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updateLinks="never" codeName="ThisWorkbook" hidePivotFieldList="1" defaultThemeVersion="124226"/>
  <mc:AlternateContent xmlns:mc="http://schemas.openxmlformats.org/markup-compatibility/2006">
    <mc:Choice Requires="x15">
      <x15ac:absPath xmlns:x15ac="http://schemas.microsoft.com/office/spreadsheetml/2010/11/ac" url="https://provgroningen-my.sharepoint.com/personal/s_scholte_provinciegroningen_nl2/Documents/Bureaublad/Maatregelencatalogus/"/>
    </mc:Choice>
  </mc:AlternateContent>
  <xr:revisionPtr revIDLastSave="0" documentId="8_{FC6FD3D8-B198-48D7-AA50-A4A37A481941}" xr6:coauthVersionLast="47" xr6:coauthVersionMax="47" xr10:uidLastSave="{00000000-0000-0000-0000-000000000000}"/>
  <bookViews>
    <workbookView xWindow="-110" yWindow="-110" windowWidth="19420" windowHeight="10300" tabRatio="752" xr2:uid="{8E880BC8-3AEC-454C-A152-A662F9DE738A}"/>
  </bookViews>
  <sheets>
    <sheet name="Isolatieaanpak " sheetId="1" r:id="rId1"/>
    <sheet name=" Uittrekstaten" sheetId="2" r:id="rId2"/>
    <sheet name="Prijsonderbouwing" sheetId="16" r:id="rId3"/>
    <sheet name="Afwerking_kosten " sheetId="17" state="hidden" r:id="rId4"/>
    <sheet name="Tabellen" sheetId="12" state="hidden" r:id="rId5"/>
  </sheets>
  <definedNames>
    <definedName name="_______________ruw1" hidden="1">{#N/A,#N/A,TRUE,"kopblad";#N/A,#N/A,TRUE,"alg";#N/A,#N/A,TRUE,"verz";#N/A,#N/A,TRUE,"ruwbouw";#N/A,#N/A,TRUE,"gevel";#N/A,#N/A,TRUE,"afbouw kant";#N/A,#N/A,TRUE,"afbouw kern";#N/A,#N/A,TRUE,"vert verkeer";#N/A,#N/A,TRUE,"hor afw";#N/A,#N/A,TRUE,"sanitair"}</definedName>
    <definedName name="_______________ruw2" hidden="1">{#N/A,#N/A,TRUE,"kopblad";#N/A,#N/A,TRUE,"alg";#N/A,#N/A,TRUE,"verz";#N/A,#N/A,TRUE,"ruwbouw";#N/A,#N/A,TRUE,"gevel";#N/A,#N/A,TRUE,"afbouw kant";#N/A,#N/A,TRUE,"afbouw kern";#N/A,#N/A,TRUE,"vert verkeer";#N/A,#N/A,TRUE,"hor afw";#N/A,#N/A,TRUE,"sanitair"}</definedName>
    <definedName name="____________ruw1" hidden="1">{#N/A,#N/A,TRUE,"kopblad";#N/A,#N/A,TRUE,"alg";#N/A,#N/A,TRUE,"verz";#N/A,#N/A,TRUE,"ruwbouw";#N/A,#N/A,TRUE,"gevel";#N/A,#N/A,TRUE,"afbouw kant";#N/A,#N/A,TRUE,"afbouw kern";#N/A,#N/A,TRUE,"vert verkeer";#N/A,#N/A,TRUE,"hor afw";#N/A,#N/A,TRUE,"sanitair"}</definedName>
    <definedName name="____________ruw1_1" hidden="1">{#N/A,#N/A,TRUE,"kopblad";#N/A,#N/A,TRUE,"alg";#N/A,#N/A,TRUE,"verz";#N/A,#N/A,TRUE,"ruwbouw";#N/A,#N/A,TRUE,"gevel";#N/A,#N/A,TRUE,"afbouw kant";#N/A,#N/A,TRUE,"afbouw kern";#N/A,#N/A,TRUE,"vert verkeer";#N/A,#N/A,TRUE,"hor afw";#N/A,#N/A,TRUE,"sanitair"}</definedName>
    <definedName name="__________ruw1" hidden="1">{#N/A,#N/A,TRUE,"kopblad";#N/A,#N/A,TRUE,"alg";#N/A,#N/A,TRUE,"verz";#N/A,#N/A,TRUE,"ruwbouw";#N/A,#N/A,TRUE,"gevel";#N/A,#N/A,TRUE,"afbouw kant";#N/A,#N/A,TRUE,"afbouw kern";#N/A,#N/A,TRUE,"vert verkeer";#N/A,#N/A,TRUE,"hor afw";#N/A,#N/A,TRUE,"sanitair"}</definedName>
    <definedName name="__________ruw1_1" hidden="1">{#N/A,#N/A,TRUE,"kopblad";#N/A,#N/A,TRUE,"alg";#N/A,#N/A,TRUE,"verz";#N/A,#N/A,TRUE,"ruwbouw";#N/A,#N/A,TRUE,"gevel";#N/A,#N/A,TRUE,"afbouw kant";#N/A,#N/A,TRUE,"afbouw kern";#N/A,#N/A,TRUE,"vert verkeer";#N/A,#N/A,TRUE,"hor afw";#N/A,#N/A,TRUE,"sanitair"}</definedName>
    <definedName name="_________ruw1" hidden="1">{#N/A,#N/A,TRUE,"kopblad";#N/A,#N/A,TRUE,"alg";#N/A,#N/A,TRUE,"verz";#N/A,#N/A,TRUE,"ruwbouw";#N/A,#N/A,TRUE,"gevel";#N/A,#N/A,TRUE,"afbouw kant";#N/A,#N/A,TRUE,"afbouw kern";#N/A,#N/A,TRUE,"vert verkeer";#N/A,#N/A,TRUE,"hor afw";#N/A,#N/A,TRUE,"sanitair"}</definedName>
    <definedName name="_________ruw1_1" hidden="1">{#N/A,#N/A,TRUE,"kopblad";#N/A,#N/A,TRUE,"alg";#N/A,#N/A,TRUE,"verz";#N/A,#N/A,TRUE,"ruwbouw";#N/A,#N/A,TRUE,"gevel";#N/A,#N/A,TRUE,"afbouw kant";#N/A,#N/A,TRUE,"afbouw kern";#N/A,#N/A,TRUE,"vert verkeer";#N/A,#N/A,TRUE,"hor afw";#N/A,#N/A,TRUE,"sanitair"}</definedName>
    <definedName name="________ruw1" hidden="1">{#N/A,#N/A,TRUE,"kopblad";#N/A,#N/A,TRUE,"alg";#N/A,#N/A,TRUE,"verz";#N/A,#N/A,TRUE,"ruwbouw";#N/A,#N/A,TRUE,"gevel";#N/A,#N/A,TRUE,"afbouw kant";#N/A,#N/A,TRUE,"afbouw kern";#N/A,#N/A,TRUE,"vert verkeer";#N/A,#N/A,TRUE,"hor afw";#N/A,#N/A,TRUE,"sanitair"}</definedName>
    <definedName name="________ruw1_1" hidden="1">{#N/A,#N/A,TRUE,"kopblad";#N/A,#N/A,TRUE,"alg";#N/A,#N/A,TRUE,"verz";#N/A,#N/A,TRUE,"ruwbouw";#N/A,#N/A,TRUE,"gevel";#N/A,#N/A,TRUE,"afbouw kant";#N/A,#N/A,TRUE,"afbouw kern";#N/A,#N/A,TRUE,"vert verkeer";#N/A,#N/A,TRUE,"hor afw";#N/A,#N/A,TRUE,"sanitair"}</definedName>
    <definedName name="_______ruw1" hidden="1">{#N/A,#N/A,TRUE,"kopblad";#N/A,#N/A,TRUE,"alg";#N/A,#N/A,TRUE,"verz";#N/A,#N/A,TRUE,"ruwbouw";#N/A,#N/A,TRUE,"gevel";#N/A,#N/A,TRUE,"afbouw kant";#N/A,#N/A,TRUE,"afbouw kern";#N/A,#N/A,TRUE,"vert verkeer";#N/A,#N/A,TRUE,"hor afw";#N/A,#N/A,TRUE,"sanitair"}</definedName>
    <definedName name="_______ruw1_1" hidden="1">{#N/A,#N/A,TRUE,"kopblad";#N/A,#N/A,TRUE,"alg";#N/A,#N/A,TRUE,"verz";#N/A,#N/A,TRUE,"ruwbouw";#N/A,#N/A,TRUE,"gevel";#N/A,#N/A,TRUE,"afbouw kant";#N/A,#N/A,TRUE,"afbouw kern";#N/A,#N/A,TRUE,"vert verkeer";#N/A,#N/A,TRUE,"hor afw";#N/A,#N/A,TRUE,"sanitair"}</definedName>
    <definedName name="_______ruw2" hidden="1">{#N/A,#N/A,TRUE,"kopblad";#N/A,#N/A,TRUE,"alg";#N/A,#N/A,TRUE,"verz";#N/A,#N/A,TRUE,"ruwbouw";#N/A,#N/A,TRUE,"gevel";#N/A,#N/A,TRUE,"afbouw kant";#N/A,#N/A,TRUE,"afbouw kern";#N/A,#N/A,TRUE,"vert verkeer";#N/A,#N/A,TRUE,"hor afw";#N/A,#N/A,TRUE,"sanitair"}</definedName>
    <definedName name="______ruw1" hidden="1">{#N/A,#N/A,TRUE,"kopblad";#N/A,#N/A,TRUE,"alg";#N/A,#N/A,TRUE,"verz";#N/A,#N/A,TRUE,"ruwbouw";#N/A,#N/A,TRUE,"gevel";#N/A,#N/A,TRUE,"afbouw kant";#N/A,#N/A,TRUE,"afbouw kern";#N/A,#N/A,TRUE,"vert verkeer";#N/A,#N/A,TRUE,"hor afw";#N/A,#N/A,TRUE,"sanitair"}</definedName>
    <definedName name="______ruw1_1" hidden="1">{#N/A,#N/A,TRUE,"kopblad";#N/A,#N/A,TRUE,"alg";#N/A,#N/A,TRUE,"verz";#N/A,#N/A,TRUE,"ruwbouw";#N/A,#N/A,TRUE,"gevel";#N/A,#N/A,TRUE,"afbouw kant";#N/A,#N/A,TRUE,"afbouw kern";#N/A,#N/A,TRUE,"vert verkeer";#N/A,#N/A,TRUE,"hor afw";#N/A,#N/A,TRUE,"sanitair"}</definedName>
    <definedName name="______ruw2" hidden="1">{#N/A,#N/A,TRUE,"kopblad";#N/A,#N/A,TRUE,"alg";#N/A,#N/A,TRUE,"verz";#N/A,#N/A,TRUE,"ruwbouw";#N/A,#N/A,TRUE,"gevel";#N/A,#N/A,TRUE,"afbouw kant";#N/A,#N/A,TRUE,"afbouw kern";#N/A,#N/A,TRUE,"vert verkeer";#N/A,#N/A,TRUE,"hor afw";#N/A,#N/A,TRUE,"sanitair"}</definedName>
    <definedName name="______ruw2_1" hidden="1">{#N/A,#N/A,TRUE,"kopblad";#N/A,#N/A,TRUE,"alg";#N/A,#N/A,TRUE,"verz";#N/A,#N/A,TRUE,"ruwbouw";#N/A,#N/A,TRUE,"gevel";#N/A,#N/A,TRUE,"afbouw kant";#N/A,#N/A,TRUE,"afbouw kern";#N/A,#N/A,TRUE,"vert verkeer";#N/A,#N/A,TRUE,"hor afw";#N/A,#N/A,TRUE,"sanitair"}</definedName>
    <definedName name="_____ruw1" hidden="1">{#N/A,#N/A,TRUE,"kopblad";#N/A,#N/A,TRUE,"alg";#N/A,#N/A,TRUE,"verz";#N/A,#N/A,TRUE,"ruwbouw";#N/A,#N/A,TRUE,"gevel";#N/A,#N/A,TRUE,"afbouw kant";#N/A,#N/A,TRUE,"afbouw kern";#N/A,#N/A,TRUE,"vert verkeer";#N/A,#N/A,TRUE,"hor afw";#N/A,#N/A,TRUE,"sanitair"}</definedName>
    <definedName name="_____ruw1_1" hidden="1">{#N/A,#N/A,TRUE,"kopblad";#N/A,#N/A,TRUE,"alg";#N/A,#N/A,TRUE,"verz";#N/A,#N/A,TRUE,"ruwbouw";#N/A,#N/A,TRUE,"gevel";#N/A,#N/A,TRUE,"afbouw kant";#N/A,#N/A,TRUE,"afbouw kern";#N/A,#N/A,TRUE,"vert verkeer";#N/A,#N/A,TRUE,"hor afw";#N/A,#N/A,TRUE,"sanitair"}</definedName>
    <definedName name="_____ruw2" hidden="1">{#N/A,#N/A,TRUE,"kopblad";#N/A,#N/A,TRUE,"alg";#N/A,#N/A,TRUE,"verz";#N/A,#N/A,TRUE,"ruwbouw";#N/A,#N/A,TRUE,"gevel";#N/A,#N/A,TRUE,"afbouw kant";#N/A,#N/A,TRUE,"afbouw kern";#N/A,#N/A,TRUE,"vert verkeer";#N/A,#N/A,TRUE,"hor afw";#N/A,#N/A,TRUE,"sanitair"}</definedName>
    <definedName name="_____ruw2_1" hidden="1">{#N/A,#N/A,TRUE,"kopblad";#N/A,#N/A,TRUE,"alg";#N/A,#N/A,TRUE,"verz";#N/A,#N/A,TRUE,"ruwbouw";#N/A,#N/A,TRUE,"gevel";#N/A,#N/A,TRUE,"afbouw kant";#N/A,#N/A,TRUE,"afbouw kern";#N/A,#N/A,TRUE,"vert verkeer";#N/A,#N/A,TRUE,"hor afw";#N/A,#N/A,TRUE,"sanitair"}</definedName>
    <definedName name="____ruw1" hidden="1">{#N/A,#N/A,TRUE,"kopblad";#N/A,#N/A,TRUE,"alg";#N/A,#N/A,TRUE,"verz";#N/A,#N/A,TRUE,"ruwbouw";#N/A,#N/A,TRUE,"gevel";#N/A,#N/A,TRUE,"afbouw kant";#N/A,#N/A,TRUE,"afbouw kern";#N/A,#N/A,TRUE,"vert verkeer";#N/A,#N/A,TRUE,"hor afw";#N/A,#N/A,TRUE,"sanitair"}</definedName>
    <definedName name="____ruw1_1" hidden="1">{#N/A,#N/A,TRUE,"kopblad";#N/A,#N/A,TRUE,"alg";#N/A,#N/A,TRUE,"verz";#N/A,#N/A,TRUE,"ruwbouw";#N/A,#N/A,TRUE,"gevel";#N/A,#N/A,TRUE,"afbouw kant";#N/A,#N/A,TRUE,"afbouw kern";#N/A,#N/A,TRUE,"vert verkeer";#N/A,#N/A,TRUE,"hor afw";#N/A,#N/A,TRUE,"sanitair"}</definedName>
    <definedName name="____ruw2" hidden="1">{#N/A,#N/A,TRUE,"kopblad";#N/A,#N/A,TRUE,"alg";#N/A,#N/A,TRUE,"verz";#N/A,#N/A,TRUE,"ruwbouw";#N/A,#N/A,TRUE,"gevel";#N/A,#N/A,TRUE,"afbouw kant";#N/A,#N/A,TRUE,"afbouw kern";#N/A,#N/A,TRUE,"vert verkeer";#N/A,#N/A,TRUE,"hor afw";#N/A,#N/A,TRUE,"sanitair"}</definedName>
    <definedName name="____ruw2_1" hidden="1">{#N/A,#N/A,TRUE,"kopblad";#N/A,#N/A,TRUE,"alg";#N/A,#N/A,TRUE,"verz";#N/A,#N/A,TRUE,"ruwbouw";#N/A,#N/A,TRUE,"gevel";#N/A,#N/A,TRUE,"afbouw kant";#N/A,#N/A,TRUE,"afbouw kern";#N/A,#N/A,TRUE,"vert verkeer";#N/A,#N/A,TRUE,"hor afw";#N/A,#N/A,TRUE,"sanitair"}</definedName>
    <definedName name="___ruw1" hidden="1">{#N/A,#N/A,TRUE,"kopblad";#N/A,#N/A,TRUE,"alg";#N/A,#N/A,TRUE,"verz";#N/A,#N/A,TRUE,"ruwbouw";#N/A,#N/A,TRUE,"gevel";#N/A,#N/A,TRUE,"afbouw kant";#N/A,#N/A,TRUE,"afbouw kern";#N/A,#N/A,TRUE,"vert verkeer";#N/A,#N/A,TRUE,"hor afw";#N/A,#N/A,TRUE,"sanitair"}</definedName>
    <definedName name="___ruw1_1" hidden="1">{#N/A,#N/A,TRUE,"kopblad";#N/A,#N/A,TRUE,"alg";#N/A,#N/A,TRUE,"verz";#N/A,#N/A,TRUE,"ruwbouw";#N/A,#N/A,TRUE,"gevel";#N/A,#N/A,TRUE,"afbouw kant";#N/A,#N/A,TRUE,"afbouw kern";#N/A,#N/A,TRUE,"vert verkeer";#N/A,#N/A,TRUE,"hor afw";#N/A,#N/A,TRUE,"sanitair"}</definedName>
    <definedName name="___ruw2" hidden="1">{#N/A,#N/A,TRUE,"kopblad";#N/A,#N/A,TRUE,"alg";#N/A,#N/A,TRUE,"verz";#N/A,#N/A,TRUE,"ruwbouw";#N/A,#N/A,TRUE,"gevel";#N/A,#N/A,TRUE,"afbouw kant";#N/A,#N/A,TRUE,"afbouw kern";#N/A,#N/A,TRUE,"vert verkeer";#N/A,#N/A,TRUE,"hor afw";#N/A,#N/A,TRUE,"sanitair"}</definedName>
    <definedName name="___ruw2_1" hidden="1">{#N/A,#N/A,TRUE,"kopblad";#N/A,#N/A,TRUE,"alg";#N/A,#N/A,TRUE,"verz";#N/A,#N/A,TRUE,"ruwbouw";#N/A,#N/A,TRUE,"gevel";#N/A,#N/A,TRUE,"afbouw kant";#N/A,#N/A,TRUE,"afbouw kern";#N/A,#N/A,TRUE,"vert verkeer";#N/A,#N/A,TRUE,"hor afw";#N/A,#N/A,TRUE,"sanitair"}</definedName>
    <definedName name="__123Graph_A" hidden="1">#REF!</definedName>
    <definedName name="__123Graph_B" hidden="1">#REF!</definedName>
    <definedName name="__123Graph_C" hidden="1">#REF!</definedName>
    <definedName name="__123Graph_D" hidden="1">#REF!</definedName>
    <definedName name="__123Graph_X" hidden="1">#REF!</definedName>
    <definedName name="__ruw1" hidden="1">{#N/A,#N/A,TRUE,"kopblad";#N/A,#N/A,TRUE,"alg";#N/A,#N/A,TRUE,"verz";#N/A,#N/A,TRUE,"ruwbouw";#N/A,#N/A,TRUE,"gevel";#N/A,#N/A,TRUE,"afbouw kant";#N/A,#N/A,TRUE,"afbouw kern";#N/A,#N/A,TRUE,"vert verkeer";#N/A,#N/A,TRUE,"hor afw";#N/A,#N/A,TRUE,"sanitair"}</definedName>
    <definedName name="__ruw1_1" hidden="1">{#N/A,#N/A,TRUE,"kopblad";#N/A,#N/A,TRUE,"alg";#N/A,#N/A,TRUE,"verz";#N/A,#N/A,TRUE,"ruwbouw";#N/A,#N/A,TRUE,"gevel";#N/A,#N/A,TRUE,"afbouw kant";#N/A,#N/A,TRUE,"afbouw kern";#N/A,#N/A,TRUE,"vert verkeer";#N/A,#N/A,TRUE,"hor afw";#N/A,#N/A,TRUE,"sanitair"}</definedName>
    <definedName name="__ruw2" hidden="1">{#N/A,#N/A,TRUE,"kopblad";#N/A,#N/A,TRUE,"alg";#N/A,#N/A,TRUE,"verz";#N/A,#N/A,TRUE,"ruwbouw";#N/A,#N/A,TRUE,"gevel";#N/A,#N/A,TRUE,"afbouw kant";#N/A,#N/A,TRUE,"afbouw kern";#N/A,#N/A,TRUE,"vert verkeer";#N/A,#N/A,TRUE,"hor afw";#N/A,#N/A,TRUE,"sanitair"}</definedName>
    <definedName name="__ruw2_1" hidden="1">{#N/A,#N/A,TRUE,"kopblad";#N/A,#N/A,TRUE,"alg";#N/A,#N/A,TRUE,"verz";#N/A,#N/A,TRUE,"ruwbouw";#N/A,#N/A,TRUE,"gevel";#N/A,#N/A,TRUE,"afbouw kant";#N/A,#N/A,TRUE,"afbouw kern";#N/A,#N/A,TRUE,"vert verkeer";#N/A,#N/A,TRUE,"hor afw";#N/A,#N/A,TRUE,"sanitair"}</definedName>
    <definedName name="_xlnm._FilterDatabase" localSheetId="0" hidden="1">'Isolatieaanpak '!$A$1:$A$862</definedName>
    <definedName name="_xlnm._FilterDatabase" localSheetId="2" hidden="1">Prijsonderbouwing!$A$1:$Y$2645</definedName>
    <definedName name="_xlnm._FilterDatabase" localSheetId="4" hidden="1">Tabellen!#REF!</definedName>
    <definedName name="_Hlk175842881" localSheetId="3">'Afwerking_kosten '!$B$2</definedName>
    <definedName name="_Hlk9341218" localSheetId="0">'Isolatieaanpak '!#REF!</definedName>
    <definedName name="_Key2" hidden="1">#REF!</definedName>
    <definedName name="_Order1" hidden="1">255</definedName>
    <definedName name="_Order2" hidden="1">255</definedName>
    <definedName name="_pro2" hidden="1">{#N/A,#N/A,TRUE,"Kopblad";#N/A,#N/A,TRUE,"ALG";#N/A,#N/A,TRUE,"BVO en VORMfactoren";#N/A,#N/A,TRUE,"TOTAAL";#N/A,#N/A,TRUE,"FUND";#N/A,#N/A,TRUE,"RUWBOUW";#N/A,#N/A,TRUE,"GEVEL";#N/A,#N/A,TRUE,"AFBOUW";#N/A,#N/A,TRUE,"HOR VERT";#N/A,#N/A,TRUE,"INSTALLATIES"}</definedName>
    <definedName name="_ruw1" hidden="1">{#N/A,#N/A,TRUE,"kopblad";#N/A,#N/A,TRUE,"alg";#N/A,#N/A,TRUE,"verz";#N/A,#N/A,TRUE,"ruwbouw";#N/A,#N/A,TRUE,"gevel";#N/A,#N/A,TRUE,"afbouw kant";#N/A,#N/A,TRUE,"afbouw kern";#N/A,#N/A,TRUE,"vert verkeer";#N/A,#N/A,TRUE,"hor afw";#N/A,#N/A,TRUE,"sanitair"}</definedName>
    <definedName name="_ruw1_1" hidden="1">{#N/A,#N/A,TRUE,"kopblad";#N/A,#N/A,TRUE,"alg";#N/A,#N/A,TRUE,"verz";#N/A,#N/A,TRUE,"ruwbouw";#N/A,#N/A,TRUE,"gevel";#N/A,#N/A,TRUE,"afbouw kant";#N/A,#N/A,TRUE,"afbouw kern";#N/A,#N/A,TRUE,"vert verkeer";#N/A,#N/A,TRUE,"hor afw";#N/A,#N/A,TRUE,"sanitair"}</definedName>
    <definedName name="_ruw2" hidden="1">{#N/A,#N/A,TRUE,"kopblad";#N/A,#N/A,TRUE,"alg";#N/A,#N/A,TRUE,"verz";#N/A,#N/A,TRUE,"ruwbouw";#N/A,#N/A,TRUE,"gevel";#N/A,#N/A,TRUE,"afbouw kant";#N/A,#N/A,TRUE,"afbouw kern";#N/A,#N/A,TRUE,"vert verkeer";#N/A,#N/A,TRUE,"hor afw";#N/A,#N/A,TRUE,"sanitair"}</definedName>
    <definedName name="_ruw2_1" hidden="1">{#N/A,#N/A,TRUE,"kopblad";#N/A,#N/A,TRUE,"alg";#N/A,#N/A,TRUE,"verz";#N/A,#N/A,TRUE,"ruwbouw";#N/A,#N/A,TRUE,"gevel";#N/A,#N/A,TRUE,"afbouw kant";#N/A,#N/A,TRUE,"afbouw kern";#N/A,#N/A,TRUE,"vert verkeer";#N/A,#N/A,TRUE,"hor afw";#N/A,#N/A,TRUE,"sanitair"}</definedName>
    <definedName name="_ruw3" hidden="1">{#N/A,#N/A,TRUE,"kopblad";#N/A,#N/A,TRUE,"alg";#N/A,#N/A,TRUE,"verz";#N/A,#N/A,TRUE,"ruwbouw";#N/A,#N/A,TRUE,"gevel";#N/A,#N/A,TRUE,"afbouw kant";#N/A,#N/A,TRUE,"afbouw kern";#N/A,#N/A,TRUE,"vert verkeer";#N/A,#N/A,TRUE,"hor afw";#N/A,#N/A,TRUE,"sanitair"}</definedName>
    <definedName name="_Toc132285006" localSheetId="1">' Uittrekstaten'!#REF!</definedName>
    <definedName name="_Toc132285007" localSheetId="1">' Uittrekstaten'!#REF!</definedName>
    <definedName name="_Toc132285008" localSheetId="1">' Uittrekstaten'!#REF!</definedName>
    <definedName name="_Toc132285009" localSheetId="1">' Uittrekstaten'!#REF!</definedName>
    <definedName name="_tot2" hidden="1">{#N/A,#N/A,TRUE,"kopblad";#N/A,#N/A,TRUE,"alg";#N/A,#N/A,TRUE,"verz";#N/A,#N/A,TRUE,"ruwbouw";#N/A,#N/A,TRUE,"gevel";#N/A,#N/A,TRUE,"afbouw kant";#N/A,#N/A,TRUE,"afbouw kern";#N/A,#N/A,TRUE,"vert verkeer";#N/A,#N/A,TRUE,"hor afw";#N/A,#N/A,TRUE,"sanitair"}</definedName>
    <definedName name="a" hidden="1">{#N/A,#N/A,TRUE,"A";#N/A,#N/A,TRUE,"E";#N/A,#N/A,TRUE,"V1";#N/A,#N/A,TRUE,"V2";#N/A,#N/A,TRUE,"BVO";#N/A,#N/A,TRUE,"A1";#N/A,#N/A,TRUE,"1-P";#N/A,#N/A,TRUE,"1-st k 5lg";#N/A,#N/A,TRUE,"1-st k 6lg";#N/A,#N/A,TRUE,"1-st k 6lg kop";#N/A,#N/A,TRUE,"1-k 10lg";#N/A,#N/A,TRUE,"1-Dek";#N/A,#N/A,TRUE,"2-P";#N/A,#N/A,TRUE,"2-k 10lg";#N/A,#N/A,TRUE,"2-st k 6lg";#N/A,#N/A,TRUE,"2-k 6lg";#N/A,#N/A,TRUE,"2-k 7lg";#N/A,#N/A,TRUE,"2-Dek"}</definedName>
    <definedName name="a_1" hidden="1">{#N/A,#N/A,TRUE,"A";#N/A,#N/A,TRUE,"E";#N/A,#N/A,TRUE,"V1";#N/A,#N/A,TRUE,"V2";#N/A,#N/A,TRUE,"BVO";#N/A,#N/A,TRUE,"A1";#N/A,#N/A,TRUE,"1-P";#N/A,#N/A,TRUE,"1-st k 5lg";#N/A,#N/A,TRUE,"1-st k 6lg";#N/A,#N/A,TRUE,"1-st k 6lg kop";#N/A,#N/A,TRUE,"1-k 10lg";#N/A,#N/A,TRUE,"1-Dek";#N/A,#N/A,TRUE,"2-P";#N/A,#N/A,TRUE,"2-k 10lg";#N/A,#N/A,TRUE,"2-st k 6lg";#N/A,#N/A,TRUE,"2-k 6lg";#N/A,#N/A,TRUE,"2-k 7lg";#N/A,#N/A,TRUE,"2-Dek"}</definedName>
    <definedName name="_xlnm.Print_Area" localSheetId="1">' Uittrekstaten'!$A$1:$AJ$202</definedName>
    <definedName name="_xlnm.Print_Area" localSheetId="0">'Isolatieaanpak '!$C$1:$S$820</definedName>
    <definedName name="_xlnm.Print_Area" localSheetId="2">Prijsonderbouwing!$B$1:$M$2503</definedName>
    <definedName name="_xlnm.Print_Titles" localSheetId="1">' Uittrekstaten'!$2:$163</definedName>
    <definedName name="_xlnm.Print_Titles" localSheetId="0">'Isolatieaanpak '!$1:$5</definedName>
    <definedName name="_xlnm.Print_Titles" localSheetId="2">Prijsonderbouwing!$1:$5</definedName>
    <definedName name="bk" hidden="1">#REF!</definedName>
    <definedName name="BVO">'Isolatieaanpak '!#REF!</definedName>
    <definedName name="conflikt" hidden="1">{#N/A,#N/A,TRUE,"A";#N/A,#N/A,TRUE,"E";#N/A,#N/A,TRUE,"V1";#N/A,#N/A,TRUE,"V2";#N/A,#N/A,TRUE,"BVO";#N/A,#N/A,TRUE,"A1";#N/A,#N/A,TRUE,"1-P";#N/A,#N/A,TRUE,"1-st k 5lg";#N/A,#N/A,TRUE,"1-st k 6lg";#N/A,#N/A,TRUE,"1-st k 6lg kop";#N/A,#N/A,TRUE,"1-k 10lg";#N/A,#N/A,TRUE,"1-Dek";#N/A,#N/A,TRUE,"2-P";#N/A,#N/A,TRUE,"2-k 10lg";#N/A,#N/A,TRUE,"2-st k 6lg";#N/A,#N/A,TRUE,"2-k 6lg";#N/A,#N/A,TRUE,"2-k 7lg";#N/A,#N/A,TRUE,"2-Dek"}</definedName>
    <definedName name="conflikt_1" hidden="1">{#N/A,#N/A,TRUE,"A";#N/A,#N/A,TRUE,"E";#N/A,#N/A,TRUE,"V1";#N/A,#N/A,TRUE,"V2";#N/A,#N/A,TRUE,"BVO";#N/A,#N/A,TRUE,"A1";#N/A,#N/A,TRUE,"1-P";#N/A,#N/A,TRUE,"1-st k 5lg";#N/A,#N/A,TRUE,"1-st k 6lg";#N/A,#N/A,TRUE,"1-st k 6lg kop";#N/A,#N/A,TRUE,"1-k 10lg";#N/A,#N/A,TRUE,"1-Dek";#N/A,#N/A,TRUE,"2-P";#N/A,#N/A,TRUE,"2-k 10lg";#N/A,#N/A,TRUE,"2-st k 6lg";#N/A,#N/A,TRUE,"2-k 6lg";#N/A,#N/A,TRUE,"2-k 7lg";#N/A,#N/A,TRUE,"2-Dek"}</definedName>
    <definedName name="cv" hidden="1">{#N/A,#N/A,TRUE,"kopblad";#N/A,#N/A,TRUE,"alg";#N/A,#N/A,TRUE,"verz";#N/A,#N/A,TRUE,"ruwbouw";#N/A,#N/A,TRUE,"gevel";#N/A,#N/A,TRUE,"afbouw kant";#N/A,#N/A,TRUE,"afbouw kern";#N/A,#N/A,TRUE,"vert verkeer";#N/A,#N/A,TRUE,"hor afw";#N/A,#N/A,TRUE,"sanitair"}</definedName>
    <definedName name="cv_1" hidden="1">{#N/A,#N/A,TRUE,"kopblad";#N/A,#N/A,TRUE,"alg";#N/A,#N/A,TRUE,"verz";#N/A,#N/A,TRUE,"ruwbouw";#N/A,#N/A,TRUE,"gevel";#N/A,#N/A,TRUE,"afbouw kant";#N/A,#N/A,TRUE,"afbouw kern";#N/A,#N/A,TRUE,"vert verkeer";#N/A,#N/A,TRUE,"hor afw";#N/A,#N/A,TRUE,"sanitair"}</definedName>
    <definedName name="d" hidden="1">{#N/A,#N/A,TRUE,"A";#N/A,#N/A,TRUE,"E";#N/A,#N/A,TRUE,"V1";#N/A,#N/A,TRUE,"V2";#N/A,#N/A,TRUE,"BVO";#N/A,#N/A,TRUE,"A1";#N/A,#N/A,TRUE,"1-P";#N/A,#N/A,TRUE,"1-st k 5lg";#N/A,#N/A,TRUE,"1-st k 6lg";#N/A,#N/A,TRUE,"1-st k 6lg kop";#N/A,#N/A,TRUE,"1-k 10lg";#N/A,#N/A,TRUE,"1-Dek";#N/A,#N/A,TRUE,"2-P";#N/A,#N/A,TRUE,"2-k 10lg";#N/A,#N/A,TRUE,"2-st k 6lg";#N/A,#N/A,TRUE,"2-k 6lg";#N/A,#N/A,TRUE,"2-k 7lg";#N/A,#N/A,TRUE,"2-Dek"}</definedName>
    <definedName name="d_1" hidden="1">{#N/A,#N/A,TRUE,"A";#N/A,#N/A,TRUE,"E";#N/A,#N/A,TRUE,"V1";#N/A,#N/A,TRUE,"V2";#N/A,#N/A,TRUE,"BVO";#N/A,#N/A,TRUE,"A1";#N/A,#N/A,TRUE,"1-P";#N/A,#N/A,TRUE,"1-st k 5lg";#N/A,#N/A,TRUE,"1-st k 6lg";#N/A,#N/A,TRUE,"1-st k 6lg kop";#N/A,#N/A,TRUE,"1-k 10lg";#N/A,#N/A,TRUE,"1-Dek";#N/A,#N/A,TRUE,"2-P";#N/A,#N/A,TRUE,"2-k 10lg";#N/A,#N/A,TRUE,"2-st k 6lg";#N/A,#N/A,TRUE,"2-k 6lg";#N/A,#N/A,TRUE,"2-k 7lg";#N/A,#N/A,TRUE,"2-Dek"}</definedName>
    <definedName name="de" hidden="1">{#N/A,#N/A,TRUE,"A";#N/A,#N/A,TRUE,"E";#N/A,#N/A,TRUE,"V1";#N/A,#N/A,TRUE,"V2";#N/A,#N/A,TRUE,"BVO";#N/A,#N/A,TRUE,"A1";#N/A,#N/A,TRUE,"1-P";#N/A,#N/A,TRUE,"1-st k 5lg";#N/A,#N/A,TRUE,"1-st k 6lg";#N/A,#N/A,TRUE,"1-st k 6lg kop";#N/A,#N/A,TRUE,"1-k 10lg";#N/A,#N/A,TRUE,"1-Dek";#N/A,#N/A,TRUE,"2-P";#N/A,#N/A,TRUE,"2-k 10lg";#N/A,#N/A,TRUE,"2-st k 6lg";#N/A,#N/A,TRUE,"2-k 6lg";#N/A,#N/A,TRUE,"2-k 7lg";#N/A,#N/A,TRUE,"2-Dek"}</definedName>
    <definedName name="de_1" hidden="1">{#N/A,#N/A,TRUE,"A";#N/A,#N/A,TRUE,"E";#N/A,#N/A,TRUE,"V1";#N/A,#N/A,TRUE,"V2";#N/A,#N/A,TRUE,"BVO";#N/A,#N/A,TRUE,"A1";#N/A,#N/A,TRUE,"1-P";#N/A,#N/A,TRUE,"1-st k 5lg";#N/A,#N/A,TRUE,"1-st k 6lg";#N/A,#N/A,TRUE,"1-st k 6lg kop";#N/A,#N/A,TRUE,"1-k 10lg";#N/A,#N/A,TRUE,"1-Dek";#N/A,#N/A,TRUE,"2-P";#N/A,#N/A,TRUE,"2-k 10lg";#N/A,#N/A,TRUE,"2-st k 6lg";#N/A,#N/A,TRUE,"2-k 6lg";#N/A,#N/A,TRUE,"2-k 7lg";#N/A,#N/A,TRUE,"2-Dek"}</definedName>
    <definedName name="dstk" hidden="1">{#N/A,#N/A,TRUE,"A";#N/A,#N/A,TRUE,"E";#N/A,#N/A,TRUE,"V1";#N/A,#N/A,TRUE,"V2";#N/A,#N/A,TRUE,"BVO";#N/A,#N/A,TRUE,"A1";#N/A,#N/A,TRUE,"1-P";#N/A,#N/A,TRUE,"1-st k 5lg";#N/A,#N/A,TRUE,"1-st k 6lg";#N/A,#N/A,TRUE,"1-st k 6lg kop";#N/A,#N/A,TRUE,"1-k 10lg";#N/A,#N/A,TRUE,"1-Dek";#N/A,#N/A,TRUE,"2-P";#N/A,#N/A,TRUE,"2-k 10lg";#N/A,#N/A,TRUE,"2-st k 6lg";#N/A,#N/A,TRUE,"2-k 6lg";#N/A,#N/A,TRUE,"2-k 7lg";#N/A,#N/A,TRUE,"2-Dek"}</definedName>
    <definedName name="dstk_1" hidden="1">{#N/A,#N/A,TRUE,"A";#N/A,#N/A,TRUE,"E";#N/A,#N/A,TRUE,"V1";#N/A,#N/A,TRUE,"V2";#N/A,#N/A,TRUE,"BVO";#N/A,#N/A,TRUE,"A1";#N/A,#N/A,TRUE,"1-P";#N/A,#N/A,TRUE,"1-st k 5lg";#N/A,#N/A,TRUE,"1-st k 6lg";#N/A,#N/A,TRUE,"1-st k 6lg kop";#N/A,#N/A,TRUE,"1-k 10lg";#N/A,#N/A,TRUE,"1-Dek";#N/A,#N/A,TRUE,"2-P";#N/A,#N/A,TRUE,"2-k 10lg";#N/A,#N/A,TRUE,"2-st k 6lg";#N/A,#N/A,TRUE,"2-k 6lg";#N/A,#N/A,TRUE,"2-k 7lg";#N/A,#N/A,TRUE,"2-Dek"}</definedName>
    <definedName name="dstk2" hidden="1">{#N/A,#N/A,TRUE,"A";#N/A,#N/A,TRUE,"E";#N/A,#N/A,TRUE,"V1";#N/A,#N/A,TRUE,"V2";#N/A,#N/A,TRUE,"BVO";#N/A,#N/A,TRUE,"A1";#N/A,#N/A,TRUE,"1-P";#N/A,#N/A,TRUE,"1-st k 5lg";#N/A,#N/A,TRUE,"1-st k 6lg";#N/A,#N/A,TRUE,"1-st k 6lg kop";#N/A,#N/A,TRUE,"1-k 10lg";#N/A,#N/A,TRUE,"1-Dek";#N/A,#N/A,TRUE,"2-P";#N/A,#N/A,TRUE,"2-k 10lg";#N/A,#N/A,TRUE,"2-st k 6lg";#N/A,#N/A,TRUE,"2-k 6lg";#N/A,#N/A,TRUE,"2-k 7lg";#N/A,#N/A,TRUE,"2-Dek"}</definedName>
    <definedName name="dstk2_1" hidden="1">{#N/A,#N/A,TRUE,"A";#N/A,#N/A,TRUE,"E";#N/A,#N/A,TRUE,"V1";#N/A,#N/A,TRUE,"V2";#N/A,#N/A,TRUE,"BVO";#N/A,#N/A,TRUE,"A1";#N/A,#N/A,TRUE,"1-P";#N/A,#N/A,TRUE,"1-st k 5lg";#N/A,#N/A,TRUE,"1-st k 6lg";#N/A,#N/A,TRUE,"1-st k 6lg kop";#N/A,#N/A,TRUE,"1-k 10lg";#N/A,#N/A,TRUE,"1-Dek";#N/A,#N/A,TRUE,"2-P";#N/A,#N/A,TRUE,"2-k 10lg";#N/A,#N/A,TRUE,"2-st k 6lg";#N/A,#N/A,TRUE,"2-k 6lg";#N/A,#N/A,TRUE,"2-k 7lg";#N/A,#N/A,TRUE,"2-Dek"}</definedName>
    <definedName name="dstk21" hidden="1">{#N/A,#N/A,TRUE,"A";#N/A,#N/A,TRUE,"E";#N/A,#N/A,TRUE,"V1";#N/A,#N/A,TRUE,"V2";#N/A,#N/A,TRUE,"BVO";#N/A,#N/A,TRUE,"A1";#N/A,#N/A,TRUE,"1-P";#N/A,#N/A,TRUE,"1-st k 5lg";#N/A,#N/A,TRUE,"1-st k 6lg";#N/A,#N/A,TRUE,"1-st k 6lg kop";#N/A,#N/A,TRUE,"1-k 10lg";#N/A,#N/A,TRUE,"1-Dek";#N/A,#N/A,TRUE,"2-P";#N/A,#N/A,TRUE,"2-k 10lg";#N/A,#N/A,TRUE,"2-st k 6lg";#N/A,#N/A,TRUE,"2-k 6lg";#N/A,#N/A,TRUE,"2-k 7lg";#N/A,#N/A,TRUE,"2-Dek"}</definedName>
    <definedName name="dstk21_1" hidden="1">{#N/A,#N/A,TRUE,"A";#N/A,#N/A,TRUE,"E";#N/A,#N/A,TRUE,"V1";#N/A,#N/A,TRUE,"V2";#N/A,#N/A,TRUE,"BVO";#N/A,#N/A,TRUE,"A1";#N/A,#N/A,TRUE,"1-P";#N/A,#N/A,TRUE,"1-st k 5lg";#N/A,#N/A,TRUE,"1-st k 6lg";#N/A,#N/A,TRUE,"1-st k 6lg kop";#N/A,#N/A,TRUE,"1-k 10lg";#N/A,#N/A,TRUE,"1-Dek";#N/A,#N/A,TRUE,"2-P";#N/A,#N/A,TRUE,"2-k 10lg";#N/A,#N/A,TRUE,"2-st k 6lg";#N/A,#N/A,TRUE,"2-k 6lg";#N/A,#N/A,TRUE,"2-k 7lg";#N/A,#N/A,TRUE,"2-Dek"}</definedName>
    <definedName name="e" hidden="1">{#N/A,#N/A,TRUE,"A";#N/A,#N/A,TRUE,"E";#N/A,#N/A,TRUE,"V1";#N/A,#N/A,TRUE,"V2";#N/A,#N/A,TRUE,"BVO";#N/A,#N/A,TRUE,"A1";#N/A,#N/A,TRUE,"1-P";#N/A,#N/A,TRUE,"1-st k 5lg";#N/A,#N/A,TRUE,"1-st k 6lg";#N/A,#N/A,TRUE,"1-st k 6lg kop";#N/A,#N/A,TRUE,"1-k 10lg";#N/A,#N/A,TRUE,"1-Dek";#N/A,#N/A,TRUE,"2-P";#N/A,#N/A,TRUE,"2-k 10lg";#N/A,#N/A,TRUE,"2-st k 6lg";#N/A,#N/A,TRUE,"2-k 6lg";#N/A,#N/A,TRUE,"2-k 7lg";#N/A,#N/A,TRUE,"2-Dek"}</definedName>
    <definedName name="e_1" hidden="1">{#N/A,#N/A,TRUE,"A";#N/A,#N/A,TRUE,"E";#N/A,#N/A,TRUE,"V1";#N/A,#N/A,TRUE,"V2";#N/A,#N/A,TRUE,"BVO";#N/A,#N/A,TRUE,"A1";#N/A,#N/A,TRUE,"1-P";#N/A,#N/A,TRUE,"1-st k 5lg";#N/A,#N/A,TRUE,"1-st k 6lg";#N/A,#N/A,TRUE,"1-st k 6lg kop";#N/A,#N/A,TRUE,"1-k 10lg";#N/A,#N/A,TRUE,"1-Dek";#N/A,#N/A,TRUE,"2-P";#N/A,#N/A,TRUE,"2-k 10lg";#N/A,#N/A,TRUE,"2-st k 6lg";#N/A,#N/A,TRUE,"2-k 6lg";#N/A,#N/A,TRUE,"2-k 7lg";#N/A,#N/A,TRUE,"2-Dek"}</definedName>
    <definedName name="ee" hidden="1">{#N/A,#N/A,TRUE,"A";#N/A,#N/A,TRUE,"E";#N/A,#N/A,TRUE,"V1";#N/A,#N/A,TRUE,"V2";#N/A,#N/A,TRUE,"BVO";#N/A,#N/A,TRUE,"A1";#N/A,#N/A,TRUE,"1-P";#N/A,#N/A,TRUE,"1-st k 5lg";#N/A,#N/A,TRUE,"1-st k 6lg";#N/A,#N/A,TRUE,"1-st k 6lg kop";#N/A,#N/A,TRUE,"1-k 10lg";#N/A,#N/A,TRUE,"1-Dek";#N/A,#N/A,TRUE,"2-P";#N/A,#N/A,TRUE,"2-k 10lg";#N/A,#N/A,TRUE,"2-st k 6lg";#N/A,#N/A,TRUE,"2-k 6lg";#N/A,#N/A,TRUE,"2-k 7lg";#N/A,#N/A,TRUE,"2-Dek"}</definedName>
    <definedName name="ee_1" hidden="1">{#N/A,#N/A,TRUE,"A";#N/A,#N/A,TRUE,"E";#N/A,#N/A,TRUE,"V1";#N/A,#N/A,TRUE,"V2";#N/A,#N/A,TRUE,"BVO";#N/A,#N/A,TRUE,"A1";#N/A,#N/A,TRUE,"1-P";#N/A,#N/A,TRUE,"1-st k 5lg";#N/A,#N/A,TRUE,"1-st k 6lg";#N/A,#N/A,TRUE,"1-st k 6lg kop";#N/A,#N/A,TRUE,"1-k 10lg";#N/A,#N/A,TRUE,"1-Dek";#N/A,#N/A,TRUE,"2-P";#N/A,#N/A,TRUE,"2-k 10lg";#N/A,#N/A,TRUE,"2-st k 6lg";#N/A,#N/A,TRUE,"2-k 6lg";#N/A,#N/A,TRUE,"2-k 7lg";#N/A,#N/A,TRUE,"2-Dek"}</definedName>
    <definedName name="ExterneGegevens_1" localSheetId="1" hidden="1">' Uittrekstaten'!#REF!</definedName>
    <definedName name="f" hidden="1">{#N/A,#N/A,TRUE,"A";#N/A,#N/A,TRUE,"E";#N/A,#N/A,TRUE,"V1";#N/A,#N/A,TRUE,"V2";#N/A,#N/A,TRUE,"BVO";#N/A,#N/A,TRUE,"A1";#N/A,#N/A,TRUE,"1-P";#N/A,#N/A,TRUE,"1-st k 5lg";#N/A,#N/A,TRUE,"1-st k 6lg";#N/A,#N/A,TRUE,"1-st k 6lg kop";#N/A,#N/A,TRUE,"1-k 10lg";#N/A,#N/A,TRUE,"1-Dek";#N/A,#N/A,TRUE,"2-P";#N/A,#N/A,TRUE,"2-k 10lg";#N/A,#N/A,TRUE,"2-st k 6lg";#N/A,#N/A,TRUE,"2-k 6lg";#N/A,#N/A,TRUE,"2-k 7lg";#N/A,#N/A,TRUE,"2-Dek"}</definedName>
    <definedName name="ff" hidden="1">{#N/A,#N/A,TRUE,"kopblad";#N/A,#N/A,TRUE,"alg";#N/A,#N/A,TRUE,"verz";#N/A,#N/A,TRUE,"ruwbouw";#N/A,#N/A,TRUE,"gevel";#N/A,#N/A,TRUE,"afbouw kant";#N/A,#N/A,TRUE,"afbouw kern";#N/A,#N/A,TRUE,"vert verkeer";#N/A,#N/A,TRUE,"hor afw";#N/A,#N/A,TRUE,"sanitair"}</definedName>
    <definedName name="ff_1" hidden="1">{#N/A,#N/A,TRUE,"kopblad";#N/A,#N/A,TRUE,"alg";#N/A,#N/A,TRUE,"verz";#N/A,#N/A,TRUE,"ruwbouw";#N/A,#N/A,TRUE,"gevel";#N/A,#N/A,TRUE,"afbouw kant";#N/A,#N/A,TRUE,"afbouw kern";#N/A,#N/A,TRUE,"vert verkeer";#N/A,#N/A,TRUE,"hor afw";#N/A,#N/A,TRUE,"sanitair"}</definedName>
    <definedName name="fff" hidden="1">{#N/A,#N/A,TRUE,"A";#N/A,#N/A,TRUE,"E";#N/A,#N/A,TRUE,"V1";#N/A,#N/A,TRUE,"V2";#N/A,#N/A,TRUE,"BVO";#N/A,#N/A,TRUE,"A1";#N/A,#N/A,TRUE,"1-P";#N/A,#N/A,TRUE,"1-st k 5lg";#N/A,#N/A,TRUE,"1-st k 6lg";#N/A,#N/A,TRUE,"1-st k 6lg kop";#N/A,#N/A,TRUE,"1-k 10lg";#N/A,#N/A,TRUE,"1-Dek";#N/A,#N/A,TRUE,"2-P";#N/A,#N/A,TRUE,"2-k 10lg";#N/A,#N/A,TRUE,"2-st k 6lg";#N/A,#N/A,TRUE,"2-k 6lg";#N/A,#N/A,TRUE,"2-k 7lg";#N/A,#N/A,TRUE,"2-Dek"}</definedName>
    <definedName name="fff_1" hidden="1">{#N/A,#N/A,TRUE,"A";#N/A,#N/A,TRUE,"E";#N/A,#N/A,TRUE,"V1";#N/A,#N/A,TRUE,"V2";#N/A,#N/A,TRUE,"BVO";#N/A,#N/A,TRUE,"A1";#N/A,#N/A,TRUE,"1-P";#N/A,#N/A,TRUE,"1-st k 5lg";#N/A,#N/A,TRUE,"1-st k 6lg";#N/A,#N/A,TRUE,"1-st k 6lg kop";#N/A,#N/A,TRUE,"1-k 10lg";#N/A,#N/A,TRUE,"1-Dek";#N/A,#N/A,TRUE,"2-P";#N/A,#N/A,TRUE,"2-k 10lg";#N/A,#N/A,TRUE,"2-st k 6lg";#N/A,#N/A,TRUE,"2-k 6lg";#N/A,#N/A,TRUE,"2-k 7lg";#N/A,#N/A,TRUE,"2-Dek"}</definedName>
    <definedName name="g" hidden="1">{#N/A,#N/A,TRUE,"A";#N/A,#N/A,TRUE,"E";#N/A,#N/A,TRUE,"V1";#N/A,#N/A,TRUE,"V2";#N/A,#N/A,TRUE,"BVO";#N/A,#N/A,TRUE,"A1";#N/A,#N/A,TRUE,"1-P";#N/A,#N/A,TRUE,"1-st k 5lg";#N/A,#N/A,TRUE,"1-st k 6lg";#N/A,#N/A,TRUE,"1-st k 6lg kop";#N/A,#N/A,TRUE,"1-k 10lg";#N/A,#N/A,TRUE,"1-Dek";#N/A,#N/A,TRUE,"2-P";#N/A,#N/A,TRUE,"2-k 10lg";#N/A,#N/A,TRUE,"2-st k 6lg";#N/A,#N/A,TRUE,"2-k 6lg";#N/A,#N/A,TRUE,"2-k 7lg";#N/A,#N/A,TRUE,"2-Dek"}</definedName>
    <definedName name="g_1" hidden="1">{#N/A,#N/A,TRUE,"A";#N/A,#N/A,TRUE,"E";#N/A,#N/A,TRUE,"V1";#N/A,#N/A,TRUE,"V2";#N/A,#N/A,TRUE,"BVO";#N/A,#N/A,TRUE,"A1";#N/A,#N/A,TRUE,"1-P";#N/A,#N/A,TRUE,"1-st k 5lg";#N/A,#N/A,TRUE,"1-st k 6lg";#N/A,#N/A,TRUE,"1-st k 6lg kop";#N/A,#N/A,TRUE,"1-k 10lg";#N/A,#N/A,TRUE,"1-Dek";#N/A,#N/A,TRUE,"2-P";#N/A,#N/A,TRUE,"2-k 10lg";#N/A,#N/A,TRUE,"2-st k 6lg";#N/A,#N/A,TRUE,"2-k 6lg";#N/A,#N/A,TRUE,"2-k 7lg";#N/A,#N/A,TRUE,"2-Dek"}</definedName>
    <definedName name="ggggg" hidden="1">{#N/A,#N/A,TRUE,"kopbl";#N/A,#N/A,TRUE,"proj geg";#N/A,#N/A,TRUE,"uitg punt";#N/A,#N/A,TRUE,"totaalblad";#N/A,#N/A,TRUE,"bedrijf 1";#N/A,#N/A,TRUE,"bedrijf 2";#N/A,#N/A,TRUE,"fund";#N/A,#N/A,TRUE,"pa";#N/A,#N/A,TRUE,"com1";#N/A,#N/A,TRUE,"com2";#N/A,#N/A,TRUE,"app1";#N/A,#N/A,TRUE,"app2";#N/A,#N/A,TRUE,"dakafw";#N/A,#N/A,TRUE,"terrein";#N/A,#N/A,TRUE,"installaties"}</definedName>
    <definedName name="ggggg_1" hidden="1">{#N/A,#N/A,TRUE,"kopbl";#N/A,#N/A,TRUE,"proj geg";#N/A,#N/A,TRUE,"uitg punt";#N/A,#N/A,TRUE,"totaalblad";#N/A,#N/A,TRUE,"bedrijf 1";#N/A,#N/A,TRUE,"bedrijf 2";#N/A,#N/A,TRUE,"fund";#N/A,#N/A,TRUE,"pa";#N/A,#N/A,TRUE,"com1";#N/A,#N/A,TRUE,"com2";#N/A,#N/A,TRUE,"app1";#N/A,#N/A,TRUE,"app2";#N/A,#N/A,TRUE,"dakafw";#N/A,#N/A,TRUE,"terrein";#N/A,#N/A,TRUE,"installaties"}</definedName>
    <definedName name="ggggggggggggggggg" hidden="1">{#N/A,#N/A,TRUE,"kopblad";#N/A,#N/A,TRUE,"alg";#N/A,#N/A,TRUE,"verzP";#N/A,#N/A,TRUE,"Park";#N/A,#N/A,TRUE,"verzK";#N/A,#N/A,TRUE,"gevel";#N/A,#N/A,TRUE,"afb";#N/A,#N/A,TRUE,"san";#N/A,#N/A,TRUE,"vert verk";#N/A,#N/A,TRUE,"hor afw";#N/A,#N/A,TRUE,"buit";#N/A,#N/A,TRUE,"div"}</definedName>
    <definedName name="ggggggggggggggggg_1" hidden="1">{#N/A,#N/A,TRUE,"kopblad";#N/A,#N/A,TRUE,"alg";#N/A,#N/A,TRUE,"verzP";#N/A,#N/A,TRUE,"Park";#N/A,#N/A,TRUE,"verzK";#N/A,#N/A,TRUE,"gevel";#N/A,#N/A,TRUE,"afb";#N/A,#N/A,TRUE,"san";#N/A,#N/A,TRUE,"vert verk";#N/A,#N/A,TRUE,"hor afw";#N/A,#N/A,TRUE,"buit";#N/A,#N/A,TRUE,"div"}</definedName>
    <definedName name="hgh" hidden="1">{#N/A,#N/A,TRUE,"A";#N/A,#N/A,TRUE,"E";#N/A,#N/A,TRUE,"V1";#N/A,#N/A,TRUE,"V2";#N/A,#N/A,TRUE,"BVO";#N/A,#N/A,TRUE,"A1";#N/A,#N/A,TRUE,"1-P";#N/A,#N/A,TRUE,"1-st k 5lg";#N/A,#N/A,TRUE,"1-st k 6lg";#N/A,#N/A,TRUE,"1-st k 6lg kop";#N/A,#N/A,TRUE,"1-k 10lg";#N/A,#N/A,TRUE,"1-Dek";#N/A,#N/A,TRUE,"2-P";#N/A,#N/A,TRUE,"2-k 10lg";#N/A,#N/A,TRUE,"2-st k 6lg";#N/A,#N/A,TRUE,"2-k 6lg";#N/A,#N/A,TRUE,"2-k 7lg";#N/A,#N/A,TRUE,"2-Dek"}</definedName>
    <definedName name="hgh_1" hidden="1">{#N/A,#N/A,TRUE,"A";#N/A,#N/A,TRUE,"E";#N/A,#N/A,TRUE,"V1";#N/A,#N/A,TRUE,"V2";#N/A,#N/A,TRUE,"BVO";#N/A,#N/A,TRUE,"A1";#N/A,#N/A,TRUE,"1-P";#N/A,#N/A,TRUE,"1-st k 5lg";#N/A,#N/A,TRUE,"1-st k 6lg";#N/A,#N/A,TRUE,"1-st k 6lg kop";#N/A,#N/A,TRUE,"1-k 10lg";#N/A,#N/A,TRUE,"1-Dek";#N/A,#N/A,TRUE,"2-P";#N/A,#N/A,TRUE,"2-k 10lg";#N/A,#N/A,TRUE,"2-st k 6lg";#N/A,#N/A,TRUE,"2-k 6lg";#N/A,#N/A,TRUE,"2-k 7lg";#N/A,#N/A,TRUE,"2-Dek"}</definedName>
    <definedName name="hoekwoning" hidden="1">{#N/A,#N/A,TRUE,"Kopblad";#N/A,#N/A,TRUE,"ALG";#N/A,#N/A,TRUE,"BVO en VORMfactoren";#N/A,#N/A,TRUE,"TOTAAL";#N/A,#N/A,TRUE,"FUND";#N/A,#N/A,TRUE,"RUWBOUW";#N/A,#N/A,TRUE,"GEVEL";#N/A,#N/A,TRUE,"AFBOUW";#N/A,#N/A,TRUE,"HOR VERT";#N/A,#N/A,TRUE,"INSTALLATIES"}</definedName>
    <definedName name="hoekwoning_1" hidden="1">{#N/A,#N/A,TRUE,"Kopblad";#N/A,#N/A,TRUE,"ALG";#N/A,#N/A,TRUE,"BVO en VORMfactoren";#N/A,#N/A,TRUE,"TOTAAL";#N/A,#N/A,TRUE,"FUND";#N/A,#N/A,TRUE,"RUWBOUW";#N/A,#N/A,TRUE,"GEVEL";#N/A,#N/A,TRUE,"AFBOUW";#N/A,#N/A,TRUE,"HOR VERT";#N/A,#N/A,TRUE,"INSTALLATIES"}</definedName>
    <definedName name="hoekwoningbbbbbbbbbbbbbb" hidden="1">{#N/A,#N/A,TRUE,"kopblad";#N/A,#N/A,TRUE,"alg";#N/A,#N/A,TRUE,"VerzP";#N/A,#N/A,TRUE,"parkeren totaal";#N/A,#N/A,TRUE,"VerzK";#N/A,#N/A,TRUE,"ruwbouw";#N/A,#N/A,TRUE,"gevel";#N/A,#N/A,TRUE,"afbouw";#N/A,#N/A,TRUE,"VV";#N/A,#N/A,TRUE,"sanitair";#N/A,#N/A,TRUE,"horz";#N/A,#N/A,TRUE,"diversen";#N/A,#N/A,TRUE,"instal"}</definedName>
    <definedName name="hoekwoningbbbbbbbbbbbbbb_1" hidden="1">{#N/A,#N/A,TRUE,"kopblad";#N/A,#N/A,TRUE,"alg";#N/A,#N/A,TRUE,"VerzP";#N/A,#N/A,TRUE,"parkeren totaal";#N/A,#N/A,TRUE,"VerzK";#N/A,#N/A,TRUE,"ruwbouw";#N/A,#N/A,TRUE,"gevel";#N/A,#N/A,TRUE,"afbouw";#N/A,#N/A,TRUE,"VV";#N/A,#N/A,TRUE,"sanitair";#N/A,#N/A,TRUE,"horz";#N/A,#N/A,TRUE,"diversen";#N/A,#N/A,TRUE,"instal"}</definedName>
    <definedName name="i" hidden="1">{#N/A,#N/A,TRUE,"A";#N/A,#N/A,TRUE,"E";#N/A,#N/A,TRUE,"V1";#N/A,#N/A,TRUE,"V2";#N/A,#N/A,TRUE,"BVO";#N/A,#N/A,TRUE,"A1";#N/A,#N/A,TRUE,"1-P";#N/A,#N/A,TRUE,"1-st k 5lg";#N/A,#N/A,TRUE,"1-st k 6lg";#N/A,#N/A,TRUE,"1-st k 6lg kop";#N/A,#N/A,TRUE,"1-k 10lg";#N/A,#N/A,TRUE,"1-Dek";#N/A,#N/A,TRUE,"2-P";#N/A,#N/A,TRUE,"2-k 10lg";#N/A,#N/A,TRUE,"2-st k 6lg";#N/A,#N/A,TRUE,"2-k 6lg";#N/A,#N/A,TRUE,"2-k 7lg";#N/A,#N/A,TRUE,"2-Dek"}</definedName>
    <definedName name="i_1" hidden="1">{#N/A,#N/A,TRUE,"A";#N/A,#N/A,TRUE,"E";#N/A,#N/A,TRUE,"V1";#N/A,#N/A,TRUE,"V2";#N/A,#N/A,TRUE,"BVO";#N/A,#N/A,TRUE,"A1";#N/A,#N/A,TRUE,"1-P";#N/A,#N/A,TRUE,"1-st k 5lg";#N/A,#N/A,TRUE,"1-st k 6lg";#N/A,#N/A,TRUE,"1-st k 6lg kop";#N/A,#N/A,TRUE,"1-k 10lg";#N/A,#N/A,TRUE,"1-Dek";#N/A,#N/A,TRUE,"2-P";#N/A,#N/A,TRUE,"2-k 10lg";#N/A,#N/A,TRUE,"2-st k 6lg";#N/A,#N/A,TRUE,"2-k 6lg";#N/A,#N/A,TRUE,"2-k 7lg";#N/A,#N/A,TRUE,"2-Dek"}</definedName>
    <definedName name="jooo" hidden="1">{#N/A,#N/A,TRUE,"Kopblad";#N/A,#N/A,TRUE,"ALG";#N/A,#N/A,TRUE,"BVO en VORMfactoren";#N/A,#N/A,TRUE,"TOTAAL";#N/A,#N/A,TRUE,"FUND";#N/A,#N/A,TRUE,"RUWBOUW";#N/A,#N/A,TRUE,"GEVEL";#N/A,#N/A,TRUE,"AFBOUW";#N/A,#N/A,TRUE,"HOR VERT";#N/A,#N/A,TRUE,"INSTALLATIES"}</definedName>
    <definedName name="jooo_1" hidden="1">{#N/A,#N/A,TRUE,"Kopblad";#N/A,#N/A,TRUE,"ALG";#N/A,#N/A,TRUE,"BVO en VORMfactoren";#N/A,#N/A,TRUE,"TOTAAL";#N/A,#N/A,TRUE,"FUND";#N/A,#N/A,TRUE,"RUWBOUW";#N/A,#N/A,TRUE,"GEVEL";#N/A,#N/A,TRUE,"AFBOUW";#N/A,#N/A,TRUE,"HOR VERT";#N/A,#N/A,TRUE,"INSTALLATIES"}</definedName>
    <definedName name="leon" hidden="1">{#N/A,#N/A,TRUE,"A";#N/A,#N/A,TRUE,"E";#N/A,#N/A,TRUE,"V1";#N/A,#N/A,TRUE,"V2";#N/A,#N/A,TRUE,"BVO";#N/A,#N/A,TRUE,"A1";#N/A,#N/A,TRUE,"1-P";#N/A,#N/A,TRUE,"1-st k 5lg";#N/A,#N/A,TRUE,"1-st k 6lg";#N/A,#N/A,TRUE,"1-st k 6lg kop";#N/A,#N/A,TRUE,"1-k 10lg";#N/A,#N/A,TRUE,"1-Dek";#N/A,#N/A,TRUE,"2-P";#N/A,#N/A,TRUE,"2-k 10lg";#N/A,#N/A,TRUE,"2-st k 6lg";#N/A,#N/A,TRUE,"2-k 6lg";#N/A,#N/A,TRUE,"2-k 7lg";#N/A,#N/A,TRUE,"2-Dek"}</definedName>
    <definedName name="leon_1" hidden="1">{#N/A,#N/A,TRUE,"A";#N/A,#N/A,TRUE,"E";#N/A,#N/A,TRUE,"V1";#N/A,#N/A,TRUE,"V2";#N/A,#N/A,TRUE,"BVO";#N/A,#N/A,TRUE,"A1";#N/A,#N/A,TRUE,"1-P";#N/A,#N/A,TRUE,"1-st k 5lg";#N/A,#N/A,TRUE,"1-st k 6lg";#N/A,#N/A,TRUE,"1-st k 6lg kop";#N/A,#N/A,TRUE,"1-k 10lg";#N/A,#N/A,TRUE,"1-Dek";#N/A,#N/A,TRUE,"2-P";#N/A,#N/A,TRUE,"2-k 10lg";#N/A,#N/A,TRUE,"2-st k 6lg";#N/A,#N/A,TRUE,"2-k 6lg";#N/A,#N/A,TRUE,"2-k 7lg";#N/A,#N/A,TRUE,"2-Dek"}</definedName>
    <definedName name="m" hidden="1">{#N/A,#N/A,TRUE,"A";#N/A,#N/A,TRUE,"E";#N/A,#N/A,TRUE,"V1";#N/A,#N/A,TRUE,"V2";#N/A,#N/A,TRUE,"BVO";#N/A,#N/A,TRUE,"A1";#N/A,#N/A,TRUE,"1-P";#N/A,#N/A,TRUE,"1-st k 5lg";#N/A,#N/A,TRUE,"1-st k 6lg";#N/A,#N/A,TRUE,"1-st k 6lg kop";#N/A,#N/A,TRUE,"1-k 10lg";#N/A,#N/A,TRUE,"1-Dek";#N/A,#N/A,TRUE,"2-P";#N/A,#N/A,TRUE,"2-k 10lg";#N/A,#N/A,TRUE,"2-st k 6lg";#N/A,#N/A,TRUE,"2-k 6lg";#N/A,#N/A,TRUE,"2-k 7lg";#N/A,#N/A,TRUE,"2-Dek"}</definedName>
    <definedName name="m_1" hidden="1">{#N/A,#N/A,TRUE,"A";#N/A,#N/A,TRUE,"E";#N/A,#N/A,TRUE,"V1";#N/A,#N/A,TRUE,"V2";#N/A,#N/A,TRUE,"BVO";#N/A,#N/A,TRUE,"A1";#N/A,#N/A,TRUE,"1-P";#N/A,#N/A,TRUE,"1-st k 5lg";#N/A,#N/A,TRUE,"1-st k 6lg";#N/A,#N/A,TRUE,"1-st k 6lg kop";#N/A,#N/A,TRUE,"1-k 10lg";#N/A,#N/A,TRUE,"1-Dek";#N/A,#N/A,TRUE,"2-P";#N/A,#N/A,TRUE,"2-k 10lg";#N/A,#N/A,TRUE,"2-st k 6lg";#N/A,#N/A,TRUE,"2-k 6lg";#N/A,#N/A,TRUE,"2-k 7lg";#N/A,#N/A,TRUE,"2-Dek"}</definedName>
    <definedName name="n" hidden="1">{#N/A,#N/A,TRUE,"A";#N/A,#N/A,TRUE,"E";#N/A,#N/A,TRUE,"V1";#N/A,#N/A,TRUE,"V2";#N/A,#N/A,TRUE,"BVO";#N/A,#N/A,TRUE,"A1";#N/A,#N/A,TRUE,"1-P";#N/A,#N/A,TRUE,"1-st k 5lg";#N/A,#N/A,TRUE,"1-st k 6lg";#N/A,#N/A,TRUE,"1-st k 6lg kop";#N/A,#N/A,TRUE,"1-k 10lg";#N/A,#N/A,TRUE,"1-Dek";#N/A,#N/A,TRUE,"2-P";#N/A,#N/A,TRUE,"2-k 10lg";#N/A,#N/A,TRUE,"2-st k 6lg";#N/A,#N/A,TRUE,"2-k 6lg";#N/A,#N/A,TRUE,"2-k 7lg";#N/A,#N/A,TRUE,"2-Dek"}</definedName>
    <definedName name="n_1" hidden="1">{#N/A,#N/A,TRUE,"A";#N/A,#N/A,TRUE,"E";#N/A,#N/A,TRUE,"V1";#N/A,#N/A,TRUE,"V2";#N/A,#N/A,TRUE,"BVO";#N/A,#N/A,TRUE,"A1";#N/A,#N/A,TRUE,"1-P";#N/A,#N/A,TRUE,"1-st k 5lg";#N/A,#N/A,TRUE,"1-st k 6lg";#N/A,#N/A,TRUE,"1-st k 6lg kop";#N/A,#N/A,TRUE,"1-k 10lg";#N/A,#N/A,TRUE,"1-Dek";#N/A,#N/A,TRUE,"2-P";#N/A,#N/A,TRUE,"2-k 10lg";#N/A,#N/A,TRUE,"2-st k 6lg";#N/A,#N/A,TRUE,"2-k 6lg";#N/A,#N/A,TRUE,"2-k 7lg";#N/A,#N/A,TRUE,"2-Dek"}</definedName>
    <definedName name="oppervlakte" hidden="1">{#N/A,#N/A,TRUE,"alg";#N/A,#N/A,TRUE,"verzamelblad";#N/A,#N/A,TRUE,"kostenverd";#N/A,#N/A,TRUE,"fund";#N/A,#N/A,TRUE,"ruwbouw";#N/A,#N/A,TRUE,"gevelsl";#N/A,#N/A,TRUE,"afbouw";#N/A,#N/A,TRUE,"hor afw";#N/A,#N/A,TRUE,"diversen"}</definedName>
    <definedName name="oppervlakte_1" hidden="1">{#N/A,#N/A,TRUE,"alg";#N/A,#N/A,TRUE,"verzamelblad";#N/A,#N/A,TRUE,"kostenverd";#N/A,#N/A,TRUE,"fund";#N/A,#N/A,TRUE,"ruwbouw";#N/A,#N/A,TRUE,"gevelsl";#N/A,#N/A,TRUE,"afbouw";#N/A,#N/A,TRUE,"hor afw";#N/A,#N/A,TRUE,"diversen"}</definedName>
    <definedName name="pro" hidden="1">{#N/A,#N/A,TRUE,"Kopblad";#N/A,#N/A,TRUE,"ALG";#N/A,#N/A,TRUE,"BVO en VORMfactoren";#N/A,#N/A,TRUE,"TOTAAL";#N/A,#N/A,TRUE,"FUND";#N/A,#N/A,TRUE,"RUWBOUW";#N/A,#N/A,TRUE,"GEVEL";#N/A,#N/A,TRUE,"AFBOUW";#N/A,#N/A,TRUE,"HOR VERT";#N/A,#N/A,TRUE,"INSTALLATIES"}</definedName>
    <definedName name="pro_1" hidden="1">{#N/A,#N/A,TRUE,"Kopblad";#N/A,#N/A,TRUE,"ALG";#N/A,#N/A,TRUE,"BVO en VORMfactoren";#N/A,#N/A,TRUE,"TOTAAL";#N/A,#N/A,TRUE,"FUND";#N/A,#N/A,TRUE,"RUWBOUW";#N/A,#N/A,TRUE,"GEVEL";#N/A,#N/A,TRUE,"AFBOUW";#N/A,#N/A,TRUE,"HOR VERT";#N/A,#N/A,TRUE,"INSTALLATIES"}</definedName>
    <definedName name="q" hidden="1">{#N/A,#N/A,TRUE,"A";#N/A,#N/A,TRUE,"E";#N/A,#N/A,TRUE,"V1";#N/A,#N/A,TRUE,"V2";#N/A,#N/A,TRUE,"BVO";#N/A,#N/A,TRUE,"A1";#N/A,#N/A,TRUE,"1-P";#N/A,#N/A,TRUE,"1-st k 5lg";#N/A,#N/A,TRUE,"1-st k 6lg";#N/A,#N/A,TRUE,"1-st k 6lg kop";#N/A,#N/A,TRUE,"1-k 10lg";#N/A,#N/A,TRUE,"1-Dek";#N/A,#N/A,TRUE,"2-P";#N/A,#N/A,TRUE,"2-k 10lg";#N/A,#N/A,TRUE,"2-st k 6lg";#N/A,#N/A,TRUE,"2-k 6lg";#N/A,#N/A,TRUE,"2-k 7lg";#N/A,#N/A,TRUE,"2-Dek"}</definedName>
    <definedName name="q_1" hidden="1">{#N/A,#N/A,TRUE,"A";#N/A,#N/A,TRUE,"E";#N/A,#N/A,TRUE,"V1";#N/A,#N/A,TRUE,"V2";#N/A,#N/A,TRUE,"BVO";#N/A,#N/A,TRUE,"A1";#N/A,#N/A,TRUE,"1-P";#N/A,#N/A,TRUE,"1-st k 5lg";#N/A,#N/A,TRUE,"1-st k 6lg";#N/A,#N/A,TRUE,"1-st k 6lg kop";#N/A,#N/A,TRUE,"1-k 10lg";#N/A,#N/A,TRUE,"1-Dek";#N/A,#N/A,TRUE,"2-P";#N/A,#N/A,TRUE,"2-k 10lg";#N/A,#N/A,TRUE,"2-st k 6lg";#N/A,#N/A,TRUE,"2-k 6lg";#N/A,#N/A,TRUE,"2-k 7lg";#N/A,#N/A,TRUE,"2-Dek"}</definedName>
    <definedName name="qqqq" hidden="1">{#N/A,#N/A,TRUE,"A";#N/A,#N/A,TRUE,"E";#N/A,#N/A,TRUE,"V1";#N/A,#N/A,TRUE,"V2";#N/A,#N/A,TRUE,"BVO";#N/A,#N/A,TRUE,"A1";#N/A,#N/A,TRUE,"1-P";#N/A,#N/A,TRUE,"1-st k 5lg";#N/A,#N/A,TRUE,"1-st k 6lg";#N/A,#N/A,TRUE,"1-st k 6lg kop";#N/A,#N/A,TRUE,"1-k 10lg";#N/A,#N/A,TRUE,"1-Dek";#N/A,#N/A,TRUE,"2-P";#N/A,#N/A,TRUE,"2-k 10lg";#N/A,#N/A,TRUE,"2-st k 6lg";#N/A,#N/A,TRUE,"2-k 6lg";#N/A,#N/A,TRUE,"2-k 7lg";#N/A,#N/A,TRUE,"2-Dek"}</definedName>
    <definedName name="qqqq_1" hidden="1">{#N/A,#N/A,TRUE,"A";#N/A,#N/A,TRUE,"E";#N/A,#N/A,TRUE,"V1";#N/A,#N/A,TRUE,"V2";#N/A,#N/A,TRUE,"BVO";#N/A,#N/A,TRUE,"A1";#N/A,#N/A,TRUE,"1-P";#N/A,#N/A,TRUE,"1-st k 5lg";#N/A,#N/A,TRUE,"1-st k 6lg";#N/A,#N/A,TRUE,"1-st k 6lg kop";#N/A,#N/A,TRUE,"1-k 10lg";#N/A,#N/A,TRUE,"1-Dek";#N/A,#N/A,TRUE,"2-P";#N/A,#N/A,TRUE,"2-k 10lg";#N/A,#N/A,TRUE,"2-st k 6lg";#N/A,#N/A,TRUE,"2-k 6lg";#N/A,#N/A,TRUE,"2-k 7lg";#N/A,#N/A,TRUE,"2-Dek"}</definedName>
    <definedName name="qwe" hidden="1">{#N/A,#N/A,TRUE,"kopblad";#N/A,#N/A,TRUE,"alg";#N/A,#N/A,TRUE,"verz";#N/A,#N/A,TRUE,"ruwbouw";#N/A,#N/A,TRUE,"gevel";#N/A,#N/A,TRUE,"afbouw kant";#N/A,#N/A,TRUE,"afbouw kern";#N/A,#N/A,TRUE,"vert verkeer";#N/A,#N/A,TRUE,"hor afw";#N/A,#N/A,TRUE,"sanitair"}</definedName>
    <definedName name="qwe_1" hidden="1">{#N/A,#N/A,TRUE,"kopblad";#N/A,#N/A,TRUE,"alg";#N/A,#N/A,TRUE,"verz";#N/A,#N/A,TRUE,"ruwbouw";#N/A,#N/A,TRUE,"gevel";#N/A,#N/A,TRUE,"afbouw kant";#N/A,#N/A,TRUE,"afbouw kern";#N/A,#N/A,TRUE,"vert verkeer";#N/A,#N/A,TRUE,"hor afw";#N/A,#N/A,TRUE,"sanitair"}</definedName>
    <definedName name="ramining" hidden="1">{#N/A,#N/A,TRUE,"kopbl";#N/A,#N/A,TRUE,"proj geg";#N/A,#N/A,TRUE,"uitg punt";#N/A,#N/A,TRUE,"totaalblad";#N/A,#N/A,TRUE,"bedrijf 1";#N/A,#N/A,TRUE,"bedrijf 2";#N/A,#N/A,TRUE,"fund";#N/A,#N/A,TRUE,"pa";#N/A,#N/A,TRUE,"com1";#N/A,#N/A,TRUE,"com2";#N/A,#N/A,TRUE,"app1";#N/A,#N/A,TRUE,"app2";#N/A,#N/A,TRUE,"dakafw";#N/A,#N/A,TRUE,"terrein";#N/A,#N/A,TRUE,"installaties"}</definedName>
    <definedName name="ramining_1" hidden="1">{#N/A,#N/A,TRUE,"kopbl";#N/A,#N/A,TRUE,"proj geg";#N/A,#N/A,TRUE,"uitg punt";#N/A,#N/A,TRUE,"totaalblad";#N/A,#N/A,TRUE,"bedrijf 1";#N/A,#N/A,TRUE,"bedrijf 2";#N/A,#N/A,TRUE,"fund";#N/A,#N/A,TRUE,"pa";#N/A,#N/A,TRUE,"com1";#N/A,#N/A,TRUE,"com2";#N/A,#N/A,TRUE,"app1";#N/A,#N/A,TRUE,"app2";#N/A,#N/A,TRUE,"dakafw";#N/A,#N/A,TRUE,"terrein";#N/A,#N/A,TRUE,"installaties"}</definedName>
    <definedName name="re" hidden="1">{#N/A,#N/A,TRUE,"Kopblad";#N/A,#N/A,TRUE,"ALG";#N/A,#N/A,TRUE,"BVO en VORMfactoren";#N/A,#N/A,TRUE,"TOTAAL";#N/A,#N/A,TRUE,"FUND";#N/A,#N/A,TRUE,"RUWBOUW";#N/A,#N/A,TRUE,"GEVEL";#N/A,#N/A,TRUE,"AFBOUW";#N/A,#N/A,TRUE,"HOR VERT";#N/A,#N/A,TRUE,"INSTALLATIES"}</definedName>
    <definedName name="ruw" hidden="1">{#N/A,#N/A,TRUE,"kopblad";#N/A,#N/A,TRUE,"alg";#N/A,#N/A,TRUE,"verz";#N/A,#N/A,TRUE,"ruwbouw";#N/A,#N/A,TRUE,"gevel";#N/A,#N/A,TRUE,"afbouw kant";#N/A,#N/A,TRUE,"afbouw kern";#N/A,#N/A,TRUE,"vert verkeer";#N/A,#N/A,TRUE,"hor afw";#N/A,#N/A,TRUE,"sanitair"}</definedName>
    <definedName name="ruw_1" hidden="1">{#N/A,#N/A,TRUE,"kopblad";#N/A,#N/A,TRUE,"alg";#N/A,#N/A,TRUE,"verz";#N/A,#N/A,TRUE,"ruwbouw";#N/A,#N/A,TRUE,"gevel";#N/A,#N/A,TRUE,"afbouw kant";#N/A,#N/A,TRUE,"afbouw kern";#N/A,#N/A,TRUE,"vert verkeer";#N/A,#N/A,TRUE,"hor afw";#N/A,#N/A,TRUE,"sanitair"}</definedName>
    <definedName name="ruwb" hidden="1">{#N/A,#N/A,TRUE,"Kopblad";#N/A,#N/A,TRUE,"ALG";#N/A,#N/A,TRUE,"BVO en VORMfactoren";#N/A,#N/A,TRUE,"TOTAAL";#N/A,#N/A,TRUE,"FUND";#N/A,#N/A,TRUE,"RUWBOUW";#N/A,#N/A,TRUE,"GEVEL";#N/A,#N/A,TRUE,"AFBOUW";#N/A,#N/A,TRUE,"HOR VERT";#N/A,#N/A,TRUE,"INSTALLATIES"}</definedName>
    <definedName name="ruwb_1" hidden="1">{#N/A,#N/A,TRUE,"Kopblad";#N/A,#N/A,TRUE,"ALG";#N/A,#N/A,TRUE,"BVO en VORMfactoren";#N/A,#N/A,TRUE,"TOTAAL";#N/A,#N/A,TRUE,"FUND";#N/A,#N/A,TRUE,"RUWBOUW";#N/A,#N/A,TRUE,"GEVEL";#N/A,#N/A,TRUE,"AFBOUW";#N/A,#N/A,TRUE,"HOR VERT";#N/A,#N/A,TRUE,"INSTALLATIES"}</definedName>
    <definedName name="s" hidden="1">{#N/A,#N/A,TRUE,"kopblad";#N/A,#N/A,TRUE,"alg";#N/A,#N/A,TRUE,"verz";#N/A,#N/A,TRUE,"ruwbouw";#N/A,#N/A,TRUE,"gevel";#N/A,#N/A,TRUE,"afbouw kant";#N/A,#N/A,TRUE,"afbouw kern";#N/A,#N/A,TRUE,"vert verkeer";#N/A,#N/A,TRUE,"hor afw";#N/A,#N/A,TRUE,"sanitair"}</definedName>
    <definedName name="s_1" hidden="1">{#N/A,#N/A,TRUE,"kopblad";#N/A,#N/A,TRUE,"alg";#N/A,#N/A,TRUE,"verz";#N/A,#N/A,TRUE,"ruwbouw";#N/A,#N/A,TRUE,"gevel";#N/A,#N/A,TRUE,"afbouw kant";#N/A,#N/A,TRUE,"afbouw kern";#N/A,#N/A,TRUE,"vert verkeer";#N/A,#N/A,TRUE,"hor afw";#N/A,#N/A,TRUE,"sanitair"}</definedName>
    <definedName name="ss" hidden="1">{#N/A,#N/A,TRUE,"kopblad";#N/A,#N/A,TRUE,"alg";#N/A,#N/A,TRUE,"verz";#N/A,#N/A,TRUE,"ruwbouw";#N/A,#N/A,TRUE,"gevel";#N/A,#N/A,TRUE,"afbouw kant";#N/A,#N/A,TRUE,"afbouw kern";#N/A,#N/A,TRUE,"vert verkeer";#N/A,#N/A,TRUE,"hor afw";#N/A,#N/A,TRUE,"sanitair"}</definedName>
    <definedName name="ss_1" hidden="1">{#N/A,#N/A,TRUE,"kopblad";#N/A,#N/A,TRUE,"alg";#N/A,#N/A,TRUE,"verz";#N/A,#N/A,TRUE,"ruwbouw";#N/A,#N/A,TRUE,"gevel";#N/A,#N/A,TRUE,"afbouw kant";#N/A,#N/A,TRUE,"afbouw kern";#N/A,#N/A,TRUE,"vert verkeer";#N/A,#N/A,TRUE,"hor afw";#N/A,#N/A,TRUE,"sanitair"}</definedName>
    <definedName name="sss" hidden="1">{#N/A,#N/A,TRUE,"alg";#N/A,#N/A,TRUE,"verzamelblad";#N/A,#N/A,TRUE,"fund tm beg grond";#N/A,#N/A,TRUE,"ruwbouw";#N/A,#N/A,TRUE,"gevel";#N/A,#N/A,TRUE,"afbouw";#N/A,#N/A,TRUE,"hor afw"}</definedName>
    <definedName name="sss_1" hidden="1">{#N/A,#N/A,TRUE,"alg";#N/A,#N/A,TRUE,"verzamelblad";#N/A,#N/A,TRUE,"fund tm beg grond";#N/A,#N/A,TRUE,"ruwbouw";#N/A,#N/A,TRUE,"gevel";#N/A,#N/A,TRUE,"afbouw";#N/A,#N/A,TRUE,"hor afw"}</definedName>
    <definedName name="ssss" hidden="1">{#N/A,#N/A,TRUE,"alg";#N/A,#N/A,TRUE,"verzamelblad";#N/A,#N/A,TRUE,"kostenverd";#N/A,#N/A,TRUE,"fund";#N/A,#N/A,TRUE,"ruwbouw";#N/A,#N/A,TRUE,"gevelsl";#N/A,#N/A,TRUE,"afbouw";#N/A,#N/A,TRUE,"hor afw";#N/A,#N/A,TRUE,"diversen"}</definedName>
    <definedName name="ssss_1" hidden="1">{#N/A,#N/A,TRUE,"alg";#N/A,#N/A,TRUE,"verzamelblad";#N/A,#N/A,TRUE,"kostenverd";#N/A,#N/A,TRUE,"fund";#N/A,#N/A,TRUE,"ruwbouw";#N/A,#N/A,TRUE,"gevelsl";#N/A,#N/A,TRUE,"afbouw";#N/A,#N/A,TRUE,"hor afw";#N/A,#N/A,TRUE,"diversen"}</definedName>
    <definedName name="sssss" hidden="1">{#N/A,#N/A,TRUE,"kopblad";#N/A,#N/A,TRUE,"alg";#N/A,#N/A,TRUE,"VerzP";#N/A,#N/A,TRUE,"parkeren totaal";#N/A,#N/A,TRUE,"VerzK";#N/A,#N/A,TRUE,"ruwbouw";#N/A,#N/A,TRUE,"gevel";#N/A,#N/A,TRUE,"afbouw";#N/A,#N/A,TRUE,"VV";#N/A,#N/A,TRUE,"sanitair";#N/A,#N/A,TRUE,"horz";#N/A,#N/A,TRUE,"diversen";#N/A,#N/A,TRUE,"instal"}</definedName>
    <definedName name="sssss_1" hidden="1">{#N/A,#N/A,TRUE,"kopblad";#N/A,#N/A,TRUE,"alg";#N/A,#N/A,TRUE,"VerzP";#N/A,#N/A,TRUE,"parkeren totaal";#N/A,#N/A,TRUE,"VerzK";#N/A,#N/A,TRUE,"ruwbouw";#N/A,#N/A,TRUE,"gevel";#N/A,#N/A,TRUE,"afbouw";#N/A,#N/A,TRUE,"VV";#N/A,#N/A,TRUE,"sanitair";#N/A,#N/A,TRUE,"horz";#N/A,#N/A,TRUE,"diversen";#N/A,#N/A,TRUE,"instal"}</definedName>
    <definedName name="ssssss" hidden="1">{#N/A,#N/A,TRUE,"kopblad";#N/A,#N/A,TRUE,"projectgegevens";#N/A,#N/A,TRUE,"uitganspunten";#N/A,#N/A,TRUE,"vormanalyse";#N/A,#N/A,TRUE,"kengetallen";#N/A,#N/A,TRUE,"eindblad comm";#N/A,#N/A,TRUE,"eindblad won";#N/A,#N/A,TRUE,"verz bl comm";#N/A,#N/A,TRUE,"verz bl won";#N/A,#N/A,TRUE,"comm";#N/A,#N/A,TRUE,"won"}</definedName>
    <definedName name="ssssss_1" hidden="1">{#N/A,#N/A,TRUE,"kopblad";#N/A,#N/A,TRUE,"projectgegevens";#N/A,#N/A,TRUE,"uitganspunten";#N/A,#N/A,TRUE,"vormanalyse";#N/A,#N/A,TRUE,"kengetallen";#N/A,#N/A,TRUE,"eindblad comm";#N/A,#N/A,TRUE,"eindblad won";#N/A,#N/A,TRUE,"verz bl comm";#N/A,#N/A,TRUE,"verz bl won";#N/A,#N/A,TRUE,"comm";#N/A,#N/A,TRUE,"won"}</definedName>
    <definedName name="temp" hidden="1">{#N/A,#N/A,TRUE,"Kopblad";#N/A,#N/A,TRUE,"ALG";#N/A,#N/A,TRUE,"BVO en VORMfactoren";#N/A,#N/A,TRUE,"TOTAAL";#N/A,#N/A,TRUE,"FUND";#N/A,#N/A,TRUE,"RUWBOUW";#N/A,#N/A,TRUE,"GEVEL";#N/A,#N/A,TRUE,"AFBOUW";#N/A,#N/A,TRUE,"HOR VERT";#N/A,#N/A,TRUE,"INSTALLATIES"}</definedName>
    <definedName name="temp_1" hidden="1">{#N/A,#N/A,TRUE,"Kopblad";#N/A,#N/A,TRUE,"ALG";#N/A,#N/A,TRUE,"BVO en VORMfactoren";#N/A,#N/A,TRUE,"TOTAAL";#N/A,#N/A,TRUE,"FUND";#N/A,#N/A,TRUE,"RUWBOUW";#N/A,#N/A,TRUE,"GEVEL";#N/A,#N/A,TRUE,"AFBOUW";#N/A,#N/A,TRUE,"HOR VERT";#N/A,#N/A,TRUE,"INSTALLATIES"}</definedName>
    <definedName name="temp2" hidden="1">{#N/A,#N/A,TRUE,"kopblad";#N/A,#N/A,TRUE,"alg";#N/A,#N/A,TRUE,"verz";#N/A,#N/A,TRUE,"ruwbouw";#N/A,#N/A,TRUE,"gevel";#N/A,#N/A,TRUE,"afbouw kant";#N/A,#N/A,TRUE,"afbouw kern";#N/A,#N/A,TRUE,"vert verkeer";#N/A,#N/A,TRUE,"hor afw";#N/A,#N/A,TRUE,"sanitair"}</definedName>
    <definedName name="temp2_1" hidden="1">{#N/A,#N/A,TRUE,"kopblad";#N/A,#N/A,TRUE,"alg";#N/A,#N/A,TRUE,"verz";#N/A,#N/A,TRUE,"ruwbouw";#N/A,#N/A,TRUE,"gevel";#N/A,#N/A,TRUE,"afbouw kant";#N/A,#N/A,TRUE,"afbouw kern";#N/A,#N/A,TRUE,"vert verkeer";#N/A,#N/A,TRUE,"hor afw";#N/A,#N/A,TRUE,"sanitair"}</definedName>
    <definedName name="test" hidden="1">{#N/A,#N/A,TRUE,"1 ALG";#N/A,#N/A,TRUE,"2 SK";#N/A,#N/A,TRUE,"3 BWK";#N/A,#N/A,TRUE,"4 INST";#N/A,#N/A,TRUE,"5 TECHN";#N/A,#N/A,TRUE,"6 INR";#N/A,#N/A,TRUE,"7 TERR"}</definedName>
    <definedName name="test_1" hidden="1">{#N/A,#N/A,TRUE,"1 ALG";#N/A,#N/A,TRUE,"2 SK";#N/A,#N/A,TRUE,"3 BWK";#N/A,#N/A,TRUE,"4 INST";#N/A,#N/A,TRUE,"5 TECHN";#N/A,#N/A,TRUE,"6 INR";#N/A,#N/A,TRUE,"7 TERR"}</definedName>
    <definedName name="test1" hidden="1">{#N/A,#N/A,TRUE,"1 ALG";#N/A,#N/A,TRUE,"2 SK";#N/A,#N/A,TRUE,"3 BWK";#N/A,#N/A,TRUE,"4 INST";#N/A,#N/A,TRUE,"5 TECHN";#N/A,#N/A,TRUE,"6 INR";#N/A,#N/A,TRUE,"7 TERR"}</definedName>
    <definedName name="test1_1" hidden="1">{#N/A,#N/A,TRUE,"1 ALG";#N/A,#N/A,TRUE,"2 SK";#N/A,#N/A,TRUE,"3 BWK";#N/A,#N/A,TRUE,"4 INST";#N/A,#N/A,TRUE,"5 TECHN";#N/A,#N/A,TRUE,"6 INR";#N/A,#N/A,TRUE,"7 TERR"}</definedName>
    <definedName name="testje" hidden="1">{#N/A,#N/A,TRUE,"A";#N/A,#N/A,TRUE,"E";#N/A,#N/A,TRUE,"V1";#N/A,#N/A,TRUE,"V2";#N/A,#N/A,TRUE,"BVO";#N/A,#N/A,TRUE,"A1";#N/A,#N/A,TRUE,"1-P";#N/A,#N/A,TRUE,"1-st k 5lg";#N/A,#N/A,TRUE,"1-st k 6lg";#N/A,#N/A,TRUE,"1-st k 6lg kop";#N/A,#N/A,TRUE,"1-k 10lg";#N/A,#N/A,TRUE,"1-Dek";#N/A,#N/A,TRUE,"2-P";#N/A,#N/A,TRUE,"2-k 10lg";#N/A,#N/A,TRUE,"2-st k 6lg";#N/A,#N/A,TRUE,"2-k 6lg";#N/A,#N/A,TRUE,"2-k 7lg";#N/A,#N/A,TRUE,"2-Dek"}</definedName>
    <definedName name="testje_1" hidden="1">{#N/A,#N/A,TRUE,"A";#N/A,#N/A,TRUE,"E";#N/A,#N/A,TRUE,"V1";#N/A,#N/A,TRUE,"V2";#N/A,#N/A,TRUE,"BVO";#N/A,#N/A,TRUE,"A1";#N/A,#N/A,TRUE,"1-P";#N/A,#N/A,TRUE,"1-st k 5lg";#N/A,#N/A,TRUE,"1-st k 6lg";#N/A,#N/A,TRUE,"1-st k 6lg kop";#N/A,#N/A,TRUE,"1-k 10lg";#N/A,#N/A,TRUE,"1-Dek";#N/A,#N/A,TRUE,"2-P";#N/A,#N/A,TRUE,"2-k 10lg";#N/A,#N/A,TRUE,"2-st k 6lg";#N/A,#N/A,TRUE,"2-k 6lg";#N/A,#N/A,TRUE,"2-k 7lg";#N/A,#N/A,TRUE,"2-Dek"}</definedName>
    <definedName name="tot" hidden="1">{#N/A,#N/A,TRUE,"kopblad";#N/A,#N/A,TRUE,"alg";#N/A,#N/A,TRUE,"verz";#N/A,#N/A,TRUE,"ruwbouw";#N/A,#N/A,TRUE,"gevel";#N/A,#N/A,TRUE,"afbouw kant";#N/A,#N/A,TRUE,"afbouw kern";#N/A,#N/A,TRUE,"vert verkeer";#N/A,#N/A,TRUE,"hor afw";#N/A,#N/A,TRUE,"sanitair"}</definedName>
    <definedName name="tot_1" hidden="1">{#N/A,#N/A,TRUE,"kopblad";#N/A,#N/A,TRUE,"alg";#N/A,#N/A,TRUE,"verz";#N/A,#N/A,TRUE,"ruwbouw";#N/A,#N/A,TRUE,"gevel";#N/A,#N/A,TRUE,"afbouw kant";#N/A,#N/A,TRUE,"afbouw kern";#N/A,#N/A,TRUE,"vert verkeer";#N/A,#N/A,TRUE,"hor afw";#N/A,#N/A,TRUE,"sanitair"}</definedName>
    <definedName name="TypeB_hw" hidden="1">{#N/A,#N/A,TRUE,"A";#N/A,#N/A,TRUE,"E";#N/A,#N/A,TRUE,"V1";#N/A,#N/A,TRUE,"V2";#N/A,#N/A,TRUE,"BVO";#N/A,#N/A,TRUE,"A1";#N/A,#N/A,TRUE,"1-P";#N/A,#N/A,TRUE,"1-st k 5lg";#N/A,#N/A,TRUE,"1-st k 6lg";#N/A,#N/A,TRUE,"1-st k 6lg kop";#N/A,#N/A,TRUE,"1-k 10lg";#N/A,#N/A,TRUE,"1-Dek";#N/A,#N/A,TRUE,"2-P";#N/A,#N/A,TRUE,"2-k 10lg";#N/A,#N/A,TRUE,"2-st k 6lg";#N/A,#N/A,TRUE,"2-k 6lg";#N/A,#N/A,TRUE,"2-k 7lg";#N/A,#N/A,TRUE,"2-Dek"}</definedName>
    <definedName name="TypeB_hw_1" hidden="1">{#N/A,#N/A,TRUE,"A";#N/A,#N/A,TRUE,"E";#N/A,#N/A,TRUE,"V1";#N/A,#N/A,TRUE,"V2";#N/A,#N/A,TRUE,"BVO";#N/A,#N/A,TRUE,"A1";#N/A,#N/A,TRUE,"1-P";#N/A,#N/A,TRUE,"1-st k 5lg";#N/A,#N/A,TRUE,"1-st k 6lg";#N/A,#N/A,TRUE,"1-st k 6lg kop";#N/A,#N/A,TRUE,"1-k 10lg";#N/A,#N/A,TRUE,"1-Dek";#N/A,#N/A,TRUE,"2-P";#N/A,#N/A,TRUE,"2-k 10lg";#N/A,#N/A,TRUE,"2-st k 6lg";#N/A,#N/A,TRUE,"2-k 6lg";#N/A,#N/A,TRUE,"2-k 7lg";#N/A,#N/A,TRUE,"2-Dek"}</definedName>
    <definedName name="TypeB_tw" hidden="1">{#N/A,#N/A,TRUE,"A";#N/A,#N/A,TRUE,"E";#N/A,#N/A,TRUE,"V1";#N/A,#N/A,TRUE,"V2";#N/A,#N/A,TRUE,"BVO";#N/A,#N/A,TRUE,"A1";#N/A,#N/A,TRUE,"1-P";#N/A,#N/A,TRUE,"1-st k 5lg";#N/A,#N/A,TRUE,"1-st k 6lg";#N/A,#N/A,TRUE,"1-st k 6lg kop";#N/A,#N/A,TRUE,"1-k 10lg";#N/A,#N/A,TRUE,"1-Dek";#N/A,#N/A,TRUE,"2-P";#N/A,#N/A,TRUE,"2-k 10lg";#N/A,#N/A,TRUE,"2-st k 6lg";#N/A,#N/A,TRUE,"2-k 6lg";#N/A,#N/A,TRUE,"2-k 7lg";#N/A,#N/A,TRUE,"2-Dek"}</definedName>
    <definedName name="TypeB_tw_1" hidden="1">{#N/A,#N/A,TRUE,"A";#N/A,#N/A,TRUE,"E";#N/A,#N/A,TRUE,"V1";#N/A,#N/A,TRUE,"V2";#N/A,#N/A,TRUE,"BVO";#N/A,#N/A,TRUE,"A1";#N/A,#N/A,TRUE,"1-P";#N/A,#N/A,TRUE,"1-st k 5lg";#N/A,#N/A,TRUE,"1-st k 6lg";#N/A,#N/A,TRUE,"1-st k 6lg kop";#N/A,#N/A,TRUE,"1-k 10lg";#N/A,#N/A,TRUE,"1-Dek";#N/A,#N/A,TRUE,"2-P";#N/A,#N/A,TRUE,"2-k 10lg";#N/A,#N/A,TRUE,"2-st k 6lg";#N/A,#N/A,TRUE,"2-k 6lg";#N/A,#N/A,TRUE,"2-k 7lg";#N/A,#N/A,TRUE,"2-Dek"}</definedName>
    <definedName name="Uurloon_bouwplaatsmedewerker">#REF!</definedName>
    <definedName name="wat" hidden="1">{#N/A,#N/A,TRUE,"Kopblad";#N/A,#N/A,TRUE,"ALG";#N/A,#N/A,TRUE,"BVO en VORMfactoren";#N/A,#N/A,TRUE,"TOTAAL";#N/A,#N/A,TRUE,"FUND";#N/A,#N/A,TRUE,"RUWBOUW";#N/A,#N/A,TRUE,"GEVEL";#N/A,#N/A,TRUE,"AFBOUW";#N/A,#N/A,TRUE,"HOR VERT";#N/A,#N/A,TRUE,"INSTALLATIES"}</definedName>
    <definedName name="wat_1" hidden="1">{#N/A,#N/A,TRUE,"Kopblad";#N/A,#N/A,TRUE,"ALG";#N/A,#N/A,TRUE,"BVO en VORMfactoren";#N/A,#N/A,TRUE,"TOTAAL";#N/A,#N/A,TRUE,"FUND";#N/A,#N/A,TRUE,"RUWBOUW";#N/A,#N/A,TRUE,"GEVEL";#N/A,#N/A,TRUE,"AFBOUW";#N/A,#N/A,TRUE,"HOR VERT";#N/A,#N/A,TRUE,"INSTALLATIES"}</definedName>
    <definedName name="wrn" hidden="1">{#N/A,#N/A,FALSE,"won B";#N/A,#N/A,FALSE,"won B1";#N/A,#N/A,FALSE,"won B2";#N/A,#N/A,FALSE,"kopgB";#N/A,#N/A,FALSE,"berg1";#N/A,#N/A,FALSE,"berg2ko";#N/A,#N/A,FALSE,"dakjes B";#N/A,#N/A,FALSE,"terreinB";#N/A,#N/A,FALSE,"installB";#N/A,#N/A,FALSE,"heiwB"}</definedName>
    <definedName name="wrn.A10_totaal." hidden="1">{#N/A,#N/A,TRUE,"kopblad";#N/A,#N/A,TRUE,"alg";#N/A,#N/A,TRUE,"verzP";#N/A,#N/A,TRUE,"verzW";#N/A,#N/A,TRUE,"Verd";#N/A,#N/A,TRUE,"P";#N/A,#N/A,TRUE,"Fund";#N/A,#N/A,TRUE,"RB";#N/A,#N/A,TRUE,"Gevel";#N/A,#N/A,TRUE,"Afbouw";#N/A,#N/A,TRUE,"Horiz";#N/A,#N/A,TRUE,"BP";#N/A,#N/A,TRUE,"Diversen";#N/A,#N/A,TRUE,"Instal"}</definedName>
    <definedName name="wrn.A10_totaal._1" hidden="1">{#N/A,#N/A,TRUE,"kopblad";#N/A,#N/A,TRUE,"alg";#N/A,#N/A,TRUE,"verzP";#N/A,#N/A,TRUE,"verzW";#N/A,#N/A,TRUE,"Verd";#N/A,#N/A,TRUE,"P";#N/A,#N/A,TRUE,"Fund";#N/A,#N/A,TRUE,"RB";#N/A,#N/A,TRUE,"Gevel";#N/A,#N/A,TRUE,"Afbouw";#N/A,#N/A,TRUE,"Horiz";#N/A,#N/A,TRUE,"BP";#N/A,#N/A,TRUE,"Diversen";#N/A,#N/A,TRUE,"Instal"}</definedName>
    <definedName name="wrn.ADRUKKEN._.GEHEEL." hidden="1">{#N/A,#N/A,TRUE,"alg";#N/A,#N/A,TRUE,"verzamelblad";#N/A,#N/A,TRUE,"fund tm beg grond";#N/A,#N/A,TRUE,"ruwbouw";#N/A,#N/A,TRUE,"gevel";#N/A,#N/A,TRUE,"afbouw";#N/A,#N/A,TRUE,"hor afw"}</definedName>
    <definedName name="wrn.ADRUKKEN._.GEHEEL._1" hidden="1">{#N/A,#N/A,TRUE,"alg";#N/A,#N/A,TRUE,"verzamelblad";#N/A,#N/A,TRUE,"fund tm beg grond";#N/A,#N/A,TRUE,"ruwbouw";#N/A,#N/A,TRUE,"gevel";#N/A,#N/A,TRUE,"afbouw";#N/A,#N/A,TRUE,"hor afw"}</definedName>
    <definedName name="wrn.afdruk._.febr._.2001." hidden="1">{#N/A,#N/A,TRUE,"uitg.pnt.";#N/A,#N/A,TRUE,"alg";#N/A,#N/A,TRUE,"verzamelblad";#N/A,#N/A,TRUE,"fund";#N/A,#N/A,TRUE,"ruwb";#N/A,#N/A,TRUE,"gevel";#N/A,#N/A,TRUE,"afbouw";#N/A,#N/A,TRUE,"horz.afw";#N/A,#N/A,TRUE,"trappen";#N/A,#N/A,TRUE,"divers";#N/A,#N/A,TRUE,"Renovatie";#N/A,#N/A,TRUE,"Restauratie"}</definedName>
    <definedName name="wrn.afdruk._.febr._.2001._1" hidden="1">{#N/A,#N/A,TRUE,"uitg.pnt.";#N/A,#N/A,TRUE,"alg";#N/A,#N/A,TRUE,"verzamelblad";#N/A,#N/A,TRUE,"fund";#N/A,#N/A,TRUE,"ruwb";#N/A,#N/A,TRUE,"gevel";#N/A,#N/A,TRUE,"afbouw";#N/A,#N/A,TRUE,"horz.afw";#N/A,#N/A,TRUE,"trappen";#N/A,#N/A,TRUE,"divers";#N/A,#N/A,TRUE,"Renovatie";#N/A,#N/A,TRUE,"Restauratie"}</definedName>
    <definedName name="wrn.AFDRUKKEN._.GEHEEL." hidden="1">{#N/A,#N/A,TRUE,"alg";#N/A,#N/A,TRUE,"verzamelblad";#N/A,#N/A,TRUE,"kostenverd";#N/A,#N/A,TRUE,"fund";#N/A,#N/A,TRUE,"ruwbouw";#N/A,#N/A,TRUE,"gevelsl";#N/A,#N/A,TRUE,"afbouw";#N/A,#N/A,TRUE,"hor afw";#N/A,#N/A,TRUE,"diversen"}</definedName>
    <definedName name="wrn.AFDRUKKEN._.GEHEEL._1" hidden="1">{#N/A,#N/A,TRUE,"alg";#N/A,#N/A,TRUE,"verzamelblad";#N/A,#N/A,TRUE,"kostenverd";#N/A,#N/A,TRUE,"fund";#N/A,#N/A,TRUE,"ruwbouw";#N/A,#N/A,TRUE,"gevelsl";#N/A,#N/A,TRUE,"afbouw";#N/A,#N/A,TRUE,"hor afw";#N/A,#N/A,TRUE,"diversen"}</definedName>
    <definedName name="wrn.alle._.tabbladen." hidden="1">{#N/A,#N/A,FALSE,"uitg.pnt.";#N/A,#N/A,FALSE,"alg";#N/A,#N/A,FALSE,"verzamelblad";#N/A,#N/A,FALSE,"fund";#N/A,#N/A,FALSE,"ruwb";#N/A,#N/A,FALSE,"gevel";#N/A,#N/A,FALSE,"afbouw";#N/A,#N/A,FALSE,"horz.afw";#N/A,#N/A,FALSE,"trappen";#N/A,#N/A,FALSE,"divers";#N/A,#N/A,FALSE,"Renovatie";#N/A,#N/A,FALSE,"Restauratie"}</definedName>
    <definedName name="wrn.alle._.tabbladen._1" hidden="1">{#N/A,#N/A,FALSE,"uitg.pnt.";#N/A,#N/A,FALSE,"alg";#N/A,#N/A,FALSE,"verzamelblad";#N/A,#N/A,FALSE,"fund";#N/A,#N/A,FALSE,"ruwb";#N/A,#N/A,FALSE,"gevel";#N/A,#N/A,FALSE,"afbouw";#N/A,#N/A,FALSE,"horz.afw";#N/A,#N/A,FALSE,"trappen";#N/A,#N/A,FALSE,"divers";#N/A,#N/A,FALSE,"Renovatie";#N/A,#N/A,FALSE,"Restauratie"}</definedName>
    <definedName name="wrn.Aura._.35." hidden="1">{#N/A,#N/A,TRUE,"kopblad";#N/A,#N/A,TRUE,"projectgeg";#N/A,#N/A,TRUE,"uitganspunten";#N/A,#N/A,TRUE,"vormanalyse";#N/A,#N/A,TRUE,"eindblad";#N/A,#N/A,TRUE,"A";#N/A,#N/A,TRUE,"AP";#N/A,#N/A,TRUE,"C";#N/A,#N/A,TRUE,"kop C";#N/A,#N/A,TRUE,"dil A";#N/A,#N/A,TRUE,"dil C";#N/A,#N/A,TRUE,"terrein"}</definedName>
    <definedName name="wrn.Aura._.35._1" hidden="1">{#N/A,#N/A,TRUE,"kopblad";#N/A,#N/A,TRUE,"projectgeg";#N/A,#N/A,TRUE,"uitganspunten";#N/A,#N/A,TRUE,"vormanalyse";#N/A,#N/A,TRUE,"eindblad";#N/A,#N/A,TRUE,"A";#N/A,#N/A,TRUE,"AP";#N/A,#N/A,TRUE,"C";#N/A,#N/A,TRUE,"kop C";#N/A,#N/A,TRUE,"dil A";#N/A,#N/A,TRUE,"dil C";#N/A,#N/A,TRUE,"terrein"}</definedName>
    <definedName name="wrn.CKC._.NV." hidden="1">{#N/A,#N/A,TRUE,"kopblad";#N/A,#N/A,TRUE,"projectgegevens";#N/A,#N/A,TRUE,"uitganspunten";#N/A,#N/A,TRUE,"vormanalyse";#N/A,#N/A,TRUE,"verz";#N/A,#N/A,TRUE,"bouwk";#N/A,#N/A,TRUE,"instal";#N/A,#N/A,TRUE,"extra eisen"}</definedName>
    <definedName name="wrn.CKC._.NV._1" hidden="1">{#N/A,#N/A,TRUE,"kopblad";#N/A,#N/A,TRUE,"projectgegevens";#N/A,#N/A,TRUE,"uitganspunten";#N/A,#N/A,TRUE,"vormanalyse";#N/A,#N/A,TRUE,"verz";#N/A,#N/A,TRUE,"bouwk";#N/A,#N/A,TRUE,"instal";#N/A,#N/A,TRUE,"extra eisen"}</definedName>
    <definedName name="wrn.de._.nollen._.totaal." hidden="1">{#N/A,#N/A,TRUE,"kopblad";#N/A,#N/A,TRUE,"alg";#N/A,#N/A,TRUE,"verzBarth";#N/A,#N/A,TRUE,"A1";#N/A,#N/A,TRUE,"A2";#N/A,#N/A,TRUE,"Kopgevels A";#N/A,#N/A,TRUE,"C1";#N/A,#N/A,TRUE,"C2";#N/A,#N/A,TRUE,"F";#N/A,#N/A,TRUE,"verzS2";#N/A,#N/A,TRUE,"B";#N/A,#N/A,TRUE,"B kopg";#N/A,#N/A,TRUE,"D1";#N/A,#N/A,TRUE,"D2";#N/A,#N/A,TRUE,"Kopgevels D2";#N/A,#N/A,TRUE,"E"}</definedName>
    <definedName name="wrn.de._.nollen._.totaal._1" hidden="1">{#N/A,#N/A,TRUE,"kopblad";#N/A,#N/A,TRUE,"alg";#N/A,#N/A,TRUE,"verzBarth";#N/A,#N/A,TRUE,"A1";#N/A,#N/A,TRUE,"A2";#N/A,#N/A,TRUE,"Kopgevels A";#N/A,#N/A,TRUE,"C1";#N/A,#N/A,TRUE,"C2";#N/A,#N/A,TRUE,"F";#N/A,#N/A,TRUE,"verzS2";#N/A,#N/A,TRUE,"B";#N/A,#N/A,TRUE,"B kopg";#N/A,#N/A,TRUE,"D1";#N/A,#N/A,TRUE,"D2";#N/A,#N/A,TRUE,"Kopgevels D2";#N/A,#N/A,TRUE,"E"}</definedName>
    <definedName name="wrn.DHM_totaal." hidden="1">{#N/A,#N/A,TRUE,"kopblad";#N/A,#N/A,TRUE,"alg";#N/A,#N/A,TRUE,"VerzP";#N/A,#N/A,TRUE,"parkeren totaal";#N/A,#N/A,TRUE,"VerzK";#N/A,#N/A,TRUE,"ruwbouw";#N/A,#N/A,TRUE,"gevel";#N/A,#N/A,TRUE,"afbouw";#N/A,#N/A,TRUE,"VV";#N/A,#N/A,TRUE,"sanitair";#N/A,#N/A,TRUE,"horz";#N/A,#N/A,TRUE,"diversen";#N/A,#N/A,TRUE,"instal"}</definedName>
    <definedName name="wrn.DHM_totaal._1" hidden="1">{#N/A,#N/A,TRUE,"kopblad";#N/A,#N/A,TRUE,"alg";#N/A,#N/A,TRUE,"VerzP";#N/A,#N/A,TRUE,"parkeren totaal";#N/A,#N/A,TRUE,"VerzK";#N/A,#N/A,TRUE,"ruwbouw";#N/A,#N/A,TRUE,"gevel";#N/A,#N/A,TRUE,"afbouw";#N/A,#N/A,TRUE,"VV";#N/A,#N/A,TRUE,"sanitair";#N/A,#N/A,TRUE,"horz";#N/A,#N/A,TRUE,"diversen";#N/A,#N/A,TRUE,"instal"}</definedName>
    <definedName name="wrn.hoofddorp._.totaal." hidden="1">{#N/A,#N/A,TRUE,"kopblad";#N/A,#N/A,TRUE,"projectgegevens";#N/A,#N/A,TRUE,"uitgangspunten";#N/A,#N/A,TRUE,"verdeling";#N/A,#N/A,TRUE,"parkeren";#N/A,#N/A,TRUE,"apotheek";#N/A,#N/A,TRUE,"health centre";#N/A,#N/A,TRUE,"appartementen"}</definedName>
    <definedName name="wrn.hoofddorp._.totaal._1" hidden="1">{#N/A,#N/A,TRUE,"kopblad";#N/A,#N/A,TRUE,"projectgegevens";#N/A,#N/A,TRUE,"uitgangspunten";#N/A,#N/A,TRUE,"verdeling";#N/A,#N/A,TRUE,"parkeren";#N/A,#N/A,TRUE,"apotheek";#N/A,#N/A,TRUE,"health centre";#N/A,#N/A,TRUE,"appartementen"}</definedName>
    <definedName name="wrn.kavel._.12._.totaal." hidden="1">{#N/A,#N/A,TRUE,"kopblad";#N/A,#N/A,TRUE,"projectgegevens";#N/A,#N/A,TRUE,"uitganspunten";#N/A,#N/A,TRUE,"vormanalyse";#N/A,#N/A,TRUE,"kengetallen";#N/A,#N/A,TRUE,"verz bl comm";#N/A,#N/A,TRUE,"verz bl won";#N/A,#N/A,TRUE,"comm";#N/A,#N/A,TRUE,"won"}</definedName>
    <definedName name="wrn.kavel._.12._.totaal._1" hidden="1">{#N/A,#N/A,TRUE,"kopblad";#N/A,#N/A,TRUE,"projectgegevens";#N/A,#N/A,TRUE,"uitganspunten";#N/A,#N/A,TRUE,"vormanalyse";#N/A,#N/A,TRUE,"kengetallen";#N/A,#N/A,TRUE,"eindblad comm";#N/A,#N/A,TRUE,"eindblad won";#N/A,#N/A,TRUE,"verz bl comm";#N/A,#N/A,TRUE,"verz bl won";#N/A,#N/A,TRUE,"comm";#N/A,#N/A,TRUE,"won"}</definedName>
    <definedName name="wrn.KMAR." hidden="1">{#N/A,#N/A,TRUE,"kopblad";#N/A,#N/A,TRUE,"projectgegevens";#N/A,#N/A,TRUE,"uitganspunten";#N/A,#N/A,TRUE,"verzamelblad";#N/A,#N/A,TRUE,"kantoor";#N/A,#N/A,TRUE,"TOTAAL";#N/A,#N/A,TRUE,"inrichting"}</definedName>
    <definedName name="wrn.KMAR._1" hidden="1">{#N/A,#N/A,TRUE,"kopblad";#N/A,#N/A,TRUE,"projectgegevens";#N/A,#N/A,TRUE,"uitganspunten";#N/A,#N/A,TRUE,"verzamelblad";#N/A,#N/A,TRUE,"kantoor";#N/A,#N/A,TRUE,"TOTAAL";#N/A,#N/A,TRUE,"inrichting"}</definedName>
    <definedName name="wrn.Programmaraming._.10._.sep._.01." hidden="1">{#N/A,#N/A,TRUE,"Kopblad";#N/A,#N/A,TRUE,"ALG";#N/A,#N/A,TRUE,"BVO en VORMfactoren";#N/A,#N/A,TRUE,"TOTAAL";#N/A,#N/A,TRUE,"FUND";#N/A,#N/A,TRUE,"RUWBOUW";#N/A,#N/A,TRUE,"GEVEL";#N/A,#N/A,TRUE,"AFBOUW";#N/A,#N/A,TRUE,"HOR VERT";#N/A,#N/A,TRUE,"INSTALLATIES"}</definedName>
    <definedName name="wrn.Programmaraming._.10._.sep._.01._1" hidden="1">{#N/A,#N/A,TRUE,"Kopblad";#N/A,#N/A,TRUE,"ALG";#N/A,#N/A,TRUE,"BVO en VORMfactoren";#N/A,#N/A,TRUE,"TOTAAL";#N/A,#N/A,TRUE,"FUND";#N/A,#N/A,TRUE,"RUWBOUW";#N/A,#N/A,TRUE,"GEVEL";#N/A,#N/A,TRUE,"AFBOUW";#N/A,#N/A,TRUE,"HOR VERT";#N/A,#N/A,TRUE,"INSTALLATIES"}</definedName>
    <definedName name="wrn.raming._.02._.april._.2003." hidden="1">{#N/A,#N/A,TRUE,"kopbl";#N/A,#N/A,TRUE,"proj geg";#N/A,#N/A,TRUE,"uitg punt";#N/A,#N/A,TRUE,"totaalblad";#N/A,#N/A,TRUE,"bedrijf 1";#N/A,#N/A,TRUE,"bedrijf 2";#N/A,#N/A,TRUE,"fund";#N/A,#N/A,TRUE,"pa";#N/A,#N/A,TRUE,"com1";#N/A,#N/A,TRUE,"com2";#N/A,#N/A,TRUE,"app1";#N/A,#N/A,TRUE,"app2";#N/A,#N/A,TRUE,"dakafw";#N/A,#N/A,TRUE,"terrein";#N/A,#N/A,TRUE,"installaties"}</definedName>
    <definedName name="wrn.raming._.02._.april._.2003._1" hidden="1">{#N/A,#N/A,TRUE,"kopbl";#N/A,#N/A,TRUE,"proj geg";#N/A,#N/A,TRUE,"uitg punt";#N/A,#N/A,TRUE,"totaalblad";#N/A,#N/A,TRUE,"bedrijf 1";#N/A,#N/A,TRUE,"bedrijf 2";#N/A,#N/A,TRUE,"fund";#N/A,#N/A,TRUE,"pa";#N/A,#N/A,TRUE,"com1";#N/A,#N/A,TRUE,"com2";#N/A,#N/A,TRUE,"app1";#N/A,#N/A,TRUE,"app2";#N/A,#N/A,TRUE,"dakafw";#N/A,#N/A,TRUE,"terrein";#N/A,#N/A,TRUE,"installaties"}</definedName>
    <definedName name="wrn.rapport._.onderdelen." hidden="1">{#N/A,#N/A,FALSE,"won B";#N/A,#N/A,FALSE,"won B1";#N/A,#N/A,FALSE,"won B2";#N/A,#N/A,FALSE,"kopgB";#N/A,#N/A,FALSE,"berg1";#N/A,#N/A,FALSE,"berg2ko";#N/A,#N/A,FALSE,"dakjes B";#N/A,#N/A,FALSE,"terreinB";#N/A,#N/A,FALSE,"installB";#N/A,#N/A,FALSE,"heiwB"}</definedName>
    <definedName name="wrn.rapport._.onderdelen._1" hidden="1">{#N/A,#N/A,FALSE,"won B";#N/A,#N/A,FALSE,"won B1";#N/A,#N/A,FALSE,"won B2";#N/A,#N/A,FALSE,"kopgB";#N/A,#N/A,FALSE,"berg1";#N/A,#N/A,FALSE,"berg2ko";#N/A,#N/A,FALSE,"dakjes B";#N/A,#N/A,FALSE,"terreinB";#N/A,#N/A,FALSE,"installB";#N/A,#N/A,FALSE,"heiwB"}</definedName>
    <definedName name="wrn.SoHo._.totaal." hidden="1">{#N/A,#N/A,TRUE,"kopblad";#N/A,#N/A,TRUE,"alg";#N/A,#N/A,TRUE,"verz P";#N/A,#N/A,TRUE,"P";#N/A,#N/A,TRUE,"verz F";#N/A,#N/A,TRUE,"F";#N/A,#N/A,TRUE,"verz WW";#N/A,#N/A,TRUE,"WW";#N/A,#N/A,TRUE,"verz AFB";#N/A,#N/A,TRUE,"AFB";#N/A,#N/A,TRUE,"verz ROB";#N/A,#N/A,TRUE,"ROB";#N/A,#N/A,TRUE,"INST"}</definedName>
    <definedName name="wrn.SoHo._.totaal._1" hidden="1">{#N/A,#N/A,TRUE,"kopblad";#N/A,#N/A,TRUE,"alg";#N/A,#N/A,TRUE,"verz P";#N/A,#N/A,TRUE,"P";#N/A,#N/A,TRUE,"verz F";#N/A,#N/A,TRUE,"F";#N/A,#N/A,TRUE,"verz WW";#N/A,#N/A,TRUE,"WW";#N/A,#N/A,TRUE,"verz AFB";#N/A,#N/A,TRUE,"AFB";#N/A,#N/A,TRUE,"verz ROB";#N/A,#N/A,TRUE,"ROB";#N/A,#N/A,TRUE,"INST"}</definedName>
    <definedName name="wrn.test." hidden="1">{#N/A,#N/A,FALSE,"offerte"}</definedName>
    <definedName name="wrn.test._1" hidden="1">{#N/A,#N/A,FALSE,"offerte"}</definedName>
    <definedName name="wrn.totaal." hidden="1">{#N/A,#N/A,TRUE,"kopblad";#N/A,#N/A,TRUE,"projectgeg";#N/A,#N/A,TRUE,"uitgangsp";#N/A,#N/A,TRUE,"vormanalyse";#N/A,#N/A,TRUE,"eindbl tot";#N/A,#N/A,TRUE,"eindbl P";#N/A,#N/A,TRUE,"eindbl com";#N/A,#N/A,TRUE,"eindbl bios";#N/A,#N/A,TRUE,"eindbl won";#N/A,#N/A,TRUE,"P gar";#N/A,#N/A,TRUE,"commercieel";#N/A,#N/A,TRUE,"bios";#N/A,#N/A,TRUE,"won pak";#N/A,#N/A,TRUE,"won gracht";#N/A,#N/A,TRUE,"won zaag";#N/A,#N/A,TRUE,"won toren";#N/A,#N/A,TRUE,"terrein"}</definedName>
    <definedName name="wrn.totaal._.blok._.3." hidden="1">{#N/A,#N/A,TRUE,"kopblad";#N/A,#N/A,TRUE,"projectgegevens";#N/A,#N/A,TRUE,"uitganspunten";#N/A,#N/A,TRUE,"resul123";#N/A,#N/A,TRUE,"resul456";#N/A,#N/A,TRUE,"t1";#N/A,#N/A,TRUE,"vz1";#N/A,#N/A,TRUE,"r1";#N/A,#N/A,TRUE,"t2";#N/A,#N/A,TRUE,"vz2";#N/A,#N/A,TRUE,"r2";#N/A,#N/A,TRUE,"t3";#N/A,#N/A,TRUE,"vz3";#N/A,#N/A,TRUE,"r3";#N/A,#N/A,TRUE,"t4";#N/A,#N/A,TRUE,"vz4";#N/A,#N/A,TRUE,"r4";#N/A,#N/A,TRUE,"t5";#N/A,#N/A,TRUE,"vz5";#N/A,#N/A,TRUE,"r5";#N/A,#N/A,TRUE,"t6";#N/A,#N/A,TRUE,"vz6";#N/A,#N/A,TRUE,"r6"}</definedName>
    <definedName name="wrn.totaal._.blok._.3._1" hidden="1">{#N/A,#N/A,TRUE,"kopblad";#N/A,#N/A,TRUE,"projectgegevens";#N/A,#N/A,TRUE,"uitganspunten";#N/A,#N/A,TRUE,"resul123";#N/A,#N/A,TRUE,"resul456";#N/A,#N/A,TRUE,"t1";#N/A,#N/A,TRUE,"vz1";#N/A,#N/A,TRUE,"r1";#N/A,#N/A,TRUE,"t2";#N/A,#N/A,TRUE,"vz2";#N/A,#N/A,TRUE,"r2";#N/A,#N/A,TRUE,"t3";#N/A,#N/A,TRUE,"vz3";#N/A,#N/A,TRUE,"r3";#N/A,#N/A,TRUE,"t4";#N/A,#N/A,TRUE,"vz4";#N/A,#N/A,TRUE,"r4";#N/A,#N/A,TRUE,"t5";#N/A,#N/A,TRUE,"vz5";#N/A,#N/A,TRUE,"r5";#N/A,#N/A,TRUE,"t6";#N/A,#N/A,TRUE,"vz6";#N/A,#N/A,TRUE,"r6"}</definedName>
    <definedName name="wrn.totaal._.blok._.5." hidden="1">{#N/A,#N/A,TRUE,"kopblad";#N/A,#N/A,TRUE,"alg";#N/A,#N/A,TRUE,"verz winkels";#N/A,#N/A,TRUE,"winkels";#N/A,#N/A,TRUE,"verz woningen";#N/A,#N/A,TRUE,"woningen"}</definedName>
    <definedName name="wrn.totaal._.blok._.5._1" hidden="1">{#N/A,#N/A,TRUE,"kopblad";#N/A,#N/A,TRUE,"alg";#N/A,#N/A,TRUE,"verz winkels";#N/A,#N/A,TRUE,"winkels";#N/A,#N/A,TRUE,"verz woningen";#N/A,#N/A,TRUE,"woningen"}</definedName>
    <definedName name="wrn.totaal._.DO_DWR." hidden="1">{#N/A,#N/A,TRUE,"kopblad";#N/A,#N/A,TRUE,"alg";#N/A,#N/A,TRUE,"verzP";#N/A,#N/A,TRUE,"Park";#N/A,#N/A,TRUE,"verzK";#N/A,#N/A,TRUE,"gevel";#N/A,#N/A,TRUE,"afb";#N/A,#N/A,TRUE,"san";#N/A,#N/A,TRUE,"vert verk";#N/A,#N/A,TRUE,"hor afw";#N/A,#N/A,TRUE,"buit";#N/A,#N/A,TRUE,"div"}</definedName>
    <definedName name="wrn.totaal._.DO_DWR._1" hidden="1">{#N/A,#N/A,TRUE,"kopblad";#N/A,#N/A,TRUE,"alg";#N/A,#N/A,TRUE,"verzP";#N/A,#N/A,TRUE,"Park";#N/A,#N/A,TRUE,"verzK";#N/A,#N/A,TRUE,"gevel";#N/A,#N/A,TRUE,"afb";#N/A,#N/A,TRUE,"san";#N/A,#N/A,TRUE,"vert verk";#N/A,#N/A,TRUE,"hor afw";#N/A,#N/A,TRUE,"buit";#N/A,#N/A,TRUE,"div"}</definedName>
    <definedName name="wrn.totaal._.Lucas." hidden="1">{#N/A,#N/A,TRUE,"kopblad";#N/A,#N/A,TRUE,"projectgegevens";#N/A,#N/A,TRUE,"uitganspunten";#N/A,#N/A,TRUE,"vormanalyse";#N/A,#N/A,TRUE,"eindbl tot";#N/A,#N/A,TRUE,"eindblad fund";#N/A,#N/A,TRUE,"eindblad park";#N/A,#N/A,TRUE,"eindblad kant";#N/A,#N/A,TRUE,"eindblad won a";#N/A,#N/A,TRUE,"eindblad won b";#N/A,#N/A,TRUE,"eindblad won c";#N/A,#N/A,TRUE,"eindblad won d";#N/A,#N/A,TRUE,"fund";#N/A,#N/A,TRUE,"park";#N/A,#N/A,TRUE,"kant";#N/A,#N/A,TRUE,"won a";#N/A,#N/A,TRUE,"won b";#N/A,#N/A,TRUE,"won c";#N/A,#N/A,TRUE,"won d"}</definedName>
    <definedName name="wrn.totaal._.Lucas._1" hidden="1">{#N/A,#N/A,TRUE,"kopblad";#N/A,#N/A,TRUE,"projectgegevens";#N/A,#N/A,TRUE,"uitganspunten";#N/A,#N/A,TRUE,"vormanalyse";#N/A,#N/A,TRUE,"eindbl tot";#N/A,#N/A,TRUE,"eindblad fund";#N/A,#N/A,TRUE,"eindblad park";#N/A,#N/A,TRUE,"eindblad kant";#N/A,#N/A,TRUE,"eindblad won a";#N/A,#N/A,TRUE,"eindblad won b";#N/A,#N/A,TRUE,"eindblad won c";#N/A,#N/A,TRUE,"eindblad won d";#N/A,#N/A,TRUE,"fund";#N/A,#N/A,TRUE,"park";#N/A,#N/A,TRUE,"kant";#N/A,#N/A,TRUE,"won a";#N/A,#N/A,TRUE,"won b";#N/A,#N/A,TRUE,"won c";#N/A,#N/A,TRUE,"won d"}</definedName>
    <definedName name="wrn.totaal._.roc." hidden="1">{#N/A,#N/A,TRUE,"kopblad";#N/A,#N/A,TRUE,"projectgeg";#N/A,#N/A,TRUE,"uitgangsp";#N/A,#N/A,TRUE,"vorm";#N/A,#N/A,TRUE,"eind p-kelder";#N/A,#N/A,TRUE,"eind p-maai";#N/A,#N/A,TRUE,"eind ROC";#N/A,#N/A,TRUE,"p-kelder";#N/A,#N/A,TRUE,"p-maai";#N/A,#N/A,TRUE,"ROC";#N/A,#N/A,TRUE,"ROC"}</definedName>
    <definedName name="wrn.totaal._.roc._1" hidden="1">{#N/A,#N/A,TRUE,"kopblad";#N/A,#N/A,TRUE,"projectgeg";#N/A,#N/A,TRUE,"uitgangsp";#N/A,#N/A,TRUE,"vorm";#N/A,#N/A,TRUE,"eind p-kelder";#N/A,#N/A,TRUE,"eind p-maai";#N/A,#N/A,TRUE,"eind ROC";#N/A,#N/A,TRUE,"p-kelder";#N/A,#N/A,TRUE,"p-maai";#N/A,#N/A,TRUE,"ROC";#N/A,#N/A,TRUE,"ROC"}</definedName>
    <definedName name="wrn.totaal._.Uithoorn." hidden="1">{#N/A,#N/A,TRUE,"kopblad";#N/A,#N/A,TRUE,"projectgegevens";#N/A,#N/A,TRUE,"vz school";#N/A,#N/A,TRUE,"school";#N/A,#N/A,TRUE,"vz won";#N/A,#N/A,TRUE,"won";#N/A,#N/A,TRUE,"uitganspunten school";#N/A,#N/A,TRUE,"uitganspunten woningen"}</definedName>
    <definedName name="wrn.totaal._.Uithoorn._1" hidden="1">{#N/A,#N/A,TRUE,"kopblad";#N/A,#N/A,TRUE,"projectgegevens";#N/A,#N/A,TRUE,"vz school";#N/A,#N/A,TRUE,"school";#N/A,#N/A,TRUE,"vz won";#N/A,#N/A,TRUE,"won";#N/A,#N/A,TRUE,"uitganspunten school";#N/A,#N/A,TRUE,"uitganspunten woningen"}</definedName>
    <definedName name="wrn.totaal._1" hidden="1">{#N/A,#N/A,TRUE,"kopblad";#N/A,#N/A,TRUE,"projectgegevens";#N/A,#N/A,TRUE,"uitgangspunten";#N/A,#N/A,TRUE,"vormanalyse";#N/A,#N/A,TRUE,"verzamelblad parkeren";#N/A,#N/A,TRUE,"verzamelblad kantoor";#N/A,#N/A,TRUE,"parkeren";#N/A,#N/A,TRUE,"kantoor";#N/A,#N/A,TRUE,"luchtbrug"}</definedName>
    <definedName name="wrn_1" hidden="1">{#N/A,#N/A,FALSE,"won B";#N/A,#N/A,FALSE,"won B1";#N/A,#N/A,FALSE,"won B2";#N/A,#N/A,FALSE,"kopgB";#N/A,#N/A,FALSE,"berg1";#N/A,#N/A,FALSE,"berg2ko";#N/A,#N/A,FALSE,"dakjes B";#N/A,#N/A,FALSE,"terreinB";#N/A,#N/A,FALSE,"installB";#N/A,#N/A,FALSE,"heiwB"}</definedName>
    <definedName name="wwwwwwwwwww" hidden="1">{#N/A,#N/A,TRUE,"1 ALG";#N/A,#N/A,TRUE,"2 SK";#N/A,#N/A,TRUE,"3 BWK";#N/A,#N/A,TRUE,"4 INST";#N/A,#N/A,TRUE,"5 TECHN";#N/A,#N/A,TRUE,"6 INR";#N/A,#N/A,TRUE,"7 TERR"}</definedName>
    <definedName name="wwwwwwwwwww_1" hidden="1">{#N/A,#N/A,TRUE,"1 ALG";#N/A,#N/A,TRUE,"2 SK";#N/A,#N/A,TRUE,"3 BWK";#N/A,#N/A,TRUE,"4 INST";#N/A,#N/A,TRUE,"5 TECHN";#N/A,#N/A,TRUE,"6 INR";#N/A,#N/A,TRUE,"7 TERR"}</definedName>
    <definedName name="x" hidden="1">#REF!</definedName>
    <definedName name="xx" hidden="1">#REF!</definedName>
    <definedName name="y" hidden="1">#REF!</definedName>
    <definedName name="z" hidden="1">#REF!</definedName>
    <definedName name="Z_6FFCD583_56CA_4420_AC43_EFE10261B2DF_.wvu.Cols" localSheetId="4" hidden="1">Tabellen!#REF!</definedName>
    <definedName name="Z_6FFCD583_56CA_4420_AC43_EFE10261B2DF_.wvu.FilterData" localSheetId="0" hidden="1">'Isolatieaanpak '!$A$5:$A$719</definedName>
    <definedName name="Z_6FFCD583_56CA_4420_AC43_EFE10261B2DF_.wvu.FilterData" localSheetId="2" hidden="1">Prijsonderbouwing!$A$3:$BR$2503</definedName>
    <definedName name="Z_6FFCD583_56CA_4420_AC43_EFE10261B2DF_.wvu.PrintArea" localSheetId="1" hidden="1">' Uittrekstaten'!$A$1:$AJ$202</definedName>
    <definedName name="Z_6FFCD583_56CA_4420_AC43_EFE10261B2DF_.wvu.PrintArea" localSheetId="0" hidden="1">'Isolatieaanpak '!$C$1:$S$720</definedName>
    <definedName name="Z_6FFCD583_56CA_4420_AC43_EFE10261B2DF_.wvu.PrintArea" localSheetId="2" hidden="1">Prijsonderbouwing!#REF!</definedName>
    <definedName name="Z_6FFCD583_56CA_4420_AC43_EFE10261B2DF_.wvu.PrintTitles" localSheetId="1" hidden="1">' Uittrekstaten'!$2:$163</definedName>
    <definedName name="Z_6FFCD583_56CA_4420_AC43_EFE10261B2DF_.wvu.PrintTitles" localSheetId="0" hidden="1">'Isolatieaanpak '!#REF!</definedName>
    <definedName name="Z_6FFCD583_56CA_4420_AC43_EFE10261B2DF_.wvu.PrintTitles" localSheetId="2" hidden="1">Prijsonderbouwing!$1:$5</definedName>
    <definedName name="Z_6FFCD583_56CA_4420_AC43_EFE10261B2DF_.wvu.Rows" localSheetId="2" hidden="1">Prijsonderbouwing!$5:$5,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Prijsonderbouwing!#REF!</definedName>
    <definedName name="Z_6FFCD583_56CA_4420_AC43_EFE10261B2DF_.wvu.Rows" localSheetId="4" hidden="1">Tabellen!$48:$63</definedName>
  </definedNames>
  <calcPr calcId="191028"/>
  <customWorkbookViews>
    <customWorkbookView name="Martin Eleveld | Visser &amp; Smit Bouw - Persoonlijke weergave" guid="{6FFCD583-56CA-4420-AC43-EFE10261B2DF}" mergeInterval="0" personalView="1" maximized="1" xWindow="1912" yWindow="-8" windowWidth="2576" windowHeight="1416" tabRatio="856" activeSheetId="1" showComments="commIndAndComment"/>
  </customWorkbookViews>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6" i="16" l="1"/>
  <c r="U115" i="1"/>
  <c r="U114" i="1"/>
  <c r="U111" i="1"/>
  <c r="U110" i="1"/>
  <c r="U106" i="1"/>
  <c r="U105" i="1"/>
  <c r="M116" i="1"/>
  <c r="M113" i="1"/>
  <c r="M112" i="1"/>
  <c r="M109" i="1"/>
  <c r="M108" i="1"/>
  <c r="F112" i="1"/>
  <c r="F109" i="1"/>
  <c r="F108" i="1"/>
  <c r="F113" i="1"/>
  <c r="F116" i="1"/>
  <c r="E116" i="1"/>
  <c r="E113" i="1"/>
  <c r="E112" i="1"/>
  <c r="E109" i="1"/>
  <c r="E108" i="1"/>
  <c r="L140" i="16"/>
  <c r="L142" i="16"/>
  <c r="L144" i="16"/>
  <c r="L146" i="16"/>
  <c r="R146" i="16"/>
  <c r="R144" i="16"/>
  <c r="R142" i="16"/>
  <c r="R140" i="16"/>
  <c r="R138" i="16"/>
  <c r="L138" i="16"/>
  <c r="A116" i="1"/>
  <c r="A113" i="1"/>
  <c r="A112" i="1"/>
  <c r="A109" i="1"/>
  <c r="A108" i="1"/>
  <c r="F800" i="1"/>
  <c r="M655" i="1"/>
  <c r="F655" i="1"/>
  <c r="E655" i="1"/>
  <c r="J2395" i="16"/>
  <c r="J2394" i="16"/>
  <c r="H2394" i="16"/>
  <c r="J2393" i="16"/>
  <c r="H2393" i="16"/>
  <c r="P2390" i="16"/>
  <c r="J2390" i="16"/>
  <c r="H2390" i="16"/>
  <c r="A655" i="1"/>
  <c r="F817" i="1"/>
  <c r="I10" i="1"/>
  <c r="I9" i="1"/>
  <c r="A111" i="1" l="1"/>
  <c r="G753" i="1"/>
  <c r="M756" i="1"/>
  <c r="M753" i="1"/>
  <c r="M750" i="1"/>
  <c r="M747" i="1"/>
  <c r="F2" i="12" l="1"/>
  <c r="T2392" i="16" l="1"/>
  <c r="V2392" i="16" s="1"/>
  <c r="T2393" i="16"/>
  <c r="V2393" i="16" s="1"/>
  <c r="T2394" i="16"/>
  <c r="V2394" i="16" s="1"/>
  <c r="T2395" i="16"/>
  <c r="V2395" i="16" s="1"/>
  <c r="G589" i="1"/>
  <c r="G445" i="1"/>
  <c r="G577" i="1"/>
  <c r="G571" i="1"/>
  <c r="F609" i="1"/>
  <c r="F795" i="1"/>
  <c r="M622" i="1"/>
  <c r="F622" i="1"/>
  <c r="M621" i="1"/>
  <c r="F621" i="1"/>
  <c r="M620" i="1"/>
  <c r="F620" i="1"/>
  <c r="M619" i="1"/>
  <c r="F619" i="1"/>
  <c r="M618" i="1"/>
  <c r="F618" i="1"/>
  <c r="M617" i="1"/>
  <c r="F617" i="1"/>
  <c r="M616" i="1"/>
  <c r="F616" i="1"/>
  <c r="M615" i="1"/>
  <c r="F615" i="1"/>
  <c r="E615" i="1"/>
  <c r="M614" i="1"/>
  <c r="M613" i="1"/>
  <c r="F614" i="1"/>
  <c r="F613" i="1"/>
  <c r="M612" i="1"/>
  <c r="F611" i="1"/>
  <c r="F612" i="1"/>
  <c r="M609" i="1"/>
  <c r="M606" i="1"/>
  <c r="F606" i="1"/>
  <c r="M605" i="1"/>
  <c r="F605" i="1"/>
  <c r="M604" i="1"/>
  <c r="F604" i="1"/>
  <c r="G601" i="1"/>
  <c r="M601" i="1"/>
  <c r="F601" i="1"/>
  <c r="M600" i="1"/>
  <c r="F600" i="1"/>
  <c r="M599" i="1"/>
  <c r="F599" i="1"/>
  <c r="M598" i="1"/>
  <c r="F598" i="1"/>
  <c r="M595" i="1"/>
  <c r="F595" i="1"/>
  <c r="M594" i="1"/>
  <c r="F594" i="1"/>
  <c r="M593" i="1"/>
  <c r="F593" i="1"/>
  <c r="M592" i="1"/>
  <c r="F592" i="1"/>
  <c r="M589" i="1"/>
  <c r="F589" i="1"/>
  <c r="M588" i="1"/>
  <c r="F588" i="1"/>
  <c r="M587" i="1"/>
  <c r="F587" i="1"/>
  <c r="M586" i="1"/>
  <c r="F608" i="1"/>
  <c r="F586" i="1"/>
  <c r="M583" i="1"/>
  <c r="F583" i="1"/>
  <c r="M582" i="1"/>
  <c r="F582" i="1"/>
  <c r="M581" i="1"/>
  <c r="F581" i="1"/>
  <c r="M580" i="1"/>
  <c r="F580" i="1"/>
  <c r="M577" i="1"/>
  <c r="F577" i="1"/>
  <c r="M576" i="1"/>
  <c r="F576" i="1"/>
  <c r="M575" i="1"/>
  <c r="F575" i="1"/>
  <c r="M574" i="1"/>
  <c r="F574" i="1"/>
  <c r="M571" i="1"/>
  <c r="F571" i="1"/>
  <c r="M570" i="1"/>
  <c r="F570" i="1"/>
  <c r="M569" i="1"/>
  <c r="F569" i="1"/>
  <c r="M568" i="1"/>
  <c r="F568" i="1"/>
  <c r="F565" i="1"/>
  <c r="M564" i="1"/>
  <c r="F564" i="1"/>
  <c r="M563" i="1"/>
  <c r="F563" i="1"/>
  <c r="M562" i="1"/>
  <c r="F562" i="1"/>
  <c r="M559" i="1"/>
  <c r="F559" i="1"/>
  <c r="M558" i="1"/>
  <c r="F558" i="1"/>
  <c r="M557" i="1"/>
  <c r="F557" i="1"/>
  <c r="M556" i="1"/>
  <c r="F556" i="1"/>
  <c r="L1064" i="16"/>
  <c r="M256" i="1"/>
  <c r="F256" i="1"/>
  <c r="E256" i="1"/>
  <c r="O1071" i="16"/>
  <c r="S1071" i="16" s="1"/>
  <c r="L1070" i="16"/>
  <c r="A256" i="1"/>
  <c r="A253" i="1"/>
  <c r="A254" i="1"/>
  <c r="A255" i="1"/>
  <c r="E622" i="1"/>
  <c r="E621" i="1"/>
  <c r="E620" i="1"/>
  <c r="E619" i="1"/>
  <c r="E618" i="1"/>
  <c r="E617" i="1"/>
  <c r="E616" i="1"/>
  <c r="E614" i="1"/>
  <c r="E613" i="1"/>
  <c r="E612" i="1"/>
  <c r="E609" i="1"/>
  <c r="E606" i="1"/>
  <c r="E605" i="1"/>
  <c r="E604" i="1"/>
  <c r="E562" i="1"/>
  <c r="A606" i="1"/>
  <c r="A605" i="1"/>
  <c r="A604" i="1"/>
  <c r="A603" i="1"/>
  <c r="E601" i="1"/>
  <c r="A601" i="1"/>
  <c r="E600" i="1"/>
  <c r="E599" i="1"/>
  <c r="E598" i="1"/>
  <c r="E595" i="1"/>
  <c r="E594" i="1"/>
  <c r="E593" i="1"/>
  <c r="E592" i="1"/>
  <c r="E589" i="1"/>
  <c r="E588" i="1"/>
  <c r="E587" i="1"/>
  <c r="E586" i="1"/>
  <c r="E583" i="1"/>
  <c r="E582" i="1"/>
  <c r="E581" i="1"/>
  <c r="E580" i="1"/>
  <c r="E577" i="1"/>
  <c r="E576" i="1"/>
  <c r="E575" i="1"/>
  <c r="E574" i="1"/>
  <c r="E571" i="1"/>
  <c r="E570" i="1"/>
  <c r="E569" i="1"/>
  <c r="E568" i="1"/>
  <c r="E565" i="1"/>
  <c r="E564" i="1"/>
  <c r="E563" i="1"/>
  <c r="E559" i="1"/>
  <c r="E558" i="1"/>
  <c r="E557" i="1"/>
  <c r="E556" i="1"/>
  <c r="R2292" i="16"/>
  <c r="L2292" i="16"/>
  <c r="R2290" i="16"/>
  <c r="L2290" i="16"/>
  <c r="R2288" i="16"/>
  <c r="L2288" i="16"/>
  <c r="R2286" i="16"/>
  <c r="L2286" i="16"/>
  <c r="R2284" i="16"/>
  <c r="L2284" i="16"/>
  <c r="R2282" i="16"/>
  <c r="L2282" i="16"/>
  <c r="R2280" i="16"/>
  <c r="L2280" i="16"/>
  <c r="R2278" i="16"/>
  <c r="L2278" i="16"/>
  <c r="R2276" i="16"/>
  <c r="L2276" i="16"/>
  <c r="R2274" i="16"/>
  <c r="L2274" i="16"/>
  <c r="R2272" i="16"/>
  <c r="L2272" i="16"/>
  <c r="P2269" i="16"/>
  <c r="L2269" i="16"/>
  <c r="R2266" i="16"/>
  <c r="L2266" i="16"/>
  <c r="R2265" i="16"/>
  <c r="L2265" i="16"/>
  <c r="P2263" i="16"/>
  <c r="L2263" i="16"/>
  <c r="R2260" i="16"/>
  <c r="L2260" i="16"/>
  <c r="D2260" i="16"/>
  <c r="P2258" i="16"/>
  <c r="L2258" i="16"/>
  <c r="R2255" i="16"/>
  <c r="L2255" i="16"/>
  <c r="D2255" i="16"/>
  <c r="P2253" i="16"/>
  <c r="L2253" i="16"/>
  <c r="R2250" i="16"/>
  <c r="L2250" i="16"/>
  <c r="D2250" i="16"/>
  <c r="P2248" i="16"/>
  <c r="L2248" i="16"/>
  <c r="R2245" i="16"/>
  <c r="L2245" i="16"/>
  <c r="D2245" i="16"/>
  <c r="P2243" i="16"/>
  <c r="L2243" i="16"/>
  <c r="R2240" i="16"/>
  <c r="L2240" i="16"/>
  <c r="R2239" i="16"/>
  <c r="L2239" i="16"/>
  <c r="R2238" i="16"/>
  <c r="L2238" i="16"/>
  <c r="R2237" i="16"/>
  <c r="L2237" i="16"/>
  <c r="R2236" i="16"/>
  <c r="S2236" i="16" s="1"/>
  <c r="R2235" i="16"/>
  <c r="L2235" i="16"/>
  <c r="D2235" i="16"/>
  <c r="P2233" i="16"/>
  <c r="L2233" i="16"/>
  <c r="R2230" i="16"/>
  <c r="L2230" i="16"/>
  <c r="R2229" i="16"/>
  <c r="L2229" i="16"/>
  <c r="R2228" i="16"/>
  <c r="L2228" i="16"/>
  <c r="R2227" i="16"/>
  <c r="L2227" i="16"/>
  <c r="R2226" i="16"/>
  <c r="S2226" i="16" s="1"/>
  <c r="R2225" i="16"/>
  <c r="L2225" i="16"/>
  <c r="D2225" i="16"/>
  <c r="P2223" i="16"/>
  <c r="L2223" i="16"/>
  <c r="R2220" i="16"/>
  <c r="L2220" i="16"/>
  <c r="R2219" i="16"/>
  <c r="L2219" i="16"/>
  <c r="R2218" i="16"/>
  <c r="L2218" i="16"/>
  <c r="R2217" i="16"/>
  <c r="L2217" i="16"/>
  <c r="R2216" i="16"/>
  <c r="S2216" i="16" s="1"/>
  <c r="R2215" i="16"/>
  <c r="L2215" i="16"/>
  <c r="D2215" i="16"/>
  <c r="P2213" i="16"/>
  <c r="L2213" i="16"/>
  <c r="R2210" i="16"/>
  <c r="L2210" i="16"/>
  <c r="D2210" i="16"/>
  <c r="P2208" i="16"/>
  <c r="L2208" i="16"/>
  <c r="R2205" i="16"/>
  <c r="L2205" i="16"/>
  <c r="R2204" i="16"/>
  <c r="L2204" i="16"/>
  <c r="R2203" i="16"/>
  <c r="L2203" i="16"/>
  <c r="R2202" i="16"/>
  <c r="L2202" i="16"/>
  <c r="R2201" i="16"/>
  <c r="S2201" i="16" s="1"/>
  <c r="R2200" i="16"/>
  <c r="L2200" i="16"/>
  <c r="D2200" i="16"/>
  <c r="P2198" i="16"/>
  <c r="L2198" i="16"/>
  <c r="R2195" i="16"/>
  <c r="L2195" i="16"/>
  <c r="R2194" i="16"/>
  <c r="L2194" i="16"/>
  <c r="R2193" i="16"/>
  <c r="L2193" i="16"/>
  <c r="R2192" i="16"/>
  <c r="L2192" i="16"/>
  <c r="R2191" i="16"/>
  <c r="S2191" i="16" s="1"/>
  <c r="R2190" i="16"/>
  <c r="L2190" i="16"/>
  <c r="D2190" i="16"/>
  <c r="P2188" i="16"/>
  <c r="L2188" i="16"/>
  <c r="R2185" i="16"/>
  <c r="L2185" i="16"/>
  <c r="R2184" i="16"/>
  <c r="L2184" i="16"/>
  <c r="R2183" i="16"/>
  <c r="L2183" i="16"/>
  <c r="R2182" i="16"/>
  <c r="L2182" i="16"/>
  <c r="R2181" i="16"/>
  <c r="L2181" i="16"/>
  <c r="R2180" i="16"/>
  <c r="S2180" i="16" s="1"/>
  <c r="R2179" i="16"/>
  <c r="L2179" i="16"/>
  <c r="D2179" i="16"/>
  <c r="P2177" i="16"/>
  <c r="L2177" i="16"/>
  <c r="R2174" i="16"/>
  <c r="L2174" i="16"/>
  <c r="D2174" i="16"/>
  <c r="P2172" i="16"/>
  <c r="L2172" i="16"/>
  <c r="R2169" i="16"/>
  <c r="L2169" i="16"/>
  <c r="R2168" i="16"/>
  <c r="L2168" i="16"/>
  <c r="R2167" i="16"/>
  <c r="L2167" i="16"/>
  <c r="R2166" i="16"/>
  <c r="S2166" i="16" s="1"/>
  <c r="R2165" i="16"/>
  <c r="L2165" i="16"/>
  <c r="D2165" i="16"/>
  <c r="P2163" i="16"/>
  <c r="L2163" i="16"/>
  <c r="R2160" i="16"/>
  <c r="L2160" i="16"/>
  <c r="R2159" i="16"/>
  <c r="L2159" i="16"/>
  <c r="R2158" i="16"/>
  <c r="L2158" i="16"/>
  <c r="R2157" i="16"/>
  <c r="S2157" i="16" s="1"/>
  <c r="R2156" i="16"/>
  <c r="L2156" i="16"/>
  <c r="D2156" i="16"/>
  <c r="P2154" i="16"/>
  <c r="L2154" i="16"/>
  <c r="R2151" i="16"/>
  <c r="L2151" i="16"/>
  <c r="R2150" i="16"/>
  <c r="L2150" i="16"/>
  <c r="R2149" i="16"/>
  <c r="L2149" i="16"/>
  <c r="R2148" i="16"/>
  <c r="S2148" i="16" s="1"/>
  <c r="R2147" i="16"/>
  <c r="L2147" i="16"/>
  <c r="D2147" i="16"/>
  <c r="P2145" i="16"/>
  <c r="L2145" i="16"/>
  <c r="R2142" i="16"/>
  <c r="L2142" i="16"/>
  <c r="D2142" i="16"/>
  <c r="P2140" i="16"/>
  <c r="L2140" i="16"/>
  <c r="R2137" i="16"/>
  <c r="L2137" i="16"/>
  <c r="R2136" i="16"/>
  <c r="L2136" i="16"/>
  <c r="R2135" i="16"/>
  <c r="L2135" i="16"/>
  <c r="R2134" i="16"/>
  <c r="S2134" i="16" s="1"/>
  <c r="R2133" i="16"/>
  <c r="L2133" i="16"/>
  <c r="D2133" i="16"/>
  <c r="P2131" i="16"/>
  <c r="L2131" i="16"/>
  <c r="R2128" i="16"/>
  <c r="L2128" i="16"/>
  <c r="R2127" i="16"/>
  <c r="L2127" i="16"/>
  <c r="R2126" i="16"/>
  <c r="L2126" i="16"/>
  <c r="R2125" i="16"/>
  <c r="S2125" i="16" s="1"/>
  <c r="R2124" i="16"/>
  <c r="L2124" i="16"/>
  <c r="D2124" i="16"/>
  <c r="P2122" i="16"/>
  <c r="L2122" i="16"/>
  <c r="R2119" i="16"/>
  <c r="L2119" i="16"/>
  <c r="R2118" i="16"/>
  <c r="L2118" i="16"/>
  <c r="R2117" i="16"/>
  <c r="L2117" i="16"/>
  <c r="R2116" i="16"/>
  <c r="O2116" i="16"/>
  <c r="R2115" i="16"/>
  <c r="L2115" i="16"/>
  <c r="D2115" i="16"/>
  <c r="P2113" i="16"/>
  <c r="L2113" i="16"/>
  <c r="R2110" i="16"/>
  <c r="L2110" i="16"/>
  <c r="D2110" i="16"/>
  <c r="P2108" i="16"/>
  <c r="L2108" i="16"/>
  <c r="R2105" i="16"/>
  <c r="L2105" i="16"/>
  <c r="R2104" i="16"/>
  <c r="L2104" i="16"/>
  <c r="R2103" i="16"/>
  <c r="L2103" i="16"/>
  <c r="R2102" i="16"/>
  <c r="S2102" i="16" s="1"/>
  <c r="R2101" i="16"/>
  <c r="L2101" i="16"/>
  <c r="D2101" i="16"/>
  <c r="P2099" i="16"/>
  <c r="L2099" i="16"/>
  <c r="R2096" i="16"/>
  <c r="L2096" i="16"/>
  <c r="R2095" i="16"/>
  <c r="L2095" i="16"/>
  <c r="R2094" i="16"/>
  <c r="L2094" i="16"/>
  <c r="R2093" i="16"/>
  <c r="S2093" i="16" s="1"/>
  <c r="R2092" i="16"/>
  <c r="L2092" i="16"/>
  <c r="D2092" i="16"/>
  <c r="P2090" i="16"/>
  <c r="L2090" i="16"/>
  <c r="R2087" i="16"/>
  <c r="L2087" i="16"/>
  <c r="R2086" i="16"/>
  <c r="L2086" i="16"/>
  <c r="R2085" i="16"/>
  <c r="L2085" i="16"/>
  <c r="R2084" i="16"/>
  <c r="S2084" i="16" s="1"/>
  <c r="R2083" i="16"/>
  <c r="L2083" i="16"/>
  <c r="D2083" i="16"/>
  <c r="P2081" i="16"/>
  <c r="L2081" i="16"/>
  <c r="R2078" i="16"/>
  <c r="L2078" i="16"/>
  <c r="D2078" i="16"/>
  <c r="P2075" i="16"/>
  <c r="L2075" i="16"/>
  <c r="R2072" i="16"/>
  <c r="L2072" i="16"/>
  <c r="D2072" i="16"/>
  <c r="P2070" i="16"/>
  <c r="L2070" i="16"/>
  <c r="R2067" i="16"/>
  <c r="L2067" i="16"/>
  <c r="D2067" i="16"/>
  <c r="P2065" i="16"/>
  <c r="L2065" i="16"/>
  <c r="R2062" i="16"/>
  <c r="L2062" i="16"/>
  <c r="D2062" i="16"/>
  <c r="P2060" i="16"/>
  <c r="L2060" i="16"/>
  <c r="R2057" i="16"/>
  <c r="L2057" i="16"/>
  <c r="D2057" i="16"/>
  <c r="P2055" i="16"/>
  <c r="L2055" i="16"/>
  <c r="R2052" i="16"/>
  <c r="L2052" i="16"/>
  <c r="R2051" i="16"/>
  <c r="L2051" i="16"/>
  <c r="R2050" i="16"/>
  <c r="L2050" i="16"/>
  <c r="R2049" i="16"/>
  <c r="S2049" i="16" s="1"/>
  <c r="R2048" i="16"/>
  <c r="L2048" i="16"/>
  <c r="D2048" i="16"/>
  <c r="P2046" i="16"/>
  <c r="L2046" i="16"/>
  <c r="R2043" i="16"/>
  <c r="L2043" i="16"/>
  <c r="R2042" i="16"/>
  <c r="L2042" i="16"/>
  <c r="R2041" i="16"/>
  <c r="L2041" i="16"/>
  <c r="R2040" i="16"/>
  <c r="S2040" i="16" s="1"/>
  <c r="R2039" i="16"/>
  <c r="L2039" i="16"/>
  <c r="D2039" i="16"/>
  <c r="P2037" i="16"/>
  <c r="L2037" i="16"/>
  <c r="R2034" i="16"/>
  <c r="L2034" i="16"/>
  <c r="R2033" i="16"/>
  <c r="L2033" i="16"/>
  <c r="R2032" i="16"/>
  <c r="L2032" i="16"/>
  <c r="R2031" i="16"/>
  <c r="S2031" i="16" s="1"/>
  <c r="R2030" i="16"/>
  <c r="L2030" i="16"/>
  <c r="D2030" i="16"/>
  <c r="P2028" i="16"/>
  <c r="L2028" i="16"/>
  <c r="R2025" i="16"/>
  <c r="L2025" i="16"/>
  <c r="D2025" i="16"/>
  <c r="P2022" i="16"/>
  <c r="L2022" i="16"/>
  <c r="R2019" i="16"/>
  <c r="L2019" i="16"/>
  <c r="R2018" i="16"/>
  <c r="L2018" i="16"/>
  <c r="R2016" i="16"/>
  <c r="L2016" i="16"/>
  <c r="R2015" i="16"/>
  <c r="O2015" i="16"/>
  <c r="R2014" i="16"/>
  <c r="L2014" i="16"/>
  <c r="D2014" i="16"/>
  <c r="P2012" i="16"/>
  <c r="L2012" i="16"/>
  <c r="R2009" i="16"/>
  <c r="L2009" i="16"/>
  <c r="R2008" i="16"/>
  <c r="L2008" i="16"/>
  <c r="R2006" i="16"/>
  <c r="L2006" i="16"/>
  <c r="R2005" i="16"/>
  <c r="O2005" i="16"/>
  <c r="R2004" i="16"/>
  <c r="L2004" i="16"/>
  <c r="D2004" i="16"/>
  <c r="P2002" i="16"/>
  <c r="L2002" i="16"/>
  <c r="R1999" i="16"/>
  <c r="L1999" i="16"/>
  <c r="R1998" i="16"/>
  <c r="L1998" i="16"/>
  <c r="R1996" i="16"/>
  <c r="L1996" i="16"/>
  <c r="R1995" i="16"/>
  <c r="O1995" i="16"/>
  <c r="R1994" i="16"/>
  <c r="L1994" i="16"/>
  <c r="D1994" i="16"/>
  <c r="P1992" i="16"/>
  <c r="L1992" i="16"/>
  <c r="U625" i="1"/>
  <c r="K624" i="1"/>
  <c r="A622" i="1"/>
  <c r="A621" i="1"/>
  <c r="A620" i="1"/>
  <c r="A619" i="1"/>
  <c r="A618" i="1"/>
  <c r="A617" i="1"/>
  <c r="A616" i="1"/>
  <c r="A615" i="1"/>
  <c r="A614" i="1"/>
  <c r="A613" i="1"/>
  <c r="A612" i="1"/>
  <c r="A611" i="1"/>
  <c r="A623" i="1" s="1"/>
  <c r="A610" i="1"/>
  <c r="A609" i="1"/>
  <c r="A608" i="1"/>
  <c r="A607" i="1" s="1"/>
  <c r="A602" i="1"/>
  <c r="A600" i="1"/>
  <c r="A599" i="1"/>
  <c r="A598" i="1"/>
  <c r="A597" i="1"/>
  <c r="A596" i="1"/>
  <c r="G595" i="1"/>
  <c r="A595" i="1"/>
  <c r="A594" i="1"/>
  <c r="A593" i="1"/>
  <c r="A592" i="1"/>
  <c r="A591" i="1"/>
  <c r="A590" i="1"/>
  <c r="A589" i="1"/>
  <c r="A588" i="1"/>
  <c r="A587" i="1"/>
  <c r="A586" i="1"/>
  <c r="A585" i="1"/>
  <c r="A584" i="1"/>
  <c r="G583" i="1"/>
  <c r="A583" i="1"/>
  <c r="A582" i="1"/>
  <c r="A581" i="1"/>
  <c r="A580" i="1"/>
  <c r="A579" i="1"/>
  <c r="A578" i="1"/>
  <c r="A577" i="1"/>
  <c r="A576" i="1"/>
  <c r="A575" i="1"/>
  <c r="A574" i="1"/>
  <c r="A573" i="1"/>
  <c r="A572" i="1"/>
  <c r="A571" i="1"/>
  <c r="A570" i="1"/>
  <c r="A569" i="1"/>
  <c r="A568" i="1"/>
  <c r="A567" i="1"/>
  <c r="A566" i="1"/>
  <c r="M565" i="1"/>
  <c r="G565" i="1"/>
  <c r="A565" i="1"/>
  <c r="A564" i="1"/>
  <c r="A563" i="1"/>
  <c r="A562" i="1"/>
  <c r="A561" i="1"/>
  <c r="A560" i="1" s="1"/>
  <c r="G559" i="1"/>
  <c r="A559" i="1"/>
  <c r="A558" i="1"/>
  <c r="A557" i="1"/>
  <c r="A556" i="1"/>
  <c r="A555" i="1"/>
  <c r="A554" i="1"/>
  <c r="S1995" i="16" l="1"/>
  <c r="S2005" i="16"/>
  <c r="S2015" i="16"/>
  <c r="U2031" i="16"/>
  <c r="T2031" i="16"/>
  <c r="V2031" i="16" s="1"/>
  <c r="U2040" i="16"/>
  <c r="T2040" i="16"/>
  <c r="V2040" i="16" s="1"/>
  <c r="U2049" i="16"/>
  <c r="T2049" i="16"/>
  <c r="V2049" i="16" s="1"/>
  <c r="U2084" i="16"/>
  <c r="T2084" i="16"/>
  <c r="V2084" i="16" s="1"/>
  <c r="U2093" i="16"/>
  <c r="T2093" i="16"/>
  <c r="V2093" i="16" s="1"/>
  <c r="U2102" i="16"/>
  <c r="T2102" i="16"/>
  <c r="V2102" i="16" s="1"/>
  <c r="S2116" i="16"/>
  <c r="U2125" i="16"/>
  <c r="T2125" i="16"/>
  <c r="V2125" i="16" s="1"/>
  <c r="U2134" i="16"/>
  <c r="T2134" i="16"/>
  <c r="V2134" i="16" s="1"/>
  <c r="U2148" i="16"/>
  <c r="T2148" i="16"/>
  <c r="V2148" i="16" s="1"/>
  <c r="U2157" i="16"/>
  <c r="T2157" i="16"/>
  <c r="V2157" i="16" s="1"/>
  <c r="U2166" i="16"/>
  <c r="T2166" i="16"/>
  <c r="V2166" i="16" s="1"/>
  <c r="U2180" i="16"/>
  <c r="T2180" i="16"/>
  <c r="V2180" i="16" s="1"/>
  <c r="U2191" i="16"/>
  <c r="T2191" i="16"/>
  <c r="V2191" i="16" s="1"/>
  <c r="U2201" i="16"/>
  <c r="T2201" i="16"/>
  <c r="V2201" i="16" s="1"/>
  <c r="U2216" i="16"/>
  <c r="T2216" i="16"/>
  <c r="V2216" i="16" s="1"/>
  <c r="U2226" i="16"/>
  <c r="T2226" i="16"/>
  <c r="V2226" i="16" s="1"/>
  <c r="U2236" i="16"/>
  <c r="T2236" i="16"/>
  <c r="V2236" i="16" s="1"/>
  <c r="W2236" i="16" l="1"/>
  <c r="X2236" i="16" s="1"/>
  <c r="W2226" i="16"/>
  <c r="X2226" i="16" s="1"/>
  <c r="W2216" i="16"/>
  <c r="X2216" i="16" s="1"/>
  <c r="W2201" i="16"/>
  <c r="X2201" i="16" s="1"/>
  <c r="W2191" i="16"/>
  <c r="X2191" i="16" s="1"/>
  <c r="W2180" i="16"/>
  <c r="X2180" i="16" s="1"/>
  <c r="W2166" i="16"/>
  <c r="X2166" i="16" s="1"/>
  <c r="W2157" i="16"/>
  <c r="X2157" i="16" s="1"/>
  <c r="W2148" i="16"/>
  <c r="X2148" i="16" s="1"/>
  <c r="W2134" i="16"/>
  <c r="X2134" i="16" s="1"/>
  <c r="W2125" i="16"/>
  <c r="X2125" i="16" s="1"/>
  <c r="U2116" i="16"/>
  <c r="T2116" i="16"/>
  <c r="V2116" i="16" s="1"/>
  <c r="W2102" i="16"/>
  <c r="X2102" i="16" s="1"/>
  <c r="W2093" i="16"/>
  <c r="X2093" i="16" s="1"/>
  <c r="W2084" i="16"/>
  <c r="X2084" i="16" s="1"/>
  <c r="W2049" i="16"/>
  <c r="X2049" i="16" s="1"/>
  <c r="W2040" i="16"/>
  <c r="X2040" i="16" s="1"/>
  <c r="W2031" i="16"/>
  <c r="X2031" i="16" s="1"/>
  <c r="U2015" i="16"/>
  <c r="T2015" i="16"/>
  <c r="V2015" i="16" s="1"/>
  <c r="U2005" i="16"/>
  <c r="T2005" i="16"/>
  <c r="V2005" i="16" s="1"/>
  <c r="U1995" i="16"/>
  <c r="T1995" i="16"/>
  <c r="V1995" i="16" s="1"/>
  <c r="W1995" i="16" l="1"/>
  <c r="X1995" i="16" s="1"/>
  <c r="W2005" i="16"/>
  <c r="X2005" i="16" s="1"/>
  <c r="W2015" i="16"/>
  <c r="X2015" i="16" s="1"/>
  <c r="W2116" i="16"/>
  <c r="X2116" i="16" s="1"/>
  <c r="M255" i="1" l="1"/>
  <c r="M254" i="1"/>
  <c r="M253" i="1"/>
  <c r="F255" i="1"/>
  <c r="F254" i="1"/>
  <c r="F253" i="1"/>
  <c r="E255" i="1"/>
  <c r="E254" i="1"/>
  <c r="E253" i="1"/>
  <c r="D2369" i="16"/>
  <c r="F732" i="1"/>
  <c r="F815" i="1"/>
  <c r="F639" i="1"/>
  <c r="E639" i="1"/>
  <c r="F662" i="1" l="1"/>
  <c r="E662" i="1"/>
  <c r="E643" i="1"/>
  <c r="F643" i="1"/>
  <c r="F654" i="1"/>
  <c r="E654" i="1"/>
  <c r="F671" i="1"/>
  <c r="E671" i="1"/>
  <c r="M199" i="1"/>
  <c r="F199" i="1"/>
  <c r="E199" i="1"/>
  <c r="R983" i="16" l="1"/>
  <c r="J983" i="16"/>
  <c r="H983" i="16"/>
  <c r="A199" i="1"/>
  <c r="F346" i="1" l="1"/>
  <c r="F203" i="1"/>
  <c r="E9" i="1"/>
  <c r="A763" i="1" l="1"/>
  <c r="A744" i="1" l="1"/>
  <c r="U743" i="1"/>
  <c r="A743" i="1"/>
  <c r="F756" i="1" l="1"/>
  <c r="F753" i="1"/>
  <c r="F750" i="1"/>
  <c r="F747" i="1"/>
  <c r="E756" i="1"/>
  <c r="E753" i="1"/>
  <c r="E750" i="1"/>
  <c r="E747" i="1"/>
  <c r="A756" i="1"/>
  <c r="A757" i="1" s="1"/>
  <c r="U755" i="1"/>
  <c r="F755" i="1"/>
  <c r="A755" i="1"/>
  <c r="A753" i="1"/>
  <c r="A754" i="1" s="1"/>
  <c r="U752" i="1"/>
  <c r="F752" i="1"/>
  <c r="A752" i="1"/>
  <c r="A750" i="1"/>
  <c r="A751" i="1" s="1"/>
  <c r="U749" i="1"/>
  <c r="F749" i="1"/>
  <c r="A749" i="1"/>
  <c r="A748" i="1"/>
  <c r="A747" i="1"/>
  <c r="U746" i="1"/>
  <c r="F746" i="1"/>
  <c r="A746" i="1"/>
  <c r="A745" i="1" s="1"/>
  <c r="E10" i="1" l="1"/>
  <c r="E11" i="1"/>
  <c r="A10" i="1"/>
  <c r="H798" i="16"/>
  <c r="H788" i="2"/>
  <c r="H164" i="16" l="1"/>
  <c r="R2606" i="16"/>
  <c r="L2606" i="16"/>
  <c r="P2604" i="16"/>
  <c r="L2604" i="16"/>
  <c r="R2601" i="16"/>
  <c r="R2600" i="16"/>
  <c r="L2600" i="16"/>
  <c r="R2599" i="16"/>
  <c r="R2589" i="16"/>
  <c r="L2589" i="16"/>
  <c r="H2549" i="16"/>
  <c r="R2500" i="16"/>
  <c r="L2500" i="16"/>
  <c r="J2489" i="16"/>
  <c r="H2489" i="16"/>
  <c r="E2477" i="16"/>
  <c r="P2469" i="16"/>
  <c r="D2451" i="16"/>
  <c r="P2449" i="16"/>
  <c r="O2433" i="16"/>
  <c r="L2425" i="16"/>
  <c r="L2411" i="16"/>
  <c r="D2411" i="16"/>
  <c r="P2407" i="16"/>
  <c r="L2407" i="16"/>
  <c r="J2402" i="16"/>
  <c r="H2402" i="16"/>
  <c r="J2401" i="16"/>
  <c r="H2401" i="16"/>
  <c r="P2398" i="16"/>
  <c r="J2398" i="16"/>
  <c r="H2398" i="16"/>
  <c r="D2388" i="16"/>
  <c r="P2386" i="16"/>
  <c r="O2386" i="16"/>
  <c r="J2386" i="16"/>
  <c r="H2386" i="16"/>
  <c r="L2376" i="16"/>
  <c r="L2375" i="16"/>
  <c r="L2374" i="16"/>
  <c r="L2373" i="16"/>
  <c r="L2372" i="16"/>
  <c r="L2371" i="16"/>
  <c r="L2370" i="16"/>
  <c r="L2369" i="16"/>
  <c r="L2368" i="16"/>
  <c r="L2367" i="16"/>
  <c r="P2365" i="16"/>
  <c r="L2357" i="16"/>
  <c r="L2355" i="16"/>
  <c r="L2341" i="16"/>
  <c r="D2341" i="16"/>
  <c r="P2337" i="16"/>
  <c r="L2337" i="16"/>
  <c r="L2323" i="16"/>
  <c r="D2323" i="16"/>
  <c r="P2319" i="16"/>
  <c r="L2319" i="16"/>
  <c r="E1943" i="16"/>
  <c r="H1942" i="16"/>
  <c r="J1932" i="16"/>
  <c r="H1932" i="16"/>
  <c r="L1920" i="16"/>
  <c r="J1920" i="16"/>
  <c r="H1920" i="16"/>
  <c r="H1918" i="16"/>
  <c r="J1917" i="16"/>
  <c r="H1917" i="16"/>
  <c r="P1915" i="16"/>
  <c r="J1915" i="16"/>
  <c r="E1907" i="16"/>
  <c r="E1895" i="16"/>
  <c r="E1883" i="16"/>
  <c r="H1882" i="16"/>
  <c r="L1872" i="16"/>
  <c r="J1872" i="16"/>
  <c r="H1872" i="16"/>
  <c r="E1871" i="16"/>
  <c r="E1859" i="16"/>
  <c r="E1847" i="16"/>
  <c r="E1835" i="16"/>
  <c r="E1823" i="16"/>
  <c r="H1822" i="16"/>
  <c r="J1821" i="16"/>
  <c r="H1821" i="16"/>
  <c r="P1819" i="16"/>
  <c r="L1812" i="16"/>
  <c r="J1812" i="16"/>
  <c r="H1812" i="16"/>
  <c r="E1811" i="16"/>
  <c r="E1799" i="16"/>
  <c r="E1787" i="16"/>
  <c r="E1775" i="16"/>
  <c r="E1763" i="16"/>
  <c r="H1762" i="16"/>
  <c r="L1752" i="16"/>
  <c r="J1752" i="16"/>
  <c r="H1752" i="16"/>
  <c r="E1751" i="16"/>
  <c r="E1739" i="16"/>
  <c r="J1716" i="16"/>
  <c r="H1716" i="16"/>
  <c r="E1715" i="16"/>
  <c r="H1715" i="16" s="1"/>
  <c r="H1714" i="16"/>
  <c r="J1713" i="16"/>
  <c r="H1713" i="16"/>
  <c r="J1711" i="16"/>
  <c r="H1711" i="16"/>
  <c r="E1703" i="16"/>
  <c r="H1702" i="16"/>
  <c r="P1652" i="16"/>
  <c r="J1642" i="16"/>
  <c r="H1642" i="16"/>
  <c r="H1632" i="16"/>
  <c r="H1621" i="16"/>
  <c r="J1620" i="16"/>
  <c r="H1620" i="16"/>
  <c r="J1619" i="16"/>
  <c r="H1619" i="16"/>
  <c r="J1618" i="16"/>
  <c r="H1618" i="16"/>
  <c r="J1617" i="16"/>
  <c r="H1617" i="16"/>
  <c r="J1616" i="16"/>
  <c r="H1616" i="16"/>
  <c r="J1614" i="16"/>
  <c r="H1614" i="16"/>
  <c r="J1613" i="16"/>
  <c r="H1613" i="16"/>
  <c r="J1612" i="16"/>
  <c r="H1612" i="16"/>
  <c r="R1602" i="16"/>
  <c r="L1602" i="16"/>
  <c r="K1600" i="16"/>
  <c r="R1592" i="16"/>
  <c r="L1592" i="16"/>
  <c r="R1582" i="16"/>
  <c r="L1582" i="16"/>
  <c r="D1564" i="16"/>
  <c r="P1562" i="16"/>
  <c r="D1554" i="16"/>
  <c r="P1552" i="16"/>
  <c r="R1542" i="16"/>
  <c r="L1542" i="16"/>
  <c r="R1532" i="16"/>
  <c r="L1532" i="16"/>
  <c r="R1522" i="16"/>
  <c r="L1522" i="16"/>
  <c r="R1521" i="16"/>
  <c r="L1521" i="16"/>
  <c r="R1520" i="16"/>
  <c r="S1520" i="16" s="1"/>
  <c r="R1519" i="16"/>
  <c r="L1519" i="16"/>
  <c r="D1519" i="16"/>
  <c r="P1517" i="16"/>
  <c r="R1514" i="16"/>
  <c r="L1514" i="16"/>
  <c r="D1514" i="16"/>
  <c r="P1512" i="16"/>
  <c r="L1512" i="16"/>
  <c r="D1504" i="16"/>
  <c r="P1502" i="16"/>
  <c r="D1494" i="16"/>
  <c r="P1492" i="16"/>
  <c r="R1472" i="16"/>
  <c r="L1472" i="16"/>
  <c r="R1462" i="16"/>
  <c r="L1462" i="16"/>
  <c r="R1452" i="16"/>
  <c r="S1452" i="16" s="1"/>
  <c r="R1432" i="16"/>
  <c r="L1432" i="16"/>
  <c r="R1422" i="16"/>
  <c r="L1422" i="16"/>
  <c r="R1421" i="16"/>
  <c r="L1421" i="16"/>
  <c r="R1420" i="16"/>
  <c r="O1420" i="16"/>
  <c r="R1419" i="16"/>
  <c r="L1419" i="16"/>
  <c r="D1419" i="16"/>
  <c r="P1417" i="16"/>
  <c r="R1414" i="16"/>
  <c r="L1414" i="16"/>
  <c r="D1414" i="16"/>
  <c r="P1412" i="16"/>
  <c r="L1412" i="16"/>
  <c r="R1382" i="16"/>
  <c r="L1382" i="16"/>
  <c r="R1352" i="16"/>
  <c r="L1352" i="16"/>
  <c r="D1334" i="16"/>
  <c r="P1332" i="16"/>
  <c r="R1322" i="16"/>
  <c r="L1322" i="16"/>
  <c r="R1320" i="16"/>
  <c r="L1320" i="16"/>
  <c r="R1319" i="16"/>
  <c r="O1319" i="16"/>
  <c r="R1318" i="16"/>
  <c r="L1318" i="16"/>
  <c r="D1318" i="16"/>
  <c r="P1316" i="16"/>
  <c r="R1313" i="16"/>
  <c r="L1313" i="16"/>
  <c r="R1312" i="16"/>
  <c r="L1312" i="16"/>
  <c r="R1302" i="16"/>
  <c r="L1302" i="16"/>
  <c r="H1292" i="16"/>
  <c r="H1282" i="16"/>
  <c r="O1252" i="16"/>
  <c r="O1242" i="16"/>
  <c r="R1222" i="16"/>
  <c r="L1222" i="16"/>
  <c r="D1222" i="16"/>
  <c r="B1222" i="16"/>
  <c r="P1220" i="16"/>
  <c r="L1220" i="16"/>
  <c r="R1217" i="16"/>
  <c r="L1217" i="16"/>
  <c r="L1210" i="16"/>
  <c r="L1162" i="16"/>
  <c r="L1142" i="16"/>
  <c r="H1120" i="16"/>
  <c r="J1119" i="16"/>
  <c r="H1119" i="16"/>
  <c r="E1118" i="16"/>
  <c r="E1117" i="16"/>
  <c r="H1116" i="16"/>
  <c r="E1115" i="16"/>
  <c r="H1114" i="16"/>
  <c r="P1112" i="16"/>
  <c r="O1106" i="16"/>
  <c r="E1105" i="16"/>
  <c r="O1104" i="16"/>
  <c r="L1103" i="16"/>
  <c r="O1102" i="16"/>
  <c r="L1101" i="16"/>
  <c r="P1099" i="16"/>
  <c r="H1096" i="16"/>
  <c r="J1095" i="16"/>
  <c r="H1095" i="16"/>
  <c r="H1094" i="16"/>
  <c r="P1092" i="16"/>
  <c r="J1092" i="16"/>
  <c r="H1092" i="16"/>
  <c r="H1089" i="16"/>
  <c r="J1088" i="16"/>
  <c r="H1088" i="16"/>
  <c r="H1087" i="16"/>
  <c r="P1085" i="16"/>
  <c r="J1085" i="16"/>
  <c r="H1085" i="16"/>
  <c r="L1081" i="16"/>
  <c r="O1080" i="16"/>
  <c r="L1079" i="16"/>
  <c r="O1078" i="16"/>
  <c r="L1077" i="16"/>
  <c r="O1076" i="16"/>
  <c r="L1075" i="16"/>
  <c r="O1069" i="16"/>
  <c r="S1069" i="16" s="1"/>
  <c r="L1068" i="16"/>
  <c r="O1067" i="16"/>
  <c r="S1067" i="16" s="1"/>
  <c r="E1066" i="16"/>
  <c r="L1062" i="16"/>
  <c r="L1060" i="16"/>
  <c r="O1059" i="16"/>
  <c r="S1059" i="16" s="1"/>
  <c r="L1058" i="16"/>
  <c r="O1057" i="16"/>
  <c r="S1057" i="16" s="1"/>
  <c r="L1056" i="16"/>
  <c r="O1055" i="16"/>
  <c r="S1055" i="16" s="1"/>
  <c r="L1054" i="16"/>
  <c r="O1053" i="16"/>
  <c r="S1053" i="16" s="1"/>
  <c r="L1052" i="16"/>
  <c r="O1051" i="16"/>
  <c r="S1051" i="16" s="1"/>
  <c r="L1050" i="16"/>
  <c r="O1049" i="16"/>
  <c r="S1049" i="16" s="1"/>
  <c r="L1048" i="16"/>
  <c r="L1046" i="16"/>
  <c r="O1045" i="16"/>
  <c r="E1044" i="16"/>
  <c r="O1043" i="16"/>
  <c r="L1042" i="16"/>
  <c r="O1041" i="16"/>
  <c r="L1040" i="16"/>
  <c r="L1032" i="16"/>
  <c r="O1031" i="16"/>
  <c r="L1030" i="16"/>
  <c r="O1029" i="16"/>
  <c r="L1028" i="16"/>
  <c r="O1027" i="16"/>
  <c r="L1026" i="16"/>
  <c r="J1019" i="16"/>
  <c r="H1019" i="16"/>
  <c r="J1018" i="16"/>
  <c r="H1018" i="16"/>
  <c r="H1016" i="16"/>
  <c r="P1013" i="16"/>
  <c r="J1013" i="16"/>
  <c r="H1013" i="16"/>
  <c r="H1010" i="16"/>
  <c r="E1008" i="16"/>
  <c r="E1003" i="16"/>
  <c r="E999" i="16"/>
  <c r="J992" i="16"/>
  <c r="H992" i="16"/>
  <c r="E991" i="16"/>
  <c r="E944" i="16"/>
  <c r="E943" i="16"/>
  <c r="E931" i="16"/>
  <c r="E930" i="16"/>
  <c r="E929" i="16"/>
  <c r="E928" i="16"/>
  <c r="E927" i="16"/>
  <c r="E926" i="16"/>
  <c r="E925" i="16"/>
  <c r="E924" i="16"/>
  <c r="P920" i="16"/>
  <c r="H916" i="16"/>
  <c r="E912" i="16"/>
  <c r="E911" i="16"/>
  <c r="H900" i="16"/>
  <c r="E894" i="16"/>
  <c r="E893" i="16"/>
  <c r="E876" i="16"/>
  <c r="E875" i="16"/>
  <c r="H870" i="16"/>
  <c r="E863" i="16"/>
  <c r="E862" i="16"/>
  <c r="E861" i="16"/>
  <c r="E860" i="16"/>
  <c r="E859" i="16"/>
  <c r="E858" i="16"/>
  <c r="E857" i="16"/>
  <c r="E856" i="16"/>
  <c r="E855" i="16"/>
  <c r="E854" i="16"/>
  <c r="P850" i="16"/>
  <c r="E840" i="16"/>
  <c r="E839" i="16"/>
  <c r="E827" i="16"/>
  <c r="E826" i="16"/>
  <c r="E825" i="16"/>
  <c r="E824" i="16"/>
  <c r="E823" i="16"/>
  <c r="E822" i="16"/>
  <c r="E821" i="16"/>
  <c r="E820" i="16"/>
  <c r="E819" i="16"/>
  <c r="E818" i="16"/>
  <c r="H816" i="16"/>
  <c r="P814" i="16"/>
  <c r="H810" i="16"/>
  <c r="E804" i="16"/>
  <c r="E803" i="16"/>
  <c r="E786" i="16"/>
  <c r="E785" i="16"/>
  <c r="H780" i="16"/>
  <c r="E773" i="16"/>
  <c r="E772" i="16"/>
  <c r="E771" i="16"/>
  <c r="E770" i="16"/>
  <c r="E769" i="16"/>
  <c r="E768" i="16"/>
  <c r="E767" i="16"/>
  <c r="E766" i="16"/>
  <c r="E765" i="16"/>
  <c r="E764" i="16"/>
  <c r="P760" i="16"/>
  <c r="E750" i="16"/>
  <c r="E749" i="16"/>
  <c r="E732" i="16"/>
  <c r="E731" i="16"/>
  <c r="H720" i="16"/>
  <c r="E714" i="16"/>
  <c r="E713" i="16"/>
  <c r="E696" i="16"/>
  <c r="E695" i="16"/>
  <c r="H690" i="16"/>
  <c r="E683" i="16"/>
  <c r="E682" i="16"/>
  <c r="E681" i="16"/>
  <c r="E680" i="16"/>
  <c r="E679" i="16"/>
  <c r="E678" i="16"/>
  <c r="E677" i="16"/>
  <c r="E676" i="16"/>
  <c r="E675" i="16"/>
  <c r="E674" i="16"/>
  <c r="P670" i="16"/>
  <c r="E660" i="16"/>
  <c r="E659" i="16"/>
  <c r="E642" i="16"/>
  <c r="E641" i="16"/>
  <c r="P618" i="16"/>
  <c r="H614" i="16"/>
  <c r="E609" i="16"/>
  <c r="E593" i="16"/>
  <c r="E581" i="16"/>
  <c r="E580" i="16"/>
  <c r="E579" i="16"/>
  <c r="E578" i="16"/>
  <c r="E577" i="16"/>
  <c r="E575" i="16"/>
  <c r="E574" i="16"/>
  <c r="P570" i="16"/>
  <c r="E565" i="16"/>
  <c r="E564" i="16"/>
  <c r="E563" i="16"/>
  <c r="E562" i="16"/>
  <c r="E561" i="16"/>
  <c r="E560" i="16"/>
  <c r="E559" i="16"/>
  <c r="E558" i="16"/>
  <c r="E557" i="16"/>
  <c r="E555" i="16"/>
  <c r="E554" i="16"/>
  <c r="P550" i="16"/>
  <c r="E545" i="16"/>
  <c r="E544" i="16"/>
  <c r="E543" i="16"/>
  <c r="E542" i="16"/>
  <c r="E541" i="16"/>
  <c r="E540" i="16"/>
  <c r="E539" i="16"/>
  <c r="E538" i="16"/>
  <c r="E537" i="16"/>
  <c r="E535" i="16"/>
  <c r="E534" i="16"/>
  <c r="P530" i="16"/>
  <c r="E525" i="16"/>
  <c r="E524" i="16"/>
  <c r="E523" i="16"/>
  <c r="E522" i="16"/>
  <c r="E521" i="16"/>
  <c r="E520" i="16"/>
  <c r="E519" i="16"/>
  <c r="E518" i="16"/>
  <c r="D518" i="16"/>
  <c r="E517" i="16"/>
  <c r="E515" i="16"/>
  <c r="E514" i="16"/>
  <c r="H512" i="16"/>
  <c r="P510" i="16"/>
  <c r="E505" i="16"/>
  <c r="E504" i="16"/>
  <c r="E503" i="16"/>
  <c r="E502" i="16"/>
  <c r="E501" i="16"/>
  <c r="E500" i="16"/>
  <c r="E499" i="16"/>
  <c r="E498" i="16"/>
  <c r="E497" i="16"/>
  <c r="E495" i="16"/>
  <c r="E494" i="16"/>
  <c r="P490" i="16"/>
  <c r="E485" i="16"/>
  <c r="E484" i="16"/>
  <c r="E483" i="16"/>
  <c r="E482" i="16"/>
  <c r="E481" i="16"/>
  <c r="E480" i="16"/>
  <c r="E479" i="16"/>
  <c r="E478" i="16"/>
  <c r="E477" i="16"/>
  <c r="E475" i="16"/>
  <c r="E474" i="16"/>
  <c r="P470" i="16"/>
  <c r="E465" i="16"/>
  <c r="E464" i="16"/>
  <c r="E463" i="16"/>
  <c r="E462" i="16"/>
  <c r="E461" i="16"/>
  <c r="E460" i="16"/>
  <c r="E459" i="16"/>
  <c r="E458" i="16"/>
  <c r="E457" i="16"/>
  <c r="E455" i="16"/>
  <c r="E454" i="16"/>
  <c r="P450" i="16"/>
  <c r="E445" i="16"/>
  <c r="E444" i="16"/>
  <c r="E443" i="16"/>
  <c r="E442" i="16"/>
  <c r="E441" i="16"/>
  <c r="E440" i="16"/>
  <c r="E439" i="16"/>
  <c r="E438" i="16"/>
  <c r="E437" i="16"/>
  <c r="E435" i="16"/>
  <c r="E434" i="16"/>
  <c r="P430" i="16"/>
  <c r="E425" i="16"/>
  <c r="E424" i="16"/>
  <c r="E423" i="16"/>
  <c r="E422" i="16"/>
  <c r="E421" i="16"/>
  <c r="E420" i="16"/>
  <c r="E419" i="16"/>
  <c r="E418" i="16"/>
  <c r="D418" i="16"/>
  <c r="E417" i="16"/>
  <c r="E415" i="16"/>
  <c r="E414" i="16"/>
  <c r="H412" i="16"/>
  <c r="P410" i="16"/>
  <c r="E405" i="16"/>
  <c r="E404" i="16"/>
  <c r="E403" i="16"/>
  <c r="E402" i="16"/>
  <c r="E401" i="16"/>
  <c r="E400" i="16"/>
  <c r="E399" i="16"/>
  <c r="E398" i="16"/>
  <c r="E397" i="16"/>
  <c r="E395" i="16"/>
  <c r="E394" i="16"/>
  <c r="P390" i="16"/>
  <c r="E385" i="16"/>
  <c r="E384" i="16"/>
  <c r="E383" i="16"/>
  <c r="E382" i="16"/>
  <c r="E381" i="16"/>
  <c r="E380" i="16"/>
  <c r="E379" i="16"/>
  <c r="E378" i="16"/>
  <c r="E377" i="16"/>
  <c r="E375" i="16"/>
  <c r="E374" i="16"/>
  <c r="P370" i="16"/>
  <c r="E365" i="16"/>
  <c r="E364" i="16"/>
  <c r="E363" i="16"/>
  <c r="E362" i="16"/>
  <c r="E361" i="16"/>
  <c r="E360" i="16"/>
  <c r="E359" i="16"/>
  <c r="E358" i="16"/>
  <c r="E357" i="16"/>
  <c r="E355" i="16"/>
  <c r="E354" i="16"/>
  <c r="P350" i="16"/>
  <c r="E345" i="16"/>
  <c r="E344" i="16"/>
  <c r="E343" i="16"/>
  <c r="E342" i="16"/>
  <c r="E341" i="16"/>
  <c r="E340" i="16"/>
  <c r="E339" i="16"/>
  <c r="E338" i="16"/>
  <c r="E337" i="16"/>
  <c r="E335" i="16"/>
  <c r="E334" i="16"/>
  <c r="P330" i="16"/>
  <c r="E325" i="16"/>
  <c r="E324" i="16"/>
  <c r="E323" i="16"/>
  <c r="E322" i="16"/>
  <c r="E321" i="16"/>
  <c r="E320" i="16"/>
  <c r="E319" i="16"/>
  <c r="E318" i="16"/>
  <c r="D318" i="16"/>
  <c r="E317" i="16"/>
  <c r="E315" i="16"/>
  <c r="E314" i="16"/>
  <c r="H312" i="16"/>
  <c r="P310" i="16"/>
  <c r="E305" i="16"/>
  <c r="E304" i="16"/>
  <c r="E303" i="16"/>
  <c r="E302" i="16"/>
  <c r="E301" i="16"/>
  <c r="E300" i="16"/>
  <c r="E299" i="16"/>
  <c r="E298" i="16"/>
  <c r="E297" i="16"/>
  <c r="E295" i="16"/>
  <c r="E294" i="16"/>
  <c r="P290" i="16"/>
  <c r="E285" i="16"/>
  <c r="E284" i="16"/>
  <c r="E283" i="16"/>
  <c r="E282" i="16"/>
  <c r="E281" i="16"/>
  <c r="E280" i="16"/>
  <c r="E279" i="16"/>
  <c r="E278" i="16"/>
  <c r="E277" i="16"/>
  <c r="E275" i="16"/>
  <c r="E274" i="16"/>
  <c r="P270" i="16"/>
  <c r="J250" i="16"/>
  <c r="H250" i="16"/>
  <c r="J240" i="16"/>
  <c r="H240" i="16"/>
  <c r="J230" i="16"/>
  <c r="J220" i="16"/>
  <c r="H219" i="16"/>
  <c r="J218" i="16"/>
  <c r="J217" i="16"/>
  <c r="H217" i="16"/>
  <c r="H216" i="16"/>
  <c r="J215" i="16"/>
  <c r="P212" i="16"/>
  <c r="H180" i="16"/>
  <c r="E178" i="16"/>
  <c r="P170" i="16"/>
  <c r="J160" i="16"/>
  <c r="R130" i="16"/>
  <c r="L130" i="16"/>
  <c r="J120" i="16"/>
  <c r="R109" i="16"/>
  <c r="P107" i="16"/>
  <c r="L107" i="16"/>
  <c r="R103" i="16"/>
  <c r="L103" i="16"/>
  <c r="D103" i="16"/>
  <c r="B103" i="16"/>
  <c r="P101" i="16"/>
  <c r="L101" i="16"/>
  <c r="R80" i="16"/>
  <c r="L80" i="16"/>
  <c r="R70" i="16"/>
  <c r="L70" i="16"/>
  <c r="D56" i="16"/>
  <c r="B56" i="16"/>
  <c r="P50" i="16"/>
  <c r="A413" i="1"/>
  <c r="A415" i="1"/>
  <c r="A14" i="1"/>
  <c r="H280" i="16" l="1"/>
  <c r="H300" i="16"/>
  <c r="J314" i="16"/>
  <c r="E316" i="16"/>
  <c r="J315" i="16"/>
  <c r="J317" i="16"/>
  <c r="H318" i="16"/>
  <c r="J319" i="16"/>
  <c r="H320" i="16"/>
  <c r="H340" i="16"/>
  <c r="H360" i="16"/>
  <c r="H380" i="16"/>
  <c r="H400" i="16"/>
  <c r="J414" i="16"/>
  <c r="E416" i="16"/>
  <c r="J415" i="16"/>
  <c r="J417" i="16"/>
  <c r="J418" i="16"/>
  <c r="H418" i="16"/>
  <c r="J419" i="16"/>
  <c r="H420" i="16"/>
  <c r="H440" i="16"/>
  <c r="H460" i="16"/>
  <c r="H480" i="16"/>
  <c r="H500" i="16"/>
  <c r="J514" i="16"/>
  <c r="E516" i="16"/>
  <c r="J515" i="16"/>
  <c r="J517" i="16"/>
  <c r="H518" i="16"/>
  <c r="J519" i="16"/>
  <c r="H520" i="16"/>
  <c r="H540" i="16"/>
  <c r="H560" i="16"/>
  <c r="H580" i="16"/>
  <c r="J660" i="16"/>
  <c r="J680" i="16"/>
  <c r="J713" i="16"/>
  <c r="J714" i="16"/>
  <c r="J750" i="16"/>
  <c r="J770" i="16"/>
  <c r="J818" i="16"/>
  <c r="H818" i="16"/>
  <c r="J819" i="16"/>
  <c r="J820" i="16"/>
  <c r="J840" i="16"/>
  <c r="J860" i="16"/>
  <c r="J911" i="16"/>
  <c r="J912" i="16"/>
  <c r="H930" i="16"/>
  <c r="L1044" i="16"/>
  <c r="T1049" i="16"/>
  <c r="L1066" i="16"/>
  <c r="L1105" i="16"/>
  <c r="J1115" i="16"/>
  <c r="H1115" i="16"/>
  <c r="J1117" i="16"/>
  <c r="H1117" i="16"/>
  <c r="J1118" i="16"/>
  <c r="H1118" i="16"/>
  <c r="S1319" i="16"/>
  <c r="S1420" i="16"/>
  <c r="T1452" i="16"/>
  <c r="T1520" i="16"/>
  <c r="T1420" i="16" l="1"/>
  <c r="T1319" i="16"/>
  <c r="H1112" i="16"/>
  <c r="J1112" i="16"/>
  <c r="H1037" i="16"/>
  <c r="J1037" i="16"/>
  <c r="H516" i="16"/>
  <c r="H416" i="16"/>
  <c r="H316" i="16"/>
  <c r="M716" i="1" l="1"/>
  <c r="K679" i="1"/>
  <c r="K677" i="1"/>
  <c r="K658" i="1"/>
  <c r="K626" i="1" l="1"/>
  <c r="K551" i="1"/>
  <c r="K518" i="1"/>
  <c r="K505" i="1"/>
  <c r="K483" i="1"/>
  <c r="K398" i="1"/>
  <c r="K396" i="1"/>
  <c r="K382" i="1"/>
  <c r="K333" i="1"/>
  <c r="K331" i="1"/>
  <c r="K314" i="1"/>
  <c r="K292" i="1"/>
  <c r="K270" i="1"/>
  <c r="K258" i="1"/>
  <c r="K227" i="1"/>
  <c r="K220" i="1"/>
  <c r="K201" i="1"/>
  <c r="K118" i="1"/>
  <c r="K148" i="1"/>
  <c r="K708" i="1"/>
  <c r="K3" i="12" l="1"/>
  <c r="M462" i="1" l="1"/>
  <c r="M461" i="1"/>
  <c r="M460" i="1"/>
  <c r="E460" i="1"/>
  <c r="E461" i="1"/>
  <c r="E462" i="1"/>
  <c r="F462" i="1"/>
  <c r="F461" i="1"/>
  <c r="F460" i="1"/>
  <c r="R1564" i="16"/>
  <c r="L1564" i="16"/>
  <c r="L1562" i="16"/>
  <c r="R1559" i="16"/>
  <c r="L1559" i="16"/>
  <c r="D1559" i="16"/>
  <c r="P1557" i="16"/>
  <c r="L1557" i="16"/>
  <c r="R1554" i="16"/>
  <c r="L1554" i="16"/>
  <c r="L1552" i="16"/>
  <c r="A462" i="1"/>
  <c r="A461" i="1"/>
  <c r="A460" i="1"/>
  <c r="F760" i="1" l="1"/>
  <c r="A735" i="1"/>
  <c r="A738" i="1"/>
  <c r="A741" i="1"/>
  <c r="A742" i="1" s="1"/>
  <c r="A732" i="1"/>
  <c r="A731" i="1" s="1"/>
  <c r="A730" i="1" s="1"/>
  <c r="A740" i="1" l="1"/>
  <c r="A739" i="1"/>
  <c r="A737" i="1"/>
  <c r="A736" i="1"/>
  <c r="A734" i="1"/>
  <c r="A733" i="1" s="1"/>
  <c r="A362" i="1"/>
  <c r="A363" i="1"/>
  <c r="A364" i="1"/>
  <c r="A365" i="1"/>
  <c r="A366" i="1"/>
  <c r="M741" i="1"/>
  <c r="M738" i="1"/>
  <c r="M735" i="1"/>
  <c r="M732" i="1"/>
  <c r="F741" i="1"/>
  <c r="F740" i="1" s="1"/>
  <c r="E741" i="1"/>
  <c r="F738" i="1"/>
  <c r="F737" i="1" s="1"/>
  <c r="E738" i="1"/>
  <c r="F735" i="1"/>
  <c r="F734" i="1" s="1"/>
  <c r="E735" i="1"/>
  <c r="F731" i="1"/>
  <c r="E732" i="1"/>
  <c r="F808" i="1" l="1"/>
  <c r="F803" i="1"/>
  <c r="F797" i="1"/>
  <c r="F788" i="1"/>
  <c r="F782" i="1"/>
  <c r="F771" i="1"/>
  <c r="F806" i="1"/>
  <c r="F801" i="1"/>
  <c r="F794" i="1"/>
  <c r="F793" i="1"/>
  <c r="F792" i="1"/>
  <c r="F791" i="1"/>
  <c r="F786" i="1"/>
  <c r="F775" i="1"/>
  <c r="F785" i="1"/>
  <c r="F780" i="1"/>
  <c r="F779" i="1"/>
  <c r="F778" i="1"/>
  <c r="F777" i="1"/>
  <c r="F776" i="1"/>
  <c r="F774" i="1"/>
  <c r="F769" i="1"/>
  <c r="F768" i="1"/>
  <c r="F767" i="1"/>
  <c r="J2465" i="16" l="1"/>
  <c r="H2465" i="16"/>
  <c r="J2464" i="16"/>
  <c r="H2464" i="16"/>
  <c r="M673" i="1"/>
  <c r="M672" i="1"/>
  <c r="F673" i="1"/>
  <c r="F672" i="1"/>
  <c r="E673" i="1"/>
  <c r="E672" i="1"/>
  <c r="M669" i="1"/>
  <c r="N668" i="1"/>
  <c r="F669" i="1"/>
  <c r="E669" i="1"/>
  <c r="M667" i="1"/>
  <c r="E667" i="1"/>
  <c r="F667" i="1"/>
  <c r="F666" i="1"/>
  <c r="E666" i="1"/>
  <c r="F664" i="1"/>
  <c r="E664" i="1"/>
  <c r="F663" i="1"/>
  <c r="E663" i="1"/>
  <c r="A664" i="1"/>
  <c r="A663" i="1"/>
  <c r="A662" i="1"/>
  <c r="A665" i="1" s="1"/>
  <c r="J2425" i="16"/>
  <c r="A673" i="1"/>
  <c r="A672" i="1"/>
  <c r="A671" i="1"/>
  <c r="A674" i="1" s="1"/>
  <c r="A669" i="1"/>
  <c r="A667" i="1"/>
  <c r="A668" i="1" s="1"/>
  <c r="A666" i="1"/>
  <c r="A670" i="1" s="1"/>
  <c r="R1334" i="16"/>
  <c r="H2425" i="16" l="1"/>
  <c r="M465" i="1"/>
  <c r="F465" i="1"/>
  <c r="F464" i="1" s="1"/>
  <c r="E465" i="1"/>
  <c r="R1570" i="16"/>
  <c r="L1570" i="16"/>
  <c r="R1569" i="16"/>
  <c r="L1569" i="16"/>
  <c r="P1567" i="16"/>
  <c r="L1567" i="16"/>
  <c r="A465" i="1"/>
  <c r="A464" i="1"/>
  <c r="A463" i="1" s="1"/>
  <c r="K2" i="12"/>
  <c r="U80" i="1"/>
  <c r="U81" i="1"/>
  <c r="U86" i="1"/>
  <c r="U87" i="1"/>
  <c r="U92" i="1"/>
  <c r="U93" i="1"/>
  <c r="U117" i="1"/>
  <c r="U119" i="1"/>
  <c r="U121" i="1"/>
  <c r="U122" i="1"/>
  <c r="U123" i="1"/>
  <c r="U124" i="1"/>
  <c r="U125" i="1"/>
  <c r="U127" i="1"/>
  <c r="U128" i="1"/>
  <c r="U130" i="1"/>
  <c r="U131" i="1"/>
  <c r="U133" i="1"/>
  <c r="U134" i="1"/>
  <c r="U136" i="1"/>
  <c r="U137" i="1"/>
  <c r="U139" i="1"/>
  <c r="U140" i="1"/>
  <c r="U147" i="1"/>
  <c r="U149" i="1"/>
  <c r="U151" i="1"/>
  <c r="U152" i="1"/>
  <c r="U153" i="1"/>
  <c r="U154" i="1"/>
  <c r="U155" i="1"/>
  <c r="U156" i="1"/>
  <c r="U160" i="1"/>
  <c r="U161" i="1"/>
  <c r="U165" i="1"/>
  <c r="U166" i="1"/>
  <c r="U170" i="1"/>
  <c r="U171" i="1"/>
  <c r="U175" i="1"/>
  <c r="U176" i="1"/>
  <c r="U180" i="1"/>
  <c r="U181" i="1"/>
  <c r="U185" i="1"/>
  <c r="U186" i="1"/>
  <c r="U188" i="1"/>
  <c r="U189" i="1"/>
  <c r="U218" i="1"/>
  <c r="U223" i="1"/>
  <c r="U224" i="1"/>
  <c r="U259" i="1"/>
  <c r="U293" i="1"/>
  <c r="U315" i="1"/>
  <c r="U323" i="1"/>
  <c r="U381" i="1"/>
  <c r="U484" i="1"/>
  <c r="U506" i="1"/>
  <c r="U552" i="1"/>
  <c r="M144" i="16" l="1"/>
  <c r="M142" i="16"/>
  <c r="M140" i="16"/>
  <c r="M138" i="16"/>
  <c r="M146" i="16"/>
  <c r="M1070" i="16"/>
  <c r="R2395" i="16"/>
  <c r="R2392" i="16"/>
  <c r="R2393" i="16"/>
  <c r="R2394" i="16"/>
  <c r="M2393" i="16"/>
  <c r="M2394" i="16"/>
  <c r="M2395" i="16"/>
  <c r="T1070" i="16"/>
  <c r="V1070" i="16" s="1"/>
  <c r="M983" i="16"/>
  <c r="M1994" i="16"/>
  <c r="M1996" i="16"/>
  <c r="M1998" i="16"/>
  <c r="M1999" i="16"/>
  <c r="M2004" i="16"/>
  <c r="M2006" i="16"/>
  <c r="M2008" i="16"/>
  <c r="M2009" i="16"/>
  <c r="M2014" i="16"/>
  <c r="M2016" i="16"/>
  <c r="M2018" i="16"/>
  <c r="M2019" i="16"/>
  <c r="M2025" i="16"/>
  <c r="M2030" i="16"/>
  <c r="M2032" i="16"/>
  <c r="M2033" i="16"/>
  <c r="M2034" i="16"/>
  <c r="M2039" i="16"/>
  <c r="M2041" i="16"/>
  <c r="M2042" i="16"/>
  <c r="M2043" i="16"/>
  <c r="M2048" i="16"/>
  <c r="M2050" i="16"/>
  <c r="M2051" i="16"/>
  <c r="M2052" i="16"/>
  <c r="M2057" i="16"/>
  <c r="M2062" i="16"/>
  <c r="M2067" i="16"/>
  <c r="M2072" i="16"/>
  <c r="M2078" i="16"/>
  <c r="M2083" i="16"/>
  <c r="M2085" i="16"/>
  <c r="M2086" i="16"/>
  <c r="M2087" i="16"/>
  <c r="M2092" i="16"/>
  <c r="M2094" i="16"/>
  <c r="M2095" i="16"/>
  <c r="M2096" i="16"/>
  <c r="M2101" i="16"/>
  <c r="M2103" i="16"/>
  <c r="M2104" i="16"/>
  <c r="M2105" i="16"/>
  <c r="M2110" i="16"/>
  <c r="M2115" i="16"/>
  <c r="M2117" i="16"/>
  <c r="M2118" i="16"/>
  <c r="M2119" i="16"/>
  <c r="M2124" i="16"/>
  <c r="M2126" i="16"/>
  <c r="M2127" i="16"/>
  <c r="M2128" i="16"/>
  <c r="M2133" i="16"/>
  <c r="M2135" i="16"/>
  <c r="M2136" i="16"/>
  <c r="M2137" i="16"/>
  <c r="M2142" i="16"/>
  <c r="M2147" i="16"/>
  <c r="M2149" i="16"/>
  <c r="M2150" i="16"/>
  <c r="M2151" i="16"/>
  <c r="M2156" i="16"/>
  <c r="M2158" i="16"/>
  <c r="M2159" i="16"/>
  <c r="M2160" i="16"/>
  <c r="M2165" i="16"/>
  <c r="M2167" i="16"/>
  <c r="M2168" i="16"/>
  <c r="M2169" i="16"/>
  <c r="M2174" i="16"/>
  <c r="M2179" i="16"/>
  <c r="M2181" i="16"/>
  <c r="M2182" i="16"/>
  <c r="M2183" i="16"/>
  <c r="M2184" i="16"/>
  <c r="M2185" i="16"/>
  <c r="M2190" i="16"/>
  <c r="M2192" i="16"/>
  <c r="M2193" i="16"/>
  <c r="M2194" i="16"/>
  <c r="M2195" i="16"/>
  <c r="M2200" i="16"/>
  <c r="M2202" i="16"/>
  <c r="M2203" i="16"/>
  <c r="M2204" i="16"/>
  <c r="M2205" i="16"/>
  <c r="M2210" i="16"/>
  <c r="M2215" i="16"/>
  <c r="M2217" i="16"/>
  <c r="M2218" i="16"/>
  <c r="M2219" i="16"/>
  <c r="M2220" i="16"/>
  <c r="M2225" i="16"/>
  <c r="M2227" i="16"/>
  <c r="M2228" i="16"/>
  <c r="M2229" i="16"/>
  <c r="M2230" i="16"/>
  <c r="M2235" i="16"/>
  <c r="M2237" i="16"/>
  <c r="M2238" i="16"/>
  <c r="M2239" i="16"/>
  <c r="M2240" i="16"/>
  <c r="M2245" i="16"/>
  <c r="M2250" i="16"/>
  <c r="M2255" i="16"/>
  <c r="M2260" i="16"/>
  <c r="M2265" i="16"/>
  <c r="M2266" i="16"/>
  <c r="M2272" i="16"/>
  <c r="M2274" i="16"/>
  <c r="M2276" i="16"/>
  <c r="M2278" i="16"/>
  <c r="M2280" i="16"/>
  <c r="M2282" i="16"/>
  <c r="M2284" i="16"/>
  <c r="M2286" i="16"/>
  <c r="M2288" i="16"/>
  <c r="M2290" i="16"/>
  <c r="M2292" i="16"/>
  <c r="T983" i="16"/>
  <c r="V983" i="16" s="1"/>
  <c r="U1049" i="16"/>
  <c r="U1452" i="16"/>
  <c r="U1520" i="16"/>
  <c r="U1420" i="16"/>
  <c r="U1319" i="16"/>
  <c r="V1520" i="16"/>
  <c r="V1452" i="16"/>
  <c r="V1049" i="16"/>
  <c r="V1319" i="16"/>
  <c r="V1420" i="16"/>
  <c r="M1017" i="16"/>
  <c r="M1050" i="16"/>
  <c r="M1054" i="16"/>
  <c r="M1142" i="16"/>
  <c r="M70" i="16"/>
  <c r="M80" i="16"/>
  <c r="M103" i="16"/>
  <c r="M120" i="16"/>
  <c r="M130" i="16"/>
  <c r="M160" i="16"/>
  <c r="M180" i="16"/>
  <c r="M215" i="16"/>
  <c r="M216" i="16"/>
  <c r="M217" i="16"/>
  <c r="M218" i="16"/>
  <c r="M219" i="16"/>
  <c r="M220" i="16"/>
  <c r="M230" i="16"/>
  <c r="M240" i="16"/>
  <c r="M250" i="16"/>
  <c r="M312" i="16"/>
  <c r="M412" i="16"/>
  <c r="M512" i="16"/>
  <c r="M614" i="16"/>
  <c r="M690" i="16"/>
  <c r="M720" i="16"/>
  <c r="M780" i="16"/>
  <c r="M810" i="16"/>
  <c r="M816" i="16"/>
  <c r="M870" i="16"/>
  <c r="M900" i="16"/>
  <c r="M916" i="16"/>
  <c r="M992" i="16"/>
  <c r="M1010" i="16"/>
  <c r="M1016" i="16"/>
  <c r="M1018" i="16"/>
  <c r="M1019" i="16"/>
  <c r="M1020" i="16"/>
  <c r="M1026" i="16"/>
  <c r="M1028" i="16"/>
  <c r="M1030" i="16"/>
  <c r="M1032" i="16"/>
  <c r="M1040" i="16"/>
  <c r="M1042" i="16"/>
  <c r="M1046" i="16"/>
  <c r="M1048" i="16"/>
  <c r="M1052" i="16"/>
  <c r="M1056" i="16"/>
  <c r="M1058" i="16"/>
  <c r="M1060" i="16"/>
  <c r="M1062" i="16"/>
  <c r="M1064" i="16"/>
  <c r="M1068" i="16"/>
  <c r="M1075" i="16"/>
  <c r="M1077" i="16"/>
  <c r="M1079" i="16"/>
  <c r="M1081" i="16"/>
  <c r="M1087" i="16"/>
  <c r="M1088" i="16"/>
  <c r="M1089" i="16"/>
  <c r="M1094" i="16"/>
  <c r="M1095" i="16"/>
  <c r="M1096" i="16"/>
  <c r="M1101" i="16"/>
  <c r="M1103" i="16"/>
  <c r="M1114" i="16"/>
  <c r="M1116" i="16"/>
  <c r="M1119" i="16"/>
  <c r="M1120" i="16"/>
  <c r="M1162" i="16"/>
  <c r="M1217" i="16"/>
  <c r="M1222" i="16"/>
  <c r="M1282" i="16"/>
  <c r="M1292" i="16"/>
  <c r="M1302" i="16"/>
  <c r="M1312" i="16"/>
  <c r="M1313" i="16"/>
  <c r="M1318" i="16"/>
  <c r="M1320" i="16"/>
  <c r="M1322" i="16"/>
  <c r="M1352" i="16"/>
  <c r="M1382" i="16"/>
  <c r="M1414" i="16"/>
  <c r="M1419" i="16"/>
  <c r="M1421" i="16"/>
  <c r="M1422" i="16"/>
  <c r="M1432" i="16"/>
  <c r="M1462" i="16"/>
  <c r="M1472" i="16"/>
  <c r="M1514" i="16"/>
  <c r="M1519" i="16"/>
  <c r="M1521" i="16"/>
  <c r="M1522" i="16"/>
  <c r="M1532" i="16"/>
  <c r="M1542" i="16"/>
  <c r="M1582" i="16"/>
  <c r="M1592" i="16"/>
  <c r="M1602" i="16"/>
  <c r="M1612" i="16"/>
  <c r="M1613" i="16"/>
  <c r="M1614" i="16"/>
  <c r="M1616" i="16"/>
  <c r="M1617" i="16"/>
  <c r="M1618" i="16"/>
  <c r="M1619" i="16"/>
  <c r="M1620" i="16"/>
  <c r="M1621" i="16"/>
  <c r="M1632" i="16"/>
  <c r="M1642" i="16"/>
  <c r="M1702" i="16"/>
  <c r="M1713" i="16"/>
  <c r="M1714" i="16"/>
  <c r="M1715" i="16"/>
  <c r="M1716" i="16"/>
  <c r="M1752" i="16"/>
  <c r="M1762" i="16"/>
  <c r="M1812" i="16"/>
  <c r="M1821" i="16"/>
  <c r="M1822" i="16"/>
  <c r="M1872" i="16"/>
  <c r="M1882" i="16"/>
  <c r="M1917" i="16"/>
  <c r="M1918" i="16"/>
  <c r="M1920" i="16"/>
  <c r="M1932" i="16"/>
  <c r="M1942" i="16"/>
  <c r="M2321" i="16"/>
  <c r="M2322" i="16"/>
  <c r="M2323" i="16"/>
  <c r="M2339" i="16"/>
  <c r="M2340" i="16"/>
  <c r="M2341" i="16"/>
  <c r="M2352" i="16"/>
  <c r="M2357" i="16"/>
  <c r="M2367" i="16"/>
  <c r="M2368" i="16"/>
  <c r="M2369" i="16"/>
  <c r="M2370" i="16"/>
  <c r="M2371" i="16"/>
  <c r="M2372" i="16"/>
  <c r="M2373" i="16"/>
  <c r="M2374" i="16"/>
  <c r="M2375" i="16"/>
  <c r="M2376" i="16"/>
  <c r="M2386" i="16"/>
  <c r="M2401" i="16"/>
  <c r="M2402" i="16"/>
  <c r="M2409" i="16"/>
  <c r="M2410" i="16"/>
  <c r="M2411" i="16"/>
  <c r="M2489" i="16"/>
  <c r="M2500" i="16"/>
  <c r="M2549" i="16"/>
  <c r="M2589" i="16"/>
  <c r="M2600" i="16"/>
  <c r="O2601" i="16"/>
  <c r="M2606" i="16"/>
  <c r="M2619" i="16"/>
  <c r="M1118" i="16"/>
  <c r="M1117" i="16"/>
  <c r="M1115" i="16"/>
  <c r="M1105" i="16"/>
  <c r="M1066" i="16"/>
  <c r="M1044" i="16"/>
  <c r="M930" i="16"/>
  <c r="M912" i="16"/>
  <c r="M911" i="16"/>
  <c r="M860" i="16"/>
  <c r="M840" i="16"/>
  <c r="M820" i="16"/>
  <c r="M819" i="16"/>
  <c r="M818" i="16"/>
  <c r="M770" i="16"/>
  <c r="M750" i="16"/>
  <c r="M714" i="16"/>
  <c r="M713" i="16"/>
  <c r="M680" i="16"/>
  <c r="M660" i="16"/>
  <c r="M580" i="16"/>
  <c r="M560" i="16"/>
  <c r="M540" i="16"/>
  <c r="M520" i="16"/>
  <c r="M519" i="16"/>
  <c r="M518" i="16"/>
  <c r="M517" i="16"/>
  <c r="M515" i="16"/>
  <c r="M514" i="16"/>
  <c r="M500" i="16"/>
  <c r="M480" i="16"/>
  <c r="M460" i="16"/>
  <c r="M440" i="16"/>
  <c r="M420" i="16"/>
  <c r="M419" i="16"/>
  <c r="M418" i="16"/>
  <c r="M417" i="16"/>
  <c r="M415" i="16"/>
  <c r="M414" i="16"/>
  <c r="M400" i="16"/>
  <c r="M380" i="16"/>
  <c r="M360" i="16"/>
  <c r="M340" i="16"/>
  <c r="M320" i="16"/>
  <c r="M319" i="16"/>
  <c r="M318" i="16"/>
  <c r="M317" i="16"/>
  <c r="M315" i="16"/>
  <c r="M314" i="16"/>
  <c r="M300" i="16"/>
  <c r="M280" i="16"/>
  <c r="M316" i="16"/>
  <c r="M416" i="16"/>
  <c r="M516" i="16"/>
  <c r="J3" i="12"/>
  <c r="S146" i="16" l="1"/>
  <c r="T146" i="16"/>
  <c r="V146" i="16" s="1"/>
  <c r="S138" i="16"/>
  <c r="T138" i="16"/>
  <c r="V138" i="16" s="1"/>
  <c r="S140" i="16"/>
  <c r="T140" i="16"/>
  <c r="V140" i="16" s="1"/>
  <c r="S142" i="16"/>
  <c r="T142" i="16"/>
  <c r="V142" i="16" s="1"/>
  <c r="S144" i="16"/>
  <c r="T144" i="16"/>
  <c r="V144" i="16" s="1"/>
  <c r="M2390" i="16"/>
  <c r="U2394" i="16"/>
  <c r="W2394" i="16" s="1"/>
  <c r="O2394" i="16"/>
  <c r="X2394" i="16" s="1"/>
  <c r="U2393" i="16"/>
  <c r="W2393" i="16" s="1"/>
  <c r="O2393" i="16"/>
  <c r="U2392" i="16"/>
  <c r="W2392" i="16" s="1"/>
  <c r="O2392" i="16"/>
  <c r="X2392" i="16" s="1"/>
  <c r="U2395" i="16"/>
  <c r="W2395" i="16" s="1"/>
  <c r="O2395" i="16"/>
  <c r="X2395" i="16" s="1"/>
  <c r="T2292" i="16"/>
  <c r="V2292" i="16" s="1"/>
  <c r="T2290" i="16"/>
  <c r="V2290" i="16" s="1"/>
  <c r="T2288" i="16"/>
  <c r="V2288" i="16" s="1"/>
  <c r="T2286" i="16"/>
  <c r="V2286" i="16" s="1"/>
  <c r="T2284" i="16"/>
  <c r="V2284" i="16" s="1"/>
  <c r="T2282" i="16"/>
  <c r="V2282" i="16" s="1"/>
  <c r="T2280" i="16"/>
  <c r="V2280" i="16" s="1"/>
  <c r="T2278" i="16"/>
  <c r="V2278" i="16" s="1"/>
  <c r="T2276" i="16"/>
  <c r="V2276" i="16" s="1"/>
  <c r="T2274" i="16"/>
  <c r="V2274" i="16" s="1"/>
  <c r="M2269" i="16"/>
  <c r="T2272" i="16"/>
  <c r="V2272" i="16" s="1"/>
  <c r="T2266" i="16"/>
  <c r="V2266" i="16" s="1"/>
  <c r="M2263" i="16"/>
  <c r="T2265" i="16"/>
  <c r="V2265" i="16" s="1"/>
  <c r="M2258" i="16"/>
  <c r="T2260" i="16"/>
  <c r="V2260" i="16" s="1"/>
  <c r="M2253" i="16"/>
  <c r="T2255" i="16"/>
  <c r="V2255" i="16" s="1"/>
  <c r="M2248" i="16"/>
  <c r="T2250" i="16"/>
  <c r="V2250" i="16" s="1"/>
  <c r="M2243" i="16"/>
  <c r="T2245" i="16"/>
  <c r="V2245" i="16" s="1"/>
  <c r="T2240" i="16"/>
  <c r="V2240" i="16" s="1"/>
  <c r="T2239" i="16"/>
  <c r="V2239" i="16" s="1"/>
  <c r="T2238" i="16"/>
  <c r="V2238" i="16" s="1"/>
  <c r="T2237" i="16"/>
  <c r="V2237" i="16" s="1"/>
  <c r="M2233" i="16"/>
  <c r="T2235" i="16"/>
  <c r="V2235" i="16" s="1"/>
  <c r="T2230" i="16"/>
  <c r="V2230" i="16" s="1"/>
  <c r="T2229" i="16"/>
  <c r="V2229" i="16" s="1"/>
  <c r="T2228" i="16"/>
  <c r="V2228" i="16" s="1"/>
  <c r="T2227" i="16"/>
  <c r="V2227" i="16" s="1"/>
  <c r="M2223" i="16"/>
  <c r="T2225" i="16"/>
  <c r="V2225" i="16" s="1"/>
  <c r="T2220" i="16"/>
  <c r="V2220" i="16" s="1"/>
  <c r="T2219" i="16"/>
  <c r="V2219" i="16" s="1"/>
  <c r="T2218" i="16"/>
  <c r="V2218" i="16" s="1"/>
  <c r="T2217" i="16"/>
  <c r="V2217" i="16" s="1"/>
  <c r="M2213" i="16"/>
  <c r="T2215" i="16"/>
  <c r="V2215" i="16" s="1"/>
  <c r="M2208" i="16"/>
  <c r="T2210" i="16"/>
  <c r="V2210" i="16" s="1"/>
  <c r="T2205" i="16"/>
  <c r="V2205" i="16" s="1"/>
  <c r="T2204" i="16"/>
  <c r="V2204" i="16" s="1"/>
  <c r="T2203" i="16"/>
  <c r="V2203" i="16" s="1"/>
  <c r="T2202" i="16"/>
  <c r="V2202" i="16" s="1"/>
  <c r="M2198" i="16"/>
  <c r="T2200" i="16"/>
  <c r="V2200" i="16" s="1"/>
  <c r="T2195" i="16"/>
  <c r="V2195" i="16" s="1"/>
  <c r="T2194" i="16"/>
  <c r="V2194" i="16" s="1"/>
  <c r="T2193" i="16"/>
  <c r="V2193" i="16" s="1"/>
  <c r="T2192" i="16"/>
  <c r="V2192" i="16" s="1"/>
  <c r="M2188" i="16"/>
  <c r="T2190" i="16"/>
  <c r="V2190" i="16" s="1"/>
  <c r="T2185" i="16"/>
  <c r="V2185" i="16" s="1"/>
  <c r="T2184" i="16"/>
  <c r="V2184" i="16" s="1"/>
  <c r="T2183" i="16"/>
  <c r="V2183" i="16" s="1"/>
  <c r="T2182" i="16"/>
  <c r="V2182" i="16" s="1"/>
  <c r="T2181" i="16"/>
  <c r="V2181" i="16" s="1"/>
  <c r="M2177" i="16"/>
  <c r="T2179" i="16"/>
  <c r="V2179" i="16" s="1"/>
  <c r="M2172" i="16"/>
  <c r="T2174" i="16"/>
  <c r="V2174" i="16" s="1"/>
  <c r="T2169" i="16"/>
  <c r="V2169" i="16" s="1"/>
  <c r="T2168" i="16"/>
  <c r="V2168" i="16" s="1"/>
  <c r="T2167" i="16"/>
  <c r="V2167" i="16" s="1"/>
  <c r="M2163" i="16"/>
  <c r="T2165" i="16"/>
  <c r="V2165" i="16" s="1"/>
  <c r="T2160" i="16"/>
  <c r="V2160" i="16" s="1"/>
  <c r="T2159" i="16"/>
  <c r="V2159" i="16" s="1"/>
  <c r="T2158" i="16"/>
  <c r="V2158" i="16" s="1"/>
  <c r="M2154" i="16"/>
  <c r="T2156" i="16"/>
  <c r="V2156" i="16" s="1"/>
  <c r="T2151" i="16"/>
  <c r="V2151" i="16" s="1"/>
  <c r="T2150" i="16"/>
  <c r="V2150" i="16" s="1"/>
  <c r="T2149" i="16"/>
  <c r="V2149" i="16" s="1"/>
  <c r="M2145" i="16"/>
  <c r="T2147" i="16"/>
  <c r="V2147" i="16" s="1"/>
  <c r="M2140" i="16"/>
  <c r="T2142" i="16"/>
  <c r="V2142" i="16" s="1"/>
  <c r="T2137" i="16"/>
  <c r="V2137" i="16" s="1"/>
  <c r="T2136" i="16"/>
  <c r="V2136" i="16" s="1"/>
  <c r="T2135" i="16"/>
  <c r="V2135" i="16" s="1"/>
  <c r="M2131" i="16"/>
  <c r="T2133" i="16"/>
  <c r="V2133" i="16" s="1"/>
  <c r="T2128" i="16"/>
  <c r="V2128" i="16" s="1"/>
  <c r="T2127" i="16"/>
  <c r="V2127" i="16" s="1"/>
  <c r="T2126" i="16"/>
  <c r="V2126" i="16" s="1"/>
  <c r="M2122" i="16"/>
  <c r="T2124" i="16"/>
  <c r="V2124" i="16" s="1"/>
  <c r="T2119" i="16"/>
  <c r="V2119" i="16" s="1"/>
  <c r="T2118" i="16"/>
  <c r="V2118" i="16" s="1"/>
  <c r="T2117" i="16"/>
  <c r="V2117" i="16" s="1"/>
  <c r="M2113" i="16"/>
  <c r="T2115" i="16"/>
  <c r="V2115" i="16" s="1"/>
  <c r="M2108" i="16"/>
  <c r="T2110" i="16"/>
  <c r="V2110" i="16" s="1"/>
  <c r="T2105" i="16"/>
  <c r="V2105" i="16" s="1"/>
  <c r="T2104" i="16"/>
  <c r="V2104" i="16" s="1"/>
  <c r="T2103" i="16"/>
  <c r="V2103" i="16" s="1"/>
  <c r="M2099" i="16"/>
  <c r="T2101" i="16"/>
  <c r="V2101" i="16" s="1"/>
  <c r="T2096" i="16"/>
  <c r="V2096" i="16" s="1"/>
  <c r="T2095" i="16"/>
  <c r="V2095" i="16" s="1"/>
  <c r="T2094" i="16"/>
  <c r="V2094" i="16" s="1"/>
  <c r="M2090" i="16"/>
  <c r="T2092" i="16"/>
  <c r="V2092" i="16" s="1"/>
  <c r="T2087" i="16"/>
  <c r="V2087" i="16" s="1"/>
  <c r="T2086" i="16"/>
  <c r="V2086" i="16" s="1"/>
  <c r="T2085" i="16"/>
  <c r="V2085" i="16" s="1"/>
  <c r="M2081" i="16"/>
  <c r="T2083" i="16"/>
  <c r="V2083" i="16" s="1"/>
  <c r="M2075" i="16"/>
  <c r="T2078" i="16"/>
  <c r="V2078" i="16" s="1"/>
  <c r="M2070" i="16"/>
  <c r="T2072" i="16"/>
  <c r="V2072" i="16" s="1"/>
  <c r="M2065" i="16"/>
  <c r="T2067" i="16"/>
  <c r="V2067" i="16" s="1"/>
  <c r="M2060" i="16"/>
  <c r="T2062" i="16"/>
  <c r="V2062" i="16" s="1"/>
  <c r="M2055" i="16"/>
  <c r="T2057" i="16"/>
  <c r="V2057" i="16" s="1"/>
  <c r="T2052" i="16"/>
  <c r="V2052" i="16" s="1"/>
  <c r="T2051" i="16"/>
  <c r="V2051" i="16" s="1"/>
  <c r="T2050" i="16"/>
  <c r="V2050" i="16" s="1"/>
  <c r="M2046" i="16"/>
  <c r="T2048" i="16"/>
  <c r="V2048" i="16" s="1"/>
  <c r="T2043" i="16"/>
  <c r="V2043" i="16" s="1"/>
  <c r="T2042" i="16"/>
  <c r="V2042" i="16" s="1"/>
  <c r="T2041" i="16"/>
  <c r="V2041" i="16" s="1"/>
  <c r="M2037" i="16"/>
  <c r="T2039" i="16"/>
  <c r="V2039" i="16" s="1"/>
  <c r="T2034" i="16"/>
  <c r="V2034" i="16" s="1"/>
  <c r="T2033" i="16"/>
  <c r="V2033" i="16" s="1"/>
  <c r="T2032" i="16"/>
  <c r="V2032" i="16" s="1"/>
  <c r="M2028" i="16"/>
  <c r="T2030" i="16"/>
  <c r="V2030" i="16" s="1"/>
  <c r="M2022" i="16"/>
  <c r="T2025" i="16"/>
  <c r="V2025" i="16" s="1"/>
  <c r="T2019" i="16"/>
  <c r="V2019" i="16" s="1"/>
  <c r="T2018" i="16"/>
  <c r="V2018" i="16" s="1"/>
  <c r="T2016" i="16"/>
  <c r="V2016" i="16" s="1"/>
  <c r="M2012" i="16"/>
  <c r="T2014" i="16"/>
  <c r="V2014" i="16" s="1"/>
  <c r="T2009" i="16"/>
  <c r="V2009" i="16" s="1"/>
  <c r="T2008" i="16"/>
  <c r="V2008" i="16" s="1"/>
  <c r="T2006" i="16"/>
  <c r="V2006" i="16" s="1"/>
  <c r="M2002" i="16"/>
  <c r="T2004" i="16"/>
  <c r="V2004" i="16" s="1"/>
  <c r="T1999" i="16"/>
  <c r="V1999" i="16" s="1"/>
  <c r="T1998" i="16"/>
  <c r="V1998" i="16" s="1"/>
  <c r="T1996" i="16"/>
  <c r="V1996" i="16" s="1"/>
  <c r="M1992" i="16"/>
  <c r="T1994" i="16"/>
  <c r="V1994" i="16" s="1"/>
  <c r="T1044" i="16"/>
  <c r="V1044" i="16" s="1"/>
  <c r="T1066" i="16"/>
  <c r="V1066" i="16" s="1"/>
  <c r="T1105" i="16"/>
  <c r="V1105" i="16" s="1"/>
  <c r="T2606" i="16"/>
  <c r="V2606" i="16" s="1"/>
  <c r="M2604" i="16"/>
  <c r="S2601" i="16"/>
  <c r="U2601" i="16" s="1"/>
  <c r="T2601" i="16"/>
  <c r="V2601" i="16" s="1"/>
  <c r="T2600" i="16"/>
  <c r="V2600" i="16" s="1"/>
  <c r="T2589" i="16"/>
  <c r="V2589" i="16" s="1"/>
  <c r="T2500" i="16"/>
  <c r="V2500" i="16" s="1"/>
  <c r="M2497" i="16"/>
  <c r="T2411" i="16"/>
  <c r="V2411" i="16" s="1"/>
  <c r="T2410" i="16"/>
  <c r="V2410" i="16" s="1"/>
  <c r="T2409" i="16"/>
  <c r="V2409" i="16" s="1"/>
  <c r="M2398" i="16"/>
  <c r="T2376" i="16"/>
  <c r="V2376" i="16" s="1"/>
  <c r="T2375" i="16"/>
  <c r="V2375" i="16" s="1"/>
  <c r="T2374" i="16"/>
  <c r="V2374" i="16" s="1"/>
  <c r="T2373" i="16"/>
  <c r="V2373" i="16" s="1"/>
  <c r="T2372" i="16"/>
  <c r="V2372" i="16" s="1"/>
  <c r="T2371" i="16"/>
  <c r="V2371" i="16" s="1"/>
  <c r="T2370" i="16"/>
  <c r="V2370" i="16" s="1"/>
  <c r="T2369" i="16"/>
  <c r="V2369" i="16" s="1"/>
  <c r="T2368" i="16"/>
  <c r="V2368" i="16" s="1"/>
  <c r="T2367" i="16"/>
  <c r="V2367" i="16" s="1"/>
  <c r="T2357" i="16"/>
  <c r="V2357" i="16" s="1"/>
  <c r="T2352" i="16"/>
  <c r="V2352" i="16" s="1"/>
  <c r="T2341" i="16"/>
  <c r="V2341" i="16" s="1"/>
  <c r="T2340" i="16"/>
  <c r="V2340" i="16" s="1"/>
  <c r="T2339" i="16"/>
  <c r="V2339" i="16" s="1"/>
  <c r="M2337" i="16"/>
  <c r="T2323" i="16"/>
  <c r="V2323" i="16" s="1"/>
  <c r="T2322" i="16"/>
  <c r="V2322" i="16" s="1"/>
  <c r="T2321" i="16"/>
  <c r="V2321" i="16" s="1"/>
  <c r="M2319" i="16"/>
  <c r="M1711" i="16"/>
  <c r="T1602" i="16"/>
  <c r="V1602" i="16" s="1"/>
  <c r="T1592" i="16"/>
  <c r="V1592" i="16" s="1"/>
  <c r="T1582" i="16"/>
  <c r="V1582" i="16" s="1"/>
  <c r="T1542" i="16"/>
  <c r="V1542" i="16" s="1"/>
  <c r="T1532" i="16"/>
  <c r="V1532" i="16" s="1"/>
  <c r="T1522" i="16"/>
  <c r="V1522" i="16" s="1"/>
  <c r="T1521" i="16"/>
  <c r="V1521" i="16" s="1"/>
  <c r="T1519" i="16"/>
  <c r="V1519" i="16" s="1"/>
  <c r="T1514" i="16"/>
  <c r="V1514" i="16" s="1"/>
  <c r="M1512" i="16"/>
  <c r="T1472" i="16"/>
  <c r="V1472" i="16" s="1"/>
  <c r="T1462" i="16"/>
  <c r="V1462" i="16" s="1"/>
  <c r="T1432" i="16"/>
  <c r="V1432" i="16" s="1"/>
  <c r="T1422" i="16"/>
  <c r="V1422" i="16" s="1"/>
  <c r="T1421" i="16"/>
  <c r="V1421" i="16" s="1"/>
  <c r="T1419" i="16"/>
  <c r="V1419" i="16" s="1"/>
  <c r="T1414" i="16"/>
  <c r="V1414" i="16" s="1"/>
  <c r="M1412" i="16"/>
  <c r="T1382" i="16"/>
  <c r="V1382" i="16" s="1"/>
  <c r="T1352" i="16"/>
  <c r="V1352" i="16" s="1"/>
  <c r="T1322" i="16"/>
  <c r="V1322" i="16" s="1"/>
  <c r="T1320" i="16"/>
  <c r="V1320" i="16" s="1"/>
  <c r="T1318" i="16"/>
  <c r="V1318" i="16" s="1"/>
  <c r="T1313" i="16"/>
  <c r="V1313" i="16" s="1"/>
  <c r="T1312" i="16"/>
  <c r="V1312" i="16" s="1"/>
  <c r="T1302" i="16"/>
  <c r="V1302" i="16" s="1"/>
  <c r="T1222" i="16"/>
  <c r="V1222" i="16" s="1"/>
  <c r="M1220" i="16"/>
  <c r="T1217" i="16"/>
  <c r="V1217" i="16" s="1"/>
  <c r="M1210" i="16"/>
  <c r="T1162" i="16"/>
  <c r="V1162" i="16" s="1"/>
  <c r="M1112" i="16"/>
  <c r="T1109" i="16"/>
  <c r="V1109" i="16" s="1"/>
  <c r="T1107" i="16"/>
  <c r="V1107" i="16" s="1"/>
  <c r="T1103" i="16"/>
  <c r="V1103" i="16" s="1"/>
  <c r="T1101" i="16"/>
  <c r="V1101" i="16" s="1"/>
  <c r="M1092" i="16"/>
  <c r="M1085" i="16"/>
  <c r="T1081" i="16"/>
  <c r="V1081" i="16" s="1"/>
  <c r="T1079" i="16"/>
  <c r="V1079" i="16" s="1"/>
  <c r="T1077" i="16"/>
  <c r="V1077" i="16" s="1"/>
  <c r="T1075" i="16"/>
  <c r="V1075" i="16" s="1"/>
  <c r="T1068" i="16"/>
  <c r="V1068" i="16" s="1"/>
  <c r="T1064" i="16"/>
  <c r="V1064" i="16" s="1"/>
  <c r="T1062" i="16"/>
  <c r="V1062" i="16" s="1"/>
  <c r="T1060" i="16"/>
  <c r="V1060" i="16" s="1"/>
  <c r="T1058" i="16"/>
  <c r="V1058" i="16" s="1"/>
  <c r="T1056" i="16"/>
  <c r="V1056" i="16" s="1"/>
  <c r="T1052" i="16"/>
  <c r="V1052" i="16" s="1"/>
  <c r="T1048" i="16"/>
  <c r="V1048" i="16" s="1"/>
  <c r="T1046" i="16"/>
  <c r="V1046" i="16" s="1"/>
  <c r="T1042" i="16"/>
  <c r="V1042" i="16" s="1"/>
  <c r="T1040" i="16"/>
  <c r="V1040" i="16" s="1"/>
  <c r="T1032" i="16"/>
  <c r="V1032" i="16" s="1"/>
  <c r="T1030" i="16"/>
  <c r="V1030" i="16" s="1"/>
  <c r="T1028" i="16"/>
  <c r="V1028" i="16" s="1"/>
  <c r="T1026" i="16"/>
  <c r="V1026" i="16" s="1"/>
  <c r="M1013" i="16"/>
  <c r="T130" i="16"/>
  <c r="V130" i="16" s="1"/>
  <c r="T109" i="16"/>
  <c r="V109" i="16" s="1"/>
  <c r="M107" i="16"/>
  <c r="T103" i="16"/>
  <c r="V103" i="16" s="1"/>
  <c r="M101" i="16"/>
  <c r="T80" i="16"/>
  <c r="V80" i="16" s="1"/>
  <c r="T70" i="16"/>
  <c r="V70" i="16" s="1"/>
  <c r="M68" i="16"/>
  <c r="T1142" i="16"/>
  <c r="V1142" i="16" s="1"/>
  <c r="T1054" i="16"/>
  <c r="V1054" i="16" s="1"/>
  <c r="T1050" i="16"/>
  <c r="V1050" i="16" s="1"/>
  <c r="W1319" i="16"/>
  <c r="X1319" i="16" s="1"/>
  <c r="W1420" i="16"/>
  <c r="X1420" i="16" s="1"/>
  <c r="W1520" i="16"/>
  <c r="X1520" i="16" s="1"/>
  <c r="W1452" i="16"/>
  <c r="X1452" i="16" s="1"/>
  <c r="W1049" i="16"/>
  <c r="X1049" i="16" s="1"/>
  <c r="M1554" i="16"/>
  <c r="T1554" i="16" s="1"/>
  <c r="M1559" i="16"/>
  <c r="T1559" i="16" s="1"/>
  <c r="M1564" i="16"/>
  <c r="T1564" i="16" s="1"/>
  <c r="M2464" i="16"/>
  <c r="M2465" i="16"/>
  <c r="M2422" i="16"/>
  <c r="M2427" i="16"/>
  <c r="T2427" i="16" s="1"/>
  <c r="M1569" i="16"/>
  <c r="T1569" i="16" s="1"/>
  <c r="M1570" i="16"/>
  <c r="T1570" i="16" s="1"/>
  <c r="R1600" i="16"/>
  <c r="R1598" i="16"/>
  <c r="R1596" i="16"/>
  <c r="R1594" i="16"/>
  <c r="R1590" i="16"/>
  <c r="R1588" i="16"/>
  <c r="R1586" i="16"/>
  <c r="R1584" i="16"/>
  <c r="R1580" i="16"/>
  <c r="R1578" i="16"/>
  <c r="R1576" i="16"/>
  <c r="R1549" i="16"/>
  <c r="R1544" i="16"/>
  <c r="R1543" i="16"/>
  <c r="R1541" i="16"/>
  <c r="R1539" i="16"/>
  <c r="R1534" i="16"/>
  <c r="R1533" i="16"/>
  <c r="R1531" i="16"/>
  <c r="R1529" i="16"/>
  <c r="R1524" i="16"/>
  <c r="R1523" i="16"/>
  <c r="R1509" i="16"/>
  <c r="R1508" i="16"/>
  <c r="R1507" i="16"/>
  <c r="R1506" i="16"/>
  <c r="R1504" i="16"/>
  <c r="R1499" i="16"/>
  <c r="R1498" i="16"/>
  <c r="R1497" i="16"/>
  <c r="R1496" i="16"/>
  <c r="R1494" i="16"/>
  <c r="R1489" i="16"/>
  <c r="R1488" i="16"/>
  <c r="R1487" i="16"/>
  <c r="R1486" i="16"/>
  <c r="R1485" i="16"/>
  <c r="R1483" i="16"/>
  <c r="R1478" i="16"/>
  <c r="R1473" i="16"/>
  <c r="R1471" i="16"/>
  <c r="R1469" i="16"/>
  <c r="R1464" i="16"/>
  <c r="R1463" i="16"/>
  <c r="R1460" i="16"/>
  <c r="R1455" i="16"/>
  <c r="R1454" i="16"/>
  <c r="R1453" i="16"/>
  <c r="R1451" i="16"/>
  <c r="R1446" i="16"/>
  <c r="R1441" i="16"/>
  <c r="R1440" i="16"/>
  <c r="R1439" i="16"/>
  <c r="R1437" i="16"/>
  <c r="R1431" i="16"/>
  <c r="R1430" i="16"/>
  <c r="R1428" i="16"/>
  <c r="R1423" i="16"/>
  <c r="R1409" i="16"/>
  <c r="R1408" i="16"/>
  <c r="R1407" i="16"/>
  <c r="R1405" i="16"/>
  <c r="R1400" i="16"/>
  <c r="R1399" i="16"/>
  <c r="R1398" i="16"/>
  <c r="R1396" i="16"/>
  <c r="R1391" i="16"/>
  <c r="R1390" i="16"/>
  <c r="R1389" i="16"/>
  <c r="R1387" i="16"/>
  <c r="R1376" i="16"/>
  <c r="R1371" i="16"/>
  <c r="R1366" i="16"/>
  <c r="R1361" i="16"/>
  <c r="R1356" i="16"/>
  <c r="R1355" i="16"/>
  <c r="R1354" i="16"/>
  <c r="R1347" i="16"/>
  <c r="R1346" i="16"/>
  <c r="R1345" i="16"/>
  <c r="R1343" i="16"/>
  <c r="R1338" i="16"/>
  <c r="R1337" i="16"/>
  <c r="R1336" i="16"/>
  <c r="R1329" i="16"/>
  <c r="R1323" i="16"/>
  <c r="R1310" i="16"/>
  <c r="R1308" i="16"/>
  <c r="R1303" i="16"/>
  <c r="R1300" i="16"/>
  <c r="R1298" i="16"/>
  <c r="R1263" i="16"/>
  <c r="R1261" i="16"/>
  <c r="R1257" i="16"/>
  <c r="R1255" i="16"/>
  <c r="R1253" i="16"/>
  <c r="R1251" i="16"/>
  <c r="R1249" i="16"/>
  <c r="R1247" i="16"/>
  <c r="R1245" i="16"/>
  <c r="R1243" i="16"/>
  <c r="R1241" i="16"/>
  <c r="R1239" i="16"/>
  <c r="R2596" i="16"/>
  <c r="R2595" i="16"/>
  <c r="R2584" i="16"/>
  <c r="R1233" i="16"/>
  <c r="R1228" i="16"/>
  <c r="R1227" i="16"/>
  <c r="R1207" i="16"/>
  <c r="R1197" i="16"/>
  <c r="R1183" i="16"/>
  <c r="R981" i="16"/>
  <c r="R979" i="16"/>
  <c r="R977" i="16"/>
  <c r="R975" i="16"/>
  <c r="R973" i="16"/>
  <c r="R971" i="16"/>
  <c r="R969" i="16"/>
  <c r="R967" i="16"/>
  <c r="R965" i="16"/>
  <c r="R136" i="16"/>
  <c r="R134" i="16"/>
  <c r="R132" i="16"/>
  <c r="R128" i="16"/>
  <c r="R126" i="16"/>
  <c r="R124" i="16"/>
  <c r="R122" i="16"/>
  <c r="R118" i="16"/>
  <c r="R116" i="16"/>
  <c r="R114" i="16"/>
  <c r="R98" i="16"/>
  <c r="R89" i="16"/>
  <c r="R65" i="16"/>
  <c r="R56" i="16"/>
  <c r="F421" i="1"/>
  <c r="M1567" i="16" l="1"/>
  <c r="X2393" i="16"/>
  <c r="U144" i="16"/>
  <c r="W144" i="16" s="1"/>
  <c r="O144" i="16"/>
  <c r="U142" i="16"/>
  <c r="W142" i="16" s="1"/>
  <c r="O142" i="16"/>
  <c r="U140" i="16"/>
  <c r="W140" i="16" s="1"/>
  <c r="O140" i="16"/>
  <c r="U138" i="16"/>
  <c r="W138" i="16" s="1"/>
  <c r="O138" i="16"/>
  <c r="U146" i="16"/>
  <c r="W146" i="16" s="1"/>
  <c r="O146" i="16"/>
  <c r="X2390" i="16"/>
  <c r="O655" i="1" s="1"/>
  <c r="P655" i="1" s="1"/>
  <c r="W2601" i="16"/>
  <c r="X2601" i="16" s="1"/>
  <c r="T2422" i="16"/>
  <c r="M2407" i="16"/>
  <c r="V1564" i="16"/>
  <c r="M1562" i="16"/>
  <c r="V1559" i="16"/>
  <c r="M1557" i="16"/>
  <c r="V1554" i="16"/>
  <c r="M1552" i="16"/>
  <c r="V2427" i="16"/>
  <c r="V2422" i="16"/>
  <c r="V1570" i="16"/>
  <c r="V1569" i="16"/>
  <c r="M652" i="1"/>
  <c r="F652" i="1"/>
  <c r="E652" i="1"/>
  <c r="M647" i="1"/>
  <c r="F647" i="1"/>
  <c r="E647" i="1"/>
  <c r="M644" i="1"/>
  <c r="F644" i="1"/>
  <c r="E644" i="1"/>
  <c r="A652" i="1"/>
  <c r="A647" i="1"/>
  <c r="A648" i="1" s="1"/>
  <c r="A644" i="1"/>
  <c r="J993" i="16"/>
  <c r="J1005" i="16"/>
  <c r="E199" i="16"/>
  <c r="E157" i="16"/>
  <c r="E158" i="16" s="1"/>
  <c r="R37" i="16"/>
  <c r="K5" i="12"/>
  <c r="P2461" i="16"/>
  <c r="J2461" i="16"/>
  <c r="H2461" i="16"/>
  <c r="J2458" i="16"/>
  <c r="J2457" i="16"/>
  <c r="H2457" i="16"/>
  <c r="J2456" i="16"/>
  <c r="H2456" i="16"/>
  <c r="J2453" i="16"/>
  <c r="P2453" i="16"/>
  <c r="O2449" i="16"/>
  <c r="F2443" i="16"/>
  <c r="E2443" i="16"/>
  <c r="D2443" i="16"/>
  <c r="P2441" i="16"/>
  <c r="O2441" i="16"/>
  <c r="F2435" i="16"/>
  <c r="E2435" i="16"/>
  <c r="D2435" i="16"/>
  <c r="P2433" i="16"/>
  <c r="M656" i="1"/>
  <c r="F651" i="1"/>
  <c r="E651" i="1"/>
  <c r="E646" i="1"/>
  <c r="F646" i="1"/>
  <c r="E649" i="1"/>
  <c r="M251" i="1"/>
  <c r="M252" i="1"/>
  <c r="F252" i="1"/>
  <c r="F251" i="1"/>
  <c r="E252" i="1"/>
  <c r="E251" i="1"/>
  <c r="A252" i="1"/>
  <c r="A251" i="1"/>
  <c r="M243" i="1"/>
  <c r="E243" i="1"/>
  <c r="F243" i="1"/>
  <c r="F656" i="1"/>
  <c r="E656" i="1"/>
  <c r="A656" i="1"/>
  <c r="E640" i="1"/>
  <c r="E2616" i="16"/>
  <c r="E612" i="16"/>
  <c r="E596" i="16"/>
  <c r="M250" i="1"/>
  <c r="F250" i="1"/>
  <c r="E250" i="1"/>
  <c r="A250" i="1"/>
  <c r="X146" i="16" l="1"/>
  <c r="O116" i="1" s="1"/>
  <c r="P116" i="1" s="1"/>
  <c r="N116" i="1"/>
  <c r="N108" i="1"/>
  <c r="U108" i="1" s="1"/>
  <c r="X138" i="16"/>
  <c r="O108" i="1" s="1"/>
  <c r="P108" i="1" s="1"/>
  <c r="N109" i="1"/>
  <c r="U109" i="1" s="1"/>
  <c r="X140" i="16"/>
  <c r="O109" i="1" s="1"/>
  <c r="P109" i="1" s="1"/>
  <c r="N112" i="1"/>
  <c r="U112" i="1" s="1"/>
  <c r="X142" i="16"/>
  <c r="O112" i="1" s="1"/>
  <c r="P112" i="1" s="1"/>
  <c r="N113" i="1"/>
  <c r="X144" i="16"/>
  <c r="O113" i="1" s="1"/>
  <c r="S1070" i="16"/>
  <c r="S983" i="16"/>
  <c r="S1101" i="16"/>
  <c r="S2292" i="16"/>
  <c r="S2290" i="16"/>
  <c r="S2288" i="16"/>
  <c r="S2286" i="16"/>
  <c r="S2284" i="16"/>
  <c r="S2282" i="16"/>
  <c r="S2280" i="16"/>
  <c r="S2278" i="16"/>
  <c r="S2276" i="16"/>
  <c r="S2274" i="16"/>
  <c r="S2272" i="16"/>
  <c r="S2266" i="16"/>
  <c r="S2265" i="16"/>
  <c r="S2260" i="16"/>
  <c r="S2255" i="16"/>
  <c r="S2250" i="16"/>
  <c r="S2245" i="16"/>
  <c r="S2240" i="16"/>
  <c r="S2239" i="16"/>
  <c r="S2238" i="16"/>
  <c r="S2237" i="16"/>
  <c r="S2235" i="16"/>
  <c r="S2230" i="16"/>
  <c r="S2229" i="16"/>
  <c r="S2228" i="16"/>
  <c r="S2227" i="16"/>
  <c r="S2225" i="16"/>
  <c r="S2220" i="16"/>
  <c r="S2219" i="16"/>
  <c r="S2218" i="16"/>
  <c r="S2217" i="16"/>
  <c r="S2215" i="16"/>
  <c r="S2210" i="16"/>
  <c r="S2205" i="16"/>
  <c r="S2204" i="16"/>
  <c r="S2203" i="16"/>
  <c r="S2202" i="16"/>
  <c r="S2200" i="16"/>
  <c r="S2195" i="16"/>
  <c r="S2194" i="16"/>
  <c r="S2193" i="16"/>
  <c r="S2192" i="16"/>
  <c r="S2190" i="16"/>
  <c r="S2185" i="16"/>
  <c r="S2184" i="16"/>
  <c r="S2183" i="16"/>
  <c r="S2182" i="16"/>
  <c r="S2181" i="16"/>
  <c r="S2179" i="16"/>
  <c r="S2174" i="16"/>
  <c r="S2169" i="16"/>
  <c r="S2168" i="16"/>
  <c r="S2167" i="16"/>
  <c r="S2165" i="16"/>
  <c r="S2160" i="16"/>
  <c r="S2159" i="16"/>
  <c r="S2158" i="16"/>
  <c r="S2156" i="16"/>
  <c r="S2151" i="16"/>
  <c r="S2150" i="16"/>
  <c r="S2149" i="16"/>
  <c r="S2147" i="16"/>
  <c r="S2142" i="16"/>
  <c r="S2137" i="16"/>
  <c r="S2136" i="16"/>
  <c r="S2135" i="16"/>
  <c r="S2133" i="16"/>
  <c r="S2128" i="16"/>
  <c r="S2127" i="16"/>
  <c r="S2126" i="16"/>
  <c r="S2124" i="16"/>
  <c r="S2119" i="16"/>
  <c r="S2118" i="16"/>
  <c r="S2117" i="16"/>
  <c r="S2115" i="16"/>
  <c r="S2110" i="16"/>
  <c r="S2105" i="16"/>
  <c r="S2104" i="16"/>
  <c r="S2103" i="16"/>
  <c r="S2101" i="16"/>
  <c r="S2096" i="16"/>
  <c r="S2095" i="16"/>
  <c r="S2094" i="16"/>
  <c r="S2092" i="16"/>
  <c r="S2087" i="16"/>
  <c r="S2086" i="16"/>
  <c r="S2085" i="16"/>
  <c r="S2083" i="16"/>
  <c r="S2078" i="16"/>
  <c r="S2072" i="16"/>
  <c r="S2067" i="16"/>
  <c r="S2062" i="16"/>
  <c r="S2057" i="16"/>
  <c r="S2052" i="16"/>
  <c r="S2051" i="16"/>
  <c r="S2050" i="16"/>
  <c r="S2048" i="16"/>
  <c r="S2043" i="16"/>
  <c r="S2042" i="16"/>
  <c r="S2041" i="16"/>
  <c r="S2039" i="16"/>
  <c r="S2034" i="16"/>
  <c r="S2033" i="16"/>
  <c r="S2032" i="16"/>
  <c r="S2030" i="16"/>
  <c r="S2025" i="16"/>
  <c r="S2019" i="16"/>
  <c r="S2018" i="16"/>
  <c r="S2016" i="16"/>
  <c r="S2014" i="16"/>
  <c r="S2009" i="16"/>
  <c r="S2008" i="16"/>
  <c r="S2006" i="16"/>
  <c r="S2004" i="16"/>
  <c r="S1999" i="16"/>
  <c r="S1998" i="16"/>
  <c r="S1996" i="16"/>
  <c r="S1994" i="16"/>
  <c r="S1044" i="16"/>
  <c r="S1066" i="16"/>
  <c r="S1105" i="16"/>
  <c r="S2606" i="16"/>
  <c r="S2600" i="16"/>
  <c r="S2589" i="16"/>
  <c r="S2500" i="16"/>
  <c r="S2411" i="16"/>
  <c r="S2410" i="16"/>
  <c r="S2409" i="16"/>
  <c r="S2376" i="16"/>
  <c r="S2375" i="16"/>
  <c r="S2374" i="16"/>
  <c r="S2373" i="16"/>
  <c r="S2372" i="16"/>
  <c r="S2371" i="16"/>
  <c r="S2370" i="16"/>
  <c r="S2369" i="16"/>
  <c r="S2368" i="16"/>
  <c r="S2367" i="16"/>
  <c r="S2357" i="16"/>
  <c r="S2352" i="16"/>
  <c r="S2341" i="16"/>
  <c r="S2340" i="16"/>
  <c r="S2339" i="16"/>
  <c r="S2323" i="16"/>
  <c r="S2322" i="16"/>
  <c r="S2321" i="16"/>
  <c r="S1602" i="16"/>
  <c r="S1592" i="16"/>
  <c r="S1582" i="16"/>
  <c r="S1542" i="16"/>
  <c r="S1532" i="16"/>
  <c r="S1522" i="16"/>
  <c r="S1521" i="16"/>
  <c r="S1519" i="16"/>
  <c r="S1514" i="16"/>
  <c r="S1472" i="16"/>
  <c r="S1462" i="16"/>
  <c r="S1432" i="16"/>
  <c r="S1422" i="16"/>
  <c r="S1421" i="16"/>
  <c r="S1419" i="16"/>
  <c r="S1414" i="16"/>
  <c r="S1382" i="16"/>
  <c r="S1352" i="16"/>
  <c r="S1322" i="16"/>
  <c r="S1320" i="16"/>
  <c r="S1318" i="16"/>
  <c r="S1313" i="16"/>
  <c r="S1312" i="16"/>
  <c r="S1302" i="16"/>
  <c r="S1222" i="16"/>
  <c r="S1217" i="16"/>
  <c r="S1162" i="16"/>
  <c r="S1109" i="16"/>
  <c r="S1107" i="16"/>
  <c r="S1103" i="16"/>
  <c r="S1081" i="16"/>
  <c r="S1079" i="16"/>
  <c r="S1077" i="16"/>
  <c r="S1075" i="16"/>
  <c r="S1068" i="16"/>
  <c r="S1064" i="16"/>
  <c r="S1062" i="16"/>
  <c r="S1060" i="16"/>
  <c r="S1058" i="16"/>
  <c r="S1056" i="16"/>
  <c r="S1052" i="16"/>
  <c r="S1048" i="16"/>
  <c r="S1046" i="16"/>
  <c r="S1042" i="16"/>
  <c r="S1040" i="16"/>
  <c r="S1032" i="16"/>
  <c r="S1030" i="16"/>
  <c r="S1028" i="16"/>
  <c r="S1026" i="16"/>
  <c r="S130" i="16"/>
  <c r="S109" i="16"/>
  <c r="S103" i="16"/>
  <c r="S80" i="16"/>
  <c r="S70" i="16"/>
  <c r="S1142" i="16"/>
  <c r="S1054" i="16"/>
  <c r="S1050" i="16"/>
  <c r="H612" i="16"/>
  <c r="H2453" i="16"/>
  <c r="S1564" i="16"/>
  <c r="O1564" i="16" s="1"/>
  <c r="S1559" i="16"/>
  <c r="O1559" i="16" s="1"/>
  <c r="S1554" i="16"/>
  <c r="U1554" i="16" s="1"/>
  <c r="W1554" i="16" s="1"/>
  <c r="O1554" i="16"/>
  <c r="U1559" i="16"/>
  <c r="W1559" i="16" s="1"/>
  <c r="S2427" i="16"/>
  <c r="S2422" i="16"/>
  <c r="U2422" i="16"/>
  <c r="W2422" i="16" s="1"/>
  <c r="O2422" i="16"/>
  <c r="U2427" i="16"/>
  <c r="W2427" i="16" s="1"/>
  <c r="O2427" i="16"/>
  <c r="A643" i="1"/>
  <c r="A645" i="1"/>
  <c r="A650" i="1"/>
  <c r="S1570" i="16"/>
  <c r="U1570" i="16" s="1"/>
  <c r="W1570" i="16" s="1"/>
  <c r="S1569" i="16"/>
  <c r="U1569" i="16" s="1"/>
  <c r="W1569" i="16" s="1"/>
  <c r="M157" i="16"/>
  <c r="E200" i="16"/>
  <c r="J199" i="16"/>
  <c r="E179" i="16"/>
  <c r="J158" i="16"/>
  <c r="H596" i="16"/>
  <c r="F641" i="1"/>
  <c r="F640" i="1"/>
  <c r="E641" i="1"/>
  <c r="A641" i="1"/>
  <c r="A640" i="1"/>
  <c r="A651" i="1"/>
  <c r="M649" i="1"/>
  <c r="A637" i="1"/>
  <c r="A638" i="1" s="1"/>
  <c r="F649" i="1"/>
  <c r="A649" i="1"/>
  <c r="A646" i="1"/>
  <c r="O1570" i="16" l="1"/>
  <c r="U1564" i="16"/>
  <c r="W1564" i="16" s="1"/>
  <c r="O1569" i="16"/>
  <c r="U1994" i="16"/>
  <c r="W1994" i="16" s="1"/>
  <c r="O1994" i="16"/>
  <c r="U1996" i="16"/>
  <c r="W1996" i="16" s="1"/>
  <c r="O1996" i="16"/>
  <c r="X1996" i="16" s="1"/>
  <c r="U1998" i="16"/>
  <c r="W1998" i="16" s="1"/>
  <c r="O1998" i="16"/>
  <c r="X1998" i="16" s="1"/>
  <c r="U1999" i="16"/>
  <c r="W1999" i="16" s="1"/>
  <c r="O1999" i="16"/>
  <c r="X1999" i="16" s="1"/>
  <c r="U2004" i="16"/>
  <c r="W2004" i="16" s="1"/>
  <c r="O2004" i="16"/>
  <c r="U2006" i="16"/>
  <c r="W2006" i="16" s="1"/>
  <c r="O2006" i="16"/>
  <c r="U2008" i="16"/>
  <c r="W2008" i="16" s="1"/>
  <c r="O2008" i="16"/>
  <c r="X2008" i="16" s="1"/>
  <c r="U2009" i="16"/>
  <c r="W2009" i="16" s="1"/>
  <c r="O2009" i="16"/>
  <c r="X2009" i="16" s="1"/>
  <c r="U2014" i="16"/>
  <c r="W2014" i="16" s="1"/>
  <c r="O2014" i="16"/>
  <c r="U2016" i="16"/>
  <c r="W2016" i="16" s="1"/>
  <c r="O2016" i="16"/>
  <c r="X2016" i="16" s="1"/>
  <c r="U2018" i="16"/>
  <c r="W2018" i="16" s="1"/>
  <c r="O2018" i="16"/>
  <c r="X2018" i="16" s="1"/>
  <c r="U2019" i="16"/>
  <c r="W2019" i="16" s="1"/>
  <c r="O2019" i="16"/>
  <c r="U2025" i="16"/>
  <c r="W2025" i="16" s="1"/>
  <c r="O2025" i="16"/>
  <c r="U2030" i="16"/>
  <c r="W2030" i="16" s="1"/>
  <c r="O2030" i="16"/>
  <c r="U2032" i="16"/>
  <c r="W2032" i="16" s="1"/>
  <c r="O2032" i="16"/>
  <c r="X2032" i="16" s="1"/>
  <c r="U2033" i="16"/>
  <c r="W2033" i="16" s="1"/>
  <c r="O2033" i="16"/>
  <c r="X2033" i="16" s="1"/>
  <c r="U2034" i="16"/>
  <c r="W2034" i="16" s="1"/>
  <c r="O2034" i="16"/>
  <c r="X2034" i="16" s="1"/>
  <c r="U2039" i="16"/>
  <c r="W2039" i="16" s="1"/>
  <c r="O2039" i="16"/>
  <c r="U2041" i="16"/>
  <c r="W2041" i="16" s="1"/>
  <c r="O2041" i="16"/>
  <c r="U2042" i="16"/>
  <c r="W2042" i="16" s="1"/>
  <c r="O2042" i="16"/>
  <c r="U2043" i="16"/>
  <c r="W2043" i="16" s="1"/>
  <c r="O2043" i="16"/>
  <c r="X2043" i="16" s="1"/>
  <c r="U2048" i="16"/>
  <c r="W2048" i="16" s="1"/>
  <c r="O2048" i="16"/>
  <c r="U2050" i="16"/>
  <c r="W2050" i="16" s="1"/>
  <c r="O2050" i="16"/>
  <c r="X2050" i="16" s="1"/>
  <c r="U2051" i="16"/>
  <c r="W2051" i="16" s="1"/>
  <c r="O2051" i="16"/>
  <c r="X2051" i="16" s="1"/>
  <c r="U2052" i="16"/>
  <c r="W2052" i="16" s="1"/>
  <c r="O2052" i="16"/>
  <c r="X2052" i="16" s="1"/>
  <c r="U2057" i="16"/>
  <c r="W2057" i="16" s="1"/>
  <c r="O2057" i="16"/>
  <c r="U2062" i="16"/>
  <c r="W2062" i="16" s="1"/>
  <c r="O2062" i="16"/>
  <c r="U2067" i="16"/>
  <c r="W2067" i="16" s="1"/>
  <c r="O2067" i="16"/>
  <c r="U2072" i="16"/>
  <c r="W2072" i="16" s="1"/>
  <c r="O2072" i="16"/>
  <c r="U2078" i="16"/>
  <c r="W2078" i="16" s="1"/>
  <c r="O2078" i="16"/>
  <c r="U2083" i="16"/>
  <c r="W2083" i="16" s="1"/>
  <c r="O2083" i="16"/>
  <c r="U2085" i="16"/>
  <c r="W2085" i="16" s="1"/>
  <c r="O2085" i="16"/>
  <c r="X2085" i="16" s="1"/>
  <c r="U2086" i="16"/>
  <c r="W2086" i="16" s="1"/>
  <c r="O2086" i="16"/>
  <c r="U2087" i="16"/>
  <c r="W2087" i="16" s="1"/>
  <c r="O2087" i="16"/>
  <c r="U2092" i="16"/>
  <c r="W2092" i="16" s="1"/>
  <c r="O2092" i="16"/>
  <c r="U2094" i="16"/>
  <c r="W2094" i="16" s="1"/>
  <c r="O2094" i="16"/>
  <c r="X2094" i="16" s="1"/>
  <c r="U2095" i="16"/>
  <c r="W2095" i="16" s="1"/>
  <c r="O2095" i="16"/>
  <c r="X2095" i="16" s="1"/>
  <c r="U2096" i="16"/>
  <c r="W2096" i="16" s="1"/>
  <c r="O2096" i="16"/>
  <c r="X2096" i="16" s="1"/>
  <c r="U2101" i="16"/>
  <c r="W2101" i="16" s="1"/>
  <c r="O2101" i="16"/>
  <c r="U2103" i="16"/>
  <c r="W2103" i="16" s="1"/>
  <c r="O2103" i="16"/>
  <c r="U2104" i="16"/>
  <c r="W2104" i="16" s="1"/>
  <c r="O2104" i="16"/>
  <c r="U2105" i="16"/>
  <c r="W2105" i="16" s="1"/>
  <c r="O2105" i="16"/>
  <c r="X2105" i="16" s="1"/>
  <c r="U2110" i="16"/>
  <c r="W2110" i="16" s="1"/>
  <c r="O2110" i="16"/>
  <c r="U2115" i="16"/>
  <c r="W2115" i="16" s="1"/>
  <c r="O2115" i="16"/>
  <c r="U2117" i="16"/>
  <c r="W2117" i="16" s="1"/>
  <c r="O2117" i="16"/>
  <c r="X2117" i="16" s="1"/>
  <c r="U2118" i="16"/>
  <c r="W2118" i="16" s="1"/>
  <c r="O2118" i="16"/>
  <c r="X2118" i="16" s="1"/>
  <c r="U2119" i="16"/>
  <c r="W2119" i="16" s="1"/>
  <c r="O2119" i="16"/>
  <c r="U2124" i="16"/>
  <c r="W2124" i="16" s="1"/>
  <c r="O2124" i="16"/>
  <c r="U2126" i="16"/>
  <c r="W2126" i="16" s="1"/>
  <c r="O2126" i="16"/>
  <c r="X2126" i="16" s="1"/>
  <c r="U2127" i="16"/>
  <c r="W2127" i="16" s="1"/>
  <c r="O2127" i="16"/>
  <c r="X2127" i="16" s="1"/>
  <c r="U2128" i="16"/>
  <c r="W2128" i="16" s="1"/>
  <c r="O2128" i="16"/>
  <c r="X2128" i="16" s="1"/>
  <c r="U2133" i="16"/>
  <c r="W2133" i="16" s="1"/>
  <c r="O2133" i="16"/>
  <c r="U2135" i="16"/>
  <c r="W2135" i="16" s="1"/>
  <c r="O2135" i="16"/>
  <c r="X2135" i="16" s="1"/>
  <c r="U2136" i="16"/>
  <c r="W2136" i="16" s="1"/>
  <c r="O2136" i="16"/>
  <c r="U2137" i="16"/>
  <c r="W2137" i="16" s="1"/>
  <c r="O2137" i="16"/>
  <c r="U2142" i="16"/>
  <c r="W2142" i="16" s="1"/>
  <c r="O2142" i="16"/>
  <c r="U2147" i="16"/>
  <c r="W2147" i="16" s="1"/>
  <c r="O2147" i="16"/>
  <c r="U2149" i="16"/>
  <c r="W2149" i="16" s="1"/>
  <c r="O2149" i="16"/>
  <c r="X2149" i="16" s="1"/>
  <c r="U2150" i="16"/>
  <c r="W2150" i="16" s="1"/>
  <c r="O2150" i="16"/>
  <c r="X2150" i="16" s="1"/>
  <c r="U2151" i="16"/>
  <c r="W2151" i="16" s="1"/>
  <c r="O2151" i="16"/>
  <c r="X2151" i="16" s="1"/>
  <c r="U2156" i="16"/>
  <c r="W2156" i="16" s="1"/>
  <c r="O2156" i="16"/>
  <c r="U2158" i="16"/>
  <c r="W2158" i="16" s="1"/>
  <c r="O2158" i="16"/>
  <c r="U2159" i="16"/>
  <c r="W2159" i="16" s="1"/>
  <c r="O2159" i="16"/>
  <c r="X2159" i="16" s="1"/>
  <c r="U2160" i="16"/>
  <c r="W2160" i="16" s="1"/>
  <c r="O2160" i="16"/>
  <c r="X2160" i="16" s="1"/>
  <c r="U2165" i="16"/>
  <c r="W2165" i="16" s="1"/>
  <c r="O2165" i="16"/>
  <c r="U2167" i="16"/>
  <c r="W2167" i="16" s="1"/>
  <c r="O2167" i="16"/>
  <c r="X2167" i="16" s="1"/>
  <c r="U2168" i="16"/>
  <c r="W2168" i="16" s="1"/>
  <c r="O2168" i="16"/>
  <c r="X2168" i="16" s="1"/>
  <c r="U2169" i="16"/>
  <c r="W2169" i="16" s="1"/>
  <c r="O2169" i="16"/>
  <c r="U2174" i="16"/>
  <c r="W2174" i="16" s="1"/>
  <c r="O2174" i="16"/>
  <c r="U2179" i="16"/>
  <c r="W2179" i="16" s="1"/>
  <c r="O2179" i="16"/>
  <c r="U2181" i="16"/>
  <c r="W2181" i="16" s="1"/>
  <c r="O2181" i="16"/>
  <c r="X2181" i="16" s="1"/>
  <c r="U2182" i="16"/>
  <c r="W2182" i="16" s="1"/>
  <c r="O2182" i="16"/>
  <c r="X2182" i="16" s="1"/>
  <c r="U2183" i="16"/>
  <c r="W2183" i="16" s="1"/>
  <c r="O2183" i="16"/>
  <c r="X2183" i="16" s="1"/>
  <c r="U2184" i="16"/>
  <c r="W2184" i="16" s="1"/>
  <c r="O2184" i="16"/>
  <c r="X2184" i="16" s="1"/>
  <c r="U2185" i="16"/>
  <c r="W2185" i="16" s="1"/>
  <c r="O2185" i="16"/>
  <c r="U2190" i="16"/>
  <c r="W2190" i="16" s="1"/>
  <c r="O2190" i="16"/>
  <c r="U2192" i="16"/>
  <c r="W2192" i="16" s="1"/>
  <c r="O2192" i="16"/>
  <c r="X2192" i="16" s="1"/>
  <c r="U2193" i="16"/>
  <c r="W2193" i="16" s="1"/>
  <c r="O2193" i="16"/>
  <c r="X2193" i="16" s="1"/>
  <c r="U2194" i="16"/>
  <c r="W2194" i="16" s="1"/>
  <c r="O2194" i="16"/>
  <c r="X2194" i="16" s="1"/>
  <c r="U2195" i="16"/>
  <c r="W2195" i="16" s="1"/>
  <c r="O2195" i="16"/>
  <c r="X2195" i="16" s="1"/>
  <c r="U2200" i="16"/>
  <c r="W2200" i="16" s="1"/>
  <c r="O2200" i="16"/>
  <c r="U2202" i="16"/>
  <c r="W2202" i="16" s="1"/>
  <c r="O2202" i="16"/>
  <c r="U2203" i="16"/>
  <c r="W2203" i="16" s="1"/>
  <c r="O2203" i="16"/>
  <c r="U2204" i="16"/>
  <c r="W2204" i="16" s="1"/>
  <c r="O2204" i="16"/>
  <c r="X2204" i="16" s="1"/>
  <c r="U2205" i="16"/>
  <c r="W2205" i="16" s="1"/>
  <c r="O2205" i="16"/>
  <c r="X2205" i="16" s="1"/>
  <c r="U2210" i="16"/>
  <c r="W2210" i="16" s="1"/>
  <c r="O2210" i="16"/>
  <c r="U2215" i="16"/>
  <c r="W2215" i="16" s="1"/>
  <c r="O2215" i="16"/>
  <c r="U2217" i="16"/>
  <c r="W2217" i="16" s="1"/>
  <c r="O2217" i="16"/>
  <c r="X2217" i="16" s="1"/>
  <c r="U2218" i="16"/>
  <c r="W2218" i="16" s="1"/>
  <c r="O2218" i="16"/>
  <c r="U2219" i="16"/>
  <c r="W2219" i="16" s="1"/>
  <c r="O2219" i="16"/>
  <c r="U2220" i="16"/>
  <c r="W2220" i="16" s="1"/>
  <c r="O2220" i="16"/>
  <c r="X2220" i="16" s="1"/>
  <c r="U2225" i="16"/>
  <c r="W2225" i="16" s="1"/>
  <c r="O2225" i="16"/>
  <c r="U2227" i="16"/>
  <c r="W2227" i="16" s="1"/>
  <c r="O2227" i="16"/>
  <c r="X2227" i="16" s="1"/>
  <c r="U2228" i="16"/>
  <c r="W2228" i="16" s="1"/>
  <c r="O2228" i="16"/>
  <c r="X2228" i="16" s="1"/>
  <c r="U2229" i="16"/>
  <c r="W2229" i="16" s="1"/>
  <c r="O2229" i="16"/>
  <c r="X2229" i="16" s="1"/>
  <c r="U2230" i="16"/>
  <c r="W2230" i="16" s="1"/>
  <c r="O2230" i="16"/>
  <c r="U2235" i="16"/>
  <c r="W2235" i="16" s="1"/>
  <c r="O2235" i="16"/>
  <c r="U2237" i="16"/>
  <c r="W2237" i="16" s="1"/>
  <c r="O2237" i="16"/>
  <c r="X2237" i="16" s="1"/>
  <c r="U2238" i="16"/>
  <c r="W2238" i="16" s="1"/>
  <c r="O2238" i="16"/>
  <c r="X2238" i="16" s="1"/>
  <c r="U2239" i="16"/>
  <c r="W2239" i="16" s="1"/>
  <c r="O2239" i="16"/>
  <c r="X2239" i="16" s="1"/>
  <c r="U2240" i="16"/>
  <c r="W2240" i="16" s="1"/>
  <c r="O2240" i="16"/>
  <c r="X2240" i="16" s="1"/>
  <c r="U2245" i="16"/>
  <c r="W2245" i="16" s="1"/>
  <c r="O2245" i="16"/>
  <c r="U2250" i="16"/>
  <c r="W2250" i="16" s="1"/>
  <c r="O2250" i="16"/>
  <c r="U2255" i="16"/>
  <c r="W2255" i="16" s="1"/>
  <c r="O2255" i="16"/>
  <c r="U2260" i="16"/>
  <c r="W2260" i="16" s="1"/>
  <c r="O2260" i="16"/>
  <c r="U2265" i="16"/>
  <c r="W2265" i="16" s="1"/>
  <c r="O2265" i="16"/>
  <c r="U2266" i="16"/>
  <c r="W2266" i="16" s="1"/>
  <c r="O2266" i="16"/>
  <c r="X2266" i="16" s="1"/>
  <c r="U2272" i="16"/>
  <c r="W2272" i="16" s="1"/>
  <c r="O2272" i="16"/>
  <c r="U2274" i="16"/>
  <c r="W2274" i="16" s="1"/>
  <c r="O2274" i="16"/>
  <c r="U2276" i="16"/>
  <c r="W2276" i="16" s="1"/>
  <c r="O2276" i="16"/>
  <c r="U2278" i="16"/>
  <c r="W2278" i="16" s="1"/>
  <c r="O2278" i="16"/>
  <c r="U2280" i="16"/>
  <c r="W2280" i="16" s="1"/>
  <c r="O2280" i="16"/>
  <c r="U2282" i="16"/>
  <c r="W2282" i="16" s="1"/>
  <c r="O2282" i="16"/>
  <c r="U2284" i="16"/>
  <c r="W2284" i="16" s="1"/>
  <c r="O2284" i="16"/>
  <c r="U2286" i="16"/>
  <c r="W2286" i="16" s="1"/>
  <c r="O2286" i="16"/>
  <c r="U2288" i="16"/>
  <c r="W2288" i="16" s="1"/>
  <c r="O2288" i="16"/>
  <c r="U2290" i="16"/>
  <c r="W2290" i="16" s="1"/>
  <c r="O2290" i="16"/>
  <c r="U2292" i="16"/>
  <c r="W2292" i="16" s="1"/>
  <c r="O2292" i="16"/>
  <c r="U983" i="16"/>
  <c r="W983" i="16" s="1"/>
  <c r="O983" i="16"/>
  <c r="U1070" i="16"/>
  <c r="W1070" i="16" s="1"/>
  <c r="O1070" i="16"/>
  <c r="X1570" i="16"/>
  <c r="U1050" i="16"/>
  <c r="W1050" i="16" s="1"/>
  <c r="O1050" i="16"/>
  <c r="X1050" i="16" s="1"/>
  <c r="U1054" i="16"/>
  <c r="W1054" i="16" s="1"/>
  <c r="O1054" i="16"/>
  <c r="X1054" i="16" s="1"/>
  <c r="U1142" i="16"/>
  <c r="W1142" i="16" s="1"/>
  <c r="O1142" i="16"/>
  <c r="X1142" i="16" s="1"/>
  <c r="U70" i="16"/>
  <c r="W70" i="16" s="1"/>
  <c r="O70" i="16"/>
  <c r="X70" i="16" s="1"/>
  <c r="U80" i="16"/>
  <c r="W80" i="16" s="1"/>
  <c r="O80" i="16"/>
  <c r="X80" i="16" s="1"/>
  <c r="U103" i="16"/>
  <c r="W103" i="16" s="1"/>
  <c r="O103" i="16"/>
  <c r="U109" i="16"/>
  <c r="W109" i="16" s="1"/>
  <c r="O109" i="16"/>
  <c r="U130" i="16"/>
  <c r="W130" i="16" s="1"/>
  <c r="O130" i="16"/>
  <c r="X130" i="16" s="1"/>
  <c r="U1026" i="16"/>
  <c r="W1026" i="16" s="1"/>
  <c r="O1026" i="16"/>
  <c r="X1026" i="16" s="1"/>
  <c r="U1028" i="16"/>
  <c r="W1028" i="16" s="1"/>
  <c r="O1028" i="16"/>
  <c r="X1028" i="16" s="1"/>
  <c r="U1030" i="16"/>
  <c r="W1030" i="16" s="1"/>
  <c r="O1030" i="16"/>
  <c r="X1030" i="16" s="1"/>
  <c r="U1032" i="16"/>
  <c r="W1032" i="16" s="1"/>
  <c r="O1032" i="16"/>
  <c r="X1032" i="16" s="1"/>
  <c r="U1040" i="16"/>
  <c r="W1040" i="16" s="1"/>
  <c r="O1040" i="16"/>
  <c r="N253" i="1" s="1"/>
  <c r="U253" i="1" s="1"/>
  <c r="U1042" i="16"/>
  <c r="W1042" i="16" s="1"/>
  <c r="O1042" i="16"/>
  <c r="N254" i="1" s="1"/>
  <c r="U254" i="1" s="1"/>
  <c r="U1046" i="16"/>
  <c r="W1046" i="16" s="1"/>
  <c r="O1046" i="16"/>
  <c r="X1046" i="16" s="1"/>
  <c r="U1048" i="16"/>
  <c r="W1048" i="16" s="1"/>
  <c r="O1048" i="16"/>
  <c r="X1048" i="16" s="1"/>
  <c r="U1052" i="16"/>
  <c r="W1052" i="16" s="1"/>
  <c r="O1052" i="16"/>
  <c r="X1052" i="16" s="1"/>
  <c r="U1056" i="16"/>
  <c r="W1056" i="16" s="1"/>
  <c r="O1056" i="16"/>
  <c r="X1056" i="16" s="1"/>
  <c r="U1058" i="16"/>
  <c r="W1058" i="16" s="1"/>
  <c r="O1058" i="16"/>
  <c r="X1058" i="16" s="1"/>
  <c r="U1060" i="16"/>
  <c r="W1060" i="16" s="1"/>
  <c r="O1060" i="16"/>
  <c r="X1060" i="16" s="1"/>
  <c r="U1062" i="16"/>
  <c r="W1062" i="16" s="1"/>
  <c r="O1062" i="16"/>
  <c r="U1064" i="16"/>
  <c r="W1064" i="16" s="1"/>
  <c r="O1064" i="16"/>
  <c r="X1064" i="16" s="1"/>
  <c r="U1068" i="16"/>
  <c r="W1068" i="16" s="1"/>
  <c r="O1068" i="16"/>
  <c r="X1068" i="16" s="1"/>
  <c r="U1075" i="16"/>
  <c r="W1075" i="16" s="1"/>
  <c r="O1075" i="16"/>
  <c r="X1075" i="16" s="1"/>
  <c r="U1077" i="16"/>
  <c r="W1077" i="16" s="1"/>
  <c r="O1077" i="16"/>
  <c r="X1077" i="16" s="1"/>
  <c r="U1079" i="16"/>
  <c r="W1079" i="16" s="1"/>
  <c r="O1079" i="16"/>
  <c r="X1079" i="16" s="1"/>
  <c r="U1081" i="16"/>
  <c r="W1081" i="16" s="1"/>
  <c r="O1081" i="16"/>
  <c r="X1081" i="16" s="1"/>
  <c r="U1101" i="16"/>
  <c r="W1101" i="16" s="1"/>
  <c r="O1101" i="16"/>
  <c r="U1103" i="16"/>
  <c r="W1103" i="16" s="1"/>
  <c r="O1103" i="16"/>
  <c r="X1103" i="16" s="1"/>
  <c r="U1107" i="16"/>
  <c r="W1107" i="16" s="1"/>
  <c r="O1107" i="16"/>
  <c r="X1107" i="16" s="1"/>
  <c r="U1109" i="16"/>
  <c r="W1109" i="16" s="1"/>
  <c r="O1109" i="16"/>
  <c r="X1109" i="16" s="1"/>
  <c r="U1162" i="16"/>
  <c r="W1162" i="16" s="1"/>
  <c r="O1162" i="16"/>
  <c r="X1162" i="16" s="1"/>
  <c r="U1217" i="16"/>
  <c r="W1217" i="16" s="1"/>
  <c r="O1217" i="16"/>
  <c r="U1222" i="16"/>
  <c r="W1222" i="16" s="1"/>
  <c r="O1222" i="16"/>
  <c r="U1302" i="16"/>
  <c r="W1302" i="16" s="1"/>
  <c r="O1302" i="16"/>
  <c r="U1312" i="16"/>
  <c r="W1312" i="16" s="1"/>
  <c r="O1312" i="16"/>
  <c r="X1312" i="16" s="1"/>
  <c r="U1313" i="16"/>
  <c r="W1313" i="16" s="1"/>
  <c r="O1313" i="16"/>
  <c r="X1313" i="16" s="1"/>
  <c r="U1318" i="16"/>
  <c r="W1318" i="16" s="1"/>
  <c r="O1318" i="16"/>
  <c r="X1318" i="16" s="1"/>
  <c r="U1320" i="16"/>
  <c r="W1320" i="16" s="1"/>
  <c r="O1320" i="16"/>
  <c r="X1320" i="16" s="1"/>
  <c r="U1322" i="16"/>
  <c r="W1322" i="16" s="1"/>
  <c r="O1322" i="16"/>
  <c r="X1322" i="16" s="1"/>
  <c r="U1352" i="16"/>
  <c r="W1352" i="16" s="1"/>
  <c r="O1352" i="16"/>
  <c r="X1352" i="16" s="1"/>
  <c r="U1382" i="16"/>
  <c r="W1382" i="16" s="1"/>
  <c r="O1382" i="16"/>
  <c r="U1414" i="16"/>
  <c r="W1414" i="16" s="1"/>
  <c r="O1414" i="16"/>
  <c r="U1419" i="16"/>
  <c r="W1419" i="16" s="1"/>
  <c r="O1419" i="16"/>
  <c r="X1419" i="16" s="1"/>
  <c r="U1421" i="16"/>
  <c r="W1421" i="16" s="1"/>
  <c r="O1421" i="16"/>
  <c r="X1421" i="16" s="1"/>
  <c r="U1422" i="16"/>
  <c r="W1422" i="16" s="1"/>
  <c r="O1422" i="16"/>
  <c r="X1422" i="16" s="1"/>
  <c r="U1432" i="16"/>
  <c r="W1432" i="16" s="1"/>
  <c r="O1432" i="16"/>
  <c r="X1432" i="16" s="1"/>
  <c r="U1462" i="16"/>
  <c r="W1462" i="16" s="1"/>
  <c r="O1462" i="16"/>
  <c r="X1462" i="16" s="1"/>
  <c r="U1472" i="16"/>
  <c r="W1472" i="16" s="1"/>
  <c r="O1472" i="16"/>
  <c r="U1514" i="16"/>
  <c r="W1514" i="16" s="1"/>
  <c r="O1514" i="16"/>
  <c r="U1519" i="16"/>
  <c r="W1519" i="16" s="1"/>
  <c r="O1519" i="16"/>
  <c r="X1519" i="16" s="1"/>
  <c r="U1521" i="16"/>
  <c r="W1521" i="16" s="1"/>
  <c r="O1521" i="16"/>
  <c r="X1521" i="16" s="1"/>
  <c r="U1522" i="16"/>
  <c r="W1522" i="16" s="1"/>
  <c r="O1522" i="16"/>
  <c r="X1522" i="16" s="1"/>
  <c r="U1532" i="16"/>
  <c r="W1532" i="16" s="1"/>
  <c r="O1532" i="16"/>
  <c r="U1542" i="16"/>
  <c r="W1542" i="16" s="1"/>
  <c r="O1542" i="16"/>
  <c r="U1582" i="16"/>
  <c r="W1582" i="16" s="1"/>
  <c r="O1582" i="16"/>
  <c r="U1592" i="16"/>
  <c r="W1592" i="16" s="1"/>
  <c r="O1592" i="16"/>
  <c r="X1592" i="16" s="1"/>
  <c r="U1602" i="16"/>
  <c r="W1602" i="16" s="1"/>
  <c r="O1602" i="16"/>
  <c r="U2321" i="16"/>
  <c r="W2321" i="16" s="1"/>
  <c r="O2321" i="16"/>
  <c r="U2322" i="16"/>
  <c r="W2322" i="16" s="1"/>
  <c r="O2322" i="16"/>
  <c r="X2322" i="16" s="1"/>
  <c r="U2323" i="16"/>
  <c r="W2323" i="16" s="1"/>
  <c r="O2323" i="16"/>
  <c r="X2323" i="16" s="1"/>
  <c r="U2339" i="16"/>
  <c r="W2339" i="16" s="1"/>
  <c r="O2339" i="16"/>
  <c r="U2340" i="16"/>
  <c r="W2340" i="16" s="1"/>
  <c r="O2340" i="16"/>
  <c r="U2341" i="16"/>
  <c r="W2341" i="16" s="1"/>
  <c r="O2341" i="16"/>
  <c r="X2341" i="16" s="1"/>
  <c r="U2352" i="16"/>
  <c r="W2352" i="16" s="1"/>
  <c r="O2352" i="16"/>
  <c r="X2352" i="16" s="1"/>
  <c r="U2357" i="16"/>
  <c r="W2357" i="16" s="1"/>
  <c r="O2357" i="16"/>
  <c r="X2357" i="16" s="1"/>
  <c r="U2367" i="16"/>
  <c r="W2367" i="16" s="1"/>
  <c r="O2367" i="16"/>
  <c r="U2368" i="16"/>
  <c r="W2368" i="16" s="1"/>
  <c r="O2368" i="16"/>
  <c r="X2368" i="16" s="1"/>
  <c r="U2369" i="16"/>
  <c r="W2369" i="16" s="1"/>
  <c r="O2369" i="16"/>
  <c r="X2369" i="16" s="1"/>
  <c r="U2370" i="16"/>
  <c r="W2370" i="16" s="1"/>
  <c r="O2370" i="16"/>
  <c r="U2371" i="16"/>
  <c r="W2371" i="16" s="1"/>
  <c r="O2371" i="16"/>
  <c r="X2371" i="16" s="1"/>
  <c r="U2372" i="16"/>
  <c r="W2372" i="16" s="1"/>
  <c r="O2372" i="16"/>
  <c r="X2372" i="16" s="1"/>
  <c r="U2373" i="16"/>
  <c r="W2373" i="16" s="1"/>
  <c r="O2373" i="16"/>
  <c r="X2373" i="16" s="1"/>
  <c r="U2374" i="16"/>
  <c r="W2374" i="16" s="1"/>
  <c r="O2374" i="16"/>
  <c r="X2374" i="16" s="1"/>
  <c r="U2375" i="16"/>
  <c r="W2375" i="16" s="1"/>
  <c r="O2375" i="16"/>
  <c r="X2375" i="16" s="1"/>
  <c r="U2376" i="16"/>
  <c r="W2376" i="16" s="1"/>
  <c r="O2376" i="16"/>
  <c r="X2376" i="16" s="1"/>
  <c r="U2409" i="16"/>
  <c r="W2409" i="16" s="1"/>
  <c r="O2409" i="16"/>
  <c r="U2410" i="16"/>
  <c r="W2410" i="16" s="1"/>
  <c r="O2410" i="16"/>
  <c r="X2410" i="16" s="1"/>
  <c r="U2411" i="16"/>
  <c r="W2411" i="16" s="1"/>
  <c r="O2411" i="16"/>
  <c r="X2411" i="16" s="1"/>
  <c r="U2500" i="16"/>
  <c r="W2500" i="16" s="1"/>
  <c r="O2500" i="16"/>
  <c r="X2500" i="16" s="1"/>
  <c r="U2589" i="16"/>
  <c r="W2589" i="16" s="1"/>
  <c r="O2589" i="16"/>
  <c r="X2589" i="16" s="1"/>
  <c r="U2600" i="16"/>
  <c r="W2600" i="16" s="1"/>
  <c r="O2600" i="16"/>
  <c r="X2600" i="16" s="1"/>
  <c r="U2606" i="16"/>
  <c r="W2606" i="16" s="1"/>
  <c r="O2606" i="16"/>
  <c r="X2606" i="16" s="1"/>
  <c r="X2604" i="16" s="1"/>
  <c r="O753" i="1" s="1"/>
  <c r="U1105" i="16"/>
  <c r="W1105" i="16" s="1"/>
  <c r="O1105" i="16"/>
  <c r="U1066" i="16"/>
  <c r="W1066" i="16" s="1"/>
  <c r="O1066" i="16"/>
  <c r="X1066" i="16" s="1"/>
  <c r="U1044" i="16"/>
  <c r="W1044" i="16" s="1"/>
  <c r="O1044" i="16"/>
  <c r="N255" i="1" s="1"/>
  <c r="U255" i="1" s="1"/>
  <c r="J200" i="16"/>
  <c r="M200" i="16" s="1"/>
  <c r="M612" i="16"/>
  <c r="X2422" i="16"/>
  <c r="X1564" i="16"/>
  <c r="X1562" i="16" s="1"/>
  <c r="O462" i="1" s="1"/>
  <c r="O1562" i="16"/>
  <c r="N462" i="1" s="1"/>
  <c r="X1559" i="16"/>
  <c r="X1557" i="16" s="1"/>
  <c r="O461" i="1" s="1"/>
  <c r="O1557" i="16"/>
  <c r="N461" i="1" s="1"/>
  <c r="X1554" i="16"/>
  <c r="X1552" i="16" s="1"/>
  <c r="O460" i="1" s="1"/>
  <c r="O1552" i="16"/>
  <c r="N460" i="1" s="1"/>
  <c r="X2427" i="16"/>
  <c r="O669" i="1" s="1"/>
  <c r="P669" i="1" s="1"/>
  <c r="N669" i="1"/>
  <c r="M199" i="16"/>
  <c r="M178" i="16"/>
  <c r="J179" i="16"/>
  <c r="M158" i="16"/>
  <c r="A639" i="1"/>
  <c r="A642" i="1" s="1"/>
  <c r="J2622" i="16"/>
  <c r="H2622" i="16"/>
  <c r="D2613" i="16"/>
  <c r="P2611" i="16"/>
  <c r="X2230" i="16" l="1"/>
  <c r="X2218" i="16"/>
  <c r="X2202" i="16"/>
  <c r="X2185" i="16"/>
  <c r="X2169" i="16"/>
  <c r="X2136" i="16"/>
  <c r="X2119" i="16"/>
  <c r="X2103" i="16"/>
  <c r="X2086" i="16"/>
  <c r="X2041" i="16"/>
  <c r="X2019" i="16"/>
  <c r="X1105" i="16"/>
  <c r="X2370" i="16"/>
  <c r="X2340" i="16"/>
  <c r="X1582" i="16"/>
  <c r="X1472" i="16"/>
  <c r="X1382" i="16"/>
  <c r="X1302" i="16"/>
  <c r="X1101" i="16"/>
  <c r="X1062" i="16"/>
  <c r="X1569" i="16"/>
  <c r="O1567" i="16"/>
  <c r="N465" i="1" s="1"/>
  <c r="X1532" i="16"/>
  <c r="X2219" i="16"/>
  <c r="X2203" i="16"/>
  <c r="X2158" i="16"/>
  <c r="X2137" i="16"/>
  <c r="X2104" i="16"/>
  <c r="X2087" i="16"/>
  <c r="X2042" i="16"/>
  <c r="X2006" i="16"/>
  <c r="X1070" i="16"/>
  <c r="O256" i="1" s="1"/>
  <c r="P256" i="1" s="1"/>
  <c r="N256" i="1"/>
  <c r="U256" i="1" s="1"/>
  <c r="X983" i="16"/>
  <c r="O199" i="1" s="1"/>
  <c r="N199" i="1"/>
  <c r="X2292" i="16"/>
  <c r="O622" i="1" s="1"/>
  <c r="N622" i="1"/>
  <c r="X2290" i="16"/>
  <c r="O621" i="1" s="1"/>
  <c r="N621" i="1"/>
  <c r="X2288" i="16"/>
  <c r="O620" i="1" s="1"/>
  <c r="P620" i="1" s="1"/>
  <c r="N620" i="1"/>
  <c r="X2286" i="16"/>
  <c r="O619" i="1" s="1"/>
  <c r="P619" i="1" s="1"/>
  <c r="N619" i="1"/>
  <c r="U619" i="1" s="1"/>
  <c r="X2284" i="16"/>
  <c r="O618" i="1" s="1"/>
  <c r="P618" i="1" s="1"/>
  <c r="N618" i="1"/>
  <c r="U618" i="1" s="1"/>
  <c r="X2282" i="16"/>
  <c r="O617" i="1" s="1"/>
  <c r="P617" i="1" s="1"/>
  <c r="N617" i="1"/>
  <c r="U617" i="1" s="1"/>
  <c r="X2280" i="16"/>
  <c r="O616" i="1" s="1"/>
  <c r="N616" i="1"/>
  <c r="X2278" i="16"/>
  <c r="O615" i="1" s="1"/>
  <c r="N615" i="1"/>
  <c r="X2276" i="16"/>
  <c r="O614" i="1" s="1"/>
  <c r="P614" i="1" s="1"/>
  <c r="N614" i="1"/>
  <c r="X2274" i="16"/>
  <c r="O613" i="1" s="1"/>
  <c r="P613" i="1" s="1"/>
  <c r="N613" i="1"/>
  <c r="U613" i="1" s="1"/>
  <c r="N612" i="1"/>
  <c r="U612" i="1" s="1"/>
  <c r="X2272" i="16"/>
  <c r="O2269" i="16"/>
  <c r="X2265" i="16"/>
  <c r="X2263" i="16" s="1"/>
  <c r="O609" i="1" s="1"/>
  <c r="O2263" i="16"/>
  <c r="N609" i="1" s="1"/>
  <c r="X2260" i="16"/>
  <c r="X2258" i="16" s="1"/>
  <c r="O606" i="1" s="1"/>
  <c r="O2258" i="16"/>
  <c r="N606" i="1" s="1"/>
  <c r="X2255" i="16"/>
  <c r="X2253" i="16" s="1"/>
  <c r="O605" i="1" s="1"/>
  <c r="O2253" i="16"/>
  <c r="N605" i="1" s="1"/>
  <c r="X2250" i="16"/>
  <c r="X2248" i="16" s="1"/>
  <c r="O604" i="1" s="1"/>
  <c r="O2248" i="16"/>
  <c r="N604" i="1" s="1"/>
  <c r="X2245" i="16"/>
  <c r="X2243" i="16" s="1"/>
  <c r="O2243" i="16"/>
  <c r="X2235" i="16"/>
  <c r="X2233" i="16" s="1"/>
  <c r="O600" i="1" s="1"/>
  <c r="P600" i="1" s="1"/>
  <c r="O2233" i="16"/>
  <c r="N600" i="1" s="1"/>
  <c r="U600" i="1" s="1"/>
  <c r="X2225" i="16"/>
  <c r="X2223" i="16" s="1"/>
  <c r="O599" i="1" s="1"/>
  <c r="O2223" i="16"/>
  <c r="N599" i="1" s="1"/>
  <c r="X2215" i="16"/>
  <c r="O2213" i="16"/>
  <c r="N598" i="1" s="1"/>
  <c r="X2210" i="16"/>
  <c r="X2208" i="16" s="1"/>
  <c r="O595" i="1" s="1"/>
  <c r="P595" i="1" s="1"/>
  <c r="O2208" i="16"/>
  <c r="N595" i="1" s="1"/>
  <c r="U595" i="1" s="1"/>
  <c r="X2200" i="16"/>
  <c r="O2198" i="16"/>
  <c r="N594" i="1" s="1"/>
  <c r="U594" i="1" s="1"/>
  <c r="X2190" i="16"/>
  <c r="X2188" i="16" s="1"/>
  <c r="O593" i="1" s="1"/>
  <c r="P593" i="1" s="1"/>
  <c r="O2188" i="16"/>
  <c r="N593" i="1" s="1"/>
  <c r="U593" i="1" s="1"/>
  <c r="X2179" i="16"/>
  <c r="X2177" i="16" s="1"/>
  <c r="O592" i="1" s="1"/>
  <c r="O2177" i="16"/>
  <c r="N592" i="1" s="1"/>
  <c r="X2174" i="16"/>
  <c r="X2172" i="16" s="1"/>
  <c r="O589" i="1" s="1"/>
  <c r="O2172" i="16"/>
  <c r="N589" i="1" s="1"/>
  <c r="X2165" i="16"/>
  <c r="O2163" i="16"/>
  <c r="N588" i="1" s="1"/>
  <c r="U588" i="1" s="1"/>
  <c r="X2156" i="16"/>
  <c r="O2154" i="16"/>
  <c r="N587" i="1" s="1"/>
  <c r="X2147" i="16"/>
  <c r="X2145" i="16" s="1"/>
  <c r="O586" i="1" s="1"/>
  <c r="P586" i="1" s="1"/>
  <c r="O2145" i="16"/>
  <c r="N586" i="1" s="1"/>
  <c r="X2142" i="16"/>
  <c r="X2140" i="16" s="1"/>
  <c r="O583" i="1" s="1"/>
  <c r="O2140" i="16"/>
  <c r="N583" i="1" s="1"/>
  <c r="X2133" i="16"/>
  <c r="O2131" i="16"/>
  <c r="N582" i="1" s="1"/>
  <c r="X2124" i="16"/>
  <c r="X2122" i="16" s="1"/>
  <c r="O581" i="1" s="1"/>
  <c r="O2122" i="16"/>
  <c r="N581" i="1" s="1"/>
  <c r="U581" i="1" s="1"/>
  <c r="X2115" i="16"/>
  <c r="X2113" i="16" s="1"/>
  <c r="O580" i="1" s="1"/>
  <c r="P580" i="1" s="1"/>
  <c r="O2113" i="16"/>
  <c r="N580" i="1" s="1"/>
  <c r="U580" i="1" s="1"/>
  <c r="X2110" i="16"/>
  <c r="X2108" i="16" s="1"/>
  <c r="O577" i="1" s="1"/>
  <c r="O2108" i="16"/>
  <c r="N577" i="1" s="1"/>
  <c r="X2101" i="16"/>
  <c r="O2099" i="16"/>
  <c r="N576" i="1" s="1"/>
  <c r="U576" i="1" s="1"/>
  <c r="X2092" i="16"/>
  <c r="X2090" i="16" s="1"/>
  <c r="O575" i="1" s="1"/>
  <c r="P575" i="1" s="1"/>
  <c r="O2090" i="16"/>
  <c r="N575" i="1" s="1"/>
  <c r="U575" i="1" s="1"/>
  <c r="X2083" i="16"/>
  <c r="O2081" i="16"/>
  <c r="N574" i="1" s="1"/>
  <c r="U574" i="1" s="1"/>
  <c r="X2078" i="16"/>
  <c r="X2075" i="16" s="1"/>
  <c r="O571" i="1" s="1"/>
  <c r="P571" i="1" s="1"/>
  <c r="O2075" i="16"/>
  <c r="N571" i="1" s="1"/>
  <c r="U571" i="1" s="1"/>
  <c r="X2072" i="16"/>
  <c r="X2070" i="16" s="1"/>
  <c r="O570" i="1" s="1"/>
  <c r="O2070" i="16"/>
  <c r="N570" i="1" s="1"/>
  <c r="X2067" i="16"/>
  <c r="X2065" i="16" s="1"/>
  <c r="O569" i="1" s="1"/>
  <c r="P569" i="1" s="1"/>
  <c r="O2065" i="16"/>
  <c r="N569" i="1" s="1"/>
  <c r="U569" i="1" s="1"/>
  <c r="X2062" i="16"/>
  <c r="X2060" i="16" s="1"/>
  <c r="O568" i="1" s="1"/>
  <c r="O2060" i="16"/>
  <c r="N568" i="1" s="1"/>
  <c r="X2057" i="16"/>
  <c r="X2055" i="16" s="1"/>
  <c r="O565" i="1" s="1"/>
  <c r="O2055" i="16"/>
  <c r="N565" i="1" s="1"/>
  <c r="X2048" i="16"/>
  <c r="X2046" i="16" s="1"/>
  <c r="O564" i="1" s="1"/>
  <c r="P564" i="1" s="1"/>
  <c r="O2046" i="16"/>
  <c r="N564" i="1" s="1"/>
  <c r="U564" i="1" s="1"/>
  <c r="X2039" i="16"/>
  <c r="O2037" i="16"/>
  <c r="N563" i="1" s="1"/>
  <c r="U563" i="1" s="1"/>
  <c r="X2030" i="16"/>
  <c r="X2028" i="16" s="1"/>
  <c r="O562" i="1" s="1"/>
  <c r="O2028" i="16"/>
  <c r="N562" i="1" s="1"/>
  <c r="X2025" i="16"/>
  <c r="X2022" i="16" s="1"/>
  <c r="O559" i="1" s="1"/>
  <c r="O2022" i="16"/>
  <c r="N559" i="1" s="1"/>
  <c r="U559" i="1" s="1"/>
  <c r="X2014" i="16"/>
  <c r="X2012" i="16" s="1"/>
  <c r="O558" i="1" s="1"/>
  <c r="O2012" i="16"/>
  <c r="N558" i="1" s="1"/>
  <c r="X2004" i="16"/>
  <c r="X2002" i="16" s="1"/>
  <c r="O557" i="1" s="1"/>
  <c r="P557" i="1" s="1"/>
  <c r="O2002" i="16"/>
  <c r="N557" i="1" s="1"/>
  <c r="U557" i="1" s="1"/>
  <c r="X1994" i="16"/>
  <c r="X1992" i="16" s="1"/>
  <c r="O556" i="1" s="1"/>
  <c r="O1992" i="16"/>
  <c r="N556" i="1" s="1"/>
  <c r="X1542" i="16"/>
  <c r="P606" i="1" s="1"/>
  <c r="U606" i="1"/>
  <c r="X1044" i="16"/>
  <c r="O255" i="1" s="1"/>
  <c r="P255" i="1" s="1"/>
  <c r="X1042" i="16"/>
  <c r="O254" i="1" s="1"/>
  <c r="P254" i="1" s="1"/>
  <c r="X1040" i="16"/>
  <c r="O253" i="1" s="1"/>
  <c r="P253" i="1" s="1"/>
  <c r="X1602" i="16"/>
  <c r="X1567" i="16"/>
  <c r="O465" i="1" s="1"/>
  <c r="X2497" i="16"/>
  <c r="O2497" i="16"/>
  <c r="X2409" i="16"/>
  <c r="X2407" i="16" s="1"/>
  <c r="O2407" i="16"/>
  <c r="X2367" i="16"/>
  <c r="O2365" i="16"/>
  <c r="X2339" i="16"/>
  <c r="O2337" i="16"/>
  <c r="X2321" i="16"/>
  <c r="X2319" i="16" s="1"/>
  <c r="O2319" i="16"/>
  <c r="X1514" i="16"/>
  <c r="X1512" i="16" s="1"/>
  <c r="O1512" i="16"/>
  <c r="X1414" i="16"/>
  <c r="X1412" i="16" s="1"/>
  <c r="O1412" i="16"/>
  <c r="X1222" i="16"/>
  <c r="X1220" i="16" s="1"/>
  <c r="O1220" i="16"/>
  <c r="X1217" i="16"/>
  <c r="X1210" i="16" s="1"/>
  <c r="O1210" i="16"/>
  <c r="X109" i="16"/>
  <c r="O107" i="16"/>
  <c r="X103" i="16"/>
  <c r="X101" i="16" s="1"/>
  <c r="O101" i="16"/>
  <c r="M179" i="16"/>
  <c r="H2614" i="16"/>
  <c r="J2615" i="16"/>
  <c r="J2617" i="16"/>
  <c r="H2618" i="16"/>
  <c r="H2620" i="16"/>
  <c r="J2621" i="16"/>
  <c r="P581" i="1" l="1"/>
  <c r="X2131" i="16"/>
  <c r="O582" i="1" s="1"/>
  <c r="X2037" i="16"/>
  <c r="O563" i="1" s="1"/>
  <c r="P563" i="1" s="1"/>
  <c r="X2081" i="16"/>
  <c r="O574" i="1" s="1"/>
  <c r="P574" i="1" s="1"/>
  <c r="X2198" i="16"/>
  <c r="O594" i="1" s="1"/>
  <c r="P594" i="1" s="1"/>
  <c r="X2337" i="16"/>
  <c r="X2099" i="16"/>
  <c r="O576" i="1" s="1"/>
  <c r="P576" i="1" s="1"/>
  <c r="X2154" i="16"/>
  <c r="O587" i="1" s="1"/>
  <c r="X2213" i="16"/>
  <c r="O598" i="1" s="1"/>
  <c r="X2365" i="16"/>
  <c r="X2163" i="16"/>
  <c r="O588" i="1" s="1"/>
  <c r="P588" i="1" s="1"/>
  <c r="N601" i="1"/>
  <c r="U601" i="1" s="1"/>
  <c r="O601" i="1"/>
  <c r="P601" i="1" s="1"/>
  <c r="X2269" i="16"/>
  <c r="O612" i="1"/>
  <c r="P612" i="1" s="1"/>
  <c r="H2616" i="16"/>
  <c r="H2611" i="16"/>
  <c r="J2611" i="16"/>
  <c r="A459" i="1" l="1"/>
  <c r="A458" i="1" s="1"/>
  <c r="E1727" i="16"/>
  <c r="L1728" i="16"/>
  <c r="J1728" i="16"/>
  <c r="H1728" i="16"/>
  <c r="H1727" i="16"/>
  <c r="H1726" i="16"/>
  <c r="J1725" i="16"/>
  <c r="J1723" i="16" s="1"/>
  <c r="H1725" i="16"/>
  <c r="H1723" i="16" s="1"/>
  <c r="M546" i="1"/>
  <c r="F546" i="1"/>
  <c r="M545" i="1"/>
  <c r="F545" i="1"/>
  <c r="M544" i="1"/>
  <c r="F544" i="1"/>
  <c r="M543" i="1"/>
  <c r="F543" i="1"/>
  <c r="M542" i="1"/>
  <c r="F542" i="1"/>
  <c r="M541" i="1"/>
  <c r="F541" i="1"/>
  <c r="M540" i="1"/>
  <c r="F540" i="1"/>
  <c r="M539" i="1"/>
  <c r="F539" i="1"/>
  <c r="M538" i="1"/>
  <c r="F538" i="1"/>
  <c r="M537" i="1"/>
  <c r="F537" i="1"/>
  <c r="M536" i="1"/>
  <c r="F536" i="1"/>
  <c r="M535" i="1"/>
  <c r="F535" i="1"/>
  <c r="M534" i="1"/>
  <c r="F534" i="1"/>
  <c r="M533" i="1"/>
  <c r="F533" i="1"/>
  <c r="M532" i="1"/>
  <c r="F532" i="1"/>
  <c r="M531" i="1"/>
  <c r="F531" i="1"/>
  <c r="M530" i="1"/>
  <c r="F530" i="1"/>
  <c r="M529" i="1"/>
  <c r="F529" i="1"/>
  <c r="M528" i="1"/>
  <c r="F528" i="1"/>
  <c r="M527" i="1"/>
  <c r="F527" i="1"/>
  <c r="M526" i="1"/>
  <c r="F526" i="1"/>
  <c r="E546" i="1"/>
  <c r="A546" i="1"/>
  <c r="E545" i="1"/>
  <c r="E544" i="1"/>
  <c r="E543" i="1"/>
  <c r="E542" i="1"/>
  <c r="E541" i="1"/>
  <c r="E540" i="1"/>
  <c r="E539" i="1"/>
  <c r="E538" i="1"/>
  <c r="E537" i="1"/>
  <c r="E536" i="1"/>
  <c r="E535" i="1"/>
  <c r="E534" i="1"/>
  <c r="E533" i="1"/>
  <c r="E532" i="1"/>
  <c r="E531" i="1"/>
  <c r="E530" i="1"/>
  <c r="E529" i="1"/>
  <c r="E528" i="1"/>
  <c r="E527" i="1"/>
  <c r="E526" i="1"/>
  <c r="A539" i="1"/>
  <c r="A538" i="1"/>
  <c r="A537" i="1"/>
  <c r="A536" i="1"/>
  <c r="A535" i="1"/>
  <c r="A534" i="1"/>
  <c r="A533" i="1"/>
  <c r="A532" i="1"/>
  <c r="A545" i="1"/>
  <c r="A544" i="1"/>
  <c r="A543" i="1"/>
  <c r="A542" i="1"/>
  <c r="A541" i="1"/>
  <c r="A540" i="1"/>
  <c r="A531" i="1"/>
  <c r="A530" i="1"/>
  <c r="A529" i="1"/>
  <c r="A528" i="1"/>
  <c r="A527" i="1"/>
  <c r="A526" i="1"/>
  <c r="E1979" i="16" l="1"/>
  <c r="E1967" i="16"/>
  <c r="E1955" i="16"/>
  <c r="E1931" i="16"/>
  <c r="E1919" i="16"/>
  <c r="H1919" i="16" s="1"/>
  <c r="H1846" i="16"/>
  <c r="H1966" i="16"/>
  <c r="H1810" i="16"/>
  <c r="H1798" i="16"/>
  <c r="H1774" i="16"/>
  <c r="H1738" i="16"/>
  <c r="H1915" i="16" l="1"/>
  <c r="M1919" i="16"/>
  <c r="M1915" i="16" s="1"/>
  <c r="L1980" i="16"/>
  <c r="J1980" i="16"/>
  <c r="H1980" i="16"/>
  <c r="H1979" i="16"/>
  <c r="H1978" i="16"/>
  <c r="J1977" i="16"/>
  <c r="H1977" i="16"/>
  <c r="P1975" i="16"/>
  <c r="L1968" i="16"/>
  <c r="J1968" i="16"/>
  <c r="H1968" i="16"/>
  <c r="H1967" i="16"/>
  <c r="J1965" i="16"/>
  <c r="H1965" i="16"/>
  <c r="P1963" i="16"/>
  <c r="L1956" i="16"/>
  <c r="J1956" i="16"/>
  <c r="H1956" i="16"/>
  <c r="H1955" i="16"/>
  <c r="H1954" i="16"/>
  <c r="J1953" i="16"/>
  <c r="H1953" i="16"/>
  <c r="P1951" i="16"/>
  <c r="H1951" i="16"/>
  <c r="L1944" i="16"/>
  <c r="J1944" i="16"/>
  <c r="H1944" i="16"/>
  <c r="H1943" i="16"/>
  <c r="J1941" i="16"/>
  <c r="H1941" i="16"/>
  <c r="P1939" i="16"/>
  <c r="H1939" i="16"/>
  <c r="H1931" i="16"/>
  <c r="H1930" i="16"/>
  <c r="J1929" i="16"/>
  <c r="H1929" i="16"/>
  <c r="P1927" i="16"/>
  <c r="H1906" i="16"/>
  <c r="L1908" i="16"/>
  <c r="J1908" i="16"/>
  <c r="H1908" i="16"/>
  <c r="H1907" i="16"/>
  <c r="J1905" i="16"/>
  <c r="H1905" i="16"/>
  <c r="P1903" i="16"/>
  <c r="L1896" i="16"/>
  <c r="J1896" i="16"/>
  <c r="H1896" i="16"/>
  <c r="H1895" i="16"/>
  <c r="H1894" i="16"/>
  <c r="J1893" i="16"/>
  <c r="H1893" i="16"/>
  <c r="P1891" i="16"/>
  <c r="L1884" i="16"/>
  <c r="J1884" i="16"/>
  <c r="H1884" i="16"/>
  <c r="H1883" i="16"/>
  <c r="J1881" i="16"/>
  <c r="H1881" i="16"/>
  <c r="P1879" i="16"/>
  <c r="H1879" i="16"/>
  <c r="H1871" i="16"/>
  <c r="H1870" i="16"/>
  <c r="J1869" i="16"/>
  <c r="H1869" i="16"/>
  <c r="P1867" i="16"/>
  <c r="J1860" i="16"/>
  <c r="H1860" i="16"/>
  <c r="H1859" i="16"/>
  <c r="H1858" i="16"/>
  <c r="J1857" i="16"/>
  <c r="H1857" i="16"/>
  <c r="P1855" i="16"/>
  <c r="L1848" i="16"/>
  <c r="J1848" i="16"/>
  <c r="H1848" i="16"/>
  <c r="H1847" i="16"/>
  <c r="J1845" i="16"/>
  <c r="H1845" i="16"/>
  <c r="P1843" i="16"/>
  <c r="H1843" i="16"/>
  <c r="L1836" i="16"/>
  <c r="J1836" i="16"/>
  <c r="H1836" i="16"/>
  <c r="H1835" i="16"/>
  <c r="H1834" i="16"/>
  <c r="J1833" i="16"/>
  <c r="H1833" i="16"/>
  <c r="P1831" i="16"/>
  <c r="L1824" i="16"/>
  <c r="J1824" i="16"/>
  <c r="J1819" i="16" s="1"/>
  <c r="H1824" i="16"/>
  <c r="H1823" i="16"/>
  <c r="H1819" i="16" s="1"/>
  <c r="H1811" i="16"/>
  <c r="J1809" i="16"/>
  <c r="J1807" i="16" s="1"/>
  <c r="H1809" i="16"/>
  <c r="P1807" i="16"/>
  <c r="L1800" i="16"/>
  <c r="J1800" i="16"/>
  <c r="H1800" i="16"/>
  <c r="H1799" i="16"/>
  <c r="J1797" i="16"/>
  <c r="H1797" i="16"/>
  <c r="P1795" i="16"/>
  <c r="L1788" i="16"/>
  <c r="J1788" i="16"/>
  <c r="H1788" i="16"/>
  <c r="H1787" i="16"/>
  <c r="H1786" i="16"/>
  <c r="J1785" i="16"/>
  <c r="H1785" i="16"/>
  <c r="P1783" i="16"/>
  <c r="L1776" i="16"/>
  <c r="J1776" i="16"/>
  <c r="H1776" i="16"/>
  <c r="H1775" i="16"/>
  <c r="J1773" i="16"/>
  <c r="H1773" i="16"/>
  <c r="P1771" i="16"/>
  <c r="H1771" i="16"/>
  <c r="L1764" i="16"/>
  <c r="J1764" i="16"/>
  <c r="H1764" i="16"/>
  <c r="H1763" i="16"/>
  <c r="J1761" i="16"/>
  <c r="H1761" i="16"/>
  <c r="P1759" i="16"/>
  <c r="H1751" i="16"/>
  <c r="H1750" i="16"/>
  <c r="J1749" i="16"/>
  <c r="H1749" i="16"/>
  <c r="P1747" i="16"/>
  <c r="H1747" i="16"/>
  <c r="J1740" i="16"/>
  <c r="H1740" i="16"/>
  <c r="H1739" i="16"/>
  <c r="J1737" i="16"/>
  <c r="H1737" i="16"/>
  <c r="P1735" i="16"/>
  <c r="H1735" i="16"/>
  <c r="H1807" i="16" l="1"/>
  <c r="J1903" i="16"/>
  <c r="H1903" i="16"/>
  <c r="H1891" i="16"/>
  <c r="H1855" i="16"/>
  <c r="H1783" i="16"/>
  <c r="H1759" i="16"/>
  <c r="H1795" i="16"/>
  <c r="H1831" i="16"/>
  <c r="H1867" i="16"/>
  <c r="H1927" i="16"/>
  <c r="H1963" i="16"/>
  <c r="E268" i="1" l="1"/>
  <c r="H2574" i="16"/>
  <c r="E2568" i="16"/>
  <c r="E2569" i="16" s="1"/>
  <c r="H2565" i="16"/>
  <c r="P2563" i="16"/>
  <c r="E2563" i="16"/>
  <c r="A268" i="1"/>
  <c r="A269" i="1" s="1"/>
  <c r="F235" i="1"/>
  <c r="F236" i="1"/>
  <c r="F237" i="1"/>
  <c r="F238" i="1"/>
  <c r="M95" i="1"/>
  <c r="F95" i="1"/>
  <c r="E95" i="1"/>
  <c r="A95" i="1"/>
  <c r="L116" i="16"/>
  <c r="F481" i="1"/>
  <c r="J2569" i="16" l="1"/>
  <c r="H2569" i="16"/>
  <c r="E2570" i="16"/>
  <c r="E2567" i="16"/>
  <c r="E2566" i="16"/>
  <c r="E2573" i="16"/>
  <c r="E2572" i="16"/>
  <c r="J2568" i="16"/>
  <c r="D1183" i="16"/>
  <c r="E88" i="1"/>
  <c r="F88" i="1"/>
  <c r="M88" i="1"/>
  <c r="E89" i="1"/>
  <c r="F89" i="1"/>
  <c r="M89" i="1"/>
  <c r="E90" i="1"/>
  <c r="F90" i="1"/>
  <c r="M90" i="1"/>
  <c r="E91" i="1"/>
  <c r="F91" i="1"/>
  <c r="G91" i="1"/>
  <c r="M91" i="1"/>
  <c r="G359" i="1"/>
  <c r="G457" i="1"/>
  <c r="G451" i="1"/>
  <c r="G439" i="1"/>
  <c r="G433" i="1"/>
  <c r="G427" i="1"/>
  <c r="G421" i="1"/>
  <c r="M481" i="1"/>
  <c r="E481" i="1"/>
  <c r="A481" i="1"/>
  <c r="E503" i="1"/>
  <c r="F503" i="1"/>
  <c r="M503" i="1"/>
  <c r="H1670" i="16"/>
  <c r="A503" i="1"/>
  <c r="B1183" i="16"/>
  <c r="E347" i="1"/>
  <c r="E348" i="1"/>
  <c r="E349" i="1"/>
  <c r="A346" i="1"/>
  <c r="A347" i="1"/>
  <c r="A348" i="1"/>
  <c r="A349" i="1"/>
  <c r="M290" i="1"/>
  <c r="M289" i="1"/>
  <c r="M288" i="1"/>
  <c r="F288" i="1"/>
  <c r="F289" i="1"/>
  <c r="F290" i="1"/>
  <c r="E290" i="1"/>
  <c r="E289" i="1"/>
  <c r="E288" i="1"/>
  <c r="F287" i="1"/>
  <c r="A290" i="1"/>
  <c r="A289" i="1"/>
  <c r="A288" i="1"/>
  <c r="A287" i="1" s="1"/>
  <c r="E107" i="1"/>
  <c r="F107" i="1"/>
  <c r="J259" i="16"/>
  <c r="J261" i="16"/>
  <c r="J263" i="16"/>
  <c r="J265" i="16"/>
  <c r="J267" i="16"/>
  <c r="J257" i="16"/>
  <c r="H267" i="16"/>
  <c r="M146" i="1"/>
  <c r="F146" i="1"/>
  <c r="E146" i="1"/>
  <c r="A146" i="1"/>
  <c r="A107" i="1"/>
  <c r="A106" i="1" s="1"/>
  <c r="A105" i="1" s="1"/>
  <c r="M312" i="1"/>
  <c r="M311" i="1"/>
  <c r="E312" i="1"/>
  <c r="F312" i="1"/>
  <c r="F311" i="1"/>
  <c r="E311" i="1"/>
  <c r="A312" i="1"/>
  <c r="A311" i="1"/>
  <c r="M249" i="1"/>
  <c r="M248" i="1"/>
  <c r="F249" i="1"/>
  <c r="F248" i="1"/>
  <c r="E249" i="1"/>
  <c r="E248" i="1"/>
  <c r="A249" i="1"/>
  <c r="A248" i="1"/>
  <c r="L1150" i="16"/>
  <c r="O1149" i="16"/>
  <c r="L1148" i="16"/>
  <c r="M104" i="1"/>
  <c r="F104" i="1"/>
  <c r="E104" i="1"/>
  <c r="A104" i="1"/>
  <c r="M103" i="1"/>
  <c r="F103" i="1"/>
  <c r="E103" i="1"/>
  <c r="A103" i="1"/>
  <c r="L134" i="16"/>
  <c r="L132" i="16"/>
  <c r="F190" i="1"/>
  <c r="M2569" i="16" l="1"/>
  <c r="A286" i="1"/>
  <c r="A291" i="1"/>
  <c r="J2572" i="16"/>
  <c r="H2572" i="16"/>
  <c r="J2573" i="16"/>
  <c r="H2573" i="16"/>
  <c r="H2566" i="16"/>
  <c r="J2567" i="16"/>
  <c r="H2567" i="16"/>
  <c r="J2570" i="16"/>
  <c r="H2570" i="16"/>
  <c r="J894" i="16"/>
  <c r="J642" i="16"/>
  <c r="J944" i="16"/>
  <c r="J928" i="16"/>
  <c r="J876" i="16"/>
  <c r="J858" i="16"/>
  <c r="J822" i="16"/>
  <c r="J804" i="16"/>
  <c r="J786" i="16"/>
  <c r="J768" i="16"/>
  <c r="J732" i="16"/>
  <c r="J696" i="16"/>
  <c r="J678" i="16"/>
  <c r="F283" i="1"/>
  <c r="F280" i="1"/>
  <c r="F281" i="1"/>
  <c r="F284" i="1"/>
  <c r="F274" i="1"/>
  <c r="F275" i="1"/>
  <c r="L1509" i="16"/>
  <c r="L1508" i="16"/>
  <c r="L1499" i="16"/>
  <c r="L1498" i="16"/>
  <c r="L1489" i="16"/>
  <c r="L1488" i="16"/>
  <c r="M457" i="1"/>
  <c r="M456" i="1"/>
  <c r="M455" i="1"/>
  <c r="M454" i="1"/>
  <c r="F455" i="1"/>
  <c r="F456" i="1"/>
  <c r="F457" i="1"/>
  <c r="E457" i="1"/>
  <c r="E456" i="1"/>
  <c r="E455" i="1"/>
  <c r="F454" i="1"/>
  <c r="E454" i="1"/>
  <c r="L1549" i="16"/>
  <c r="D1549" i="16"/>
  <c r="P1547" i="16"/>
  <c r="L1547" i="16"/>
  <c r="L1544" i="16"/>
  <c r="L1543" i="16"/>
  <c r="L1541" i="16"/>
  <c r="R1540" i="16"/>
  <c r="S1540" i="16" s="1"/>
  <c r="L1539" i="16"/>
  <c r="D1539" i="16"/>
  <c r="P1537" i="16"/>
  <c r="L1537" i="16"/>
  <c r="L1534" i="16"/>
  <c r="L1533" i="16"/>
  <c r="L1531" i="16"/>
  <c r="R1530" i="16"/>
  <c r="S1530" i="16" s="1"/>
  <c r="L1529" i="16"/>
  <c r="D1529" i="16"/>
  <c r="P1527" i="16"/>
  <c r="L1527" i="16"/>
  <c r="L1524" i="16"/>
  <c r="L1523" i="16"/>
  <c r="A457" i="1"/>
  <c r="A456" i="1"/>
  <c r="A455" i="1"/>
  <c r="A454" i="1"/>
  <c r="A453" i="1"/>
  <c r="A452" i="1" s="1"/>
  <c r="M217" i="1"/>
  <c r="M278" i="1"/>
  <c r="M277" i="1"/>
  <c r="M276" i="1"/>
  <c r="M275" i="1"/>
  <c r="F276" i="1"/>
  <c r="F277" i="1"/>
  <c r="F278" i="1"/>
  <c r="E278" i="1"/>
  <c r="E277" i="1"/>
  <c r="E276" i="1"/>
  <c r="E275" i="1"/>
  <c r="E274" i="1"/>
  <c r="A278" i="1"/>
  <c r="A277" i="1"/>
  <c r="A276" i="1"/>
  <c r="A275" i="1"/>
  <c r="A274" i="1" s="1"/>
  <c r="F318" i="1"/>
  <c r="M322" i="1"/>
  <c r="M321" i="1"/>
  <c r="M320" i="1"/>
  <c r="M319" i="1"/>
  <c r="M327" i="1"/>
  <c r="M326" i="1"/>
  <c r="M325" i="1"/>
  <c r="F325" i="1"/>
  <c r="F326" i="1"/>
  <c r="F327" i="1"/>
  <c r="F319" i="1"/>
  <c r="F320" i="1"/>
  <c r="F321" i="1"/>
  <c r="F322" i="1"/>
  <c r="E322" i="1"/>
  <c r="A322" i="1"/>
  <c r="E321" i="1"/>
  <c r="E320" i="1"/>
  <c r="E319" i="1"/>
  <c r="E327" i="1"/>
  <c r="E326" i="1"/>
  <c r="E325" i="1"/>
  <c r="A321" i="1"/>
  <c r="A320" i="1"/>
  <c r="A319" i="1"/>
  <c r="A318" i="1" s="1"/>
  <c r="A323" i="1" s="1"/>
  <c r="A327" i="1"/>
  <c r="A326" i="1"/>
  <c r="O1161" i="16"/>
  <c r="L1160" i="16"/>
  <c r="O1159" i="16"/>
  <c r="L1158" i="16"/>
  <c r="O1157" i="16"/>
  <c r="L1156" i="16"/>
  <c r="O1155" i="16"/>
  <c r="E1171" i="16"/>
  <c r="O1170" i="16"/>
  <c r="L1169" i="16"/>
  <c r="O1168" i="16"/>
  <c r="L1167" i="16"/>
  <c r="J2" i="12"/>
  <c r="C2" i="12"/>
  <c r="M187" i="1"/>
  <c r="F187" i="1"/>
  <c r="E187" i="1"/>
  <c r="A187" i="1"/>
  <c r="A186" i="1"/>
  <c r="D610" i="16"/>
  <c r="D594" i="16"/>
  <c r="D578" i="16"/>
  <c r="D558" i="16"/>
  <c r="D538" i="16"/>
  <c r="D498" i="16"/>
  <c r="D478" i="16"/>
  <c r="D458" i="16"/>
  <c r="D438" i="16"/>
  <c r="D398" i="16"/>
  <c r="D378" i="16"/>
  <c r="D358" i="16"/>
  <c r="D338" i="16"/>
  <c r="D298" i="16"/>
  <c r="M380" i="1"/>
  <c r="M379" i="1"/>
  <c r="F380" i="1"/>
  <c r="F379" i="1"/>
  <c r="E379" i="1"/>
  <c r="E380" i="1"/>
  <c r="A379" i="1"/>
  <c r="O2597" i="16"/>
  <c r="R2597" i="16"/>
  <c r="S2597" i="16"/>
  <c r="T2597" i="16"/>
  <c r="U2597" i="16"/>
  <c r="V2597" i="16"/>
  <c r="W2597" i="16"/>
  <c r="X2597" i="16"/>
  <c r="O2598" i="16"/>
  <c r="R2598" i="16"/>
  <c r="S2598" i="16"/>
  <c r="T2598" i="16"/>
  <c r="U2598" i="16"/>
  <c r="V2598" i="16"/>
  <c r="W2598" i="16"/>
  <c r="X2598" i="16"/>
  <c r="D1275" i="16"/>
  <c r="F145" i="1"/>
  <c r="T2391" i="16" l="1"/>
  <c r="R2391" i="16"/>
  <c r="O2391" i="16" s="1"/>
  <c r="O2390" i="16" s="1"/>
  <c r="N655" i="1" s="1"/>
  <c r="U655" i="1" s="1"/>
  <c r="L1517" i="16"/>
  <c r="T2619" i="16"/>
  <c r="V2619" i="16" s="1"/>
  <c r="T2400" i="16"/>
  <c r="V2400" i="16" s="1"/>
  <c r="T1919" i="16"/>
  <c r="V1919" i="16" s="1"/>
  <c r="T1715" i="16"/>
  <c r="V1715" i="16" s="1"/>
  <c r="T1022" i="16"/>
  <c r="V1022" i="16" s="1"/>
  <c r="T1021" i="16"/>
  <c r="V1021" i="16" s="1"/>
  <c r="T1017" i="16"/>
  <c r="V1017" i="16" s="1"/>
  <c r="T1015" i="16"/>
  <c r="V1015" i="16" s="1"/>
  <c r="T120" i="16"/>
  <c r="V120" i="16" s="1"/>
  <c r="T160" i="16"/>
  <c r="V160" i="16" s="1"/>
  <c r="T180" i="16"/>
  <c r="V180" i="16" s="1"/>
  <c r="T200" i="16"/>
  <c r="V200" i="16" s="1"/>
  <c r="T215" i="16"/>
  <c r="V215" i="16" s="1"/>
  <c r="T216" i="16"/>
  <c r="V216" i="16" s="1"/>
  <c r="T217" i="16"/>
  <c r="V217" i="16" s="1"/>
  <c r="T218" i="16"/>
  <c r="V218" i="16" s="1"/>
  <c r="T219" i="16"/>
  <c r="V219" i="16" s="1"/>
  <c r="T220" i="16"/>
  <c r="V220" i="16" s="1"/>
  <c r="T230" i="16"/>
  <c r="V230" i="16" s="1"/>
  <c r="T240" i="16"/>
  <c r="V240" i="16" s="1"/>
  <c r="T250" i="16"/>
  <c r="V250" i="16" s="1"/>
  <c r="T312" i="16"/>
  <c r="V312" i="16" s="1"/>
  <c r="T313" i="16"/>
  <c r="V313" i="16" s="1"/>
  <c r="T412" i="16"/>
  <c r="V412" i="16" s="1"/>
  <c r="T413" i="16"/>
  <c r="V413" i="16" s="1"/>
  <c r="T512" i="16"/>
  <c r="V512" i="16" s="1"/>
  <c r="T513" i="16"/>
  <c r="V513" i="16" s="1"/>
  <c r="T612" i="16"/>
  <c r="V612" i="16" s="1"/>
  <c r="T614" i="16"/>
  <c r="V614" i="16" s="1"/>
  <c r="T690" i="16"/>
  <c r="V690" i="16" s="1"/>
  <c r="T720" i="16"/>
  <c r="V720" i="16" s="1"/>
  <c r="T780" i="16"/>
  <c r="V780" i="16" s="1"/>
  <c r="T810" i="16"/>
  <c r="V810" i="16" s="1"/>
  <c r="T816" i="16"/>
  <c r="V816" i="16" s="1"/>
  <c r="T817" i="16"/>
  <c r="V817" i="16" s="1"/>
  <c r="T870" i="16"/>
  <c r="V870" i="16" s="1"/>
  <c r="T900" i="16"/>
  <c r="V900" i="16" s="1"/>
  <c r="T916" i="16"/>
  <c r="V916" i="16" s="1"/>
  <c r="T992" i="16"/>
  <c r="V992" i="16" s="1"/>
  <c r="T1010" i="16"/>
  <c r="V1010" i="16" s="1"/>
  <c r="T1016" i="16"/>
  <c r="V1016" i="16" s="1"/>
  <c r="T1018" i="16"/>
  <c r="V1018" i="16" s="1"/>
  <c r="T1019" i="16"/>
  <c r="V1019" i="16" s="1"/>
  <c r="T1020" i="16"/>
  <c r="V1020" i="16" s="1"/>
  <c r="T1087" i="16"/>
  <c r="T1088" i="16"/>
  <c r="T1089" i="16"/>
  <c r="T1094" i="16"/>
  <c r="T1095" i="16"/>
  <c r="V1095" i="16" s="1"/>
  <c r="W1095" i="16" s="1"/>
  <c r="T1096" i="16"/>
  <c r="V1096" i="16" s="1"/>
  <c r="W1096" i="16" s="1"/>
  <c r="T1114" i="16"/>
  <c r="V1114" i="16" s="1"/>
  <c r="T1116" i="16"/>
  <c r="V1116" i="16" s="1"/>
  <c r="T1119" i="16"/>
  <c r="V1119" i="16" s="1"/>
  <c r="T1120" i="16"/>
  <c r="V1120" i="16" s="1"/>
  <c r="T1282" i="16"/>
  <c r="V1282" i="16" s="1"/>
  <c r="T1292" i="16"/>
  <c r="V1292" i="16" s="1"/>
  <c r="T1612" i="16"/>
  <c r="V1612" i="16" s="1"/>
  <c r="T1613" i="16"/>
  <c r="V1613" i="16" s="1"/>
  <c r="T1614" i="16"/>
  <c r="V1614" i="16" s="1"/>
  <c r="T1615" i="16"/>
  <c r="V1615" i="16" s="1"/>
  <c r="T1616" i="16"/>
  <c r="V1616" i="16" s="1"/>
  <c r="T1617" i="16"/>
  <c r="V1617" i="16" s="1"/>
  <c r="T1618" i="16"/>
  <c r="V1618" i="16" s="1"/>
  <c r="T1619" i="16"/>
  <c r="V1619" i="16" s="1"/>
  <c r="T1620" i="16"/>
  <c r="V1620" i="16" s="1"/>
  <c r="T1621" i="16"/>
  <c r="V1621" i="16" s="1"/>
  <c r="T1632" i="16"/>
  <c r="V1632" i="16" s="1"/>
  <c r="T1642" i="16"/>
  <c r="V1642" i="16" s="1"/>
  <c r="T1702" i="16"/>
  <c r="V1702" i="16" s="1"/>
  <c r="T1713" i="16"/>
  <c r="V1713" i="16" s="1"/>
  <c r="T1714" i="16"/>
  <c r="V1714" i="16" s="1"/>
  <c r="T1716" i="16"/>
  <c r="V1716" i="16" s="1"/>
  <c r="T1752" i="16"/>
  <c r="V1752" i="16" s="1"/>
  <c r="T1762" i="16"/>
  <c r="V1762" i="16" s="1"/>
  <c r="T1812" i="16"/>
  <c r="V1812" i="16" s="1"/>
  <c r="T1821" i="16"/>
  <c r="V1821" i="16" s="1"/>
  <c r="T1822" i="16"/>
  <c r="V1822" i="16" s="1"/>
  <c r="T1872" i="16"/>
  <c r="V1872" i="16" s="1"/>
  <c r="T1882" i="16"/>
  <c r="V1882" i="16" s="1"/>
  <c r="T1917" i="16"/>
  <c r="V1917" i="16" s="1"/>
  <c r="T1918" i="16"/>
  <c r="V1918" i="16" s="1"/>
  <c r="T1920" i="16"/>
  <c r="V1920" i="16" s="1"/>
  <c r="T1932" i="16"/>
  <c r="V1932" i="16" s="1"/>
  <c r="T1942" i="16"/>
  <c r="V1942" i="16" s="1"/>
  <c r="T2401" i="16"/>
  <c r="V2401" i="16" s="1"/>
  <c r="T2402" i="16"/>
  <c r="V2402" i="16" s="1"/>
  <c r="T2489" i="16"/>
  <c r="V2489" i="16" s="1"/>
  <c r="T2549" i="16"/>
  <c r="V2549" i="16" s="1"/>
  <c r="T2569" i="16"/>
  <c r="V2569" i="16" s="1"/>
  <c r="T1118" i="16"/>
  <c r="V1118" i="16" s="1"/>
  <c r="T1117" i="16"/>
  <c r="V1117" i="16" s="1"/>
  <c r="T1115" i="16"/>
  <c r="V1115" i="16" s="1"/>
  <c r="T930" i="16"/>
  <c r="V930" i="16" s="1"/>
  <c r="T912" i="16"/>
  <c r="V912" i="16" s="1"/>
  <c r="T911" i="16"/>
  <c r="V911" i="16" s="1"/>
  <c r="T860" i="16"/>
  <c r="V860" i="16" s="1"/>
  <c r="T840" i="16"/>
  <c r="V840" i="16" s="1"/>
  <c r="T820" i="16"/>
  <c r="V820" i="16" s="1"/>
  <c r="T819" i="16"/>
  <c r="V819" i="16" s="1"/>
  <c r="T818" i="16"/>
  <c r="V818" i="16" s="1"/>
  <c r="T770" i="16"/>
  <c r="V770" i="16" s="1"/>
  <c r="T750" i="16"/>
  <c r="V750" i="16" s="1"/>
  <c r="T714" i="16"/>
  <c r="V714" i="16" s="1"/>
  <c r="T713" i="16"/>
  <c r="V713" i="16" s="1"/>
  <c r="T680" i="16"/>
  <c r="V680" i="16" s="1"/>
  <c r="T660" i="16"/>
  <c r="V660" i="16" s="1"/>
  <c r="T580" i="16"/>
  <c r="V580" i="16" s="1"/>
  <c r="T560" i="16"/>
  <c r="V560" i="16" s="1"/>
  <c r="T540" i="16"/>
  <c r="V540" i="16" s="1"/>
  <c r="T520" i="16"/>
  <c r="V520" i="16" s="1"/>
  <c r="T519" i="16"/>
  <c r="V519" i="16" s="1"/>
  <c r="T518" i="16"/>
  <c r="V518" i="16" s="1"/>
  <c r="T517" i="16"/>
  <c r="V517" i="16" s="1"/>
  <c r="T515" i="16"/>
  <c r="V515" i="16" s="1"/>
  <c r="T514" i="16"/>
  <c r="V514" i="16" s="1"/>
  <c r="T500" i="16"/>
  <c r="V500" i="16" s="1"/>
  <c r="T480" i="16"/>
  <c r="V480" i="16" s="1"/>
  <c r="T460" i="16"/>
  <c r="V460" i="16" s="1"/>
  <c r="T440" i="16"/>
  <c r="V440" i="16" s="1"/>
  <c r="T420" i="16"/>
  <c r="V420" i="16" s="1"/>
  <c r="T419" i="16"/>
  <c r="V419" i="16" s="1"/>
  <c r="T418" i="16"/>
  <c r="V418" i="16" s="1"/>
  <c r="T417" i="16"/>
  <c r="V417" i="16" s="1"/>
  <c r="T415" i="16"/>
  <c r="V415" i="16" s="1"/>
  <c r="T414" i="16"/>
  <c r="V414" i="16" s="1"/>
  <c r="T400" i="16"/>
  <c r="V400" i="16" s="1"/>
  <c r="T380" i="16"/>
  <c r="V380" i="16" s="1"/>
  <c r="T360" i="16"/>
  <c r="V360" i="16" s="1"/>
  <c r="T340" i="16"/>
  <c r="V340" i="16" s="1"/>
  <c r="T320" i="16"/>
  <c r="V320" i="16" s="1"/>
  <c r="T319" i="16"/>
  <c r="V319" i="16" s="1"/>
  <c r="T318" i="16"/>
  <c r="V318" i="16" s="1"/>
  <c r="T317" i="16"/>
  <c r="V317" i="16" s="1"/>
  <c r="T315" i="16"/>
  <c r="V315" i="16" s="1"/>
  <c r="T314" i="16"/>
  <c r="V314" i="16" s="1"/>
  <c r="T300" i="16"/>
  <c r="V300" i="16" s="1"/>
  <c r="T280" i="16"/>
  <c r="V280" i="16" s="1"/>
  <c r="T316" i="16"/>
  <c r="V316" i="16" s="1"/>
  <c r="T416" i="16"/>
  <c r="V416" i="16" s="1"/>
  <c r="T516" i="16"/>
  <c r="V516" i="16" s="1"/>
  <c r="R2400" i="16"/>
  <c r="R1022" i="16"/>
  <c r="R1021" i="16"/>
  <c r="R1017" i="16"/>
  <c r="R1015" i="16"/>
  <c r="R200" i="16"/>
  <c r="R120" i="16"/>
  <c r="R160" i="16"/>
  <c r="R180" i="16"/>
  <c r="R215" i="16"/>
  <c r="R216" i="16"/>
  <c r="R217" i="16"/>
  <c r="R218" i="16"/>
  <c r="R219" i="16"/>
  <c r="R220" i="16"/>
  <c r="R230" i="16"/>
  <c r="R240" i="16"/>
  <c r="R250" i="16"/>
  <c r="R312" i="16"/>
  <c r="R412" i="16"/>
  <c r="R512" i="16"/>
  <c r="R612" i="16"/>
  <c r="R614" i="16"/>
  <c r="R690" i="16"/>
  <c r="R720" i="16"/>
  <c r="R780" i="16"/>
  <c r="R810" i="16"/>
  <c r="R816" i="16"/>
  <c r="R870" i="16"/>
  <c r="R900" i="16"/>
  <c r="R916" i="16"/>
  <c r="R992" i="16"/>
  <c r="R1010" i="16"/>
  <c r="R1016" i="16"/>
  <c r="R1018" i="16"/>
  <c r="R1019" i="16"/>
  <c r="R1020" i="16"/>
  <c r="R1087" i="16"/>
  <c r="R1088" i="16"/>
  <c r="R1089" i="16"/>
  <c r="R1094" i="16"/>
  <c r="R1095" i="16"/>
  <c r="R1096" i="16"/>
  <c r="R1114" i="16"/>
  <c r="R1116" i="16"/>
  <c r="R1119" i="16"/>
  <c r="R1120" i="16"/>
  <c r="R1282" i="16"/>
  <c r="R1292" i="16"/>
  <c r="R1612" i="16"/>
  <c r="R1613" i="16"/>
  <c r="R1614" i="16"/>
  <c r="R1615" i="16"/>
  <c r="R1616" i="16"/>
  <c r="R1617" i="16"/>
  <c r="R1618" i="16"/>
  <c r="R1619" i="16"/>
  <c r="R1620" i="16"/>
  <c r="R1621" i="16"/>
  <c r="R1632" i="16"/>
  <c r="R1642" i="16"/>
  <c r="R1702" i="16"/>
  <c r="R1713" i="16"/>
  <c r="R1714" i="16"/>
  <c r="R1716" i="16"/>
  <c r="R1752" i="16"/>
  <c r="R1762" i="16"/>
  <c r="R1812" i="16"/>
  <c r="R1821" i="16"/>
  <c r="R1822" i="16"/>
  <c r="R1872" i="16"/>
  <c r="R1882" i="16"/>
  <c r="R1917" i="16"/>
  <c r="R1918" i="16"/>
  <c r="R1920" i="16"/>
  <c r="R1932" i="16"/>
  <c r="R1942" i="16"/>
  <c r="R2401" i="16"/>
  <c r="R2402" i="16"/>
  <c r="R2489" i="16"/>
  <c r="R2549" i="16"/>
  <c r="R2569" i="16"/>
  <c r="R1715" i="16"/>
  <c r="R1919" i="16"/>
  <c r="R2619" i="16"/>
  <c r="R1118" i="16"/>
  <c r="R1117" i="16"/>
  <c r="R930" i="16"/>
  <c r="R912" i="16"/>
  <c r="R911" i="16"/>
  <c r="R860" i="16"/>
  <c r="R840" i="16"/>
  <c r="R820" i="16"/>
  <c r="R819" i="16"/>
  <c r="R770" i="16"/>
  <c r="R750" i="16"/>
  <c r="R714" i="16"/>
  <c r="R713" i="16"/>
  <c r="R680" i="16"/>
  <c r="R660" i="16"/>
  <c r="R580" i="16"/>
  <c r="R560" i="16"/>
  <c r="R540" i="16"/>
  <c r="R520" i="16"/>
  <c r="R519" i="16"/>
  <c r="R518" i="16"/>
  <c r="R517" i="16"/>
  <c r="R515" i="16"/>
  <c r="R500" i="16"/>
  <c r="R480" i="16"/>
  <c r="R460" i="16"/>
  <c r="R440" i="16"/>
  <c r="R420" i="16"/>
  <c r="R419" i="16"/>
  <c r="R418" i="16"/>
  <c r="R417" i="16"/>
  <c r="R415" i="16"/>
  <c r="R400" i="16"/>
  <c r="R380" i="16"/>
  <c r="R360" i="16"/>
  <c r="R340" i="16"/>
  <c r="R320" i="16"/>
  <c r="R319" i="16"/>
  <c r="R318" i="16"/>
  <c r="R317" i="16"/>
  <c r="R315" i="16"/>
  <c r="R300" i="16"/>
  <c r="R280" i="16"/>
  <c r="R1115" i="16"/>
  <c r="R818" i="16"/>
  <c r="R514" i="16"/>
  <c r="R414" i="16"/>
  <c r="R314" i="16"/>
  <c r="R316" i="16"/>
  <c r="R416" i="16"/>
  <c r="R516" i="16"/>
  <c r="T2464" i="16"/>
  <c r="V2464" i="16" s="1"/>
  <c r="T2465" i="16"/>
  <c r="V2465" i="16" s="1"/>
  <c r="R2464" i="16"/>
  <c r="R2465" i="16"/>
  <c r="R2614" i="16"/>
  <c r="T2614" i="16"/>
  <c r="V2614" i="16" s="1"/>
  <c r="T1007" i="16"/>
  <c r="V1007" i="16" s="1"/>
  <c r="R1007" i="16"/>
  <c r="T157" i="16"/>
  <c r="R199" i="16"/>
  <c r="R179" i="16"/>
  <c r="R178" i="16"/>
  <c r="R158" i="16"/>
  <c r="R157" i="16"/>
  <c r="T199" i="16"/>
  <c r="T178" i="16"/>
  <c r="T158" i="16"/>
  <c r="T179" i="16"/>
  <c r="T2462" i="16"/>
  <c r="R2462" i="16"/>
  <c r="O2462" i="16" s="1"/>
  <c r="T2454" i="16"/>
  <c r="R2454" i="16"/>
  <c r="O2454" i="16" s="1"/>
  <c r="T2463" i="16"/>
  <c r="V2463" i="16" s="1"/>
  <c r="T2455" i="16"/>
  <c r="V2455" i="16" s="1"/>
  <c r="T2456" i="16"/>
  <c r="V2456" i="16" s="1"/>
  <c r="T2457" i="16"/>
  <c r="V2457" i="16" s="1"/>
  <c r="T2458" i="16"/>
  <c r="V2458" i="16" s="1"/>
  <c r="R2463" i="16"/>
  <c r="R2455" i="16"/>
  <c r="R2456" i="16"/>
  <c r="R2457" i="16"/>
  <c r="R2458" i="16"/>
  <c r="M2456" i="16"/>
  <c r="M2457" i="16"/>
  <c r="M2458" i="16"/>
  <c r="T2399" i="16"/>
  <c r="R2399" i="16"/>
  <c r="O2399" i="16" s="1"/>
  <c r="T596" i="16"/>
  <c r="V596" i="16" s="1"/>
  <c r="R596" i="16"/>
  <c r="M596" i="16"/>
  <c r="M2300" i="16"/>
  <c r="T2300" i="16" s="1"/>
  <c r="M2301" i="16"/>
  <c r="T2301" i="16" s="1"/>
  <c r="T2622" i="16"/>
  <c r="V2622" i="16" s="1"/>
  <c r="T2621" i="16"/>
  <c r="V2621" i="16" s="1"/>
  <c r="T2620" i="16"/>
  <c r="V2620" i="16" s="1"/>
  <c r="T2618" i="16"/>
  <c r="V2618" i="16" s="1"/>
  <c r="T2617" i="16"/>
  <c r="V2617" i="16" s="1"/>
  <c r="T2615" i="16"/>
  <c r="V2615" i="16" s="1"/>
  <c r="T2616" i="16"/>
  <c r="V2616" i="16" s="1"/>
  <c r="L1600" i="16"/>
  <c r="R2622" i="16"/>
  <c r="M2622" i="16"/>
  <c r="O2613" i="16"/>
  <c r="R2621" i="16"/>
  <c r="R2620" i="16"/>
  <c r="R2618" i="16"/>
  <c r="R2617" i="16"/>
  <c r="R2615" i="16"/>
  <c r="M2621" i="16"/>
  <c r="M2620" i="16"/>
  <c r="M2618" i="16"/>
  <c r="M2617" i="16"/>
  <c r="M2615" i="16"/>
  <c r="M2614" i="16"/>
  <c r="R2616" i="16"/>
  <c r="M2616" i="16"/>
  <c r="T1725" i="16"/>
  <c r="V1725" i="16" s="1"/>
  <c r="R1725" i="16"/>
  <c r="R1726" i="16"/>
  <c r="R1728" i="16"/>
  <c r="M1725" i="16"/>
  <c r="R1727" i="16"/>
  <c r="T1976" i="16"/>
  <c r="R1976" i="16"/>
  <c r="O1976" i="16" s="1"/>
  <c r="T1964" i="16"/>
  <c r="R1964" i="16"/>
  <c r="O1964" i="16" s="1"/>
  <c r="T1952" i="16"/>
  <c r="R1952" i="16"/>
  <c r="O1952" i="16" s="1"/>
  <c r="T1940" i="16"/>
  <c r="R1940" i="16"/>
  <c r="O1940" i="16" s="1"/>
  <c r="T1928" i="16"/>
  <c r="R1928" i="16"/>
  <c r="O1928" i="16" s="1"/>
  <c r="T1916" i="16"/>
  <c r="R1916" i="16"/>
  <c r="O1916" i="16" s="1"/>
  <c r="T1904" i="16"/>
  <c r="R1904" i="16"/>
  <c r="O1904" i="16" s="1"/>
  <c r="T1892" i="16"/>
  <c r="R1892" i="16"/>
  <c r="O1892" i="16" s="1"/>
  <c r="T1880" i="16"/>
  <c r="R1880" i="16"/>
  <c r="O1880" i="16" s="1"/>
  <c r="T1868" i="16"/>
  <c r="R1868" i="16"/>
  <c r="O1868" i="16" s="1"/>
  <c r="T1856" i="16"/>
  <c r="R1856" i="16"/>
  <c r="O1856" i="16" s="1"/>
  <c r="T1844" i="16"/>
  <c r="R1844" i="16"/>
  <c r="O1844" i="16" s="1"/>
  <c r="T1832" i="16"/>
  <c r="R1832" i="16"/>
  <c r="O1832" i="16" s="1"/>
  <c r="T1820" i="16"/>
  <c r="R1820" i="16"/>
  <c r="O1820" i="16" s="1"/>
  <c r="T1808" i="16"/>
  <c r="R1808" i="16"/>
  <c r="O1808" i="16" s="1"/>
  <c r="T1796" i="16"/>
  <c r="R1796" i="16"/>
  <c r="O1796" i="16" s="1"/>
  <c r="T1784" i="16"/>
  <c r="R1784" i="16"/>
  <c r="O1784" i="16" s="1"/>
  <c r="T1772" i="16"/>
  <c r="R1772" i="16"/>
  <c r="O1772" i="16" s="1"/>
  <c r="T1760" i="16"/>
  <c r="R1760" i="16"/>
  <c r="O1760" i="16" s="1"/>
  <c r="T1748" i="16"/>
  <c r="R1748" i="16"/>
  <c r="O1748" i="16" s="1"/>
  <c r="T1736" i="16"/>
  <c r="R1736" i="16"/>
  <c r="O1736" i="16" s="1"/>
  <c r="U620" i="1" s="1"/>
  <c r="T1846" i="16"/>
  <c r="V1846" i="16" s="1"/>
  <c r="T1966" i="16"/>
  <c r="V1966" i="16" s="1"/>
  <c r="T1810" i="16"/>
  <c r="V1810" i="16" s="1"/>
  <c r="T1798" i="16"/>
  <c r="V1798" i="16" s="1"/>
  <c r="T1774" i="16"/>
  <c r="V1774" i="16" s="1"/>
  <c r="T1738" i="16"/>
  <c r="V1738" i="16" s="1"/>
  <c r="T1979" i="16"/>
  <c r="V1979" i="16" s="1"/>
  <c r="T1967" i="16"/>
  <c r="V1967" i="16" s="1"/>
  <c r="T1955" i="16"/>
  <c r="V1955" i="16" s="1"/>
  <c r="T1943" i="16"/>
  <c r="V1943" i="16" s="1"/>
  <c r="T1931" i="16"/>
  <c r="V1931" i="16" s="1"/>
  <c r="T1907" i="16"/>
  <c r="V1907" i="16" s="1"/>
  <c r="T1895" i="16"/>
  <c r="V1895" i="16" s="1"/>
  <c r="T1883" i="16"/>
  <c r="V1883" i="16" s="1"/>
  <c r="T1871" i="16"/>
  <c r="V1871" i="16" s="1"/>
  <c r="T1859" i="16"/>
  <c r="V1859" i="16" s="1"/>
  <c r="T1847" i="16"/>
  <c r="V1847" i="16" s="1"/>
  <c r="T1835" i="16"/>
  <c r="V1835" i="16" s="1"/>
  <c r="T1823" i="16"/>
  <c r="V1823" i="16" s="1"/>
  <c r="T1811" i="16"/>
  <c r="V1811" i="16" s="1"/>
  <c r="T1799" i="16"/>
  <c r="V1799" i="16" s="1"/>
  <c r="T1787" i="16"/>
  <c r="V1787" i="16" s="1"/>
  <c r="T1775" i="16"/>
  <c r="V1775" i="16" s="1"/>
  <c r="T1763" i="16"/>
  <c r="V1763" i="16" s="1"/>
  <c r="T1751" i="16"/>
  <c r="V1751" i="16" s="1"/>
  <c r="T1739" i="16"/>
  <c r="V1739" i="16" s="1"/>
  <c r="T1977" i="16"/>
  <c r="V1977" i="16" s="1"/>
  <c r="T1978" i="16"/>
  <c r="V1978" i="16" s="1"/>
  <c r="T1980" i="16"/>
  <c r="V1980" i="16" s="1"/>
  <c r="T1845" i="16"/>
  <c r="V1845" i="16" s="1"/>
  <c r="T1848" i="16"/>
  <c r="V1848" i="16" s="1"/>
  <c r="T1857" i="16"/>
  <c r="V1857" i="16" s="1"/>
  <c r="T1858" i="16"/>
  <c r="V1858" i="16" s="1"/>
  <c r="T1860" i="16"/>
  <c r="V1860" i="16" s="1"/>
  <c r="T1869" i="16"/>
  <c r="V1869" i="16" s="1"/>
  <c r="T1870" i="16"/>
  <c r="V1870" i="16" s="1"/>
  <c r="T1881" i="16"/>
  <c r="V1881" i="16" s="1"/>
  <c r="T1884" i="16"/>
  <c r="V1884" i="16" s="1"/>
  <c r="T1893" i="16"/>
  <c r="V1893" i="16" s="1"/>
  <c r="T1894" i="16"/>
  <c r="V1894" i="16" s="1"/>
  <c r="T1896" i="16"/>
  <c r="V1896" i="16" s="1"/>
  <c r="T1905" i="16"/>
  <c r="V1905" i="16" s="1"/>
  <c r="T1908" i="16"/>
  <c r="V1908" i="16" s="1"/>
  <c r="T1906" i="16"/>
  <c r="V1906" i="16" s="1"/>
  <c r="T1929" i="16"/>
  <c r="V1929" i="16" s="1"/>
  <c r="T1930" i="16"/>
  <c r="V1930" i="16" s="1"/>
  <c r="T1941" i="16"/>
  <c r="V1941" i="16" s="1"/>
  <c r="T1944" i="16"/>
  <c r="V1944" i="16" s="1"/>
  <c r="T1953" i="16"/>
  <c r="V1953" i="16" s="1"/>
  <c r="T1954" i="16"/>
  <c r="V1954" i="16" s="1"/>
  <c r="T1956" i="16"/>
  <c r="V1956" i="16" s="1"/>
  <c r="T1965" i="16"/>
  <c r="V1965" i="16" s="1"/>
  <c r="T1968" i="16"/>
  <c r="V1968" i="16" s="1"/>
  <c r="T1773" i="16"/>
  <c r="V1773" i="16" s="1"/>
  <c r="T1776" i="16"/>
  <c r="V1776" i="16" s="1"/>
  <c r="T1785" i="16"/>
  <c r="V1785" i="16" s="1"/>
  <c r="T1786" i="16"/>
  <c r="V1786" i="16" s="1"/>
  <c r="T1788" i="16"/>
  <c r="V1788" i="16" s="1"/>
  <c r="T1797" i="16"/>
  <c r="V1797" i="16" s="1"/>
  <c r="T1800" i="16"/>
  <c r="V1800" i="16" s="1"/>
  <c r="T1809" i="16"/>
  <c r="V1809" i="16" s="1"/>
  <c r="T1824" i="16"/>
  <c r="V1824" i="16" s="1"/>
  <c r="T1833" i="16"/>
  <c r="V1833" i="16" s="1"/>
  <c r="T1834" i="16"/>
  <c r="V1834" i="16" s="1"/>
  <c r="T1836" i="16"/>
  <c r="V1836" i="16" s="1"/>
  <c r="T1737" i="16"/>
  <c r="V1737" i="16" s="1"/>
  <c r="T1749" i="16"/>
  <c r="V1749" i="16" s="1"/>
  <c r="T1750" i="16"/>
  <c r="V1750" i="16" s="1"/>
  <c r="T1761" i="16"/>
  <c r="V1761" i="16" s="1"/>
  <c r="T1764" i="16"/>
  <c r="V1764" i="16" s="1"/>
  <c r="R1738" i="16"/>
  <c r="R1774" i="16"/>
  <c r="R1798" i="16"/>
  <c r="R1810" i="16"/>
  <c r="R1966" i="16"/>
  <c r="R1846" i="16"/>
  <c r="M1846" i="16"/>
  <c r="M1966" i="16"/>
  <c r="M1810" i="16"/>
  <c r="M1798" i="16"/>
  <c r="M1774" i="16"/>
  <c r="M1738" i="16"/>
  <c r="R1737" i="16"/>
  <c r="R1740" i="16"/>
  <c r="R1749" i="16"/>
  <c r="R1750" i="16"/>
  <c r="R1761" i="16"/>
  <c r="R1764" i="16"/>
  <c r="R1773" i="16"/>
  <c r="R1776" i="16"/>
  <c r="R1785" i="16"/>
  <c r="R1786" i="16"/>
  <c r="R1788" i="16"/>
  <c r="R1797" i="16"/>
  <c r="R1800" i="16"/>
  <c r="R1809" i="16"/>
  <c r="R1824" i="16"/>
  <c r="R1833" i="16"/>
  <c r="R1834" i="16"/>
  <c r="R1836" i="16"/>
  <c r="R1845" i="16"/>
  <c r="R1848" i="16"/>
  <c r="R1857" i="16"/>
  <c r="R1858" i="16"/>
  <c r="R1860" i="16"/>
  <c r="R1869" i="16"/>
  <c r="R1870" i="16"/>
  <c r="R1881" i="16"/>
  <c r="R1884" i="16"/>
  <c r="R1893" i="16"/>
  <c r="R1894" i="16"/>
  <c r="R1896" i="16"/>
  <c r="R1905" i="16"/>
  <c r="R1908" i="16"/>
  <c r="R1906" i="16"/>
  <c r="R1930" i="16"/>
  <c r="R1941" i="16"/>
  <c r="R1944" i="16"/>
  <c r="R1953" i="16"/>
  <c r="R1954" i="16"/>
  <c r="R1956" i="16"/>
  <c r="R1968" i="16"/>
  <c r="R1977" i="16"/>
  <c r="R1978" i="16"/>
  <c r="R1980" i="16"/>
  <c r="R1929" i="16"/>
  <c r="R1965" i="16"/>
  <c r="M1977" i="16"/>
  <c r="M1978" i="16"/>
  <c r="R1979" i="16"/>
  <c r="M1979" i="16"/>
  <c r="M1980" i="16"/>
  <c r="M1845" i="16"/>
  <c r="R1847" i="16"/>
  <c r="M1847" i="16"/>
  <c r="M1848" i="16"/>
  <c r="M1857" i="16"/>
  <c r="M1858" i="16"/>
  <c r="R1859" i="16"/>
  <c r="M1859" i="16"/>
  <c r="M1860" i="16"/>
  <c r="M1869" i="16"/>
  <c r="M1870" i="16"/>
  <c r="R1871" i="16"/>
  <c r="M1871" i="16"/>
  <c r="M1881" i="16"/>
  <c r="R1883" i="16"/>
  <c r="M1883" i="16"/>
  <c r="M1884" i="16"/>
  <c r="M1893" i="16"/>
  <c r="M1894" i="16"/>
  <c r="R1895" i="16"/>
  <c r="M1895" i="16"/>
  <c r="M1896" i="16"/>
  <c r="M1905" i="16"/>
  <c r="R1907" i="16"/>
  <c r="M1907" i="16"/>
  <c r="M1908" i="16"/>
  <c r="M1906" i="16"/>
  <c r="M1929" i="16"/>
  <c r="M1930" i="16"/>
  <c r="R1931" i="16"/>
  <c r="M1931" i="16"/>
  <c r="M1941" i="16"/>
  <c r="R1943" i="16"/>
  <c r="M1943" i="16"/>
  <c r="M1944" i="16"/>
  <c r="M1953" i="16"/>
  <c r="M1954" i="16"/>
  <c r="R1955" i="16"/>
  <c r="M1955" i="16"/>
  <c r="M1956" i="16"/>
  <c r="M1965" i="16"/>
  <c r="R1967" i="16"/>
  <c r="M1967" i="16"/>
  <c r="M1968" i="16"/>
  <c r="M1773" i="16"/>
  <c r="R1775" i="16"/>
  <c r="M1775" i="16"/>
  <c r="M1776" i="16"/>
  <c r="M1785" i="16"/>
  <c r="M1786" i="16"/>
  <c r="R1787" i="16"/>
  <c r="M1787" i="16"/>
  <c r="M1788" i="16"/>
  <c r="M1797" i="16"/>
  <c r="R1799" i="16"/>
  <c r="M1799" i="16"/>
  <c r="M1800" i="16"/>
  <c r="M1809" i="16"/>
  <c r="R1811" i="16"/>
  <c r="M1811" i="16"/>
  <c r="R1823" i="16"/>
  <c r="M1823" i="16"/>
  <c r="M1824" i="16"/>
  <c r="M1833" i="16"/>
  <c r="M1834" i="16"/>
  <c r="R1835" i="16"/>
  <c r="M1835" i="16"/>
  <c r="M1836" i="16"/>
  <c r="M1737" i="16"/>
  <c r="R1739" i="16"/>
  <c r="M1739" i="16"/>
  <c r="M1749" i="16"/>
  <c r="M1750" i="16"/>
  <c r="R1751" i="16"/>
  <c r="M1751" i="16"/>
  <c r="M1761" i="16"/>
  <c r="R1763" i="16"/>
  <c r="M1763" i="16"/>
  <c r="M1764" i="16"/>
  <c r="T2564" i="16"/>
  <c r="R2564" i="16"/>
  <c r="O2564" i="16" s="1"/>
  <c r="R2568" i="16"/>
  <c r="U2568" i="16" s="1"/>
  <c r="R2565" i="16"/>
  <c r="R2571" i="16"/>
  <c r="R2574" i="16"/>
  <c r="R2570" i="16"/>
  <c r="U2570" i="16" s="1"/>
  <c r="R2567" i="16"/>
  <c r="U2567" i="16" s="1"/>
  <c r="R2573" i="16"/>
  <c r="U2573" i="16" s="1"/>
  <c r="R2572" i="16"/>
  <c r="R2566" i="16"/>
  <c r="H2563" i="16"/>
  <c r="U2572" i="16"/>
  <c r="R1670" i="16"/>
  <c r="U1670" i="16" s="1"/>
  <c r="T267" i="16"/>
  <c r="V267" i="16" s="1"/>
  <c r="M267" i="16"/>
  <c r="R267" i="16"/>
  <c r="M136" i="16"/>
  <c r="T136" i="16" s="1"/>
  <c r="R678" i="16"/>
  <c r="U678" i="16" s="1"/>
  <c r="R696" i="16"/>
  <c r="U696" i="16" s="1"/>
  <c r="R732" i="16"/>
  <c r="R768" i="16"/>
  <c r="R786" i="16"/>
  <c r="R804" i="16"/>
  <c r="R822" i="16"/>
  <c r="R858" i="16"/>
  <c r="R876" i="16"/>
  <c r="R928" i="16"/>
  <c r="U928" i="16" s="1"/>
  <c r="R944" i="16"/>
  <c r="R642" i="16"/>
  <c r="R894" i="16"/>
  <c r="U894" i="16"/>
  <c r="U642" i="16"/>
  <c r="U944" i="16"/>
  <c r="T944" i="16"/>
  <c r="M944" i="16"/>
  <c r="U876" i="16"/>
  <c r="T876" i="16"/>
  <c r="M876" i="16"/>
  <c r="U858" i="16"/>
  <c r="T858" i="16"/>
  <c r="M858" i="16"/>
  <c r="U822" i="16"/>
  <c r="T822" i="16"/>
  <c r="M822" i="16"/>
  <c r="U804" i="16"/>
  <c r="U786" i="16"/>
  <c r="U768" i="16"/>
  <c r="U732" i="16"/>
  <c r="T696" i="16"/>
  <c r="M696" i="16"/>
  <c r="T678" i="16"/>
  <c r="M678" i="16"/>
  <c r="M1148" i="16"/>
  <c r="T1148" i="16" s="1"/>
  <c r="M1150" i="16"/>
  <c r="T1150" i="16" s="1"/>
  <c r="M1509" i="16"/>
  <c r="T1509" i="16" s="1"/>
  <c r="M1488" i="16"/>
  <c r="T1488" i="16" s="1"/>
  <c r="M1524" i="16"/>
  <c r="T1524" i="16" s="1"/>
  <c r="M1529" i="16"/>
  <c r="T1529" i="16" s="1"/>
  <c r="U1530" i="16"/>
  <c r="T1530" i="16"/>
  <c r="V1530" i="16" s="1"/>
  <c r="U1540" i="16"/>
  <c r="T1540" i="16"/>
  <c r="V1540" i="16" s="1"/>
  <c r="M1541" i="16"/>
  <c r="T1541" i="16" s="1"/>
  <c r="M1544" i="16"/>
  <c r="T1544" i="16" s="1"/>
  <c r="M1549" i="16"/>
  <c r="T1549" i="16" s="1"/>
  <c r="M1167" i="16"/>
  <c r="T1167" i="16" s="1"/>
  <c r="M1169" i="16"/>
  <c r="T1169" i="16" s="1"/>
  <c r="L1171" i="16"/>
  <c r="R1712" i="16"/>
  <c r="O1712" i="16" s="1"/>
  <c r="T1712" i="16"/>
  <c r="T619" i="16"/>
  <c r="R619" i="16"/>
  <c r="O619" i="16" s="1"/>
  <c r="T1100" i="16"/>
  <c r="R1100" i="16"/>
  <c r="J8" i="12"/>
  <c r="E365" i="1"/>
  <c r="E364" i="1"/>
  <c r="E2599" i="16"/>
  <c r="O1088" i="16" l="1"/>
  <c r="O1087" i="16"/>
  <c r="O1096" i="16"/>
  <c r="X1096" i="16" s="1"/>
  <c r="O1095" i="16"/>
  <c r="X1095" i="16" s="1"/>
  <c r="O1094" i="16"/>
  <c r="O1089" i="16"/>
  <c r="L2599" i="16"/>
  <c r="U516" i="16"/>
  <c r="W516" i="16" s="1"/>
  <c r="O516" i="16"/>
  <c r="X516" i="16" s="1"/>
  <c r="U416" i="16"/>
  <c r="W416" i="16" s="1"/>
  <c r="O416" i="16"/>
  <c r="X416" i="16" s="1"/>
  <c r="U316" i="16"/>
  <c r="W316" i="16" s="1"/>
  <c r="O316" i="16"/>
  <c r="X316" i="16" s="1"/>
  <c r="U314" i="16"/>
  <c r="W314" i="16" s="1"/>
  <c r="O314" i="16"/>
  <c r="U414" i="16"/>
  <c r="W414" i="16" s="1"/>
  <c r="O414" i="16"/>
  <c r="X414" i="16" s="1"/>
  <c r="U514" i="16"/>
  <c r="W514" i="16" s="1"/>
  <c r="O514" i="16"/>
  <c r="X514" i="16" s="1"/>
  <c r="U818" i="16"/>
  <c r="W818" i="16" s="1"/>
  <c r="O818" i="16"/>
  <c r="X818" i="16" s="1"/>
  <c r="U1115" i="16"/>
  <c r="W1115" i="16" s="1"/>
  <c r="O1115" i="16"/>
  <c r="X1115" i="16" s="1"/>
  <c r="U280" i="16"/>
  <c r="W280" i="16" s="1"/>
  <c r="O280" i="16"/>
  <c r="X280" i="16" s="1"/>
  <c r="U300" i="16"/>
  <c r="W300" i="16" s="1"/>
  <c r="O300" i="16"/>
  <c r="X300" i="16" s="1"/>
  <c r="U315" i="16"/>
  <c r="W315" i="16" s="1"/>
  <c r="O315" i="16"/>
  <c r="U317" i="16"/>
  <c r="W317" i="16" s="1"/>
  <c r="O317" i="16"/>
  <c r="X317" i="16" s="1"/>
  <c r="U318" i="16"/>
  <c r="W318" i="16" s="1"/>
  <c r="O318" i="16"/>
  <c r="X318" i="16" s="1"/>
  <c r="U319" i="16"/>
  <c r="W319" i="16" s="1"/>
  <c r="O319" i="16"/>
  <c r="X319" i="16" s="1"/>
  <c r="U320" i="16"/>
  <c r="W320" i="16" s="1"/>
  <c r="O320" i="16"/>
  <c r="X320" i="16" s="1"/>
  <c r="U340" i="16"/>
  <c r="W340" i="16" s="1"/>
  <c r="O340" i="16"/>
  <c r="X340" i="16" s="1"/>
  <c r="U360" i="16"/>
  <c r="W360" i="16" s="1"/>
  <c r="O360" i="16"/>
  <c r="X360" i="16" s="1"/>
  <c r="U380" i="16"/>
  <c r="W380" i="16" s="1"/>
  <c r="O380" i="16"/>
  <c r="U400" i="16"/>
  <c r="W400" i="16" s="1"/>
  <c r="O400" i="16"/>
  <c r="X400" i="16" s="1"/>
  <c r="U415" i="16"/>
  <c r="W415" i="16" s="1"/>
  <c r="O415" i="16"/>
  <c r="X415" i="16" s="1"/>
  <c r="U417" i="16"/>
  <c r="W417" i="16" s="1"/>
  <c r="O417" i="16"/>
  <c r="X417" i="16" s="1"/>
  <c r="U418" i="16"/>
  <c r="W418" i="16" s="1"/>
  <c r="O418" i="16"/>
  <c r="X418" i="16" s="1"/>
  <c r="U419" i="16"/>
  <c r="W419" i="16" s="1"/>
  <c r="O419" i="16"/>
  <c r="X419" i="16" s="1"/>
  <c r="U420" i="16"/>
  <c r="W420" i="16" s="1"/>
  <c r="O420" i="16"/>
  <c r="X420" i="16" s="1"/>
  <c r="U440" i="16"/>
  <c r="W440" i="16" s="1"/>
  <c r="O440" i="16"/>
  <c r="U460" i="16"/>
  <c r="W460" i="16" s="1"/>
  <c r="O460" i="16"/>
  <c r="X460" i="16" s="1"/>
  <c r="U480" i="16"/>
  <c r="W480" i="16" s="1"/>
  <c r="O480" i="16"/>
  <c r="X480" i="16" s="1"/>
  <c r="U500" i="16"/>
  <c r="W500" i="16" s="1"/>
  <c r="O500" i="16"/>
  <c r="X500" i="16" s="1"/>
  <c r="U515" i="16"/>
  <c r="W515" i="16" s="1"/>
  <c r="O515" i="16"/>
  <c r="X515" i="16" s="1"/>
  <c r="U517" i="16"/>
  <c r="W517" i="16" s="1"/>
  <c r="O517" i="16"/>
  <c r="X517" i="16" s="1"/>
  <c r="U518" i="16"/>
  <c r="W518" i="16" s="1"/>
  <c r="O518" i="16"/>
  <c r="X518" i="16" s="1"/>
  <c r="U519" i="16"/>
  <c r="W519" i="16" s="1"/>
  <c r="O519" i="16"/>
  <c r="U520" i="16"/>
  <c r="W520" i="16" s="1"/>
  <c r="O520" i="16"/>
  <c r="X520" i="16" s="1"/>
  <c r="U540" i="16"/>
  <c r="W540" i="16" s="1"/>
  <c r="O540" i="16"/>
  <c r="X540" i="16" s="1"/>
  <c r="U560" i="16"/>
  <c r="W560" i="16" s="1"/>
  <c r="O560" i="16"/>
  <c r="X560" i="16" s="1"/>
  <c r="U580" i="16"/>
  <c r="W580" i="16" s="1"/>
  <c r="O580" i="16"/>
  <c r="X580" i="16" s="1"/>
  <c r="U660" i="16"/>
  <c r="W660" i="16" s="1"/>
  <c r="O660" i="16"/>
  <c r="X660" i="16" s="1"/>
  <c r="U680" i="16"/>
  <c r="W680" i="16" s="1"/>
  <c r="O680" i="16"/>
  <c r="X680" i="16" s="1"/>
  <c r="U713" i="16"/>
  <c r="W713" i="16" s="1"/>
  <c r="O713" i="16"/>
  <c r="U714" i="16"/>
  <c r="W714" i="16" s="1"/>
  <c r="O714" i="16"/>
  <c r="X714" i="16" s="1"/>
  <c r="U750" i="16"/>
  <c r="W750" i="16" s="1"/>
  <c r="O750" i="16"/>
  <c r="X750" i="16" s="1"/>
  <c r="U770" i="16"/>
  <c r="W770" i="16" s="1"/>
  <c r="O770" i="16"/>
  <c r="X770" i="16" s="1"/>
  <c r="U819" i="16"/>
  <c r="W819" i="16" s="1"/>
  <c r="O819" i="16"/>
  <c r="X819" i="16" s="1"/>
  <c r="U820" i="16"/>
  <c r="W820" i="16" s="1"/>
  <c r="O820" i="16"/>
  <c r="X820" i="16" s="1"/>
  <c r="U840" i="16"/>
  <c r="W840" i="16" s="1"/>
  <c r="O840" i="16"/>
  <c r="X840" i="16" s="1"/>
  <c r="U860" i="16"/>
  <c r="W860" i="16" s="1"/>
  <c r="O860" i="16"/>
  <c r="U911" i="16"/>
  <c r="W911" i="16" s="1"/>
  <c r="O911" i="16"/>
  <c r="X911" i="16" s="1"/>
  <c r="U912" i="16"/>
  <c r="W912" i="16" s="1"/>
  <c r="O912" i="16"/>
  <c r="X912" i="16" s="1"/>
  <c r="U930" i="16"/>
  <c r="W930" i="16" s="1"/>
  <c r="O930" i="16"/>
  <c r="X930" i="16" s="1"/>
  <c r="U1117" i="16"/>
  <c r="W1117" i="16" s="1"/>
  <c r="O1117" i="16"/>
  <c r="X1117" i="16" s="1"/>
  <c r="U1118" i="16"/>
  <c r="W1118" i="16" s="1"/>
  <c r="O1118" i="16"/>
  <c r="X1118" i="16" s="1"/>
  <c r="U2619" i="16"/>
  <c r="W2619" i="16" s="1"/>
  <c r="O2619" i="16"/>
  <c r="X2619" i="16" s="1"/>
  <c r="U1919" i="16"/>
  <c r="W1919" i="16" s="1"/>
  <c r="O1919" i="16"/>
  <c r="U1715" i="16"/>
  <c r="W1715" i="16" s="1"/>
  <c r="O1715" i="16"/>
  <c r="X1715" i="16" s="1"/>
  <c r="U2569" i="16"/>
  <c r="W2569" i="16" s="1"/>
  <c r="O2569" i="16"/>
  <c r="X2569" i="16" s="1"/>
  <c r="U2549" i="16"/>
  <c r="W2549" i="16" s="1"/>
  <c r="O2549" i="16"/>
  <c r="X2549" i="16" s="1"/>
  <c r="U2489" i="16"/>
  <c r="W2489" i="16" s="1"/>
  <c r="O2489" i="16"/>
  <c r="X2489" i="16" s="1"/>
  <c r="U2402" i="16"/>
  <c r="W2402" i="16" s="1"/>
  <c r="O2402" i="16"/>
  <c r="X2402" i="16" s="1"/>
  <c r="U2401" i="16"/>
  <c r="W2401" i="16" s="1"/>
  <c r="O2401" i="16"/>
  <c r="X2401" i="16" s="1"/>
  <c r="U1942" i="16"/>
  <c r="W1942" i="16" s="1"/>
  <c r="O1942" i="16"/>
  <c r="U1932" i="16"/>
  <c r="W1932" i="16" s="1"/>
  <c r="O1932" i="16"/>
  <c r="X1932" i="16" s="1"/>
  <c r="U1920" i="16"/>
  <c r="W1920" i="16" s="1"/>
  <c r="O1920" i="16"/>
  <c r="X1920" i="16" s="1"/>
  <c r="U1918" i="16"/>
  <c r="W1918" i="16" s="1"/>
  <c r="O1918" i="16"/>
  <c r="X1918" i="16" s="1"/>
  <c r="U1917" i="16"/>
  <c r="W1917" i="16" s="1"/>
  <c r="O1917" i="16"/>
  <c r="U1882" i="16"/>
  <c r="W1882" i="16" s="1"/>
  <c r="O1882" i="16"/>
  <c r="X1882" i="16" s="1"/>
  <c r="U1872" i="16"/>
  <c r="W1872" i="16" s="1"/>
  <c r="O1872" i="16"/>
  <c r="X1872" i="16" s="1"/>
  <c r="U1822" i="16"/>
  <c r="W1822" i="16" s="1"/>
  <c r="O1822" i="16"/>
  <c r="U1821" i="16"/>
  <c r="W1821" i="16" s="1"/>
  <c r="O1821" i="16"/>
  <c r="X1821" i="16" s="1"/>
  <c r="U1812" i="16"/>
  <c r="W1812" i="16" s="1"/>
  <c r="O1812" i="16"/>
  <c r="X1812" i="16" s="1"/>
  <c r="U1762" i="16"/>
  <c r="W1762" i="16" s="1"/>
  <c r="O1762" i="16"/>
  <c r="X1762" i="16" s="1"/>
  <c r="U1752" i="16"/>
  <c r="W1752" i="16" s="1"/>
  <c r="O1752" i="16"/>
  <c r="X1752" i="16" s="1"/>
  <c r="U1716" i="16"/>
  <c r="W1716" i="16" s="1"/>
  <c r="O1716" i="16"/>
  <c r="X1716" i="16" s="1"/>
  <c r="U1714" i="16"/>
  <c r="W1714" i="16" s="1"/>
  <c r="O1714" i="16"/>
  <c r="X1714" i="16" s="1"/>
  <c r="U1713" i="16"/>
  <c r="W1713" i="16" s="1"/>
  <c r="O1713" i="16"/>
  <c r="U1702" i="16"/>
  <c r="W1702" i="16" s="1"/>
  <c r="O1702" i="16"/>
  <c r="X1702" i="16" s="1"/>
  <c r="U1642" i="16"/>
  <c r="W1642" i="16" s="1"/>
  <c r="O1642" i="16"/>
  <c r="X1642" i="16" s="1"/>
  <c r="U1632" i="16"/>
  <c r="W1632" i="16" s="1"/>
  <c r="O1632" i="16"/>
  <c r="X1632" i="16" s="1"/>
  <c r="U1621" i="16"/>
  <c r="W1621" i="16" s="1"/>
  <c r="O1621" i="16"/>
  <c r="X1621" i="16" s="1"/>
  <c r="U1620" i="16"/>
  <c r="W1620" i="16" s="1"/>
  <c r="O1620" i="16"/>
  <c r="U583" i="1" s="1"/>
  <c r="U1619" i="16"/>
  <c r="W1619" i="16" s="1"/>
  <c r="O1619" i="16"/>
  <c r="X1619" i="16" s="1"/>
  <c r="U1618" i="16"/>
  <c r="W1618" i="16" s="1"/>
  <c r="O1618" i="16"/>
  <c r="U1617" i="16"/>
  <c r="W1617" i="16" s="1"/>
  <c r="O1617" i="16"/>
  <c r="X1617" i="16" s="1"/>
  <c r="U1616" i="16"/>
  <c r="W1616" i="16" s="1"/>
  <c r="O1616" i="16"/>
  <c r="X1616" i="16" s="1"/>
  <c r="U1615" i="16"/>
  <c r="W1615" i="16" s="1"/>
  <c r="O1615" i="16"/>
  <c r="X1615" i="16" s="1"/>
  <c r="U1614" i="16"/>
  <c r="W1614" i="16" s="1"/>
  <c r="O1614" i="16"/>
  <c r="X1614" i="16" s="1"/>
  <c r="U1613" i="16"/>
  <c r="W1613" i="16" s="1"/>
  <c r="O1613" i="16"/>
  <c r="X1613" i="16" s="1"/>
  <c r="U1612" i="16"/>
  <c r="W1612" i="16" s="1"/>
  <c r="O1612" i="16"/>
  <c r="X1612" i="16" s="1"/>
  <c r="U1292" i="16"/>
  <c r="W1292" i="16" s="1"/>
  <c r="O1292" i="16"/>
  <c r="U1282" i="16"/>
  <c r="W1282" i="16" s="1"/>
  <c r="O1282" i="16"/>
  <c r="X1282" i="16" s="1"/>
  <c r="U1120" i="16"/>
  <c r="W1120" i="16" s="1"/>
  <c r="O1120" i="16"/>
  <c r="X1120" i="16" s="1"/>
  <c r="U1119" i="16"/>
  <c r="W1119" i="16" s="1"/>
  <c r="O1119" i="16"/>
  <c r="X1119" i="16" s="1"/>
  <c r="U1116" i="16"/>
  <c r="W1116" i="16" s="1"/>
  <c r="O1116" i="16"/>
  <c r="X1116" i="16" s="1"/>
  <c r="U1114" i="16"/>
  <c r="W1114" i="16" s="1"/>
  <c r="O1114" i="16"/>
  <c r="X1114" i="16" s="1"/>
  <c r="X1112" i="16" s="1"/>
  <c r="U1020" i="16"/>
  <c r="W1020" i="16" s="1"/>
  <c r="O1020" i="16"/>
  <c r="X1020" i="16" s="1"/>
  <c r="U1019" i="16"/>
  <c r="W1019" i="16" s="1"/>
  <c r="O1019" i="16"/>
  <c r="U1018" i="16"/>
  <c r="W1018" i="16" s="1"/>
  <c r="O1018" i="16"/>
  <c r="X1018" i="16" s="1"/>
  <c r="U1016" i="16"/>
  <c r="W1016" i="16" s="1"/>
  <c r="O1016" i="16"/>
  <c r="X1016" i="16" s="1"/>
  <c r="U1010" i="16"/>
  <c r="W1010" i="16" s="1"/>
  <c r="O1010" i="16"/>
  <c r="X1010" i="16" s="1"/>
  <c r="U992" i="16"/>
  <c r="W992" i="16" s="1"/>
  <c r="O992" i="16"/>
  <c r="X992" i="16" s="1"/>
  <c r="U916" i="16"/>
  <c r="W916" i="16" s="1"/>
  <c r="O916" i="16"/>
  <c r="X916" i="16" s="1"/>
  <c r="U900" i="16"/>
  <c r="W900" i="16" s="1"/>
  <c r="O900" i="16"/>
  <c r="X900" i="16" s="1"/>
  <c r="U870" i="16"/>
  <c r="W870" i="16" s="1"/>
  <c r="O870" i="16"/>
  <c r="U816" i="16"/>
  <c r="W816" i="16" s="1"/>
  <c r="O816" i="16"/>
  <c r="X816" i="16" s="1"/>
  <c r="U810" i="16"/>
  <c r="W810" i="16" s="1"/>
  <c r="O810" i="16"/>
  <c r="X810" i="16" s="1"/>
  <c r="U780" i="16"/>
  <c r="W780" i="16" s="1"/>
  <c r="O780" i="16"/>
  <c r="X780" i="16" s="1"/>
  <c r="U720" i="16"/>
  <c r="W720" i="16" s="1"/>
  <c r="O720" i="16"/>
  <c r="X720" i="16" s="1"/>
  <c r="U690" i="16"/>
  <c r="W690" i="16" s="1"/>
  <c r="O690" i="16"/>
  <c r="X690" i="16" s="1"/>
  <c r="U614" i="16"/>
  <c r="W614" i="16" s="1"/>
  <c r="O614" i="16"/>
  <c r="X614" i="16" s="1"/>
  <c r="U612" i="16"/>
  <c r="W612" i="16" s="1"/>
  <c r="O612" i="16"/>
  <c r="U512" i="16"/>
  <c r="W512" i="16" s="1"/>
  <c r="O512" i="16"/>
  <c r="X512" i="16" s="1"/>
  <c r="U412" i="16"/>
  <c r="W412" i="16" s="1"/>
  <c r="O412" i="16"/>
  <c r="X412" i="16" s="1"/>
  <c r="U312" i="16"/>
  <c r="W312" i="16" s="1"/>
  <c r="O312" i="16"/>
  <c r="X312" i="16" s="1"/>
  <c r="U250" i="16"/>
  <c r="W250" i="16" s="1"/>
  <c r="O250" i="16"/>
  <c r="X250" i="16" s="1"/>
  <c r="U240" i="16"/>
  <c r="W240" i="16" s="1"/>
  <c r="O240" i="16"/>
  <c r="X240" i="16" s="1"/>
  <c r="U230" i="16"/>
  <c r="W230" i="16" s="1"/>
  <c r="X230" i="16" s="1"/>
  <c r="O230" i="16"/>
  <c r="U220" i="16"/>
  <c r="W220" i="16" s="1"/>
  <c r="O220" i="16"/>
  <c r="U219" i="16"/>
  <c r="W219" i="16" s="1"/>
  <c r="O219" i="16"/>
  <c r="X219" i="16" s="1"/>
  <c r="U218" i="16"/>
  <c r="W218" i="16" s="1"/>
  <c r="O218" i="16"/>
  <c r="X218" i="16" s="1"/>
  <c r="U217" i="16"/>
  <c r="W217" i="16" s="1"/>
  <c r="O217" i="16"/>
  <c r="X217" i="16" s="1"/>
  <c r="U216" i="16"/>
  <c r="W216" i="16" s="1"/>
  <c r="O216" i="16"/>
  <c r="X216" i="16" s="1"/>
  <c r="U215" i="16"/>
  <c r="W215" i="16" s="1"/>
  <c r="O215" i="16"/>
  <c r="X215" i="16" s="1"/>
  <c r="U180" i="16"/>
  <c r="W180" i="16" s="1"/>
  <c r="O180" i="16"/>
  <c r="X180" i="16" s="1"/>
  <c r="U160" i="16"/>
  <c r="W160" i="16" s="1"/>
  <c r="O160" i="16"/>
  <c r="U120" i="16"/>
  <c r="W120" i="16" s="1"/>
  <c r="O120" i="16"/>
  <c r="X120" i="16" s="1"/>
  <c r="U200" i="16"/>
  <c r="O200" i="16"/>
  <c r="U1015" i="16"/>
  <c r="W1015" i="16" s="1"/>
  <c r="O1015" i="16"/>
  <c r="X1015" i="16" s="1"/>
  <c r="U1017" i="16"/>
  <c r="W1017" i="16" s="1"/>
  <c r="O1017" i="16"/>
  <c r="X1017" i="16" s="1"/>
  <c r="U1021" i="16"/>
  <c r="W1021" i="16" s="1"/>
  <c r="O1021" i="16"/>
  <c r="X1021" i="16" s="1"/>
  <c r="U1022" i="16"/>
  <c r="W1022" i="16" s="1"/>
  <c r="O1022" i="16"/>
  <c r="X1022" i="16" s="1"/>
  <c r="U2400" i="16"/>
  <c r="W2400" i="16" s="1"/>
  <c r="O2400" i="16"/>
  <c r="V1094" i="16"/>
  <c r="W1094" i="16" s="1"/>
  <c r="V1089" i="16"/>
  <c r="W1089" i="16" s="1"/>
  <c r="V1088" i="16"/>
  <c r="W1088" i="16" s="1"/>
  <c r="X1088" i="16" s="1"/>
  <c r="V1087" i="16"/>
  <c r="W1087" i="16" s="1"/>
  <c r="X1087" i="16" s="1"/>
  <c r="W200" i="16"/>
  <c r="M1819" i="16"/>
  <c r="M1807" i="16"/>
  <c r="M1903" i="16"/>
  <c r="M2453" i="16"/>
  <c r="V179" i="16"/>
  <c r="V158" i="16"/>
  <c r="V178" i="16"/>
  <c r="V199" i="16"/>
  <c r="V157" i="16"/>
  <c r="U2465" i="16"/>
  <c r="W2465" i="16" s="1"/>
  <c r="O2465" i="16"/>
  <c r="X2465" i="16" s="1"/>
  <c r="U2464" i="16"/>
  <c r="W2464" i="16" s="1"/>
  <c r="O2464" i="16"/>
  <c r="X2464" i="16" s="1"/>
  <c r="U2614" i="16"/>
  <c r="W2614" i="16" s="1"/>
  <c r="O2614" i="16"/>
  <c r="V1169" i="16"/>
  <c r="S1169" i="16"/>
  <c r="V1167" i="16"/>
  <c r="S1167" i="16"/>
  <c r="V1549" i="16"/>
  <c r="S1549" i="16"/>
  <c r="V1544" i="16"/>
  <c r="S1544" i="16"/>
  <c r="V1541" i="16"/>
  <c r="S1541" i="16"/>
  <c r="V1529" i="16"/>
  <c r="S1529" i="16"/>
  <c r="V1524" i="16"/>
  <c r="S1524" i="16"/>
  <c r="V1488" i="16"/>
  <c r="S1488" i="16"/>
  <c r="V1509" i="16"/>
  <c r="S1509" i="16"/>
  <c r="V2301" i="16"/>
  <c r="S2301" i="16"/>
  <c r="V2300" i="16"/>
  <c r="S2300" i="16"/>
  <c r="V1150" i="16"/>
  <c r="S1150" i="16"/>
  <c r="V1148" i="16"/>
  <c r="S1148" i="16"/>
  <c r="V136" i="16"/>
  <c r="S136" i="16"/>
  <c r="U1007" i="16"/>
  <c r="W1007" i="16" s="1"/>
  <c r="O1007" i="16"/>
  <c r="X1007" i="16" s="1"/>
  <c r="U157" i="16"/>
  <c r="O157" i="16"/>
  <c r="U158" i="16"/>
  <c r="O158" i="16"/>
  <c r="U178" i="16"/>
  <c r="O178" i="16"/>
  <c r="U179" i="16"/>
  <c r="O179" i="16"/>
  <c r="U199" i="16"/>
  <c r="O199" i="16"/>
  <c r="M2461" i="16"/>
  <c r="U2458" i="16"/>
  <c r="W2458" i="16" s="1"/>
  <c r="O2458" i="16"/>
  <c r="X2458" i="16" s="1"/>
  <c r="U2457" i="16"/>
  <c r="W2457" i="16" s="1"/>
  <c r="O2457" i="16"/>
  <c r="X2457" i="16" s="1"/>
  <c r="U2456" i="16"/>
  <c r="W2456" i="16" s="1"/>
  <c r="O2456" i="16"/>
  <c r="U2455" i="16"/>
  <c r="W2455" i="16" s="1"/>
  <c r="O2455" i="16"/>
  <c r="X2455" i="16" s="1"/>
  <c r="U2463" i="16"/>
  <c r="W2463" i="16" s="1"/>
  <c r="O2463" i="16"/>
  <c r="U596" i="16"/>
  <c r="W596" i="16" s="1"/>
  <c r="O596" i="16"/>
  <c r="X596" i="16" s="1"/>
  <c r="U2616" i="16"/>
  <c r="W2616" i="16" s="1"/>
  <c r="O2616" i="16"/>
  <c r="X2616" i="16" s="1"/>
  <c r="U2615" i="16"/>
  <c r="W2615" i="16" s="1"/>
  <c r="O2615" i="16"/>
  <c r="X2615" i="16" s="1"/>
  <c r="U2617" i="16"/>
  <c r="W2617" i="16" s="1"/>
  <c r="O2617" i="16"/>
  <c r="X2617" i="16" s="1"/>
  <c r="U2618" i="16"/>
  <c r="W2618" i="16" s="1"/>
  <c r="O2618" i="16"/>
  <c r="X2618" i="16" s="1"/>
  <c r="U2620" i="16"/>
  <c r="W2620" i="16" s="1"/>
  <c r="O2620" i="16"/>
  <c r="U2621" i="16"/>
  <c r="W2621" i="16" s="1"/>
  <c r="O2621" i="16"/>
  <c r="X2621" i="16" s="1"/>
  <c r="U2622" i="16"/>
  <c r="W2622" i="16" s="1"/>
  <c r="O2622" i="16"/>
  <c r="T768" i="16"/>
  <c r="V768" i="16" s="1"/>
  <c r="W768" i="16" s="1"/>
  <c r="M768" i="16"/>
  <c r="M1975" i="16"/>
  <c r="U1727" i="16"/>
  <c r="U1728" i="16"/>
  <c r="U1726" i="16"/>
  <c r="U1725" i="16"/>
  <c r="W1725" i="16" s="1"/>
  <c r="O1725" i="16"/>
  <c r="X1725" i="16" s="1"/>
  <c r="U1763" i="16"/>
  <c r="W1763" i="16" s="1"/>
  <c r="O1763" i="16"/>
  <c r="U1751" i="16"/>
  <c r="W1751" i="16" s="1"/>
  <c r="O1751" i="16"/>
  <c r="X1751" i="16" s="1"/>
  <c r="U1739" i="16"/>
  <c r="W1739" i="16" s="1"/>
  <c r="O1739" i="16"/>
  <c r="X1739" i="16" s="1"/>
  <c r="U1835" i="16"/>
  <c r="W1835" i="16" s="1"/>
  <c r="O1835" i="16"/>
  <c r="X1835" i="16" s="1"/>
  <c r="M1831" i="16"/>
  <c r="U1823" i="16"/>
  <c r="W1823" i="16" s="1"/>
  <c r="O1823" i="16"/>
  <c r="U1811" i="16"/>
  <c r="W1811" i="16" s="1"/>
  <c r="O1811" i="16"/>
  <c r="U1799" i="16"/>
  <c r="W1799" i="16" s="1"/>
  <c r="O1799" i="16"/>
  <c r="X1799" i="16" s="1"/>
  <c r="M1795" i="16"/>
  <c r="U1787" i="16"/>
  <c r="W1787" i="16" s="1"/>
  <c r="O1787" i="16"/>
  <c r="X1787" i="16" s="1"/>
  <c r="M1783" i="16"/>
  <c r="U1775" i="16"/>
  <c r="W1775" i="16" s="1"/>
  <c r="O1775" i="16"/>
  <c r="X1775" i="16" s="1"/>
  <c r="M1771" i="16"/>
  <c r="U1967" i="16"/>
  <c r="W1967" i="16" s="1"/>
  <c r="O1967" i="16"/>
  <c r="X1967" i="16" s="1"/>
  <c r="M1963" i="16"/>
  <c r="U1955" i="16"/>
  <c r="W1955" i="16" s="1"/>
  <c r="O1955" i="16"/>
  <c r="M1951" i="16"/>
  <c r="U1943" i="16"/>
  <c r="W1943" i="16" s="1"/>
  <c r="O1943" i="16"/>
  <c r="U1931" i="16"/>
  <c r="W1931" i="16" s="1"/>
  <c r="O1931" i="16"/>
  <c r="X1931" i="16" s="1"/>
  <c r="U1907" i="16"/>
  <c r="W1907" i="16" s="1"/>
  <c r="O1907" i="16"/>
  <c r="X1907" i="16" s="1"/>
  <c r="U1895" i="16"/>
  <c r="W1895" i="16" s="1"/>
  <c r="O1895" i="16"/>
  <c r="X1895" i="16" s="1"/>
  <c r="M1891" i="16"/>
  <c r="U1883" i="16"/>
  <c r="W1883" i="16" s="1"/>
  <c r="O1883" i="16"/>
  <c r="X1883" i="16" s="1"/>
  <c r="U1871" i="16"/>
  <c r="W1871" i="16" s="1"/>
  <c r="O1871" i="16"/>
  <c r="U1859" i="16"/>
  <c r="W1859" i="16" s="1"/>
  <c r="O1859" i="16"/>
  <c r="X1859" i="16" s="1"/>
  <c r="M1855" i="16"/>
  <c r="U1847" i="16"/>
  <c r="W1847" i="16" s="1"/>
  <c r="O1847" i="16"/>
  <c r="X1847" i="16" s="1"/>
  <c r="M1843" i="16"/>
  <c r="U1979" i="16"/>
  <c r="W1979" i="16" s="1"/>
  <c r="O1979" i="16"/>
  <c r="X1979" i="16" s="1"/>
  <c r="U1965" i="16"/>
  <c r="W1965" i="16" s="1"/>
  <c r="O1965" i="16"/>
  <c r="U1929" i="16"/>
  <c r="W1929" i="16" s="1"/>
  <c r="O1929" i="16"/>
  <c r="U1980" i="16"/>
  <c r="W1980" i="16" s="1"/>
  <c r="O1980" i="16"/>
  <c r="U1978" i="16"/>
  <c r="W1978" i="16" s="1"/>
  <c r="O1978" i="16"/>
  <c r="X1978" i="16" s="1"/>
  <c r="U1977" i="16"/>
  <c r="W1977" i="16" s="1"/>
  <c r="O1977" i="16"/>
  <c r="U1968" i="16"/>
  <c r="W1968" i="16" s="1"/>
  <c r="O1968" i="16"/>
  <c r="X1968" i="16" s="1"/>
  <c r="U1956" i="16"/>
  <c r="W1956" i="16" s="1"/>
  <c r="O1956" i="16"/>
  <c r="X1956" i="16" s="1"/>
  <c r="U1954" i="16"/>
  <c r="W1954" i="16" s="1"/>
  <c r="O1954" i="16"/>
  <c r="U1953" i="16"/>
  <c r="W1953" i="16" s="1"/>
  <c r="O1953" i="16"/>
  <c r="U1944" i="16"/>
  <c r="W1944" i="16" s="1"/>
  <c r="O1944" i="16"/>
  <c r="U1941" i="16"/>
  <c r="W1941" i="16" s="1"/>
  <c r="O1941" i="16"/>
  <c r="U1930" i="16"/>
  <c r="W1930" i="16" s="1"/>
  <c r="O1930" i="16"/>
  <c r="U1906" i="16"/>
  <c r="W1906" i="16" s="1"/>
  <c r="O1906" i="16"/>
  <c r="X1906" i="16" s="1"/>
  <c r="U1908" i="16"/>
  <c r="W1908" i="16" s="1"/>
  <c r="O1908" i="16"/>
  <c r="X1908" i="16" s="1"/>
  <c r="U1905" i="16"/>
  <c r="W1905" i="16" s="1"/>
  <c r="O1905" i="16"/>
  <c r="X1905" i="16" s="1"/>
  <c r="X1903" i="16" s="1"/>
  <c r="O540" i="1" s="1"/>
  <c r="U1896" i="16"/>
  <c r="W1896" i="16" s="1"/>
  <c r="O1896" i="16"/>
  <c r="X1896" i="16" s="1"/>
  <c r="U1894" i="16"/>
  <c r="W1894" i="16" s="1"/>
  <c r="O1894" i="16"/>
  <c r="U1893" i="16"/>
  <c r="W1893" i="16" s="1"/>
  <c r="O1893" i="16"/>
  <c r="X1893" i="16" s="1"/>
  <c r="U1884" i="16"/>
  <c r="W1884" i="16" s="1"/>
  <c r="O1884" i="16"/>
  <c r="U1881" i="16"/>
  <c r="W1881" i="16" s="1"/>
  <c r="O1881" i="16"/>
  <c r="U1870" i="16"/>
  <c r="W1870" i="16" s="1"/>
  <c r="O1870" i="16"/>
  <c r="U1869" i="16"/>
  <c r="W1869" i="16" s="1"/>
  <c r="O1869" i="16"/>
  <c r="X1869" i="16" s="1"/>
  <c r="U1860" i="16"/>
  <c r="W1860" i="16" s="1"/>
  <c r="O1860" i="16"/>
  <c r="U1858" i="16"/>
  <c r="W1858" i="16" s="1"/>
  <c r="O1858" i="16"/>
  <c r="U1857" i="16"/>
  <c r="W1857" i="16" s="1"/>
  <c r="O1857" i="16"/>
  <c r="X1857" i="16" s="1"/>
  <c r="U1848" i="16"/>
  <c r="W1848" i="16" s="1"/>
  <c r="O1848" i="16"/>
  <c r="U1845" i="16"/>
  <c r="W1845" i="16" s="1"/>
  <c r="O1845" i="16"/>
  <c r="U1836" i="16"/>
  <c r="W1836" i="16" s="1"/>
  <c r="O1836" i="16"/>
  <c r="X1836" i="16" s="1"/>
  <c r="U1834" i="16"/>
  <c r="W1834" i="16" s="1"/>
  <c r="O1834" i="16"/>
  <c r="U1833" i="16"/>
  <c r="W1833" i="16" s="1"/>
  <c r="O1833" i="16"/>
  <c r="X1833" i="16" s="1"/>
  <c r="U1824" i="16"/>
  <c r="W1824" i="16" s="1"/>
  <c r="O1824" i="16"/>
  <c r="U1809" i="16"/>
  <c r="W1809" i="16" s="1"/>
  <c r="O1809" i="16"/>
  <c r="U1800" i="16"/>
  <c r="W1800" i="16" s="1"/>
  <c r="O1800" i="16"/>
  <c r="U1797" i="16"/>
  <c r="W1797" i="16" s="1"/>
  <c r="O1797" i="16"/>
  <c r="X1797" i="16" s="1"/>
  <c r="U1788" i="16"/>
  <c r="W1788" i="16" s="1"/>
  <c r="O1788" i="16"/>
  <c r="X1788" i="16" s="1"/>
  <c r="U1786" i="16"/>
  <c r="W1786" i="16" s="1"/>
  <c r="O1786" i="16"/>
  <c r="X1786" i="16" s="1"/>
  <c r="U1785" i="16"/>
  <c r="W1785" i="16" s="1"/>
  <c r="O1785" i="16"/>
  <c r="O1783" i="16" s="1"/>
  <c r="U1776" i="16"/>
  <c r="W1776" i="16" s="1"/>
  <c r="O1776" i="16"/>
  <c r="U1773" i="16"/>
  <c r="W1773" i="16" s="1"/>
  <c r="O1773" i="16"/>
  <c r="U1764" i="16"/>
  <c r="W1764" i="16" s="1"/>
  <c r="O1764" i="16"/>
  <c r="U1761" i="16"/>
  <c r="W1761" i="16" s="1"/>
  <c r="O1761" i="16"/>
  <c r="X1761" i="16" s="1"/>
  <c r="U1750" i="16"/>
  <c r="W1750" i="16" s="1"/>
  <c r="O1750" i="16"/>
  <c r="X1750" i="16" s="1"/>
  <c r="U1749" i="16"/>
  <c r="W1749" i="16" s="1"/>
  <c r="O1749" i="16"/>
  <c r="X1749" i="16" s="1"/>
  <c r="U1740" i="16"/>
  <c r="U1737" i="16"/>
  <c r="W1737" i="16" s="1"/>
  <c r="O1737" i="16"/>
  <c r="X1737" i="16" s="1"/>
  <c r="U1846" i="16"/>
  <c r="W1846" i="16" s="1"/>
  <c r="O1846" i="16"/>
  <c r="X1846" i="16" s="1"/>
  <c r="U1966" i="16"/>
  <c r="W1966" i="16" s="1"/>
  <c r="O1966" i="16"/>
  <c r="U1810" i="16"/>
  <c r="W1810" i="16" s="1"/>
  <c r="O1810" i="16"/>
  <c r="X1810" i="16" s="1"/>
  <c r="U1798" i="16"/>
  <c r="W1798" i="16" s="1"/>
  <c r="O1798" i="16"/>
  <c r="X1798" i="16" s="1"/>
  <c r="U1774" i="16"/>
  <c r="W1774" i="16" s="1"/>
  <c r="O1774" i="16"/>
  <c r="O1771" i="16" s="1"/>
  <c r="U1738" i="16"/>
  <c r="W1738" i="16" s="1"/>
  <c r="O1738" i="16"/>
  <c r="U621" i="1" s="1"/>
  <c r="O1759" i="16"/>
  <c r="N528" i="1" s="1"/>
  <c r="U528" i="1" s="1"/>
  <c r="O1795" i="16"/>
  <c r="N531" i="1" s="1"/>
  <c r="U531" i="1" s="1"/>
  <c r="U2574" i="16"/>
  <c r="U2571" i="16"/>
  <c r="U2565" i="16"/>
  <c r="U2566" i="16"/>
  <c r="A273" i="1"/>
  <c r="U267" i="16"/>
  <c r="O267" i="16"/>
  <c r="V944" i="16"/>
  <c r="O944" i="16"/>
  <c r="W944" i="16"/>
  <c r="V876" i="16"/>
  <c r="W876" i="16" s="1"/>
  <c r="O876" i="16"/>
  <c r="V858" i="16"/>
  <c r="W858" i="16" s="1"/>
  <c r="O858" i="16"/>
  <c r="V822" i="16"/>
  <c r="O822" i="16"/>
  <c r="W822" i="16"/>
  <c r="O768" i="16"/>
  <c r="V696" i="16"/>
  <c r="O696" i="16"/>
  <c r="W696" i="16"/>
  <c r="V678" i="16"/>
  <c r="W678" i="16" s="1"/>
  <c r="O678" i="16"/>
  <c r="W1540" i="16"/>
  <c r="X1540" i="16" s="1"/>
  <c r="W1530" i="16"/>
  <c r="X1530" i="16" s="1"/>
  <c r="M1171" i="16"/>
  <c r="T1171" i="16" s="1"/>
  <c r="J618" i="16"/>
  <c r="H618" i="16"/>
  <c r="L1263" i="16"/>
  <c r="L1261" i="16"/>
  <c r="L2596" i="16"/>
  <c r="L2595" i="16"/>
  <c r="L2592" i="16" s="1"/>
  <c r="P2592" i="16"/>
  <c r="M388" i="1"/>
  <c r="F388" i="1"/>
  <c r="O1273" i="16"/>
  <c r="G388" i="1"/>
  <c r="F413" i="1"/>
  <c r="G415" i="1"/>
  <c r="G350" i="1"/>
  <c r="J17" i="12"/>
  <c r="O1903" i="16" l="1"/>
  <c r="N540" i="1" s="1"/>
  <c r="U540" i="1" s="1"/>
  <c r="O1855" i="16"/>
  <c r="N536" i="1" s="1"/>
  <c r="U536" i="1" s="1"/>
  <c r="X1776" i="16"/>
  <c r="X1824" i="16"/>
  <c r="X1858" i="16"/>
  <c r="X1944" i="16"/>
  <c r="X1980" i="16"/>
  <c r="X1871" i="16"/>
  <c r="X1955" i="16"/>
  <c r="X1811" i="16"/>
  <c r="X2456" i="16"/>
  <c r="X2453" i="16" s="1"/>
  <c r="O672" i="1" s="1"/>
  <c r="P672" i="1" s="1"/>
  <c r="X1085" i="16"/>
  <c r="O2453" i="16"/>
  <c r="N672" i="1" s="1"/>
  <c r="U672" i="1" s="1"/>
  <c r="X1089" i="16"/>
  <c r="X1800" i="16"/>
  <c r="X1848" i="16"/>
  <c r="X1884" i="16"/>
  <c r="O1927" i="16"/>
  <c r="X1094" i="16"/>
  <c r="X1092" i="16" s="1"/>
  <c r="X1966" i="16"/>
  <c r="X1943" i="16"/>
  <c r="X1763" i="16"/>
  <c r="X2620" i="16"/>
  <c r="X160" i="16"/>
  <c r="X220" i="16"/>
  <c r="X612" i="16"/>
  <c r="X870" i="16"/>
  <c r="X1019" i="16"/>
  <c r="X1292" i="16"/>
  <c r="X1618" i="16"/>
  <c r="X1822" i="16"/>
  <c r="X1942" i="16"/>
  <c r="X1919" i="16"/>
  <c r="X860" i="16"/>
  <c r="X713" i="16"/>
  <c r="X519" i="16"/>
  <c r="X440" i="16"/>
  <c r="X380" i="16"/>
  <c r="X315" i="16"/>
  <c r="X314" i="16"/>
  <c r="X1620" i="16"/>
  <c r="P583" i="1" s="1"/>
  <c r="M2599" i="16"/>
  <c r="X1747" i="16"/>
  <c r="O1831" i="16"/>
  <c r="O1867" i="16"/>
  <c r="O1891" i="16"/>
  <c r="O1951" i="16"/>
  <c r="O1819" i="16"/>
  <c r="X2400" i="16"/>
  <c r="X2398" i="16" s="1"/>
  <c r="O2398" i="16"/>
  <c r="X1013" i="16"/>
  <c r="X200" i="16"/>
  <c r="X1713" i="16"/>
  <c r="X1711" i="16" s="1"/>
  <c r="P609" i="1" s="1"/>
  <c r="O1711" i="16"/>
  <c r="U609" i="1" s="1"/>
  <c r="X1917" i="16"/>
  <c r="X1915" i="16" s="1"/>
  <c r="O1915" i="16"/>
  <c r="O1807" i="16"/>
  <c r="X1774" i="16"/>
  <c r="X1785" i="16"/>
  <c r="X1783" i="16" s="1"/>
  <c r="O530" i="1" s="1"/>
  <c r="X1834" i="16"/>
  <c r="X1831" i="16" s="1"/>
  <c r="X1870" i="16"/>
  <c r="X1894" i="16"/>
  <c r="X1891" i="16" s="1"/>
  <c r="X1930" i="16"/>
  <c r="X1954" i="16"/>
  <c r="X1823" i="16"/>
  <c r="X1819" i="16" s="1"/>
  <c r="W267" i="16"/>
  <c r="X267" i="16" s="1"/>
  <c r="O146" i="1" s="1"/>
  <c r="W199" i="16"/>
  <c r="W179" i="16"/>
  <c r="W178" i="16"/>
  <c r="W158" i="16"/>
  <c r="W157" i="16"/>
  <c r="X2463" i="16"/>
  <c r="O2461" i="16"/>
  <c r="N673" i="1" s="1"/>
  <c r="U673" i="1" s="1"/>
  <c r="X2614" i="16"/>
  <c r="P465" i="1" s="1"/>
  <c r="U465" i="1"/>
  <c r="V1171" i="16"/>
  <c r="S1171" i="16"/>
  <c r="U2300" i="16"/>
  <c r="W2300" i="16" s="1"/>
  <c r="O2300" i="16"/>
  <c r="U2301" i="16"/>
  <c r="W2301" i="16" s="1"/>
  <c r="O2301" i="16"/>
  <c r="U1509" i="16"/>
  <c r="W1509" i="16" s="1"/>
  <c r="O1509" i="16"/>
  <c r="X1509" i="16" s="1"/>
  <c r="U1488" i="16"/>
  <c r="W1488" i="16" s="1"/>
  <c r="O1488" i="16"/>
  <c r="X1488" i="16" s="1"/>
  <c r="U1524" i="16"/>
  <c r="W1524" i="16" s="1"/>
  <c r="O1524" i="16"/>
  <c r="U1529" i="16"/>
  <c r="W1529" i="16" s="1"/>
  <c r="O1529" i="16"/>
  <c r="U568" i="1" s="1"/>
  <c r="U1541" i="16"/>
  <c r="W1541" i="16" s="1"/>
  <c r="O1541" i="16"/>
  <c r="X1541" i="16" s="1"/>
  <c r="U1544" i="16"/>
  <c r="W1544" i="16" s="1"/>
  <c r="O1544" i="16"/>
  <c r="X1544" i="16" s="1"/>
  <c r="U1549" i="16"/>
  <c r="W1549" i="16" s="1"/>
  <c r="O1549" i="16"/>
  <c r="U1167" i="16"/>
  <c r="W1167" i="16" s="1"/>
  <c r="O1167" i="16"/>
  <c r="X1167" i="16" s="1"/>
  <c r="U1169" i="16"/>
  <c r="W1169" i="16" s="1"/>
  <c r="O1169" i="16"/>
  <c r="X1169" i="16" s="1"/>
  <c r="U1148" i="16"/>
  <c r="W1148" i="16" s="1"/>
  <c r="O1148" i="16"/>
  <c r="U1150" i="16"/>
  <c r="W1150" i="16" s="1"/>
  <c r="O1150" i="16"/>
  <c r="U136" i="16"/>
  <c r="O136" i="16"/>
  <c r="P530" i="1"/>
  <c r="P540" i="1"/>
  <c r="N252" i="1"/>
  <c r="U252" i="1" s="1"/>
  <c r="X2622" i="16"/>
  <c r="X1764" i="16"/>
  <c r="X1860" i="16"/>
  <c r="X1773" i="16"/>
  <c r="X1809" i="16"/>
  <c r="X1845" i="16"/>
  <c r="X1843" i="16" s="1"/>
  <c r="O535" i="1" s="1"/>
  <c r="O1843" i="16"/>
  <c r="N535" i="1" s="1"/>
  <c r="U535" i="1" s="1"/>
  <c r="X1881" i="16"/>
  <c r="X1738" i="16"/>
  <c r="P621" i="1" s="1"/>
  <c r="X1795" i="16"/>
  <c r="O531" i="1" s="1"/>
  <c r="X1941" i="16"/>
  <c r="X1953" i="16"/>
  <c r="O1975" i="16"/>
  <c r="N546" i="1" s="1"/>
  <c r="U546" i="1" s="1"/>
  <c r="X1977" i="16"/>
  <c r="X1975" i="16" s="1"/>
  <c r="O546" i="1" s="1"/>
  <c r="X1929" i="16"/>
  <c r="O1963" i="16"/>
  <c r="N545" i="1" s="1"/>
  <c r="U545" i="1" s="1"/>
  <c r="X1965" i="16"/>
  <c r="X1963" i="16" s="1"/>
  <c r="O545" i="1" s="1"/>
  <c r="N146" i="1"/>
  <c r="U146" i="1" s="1"/>
  <c r="X944" i="16"/>
  <c r="X876" i="16"/>
  <c r="X858" i="16"/>
  <c r="X822" i="16"/>
  <c r="X768" i="16"/>
  <c r="X696" i="16"/>
  <c r="X678" i="16"/>
  <c r="O1547" i="16"/>
  <c r="U570" i="1" s="1"/>
  <c r="N276" i="1"/>
  <c r="U276" i="1" s="1"/>
  <c r="N326" i="1"/>
  <c r="U326" i="1" s="1"/>
  <c r="G85" i="1"/>
  <c r="F26" i="12"/>
  <c r="F8" i="12"/>
  <c r="F17" i="12"/>
  <c r="G79" i="1"/>
  <c r="R1438" i="16"/>
  <c r="S1438" i="16" s="1"/>
  <c r="T1438" i="16" s="1"/>
  <c r="O2299" i="16"/>
  <c r="U669" i="1"/>
  <c r="O1299" i="16"/>
  <c r="O1309" i="16"/>
  <c r="O1240" i="16"/>
  <c r="O1244" i="16"/>
  <c r="O1246" i="16"/>
  <c r="O1248" i="16"/>
  <c r="O1250" i="16"/>
  <c r="O1254" i="16"/>
  <c r="O1256" i="16"/>
  <c r="O1174" i="16"/>
  <c r="O1137" i="16"/>
  <c r="O1139" i="16"/>
  <c r="O1141" i="16"/>
  <c r="O1143" i="16"/>
  <c r="O1145" i="16"/>
  <c r="M706" i="1"/>
  <c r="P2497" i="16"/>
  <c r="P2492" i="16"/>
  <c r="P2485" i="16"/>
  <c r="P2477" i="16"/>
  <c r="P1723" i="16"/>
  <c r="P1711" i="16"/>
  <c r="P1699" i="16"/>
  <c r="P1987" i="16"/>
  <c r="P1694" i="16"/>
  <c r="J1696" i="16"/>
  <c r="H1696" i="16"/>
  <c r="H1694" i="16" s="1"/>
  <c r="P1683" i="16"/>
  <c r="P1673" i="16"/>
  <c r="P1664" i="16"/>
  <c r="H1654" i="16"/>
  <c r="P1659" i="16"/>
  <c r="P1647" i="16"/>
  <c r="P1624" i="16"/>
  <c r="P1629" i="16"/>
  <c r="P1606" i="16"/>
  <c r="P1278" i="16"/>
  <c r="P1273" i="16"/>
  <c r="P1285" i="16"/>
  <c r="P1123" i="16"/>
  <c r="P2547" i="16"/>
  <c r="P2531" i="16"/>
  <c r="P2516" i="16"/>
  <c r="T1014" i="16"/>
  <c r="R1014" i="16"/>
  <c r="O1014" i="16" s="1"/>
  <c r="O1013" i="16" s="1"/>
  <c r="T1000" i="16"/>
  <c r="R1000" i="16"/>
  <c r="O1000" i="16" s="1"/>
  <c r="P999" i="16"/>
  <c r="T988" i="16"/>
  <c r="R988" i="16"/>
  <c r="O988" i="16"/>
  <c r="P987" i="16"/>
  <c r="T964" i="16"/>
  <c r="R964" i="16"/>
  <c r="O964" i="16"/>
  <c r="T937" i="16"/>
  <c r="R937" i="16"/>
  <c r="O937" i="16"/>
  <c r="P936" i="16"/>
  <c r="T921" i="16"/>
  <c r="R921" i="16"/>
  <c r="O921" i="16" s="1"/>
  <c r="T905" i="16"/>
  <c r="R905" i="16"/>
  <c r="O905" i="16"/>
  <c r="P904" i="16"/>
  <c r="T887" i="16"/>
  <c r="R887" i="16"/>
  <c r="O887" i="16"/>
  <c r="P886" i="16"/>
  <c r="T869" i="16"/>
  <c r="R869" i="16"/>
  <c r="O869" i="16"/>
  <c r="P868" i="16"/>
  <c r="T851" i="16"/>
  <c r="R851" i="16"/>
  <c r="O851" i="16"/>
  <c r="T833" i="16"/>
  <c r="R833" i="16"/>
  <c r="O833" i="16"/>
  <c r="P832" i="16"/>
  <c r="T815" i="16"/>
  <c r="R815" i="16"/>
  <c r="O815" i="16" s="1"/>
  <c r="T797" i="16"/>
  <c r="R797" i="16"/>
  <c r="O797" i="16"/>
  <c r="P796" i="16"/>
  <c r="T779" i="16"/>
  <c r="R779" i="16"/>
  <c r="O779" i="16" s="1"/>
  <c r="P778" i="16"/>
  <c r="T761" i="16"/>
  <c r="R761" i="16"/>
  <c r="O761" i="16"/>
  <c r="T743" i="16"/>
  <c r="R743" i="16"/>
  <c r="O743" i="16"/>
  <c r="P742" i="16"/>
  <c r="P688" i="16"/>
  <c r="P724" i="16"/>
  <c r="P706" i="16"/>
  <c r="P652" i="16"/>
  <c r="P634" i="16"/>
  <c r="P602" i="16"/>
  <c r="P586" i="16"/>
  <c r="P234" i="16"/>
  <c r="P191" i="16"/>
  <c r="N325" i="1" l="1"/>
  <c r="X1549" i="16"/>
  <c r="X1867" i="16"/>
  <c r="X1807" i="16"/>
  <c r="X1524" i="16"/>
  <c r="P604" i="1" s="1"/>
  <c r="U604" i="1"/>
  <c r="X1529" i="16"/>
  <c r="P568" i="1" s="1"/>
  <c r="S2599" i="16"/>
  <c r="T2599" i="16"/>
  <c r="V2599" i="16" s="1"/>
  <c r="X1951" i="16"/>
  <c r="X1927" i="16"/>
  <c r="X1771" i="16"/>
  <c r="W136" i="16"/>
  <c r="X136" i="16" s="1"/>
  <c r="X157" i="16"/>
  <c r="X158" i="16"/>
  <c r="X178" i="16"/>
  <c r="X179" i="16"/>
  <c r="X199" i="16"/>
  <c r="X2461" i="16"/>
  <c r="O673" i="1" s="1"/>
  <c r="P673" i="1" s="1"/>
  <c r="N288" i="1"/>
  <c r="U288" i="1" s="1"/>
  <c r="O481" i="1"/>
  <c r="P481" i="1" s="1"/>
  <c r="N481" i="1"/>
  <c r="U481" i="1" s="1"/>
  <c r="N649" i="1"/>
  <c r="U649" i="1" s="1"/>
  <c r="X2301" i="16"/>
  <c r="X2300" i="16"/>
  <c r="U1171" i="16"/>
  <c r="W1171" i="16" s="1"/>
  <c r="O1171" i="16"/>
  <c r="X1171" i="16" s="1"/>
  <c r="X1150" i="16"/>
  <c r="O312" i="1" s="1"/>
  <c r="P312" i="1" s="1"/>
  <c r="N312" i="1"/>
  <c r="U312" i="1" s="1"/>
  <c r="X1148" i="16"/>
  <c r="O311" i="1" s="1"/>
  <c r="N311" i="1"/>
  <c r="U311" i="1" s="1"/>
  <c r="U107" i="1"/>
  <c r="P146" i="1"/>
  <c r="P546" i="1"/>
  <c r="P531" i="1"/>
  <c r="P535" i="1"/>
  <c r="X1855" i="16"/>
  <c r="O536" i="1" s="1"/>
  <c r="X1759" i="16"/>
  <c r="O528" i="1" s="1"/>
  <c r="P545" i="1"/>
  <c r="N457" i="1"/>
  <c r="U457" i="1" s="1"/>
  <c r="O288" i="1"/>
  <c r="O326" i="1"/>
  <c r="O325" i="1"/>
  <c r="T2605" i="16"/>
  <c r="R2605" i="16"/>
  <c r="O2605" i="16" s="1"/>
  <c r="O2604" i="16" s="1"/>
  <c r="N753" i="1" s="1"/>
  <c r="U753" i="1" s="1"/>
  <c r="T2593" i="16"/>
  <c r="R2593" i="16"/>
  <c r="O2593" i="16" s="1"/>
  <c r="T2493" i="16"/>
  <c r="R2493" i="16"/>
  <c r="O2493" i="16" s="1"/>
  <c r="T2486" i="16"/>
  <c r="R2486" i="16"/>
  <c r="O2486" i="16" s="1"/>
  <c r="T2478" i="16"/>
  <c r="R2478" i="16"/>
  <c r="O2478" i="16" s="1"/>
  <c r="T2470" i="16"/>
  <c r="R2470" i="16"/>
  <c r="O2470" i="16" s="1"/>
  <c r="T1724" i="16"/>
  <c r="R1724" i="16"/>
  <c r="O1724" i="16" s="1"/>
  <c r="U614" i="1" s="1"/>
  <c r="T1700" i="16"/>
  <c r="R1700" i="16"/>
  <c r="O1700" i="16" s="1"/>
  <c r="T1988" i="16"/>
  <c r="R1988" i="16"/>
  <c r="O1988" i="16" s="1"/>
  <c r="T1695" i="16"/>
  <c r="R1695" i="16"/>
  <c r="O1695" i="16" s="1"/>
  <c r="T1684" i="16"/>
  <c r="R1684" i="16"/>
  <c r="O1684" i="16" s="1"/>
  <c r="T1674" i="16"/>
  <c r="R1674" i="16"/>
  <c r="O1674" i="16" s="1"/>
  <c r="T1665" i="16"/>
  <c r="R1665" i="16"/>
  <c r="O1665" i="16" s="1"/>
  <c r="T1660" i="16"/>
  <c r="R1660" i="16"/>
  <c r="O1660" i="16" s="1"/>
  <c r="T1653" i="16"/>
  <c r="R1653" i="16"/>
  <c r="O1653" i="16" s="1"/>
  <c r="T1648" i="16"/>
  <c r="R1648" i="16"/>
  <c r="O1648" i="16" s="1"/>
  <c r="T1625" i="16"/>
  <c r="R1625" i="16"/>
  <c r="O1625" i="16" s="1"/>
  <c r="U586" i="1" s="1"/>
  <c r="T1630" i="16"/>
  <c r="R1630" i="16"/>
  <c r="O1630" i="16" s="1"/>
  <c r="T1607" i="16"/>
  <c r="R1607" i="16"/>
  <c r="O1607" i="16" s="1"/>
  <c r="T1279" i="16"/>
  <c r="R1279" i="16"/>
  <c r="O1279" i="16" s="1"/>
  <c r="T1124" i="16"/>
  <c r="R1124" i="16"/>
  <c r="O1124" i="16" s="1"/>
  <c r="T1113" i="16"/>
  <c r="R1113" i="16"/>
  <c r="O1113" i="16" s="1"/>
  <c r="O1112" i="16" s="1"/>
  <c r="N299" i="1" s="1"/>
  <c r="T1093" i="16"/>
  <c r="R1093" i="16"/>
  <c r="O1093" i="16" s="1"/>
  <c r="O1092" i="16" s="1"/>
  <c r="T1086" i="16"/>
  <c r="R1086" i="16"/>
  <c r="O1086" i="16" s="1"/>
  <c r="O1085" i="16" s="1"/>
  <c r="T2548" i="16"/>
  <c r="R2548" i="16"/>
  <c r="O2548" i="16" s="1"/>
  <c r="T2532" i="16"/>
  <c r="R2532" i="16"/>
  <c r="O2532" i="16" s="1"/>
  <c r="T2517" i="16"/>
  <c r="R2517" i="16"/>
  <c r="O2517" i="16" s="1"/>
  <c r="T689" i="16"/>
  <c r="R689" i="16"/>
  <c r="O689" i="16" s="1"/>
  <c r="T725" i="16"/>
  <c r="R725" i="16"/>
  <c r="O725" i="16" s="1"/>
  <c r="T707" i="16"/>
  <c r="R707" i="16"/>
  <c r="O707" i="16" s="1"/>
  <c r="T671" i="16"/>
  <c r="R671" i="16"/>
  <c r="O671" i="16" s="1"/>
  <c r="T653" i="16"/>
  <c r="R653" i="16"/>
  <c r="O653" i="16" s="1"/>
  <c r="T635" i="16"/>
  <c r="R635" i="16"/>
  <c r="O635" i="16" s="1"/>
  <c r="T603" i="16"/>
  <c r="R603" i="16"/>
  <c r="O603" i="16" s="1"/>
  <c r="T587" i="16"/>
  <c r="R587" i="16"/>
  <c r="O587" i="16" s="1"/>
  <c r="T571" i="16"/>
  <c r="R571" i="16"/>
  <c r="O571" i="16" s="1"/>
  <c r="T551" i="16"/>
  <c r="R551" i="16"/>
  <c r="O551" i="16" s="1"/>
  <c r="T531" i="16"/>
  <c r="R531" i="16"/>
  <c r="O531" i="16" s="1"/>
  <c r="T511" i="16"/>
  <c r="R511" i="16"/>
  <c r="O511" i="16" s="1"/>
  <c r="T491" i="16"/>
  <c r="R491" i="16"/>
  <c r="O491" i="16" s="1"/>
  <c r="T471" i="16"/>
  <c r="R471" i="16"/>
  <c r="O471" i="16" s="1"/>
  <c r="T451" i="16"/>
  <c r="R451" i="16"/>
  <c r="O451" i="16" s="1"/>
  <c r="T431" i="16"/>
  <c r="R431" i="16"/>
  <c r="O431" i="16" s="1"/>
  <c r="T411" i="16"/>
  <c r="R411" i="16"/>
  <c r="O411" i="16" s="1"/>
  <c r="T391" i="16"/>
  <c r="R391" i="16"/>
  <c r="O391" i="16" s="1"/>
  <c r="T371" i="16"/>
  <c r="R371" i="16"/>
  <c r="O371" i="16" s="1"/>
  <c r="T351" i="16"/>
  <c r="R351" i="16"/>
  <c r="O351" i="16" s="1"/>
  <c r="T331" i="16"/>
  <c r="R331" i="16"/>
  <c r="O331" i="16" s="1"/>
  <c r="T311" i="16"/>
  <c r="R311" i="16"/>
  <c r="O311" i="16" s="1"/>
  <c r="T291" i="16"/>
  <c r="R291" i="16"/>
  <c r="O291" i="16" s="1"/>
  <c r="T236" i="16"/>
  <c r="R236" i="16"/>
  <c r="O236" i="16" s="1"/>
  <c r="T214" i="16"/>
  <c r="R214" i="16"/>
  <c r="O214" i="16" s="1"/>
  <c r="T193" i="16"/>
  <c r="R193" i="16"/>
  <c r="O193" i="16" s="1"/>
  <c r="T172" i="16"/>
  <c r="R172" i="16"/>
  <c r="O172" i="16" s="1"/>
  <c r="T271" i="16"/>
  <c r="R271" i="16"/>
  <c r="O271" i="16" s="1"/>
  <c r="T256" i="16"/>
  <c r="R256" i="16"/>
  <c r="O256" i="16" s="1"/>
  <c r="E426" i="1"/>
  <c r="T151" i="16"/>
  <c r="R151" i="16"/>
  <c r="O151" i="16" s="1"/>
  <c r="U116" i="1" s="1"/>
  <c r="N327" i="1" l="1"/>
  <c r="U327" i="1" s="1"/>
  <c r="U2599" i="16"/>
  <c r="W2599" i="16" s="1"/>
  <c r="O2599" i="16"/>
  <c r="X2599" i="16" s="1"/>
  <c r="P326" i="1"/>
  <c r="O252" i="1"/>
  <c r="X1547" i="16"/>
  <c r="P570" i="1" s="1"/>
  <c r="O327" i="1"/>
  <c r="T1654" i="16"/>
  <c r="V1654" i="16" s="1"/>
  <c r="T1696" i="16"/>
  <c r="V1696" i="16" s="1"/>
  <c r="T259" i="16"/>
  <c r="V259" i="16" s="1"/>
  <c r="T261" i="16"/>
  <c r="T263" i="16"/>
  <c r="T265" i="16"/>
  <c r="T257" i="16"/>
  <c r="V257" i="16" s="1"/>
  <c r="E387" i="1"/>
  <c r="F1649" i="16"/>
  <c r="F1661" i="16"/>
  <c r="E266" i="1"/>
  <c r="E264" i="1"/>
  <c r="E262" i="1"/>
  <c r="H2557" i="16"/>
  <c r="E2552" i="16"/>
  <c r="H2525" i="16"/>
  <c r="H2518" i="16"/>
  <c r="H2541" i="16"/>
  <c r="H2533" i="16"/>
  <c r="E2547" i="16"/>
  <c r="E2536" i="16"/>
  <c r="E2531" i="16"/>
  <c r="E2523" i="16"/>
  <c r="E2524" i="16" s="1"/>
  <c r="E2516" i="16"/>
  <c r="T2538" i="16"/>
  <c r="V2538" i="16" s="1"/>
  <c r="J2524" i="16"/>
  <c r="H2524" i="16"/>
  <c r="H2523" i="16"/>
  <c r="A266" i="1"/>
  <c r="A267" i="1" s="1"/>
  <c r="A264" i="1"/>
  <c r="A265" i="1" s="1"/>
  <c r="A262" i="1"/>
  <c r="A263" i="1" s="1"/>
  <c r="V265" i="16" l="1"/>
  <c r="V263" i="16"/>
  <c r="O457" i="1"/>
  <c r="T2518" i="16"/>
  <c r="V2518" i="16" s="1"/>
  <c r="E2553" i="16"/>
  <c r="E2551" i="16"/>
  <c r="E2550" i="16"/>
  <c r="E2556" i="16"/>
  <c r="E2555" i="16"/>
  <c r="J2552" i="16"/>
  <c r="J2536" i="16"/>
  <c r="T2536" i="16" s="1"/>
  <c r="V2536" i="16" s="1"/>
  <c r="E2537" i="16"/>
  <c r="E2535" i="16"/>
  <c r="E2534" i="16"/>
  <c r="E2540" i="16"/>
  <c r="E2539" i="16"/>
  <c r="E2521" i="16"/>
  <c r="E2520" i="16"/>
  <c r="E2519" i="16"/>
  <c r="H2519" i="16" l="1"/>
  <c r="R2519" i="16" s="1"/>
  <c r="J2539" i="16"/>
  <c r="H2539" i="16"/>
  <c r="R2539" i="16" s="1"/>
  <c r="P457" i="1"/>
  <c r="J2555" i="16"/>
  <c r="H2555" i="16"/>
  <c r="J2556" i="16"/>
  <c r="T2556" i="16" s="1"/>
  <c r="V2556" i="16" s="1"/>
  <c r="H2556" i="16"/>
  <c r="H2550" i="16"/>
  <c r="J2551" i="16"/>
  <c r="H2551" i="16"/>
  <c r="J2553" i="16"/>
  <c r="H2553" i="16"/>
  <c r="E2522" i="16"/>
  <c r="H2521" i="16"/>
  <c r="J2521" i="16"/>
  <c r="H2540" i="16"/>
  <c r="J2540" i="16"/>
  <c r="T2540" i="16" s="1"/>
  <c r="V2540" i="16" s="1"/>
  <c r="H2534" i="16"/>
  <c r="J2535" i="16"/>
  <c r="H2535" i="16"/>
  <c r="J2537" i="16"/>
  <c r="H2537" i="16"/>
  <c r="J2520" i="16"/>
  <c r="T2520" i="16" s="1"/>
  <c r="V2520" i="16" s="1"/>
  <c r="H2520" i="16"/>
  <c r="J2522" i="16"/>
  <c r="H2522" i="16"/>
  <c r="U2539" i="16" l="1"/>
  <c r="M2539" i="16"/>
  <c r="T2539" i="16"/>
  <c r="U2519" i="16"/>
  <c r="M2519" i="16"/>
  <c r="T2519" i="16"/>
  <c r="M1158" i="16"/>
  <c r="T1158" i="16" s="1"/>
  <c r="T2551" i="16"/>
  <c r="V2551" i="16" s="1"/>
  <c r="M1156" i="16"/>
  <c r="T1156" i="16" s="1"/>
  <c r="M1160" i="16"/>
  <c r="T1160" i="16" s="1"/>
  <c r="N322" i="1"/>
  <c r="U322" i="1" s="1"/>
  <c r="H2516" i="16"/>
  <c r="H2531" i="16"/>
  <c r="T2534" i="16"/>
  <c r="V2534" i="16" s="1"/>
  <c r="H2547" i="16"/>
  <c r="T2550" i="16"/>
  <c r="V2550" i="16" s="1"/>
  <c r="M497" i="1"/>
  <c r="F497" i="1"/>
  <c r="E497" i="1"/>
  <c r="M493" i="1"/>
  <c r="F493" i="1"/>
  <c r="E493" i="1"/>
  <c r="J1649" i="16"/>
  <c r="H1649" i="16"/>
  <c r="D1649" i="16"/>
  <c r="M489" i="1"/>
  <c r="E489" i="1"/>
  <c r="F489" i="1"/>
  <c r="F1626" i="16"/>
  <c r="D1626" i="16"/>
  <c r="J1661" i="16"/>
  <c r="J1659" i="16" s="1"/>
  <c r="H1661" i="16"/>
  <c r="H1659" i="16" s="1"/>
  <c r="D1661" i="16"/>
  <c r="J1626" i="16"/>
  <c r="T1626" i="16" s="1"/>
  <c r="V1626" i="16" s="1"/>
  <c r="H1626" i="16"/>
  <c r="H1624" i="16"/>
  <c r="A493" i="1"/>
  <c r="A489" i="1"/>
  <c r="A492" i="1"/>
  <c r="A491" i="1" s="1"/>
  <c r="A494" i="1" s="1"/>
  <c r="A488" i="1"/>
  <c r="A487" i="1" s="1"/>
  <c r="A490" i="1" s="1"/>
  <c r="A691" i="1"/>
  <c r="A690" i="1" s="1"/>
  <c r="A693" i="1" s="1"/>
  <c r="V2519" i="16" l="1"/>
  <c r="W2519" i="16" s="1"/>
  <c r="O2519" i="16"/>
  <c r="V2539" i="16"/>
  <c r="W2539" i="16" s="1"/>
  <c r="O2539" i="16"/>
  <c r="V1160" i="16"/>
  <c r="S1160" i="16"/>
  <c r="V1156" i="16"/>
  <c r="S1156" i="16"/>
  <c r="V1158" i="16"/>
  <c r="S1158" i="16"/>
  <c r="H1647" i="16"/>
  <c r="T1649" i="16"/>
  <c r="V1649" i="16" s="1"/>
  <c r="X2539" i="16" l="1"/>
  <c r="X2519" i="16"/>
  <c r="U1158" i="16"/>
  <c r="W1158" i="16" s="1"/>
  <c r="O1158" i="16"/>
  <c r="X1158" i="16" s="1"/>
  <c r="U1156" i="16"/>
  <c r="W1156" i="16" s="1"/>
  <c r="O1156" i="16"/>
  <c r="X1156" i="16" s="1"/>
  <c r="U1160" i="16"/>
  <c r="W1160" i="16" s="1"/>
  <c r="O1160" i="16"/>
  <c r="X1160" i="16" s="1"/>
  <c r="N320" i="1"/>
  <c r="U320" i="1" s="1"/>
  <c r="N319" i="1"/>
  <c r="U319" i="1" s="1"/>
  <c r="N321" i="1"/>
  <c r="U321" i="1" s="1"/>
  <c r="O322" i="1"/>
  <c r="A497" i="1"/>
  <c r="F706" i="1"/>
  <c r="E706" i="1"/>
  <c r="A654" i="1"/>
  <c r="A657" i="1" s="1"/>
  <c r="A706" i="1"/>
  <c r="A705" i="1" s="1"/>
  <c r="A707" i="1" s="1"/>
  <c r="P2299" i="16"/>
  <c r="M703" i="1"/>
  <c r="F703" i="1"/>
  <c r="F702" i="1" s="1"/>
  <c r="E703" i="1"/>
  <c r="A703" i="1"/>
  <c r="A702" i="1" s="1"/>
  <c r="A704" i="1" s="1"/>
  <c r="E2479" i="16"/>
  <c r="E2494" i="16"/>
  <c r="E2487" i="16"/>
  <c r="J2494" i="16"/>
  <c r="H2494" i="16"/>
  <c r="H2492" i="16" s="1"/>
  <c r="J2472" i="16"/>
  <c r="H2472" i="16"/>
  <c r="H2474" i="16"/>
  <c r="J2474" i="16"/>
  <c r="T2474" i="16" s="1"/>
  <c r="V2474" i="16" s="1"/>
  <c r="H2482" i="16"/>
  <c r="J2482" i="16"/>
  <c r="T2482" i="16" s="1"/>
  <c r="V2482" i="16" s="1"/>
  <c r="H2481" i="16"/>
  <c r="E899" i="16"/>
  <c r="E898" i="16"/>
  <c r="E897" i="16"/>
  <c r="E896" i="16"/>
  <c r="E895" i="16"/>
  <c r="E892" i="16"/>
  <c r="E891" i="16"/>
  <c r="E890" i="16"/>
  <c r="E889" i="16"/>
  <c r="H888" i="16"/>
  <c r="H882" i="16"/>
  <c r="E881" i="16"/>
  <c r="E880" i="16"/>
  <c r="E879" i="16"/>
  <c r="E878" i="16"/>
  <c r="E877" i="16"/>
  <c r="E874" i="16"/>
  <c r="E873" i="16"/>
  <c r="E872" i="16"/>
  <c r="E871" i="16"/>
  <c r="H864" i="16"/>
  <c r="E853" i="16"/>
  <c r="H852" i="16"/>
  <c r="M179" i="1"/>
  <c r="M178" i="1"/>
  <c r="F179" i="1"/>
  <c r="F178" i="1"/>
  <c r="E179" i="1"/>
  <c r="E178" i="1"/>
  <c r="M177" i="1"/>
  <c r="F177" i="1"/>
  <c r="E177" i="1"/>
  <c r="H566" i="16"/>
  <c r="E553" i="16"/>
  <c r="H552" i="16"/>
  <c r="H546" i="16"/>
  <c r="E533" i="16"/>
  <c r="H532" i="16"/>
  <c r="H526" i="16"/>
  <c r="E513" i="16"/>
  <c r="H513" i="16" s="1"/>
  <c r="A179" i="1"/>
  <c r="A178" i="1"/>
  <c r="A177" i="1"/>
  <c r="A176" i="1"/>
  <c r="A180" i="1" s="1"/>
  <c r="M513" i="16" l="1"/>
  <c r="R513" i="16"/>
  <c r="H880" i="16"/>
  <c r="R880" i="16" s="1"/>
  <c r="J890" i="16"/>
  <c r="H890" i="16"/>
  <c r="R890" i="16" s="1"/>
  <c r="E2480" i="16"/>
  <c r="J2479" i="16"/>
  <c r="H2479" i="16"/>
  <c r="R2479" i="16" s="1"/>
  <c r="T2472" i="16"/>
  <c r="V2472" i="16" s="1"/>
  <c r="T993" i="16"/>
  <c r="V993" i="16" s="1"/>
  <c r="T2494" i="16"/>
  <c r="V2494" i="16" s="1"/>
  <c r="J2492" i="16"/>
  <c r="A658" i="1"/>
  <c r="H853" i="16"/>
  <c r="J854" i="16"/>
  <c r="H854" i="16"/>
  <c r="J855" i="16"/>
  <c r="J856" i="16"/>
  <c r="T856" i="16" s="1"/>
  <c r="V856" i="16" s="1"/>
  <c r="J857" i="16"/>
  <c r="T857" i="16" s="1"/>
  <c r="V857" i="16" s="1"/>
  <c r="J859" i="16"/>
  <c r="T859" i="16" s="1"/>
  <c r="V859" i="16" s="1"/>
  <c r="J861" i="16"/>
  <c r="H862" i="16"/>
  <c r="J863" i="16"/>
  <c r="H871" i="16"/>
  <c r="J872" i="16"/>
  <c r="H872" i="16"/>
  <c r="J873" i="16"/>
  <c r="T873" i="16" s="1"/>
  <c r="V873" i="16" s="1"/>
  <c r="J874" i="16"/>
  <c r="T874" i="16" s="1"/>
  <c r="V874" i="16" s="1"/>
  <c r="J875" i="16"/>
  <c r="T875" i="16" s="1"/>
  <c r="V875" i="16" s="1"/>
  <c r="J877" i="16"/>
  <c r="J878" i="16"/>
  <c r="J879" i="16"/>
  <c r="J881" i="16"/>
  <c r="H889" i="16"/>
  <c r="J891" i="16"/>
  <c r="T891" i="16" s="1"/>
  <c r="V891" i="16" s="1"/>
  <c r="J892" i="16"/>
  <c r="J893" i="16"/>
  <c r="T893" i="16" s="1"/>
  <c r="V893" i="16" s="1"/>
  <c r="J895" i="16"/>
  <c r="J896" i="16"/>
  <c r="J897" i="16"/>
  <c r="H898" i="16"/>
  <c r="J899" i="16"/>
  <c r="J521" i="16"/>
  <c r="T522" i="16"/>
  <c r="V522" i="16" s="1"/>
  <c r="H522" i="16"/>
  <c r="J523" i="16"/>
  <c r="T523" i="16" s="1"/>
  <c r="V523" i="16" s="1"/>
  <c r="T524" i="16"/>
  <c r="V524" i="16" s="1"/>
  <c r="H524" i="16"/>
  <c r="J525" i="16"/>
  <c r="H533" i="16"/>
  <c r="J534" i="16"/>
  <c r="E536" i="16"/>
  <c r="J535" i="16"/>
  <c r="J537" i="16"/>
  <c r="H538" i="16"/>
  <c r="J539" i="16"/>
  <c r="J541" i="16"/>
  <c r="T541" i="16" s="1"/>
  <c r="V541" i="16" s="1"/>
  <c r="T542" i="16"/>
  <c r="V542" i="16" s="1"/>
  <c r="H542" i="16"/>
  <c r="J543" i="16"/>
  <c r="T543" i="16" s="1"/>
  <c r="V543" i="16" s="1"/>
  <c r="H544" i="16"/>
  <c r="J545" i="16"/>
  <c r="H545" i="16"/>
  <c r="H553" i="16"/>
  <c r="J554" i="16"/>
  <c r="E556" i="16"/>
  <c r="J555" i="16"/>
  <c r="J557" i="16"/>
  <c r="H558" i="16"/>
  <c r="J559" i="16"/>
  <c r="T559" i="16" s="1"/>
  <c r="V559" i="16" s="1"/>
  <c r="J561" i="16"/>
  <c r="T561" i="16" s="1"/>
  <c r="V561" i="16" s="1"/>
  <c r="T562" i="16"/>
  <c r="V562" i="16" s="1"/>
  <c r="H562" i="16"/>
  <c r="J563" i="16"/>
  <c r="H564" i="16"/>
  <c r="J565" i="16"/>
  <c r="H565" i="16"/>
  <c r="J231" i="16"/>
  <c r="T231" i="16" s="1"/>
  <c r="H231" i="16"/>
  <c r="J229" i="16"/>
  <c r="H229" i="16"/>
  <c r="J228" i="16"/>
  <c r="H227" i="16"/>
  <c r="H225" i="16"/>
  <c r="J224" i="16"/>
  <c r="M525" i="1"/>
  <c r="F525" i="1"/>
  <c r="E525" i="1"/>
  <c r="M524" i="1"/>
  <c r="F524" i="1"/>
  <c r="E524" i="1"/>
  <c r="M523" i="1"/>
  <c r="F523" i="1"/>
  <c r="E523" i="1"/>
  <c r="H1701" i="16"/>
  <c r="H1703" i="16"/>
  <c r="J1701" i="16"/>
  <c r="M549" i="1"/>
  <c r="F549" i="1"/>
  <c r="E549" i="1"/>
  <c r="J1989" i="16"/>
  <c r="H1989" i="16"/>
  <c r="M516" i="1"/>
  <c r="F516" i="1"/>
  <c r="E516" i="1"/>
  <c r="A516" i="1"/>
  <c r="A515" i="1" s="1"/>
  <c r="A517" i="1" s="1"/>
  <c r="H1687" i="16"/>
  <c r="J1687" i="16"/>
  <c r="J1686" i="16"/>
  <c r="H1686" i="16"/>
  <c r="J1685" i="16"/>
  <c r="H1685" i="16"/>
  <c r="U513" i="16" l="1"/>
  <c r="W513" i="16" s="1"/>
  <c r="O513" i="16"/>
  <c r="U890" i="16"/>
  <c r="M890" i="16"/>
  <c r="T890" i="16"/>
  <c r="U880" i="16"/>
  <c r="M880" i="16"/>
  <c r="T880" i="16"/>
  <c r="H510" i="16"/>
  <c r="J510" i="16"/>
  <c r="H850" i="16"/>
  <c r="J850" i="16"/>
  <c r="U2479" i="16"/>
  <c r="T2479" i="16"/>
  <c r="M2479" i="16"/>
  <c r="T521" i="16"/>
  <c r="V521" i="16" s="1"/>
  <c r="J2480" i="16"/>
  <c r="T2480" i="16" s="1"/>
  <c r="V2480" i="16" s="1"/>
  <c r="H2480" i="16"/>
  <c r="H2477" i="16" s="1"/>
  <c r="T224" i="16"/>
  <c r="T227" i="16"/>
  <c r="V227" i="16" s="1"/>
  <c r="T228" i="16"/>
  <c r="T1726" i="16"/>
  <c r="M1726" i="16"/>
  <c r="T1727" i="16"/>
  <c r="M1727" i="16"/>
  <c r="T1728" i="16"/>
  <c r="M1728" i="16"/>
  <c r="T1701" i="16"/>
  <c r="V1701" i="16" s="1"/>
  <c r="T1740" i="16"/>
  <c r="M1740" i="16"/>
  <c r="M1735" i="16" s="1"/>
  <c r="T892" i="16"/>
  <c r="V892" i="16" s="1"/>
  <c r="T1005" i="16"/>
  <c r="V1005" i="16" s="1"/>
  <c r="O320" i="1"/>
  <c r="O319" i="1"/>
  <c r="O321" i="1"/>
  <c r="T1989" i="16"/>
  <c r="V1989" i="16" s="1"/>
  <c r="J1987" i="16"/>
  <c r="H1683" i="16"/>
  <c r="H886" i="16"/>
  <c r="H868" i="16"/>
  <c r="J550" i="16"/>
  <c r="H556" i="16"/>
  <c r="H550" i="16" s="1"/>
  <c r="J530" i="16"/>
  <c r="H536" i="16"/>
  <c r="H530" i="16" s="1"/>
  <c r="J226" i="16"/>
  <c r="T226" i="16" s="1"/>
  <c r="V226" i="16" s="1"/>
  <c r="V231" i="16"/>
  <c r="X513" i="16" l="1"/>
  <c r="V880" i="16"/>
  <c r="W880" i="16" s="1"/>
  <c r="O880" i="16"/>
  <c r="V890" i="16"/>
  <c r="O890" i="16"/>
  <c r="W890" i="16"/>
  <c r="M1723" i="16"/>
  <c r="V2479" i="16"/>
  <c r="O2479" i="16"/>
  <c r="W2479" i="16"/>
  <c r="V228" i="16"/>
  <c r="V224" i="16"/>
  <c r="V1740" i="16"/>
  <c r="W1740" i="16" s="1"/>
  <c r="O1740" i="16"/>
  <c r="U622" i="1" s="1"/>
  <c r="V1728" i="16"/>
  <c r="W1728" i="16" s="1"/>
  <c r="O1728" i="16"/>
  <c r="U616" i="1" s="1"/>
  <c r="V1727" i="16"/>
  <c r="W1727" i="16" s="1"/>
  <c r="O1727" i="16"/>
  <c r="X1727" i="16" s="1"/>
  <c r="V1726" i="16"/>
  <c r="W1726" i="16" s="1"/>
  <c r="O1726" i="16"/>
  <c r="U615" i="1" s="1"/>
  <c r="X1726" i="16" l="1"/>
  <c r="P615" i="1" s="1"/>
  <c r="X1728" i="16"/>
  <c r="P616" i="1" s="1"/>
  <c r="X890" i="16"/>
  <c r="X880" i="16"/>
  <c r="X2479" i="16"/>
  <c r="X1740" i="16"/>
  <c r="P622" i="1" s="1"/>
  <c r="O1735" i="16"/>
  <c r="N526" i="1" s="1"/>
  <c r="U526" i="1" s="1"/>
  <c r="M492" i="1"/>
  <c r="F492" i="1"/>
  <c r="E492" i="1"/>
  <c r="H1644" i="16"/>
  <c r="J1643" i="16"/>
  <c r="T1643" i="16" s="1"/>
  <c r="V1643" i="16" s="1"/>
  <c r="H1643" i="16"/>
  <c r="J1641" i="16"/>
  <c r="T1641" i="16" s="1"/>
  <c r="V1641" i="16" s="1"/>
  <c r="H1641" i="16"/>
  <c r="J1640" i="16"/>
  <c r="H1640" i="16"/>
  <c r="J1639" i="16"/>
  <c r="T1639" i="16" s="1"/>
  <c r="V1639" i="16" s="1"/>
  <c r="H1639" i="16"/>
  <c r="J1638" i="16"/>
  <c r="H1638" i="16"/>
  <c r="J1637" i="16"/>
  <c r="H1637" i="16"/>
  <c r="J1636" i="16"/>
  <c r="H1636" i="16"/>
  <c r="J1635" i="16"/>
  <c r="T1635" i="16" s="1"/>
  <c r="V1635" i="16" s="1"/>
  <c r="H1635" i="16"/>
  <c r="J1634" i="16"/>
  <c r="H1634" i="16"/>
  <c r="J1633" i="16"/>
  <c r="T1633" i="16" s="1"/>
  <c r="V1633" i="16" s="1"/>
  <c r="H1633" i="16"/>
  <c r="M488" i="1"/>
  <c r="F488" i="1"/>
  <c r="E488" i="1"/>
  <c r="M501" i="1"/>
  <c r="M502" i="1"/>
  <c r="M500" i="1"/>
  <c r="F501" i="1"/>
  <c r="F502" i="1"/>
  <c r="F500" i="1"/>
  <c r="E501" i="1"/>
  <c r="E502" i="1"/>
  <c r="E500" i="1"/>
  <c r="A502" i="1"/>
  <c r="H1669" i="16"/>
  <c r="J1669" i="16"/>
  <c r="J1668" i="16"/>
  <c r="T1668" i="16" s="1"/>
  <c r="V1668" i="16" s="1"/>
  <c r="H1668" i="16"/>
  <c r="J1667" i="16"/>
  <c r="T1667" i="16" s="1"/>
  <c r="V1667" i="16" s="1"/>
  <c r="H1667" i="16"/>
  <c r="E1291" i="16"/>
  <c r="E1290" i="16"/>
  <c r="E1289" i="16"/>
  <c r="E1288" i="16"/>
  <c r="E1281" i="16"/>
  <c r="J1281" i="16"/>
  <c r="T1281" i="16" s="1"/>
  <c r="V1281" i="16" s="1"/>
  <c r="H1281" i="16"/>
  <c r="L1278" i="16"/>
  <c r="J1278" i="16"/>
  <c r="H1280" i="16"/>
  <c r="E367" i="1"/>
  <c r="X1735" i="16" l="1"/>
  <c r="O526" i="1" s="1"/>
  <c r="P526" i="1" s="1"/>
  <c r="H1278" i="16"/>
  <c r="T1669" i="16"/>
  <c r="V1669" i="16" s="1"/>
  <c r="T1670" i="16"/>
  <c r="M1670" i="16"/>
  <c r="T1685" i="16"/>
  <c r="V1685" i="16" s="1"/>
  <c r="T1637" i="16"/>
  <c r="V1637" i="16" s="1"/>
  <c r="T1686" i="16"/>
  <c r="V1686" i="16" s="1"/>
  <c r="T1687" i="16"/>
  <c r="V1687" i="16" s="1"/>
  <c r="H1629" i="16"/>
  <c r="T1280" i="16"/>
  <c r="V1280" i="16" s="1"/>
  <c r="E946" i="16"/>
  <c r="E914" i="16"/>
  <c r="E844" i="16"/>
  <c r="E808" i="16"/>
  <c r="E790" i="16"/>
  <c r="E754" i="16"/>
  <c r="E736" i="16"/>
  <c r="E718" i="16"/>
  <c r="E700" i="16"/>
  <c r="E942" i="16"/>
  <c r="E941" i="16"/>
  <c r="E940" i="16"/>
  <c r="E910" i="16"/>
  <c r="E909" i="16"/>
  <c r="E908" i="16"/>
  <c r="E838" i="16"/>
  <c r="E837" i="16"/>
  <c r="E836" i="16"/>
  <c r="E802" i="16"/>
  <c r="E801" i="16"/>
  <c r="E800" i="16"/>
  <c r="E784" i="16"/>
  <c r="E783" i="16"/>
  <c r="E782" i="16"/>
  <c r="E748" i="16"/>
  <c r="E747" i="16"/>
  <c r="E746" i="16"/>
  <c r="E730" i="16"/>
  <c r="E729" i="16"/>
  <c r="E728" i="16"/>
  <c r="E712" i="16"/>
  <c r="E711" i="16"/>
  <c r="E710" i="16"/>
  <c r="E715" i="16"/>
  <c r="E694" i="16"/>
  <c r="E693" i="16"/>
  <c r="E692" i="16"/>
  <c r="H948" i="16"/>
  <c r="E947" i="16"/>
  <c r="E945" i="16"/>
  <c r="E939" i="16"/>
  <c r="H938" i="16"/>
  <c r="H932" i="16"/>
  <c r="E923" i="16"/>
  <c r="H922" i="16"/>
  <c r="E915" i="16"/>
  <c r="E913" i="16"/>
  <c r="E907" i="16"/>
  <c r="H906" i="16"/>
  <c r="H846" i="16"/>
  <c r="E845" i="16"/>
  <c r="E843" i="16"/>
  <c r="E842" i="16"/>
  <c r="E841" i="16"/>
  <c r="E835" i="16"/>
  <c r="H834" i="16"/>
  <c r="H828" i="16"/>
  <c r="E817" i="16"/>
  <c r="H817" i="16" s="1"/>
  <c r="E809" i="16"/>
  <c r="E807" i="16"/>
  <c r="E806" i="16"/>
  <c r="E805" i="16"/>
  <c r="E799" i="16"/>
  <c r="H792" i="16"/>
  <c r="E791" i="16"/>
  <c r="E789" i="16"/>
  <c r="E788" i="16"/>
  <c r="E787" i="16"/>
  <c r="E781" i="16"/>
  <c r="T774" i="16"/>
  <c r="V774" i="16" s="1"/>
  <c r="H774" i="16"/>
  <c r="E763" i="16"/>
  <c r="H762" i="16"/>
  <c r="H756" i="16"/>
  <c r="E755" i="16"/>
  <c r="E753" i="16"/>
  <c r="E752" i="16"/>
  <c r="E751" i="16"/>
  <c r="E745" i="16"/>
  <c r="H744" i="16"/>
  <c r="H738" i="16"/>
  <c r="E737" i="16"/>
  <c r="E735" i="16"/>
  <c r="E734" i="16"/>
  <c r="E733" i="16"/>
  <c r="E727" i="16"/>
  <c r="H726" i="16"/>
  <c r="E719" i="16"/>
  <c r="E717" i="16"/>
  <c r="E716" i="16"/>
  <c r="E709" i="16"/>
  <c r="H708" i="16"/>
  <c r="T702" i="16"/>
  <c r="V702" i="16" s="1"/>
  <c r="H702" i="16"/>
  <c r="E701" i="16"/>
  <c r="E699" i="16"/>
  <c r="E698" i="16"/>
  <c r="E697" i="16"/>
  <c r="E691" i="16"/>
  <c r="E656" i="16"/>
  <c r="E638" i="16"/>
  <c r="E640" i="16"/>
  <c r="E639" i="16"/>
  <c r="E658" i="16"/>
  <c r="E657" i="16"/>
  <c r="T684" i="16"/>
  <c r="V684" i="16" s="1"/>
  <c r="H684" i="16"/>
  <c r="E673" i="16"/>
  <c r="H672" i="16"/>
  <c r="H666" i="16"/>
  <c r="E665" i="16"/>
  <c r="E664" i="16"/>
  <c r="E663" i="16"/>
  <c r="E662" i="16"/>
  <c r="E661" i="16"/>
  <c r="E655" i="16"/>
  <c r="H654" i="16"/>
  <c r="E646" i="16"/>
  <c r="E647" i="16"/>
  <c r="E645" i="16"/>
  <c r="E644" i="16"/>
  <c r="E643" i="16"/>
  <c r="H648" i="16"/>
  <c r="E637" i="16"/>
  <c r="H636" i="16"/>
  <c r="M183" i="1"/>
  <c r="M184" i="1"/>
  <c r="F184" i="1"/>
  <c r="F183" i="1"/>
  <c r="M182" i="1"/>
  <c r="F182" i="1"/>
  <c r="E184" i="1"/>
  <c r="E183" i="1"/>
  <c r="E182" i="1"/>
  <c r="E613" i="16"/>
  <c r="E611" i="16"/>
  <c r="E610" i="16"/>
  <c r="E607" i="16"/>
  <c r="E606" i="16"/>
  <c r="E605" i="16"/>
  <c r="H604" i="16"/>
  <c r="H598" i="16"/>
  <c r="E597" i="16"/>
  <c r="E595" i="16"/>
  <c r="E594" i="16"/>
  <c r="E591" i="16"/>
  <c r="E590" i="16"/>
  <c r="E589" i="16"/>
  <c r="H588" i="16"/>
  <c r="T582" i="16"/>
  <c r="V582" i="16" s="1"/>
  <c r="H582" i="16"/>
  <c r="E573" i="16"/>
  <c r="H572" i="16"/>
  <c r="M174" i="1"/>
  <c r="F174" i="1"/>
  <c r="M173" i="1"/>
  <c r="F173" i="1"/>
  <c r="M172" i="1"/>
  <c r="F172" i="1"/>
  <c r="E174" i="1"/>
  <c r="E173" i="1"/>
  <c r="E172" i="1"/>
  <c r="H506" i="16"/>
  <c r="E493" i="16"/>
  <c r="H492" i="16"/>
  <c r="T486" i="16"/>
  <c r="V486" i="16" s="1"/>
  <c r="H486" i="16"/>
  <c r="E473" i="16"/>
  <c r="H472" i="16"/>
  <c r="T466" i="16"/>
  <c r="V466" i="16" s="1"/>
  <c r="H466" i="16"/>
  <c r="E453" i="16"/>
  <c r="H452" i="16"/>
  <c r="M169" i="1"/>
  <c r="F169" i="1"/>
  <c r="E169" i="1"/>
  <c r="T446" i="16"/>
  <c r="V446" i="16" s="1"/>
  <c r="H446" i="16"/>
  <c r="E436" i="16"/>
  <c r="E433" i="16"/>
  <c r="H432" i="16"/>
  <c r="H426" i="16"/>
  <c r="E413" i="16"/>
  <c r="H413" i="16" s="1"/>
  <c r="T563" i="16"/>
  <c r="V563" i="16" s="1"/>
  <c r="H406" i="16"/>
  <c r="E393" i="16"/>
  <c r="H392" i="16"/>
  <c r="M164" i="1"/>
  <c r="M163" i="1"/>
  <c r="F164" i="1"/>
  <c r="F163" i="1"/>
  <c r="E164" i="1"/>
  <c r="E163" i="1"/>
  <c r="H386" i="16"/>
  <c r="E373" i="16"/>
  <c r="H372" i="16"/>
  <c r="H366" i="16"/>
  <c r="E353" i="16"/>
  <c r="H352" i="16"/>
  <c r="E333" i="16"/>
  <c r="H346" i="16"/>
  <c r="H332" i="16"/>
  <c r="M159" i="1"/>
  <c r="E159" i="1"/>
  <c r="F159" i="1"/>
  <c r="M413" i="16" l="1"/>
  <c r="R413" i="16"/>
  <c r="M817" i="16"/>
  <c r="R817" i="16"/>
  <c r="J590" i="16"/>
  <c r="R590" i="16"/>
  <c r="E592" i="16"/>
  <c r="H610" i="16"/>
  <c r="R610" i="16" s="1"/>
  <c r="J611" i="16"/>
  <c r="R611" i="16"/>
  <c r="J613" i="16"/>
  <c r="R613" i="16"/>
  <c r="J640" i="16"/>
  <c r="R640" i="16"/>
  <c r="J716" i="16"/>
  <c r="R716" i="16"/>
  <c r="J717" i="16"/>
  <c r="R717" i="16"/>
  <c r="J719" i="16"/>
  <c r="R719" i="16"/>
  <c r="J913" i="16"/>
  <c r="R913" i="16"/>
  <c r="J915" i="16"/>
  <c r="R915" i="16"/>
  <c r="J715" i="16"/>
  <c r="R715" i="16"/>
  <c r="J710" i="16"/>
  <c r="H710" i="16"/>
  <c r="R710" i="16" s="1"/>
  <c r="J711" i="16"/>
  <c r="R711" i="16"/>
  <c r="J712" i="16"/>
  <c r="R712" i="16"/>
  <c r="J730" i="16"/>
  <c r="R730" i="16"/>
  <c r="J800" i="16"/>
  <c r="H800" i="16"/>
  <c r="R800" i="16" s="1"/>
  <c r="J910" i="16"/>
  <c r="R910" i="16"/>
  <c r="J940" i="16"/>
  <c r="H940" i="16"/>
  <c r="R940" i="16" s="1"/>
  <c r="H700" i="16"/>
  <c r="R700" i="16" s="1"/>
  <c r="H718" i="16"/>
  <c r="R718" i="16" s="1"/>
  <c r="H790" i="16"/>
  <c r="R790" i="16" s="1"/>
  <c r="H914" i="16"/>
  <c r="R914" i="16" s="1"/>
  <c r="T525" i="16"/>
  <c r="V525" i="16" s="1"/>
  <c r="T544" i="16"/>
  <c r="V544" i="16" s="1"/>
  <c r="T386" i="16"/>
  <c r="V386" i="16" s="1"/>
  <c r="T539" i="16"/>
  <c r="V539" i="16" s="1"/>
  <c r="T406" i="16"/>
  <c r="V406" i="16" s="1"/>
  <c r="T558" i="16"/>
  <c r="V558" i="16" s="1"/>
  <c r="T642" i="16"/>
  <c r="M642" i="16"/>
  <c r="T506" i="16"/>
  <c r="V506" i="16" s="1"/>
  <c r="T732" i="16"/>
  <c r="M732" i="16"/>
  <c r="T598" i="16"/>
  <c r="V598" i="16" s="1"/>
  <c r="T666" i="16"/>
  <c r="V666" i="16" s="1"/>
  <c r="T804" i="16"/>
  <c r="M804" i="16"/>
  <c r="T855" i="16"/>
  <c r="V855" i="16" s="1"/>
  <c r="T872" i="16"/>
  <c r="V872" i="16" s="1"/>
  <c r="T744" i="16"/>
  <c r="V744" i="16" s="1"/>
  <c r="T877" i="16"/>
  <c r="V877" i="16" s="1"/>
  <c r="T756" i="16"/>
  <c r="V756" i="16" s="1"/>
  <c r="T889" i="16"/>
  <c r="V889" i="16" s="1"/>
  <c r="T894" i="16"/>
  <c r="M894" i="16"/>
  <c r="T792" i="16"/>
  <c r="V792" i="16" s="1"/>
  <c r="T928" i="16"/>
  <c r="M928" i="16"/>
  <c r="V1670" i="16"/>
  <c r="W1670" i="16" s="1"/>
  <c r="O1670" i="16"/>
  <c r="T762" i="16"/>
  <c r="V762" i="16" s="1"/>
  <c r="T798" i="16"/>
  <c r="V798" i="16" s="1"/>
  <c r="T906" i="16"/>
  <c r="V906" i="16" s="1"/>
  <c r="T332" i="16"/>
  <c r="V332" i="16" s="1"/>
  <c r="T352" i="16"/>
  <c r="V352" i="16" s="1"/>
  <c r="T672" i="16"/>
  <c r="V672" i="16" s="1"/>
  <c r="T708" i="16"/>
  <c r="V708" i="16" s="1"/>
  <c r="H946" i="16"/>
  <c r="H844" i="16"/>
  <c r="T826" i="16"/>
  <c r="V826" i="16" s="1"/>
  <c r="H826" i="16"/>
  <c r="H808" i="16"/>
  <c r="T772" i="16"/>
  <c r="V772" i="16" s="1"/>
  <c r="H772" i="16"/>
  <c r="H754" i="16"/>
  <c r="H736" i="16"/>
  <c r="J941" i="16"/>
  <c r="T941" i="16" s="1"/>
  <c r="V941" i="16" s="1"/>
  <c r="J942" i="16"/>
  <c r="T942" i="16" s="1"/>
  <c r="V942" i="16" s="1"/>
  <c r="J924" i="16"/>
  <c r="T924" i="16" s="1"/>
  <c r="V924" i="16" s="1"/>
  <c r="H924" i="16"/>
  <c r="J925" i="16"/>
  <c r="T925" i="16" s="1"/>
  <c r="V925" i="16" s="1"/>
  <c r="J926" i="16"/>
  <c r="T926" i="16" s="1"/>
  <c r="V926" i="16" s="1"/>
  <c r="J908" i="16"/>
  <c r="T908" i="16" s="1"/>
  <c r="V908" i="16" s="1"/>
  <c r="H908" i="16"/>
  <c r="J909" i="16"/>
  <c r="T909" i="16" s="1"/>
  <c r="V909" i="16" s="1"/>
  <c r="J836" i="16"/>
  <c r="T836" i="16" s="1"/>
  <c r="V836" i="16" s="1"/>
  <c r="H836" i="16"/>
  <c r="J837" i="16"/>
  <c r="J838" i="16"/>
  <c r="T838" i="16" s="1"/>
  <c r="V838" i="16" s="1"/>
  <c r="J801" i="16"/>
  <c r="J802" i="16"/>
  <c r="J782" i="16"/>
  <c r="H782" i="16"/>
  <c r="J783" i="16"/>
  <c r="J784" i="16"/>
  <c r="J764" i="16"/>
  <c r="H764" i="16"/>
  <c r="J765" i="16"/>
  <c r="J766" i="16"/>
  <c r="J746" i="16"/>
  <c r="H746" i="16"/>
  <c r="J747" i="16"/>
  <c r="J748" i="16"/>
  <c r="J728" i="16"/>
  <c r="H728" i="16"/>
  <c r="J729" i="16"/>
  <c r="J692" i="16"/>
  <c r="H692" i="16"/>
  <c r="J693" i="16"/>
  <c r="J694" i="16"/>
  <c r="T694" i="16" s="1"/>
  <c r="V694" i="16" s="1"/>
  <c r="H691" i="16"/>
  <c r="J695" i="16"/>
  <c r="T695" i="16" s="1"/>
  <c r="V695" i="16" s="1"/>
  <c r="J697" i="16"/>
  <c r="T697" i="16" s="1"/>
  <c r="V697" i="16" s="1"/>
  <c r="J698" i="16"/>
  <c r="J699" i="16"/>
  <c r="T699" i="16" s="1"/>
  <c r="V699" i="16" s="1"/>
  <c r="J701" i="16"/>
  <c r="T701" i="16" s="1"/>
  <c r="V701" i="16" s="1"/>
  <c r="H709" i="16"/>
  <c r="T861" i="16"/>
  <c r="V861" i="16" s="1"/>
  <c r="H727" i="16"/>
  <c r="J731" i="16"/>
  <c r="J733" i="16"/>
  <c r="J734" i="16"/>
  <c r="J735" i="16"/>
  <c r="J737" i="16"/>
  <c r="H745" i="16"/>
  <c r="J749" i="16"/>
  <c r="J751" i="16"/>
  <c r="J752" i="16"/>
  <c r="J753" i="16"/>
  <c r="J755" i="16"/>
  <c r="H763" i="16"/>
  <c r="J767" i="16"/>
  <c r="J769" i="16"/>
  <c r="J771" i="16"/>
  <c r="T771" i="16" s="1"/>
  <c r="V771" i="16" s="1"/>
  <c r="J773" i="16"/>
  <c r="T773" i="16" s="1"/>
  <c r="V773" i="16" s="1"/>
  <c r="H781" i="16"/>
  <c r="J785" i="16"/>
  <c r="J787" i="16"/>
  <c r="T787" i="16" s="1"/>
  <c r="V787" i="16" s="1"/>
  <c r="J788" i="16"/>
  <c r="T788" i="16" s="1"/>
  <c r="V788" i="16" s="1"/>
  <c r="J789" i="16"/>
  <c r="T789" i="16" s="1"/>
  <c r="V789" i="16" s="1"/>
  <c r="J791" i="16"/>
  <c r="H799" i="16"/>
  <c r="J803" i="16"/>
  <c r="J805" i="16"/>
  <c r="T805" i="16" s="1"/>
  <c r="V805" i="16" s="1"/>
  <c r="J806" i="16"/>
  <c r="T806" i="16" s="1"/>
  <c r="V806" i="16" s="1"/>
  <c r="J807" i="16"/>
  <c r="T807" i="16" s="1"/>
  <c r="V807" i="16" s="1"/>
  <c r="J809" i="16"/>
  <c r="T809" i="16" s="1"/>
  <c r="V809" i="16" s="1"/>
  <c r="J821" i="16"/>
  <c r="J823" i="16"/>
  <c r="T823" i="16" s="1"/>
  <c r="V823" i="16" s="1"/>
  <c r="J824" i="16"/>
  <c r="T824" i="16" s="1"/>
  <c r="V824" i="16" s="1"/>
  <c r="J825" i="16"/>
  <c r="T825" i="16" s="1"/>
  <c r="V825" i="16" s="1"/>
  <c r="J827" i="16"/>
  <c r="T827" i="16" s="1"/>
  <c r="V827" i="16" s="1"/>
  <c r="H835" i="16"/>
  <c r="J839" i="16"/>
  <c r="T839" i="16" s="1"/>
  <c r="V839" i="16" s="1"/>
  <c r="J841" i="16"/>
  <c r="T841" i="16" s="1"/>
  <c r="V841" i="16" s="1"/>
  <c r="J842" i="16"/>
  <c r="T842" i="16" s="1"/>
  <c r="V842" i="16" s="1"/>
  <c r="J843" i="16"/>
  <c r="T843" i="16" s="1"/>
  <c r="V843" i="16" s="1"/>
  <c r="J845" i="16"/>
  <c r="T845" i="16" s="1"/>
  <c r="V845" i="16" s="1"/>
  <c r="J904" i="16"/>
  <c r="H907" i="16"/>
  <c r="H904" i="16" s="1"/>
  <c r="H923" i="16"/>
  <c r="J927" i="16"/>
  <c r="T927" i="16" s="1"/>
  <c r="V927" i="16" s="1"/>
  <c r="J929" i="16"/>
  <c r="T929" i="16" s="1"/>
  <c r="V929" i="16" s="1"/>
  <c r="J931" i="16"/>
  <c r="T931" i="16" s="1"/>
  <c r="V931" i="16" s="1"/>
  <c r="H939" i="16"/>
  <c r="J943" i="16"/>
  <c r="T943" i="16" s="1"/>
  <c r="V943" i="16" s="1"/>
  <c r="J945" i="16"/>
  <c r="T945" i="16" s="1"/>
  <c r="V945" i="16" s="1"/>
  <c r="J947" i="16"/>
  <c r="T947" i="16" s="1"/>
  <c r="V947" i="16" s="1"/>
  <c r="J674" i="16"/>
  <c r="H674" i="16"/>
  <c r="J656" i="16"/>
  <c r="T656" i="16" s="1"/>
  <c r="V656" i="16" s="1"/>
  <c r="H656" i="16"/>
  <c r="J638" i="16"/>
  <c r="T638" i="16" s="1"/>
  <c r="V638" i="16" s="1"/>
  <c r="H638" i="16"/>
  <c r="H673" i="16"/>
  <c r="J675" i="16"/>
  <c r="T675" i="16" s="1"/>
  <c r="V675" i="16" s="1"/>
  <c r="J676" i="16"/>
  <c r="T676" i="16" s="1"/>
  <c r="V676" i="16" s="1"/>
  <c r="J677" i="16"/>
  <c r="T677" i="16" s="1"/>
  <c r="V677" i="16" s="1"/>
  <c r="J679" i="16"/>
  <c r="J681" i="16"/>
  <c r="T681" i="16" s="1"/>
  <c r="V681" i="16" s="1"/>
  <c r="T682" i="16"/>
  <c r="V682" i="16" s="1"/>
  <c r="H682" i="16"/>
  <c r="J683" i="16"/>
  <c r="T683" i="16" s="1"/>
  <c r="V683" i="16" s="1"/>
  <c r="H655" i="16"/>
  <c r="J657" i="16"/>
  <c r="T657" i="16" s="1"/>
  <c r="V657" i="16" s="1"/>
  <c r="J658" i="16"/>
  <c r="T658" i="16" s="1"/>
  <c r="V658" i="16" s="1"/>
  <c r="J659" i="16"/>
  <c r="T659" i="16" s="1"/>
  <c r="V659" i="16" s="1"/>
  <c r="J661" i="16"/>
  <c r="T661" i="16" s="1"/>
  <c r="V661" i="16" s="1"/>
  <c r="J662" i="16"/>
  <c r="T662" i="16" s="1"/>
  <c r="V662" i="16" s="1"/>
  <c r="J663" i="16"/>
  <c r="T663" i="16" s="1"/>
  <c r="V663" i="16" s="1"/>
  <c r="T664" i="16"/>
  <c r="V664" i="16" s="1"/>
  <c r="H664" i="16"/>
  <c r="J665" i="16"/>
  <c r="T665" i="16" s="1"/>
  <c r="V665" i="16" s="1"/>
  <c r="H646" i="16"/>
  <c r="H637" i="16"/>
  <c r="J641" i="16"/>
  <c r="J643" i="16"/>
  <c r="J644" i="16"/>
  <c r="J645" i="16"/>
  <c r="J647" i="16"/>
  <c r="H573" i="16"/>
  <c r="J574" i="16"/>
  <c r="E576" i="16"/>
  <c r="J575" i="16"/>
  <c r="J577" i="16"/>
  <c r="T577" i="16" s="1"/>
  <c r="V577" i="16" s="1"/>
  <c r="T578" i="16"/>
  <c r="V578" i="16" s="1"/>
  <c r="H578" i="16"/>
  <c r="J579" i="16"/>
  <c r="T579" i="16" s="1"/>
  <c r="V579" i="16" s="1"/>
  <c r="J581" i="16"/>
  <c r="H589" i="16"/>
  <c r="J591" i="16"/>
  <c r="J593" i="16"/>
  <c r="H594" i="16"/>
  <c r="J595" i="16"/>
  <c r="J597" i="16"/>
  <c r="H597" i="16"/>
  <c r="H605" i="16"/>
  <c r="J606" i="16"/>
  <c r="E608" i="16"/>
  <c r="J607" i="16"/>
  <c r="J609" i="16"/>
  <c r="H453" i="16"/>
  <c r="J454" i="16"/>
  <c r="E456" i="16"/>
  <c r="J455" i="16"/>
  <c r="J457" i="16"/>
  <c r="H458" i="16"/>
  <c r="J459" i="16"/>
  <c r="J461" i="16"/>
  <c r="H462" i="16"/>
  <c r="J463" i="16"/>
  <c r="T464" i="16"/>
  <c r="V464" i="16" s="1"/>
  <c r="H464" i="16"/>
  <c r="J465" i="16"/>
  <c r="T465" i="16" s="1"/>
  <c r="V465" i="16" s="1"/>
  <c r="H473" i="16"/>
  <c r="J474" i="16"/>
  <c r="E476" i="16"/>
  <c r="J475" i="16"/>
  <c r="J477" i="16"/>
  <c r="H478" i="16"/>
  <c r="J479" i="16"/>
  <c r="J481" i="16"/>
  <c r="H482" i="16"/>
  <c r="J483" i="16"/>
  <c r="T483" i="16" s="1"/>
  <c r="V483" i="16" s="1"/>
  <c r="T484" i="16"/>
  <c r="V484" i="16" s="1"/>
  <c r="H484" i="16"/>
  <c r="J485" i="16"/>
  <c r="H493" i="16"/>
  <c r="J494" i="16"/>
  <c r="E496" i="16"/>
  <c r="J495" i="16"/>
  <c r="J497" i="16"/>
  <c r="H498" i="16"/>
  <c r="J499" i="16"/>
  <c r="J501" i="16"/>
  <c r="T501" i="16" s="1"/>
  <c r="V501" i="16" s="1"/>
  <c r="T502" i="16"/>
  <c r="V502" i="16" s="1"/>
  <c r="H502" i="16"/>
  <c r="J503" i="16"/>
  <c r="T503" i="16" s="1"/>
  <c r="V503" i="16" s="1"/>
  <c r="H504" i="16"/>
  <c r="J505" i="16"/>
  <c r="T505" i="16" s="1"/>
  <c r="V505" i="16" s="1"/>
  <c r="J434" i="16"/>
  <c r="H433" i="16"/>
  <c r="J435" i="16"/>
  <c r="J437" i="16"/>
  <c r="H438" i="16"/>
  <c r="J439" i="16"/>
  <c r="J441" i="16"/>
  <c r="H442" i="16"/>
  <c r="J443" i="16"/>
  <c r="H444" i="16"/>
  <c r="J445" i="16"/>
  <c r="T445" i="16" s="1"/>
  <c r="V445" i="16" s="1"/>
  <c r="T564" i="16"/>
  <c r="V564" i="16" s="1"/>
  <c r="J421" i="16"/>
  <c r="H422" i="16"/>
  <c r="J423" i="16"/>
  <c r="H424" i="16"/>
  <c r="J425" i="16"/>
  <c r="H393" i="16"/>
  <c r="J394" i="16"/>
  <c r="E396" i="16"/>
  <c r="J395" i="16"/>
  <c r="J397" i="16"/>
  <c r="T398" i="16"/>
  <c r="V398" i="16" s="1"/>
  <c r="H398" i="16"/>
  <c r="J399" i="16"/>
  <c r="T399" i="16" s="1"/>
  <c r="V399" i="16" s="1"/>
  <c r="J401" i="16"/>
  <c r="H402" i="16"/>
  <c r="J403" i="16"/>
  <c r="H404" i="16"/>
  <c r="J405" i="16"/>
  <c r="H353" i="16"/>
  <c r="J354" i="16"/>
  <c r="E356" i="16"/>
  <c r="J355" i="16"/>
  <c r="J357" i="16"/>
  <c r="H358" i="16"/>
  <c r="J359" i="16"/>
  <c r="J361" i="16"/>
  <c r="H362" i="16"/>
  <c r="J363" i="16"/>
  <c r="H364" i="16"/>
  <c r="J365" i="16"/>
  <c r="H365" i="16"/>
  <c r="H373" i="16"/>
  <c r="J374" i="16"/>
  <c r="E376" i="16"/>
  <c r="J375" i="16"/>
  <c r="J377" i="16"/>
  <c r="H378" i="16"/>
  <c r="J379" i="16"/>
  <c r="J381" i="16"/>
  <c r="H382" i="16"/>
  <c r="J383" i="16"/>
  <c r="H384" i="16"/>
  <c r="J385" i="16"/>
  <c r="E336" i="16"/>
  <c r="H333" i="16"/>
  <c r="J334" i="16"/>
  <c r="T334" i="16" s="1"/>
  <c r="V334" i="16" s="1"/>
  <c r="J335" i="16"/>
  <c r="T335" i="16" s="1"/>
  <c r="V335" i="16" s="1"/>
  <c r="J337" i="16"/>
  <c r="H338" i="16"/>
  <c r="J339" i="16"/>
  <c r="J341" i="16"/>
  <c r="H342" i="16"/>
  <c r="J343" i="16"/>
  <c r="H343" i="16"/>
  <c r="J344" i="16"/>
  <c r="H344" i="16"/>
  <c r="J345" i="16"/>
  <c r="H345" i="16"/>
  <c r="T326" i="16"/>
  <c r="V326" i="16" s="1"/>
  <c r="H326" i="16"/>
  <c r="E313" i="16"/>
  <c r="H313" i="16" s="1"/>
  <c r="H306" i="16"/>
  <c r="E293" i="16"/>
  <c r="H292" i="16"/>
  <c r="E273" i="16"/>
  <c r="M190" i="1"/>
  <c r="E190" i="1"/>
  <c r="A190" i="1"/>
  <c r="A191" i="1"/>
  <c r="M313" i="16" l="1"/>
  <c r="R313" i="16"/>
  <c r="U817" i="16"/>
  <c r="W817" i="16" s="1"/>
  <c r="O817" i="16"/>
  <c r="X817" i="16" s="1"/>
  <c r="U413" i="16"/>
  <c r="W413" i="16" s="1"/>
  <c r="O413" i="16"/>
  <c r="U914" i="16"/>
  <c r="M914" i="16"/>
  <c r="T914" i="16"/>
  <c r="U790" i="16"/>
  <c r="M790" i="16"/>
  <c r="T790" i="16"/>
  <c r="U718" i="16"/>
  <c r="M718" i="16"/>
  <c r="T718" i="16"/>
  <c r="U700" i="16"/>
  <c r="M700" i="16"/>
  <c r="T700" i="16"/>
  <c r="U940" i="16"/>
  <c r="M940" i="16"/>
  <c r="T940" i="16"/>
  <c r="U910" i="16"/>
  <c r="M910" i="16"/>
  <c r="T910" i="16"/>
  <c r="U800" i="16"/>
  <c r="M800" i="16"/>
  <c r="T800" i="16"/>
  <c r="U730" i="16"/>
  <c r="M730" i="16"/>
  <c r="T730" i="16"/>
  <c r="U712" i="16"/>
  <c r="M712" i="16"/>
  <c r="T712" i="16"/>
  <c r="U711" i="16"/>
  <c r="M711" i="16"/>
  <c r="T711" i="16"/>
  <c r="U710" i="16"/>
  <c r="M710" i="16"/>
  <c r="T710" i="16"/>
  <c r="U715" i="16"/>
  <c r="M715" i="16"/>
  <c r="T715" i="16"/>
  <c r="U915" i="16"/>
  <c r="M915" i="16"/>
  <c r="T915" i="16"/>
  <c r="U913" i="16"/>
  <c r="M913" i="16"/>
  <c r="T913" i="16"/>
  <c r="U719" i="16"/>
  <c r="M719" i="16"/>
  <c r="T719" i="16"/>
  <c r="U717" i="16"/>
  <c r="M717" i="16"/>
  <c r="T717" i="16"/>
  <c r="U716" i="16"/>
  <c r="M716" i="16"/>
  <c r="T716" i="16"/>
  <c r="U640" i="16"/>
  <c r="M640" i="16"/>
  <c r="T640" i="16"/>
  <c r="U613" i="16"/>
  <c r="M613" i="16"/>
  <c r="T613" i="16"/>
  <c r="U611" i="16"/>
  <c r="M611" i="16"/>
  <c r="T611" i="16"/>
  <c r="U610" i="16"/>
  <c r="M610" i="16"/>
  <c r="T610" i="16"/>
  <c r="U590" i="16"/>
  <c r="M590" i="16"/>
  <c r="T590" i="16"/>
  <c r="H410" i="16"/>
  <c r="J410" i="16"/>
  <c r="H670" i="16"/>
  <c r="J670" i="16"/>
  <c r="H936" i="16"/>
  <c r="J936" i="16"/>
  <c r="H920" i="16"/>
  <c r="J920" i="16"/>
  <c r="H814" i="16"/>
  <c r="J814" i="16"/>
  <c r="H796" i="16"/>
  <c r="J796" i="16"/>
  <c r="H760" i="16"/>
  <c r="J760" i="16"/>
  <c r="T821" i="16"/>
  <c r="V821" i="16" s="1"/>
  <c r="T292" i="16"/>
  <c r="V292" i="16" s="1"/>
  <c r="T526" i="16"/>
  <c r="V526" i="16" s="1"/>
  <c r="T545" i="16"/>
  <c r="V545" i="16" s="1"/>
  <c r="T604" i="16"/>
  <c r="V604" i="16" s="1"/>
  <c r="T895" i="16"/>
  <c r="V895" i="16" s="1"/>
  <c r="T492" i="16"/>
  <c r="V492" i="16" s="1"/>
  <c r="T385" i="16"/>
  <c r="V385" i="16" s="1"/>
  <c r="T538" i="16"/>
  <c r="V538" i="16" s="1"/>
  <c r="T537" i="16"/>
  <c r="V537" i="16" s="1"/>
  <c r="T536" i="16"/>
  <c r="V536" i="16" s="1"/>
  <c r="T535" i="16"/>
  <c r="V535" i="16" s="1"/>
  <c r="T534" i="16"/>
  <c r="V534" i="16" s="1"/>
  <c r="T533" i="16"/>
  <c r="V533" i="16" s="1"/>
  <c r="T532" i="16"/>
  <c r="V532" i="16" s="1"/>
  <c r="T405" i="16"/>
  <c r="V405" i="16" s="1"/>
  <c r="T557" i="16"/>
  <c r="V557" i="16" s="1"/>
  <c r="T404" i="16"/>
  <c r="V404" i="16" s="1"/>
  <c r="T556" i="16"/>
  <c r="V556" i="16" s="1"/>
  <c r="T403" i="16"/>
  <c r="V403" i="16" s="1"/>
  <c r="T555" i="16"/>
  <c r="V555" i="16" s="1"/>
  <c r="T402" i="16"/>
  <c r="V402" i="16" s="1"/>
  <c r="T554" i="16"/>
  <c r="V554" i="16" s="1"/>
  <c r="T401" i="16"/>
  <c r="V401" i="16" s="1"/>
  <c r="T553" i="16"/>
  <c r="V553" i="16" s="1"/>
  <c r="T552" i="16"/>
  <c r="V552" i="16" s="1"/>
  <c r="T546" i="16"/>
  <c r="V546" i="16" s="1"/>
  <c r="T572" i="16"/>
  <c r="V572" i="16" s="1"/>
  <c r="T566" i="16"/>
  <c r="V566" i="16" s="1"/>
  <c r="T588" i="16"/>
  <c r="V588" i="16" s="1"/>
  <c r="T565" i="16"/>
  <c r="V565" i="16" s="1"/>
  <c r="T504" i="16"/>
  <c r="V504" i="16" s="1"/>
  <c r="T654" i="16"/>
  <c r="V654" i="16" s="1"/>
  <c r="T499" i="16"/>
  <c r="V499" i="16" s="1"/>
  <c r="T498" i="16"/>
  <c r="V498" i="16" s="1"/>
  <c r="T648" i="16"/>
  <c r="V648" i="16" s="1"/>
  <c r="T497" i="16"/>
  <c r="V497" i="16" s="1"/>
  <c r="T495" i="16"/>
  <c r="V495" i="16" s="1"/>
  <c r="T494" i="16"/>
  <c r="V494" i="16" s="1"/>
  <c r="T485" i="16"/>
  <c r="V485" i="16" s="1"/>
  <c r="T636" i="16"/>
  <c r="V636" i="16" s="1"/>
  <c r="T482" i="16"/>
  <c r="V482" i="16" s="1"/>
  <c r="T463" i="16"/>
  <c r="V463" i="16" s="1"/>
  <c r="T609" i="16"/>
  <c r="V609" i="16" s="1"/>
  <c r="T606" i="16"/>
  <c r="V606" i="16" s="1"/>
  <c r="T597" i="16"/>
  <c r="V597" i="16" s="1"/>
  <c r="T595" i="16"/>
  <c r="V595" i="16" s="1"/>
  <c r="T594" i="16"/>
  <c r="V594" i="16" s="1"/>
  <c r="T738" i="16"/>
  <c r="V738" i="16" s="1"/>
  <c r="T593" i="16"/>
  <c r="V593" i="16" s="1"/>
  <c r="T591" i="16"/>
  <c r="V591" i="16" s="1"/>
  <c r="T581" i="16"/>
  <c r="V581" i="16" s="1"/>
  <c r="T726" i="16"/>
  <c r="V726" i="16" s="1"/>
  <c r="T575" i="16"/>
  <c r="V575" i="16" s="1"/>
  <c r="T574" i="16"/>
  <c r="V574" i="16" s="1"/>
  <c r="T647" i="16"/>
  <c r="V647" i="16" s="1"/>
  <c r="T786" i="16"/>
  <c r="M786" i="16"/>
  <c r="T645" i="16"/>
  <c r="V645" i="16" s="1"/>
  <c r="T644" i="16"/>
  <c r="V644" i="16" s="1"/>
  <c r="T643" i="16"/>
  <c r="V643" i="16" s="1"/>
  <c r="T641" i="16"/>
  <c r="V641" i="16" s="1"/>
  <c r="T679" i="16"/>
  <c r="V679" i="16" s="1"/>
  <c r="T674" i="16"/>
  <c r="V674" i="16" s="1"/>
  <c r="T803" i="16"/>
  <c r="V803" i="16" s="1"/>
  <c r="T791" i="16"/>
  <c r="V791" i="16" s="1"/>
  <c r="T922" i="16"/>
  <c r="V922" i="16" s="1"/>
  <c r="T785" i="16"/>
  <c r="V785" i="16" s="1"/>
  <c r="T769" i="16"/>
  <c r="V769" i="16" s="1"/>
  <c r="T767" i="16"/>
  <c r="V767" i="16" s="1"/>
  <c r="T899" i="16"/>
  <c r="V899" i="16" s="1"/>
  <c r="T755" i="16"/>
  <c r="V755" i="16" s="1"/>
  <c r="T888" i="16"/>
  <c r="V888" i="16" s="1"/>
  <c r="T753" i="16"/>
  <c r="V753" i="16" s="1"/>
  <c r="T752" i="16"/>
  <c r="V752" i="16" s="1"/>
  <c r="T751" i="16"/>
  <c r="V751" i="16" s="1"/>
  <c r="T749" i="16"/>
  <c r="V749" i="16" s="1"/>
  <c r="T882" i="16"/>
  <c r="V882" i="16" s="1"/>
  <c r="T745" i="16"/>
  <c r="V745" i="16" s="1"/>
  <c r="T878" i="16"/>
  <c r="V878" i="16" s="1"/>
  <c r="T737" i="16"/>
  <c r="V737" i="16" s="1"/>
  <c r="T871" i="16"/>
  <c r="V871" i="16" s="1"/>
  <c r="T735" i="16"/>
  <c r="V735" i="16" s="1"/>
  <c r="T734" i="16"/>
  <c r="V734" i="16" s="1"/>
  <c r="T733" i="16"/>
  <c r="V733" i="16" s="1"/>
  <c r="T731" i="16"/>
  <c r="V731" i="16" s="1"/>
  <c r="T854" i="16"/>
  <c r="V854" i="16" s="1"/>
  <c r="T852" i="16"/>
  <c r="V852" i="16" s="1"/>
  <c r="T698" i="16"/>
  <c r="V698" i="16" s="1"/>
  <c r="T834" i="16"/>
  <c r="V834" i="16" s="1"/>
  <c r="T693" i="16"/>
  <c r="V693" i="16" s="1"/>
  <c r="T692" i="16"/>
  <c r="V692" i="16" s="1"/>
  <c r="T828" i="16"/>
  <c r="V828" i="16" s="1"/>
  <c r="T846" i="16"/>
  <c r="V846" i="16" s="1"/>
  <c r="T864" i="16"/>
  <c r="V864" i="16" s="1"/>
  <c r="T729" i="16"/>
  <c r="V729" i="16" s="1"/>
  <c r="T863" i="16"/>
  <c r="V863" i="16" s="1"/>
  <c r="T728" i="16"/>
  <c r="V728" i="16" s="1"/>
  <c r="T862" i="16"/>
  <c r="V862" i="16" s="1"/>
  <c r="T748" i="16"/>
  <c r="V748" i="16" s="1"/>
  <c r="T881" i="16"/>
  <c r="V881" i="16" s="1"/>
  <c r="T747" i="16"/>
  <c r="V747" i="16" s="1"/>
  <c r="T746" i="16"/>
  <c r="V746" i="16" s="1"/>
  <c r="T879" i="16"/>
  <c r="V879" i="16" s="1"/>
  <c r="T766" i="16"/>
  <c r="V766" i="16" s="1"/>
  <c r="T898" i="16"/>
  <c r="V898" i="16" s="1"/>
  <c r="T765" i="16"/>
  <c r="V765" i="16" s="1"/>
  <c r="T897" i="16"/>
  <c r="V897" i="16" s="1"/>
  <c r="T764" i="16"/>
  <c r="V764" i="16" s="1"/>
  <c r="T896" i="16"/>
  <c r="V896" i="16" s="1"/>
  <c r="T784" i="16"/>
  <c r="V784" i="16" s="1"/>
  <c r="T783" i="16"/>
  <c r="V783" i="16" s="1"/>
  <c r="T782" i="16"/>
  <c r="V782" i="16" s="1"/>
  <c r="T802" i="16"/>
  <c r="V802" i="16" s="1"/>
  <c r="T932" i="16"/>
  <c r="V932" i="16" s="1"/>
  <c r="T801" i="16"/>
  <c r="V801" i="16" s="1"/>
  <c r="T948" i="16"/>
  <c r="V948" i="16" s="1"/>
  <c r="T837" i="16"/>
  <c r="V837" i="16" s="1"/>
  <c r="T853" i="16"/>
  <c r="V853" i="16" s="1"/>
  <c r="T754" i="16"/>
  <c r="V754" i="16" s="1"/>
  <c r="T808" i="16"/>
  <c r="V808" i="16" s="1"/>
  <c r="T938" i="16"/>
  <c r="V938" i="16" s="1"/>
  <c r="T844" i="16"/>
  <c r="V844" i="16" s="1"/>
  <c r="T946" i="16"/>
  <c r="V946" i="16" s="1"/>
  <c r="N503" i="1"/>
  <c r="U503" i="1" s="1"/>
  <c r="X1670" i="16"/>
  <c r="O503" i="1" s="1"/>
  <c r="V928" i="16"/>
  <c r="W928" i="16" s="1"/>
  <c r="O928" i="16"/>
  <c r="X928" i="16" s="1"/>
  <c r="V894" i="16"/>
  <c r="W894" i="16" s="1"/>
  <c r="O894" i="16"/>
  <c r="V804" i="16"/>
  <c r="W804" i="16" s="1"/>
  <c r="O804" i="16"/>
  <c r="X804" i="16" s="1"/>
  <c r="V732" i="16"/>
  <c r="W732" i="16" s="1"/>
  <c r="O732" i="16"/>
  <c r="X732" i="16" s="1"/>
  <c r="V642" i="16"/>
  <c r="W642" i="16" s="1"/>
  <c r="O642" i="16"/>
  <c r="X642" i="16" s="1"/>
  <c r="T939" i="16"/>
  <c r="V939" i="16" s="1"/>
  <c r="T923" i="16"/>
  <c r="V923" i="16" s="1"/>
  <c r="T907" i="16"/>
  <c r="V907" i="16" s="1"/>
  <c r="H832" i="16"/>
  <c r="T835" i="16"/>
  <c r="V835" i="16" s="1"/>
  <c r="T799" i="16"/>
  <c r="V799" i="16" s="1"/>
  <c r="H778" i="16"/>
  <c r="T781" i="16"/>
  <c r="V781" i="16" s="1"/>
  <c r="T763" i="16"/>
  <c r="V763" i="16" s="1"/>
  <c r="T333" i="16"/>
  <c r="V333" i="16" s="1"/>
  <c r="T493" i="16"/>
  <c r="V493" i="16" s="1"/>
  <c r="T605" i="16"/>
  <c r="V605" i="16" s="1"/>
  <c r="T589" i="16"/>
  <c r="V589" i="16" s="1"/>
  <c r="T573" i="16"/>
  <c r="V573" i="16" s="1"/>
  <c r="T637" i="16"/>
  <c r="V637" i="16" s="1"/>
  <c r="H652" i="16"/>
  <c r="T655" i="16"/>
  <c r="V655" i="16" s="1"/>
  <c r="T673" i="16"/>
  <c r="V673" i="16" s="1"/>
  <c r="H742" i="16"/>
  <c r="H724" i="16"/>
  <c r="T727" i="16"/>
  <c r="V727" i="16" s="1"/>
  <c r="H706" i="16"/>
  <c r="T709" i="16"/>
  <c r="V709" i="16" s="1"/>
  <c r="H688" i="16"/>
  <c r="T691" i="16"/>
  <c r="V691" i="16" s="1"/>
  <c r="J639" i="16"/>
  <c r="J634" i="16" s="1"/>
  <c r="H634" i="16"/>
  <c r="J602" i="16"/>
  <c r="H608" i="16"/>
  <c r="H602" i="16" s="1"/>
  <c r="J592" i="16"/>
  <c r="J586" i="16" s="1"/>
  <c r="H592" i="16"/>
  <c r="H586" i="16" s="1"/>
  <c r="J570" i="16"/>
  <c r="H576" i="16"/>
  <c r="H570" i="16" s="1"/>
  <c r="J490" i="16"/>
  <c r="H496" i="16"/>
  <c r="H490" i="16" s="1"/>
  <c r="J470" i="16"/>
  <c r="H476" i="16"/>
  <c r="H470" i="16" s="1"/>
  <c r="J450" i="16"/>
  <c r="H456" i="16"/>
  <c r="H450" i="16" s="1"/>
  <c r="J430" i="16"/>
  <c r="H436" i="16"/>
  <c r="H430" i="16" s="1"/>
  <c r="J390" i="16"/>
  <c r="H396" i="16"/>
  <c r="H390" i="16" s="1"/>
  <c r="J370" i="16"/>
  <c r="H376" i="16"/>
  <c r="H370" i="16" s="1"/>
  <c r="J350" i="16"/>
  <c r="H356" i="16"/>
  <c r="H350" i="16" s="1"/>
  <c r="J330" i="16"/>
  <c r="H336" i="16"/>
  <c r="H330" i="16" s="1"/>
  <c r="J321" i="16"/>
  <c r="H322" i="16"/>
  <c r="J323" i="16"/>
  <c r="H324" i="16"/>
  <c r="J325" i="16"/>
  <c r="H325" i="16"/>
  <c r="H293" i="16"/>
  <c r="J294" i="16"/>
  <c r="T294" i="16" s="1"/>
  <c r="V294" i="16" s="1"/>
  <c r="E296" i="16"/>
  <c r="J295" i="16"/>
  <c r="J297" i="16"/>
  <c r="H298" i="16"/>
  <c r="J299" i="16"/>
  <c r="J301" i="16"/>
  <c r="H302" i="16"/>
  <c r="J303" i="16"/>
  <c r="H304" i="16"/>
  <c r="J305" i="16"/>
  <c r="J281" i="16"/>
  <c r="H282" i="16"/>
  <c r="H286" i="16"/>
  <c r="H272" i="16"/>
  <c r="H273" i="16"/>
  <c r="X894" i="16" l="1"/>
  <c r="X413" i="16"/>
  <c r="U313" i="16"/>
  <c r="W313" i="16" s="1"/>
  <c r="O313" i="16"/>
  <c r="X313" i="16" s="1"/>
  <c r="V590" i="16"/>
  <c r="O590" i="16"/>
  <c r="W590" i="16"/>
  <c r="V610" i="16"/>
  <c r="O610" i="16"/>
  <c r="W610" i="16"/>
  <c r="V611" i="16"/>
  <c r="O611" i="16"/>
  <c r="W611" i="16"/>
  <c r="V613" i="16"/>
  <c r="W613" i="16" s="1"/>
  <c r="O613" i="16"/>
  <c r="V640" i="16"/>
  <c r="O640" i="16"/>
  <c r="W640" i="16"/>
  <c r="V716" i="16"/>
  <c r="O716" i="16"/>
  <c r="W716" i="16"/>
  <c r="V717" i="16"/>
  <c r="O717" i="16"/>
  <c r="W717" i="16"/>
  <c r="V719" i="16"/>
  <c r="W719" i="16" s="1"/>
  <c r="O719" i="16"/>
  <c r="V913" i="16"/>
  <c r="O913" i="16"/>
  <c r="W913" i="16"/>
  <c r="V915" i="16"/>
  <c r="O915" i="16"/>
  <c r="W915" i="16"/>
  <c r="V715" i="16"/>
  <c r="O715" i="16"/>
  <c r="W715" i="16"/>
  <c r="V710" i="16"/>
  <c r="W710" i="16" s="1"/>
  <c r="O710" i="16"/>
  <c r="V711" i="16"/>
  <c r="W711" i="16" s="1"/>
  <c r="O711" i="16"/>
  <c r="V712" i="16"/>
  <c r="O712" i="16"/>
  <c r="W712" i="16"/>
  <c r="V730" i="16"/>
  <c r="O730" i="16"/>
  <c r="W730" i="16"/>
  <c r="V800" i="16"/>
  <c r="O800" i="16"/>
  <c r="W800" i="16"/>
  <c r="V910" i="16"/>
  <c r="W910" i="16" s="1"/>
  <c r="O910" i="16"/>
  <c r="V940" i="16"/>
  <c r="W940" i="16" s="1"/>
  <c r="O940" i="16"/>
  <c r="V700" i="16"/>
  <c r="O700" i="16"/>
  <c r="W700" i="16"/>
  <c r="V718" i="16"/>
  <c r="O718" i="16"/>
  <c r="W718" i="16"/>
  <c r="V790" i="16"/>
  <c r="O790" i="16"/>
  <c r="W790" i="16"/>
  <c r="V914" i="16"/>
  <c r="W914" i="16" s="1"/>
  <c r="O914" i="16"/>
  <c r="H310" i="16"/>
  <c r="J310" i="16"/>
  <c r="T736" i="16"/>
  <c r="V736" i="16" s="1"/>
  <c r="T272" i="16"/>
  <c r="V272" i="16" s="1"/>
  <c r="T299" i="16"/>
  <c r="T293" i="16"/>
  <c r="V293" i="16" s="1"/>
  <c r="T607" i="16"/>
  <c r="V607" i="16" s="1"/>
  <c r="T646" i="16"/>
  <c r="V646" i="16" s="1"/>
  <c r="P503" i="1"/>
  <c r="T286" i="16"/>
  <c r="T444" i="16"/>
  <c r="V444" i="16" s="1"/>
  <c r="T282" i="16"/>
  <c r="V282" i="16" s="1"/>
  <c r="T439" i="16"/>
  <c r="V439" i="16" s="1"/>
  <c r="T462" i="16"/>
  <c r="V462" i="16" s="1"/>
  <c r="T304" i="16"/>
  <c r="T461" i="16"/>
  <c r="V461" i="16" s="1"/>
  <c r="T303" i="16"/>
  <c r="V303" i="16" s="1"/>
  <c r="T459" i="16"/>
  <c r="V459" i="16" s="1"/>
  <c r="T301" i="16"/>
  <c r="V301" i="16" s="1"/>
  <c r="T458" i="16"/>
  <c r="V458" i="16" s="1"/>
  <c r="T457" i="16"/>
  <c r="V457" i="16" s="1"/>
  <c r="T298" i="16"/>
  <c r="T455" i="16"/>
  <c r="V455" i="16" s="1"/>
  <c r="T454" i="16"/>
  <c r="V454" i="16" s="1"/>
  <c r="T295" i="16"/>
  <c r="V295" i="16" s="1"/>
  <c r="T452" i="16"/>
  <c r="V452" i="16" s="1"/>
  <c r="T481" i="16"/>
  <c r="V481" i="16" s="1"/>
  <c r="T324" i="16"/>
  <c r="V324" i="16" s="1"/>
  <c r="T479" i="16"/>
  <c r="V479" i="16" s="1"/>
  <c r="T322" i="16"/>
  <c r="V322" i="16" s="1"/>
  <c r="T478" i="16"/>
  <c r="V478" i="16" s="1"/>
  <c r="T477" i="16"/>
  <c r="V477" i="16" s="1"/>
  <c r="T475" i="16"/>
  <c r="V475" i="16" s="1"/>
  <c r="T474" i="16"/>
  <c r="V474" i="16" s="1"/>
  <c r="T473" i="16"/>
  <c r="V473" i="16" s="1"/>
  <c r="M618" i="16"/>
  <c r="V786" i="16"/>
  <c r="W786" i="16" s="1"/>
  <c r="O786" i="16"/>
  <c r="X786" i="16" s="1"/>
  <c r="T456" i="16"/>
  <c r="V456" i="16" s="1"/>
  <c r="T476" i="16"/>
  <c r="V476" i="16" s="1"/>
  <c r="T496" i="16"/>
  <c r="V496" i="16" s="1"/>
  <c r="T576" i="16"/>
  <c r="V576" i="16" s="1"/>
  <c r="T592" i="16"/>
  <c r="V592" i="16" s="1"/>
  <c r="T608" i="16"/>
  <c r="V608" i="16" s="1"/>
  <c r="T639" i="16"/>
  <c r="V639" i="16" s="1"/>
  <c r="T472" i="16"/>
  <c r="V472" i="16" s="1"/>
  <c r="J290" i="16"/>
  <c r="H296" i="16"/>
  <c r="H290" i="16" s="1"/>
  <c r="X914" i="16" l="1"/>
  <c r="X790" i="16"/>
  <c r="X718" i="16"/>
  <c r="X700" i="16"/>
  <c r="X940" i="16"/>
  <c r="X910" i="16"/>
  <c r="X800" i="16"/>
  <c r="X730" i="16"/>
  <c r="X712" i="16"/>
  <c r="X711" i="16"/>
  <c r="X710" i="16"/>
  <c r="X715" i="16"/>
  <c r="X915" i="16"/>
  <c r="X913" i="16"/>
  <c r="X719" i="16"/>
  <c r="X717" i="16"/>
  <c r="X716" i="16"/>
  <c r="X640" i="16"/>
  <c r="X613" i="16"/>
  <c r="X611" i="16"/>
  <c r="X610" i="16"/>
  <c r="X590" i="16"/>
  <c r="T453" i="16"/>
  <c r="V453" i="16" s="1"/>
  <c r="V298" i="16"/>
  <c r="V304" i="16"/>
  <c r="V286" i="16"/>
  <c r="V299" i="16"/>
  <c r="O618" i="16"/>
  <c r="X618" i="16" l="1"/>
  <c r="J965" i="16"/>
  <c r="H965" i="16"/>
  <c r="J285" i="16"/>
  <c r="H284" i="16"/>
  <c r="J283" i="16"/>
  <c r="J279" i="16"/>
  <c r="H278" i="16"/>
  <c r="J277" i="16"/>
  <c r="T277" i="16" l="1"/>
  <c r="V277" i="16" s="1"/>
  <c r="T435" i="16"/>
  <c r="V435" i="16" s="1"/>
  <c r="T278" i="16"/>
  <c r="V278" i="16" s="1"/>
  <c r="T436" i="16"/>
  <c r="V436" i="16" s="1"/>
  <c r="T279" i="16"/>
  <c r="T437" i="16"/>
  <c r="V437" i="16" s="1"/>
  <c r="T438" i="16"/>
  <c r="V438" i="16" s="1"/>
  <c r="T283" i="16"/>
  <c r="V283" i="16" s="1"/>
  <c r="T441" i="16"/>
  <c r="V441" i="16" s="1"/>
  <c r="T284" i="16"/>
  <c r="V284" i="16" s="1"/>
  <c r="T442" i="16"/>
  <c r="V442" i="16" s="1"/>
  <c r="T285" i="16"/>
  <c r="T443" i="16"/>
  <c r="V443" i="16" s="1"/>
  <c r="J274" i="16"/>
  <c r="E276" i="16"/>
  <c r="J275" i="16"/>
  <c r="E1006" i="16"/>
  <c r="E994" i="16"/>
  <c r="V285" i="16" l="1"/>
  <c r="V279" i="16"/>
  <c r="T275" i="16"/>
  <c r="V275" i="16" s="1"/>
  <c r="T433" i="16"/>
  <c r="V433" i="16" s="1"/>
  <c r="T274" i="16"/>
  <c r="T432" i="16"/>
  <c r="V432" i="16" s="1"/>
  <c r="J270" i="16"/>
  <c r="H276" i="16"/>
  <c r="H270" i="16" s="1"/>
  <c r="T434" i="16" l="1"/>
  <c r="V434" i="16" s="1"/>
  <c r="V274" i="16"/>
  <c r="T276" i="16"/>
  <c r="V276" i="16" s="1"/>
  <c r="M329" i="1"/>
  <c r="M328" i="1"/>
  <c r="F328" i="1"/>
  <c r="F329" i="1"/>
  <c r="E329" i="1"/>
  <c r="E328" i="1"/>
  <c r="L1175" i="16"/>
  <c r="L1173" i="16"/>
  <c r="A329" i="1"/>
  <c r="A328" i="1"/>
  <c r="F304" i="1"/>
  <c r="T1130" i="16"/>
  <c r="V1130" i="16" s="1"/>
  <c r="H1130" i="16"/>
  <c r="H1125" i="16"/>
  <c r="F308" i="1"/>
  <c r="F310" i="1"/>
  <c r="M310" i="1"/>
  <c r="E310" i="1"/>
  <c r="M309" i="1"/>
  <c r="F309" i="1"/>
  <c r="E309" i="1"/>
  <c r="M308" i="1"/>
  <c r="E308" i="1"/>
  <c r="M307" i="1"/>
  <c r="F307" i="1"/>
  <c r="E307" i="1"/>
  <c r="M306" i="1"/>
  <c r="F306" i="1"/>
  <c r="E306" i="1"/>
  <c r="M305" i="1"/>
  <c r="F305" i="1"/>
  <c r="E305" i="1"/>
  <c r="L1146" i="16"/>
  <c r="L1144" i="16"/>
  <c r="L1140" i="16"/>
  <c r="L1138" i="16"/>
  <c r="L1136" i="16"/>
  <c r="A310" i="1"/>
  <c r="A309" i="1"/>
  <c r="A308" i="1"/>
  <c r="A307" i="1"/>
  <c r="A306" i="1"/>
  <c r="A305" i="1"/>
  <c r="A304" i="1" s="1"/>
  <c r="A313" i="1"/>
  <c r="M281" i="1"/>
  <c r="E281" i="1"/>
  <c r="A281" i="1"/>
  <c r="A280" i="1" s="1"/>
  <c r="A282" i="1" l="1"/>
  <c r="A279" i="1"/>
  <c r="T1125" i="16"/>
  <c r="V1125" i="16" s="1"/>
  <c r="H252" i="16"/>
  <c r="J251" i="16"/>
  <c r="H251" i="16"/>
  <c r="J249" i="16"/>
  <c r="H249" i="16"/>
  <c r="J248" i="16"/>
  <c r="H248" i="16"/>
  <c r="J247" i="16"/>
  <c r="H247" i="16"/>
  <c r="J246" i="16"/>
  <c r="H246" i="16"/>
  <c r="J245" i="16"/>
  <c r="H245" i="16"/>
  <c r="J244" i="16"/>
  <c r="H244" i="16"/>
  <c r="J243" i="16"/>
  <c r="H243" i="16"/>
  <c r="J242" i="16"/>
  <c r="H242" i="16"/>
  <c r="J241" i="16"/>
  <c r="J239" i="16"/>
  <c r="H239" i="16"/>
  <c r="H238" i="16"/>
  <c r="H237" i="16"/>
  <c r="J209" i="16"/>
  <c r="H209" i="16"/>
  <c r="J208" i="16"/>
  <c r="H208" i="16"/>
  <c r="J207" i="16"/>
  <c r="H207" i="16"/>
  <c r="J206" i="16"/>
  <c r="H206" i="16"/>
  <c r="J205" i="16"/>
  <c r="H205" i="16"/>
  <c r="J204" i="16"/>
  <c r="H204" i="16"/>
  <c r="J203" i="16"/>
  <c r="H203" i="16"/>
  <c r="J202" i="16"/>
  <c r="H202" i="16"/>
  <c r="J201" i="16"/>
  <c r="H201" i="16"/>
  <c r="J198" i="16"/>
  <c r="H198" i="16"/>
  <c r="J197" i="16"/>
  <c r="H197" i="16"/>
  <c r="J196" i="16"/>
  <c r="H196" i="16"/>
  <c r="H195" i="16"/>
  <c r="J191" i="16"/>
  <c r="H194" i="16"/>
  <c r="H188" i="16"/>
  <c r="J187" i="16"/>
  <c r="H187" i="16"/>
  <c r="J186" i="16"/>
  <c r="H186" i="16"/>
  <c r="J185" i="16"/>
  <c r="H185" i="16"/>
  <c r="J184" i="16"/>
  <c r="H184" i="16"/>
  <c r="J183" i="16"/>
  <c r="H183" i="16"/>
  <c r="J182" i="16"/>
  <c r="H182" i="16"/>
  <c r="J181" i="16"/>
  <c r="H181" i="16"/>
  <c r="J177" i="16"/>
  <c r="J176" i="16"/>
  <c r="H176" i="16"/>
  <c r="J175" i="16"/>
  <c r="H175" i="16"/>
  <c r="H174" i="16"/>
  <c r="J170" i="16"/>
  <c r="H173" i="16"/>
  <c r="H170" i="16" l="1"/>
  <c r="H191" i="16"/>
  <c r="M1927" i="16"/>
  <c r="T353" i="16"/>
  <c r="V353" i="16" s="1"/>
  <c r="M1747" i="16"/>
  <c r="M1759" i="16"/>
  <c r="M1867" i="16"/>
  <c r="M1879" i="16"/>
  <c r="M1939" i="16"/>
  <c r="T237" i="16"/>
  <c r="M2611" i="16"/>
  <c r="T354" i="16"/>
  <c r="V354" i="16" s="1"/>
  <c r="T355" i="16"/>
  <c r="V355" i="16" s="1"/>
  <c r="T356" i="16"/>
  <c r="V356" i="16" s="1"/>
  <c r="T357" i="16"/>
  <c r="V357" i="16" s="1"/>
  <c r="T358" i="16"/>
  <c r="V358" i="16" s="1"/>
  <c r="T359" i="16"/>
  <c r="V359" i="16" s="1"/>
  <c r="T361" i="16"/>
  <c r="V361" i="16" s="1"/>
  <c r="T362" i="16"/>
  <c r="V362" i="16" s="1"/>
  <c r="T363" i="16"/>
  <c r="V363" i="16" s="1"/>
  <c r="T364" i="16"/>
  <c r="V364" i="16" s="1"/>
  <c r="T365" i="16"/>
  <c r="V365" i="16" s="1"/>
  <c r="T366" i="16"/>
  <c r="V366" i="16" s="1"/>
  <c r="T372" i="16"/>
  <c r="V372" i="16" s="1"/>
  <c r="T196" i="16"/>
  <c r="V196" i="16" s="1"/>
  <c r="T373" i="16"/>
  <c r="V373" i="16" s="1"/>
  <c r="T374" i="16"/>
  <c r="V374" i="16" s="1"/>
  <c r="T198" i="16"/>
  <c r="V198" i="16" s="1"/>
  <c r="T375" i="16"/>
  <c r="V375" i="16" s="1"/>
  <c r="T201" i="16"/>
  <c r="T376" i="16"/>
  <c r="V376" i="16" s="1"/>
  <c r="T202" i="16"/>
  <c r="V202" i="16" s="1"/>
  <c r="T377" i="16"/>
  <c r="V377" i="16" s="1"/>
  <c r="T203" i="16"/>
  <c r="T378" i="16"/>
  <c r="V378" i="16" s="1"/>
  <c r="T204" i="16"/>
  <c r="V204" i="16" s="1"/>
  <c r="T379" i="16"/>
  <c r="V379" i="16" s="1"/>
  <c r="T205" i="16"/>
  <c r="T206" i="16"/>
  <c r="V206" i="16" s="1"/>
  <c r="T381" i="16"/>
  <c r="V381" i="16" s="1"/>
  <c r="T207" i="16"/>
  <c r="V207" i="16" s="1"/>
  <c r="T382" i="16"/>
  <c r="V382" i="16" s="1"/>
  <c r="T208" i="16"/>
  <c r="T383" i="16"/>
  <c r="V383" i="16" s="1"/>
  <c r="T384" i="16"/>
  <c r="V384" i="16" s="1"/>
  <c r="T239" i="16"/>
  <c r="V239" i="16" s="1"/>
  <c r="T241" i="16"/>
  <c r="T242" i="16"/>
  <c r="T243" i="16"/>
  <c r="V243" i="16" s="1"/>
  <c r="T244" i="16"/>
  <c r="V244" i="16" s="1"/>
  <c r="T245" i="16"/>
  <c r="V245" i="16" s="1"/>
  <c r="T248" i="16"/>
  <c r="V248" i="16" s="1"/>
  <c r="T421" i="16"/>
  <c r="V421" i="16" s="1"/>
  <c r="T249" i="16"/>
  <c r="V249" i="16" s="1"/>
  <c r="T422" i="16"/>
  <c r="V422" i="16" s="1"/>
  <c r="T423" i="16"/>
  <c r="V423" i="16" s="1"/>
  <c r="T251" i="16"/>
  <c r="V251" i="16" s="1"/>
  <c r="T424" i="16"/>
  <c r="V424" i="16" s="1"/>
  <c r="T252" i="16"/>
  <c r="V252" i="16" s="1"/>
  <c r="T425" i="16"/>
  <c r="V425" i="16" s="1"/>
  <c r="V242" i="16" l="1"/>
  <c r="V241" i="16"/>
  <c r="V208" i="16"/>
  <c r="V205" i="16"/>
  <c r="V203" i="16"/>
  <c r="N290" i="1"/>
  <c r="U290" i="1" s="1"/>
  <c r="V201" i="16"/>
  <c r="N289" i="1"/>
  <c r="U289" i="1" s="1"/>
  <c r="V237" i="16"/>
  <c r="H167" i="16"/>
  <c r="J166" i="16"/>
  <c r="H166" i="16"/>
  <c r="J165" i="16"/>
  <c r="H165" i="16"/>
  <c r="J164" i="16"/>
  <c r="J163" i="16"/>
  <c r="H163" i="16"/>
  <c r="J162" i="16"/>
  <c r="H162" i="16"/>
  <c r="T343" i="16" l="1"/>
  <c r="V343" i="16" s="1"/>
  <c r="T344" i="16"/>
  <c r="V344" i="16" s="1"/>
  <c r="T345" i="16"/>
  <c r="V345" i="16" s="1"/>
  <c r="T346" i="16"/>
  <c r="V346" i="16" s="1"/>
  <c r="E142" i="1" l="1"/>
  <c r="E143" i="1"/>
  <c r="E144" i="1"/>
  <c r="E145" i="1"/>
  <c r="E141" i="1"/>
  <c r="H1001" i="16"/>
  <c r="H1002" i="16"/>
  <c r="J1002" i="16"/>
  <c r="H1003" i="16"/>
  <c r="H1004" i="16"/>
  <c r="J1004" i="16"/>
  <c r="H1005" i="16"/>
  <c r="H1006" i="16"/>
  <c r="J1006" i="16"/>
  <c r="H1008" i="16"/>
  <c r="J1008" i="16"/>
  <c r="J999" i="16" l="1"/>
  <c r="H999" i="16"/>
  <c r="T2574" i="16"/>
  <c r="M2574" i="16"/>
  <c r="T1009" i="16"/>
  <c r="V1009" i="16" s="1"/>
  <c r="T2573" i="16"/>
  <c r="M2573" i="16"/>
  <c r="T1008" i="16"/>
  <c r="V1008" i="16" s="1"/>
  <c r="T2572" i="16"/>
  <c r="M2572" i="16"/>
  <c r="T2571" i="16"/>
  <c r="T1006" i="16"/>
  <c r="V1006" i="16" s="1"/>
  <c r="T2570" i="16"/>
  <c r="M2570" i="16"/>
  <c r="T1004" i="16"/>
  <c r="V1004" i="16" s="1"/>
  <c r="T2568" i="16"/>
  <c r="M2568" i="16"/>
  <c r="T1003" i="16"/>
  <c r="V1003" i="16" s="1"/>
  <c r="T2567" i="16"/>
  <c r="M2567" i="16"/>
  <c r="T1002" i="16"/>
  <c r="V1002" i="16" s="1"/>
  <c r="T2566" i="16"/>
  <c r="M2566" i="16"/>
  <c r="T2565" i="16"/>
  <c r="M2565" i="16"/>
  <c r="M2563" i="16" s="1"/>
  <c r="T1001" i="16"/>
  <c r="V1001" i="16" s="1"/>
  <c r="H993" i="16"/>
  <c r="T996" i="16"/>
  <c r="V996" i="16" s="1"/>
  <c r="H989" i="16"/>
  <c r="T2552" i="16"/>
  <c r="V2552" i="16" s="1"/>
  <c r="H990" i="16"/>
  <c r="J990" i="16"/>
  <c r="H991" i="16"/>
  <c r="M242" i="1"/>
  <c r="F242" i="1"/>
  <c r="T991" i="16" l="1"/>
  <c r="V991" i="16" s="1"/>
  <c r="T2554" i="16"/>
  <c r="V2554" i="16" s="1"/>
  <c r="T990" i="16"/>
  <c r="V990" i="16" s="1"/>
  <c r="T2553" i="16"/>
  <c r="V2553" i="16" s="1"/>
  <c r="V2565" i="16"/>
  <c r="W2565" i="16" s="1"/>
  <c r="O2565" i="16"/>
  <c r="V2566" i="16"/>
  <c r="W2566" i="16" s="1"/>
  <c r="O2566" i="16"/>
  <c r="X2566" i="16" s="1"/>
  <c r="V2567" i="16"/>
  <c r="W2567" i="16" s="1"/>
  <c r="O2567" i="16"/>
  <c r="X2567" i="16" s="1"/>
  <c r="V2568" i="16"/>
  <c r="W2568" i="16" s="1"/>
  <c r="O2568" i="16"/>
  <c r="V2570" i="16"/>
  <c r="W2570" i="16" s="1"/>
  <c r="O2570" i="16"/>
  <c r="X2570" i="16" s="1"/>
  <c r="V2571" i="16"/>
  <c r="W2571" i="16" s="1"/>
  <c r="O2571" i="16"/>
  <c r="V2572" i="16"/>
  <c r="W2572" i="16" s="1"/>
  <c r="O2572" i="16"/>
  <c r="X2572" i="16" s="1"/>
  <c r="V2573" i="16"/>
  <c r="W2573" i="16" s="1"/>
  <c r="O2573" i="16"/>
  <c r="V2574" i="16"/>
  <c r="W2574" i="16" s="1"/>
  <c r="O2574" i="16"/>
  <c r="X2574" i="16" s="1"/>
  <c r="T989" i="16"/>
  <c r="V989" i="16" s="1"/>
  <c r="F244" i="1"/>
  <c r="M247" i="1"/>
  <c r="F246" i="1"/>
  <c r="F245" i="1"/>
  <c r="X2568" i="16" l="1"/>
  <c r="X2573" i="16"/>
  <c r="X2571" i="16"/>
  <c r="X2565" i="16"/>
  <c r="O2563" i="16"/>
  <c r="M142" i="1"/>
  <c r="M143" i="1"/>
  <c r="M144" i="1"/>
  <c r="M145" i="1"/>
  <c r="M141" i="1"/>
  <c r="F142" i="1"/>
  <c r="F143" i="1"/>
  <c r="F144" i="1"/>
  <c r="F141" i="1"/>
  <c r="A145" i="1"/>
  <c r="A144" i="1"/>
  <c r="A143" i="1"/>
  <c r="A142" i="1"/>
  <c r="A141" i="1"/>
  <c r="A140" i="1" s="1"/>
  <c r="F548" i="1"/>
  <c r="A549" i="1"/>
  <c r="A525" i="1"/>
  <c r="A524" i="1"/>
  <c r="A523" i="1"/>
  <c r="A522" i="1" s="1"/>
  <c r="A547" i="1" s="1"/>
  <c r="O2297" i="16"/>
  <c r="A501" i="1"/>
  <c r="A500" i="1"/>
  <c r="A499" i="1" s="1"/>
  <c r="E391" i="1"/>
  <c r="M496" i="1"/>
  <c r="F496" i="1"/>
  <c r="E496" i="1"/>
  <c r="H1656" i="16"/>
  <c r="J1655" i="16"/>
  <c r="H1655" i="16"/>
  <c r="H1652" i="16" s="1"/>
  <c r="A496" i="1"/>
  <c r="A495" i="1" s="1"/>
  <c r="A498" i="1" s="1"/>
  <c r="E302" i="1"/>
  <c r="E225" i="1"/>
  <c r="E217" i="1"/>
  <c r="E237" i="1"/>
  <c r="B959" i="16"/>
  <c r="R1234" i="16"/>
  <c r="J1652" i="16" l="1"/>
  <c r="N741" i="1"/>
  <c r="U741" i="1" s="1"/>
  <c r="A548" i="1"/>
  <c r="A550" i="1" s="1"/>
  <c r="T1656" i="16"/>
  <c r="V1656" i="16" s="1"/>
  <c r="T1703" i="16"/>
  <c r="V1703" i="16" s="1"/>
  <c r="T1655" i="16"/>
  <c r="V1655" i="16" s="1"/>
  <c r="A717" i="1"/>
  <c r="B1207" i="16"/>
  <c r="D1207" i="16"/>
  <c r="L1207" i="16"/>
  <c r="T2525" i="16"/>
  <c r="V2525" i="16" s="1"/>
  <c r="T2524" i="16"/>
  <c r="V2524" i="16" s="1"/>
  <c r="T2523" i="16"/>
  <c r="V2523" i="16" s="1"/>
  <c r="T2522" i="16"/>
  <c r="V2522" i="16" s="1"/>
  <c r="T2521" i="16"/>
  <c r="V2521" i="16" s="1"/>
  <c r="M198" i="1"/>
  <c r="M197" i="1"/>
  <c r="M196" i="1"/>
  <c r="M195" i="1"/>
  <c r="M194" i="1"/>
  <c r="M193" i="1"/>
  <c r="M192" i="1"/>
  <c r="M191" i="1"/>
  <c r="F198" i="1"/>
  <c r="F197" i="1"/>
  <c r="F196" i="1"/>
  <c r="F195" i="1"/>
  <c r="F194" i="1"/>
  <c r="F193" i="1"/>
  <c r="F192" i="1"/>
  <c r="F191" i="1"/>
  <c r="E198" i="1"/>
  <c r="E197" i="1"/>
  <c r="E196" i="1"/>
  <c r="E195" i="1"/>
  <c r="E194" i="1"/>
  <c r="E193" i="1"/>
  <c r="E192" i="1"/>
  <c r="E191" i="1"/>
  <c r="J979" i="16"/>
  <c r="H979" i="16"/>
  <c r="J977" i="16"/>
  <c r="H977" i="16"/>
  <c r="J975" i="16"/>
  <c r="H975" i="16"/>
  <c r="J973" i="16"/>
  <c r="H973" i="16"/>
  <c r="J971" i="16"/>
  <c r="H971" i="16"/>
  <c r="J969" i="16"/>
  <c r="H969" i="16"/>
  <c r="J967" i="16"/>
  <c r="H967" i="16"/>
  <c r="A198" i="1"/>
  <c r="A197" i="1"/>
  <c r="A196" i="1"/>
  <c r="A195" i="1"/>
  <c r="A194" i="1"/>
  <c r="A193" i="1"/>
  <c r="A192" i="1"/>
  <c r="A189" i="1"/>
  <c r="T302" i="16"/>
  <c r="V302" i="16" s="1"/>
  <c r="P952" i="16"/>
  <c r="D959" i="16"/>
  <c r="R959" i="16"/>
  <c r="M246" i="1"/>
  <c r="M245" i="1"/>
  <c r="M244" i="1"/>
  <c r="M241" i="1"/>
  <c r="F247" i="1"/>
  <c r="F241" i="1"/>
  <c r="E247" i="1"/>
  <c r="E246" i="1"/>
  <c r="E245" i="1"/>
  <c r="E244" i="1"/>
  <c r="E242" i="1"/>
  <c r="E241" i="1"/>
  <c r="A247" i="1"/>
  <c r="A246" i="1"/>
  <c r="A245" i="1"/>
  <c r="F240" i="1"/>
  <c r="E240" i="1"/>
  <c r="E238" i="1"/>
  <c r="E236" i="1"/>
  <c r="E235" i="1"/>
  <c r="M238" i="1"/>
  <c r="M237" i="1"/>
  <c r="M236" i="1"/>
  <c r="M235" i="1"/>
  <c r="A244" i="1"/>
  <c r="A243" i="1"/>
  <c r="A242" i="1"/>
  <c r="A241" i="1"/>
  <c r="A240" i="1" s="1"/>
  <c r="A238" i="1"/>
  <c r="A237" i="1"/>
  <c r="M168" i="1"/>
  <c r="M167" i="1"/>
  <c r="M162" i="1"/>
  <c r="M158" i="1"/>
  <c r="M157" i="1"/>
  <c r="F189" i="1"/>
  <c r="F168" i="1"/>
  <c r="F167" i="1"/>
  <c r="F162" i="1"/>
  <c r="E189" i="1"/>
  <c r="E168" i="1"/>
  <c r="E167" i="1"/>
  <c r="E162" i="1"/>
  <c r="F158" i="1"/>
  <c r="E158" i="1"/>
  <c r="F157" i="1"/>
  <c r="E157" i="1"/>
  <c r="A184" i="1"/>
  <c r="A183" i="1"/>
  <c r="A182" i="1"/>
  <c r="A174" i="1"/>
  <c r="A173" i="1"/>
  <c r="A172" i="1"/>
  <c r="A169" i="1"/>
  <c r="A168" i="1"/>
  <c r="A167" i="1"/>
  <c r="A164" i="1"/>
  <c r="A163" i="1"/>
  <c r="A162" i="1"/>
  <c r="A161" i="1" s="1"/>
  <c r="A165" i="1" s="1"/>
  <c r="T2533" i="16" l="1"/>
  <c r="V2533" i="16" s="1"/>
  <c r="T2535" i="16"/>
  <c r="V2535" i="16" s="1"/>
  <c r="T2537" i="16"/>
  <c r="V2537" i="16" s="1"/>
  <c r="T2541" i="16"/>
  <c r="V2541" i="16" s="1"/>
  <c r="A200" i="1"/>
  <c r="A166" i="1"/>
  <c r="A170" i="1" s="1"/>
  <c r="A171" i="1"/>
  <c r="A175" i="1" s="1"/>
  <c r="A181" i="1"/>
  <c r="H952" i="16"/>
  <c r="A188" i="1" l="1"/>
  <c r="A185" i="1"/>
  <c r="P2297" i="16"/>
  <c r="L1398" i="16"/>
  <c r="R1335" i="16"/>
  <c r="S1335" i="16" s="1"/>
  <c r="T1335" i="16" s="1"/>
  <c r="R1344" i="16"/>
  <c r="S1344" i="16" s="1"/>
  <c r="T1344" i="16" s="1"/>
  <c r="R1353" i="16"/>
  <c r="S1353" i="16" s="1"/>
  <c r="T1353" i="16" s="1"/>
  <c r="R1388" i="16"/>
  <c r="S1388" i="16" s="1"/>
  <c r="T1388" i="16" s="1"/>
  <c r="R1397" i="16"/>
  <c r="S1397" i="16" s="1"/>
  <c r="T1397" i="16" s="1"/>
  <c r="R1406" i="16"/>
  <c r="S1406" i="16" s="1"/>
  <c r="T1406" i="16" s="1"/>
  <c r="R1429" i="16"/>
  <c r="S1429" i="16" s="1"/>
  <c r="T1429" i="16" s="1"/>
  <c r="R1461" i="16"/>
  <c r="S1461" i="16" s="1"/>
  <c r="T1461" i="16" s="1"/>
  <c r="R1470" i="16"/>
  <c r="S1470" i="16" s="1"/>
  <c r="T1470" i="16" s="1"/>
  <c r="R1484" i="16"/>
  <c r="S1484" i="16" s="1"/>
  <c r="T1484" i="16" s="1"/>
  <c r="R1495" i="16"/>
  <c r="S1495" i="16" s="1"/>
  <c r="T1495" i="16" s="1"/>
  <c r="R1505" i="16"/>
  <c r="S1505" i="16" s="1"/>
  <c r="T1505" i="16" s="1"/>
  <c r="R1309" i="16"/>
  <c r="S1309" i="16" s="1"/>
  <c r="T1309" i="16" s="1"/>
  <c r="R1299" i="16"/>
  <c r="S1299" i="16" s="1"/>
  <c r="T1299" i="16" s="1"/>
  <c r="R47" i="16"/>
  <c r="R32" i="16"/>
  <c r="R23" i="16"/>
  <c r="R14" i="16"/>
  <c r="M427" i="1"/>
  <c r="L1598" i="16"/>
  <c r="L1596" i="16"/>
  <c r="L1594" i="16"/>
  <c r="L1590" i="16"/>
  <c r="L1588" i="16"/>
  <c r="L1586" i="16"/>
  <c r="L1584" i="16"/>
  <c r="L1580" i="16"/>
  <c r="L1578" i="16"/>
  <c r="L1576" i="16"/>
  <c r="T1644" i="16"/>
  <c r="V1644" i="16" s="1"/>
  <c r="T1640" i="16"/>
  <c r="V1640" i="16" s="1"/>
  <c r="T1638" i="16"/>
  <c r="V1638" i="16" s="1"/>
  <c r="T1636" i="16"/>
  <c r="V1636" i="16" s="1"/>
  <c r="T1634" i="16"/>
  <c r="V1634" i="16" s="1"/>
  <c r="M472" i="1"/>
  <c r="F472" i="1"/>
  <c r="E472" i="1"/>
  <c r="A472" i="1"/>
  <c r="L1487" i="16"/>
  <c r="L1507" i="16"/>
  <c r="L1506" i="16"/>
  <c r="L1497" i="16"/>
  <c r="L1496" i="16"/>
  <c r="L1486" i="16"/>
  <c r="L1485" i="16"/>
  <c r="L1473" i="16"/>
  <c r="M1534" i="16"/>
  <c r="T1534" i="16" s="1"/>
  <c r="L1471" i="16"/>
  <c r="M1533" i="16"/>
  <c r="T1533" i="16" s="1"/>
  <c r="L1464" i="16"/>
  <c r="L1463" i="16"/>
  <c r="L1455" i="16"/>
  <c r="L1454" i="16"/>
  <c r="L1453" i="16"/>
  <c r="L1441" i="16"/>
  <c r="L1440" i="16"/>
  <c r="L1439" i="16"/>
  <c r="M1499" i="16"/>
  <c r="T1499" i="16" s="1"/>
  <c r="L1431" i="16"/>
  <c r="M1498" i="16"/>
  <c r="T1498" i="16" s="1"/>
  <c r="L1430" i="16"/>
  <c r="L1423" i="16"/>
  <c r="M1489" i="16"/>
  <c r="T1489" i="16" s="1"/>
  <c r="L1409" i="16"/>
  <c r="L1408" i="16"/>
  <c r="L1407" i="16"/>
  <c r="L1400" i="16"/>
  <c r="L1399" i="16"/>
  <c r="L1391" i="16"/>
  <c r="L1390" i="16"/>
  <c r="L1389" i="16"/>
  <c r="P1394" i="16"/>
  <c r="L1356" i="16"/>
  <c r="L1355" i="16"/>
  <c r="L1354" i="16"/>
  <c r="L1347" i="16"/>
  <c r="L1346" i="16"/>
  <c r="L1345" i="16"/>
  <c r="L1338" i="16"/>
  <c r="L1337" i="16"/>
  <c r="L1336" i="16"/>
  <c r="L1323" i="16"/>
  <c r="L1310" i="16"/>
  <c r="L1303" i="16"/>
  <c r="L1300" i="16"/>
  <c r="V1489" i="16" l="1"/>
  <c r="S1489" i="16"/>
  <c r="V1498" i="16"/>
  <c r="S1498" i="16"/>
  <c r="V1499" i="16"/>
  <c r="S1499" i="16"/>
  <c r="V1533" i="16"/>
  <c r="S1533" i="16"/>
  <c r="V1534" i="16"/>
  <c r="S1534" i="16"/>
  <c r="V1335" i="16"/>
  <c r="U1335" i="16"/>
  <c r="W1335" i="16" s="1"/>
  <c r="X1335" i="16" s="1"/>
  <c r="V1344" i="16"/>
  <c r="U1344" i="16"/>
  <c r="W1344" i="16" s="1"/>
  <c r="X1344" i="16" s="1"/>
  <c r="V1353" i="16"/>
  <c r="U1353" i="16"/>
  <c r="W1353" i="16" s="1"/>
  <c r="X1353" i="16" s="1"/>
  <c r="V1388" i="16"/>
  <c r="U1388" i="16"/>
  <c r="W1388" i="16" s="1"/>
  <c r="X1388" i="16" s="1"/>
  <c r="V1397" i="16"/>
  <c r="U1397" i="16"/>
  <c r="W1397" i="16" s="1"/>
  <c r="X1397" i="16" s="1"/>
  <c r="V1406" i="16"/>
  <c r="U1406" i="16"/>
  <c r="W1406" i="16" s="1"/>
  <c r="X1406" i="16" s="1"/>
  <c r="V1429" i="16"/>
  <c r="U1429" i="16"/>
  <c r="V1438" i="16"/>
  <c r="U1438" i="16"/>
  <c r="W1438" i="16" s="1"/>
  <c r="X1438" i="16" s="1"/>
  <c r="V1461" i="16"/>
  <c r="U1461" i="16"/>
  <c r="W1461" i="16" s="1"/>
  <c r="X1461" i="16" s="1"/>
  <c r="V1470" i="16"/>
  <c r="U1470" i="16"/>
  <c r="W1470" i="16" s="1"/>
  <c r="X1470" i="16" s="1"/>
  <c r="P559" i="1" s="1"/>
  <c r="V1484" i="16"/>
  <c r="U1484" i="16"/>
  <c r="W1484" i="16" s="1"/>
  <c r="X1484" i="16" s="1"/>
  <c r="V1495" i="16"/>
  <c r="U1495" i="16"/>
  <c r="W1495" i="16" s="1"/>
  <c r="X1495" i="16" s="1"/>
  <c r="V1505" i="16"/>
  <c r="U1505" i="16"/>
  <c r="W1505" i="16" s="1"/>
  <c r="X1505" i="16" s="1"/>
  <c r="V1309" i="16"/>
  <c r="U1309" i="16"/>
  <c r="W1309" i="16" s="1"/>
  <c r="X1309" i="16" s="1"/>
  <c r="V1299" i="16"/>
  <c r="U1299" i="16"/>
  <c r="F371" i="1"/>
  <c r="BN31" i="2"/>
  <c r="BM31" i="2"/>
  <c r="BN30" i="2"/>
  <c r="BM30" i="2"/>
  <c r="J1289" i="16"/>
  <c r="T1289" i="16" s="1"/>
  <c r="V1289" i="16" s="1"/>
  <c r="H1289" i="16"/>
  <c r="U1534" i="16" l="1"/>
  <c r="W1534" i="16" s="1"/>
  <c r="O1534" i="16"/>
  <c r="X1534" i="16" s="1"/>
  <c r="U1533" i="16"/>
  <c r="W1533" i="16" s="1"/>
  <c r="O1533" i="16"/>
  <c r="U605" i="1" s="1"/>
  <c r="U1499" i="16"/>
  <c r="W1499" i="16" s="1"/>
  <c r="O1499" i="16"/>
  <c r="X1499" i="16" s="1"/>
  <c r="U1498" i="16"/>
  <c r="W1498" i="16" s="1"/>
  <c r="O1498" i="16"/>
  <c r="X1498" i="16" s="1"/>
  <c r="U1489" i="16"/>
  <c r="W1489" i="16" s="1"/>
  <c r="O1489" i="16"/>
  <c r="X1489" i="16" s="1"/>
  <c r="W1429" i="16"/>
  <c r="X1429" i="16" s="1"/>
  <c r="W1299" i="16"/>
  <c r="X1299" i="16" s="1"/>
  <c r="A473" i="1"/>
  <c r="A480" i="1"/>
  <c r="A479" i="1"/>
  <c r="A478" i="1"/>
  <c r="A477" i="1"/>
  <c r="A476" i="1"/>
  <c r="A475" i="1"/>
  <c r="A474" i="1"/>
  <c r="A471" i="1"/>
  <c r="A94" i="1"/>
  <c r="A96" i="1"/>
  <c r="A370" i="1"/>
  <c r="A369" i="1"/>
  <c r="A368" i="1"/>
  <c r="M370" i="1"/>
  <c r="F370" i="1"/>
  <c r="E370" i="1"/>
  <c r="M369" i="1"/>
  <c r="F369" i="1"/>
  <c r="E369" i="1"/>
  <c r="M368" i="1"/>
  <c r="F368" i="1"/>
  <c r="E368" i="1"/>
  <c r="L1243" i="16"/>
  <c r="L1241" i="16"/>
  <c r="L1239" i="16"/>
  <c r="M96" i="1"/>
  <c r="F96" i="1"/>
  <c r="E96" i="1"/>
  <c r="M94" i="1"/>
  <c r="F94" i="1"/>
  <c r="E94" i="1"/>
  <c r="L118" i="16"/>
  <c r="L114" i="16"/>
  <c r="F480" i="1"/>
  <c r="E480" i="1"/>
  <c r="M479" i="1"/>
  <c r="F479" i="1"/>
  <c r="E479" i="1"/>
  <c r="M478" i="1"/>
  <c r="F478" i="1"/>
  <c r="E478" i="1"/>
  <c r="M477" i="1"/>
  <c r="F477" i="1"/>
  <c r="E477" i="1"/>
  <c r="M476" i="1"/>
  <c r="F476" i="1"/>
  <c r="E476" i="1"/>
  <c r="M475" i="1"/>
  <c r="F475" i="1"/>
  <c r="E475" i="1"/>
  <c r="M474" i="1"/>
  <c r="F474" i="1"/>
  <c r="E474" i="1"/>
  <c r="M473" i="1"/>
  <c r="F473" i="1"/>
  <c r="E473" i="1"/>
  <c r="M471" i="1"/>
  <c r="F471" i="1"/>
  <c r="E471" i="1"/>
  <c r="B2589" i="16"/>
  <c r="B2584" i="16"/>
  <c r="E744" i="1" s="1"/>
  <c r="B1217" i="16"/>
  <c r="B1197" i="16"/>
  <c r="B98" i="16"/>
  <c r="B89" i="16"/>
  <c r="B80" i="16"/>
  <c r="B70" i="16"/>
  <c r="B65" i="16"/>
  <c r="B47" i="16"/>
  <c r="B37" i="16"/>
  <c r="B32" i="16"/>
  <c r="B23" i="16"/>
  <c r="B14" i="16"/>
  <c r="M378" i="1"/>
  <c r="F378" i="1"/>
  <c r="E378" i="1"/>
  <c r="M373" i="1"/>
  <c r="F373" i="1"/>
  <c r="E373" i="1"/>
  <c r="A373" i="1"/>
  <c r="M372" i="1"/>
  <c r="F372" i="1"/>
  <c r="E372" i="1"/>
  <c r="A372" i="1"/>
  <c r="L1249" i="16"/>
  <c r="L1247" i="16"/>
  <c r="E102" i="1"/>
  <c r="F101" i="1"/>
  <c r="M101" i="1"/>
  <c r="E101" i="1"/>
  <c r="A101" i="1"/>
  <c r="L128" i="16"/>
  <c r="E362" i="1"/>
  <c r="F2589" i="16"/>
  <c r="D2589" i="16"/>
  <c r="P2587" i="16"/>
  <c r="F415" i="1"/>
  <c r="J26" i="12" s="1"/>
  <c r="F354" i="1"/>
  <c r="D14" i="16"/>
  <c r="D23" i="16"/>
  <c r="D32" i="16"/>
  <c r="T323" i="16" l="1"/>
  <c r="V323" i="16" s="1"/>
  <c r="X1533" i="16"/>
  <c r="U461" i="1"/>
  <c r="L2587" i="16"/>
  <c r="A510" i="1"/>
  <c r="A513" i="1"/>
  <c r="A512" i="1" s="1"/>
  <c r="A514" i="1" s="1"/>
  <c r="M513" i="1"/>
  <c r="F513" i="1"/>
  <c r="E513" i="1"/>
  <c r="A394" i="1"/>
  <c r="A393" i="1" s="1"/>
  <c r="A395" i="1" s="1"/>
  <c r="A391" i="1"/>
  <c r="A390" i="1" s="1"/>
  <c r="A392" i="1" s="1"/>
  <c r="A388" i="1"/>
  <c r="A387" i="1"/>
  <c r="A386" i="1" s="1"/>
  <c r="A389" i="1" s="1"/>
  <c r="M394" i="1"/>
  <c r="M391" i="1"/>
  <c r="M387" i="1"/>
  <c r="F387" i="1"/>
  <c r="F391" i="1"/>
  <c r="E388" i="1"/>
  <c r="L1273" i="16"/>
  <c r="P1266" i="16"/>
  <c r="M426" i="1"/>
  <c r="F426" i="1"/>
  <c r="M451" i="1"/>
  <c r="E451" i="1"/>
  <c r="F451" i="1"/>
  <c r="J71" i="12" s="1"/>
  <c r="M445" i="1"/>
  <c r="E445" i="1"/>
  <c r="F445" i="1"/>
  <c r="J62" i="12" s="1"/>
  <c r="M439" i="1"/>
  <c r="F439" i="1"/>
  <c r="J53" i="12" s="1"/>
  <c r="E439" i="1"/>
  <c r="M433" i="1"/>
  <c r="E433" i="1"/>
  <c r="F433" i="1"/>
  <c r="J44" i="12" s="1"/>
  <c r="E427" i="1"/>
  <c r="F427" i="1"/>
  <c r="J35" i="12" s="1"/>
  <c r="M421" i="1"/>
  <c r="E421" i="1"/>
  <c r="M415" i="1"/>
  <c r="E415" i="1"/>
  <c r="M359" i="1"/>
  <c r="E359" i="1"/>
  <c r="F359" i="1"/>
  <c r="F45" i="12" s="1"/>
  <c r="M350" i="1"/>
  <c r="F350" i="1"/>
  <c r="E350" i="1"/>
  <c r="L1233" i="16"/>
  <c r="L1231" i="16" s="1"/>
  <c r="D1233" i="16"/>
  <c r="P1231" i="16"/>
  <c r="L1197" i="16"/>
  <c r="L1194" i="16" s="1"/>
  <c r="D1197" i="16"/>
  <c r="P1194" i="16"/>
  <c r="L1478" i="16"/>
  <c r="M1539" i="16"/>
  <c r="T1539" i="16" s="1"/>
  <c r="D1478" i="16"/>
  <c r="P1476" i="16"/>
  <c r="L1446" i="16"/>
  <c r="D1446" i="16"/>
  <c r="P1444" i="16"/>
  <c r="L1376" i="16"/>
  <c r="D1376" i="16"/>
  <c r="P1374" i="16"/>
  <c r="L1361" i="16"/>
  <c r="L1359" i="16" s="1"/>
  <c r="D1361" i="16"/>
  <c r="P1359" i="16"/>
  <c r="L1329" i="16"/>
  <c r="D1329" i="16"/>
  <c r="P1326" i="16"/>
  <c r="A451" i="1"/>
  <c r="A445" i="1"/>
  <c r="A439" i="1"/>
  <c r="A433" i="1"/>
  <c r="A427" i="1"/>
  <c r="A421" i="1"/>
  <c r="A350" i="1"/>
  <c r="A359" i="1"/>
  <c r="M79" i="1"/>
  <c r="M85" i="1"/>
  <c r="F85" i="1"/>
  <c r="E85" i="1"/>
  <c r="E79" i="1"/>
  <c r="F79" i="1"/>
  <c r="D70" i="16"/>
  <c r="P68" i="16"/>
  <c r="D37" i="16"/>
  <c r="L37" i="16"/>
  <c r="P35" i="16"/>
  <c r="F470" i="1"/>
  <c r="E468" i="1"/>
  <c r="F468" i="1"/>
  <c r="P461" i="1" l="1"/>
  <c r="P605" i="1"/>
  <c r="T229" i="16"/>
  <c r="T273" i="16"/>
  <c r="V273" i="16" s="1"/>
  <c r="V1539" i="16"/>
  <c r="S1539" i="16"/>
  <c r="A509" i="1"/>
  <c r="A511" i="1" s="1"/>
  <c r="L1476" i="16"/>
  <c r="L1326" i="16"/>
  <c r="L68" i="16"/>
  <c r="L1374" i="16"/>
  <c r="L35" i="16"/>
  <c r="L1444" i="16"/>
  <c r="L1573" i="16"/>
  <c r="AF1" i="16"/>
  <c r="F394" i="1"/>
  <c r="E394" i="1"/>
  <c r="J1288" i="16"/>
  <c r="T1288" i="16" s="1"/>
  <c r="V1288" i="16" s="1"/>
  <c r="H1287" i="16"/>
  <c r="J1291" i="16"/>
  <c r="R1291" i="16"/>
  <c r="J1290" i="16"/>
  <c r="T1290" i="16" s="1"/>
  <c r="V1290" i="16" s="1"/>
  <c r="H1290" i="16"/>
  <c r="R1290" i="16" s="1"/>
  <c r="H1288" i="16"/>
  <c r="R1288" i="16" s="1"/>
  <c r="H1285" i="16" l="1"/>
  <c r="J1285" i="16"/>
  <c r="L1285" i="16"/>
  <c r="V229" i="16"/>
  <c r="U1539" i="16"/>
  <c r="W1539" i="16" s="1"/>
  <c r="O1539" i="16"/>
  <c r="X1539" i="16" s="1"/>
  <c r="M2595" i="16"/>
  <c r="M2596" i="16"/>
  <c r="T2596" i="16" s="1"/>
  <c r="M1261" i="16"/>
  <c r="T1261" i="16" s="1"/>
  <c r="M1263" i="16"/>
  <c r="T1263" i="16" s="1"/>
  <c r="M1600" i="16"/>
  <c r="T1600" i="16" s="1"/>
  <c r="R2494" i="16"/>
  <c r="R2481" i="16"/>
  <c r="R2482" i="16"/>
  <c r="R2474" i="16"/>
  <c r="R2472" i="16"/>
  <c r="R2480" i="16"/>
  <c r="R1703" i="16"/>
  <c r="R1701" i="16"/>
  <c r="R1989" i="16"/>
  <c r="O1989" i="16" s="1"/>
  <c r="U1989" i="16"/>
  <c r="W1989" i="16" s="1"/>
  <c r="O1987" i="16"/>
  <c r="M1654" i="16"/>
  <c r="R1654" i="16"/>
  <c r="R1696" i="16"/>
  <c r="M1696" i="16"/>
  <c r="M1694" i="16" s="1"/>
  <c r="R1626" i="16"/>
  <c r="R1661" i="16"/>
  <c r="R1649" i="16"/>
  <c r="R1685" i="16"/>
  <c r="R1686" i="16"/>
  <c r="R1687" i="16"/>
  <c r="R1667" i="16"/>
  <c r="R1668" i="16"/>
  <c r="R1669" i="16"/>
  <c r="R1633" i="16"/>
  <c r="R1634" i="16"/>
  <c r="R1635" i="16"/>
  <c r="R1636" i="16"/>
  <c r="R1637" i="16"/>
  <c r="R1638" i="16"/>
  <c r="R1639" i="16"/>
  <c r="R1640" i="16"/>
  <c r="R1641" i="16"/>
  <c r="R1643" i="16"/>
  <c r="R1644" i="16"/>
  <c r="R1655" i="16"/>
  <c r="R1656" i="16"/>
  <c r="U1288" i="16"/>
  <c r="W1288" i="16" s="1"/>
  <c r="O1288" i="16"/>
  <c r="X1288" i="16" s="1"/>
  <c r="U1290" i="16"/>
  <c r="W1290" i="16" s="1"/>
  <c r="O1290" i="16"/>
  <c r="X1290" i="16" s="1"/>
  <c r="U1291" i="16"/>
  <c r="R1287" i="16"/>
  <c r="T1287" i="16"/>
  <c r="V1287" i="16" s="1"/>
  <c r="R2552" i="16"/>
  <c r="R2536" i="16"/>
  <c r="R2523" i="16"/>
  <c r="R2524" i="16"/>
  <c r="R2538" i="16"/>
  <c r="R2533" i="16"/>
  <c r="R2541" i="16"/>
  <c r="R2518" i="16"/>
  <c r="R2525" i="16"/>
  <c r="R2554" i="16"/>
  <c r="R2557" i="16"/>
  <c r="R2522" i="16"/>
  <c r="R2520" i="16"/>
  <c r="R2537" i="16"/>
  <c r="R2535" i="16"/>
  <c r="R2534" i="16"/>
  <c r="R2540" i="16"/>
  <c r="R2521" i="16"/>
  <c r="R2553" i="16"/>
  <c r="R2551" i="16"/>
  <c r="R2550" i="16"/>
  <c r="R2556" i="16"/>
  <c r="R2555" i="16"/>
  <c r="R852" i="16"/>
  <c r="R864" i="16"/>
  <c r="R882" i="16"/>
  <c r="R888" i="16"/>
  <c r="R899" i="16"/>
  <c r="R898" i="16"/>
  <c r="R897" i="16"/>
  <c r="R896" i="16"/>
  <c r="R895" i="16"/>
  <c r="R893" i="16"/>
  <c r="R892" i="16"/>
  <c r="R891" i="16"/>
  <c r="R889" i="16"/>
  <c r="R881" i="16"/>
  <c r="R879" i="16"/>
  <c r="R878" i="16"/>
  <c r="R877" i="16"/>
  <c r="R875" i="16"/>
  <c r="R874" i="16"/>
  <c r="R873" i="16"/>
  <c r="R872" i="16"/>
  <c r="R871" i="16"/>
  <c r="R863" i="16"/>
  <c r="R862" i="16"/>
  <c r="R861" i="16"/>
  <c r="R859" i="16"/>
  <c r="R857" i="16"/>
  <c r="R856" i="16"/>
  <c r="R855" i="16"/>
  <c r="R854" i="16"/>
  <c r="R853" i="16"/>
  <c r="R1280" i="16"/>
  <c r="R1281" i="16"/>
  <c r="R744" i="16"/>
  <c r="R756" i="16"/>
  <c r="R762" i="16"/>
  <c r="R774" i="16"/>
  <c r="R792" i="16"/>
  <c r="R798" i="16"/>
  <c r="R828" i="16"/>
  <c r="R834" i="16"/>
  <c r="R846" i="16"/>
  <c r="R906" i="16"/>
  <c r="R922" i="16"/>
  <c r="R932" i="16"/>
  <c r="R938" i="16"/>
  <c r="R948" i="16"/>
  <c r="R947" i="16"/>
  <c r="R945" i="16"/>
  <c r="R943" i="16"/>
  <c r="R939" i="16"/>
  <c r="R931" i="16"/>
  <c r="R929" i="16"/>
  <c r="R927" i="16"/>
  <c r="R923" i="16"/>
  <c r="R907" i="16"/>
  <c r="R845" i="16"/>
  <c r="R843" i="16"/>
  <c r="R842" i="16"/>
  <c r="R841" i="16"/>
  <c r="R839" i="16"/>
  <c r="R835" i="16"/>
  <c r="R827" i="16"/>
  <c r="R825" i="16"/>
  <c r="R824" i="16"/>
  <c r="R823" i="16"/>
  <c r="R821" i="16"/>
  <c r="R809" i="16"/>
  <c r="R807" i="16"/>
  <c r="R806" i="16"/>
  <c r="R805" i="16"/>
  <c r="R803" i="16"/>
  <c r="R799" i="16"/>
  <c r="R791" i="16"/>
  <c r="R789" i="16"/>
  <c r="R788" i="16"/>
  <c r="R787" i="16"/>
  <c r="R785" i="16"/>
  <c r="R781" i="16"/>
  <c r="R773" i="16"/>
  <c r="R771" i="16"/>
  <c r="R769" i="16"/>
  <c r="R767" i="16"/>
  <c r="R763" i="16"/>
  <c r="R755" i="16"/>
  <c r="R753" i="16"/>
  <c r="R752" i="16"/>
  <c r="R751" i="16"/>
  <c r="R749" i="16"/>
  <c r="R745" i="16"/>
  <c r="R748" i="16"/>
  <c r="R747" i="16"/>
  <c r="R746" i="16"/>
  <c r="R766" i="16"/>
  <c r="R765" i="16"/>
  <c r="R764" i="16"/>
  <c r="R784" i="16"/>
  <c r="R783" i="16"/>
  <c r="R782" i="16"/>
  <c r="R802" i="16"/>
  <c r="R801" i="16"/>
  <c r="R838" i="16"/>
  <c r="R837" i="16"/>
  <c r="R836" i="16"/>
  <c r="R909" i="16"/>
  <c r="R908" i="16"/>
  <c r="R926" i="16"/>
  <c r="R925" i="16"/>
  <c r="R924" i="16"/>
  <c r="R942" i="16"/>
  <c r="R941" i="16"/>
  <c r="R754" i="16"/>
  <c r="R772" i="16"/>
  <c r="R808" i="16"/>
  <c r="R826" i="16"/>
  <c r="R844" i="16"/>
  <c r="R946" i="16"/>
  <c r="R1125" i="16"/>
  <c r="R1130" i="16"/>
  <c r="R1009" i="16"/>
  <c r="R1008" i="16"/>
  <c r="R1006" i="16"/>
  <c r="R1005" i="16"/>
  <c r="R1004" i="16"/>
  <c r="R1003" i="16"/>
  <c r="R1002" i="16"/>
  <c r="R1001" i="16"/>
  <c r="R991" i="16"/>
  <c r="R990" i="16"/>
  <c r="R989" i="16"/>
  <c r="R996" i="16"/>
  <c r="R993" i="16"/>
  <c r="R1289" i="16"/>
  <c r="R526" i="16"/>
  <c r="R532" i="16"/>
  <c r="R546" i="16"/>
  <c r="R552" i="16"/>
  <c r="R566" i="16"/>
  <c r="R565" i="16"/>
  <c r="R564" i="16"/>
  <c r="R563" i="16"/>
  <c r="R562" i="16"/>
  <c r="R561" i="16"/>
  <c r="R559" i="16"/>
  <c r="R558" i="16"/>
  <c r="R557" i="16"/>
  <c r="R555" i="16"/>
  <c r="R554" i="16"/>
  <c r="R553" i="16"/>
  <c r="R545" i="16"/>
  <c r="R544" i="16"/>
  <c r="R543" i="16"/>
  <c r="R542" i="16"/>
  <c r="R541" i="16"/>
  <c r="R539" i="16"/>
  <c r="R538" i="16"/>
  <c r="R537" i="16"/>
  <c r="R535" i="16"/>
  <c r="R534" i="16"/>
  <c r="R533" i="16"/>
  <c r="R525" i="16"/>
  <c r="R524" i="16"/>
  <c r="R523" i="16"/>
  <c r="R522" i="16"/>
  <c r="R521" i="16"/>
  <c r="R536" i="16"/>
  <c r="R556" i="16"/>
  <c r="R332" i="16"/>
  <c r="R346" i="16"/>
  <c r="R352" i="16"/>
  <c r="R366" i="16"/>
  <c r="R372" i="16"/>
  <c r="R386" i="16"/>
  <c r="R392" i="16"/>
  <c r="R406" i="16"/>
  <c r="R426" i="16"/>
  <c r="R432" i="16"/>
  <c r="R446" i="16"/>
  <c r="R452" i="16"/>
  <c r="R466" i="16"/>
  <c r="R472" i="16"/>
  <c r="R486" i="16"/>
  <c r="R492" i="16"/>
  <c r="R506" i="16"/>
  <c r="R572" i="16"/>
  <c r="R582" i="16"/>
  <c r="R588" i="16"/>
  <c r="R598" i="16"/>
  <c r="R604" i="16"/>
  <c r="R636" i="16"/>
  <c r="R648" i="16"/>
  <c r="R654" i="16"/>
  <c r="R666" i="16"/>
  <c r="R672" i="16"/>
  <c r="R684" i="16"/>
  <c r="R702" i="16"/>
  <c r="R708" i="16"/>
  <c r="R726" i="16"/>
  <c r="R738" i="16"/>
  <c r="R292" i="16"/>
  <c r="R306" i="16"/>
  <c r="R326" i="16"/>
  <c r="R345" i="16"/>
  <c r="R344" i="16"/>
  <c r="R343" i="16"/>
  <c r="R342" i="16"/>
  <c r="R341" i="16"/>
  <c r="R339" i="16"/>
  <c r="R338" i="16"/>
  <c r="R337" i="16"/>
  <c r="R335" i="16"/>
  <c r="R334" i="16"/>
  <c r="R333" i="16"/>
  <c r="R385" i="16"/>
  <c r="R384" i="16"/>
  <c r="R383" i="16"/>
  <c r="R382" i="16"/>
  <c r="R381" i="16"/>
  <c r="R379" i="16"/>
  <c r="R378" i="16"/>
  <c r="R377" i="16"/>
  <c r="R375" i="16"/>
  <c r="R374" i="16"/>
  <c r="R373" i="16"/>
  <c r="R365" i="16"/>
  <c r="R364" i="16"/>
  <c r="R363" i="16"/>
  <c r="R362" i="16"/>
  <c r="R361" i="16"/>
  <c r="R359" i="16"/>
  <c r="R358" i="16"/>
  <c r="R357" i="16"/>
  <c r="R355" i="16"/>
  <c r="R354" i="16"/>
  <c r="R353" i="16"/>
  <c r="R405" i="16"/>
  <c r="R404" i="16"/>
  <c r="R403" i="16"/>
  <c r="R402" i="16"/>
  <c r="R401" i="16"/>
  <c r="R399" i="16"/>
  <c r="R398" i="16"/>
  <c r="R397" i="16"/>
  <c r="R395" i="16"/>
  <c r="R394" i="16"/>
  <c r="R393" i="16"/>
  <c r="R425" i="16"/>
  <c r="R424" i="16"/>
  <c r="R423" i="16"/>
  <c r="R422" i="16"/>
  <c r="R421" i="16"/>
  <c r="R445" i="16"/>
  <c r="R444" i="16"/>
  <c r="R443" i="16"/>
  <c r="R442" i="16"/>
  <c r="R441" i="16"/>
  <c r="R439" i="16"/>
  <c r="R438" i="16"/>
  <c r="R437" i="16"/>
  <c r="R435" i="16"/>
  <c r="R433" i="16"/>
  <c r="R434" i="16"/>
  <c r="R505" i="16"/>
  <c r="R504" i="16"/>
  <c r="R503" i="16"/>
  <c r="R502" i="16"/>
  <c r="R501" i="16"/>
  <c r="R499" i="16"/>
  <c r="R498" i="16"/>
  <c r="R497" i="16"/>
  <c r="R495" i="16"/>
  <c r="R494" i="16"/>
  <c r="R493" i="16"/>
  <c r="R485" i="16"/>
  <c r="R484" i="16"/>
  <c r="R483" i="16"/>
  <c r="R482" i="16"/>
  <c r="R481" i="16"/>
  <c r="R479" i="16"/>
  <c r="R478" i="16"/>
  <c r="R477" i="16"/>
  <c r="R475" i="16"/>
  <c r="R474" i="16"/>
  <c r="R473" i="16"/>
  <c r="R465" i="16"/>
  <c r="R464" i="16"/>
  <c r="R463" i="16"/>
  <c r="R462" i="16"/>
  <c r="R461" i="16"/>
  <c r="R459" i="16"/>
  <c r="R458" i="16"/>
  <c r="R457" i="16"/>
  <c r="R455" i="16"/>
  <c r="R454" i="16"/>
  <c r="R453" i="16"/>
  <c r="R609" i="16"/>
  <c r="R607" i="16"/>
  <c r="R606" i="16"/>
  <c r="R605" i="16"/>
  <c r="R597" i="16"/>
  <c r="R595" i="16"/>
  <c r="R594" i="16"/>
  <c r="R593" i="16"/>
  <c r="R591" i="16"/>
  <c r="R589" i="16"/>
  <c r="R581" i="16"/>
  <c r="R579" i="16"/>
  <c r="R578" i="16"/>
  <c r="R577" i="16"/>
  <c r="R575" i="16"/>
  <c r="R574" i="16"/>
  <c r="R573" i="16"/>
  <c r="R647" i="16"/>
  <c r="R645" i="16"/>
  <c r="R644" i="16"/>
  <c r="R643" i="16"/>
  <c r="R641" i="16"/>
  <c r="R637" i="16"/>
  <c r="R646" i="16"/>
  <c r="R665" i="16"/>
  <c r="R664" i="16"/>
  <c r="R663" i="16"/>
  <c r="R662" i="16"/>
  <c r="R661" i="16"/>
  <c r="R659" i="16"/>
  <c r="R658" i="16"/>
  <c r="R657" i="16"/>
  <c r="R655" i="16"/>
  <c r="R683" i="16"/>
  <c r="R682" i="16"/>
  <c r="R681" i="16"/>
  <c r="R679" i="16"/>
  <c r="R677" i="16"/>
  <c r="R676" i="16"/>
  <c r="R675" i="16"/>
  <c r="R673" i="16"/>
  <c r="R638" i="16"/>
  <c r="R656" i="16"/>
  <c r="R674" i="16"/>
  <c r="R737" i="16"/>
  <c r="R735" i="16"/>
  <c r="R734" i="16"/>
  <c r="R733" i="16"/>
  <c r="R731" i="16"/>
  <c r="R727" i="16"/>
  <c r="R709" i="16"/>
  <c r="R701" i="16"/>
  <c r="R699" i="16"/>
  <c r="R698" i="16"/>
  <c r="R697" i="16"/>
  <c r="R695" i="16"/>
  <c r="R691" i="16"/>
  <c r="R694" i="16"/>
  <c r="R693" i="16"/>
  <c r="R692" i="16"/>
  <c r="R729" i="16"/>
  <c r="R728" i="16"/>
  <c r="R736" i="16"/>
  <c r="R305" i="16"/>
  <c r="R304" i="16"/>
  <c r="R303" i="16"/>
  <c r="R302" i="16"/>
  <c r="R301" i="16"/>
  <c r="R299" i="16"/>
  <c r="R298" i="16"/>
  <c r="R297" i="16"/>
  <c r="R295" i="16"/>
  <c r="R294" i="16"/>
  <c r="R293" i="16"/>
  <c r="R325" i="16"/>
  <c r="R324" i="16"/>
  <c r="R323" i="16"/>
  <c r="R322" i="16"/>
  <c r="R321" i="16"/>
  <c r="R336" i="16"/>
  <c r="R356" i="16"/>
  <c r="R376" i="16"/>
  <c r="R396" i="16"/>
  <c r="R436" i="16"/>
  <c r="R456" i="16"/>
  <c r="R476" i="16"/>
  <c r="R496" i="16"/>
  <c r="R576" i="16"/>
  <c r="R592" i="16"/>
  <c r="R608" i="16"/>
  <c r="R639" i="16"/>
  <c r="R296" i="16"/>
  <c r="R237" i="16"/>
  <c r="R238" i="16"/>
  <c r="R239" i="16"/>
  <c r="R241" i="16"/>
  <c r="R242" i="16"/>
  <c r="R243" i="16"/>
  <c r="R244" i="16"/>
  <c r="R245" i="16"/>
  <c r="R246" i="16"/>
  <c r="R247" i="16"/>
  <c r="R248" i="16"/>
  <c r="R249" i="16"/>
  <c r="R251" i="16"/>
  <c r="R252" i="16"/>
  <c r="R229" i="16"/>
  <c r="R228" i="16"/>
  <c r="R227" i="16"/>
  <c r="R226" i="16"/>
  <c r="R225" i="16"/>
  <c r="R224" i="16"/>
  <c r="R209" i="16"/>
  <c r="R208" i="16"/>
  <c r="R207" i="16"/>
  <c r="R206" i="16"/>
  <c r="R205" i="16"/>
  <c r="R204" i="16"/>
  <c r="R203" i="16"/>
  <c r="R202" i="16"/>
  <c r="R201" i="16"/>
  <c r="R198" i="16"/>
  <c r="R197" i="16"/>
  <c r="R196" i="16"/>
  <c r="R195" i="16"/>
  <c r="R194" i="16"/>
  <c r="R188" i="16"/>
  <c r="R187" i="16"/>
  <c r="R186" i="16"/>
  <c r="R185" i="16"/>
  <c r="R184" i="16"/>
  <c r="R183" i="16"/>
  <c r="R182" i="16"/>
  <c r="R181" i="16"/>
  <c r="R177" i="16"/>
  <c r="R176" i="16"/>
  <c r="R175" i="16"/>
  <c r="R174" i="16"/>
  <c r="R173" i="16"/>
  <c r="R273" i="16"/>
  <c r="R274" i="16"/>
  <c r="R275" i="16"/>
  <c r="R276" i="16"/>
  <c r="R277" i="16"/>
  <c r="R278" i="16"/>
  <c r="R279" i="16"/>
  <c r="R281" i="16"/>
  <c r="R282" i="16"/>
  <c r="R283" i="16"/>
  <c r="R284" i="16"/>
  <c r="R285" i="16"/>
  <c r="R286" i="16"/>
  <c r="R272" i="16"/>
  <c r="O272" i="16" s="1"/>
  <c r="R231" i="16"/>
  <c r="U231" i="16" s="1"/>
  <c r="R162" i="16"/>
  <c r="U162" i="16" s="1"/>
  <c r="R163" i="16"/>
  <c r="U163" i="16" s="1"/>
  <c r="R164" i="16"/>
  <c r="R165" i="16"/>
  <c r="R166" i="16"/>
  <c r="R167" i="16"/>
  <c r="M2552" i="16"/>
  <c r="M2553" i="16"/>
  <c r="M2551" i="16"/>
  <c r="M2550" i="16"/>
  <c r="M2556" i="16"/>
  <c r="M2518" i="16"/>
  <c r="M2525" i="16"/>
  <c r="M2533" i="16"/>
  <c r="M2541" i="16"/>
  <c r="M2536" i="16"/>
  <c r="M2521" i="16"/>
  <c r="M2520" i="16"/>
  <c r="M2522" i="16"/>
  <c r="M2523" i="16"/>
  <c r="M2524" i="16"/>
  <c r="M2534" i="16"/>
  <c r="M2535" i="16"/>
  <c r="M2537" i="16"/>
  <c r="M2540" i="16"/>
  <c r="M1649" i="16"/>
  <c r="M1647" i="16" s="1"/>
  <c r="M1626" i="16"/>
  <c r="M2494" i="16"/>
  <c r="M2492" i="16" s="1"/>
  <c r="M2480" i="16"/>
  <c r="M2474" i="16"/>
  <c r="M2482" i="16"/>
  <c r="M2472" i="16"/>
  <c r="M852" i="16"/>
  <c r="M864" i="16"/>
  <c r="M882" i="16"/>
  <c r="M888" i="16"/>
  <c r="M899" i="16"/>
  <c r="M898" i="16"/>
  <c r="M897" i="16"/>
  <c r="M896" i="16"/>
  <c r="M895" i="16"/>
  <c r="M893" i="16"/>
  <c r="M892" i="16"/>
  <c r="M891" i="16"/>
  <c r="M889" i="16"/>
  <c r="M881" i="16"/>
  <c r="M879" i="16"/>
  <c r="M878" i="16"/>
  <c r="M877" i="16"/>
  <c r="M875" i="16"/>
  <c r="M874" i="16"/>
  <c r="M873" i="16"/>
  <c r="M872" i="16"/>
  <c r="M871" i="16"/>
  <c r="M863" i="16"/>
  <c r="M862" i="16"/>
  <c r="M861" i="16"/>
  <c r="M859" i="16"/>
  <c r="M857" i="16"/>
  <c r="M856" i="16"/>
  <c r="M855" i="16"/>
  <c r="M854" i="16"/>
  <c r="M853" i="16"/>
  <c r="M526" i="16"/>
  <c r="M532" i="16"/>
  <c r="M546" i="16"/>
  <c r="M552" i="16"/>
  <c r="M566" i="16"/>
  <c r="M565" i="16"/>
  <c r="M564" i="16"/>
  <c r="M563" i="16"/>
  <c r="M562" i="16"/>
  <c r="M561" i="16"/>
  <c r="M559" i="16"/>
  <c r="M558" i="16"/>
  <c r="M557" i="16"/>
  <c r="M555" i="16"/>
  <c r="M554" i="16"/>
  <c r="M553" i="16"/>
  <c r="M545" i="16"/>
  <c r="M544" i="16"/>
  <c r="M543" i="16"/>
  <c r="M542" i="16"/>
  <c r="M541" i="16"/>
  <c r="M539" i="16"/>
  <c r="M538" i="16"/>
  <c r="M537" i="16"/>
  <c r="M535" i="16"/>
  <c r="M534" i="16"/>
  <c r="M533" i="16"/>
  <c r="M525" i="16"/>
  <c r="M524" i="16"/>
  <c r="M523" i="16"/>
  <c r="M522" i="16"/>
  <c r="M521" i="16"/>
  <c r="M510" i="16" s="1"/>
  <c r="M536" i="16"/>
  <c r="M556" i="16"/>
  <c r="M224" i="16"/>
  <c r="M227" i="16"/>
  <c r="M228" i="16"/>
  <c r="M229" i="16"/>
  <c r="M231" i="16"/>
  <c r="M226" i="16"/>
  <c r="M1703" i="16"/>
  <c r="M1701" i="16"/>
  <c r="M1989" i="16"/>
  <c r="M1987" i="16" s="1"/>
  <c r="M1687" i="16"/>
  <c r="M1685" i="16"/>
  <c r="M1686" i="16"/>
  <c r="M1633" i="16"/>
  <c r="M1634" i="16"/>
  <c r="M1635" i="16"/>
  <c r="M1636" i="16"/>
  <c r="M1637" i="16"/>
  <c r="M1638" i="16"/>
  <c r="M1639" i="16"/>
  <c r="M1640" i="16"/>
  <c r="M1641" i="16"/>
  <c r="M1643" i="16"/>
  <c r="M1644" i="16"/>
  <c r="M1669" i="16"/>
  <c r="M1667" i="16"/>
  <c r="M1668" i="16"/>
  <c r="M1280" i="16"/>
  <c r="M1281" i="16"/>
  <c r="M946" i="16"/>
  <c r="M844" i="16"/>
  <c r="M826" i="16"/>
  <c r="M808" i="16"/>
  <c r="M772" i="16"/>
  <c r="M754" i="16"/>
  <c r="M736" i="16"/>
  <c r="M942" i="16"/>
  <c r="M941" i="16"/>
  <c r="M926" i="16"/>
  <c r="M925" i="16"/>
  <c r="M924" i="16"/>
  <c r="M909" i="16"/>
  <c r="M908" i="16"/>
  <c r="M838" i="16"/>
  <c r="M837" i="16"/>
  <c r="M836" i="16"/>
  <c r="M802" i="16"/>
  <c r="M801" i="16"/>
  <c r="M784" i="16"/>
  <c r="M783" i="16"/>
  <c r="M782" i="16"/>
  <c r="M766" i="16"/>
  <c r="M765" i="16"/>
  <c r="M764" i="16"/>
  <c r="M748" i="16"/>
  <c r="M747" i="16"/>
  <c r="M746" i="16"/>
  <c r="M729" i="16"/>
  <c r="M728" i="16"/>
  <c r="M694" i="16"/>
  <c r="M693" i="16"/>
  <c r="M692" i="16"/>
  <c r="M702" i="16"/>
  <c r="M708" i="16"/>
  <c r="M726" i="16"/>
  <c r="M738" i="16"/>
  <c r="M744" i="16"/>
  <c r="M756" i="16"/>
  <c r="M762" i="16"/>
  <c r="M774" i="16"/>
  <c r="M792" i="16"/>
  <c r="M798" i="16"/>
  <c r="M828" i="16"/>
  <c r="M834" i="16"/>
  <c r="M846" i="16"/>
  <c r="M906" i="16"/>
  <c r="M922" i="16"/>
  <c r="M932" i="16"/>
  <c r="M938" i="16"/>
  <c r="M948" i="16"/>
  <c r="M947" i="16"/>
  <c r="M945" i="16"/>
  <c r="M943" i="16"/>
  <c r="M939" i="16"/>
  <c r="M931" i="16"/>
  <c r="M929" i="16"/>
  <c r="M927" i="16"/>
  <c r="M923" i="16"/>
  <c r="M907" i="16"/>
  <c r="M845" i="16"/>
  <c r="M843" i="16"/>
  <c r="M842" i="16"/>
  <c r="M841" i="16"/>
  <c r="M839" i="16"/>
  <c r="M835" i="16"/>
  <c r="M827" i="16"/>
  <c r="M825" i="16"/>
  <c r="M824" i="16"/>
  <c r="M823" i="16"/>
  <c r="M821" i="16"/>
  <c r="M809" i="16"/>
  <c r="M807" i="16"/>
  <c r="M806" i="16"/>
  <c r="M805" i="16"/>
  <c r="M803" i="16"/>
  <c r="M799" i="16"/>
  <c r="M791" i="16"/>
  <c r="M789" i="16"/>
  <c r="M788" i="16"/>
  <c r="M787" i="16"/>
  <c r="M785" i="16"/>
  <c r="M781" i="16"/>
  <c r="M773" i="16"/>
  <c r="M771" i="16"/>
  <c r="M769" i="16"/>
  <c r="M767" i="16"/>
  <c r="M763" i="16"/>
  <c r="M755" i="16"/>
  <c r="M753" i="16"/>
  <c r="M752" i="16"/>
  <c r="M751" i="16"/>
  <c r="M749" i="16"/>
  <c r="M745" i="16"/>
  <c r="M737" i="16"/>
  <c r="M735" i="16"/>
  <c r="M734" i="16"/>
  <c r="M733" i="16"/>
  <c r="M731" i="16"/>
  <c r="M727" i="16"/>
  <c r="M709" i="16"/>
  <c r="M701" i="16"/>
  <c r="M699" i="16"/>
  <c r="M698" i="16"/>
  <c r="M697" i="16"/>
  <c r="M695" i="16"/>
  <c r="M691" i="16"/>
  <c r="M674" i="16"/>
  <c r="M656" i="16"/>
  <c r="M638" i="16"/>
  <c r="M672" i="16"/>
  <c r="M684" i="16"/>
  <c r="M683" i="16"/>
  <c r="M682" i="16"/>
  <c r="M681" i="16"/>
  <c r="M679" i="16"/>
  <c r="M677" i="16"/>
  <c r="M676" i="16"/>
  <c r="M675" i="16"/>
  <c r="M673" i="16"/>
  <c r="M654" i="16"/>
  <c r="M666" i="16"/>
  <c r="M665" i="16"/>
  <c r="M664" i="16"/>
  <c r="M663" i="16"/>
  <c r="M662" i="16"/>
  <c r="M661" i="16"/>
  <c r="M659" i="16"/>
  <c r="M658" i="16"/>
  <c r="M657" i="16"/>
  <c r="M655" i="16"/>
  <c r="M646" i="16"/>
  <c r="M639" i="16"/>
  <c r="M636" i="16"/>
  <c r="M648" i="16"/>
  <c r="M647" i="16"/>
  <c r="M645" i="16"/>
  <c r="M644" i="16"/>
  <c r="M643" i="16"/>
  <c r="M641" i="16"/>
  <c r="M637" i="16"/>
  <c r="M572" i="16"/>
  <c r="M582" i="16"/>
  <c r="M588" i="16"/>
  <c r="M598" i="16"/>
  <c r="M604" i="16"/>
  <c r="M609" i="16"/>
  <c r="M607" i="16"/>
  <c r="M606" i="16"/>
  <c r="M605" i="16"/>
  <c r="M597" i="16"/>
  <c r="M595" i="16"/>
  <c r="M594" i="16"/>
  <c r="M593" i="16"/>
  <c r="M591" i="16"/>
  <c r="M589" i="16"/>
  <c r="M581" i="16"/>
  <c r="M579" i="16"/>
  <c r="M578" i="16"/>
  <c r="M577" i="16"/>
  <c r="M575" i="16"/>
  <c r="M574" i="16"/>
  <c r="M573" i="16"/>
  <c r="M576" i="16"/>
  <c r="M592" i="16"/>
  <c r="M608" i="16"/>
  <c r="M452" i="16"/>
  <c r="M466" i="16"/>
  <c r="M472" i="16"/>
  <c r="M486" i="16"/>
  <c r="M492" i="16"/>
  <c r="M506" i="16"/>
  <c r="M505" i="16"/>
  <c r="M504" i="16"/>
  <c r="M503" i="16"/>
  <c r="M502" i="16"/>
  <c r="M501" i="16"/>
  <c r="M499" i="16"/>
  <c r="M498" i="16"/>
  <c r="M497" i="16"/>
  <c r="M495" i="16"/>
  <c r="M494" i="16"/>
  <c r="M493" i="16"/>
  <c r="M485" i="16"/>
  <c r="M484" i="16"/>
  <c r="M483" i="16"/>
  <c r="M482" i="16"/>
  <c r="M481" i="16"/>
  <c r="M479" i="16"/>
  <c r="M478" i="16"/>
  <c r="M477" i="16"/>
  <c r="M475" i="16"/>
  <c r="M474" i="16"/>
  <c r="M473" i="16"/>
  <c r="M465" i="16"/>
  <c r="M464" i="16"/>
  <c r="M463" i="16"/>
  <c r="M462" i="16"/>
  <c r="M461" i="16"/>
  <c r="M459" i="16"/>
  <c r="M458" i="16"/>
  <c r="M457" i="16"/>
  <c r="M455" i="16"/>
  <c r="M454" i="16"/>
  <c r="M453" i="16"/>
  <c r="M456" i="16"/>
  <c r="M476" i="16"/>
  <c r="M496" i="16"/>
  <c r="M434" i="16"/>
  <c r="M432" i="16"/>
  <c r="M446" i="16"/>
  <c r="M445" i="16"/>
  <c r="M444" i="16"/>
  <c r="M443" i="16"/>
  <c r="M442" i="16"/>
  <c r="M441" i="16"/>
  <c r="M439" i="16"/>
  <c r="M438" i="16"/>
  <c r="M437" i="16"/>
  <c r="M435" i="16"/>
  <c r="M433" i="16"/>
  <c r="M436" i="16"/>
  <c r="M425" i="16"/>
  <c r="M424" i="16"/>
  <c r="M423" i="16"/>
  <c r="M422" i="16"/>
  <c r="M421" i="16"/>
  <c r="M406" i="16"/>
  <c r="M405" i="16"/>
  <c r="M404" i="16"/>
  <c r="M403" i="16"/>
  <c r="M402" i="16"/>
  <c r="M401" i="16"/>
  <c r="M399" i="16"/>
  <c r="M398" i="16"/>
  <c r="M352" i="16"/>
  <c r="M366" i="16"/>
  <c r="M372" i="16"/>
  <c r="M386" i="16"/>
  <c r="M385" i="16"/>
  <c r="M384" i="16"/>
  <c r="M383" i="16"/>
  <c r="M382" i="16"/>
  <c r="M381" i="16"/>
  <c r="M379" i="16"/>
  <c r="M378" i="16"/>
  <c r="M377" i="16"/>
  <c r="M375" i="16"/>
  <c r="M374" i="16"/>
  <c r="M373" i="16"/>
  <c r="M365" i="16"/>
  <c r="M364" i="16"/>
  <c r="M363" i="16"/>
  <c r="M362" i="16"/>
  <c r="M361" i="16"/>
  <c r="M359" i="16"/>
  <c r="M358" i="16"/>
  <c r="M357" i="16"/>
  <c r="M355" i="16"/>
  <c r="M354" i="16"/>
  <c r="M353" i="16"/>
  <c r="M356" i="16"/>
  <c r="M376" i="16"/>
  <c r="M332" i="16"/>
  <c r="M346" i="16"/>
  <c r="M345" i="16"/>
  <c r="M344" i="16"/>
  <c r="M343" i="16"/>
  <c r="M335" i="16"/>
  <c r="M334" i="16"/>
  <c r="M333" i="16"/>
  <c r="M326" i="16"/>
  <c r="M324" i="16"/>
  <c r="M323" i="16"/>
  <c r="M322" i="16"/>
  <c r="M292" i="16"/>
  <c r="M304" i="16"/>
  <c r="M303" i="16"/>
  <c r="M302" i="16"/>
  <c r="M301" i="16"/>
  <c r="M299" i="16"/>
  <c r="M298" i="16"/>
  <c r="M295" i="16"/>
  <c r="M294" i="16"/>
  <c r="M293" i="16"/>
  <c r="M282" i="16"/>
  <c r="M286" i="16"/>
  <c r="M272" i="16"/>
  <c r="M273" i="16"/>
  <c r="M965" i="16"/>
  <c r="T965" i="16" s="1"/>
  <c r="M277" i="16"/>
  <c r="M278" i="16"/>
  <c r="M279" i="16"/>
  <c r="M283" i="16"/>
  <c r="M284" i="16"/>
  <c r="M285" i="16"/>
  <c r="M275" i="16"/>
  <c r="M274" i="16"/>
  <c r="M276" i="16"/>
  <c r="M1173" i="16"/>
  <c r="T1173" i="16" s="1"/>
  <c r="M1175" i="16"/>
  <c r="T1175" i="16" s="1"/>
  <c r="M1130" i="16"/>
  <c r="M1125" i="16"/>
  <c r="M1136" i="16"/>
  <c r="T1136" i="16" s="1"/>
  <c r="M1138" i="16"/>
  <c r="T1138" i="16" s="1"/>
  <c r="M1140" i="16"/>
  <c r="T1140" i="16" s="1"/>
  <c r="M1144" i="16"/>
  <c r="T1144" i="16" s="1"/>
  <c r="M1146" i="16"/>
  <c r="T1146" i="16" s="1"/>
  <c r="M251" i="16"/>
  <c r="M252" i="16"/>
  <c r="M237" i="16"/>
  <c r="M239" i="16"/>
  <c r="M241" i="16"/>
  <c r="M242" i="16"/>
  <c r="M243" i="16"/>
  <c r="M244" i="16"/>
  <c r="M245" i="16"/>
  <c r="M248" i="16"/>
  <c r="M249" i="16"/>
  <c r="M196" i="16"/>
  <c r="M198" i="16"/>
  <c r="M201" i="16"/>
  <c r="M202" i="16"/>
  <c r="M203" i="16"/>
  <c r="M204" i="16"/>
  <c r="M205" i="16"/>
  <c r="M206" i="16"/>
  <c r="M207" i="16"/>
  <c r="M208" i="16"/>
  <c r="U164" i="16"/>
  <c r="U165" i="16"/>
  <c r="U166" i="16"/>
  <c r="U167" i="16"/>
  <c r="M1001" i="16"/>
  <c r="M1002" i="16"/>
  <c r="M1003" i="16"/>
  <c r="M1004" i="16"/>
  <c r="M1005" i="16"/>
  <c r="M1006" i="16"/>
  <c r="M1008" i="16"/>
  <c r="M1009" i="16"/>
  <c r="M996" i="16"/>
  <c r="M989" i="16"/>
  <c r="M990" i="16"/>
  <c r="M991" i="16"/>
  <c r="M1655" i="16"/>
  <c r="M1656" i="16"/>
  <c r="M1207" i="16"/>
  <c r="T1207" i="16" s="1"/>
  <c r="O954" i="16"/>
  <c r="O955" i="16"/>
  <c r="O956" i="16"/>
  <c r="O957" i="16"/>
  <c r="O958" i="16"/>
  <c r="M967" i="16"/>
  <c r="T967" i="16" s="1"/>
  <c r="M969" i="16"/>
  <c r="T969" i="16" s="1"/>
  <c r="M971" i="16"/>
  <c r="T971" i="16" s="1"/>
  <c r="M973" i="16"/>
  <c r="T973" i="16" s="1"/>
  <c r="M975" i="16"/>
  <c r="T975" i="16" s="1"/>
  <c r="M977" i="16"/>
  <c r="T977" i="16" s="1"/>
  <c r="M979" i="16"/>
  <c r="T979" i="16" s="1"/>
  <c r="M1303" i="16"/>
  <c r="T1303" i="16" s="1"/>
  <c r="M1300" i="16"/>
  <c r="T1300" i="16" s="1"/>
  <c r="M1290" i="16"/>
  <c r="M1289" i="16"/>
  <c r="M1288" i="16"/>
  <c r="M1287" i="16"/>
  <c r="M1249" i="16"/>
  <c r="T1249" i="16" s="1"/>
  <c r="M1247" i="16"/>
  <c r="T1247" i="16" s="1"/>
  <c r="M1243" i="16"/>
  <c r="T1243" i="16" s="1"/>
  <c r="M1241" i="16"/>
  <c r="T1241" i="16" s="1"/>
  <c r="M1239" i="16"/>
  <c r="T1239" i="16" s="1"/>
  <c r="O1234" i="16"/>
  <c r="M1233" i="16"/>
  <c r="M1310" i="16"/>
  <c r="T1310" i="16" s="1"/>
  <c r="M1323" i="16"/>
  <c r="M1336" i="16"/>
  <c r="T1336" i="16" s="1"/>
  <c r="M1337" i="16"/>
  <c r="T1337" i="16" s="1"/>
  <c r="M1338" i="16"/>
  <c r="T1338" i="16" s="1"/>
  <c r="M1345" i="16"/>
  <c r="T1345" i="16" s="1"/>
  <c r="M1347" i="16"/>
  <c r="T1347" i="16" s="1"/>
  <c r="M1354" i="16"/>
  <c r="T1354" i="16" s="1"/>
  <c r="M1355" i="16"/>
  <c r="T1355" i="16" s="1"/>
  <c r="M1356" i="16"/>
  <c r="T1356" i="16" s="1"/>
  <c r="M1389" i="16"/>
  <c r="T1389" i="16" s="1"/>
  <c r="M1390" i="16"/>
  <c r="T1390" i="16" s="1"/>
  <c r="M1398" i="16"/>
  <c r="T1398" i="16" s="1"/>
  <c r="M1399" i="16"/>
  <c r="T1399" i="16" s="1"/>
  <c r="M1407" i="16"/>
  <c r="T1407" i="16" s="1"/>
  <c r="M1408" i="16"/>
  <c r="T1408" i="16" s="1"/>
  <c r="M1409" i="16"/>
  <c r="T1409" i="16" s="1"/>
  <c r="M1423" i="16"/>
  <c r="M1431" i="16"/>
  <c r="T1431" i="16" s="1"/>
  <c r="M1440" i="16"/>
  <c r="T1440" i="16" s="1"/>
  <c r="M1496" i="16"/>
  <c r="T1496" i="16" s="1"/>
  <c r="M1507" i="16"/>
  <c r="T1507" i="16" s="1"/>
  <c r="M1576" i="16"/>
  <c r="T1576" i="16" s="1"/>
  <c r="M1329" i="16"/>
  <c r="T1329" i="16" s="1"/>
  <c r="M1361" i="16"/>
  <c r="M1376" i="16"/>
  <c r="T1376" i="16" s="1"/>
  <c r="M1478" i="16"/>
  <c r="T1478" i="16" s="1"/>
  <c r="M1197" i="16"/>
  <c r="T1197" i="16" s="1"/>
  <c r="M1506" i="16"/>
  <c r="T1506" i="16" s="1"/>
  <c r="M1497" i="16"/>
  <c r="T1497" i="16" s="1"/>
  <c r="M1486" i="16"/>
  <c r="T1486" i="16" s="1"/>
  <c r="M1485" i="16"/>
  <c r="T1485" i="16" s="1"/>
  <c r="M1471" i="16"/>
  <c r="T1471" i="16" s="1"/>
  <c r="M1473" i="16"/>
  <c r="T1473" i="16" s="1"/>
  <c r="M1463" i="16"/>
  <c r="T1463" i="16" s="1"/>
  <c r="M1464" i="16"/>
  <c r="T1464" i="16" s="1"/>
  <c r="M1453" i="16"/>
  <c r="T1453" i="16" s="1"/>
  <c r="M1454" i="16"/>
  <c r="T1454" i="16" s="1"/>
  <c r="M1439" i="16"/>
  <c r="T1439" i="16" s="1"/>
  <c r="M1441" i="16"/>
  <c r="T1441" i="16" s="1"/>
  <c r="M1584" i="16"/>
  <c r="T1584" i="16" s="1"/>
  <c r="M1586" i="16"/>
  <c r="T1586" i="16" s="1"/>
  <c r="M1588" i="16"/>
  <c r="T1588" i="16" s="1"/>
  <c r="M1590" i="16"/>
  <c r="T1590" i="16" s="1"/>
  <c r="M1594" i="16"/>
  <c r="T1594" i="16" s="1"/>
  <c r="M1596" i="16"/>
  <c r="T1596" i="16" s="1"/>
  <c r="M1598" i="16"/>
  <c r="T1598" i="16" s="1"/>
  <c r="A78" i="1"/>
  <c r="A77" i="1"/>
  <c r="A76" i="1"/>
  <c r="A79" i="1"/>
  <c r="M814" i="16" l="1"/>
  <c r="U272" i="16"/>
  <c r="W272" i="16" s="1"/>
  <c r="T1361" i="16"/>
  <c r="M1359" i="16"/>
  <c r="T1423" i="16"/>
  <c r="V1423" i="16" s="1"/>
  <c r="T1323" i="16"/>
  <c r="V1323" i="16" s="1"/>
  <c r="T1233" i="16"/>
  <c r="V1233" i="16" s="1"/>
  <c r="M1231" i="16"/>
  <c r="M999" i="16"/>
  <c r="M370" i="16"/>
  <c r="M350" i="16"/>
  <c r="M430" i="16"/>
  <c r="M490" i="16"/>
  <c r="M470" i="16"/>
  <c r="M450" i="16"/>
  <c r="M602" i="16"/>
  <c r="M586" i="16"/>
  <c r="M570" i="16"/>
  <c r="M634" i="16"/>
  <c r="M670" i="16"/>
  <c r="M936" i="16"/>
  <c r="M920" i="16"/>
  <c r="M904" i="16"/>
  <c r="M796" i="16"/>
  <c r="M760" i="16"/>
  <c r="M1278" i="16"/>
  <c r="M550" i="16"/>
  <c r="M530" i="16"/>
  <c r="M850" i="16"/>
  <c r="M1652" i="16"/>
  <c r="T2595" i="16"/>
  <c r="M2592" i="16"/>
  <c r="W231" i="16"/>
  <c r="X231" i="16" s="1"/>
  <c r="O231" i="16"/>
  <c r="O1879" i="16"/>
  <c r="N538" i="1" s="1"/>
  <c r="U538" i="1" s="1"/>
  <c r="O1939" i="16"/>
  <c r="N543" i="1" s="1"/>
  <c r="U543" i="1" s="1"/>
  <c r="O2611" i="16"/>
  <c r="N756" i="1" s="1"/>
  <c r="U756" i="1" s="1"/>
  <c r="V1598" i="16"/>
  <c r="S1598" i="16"/>
  <c r="V1596" i="16"/>
  <c r="S1596" i="16"/>
  <c r="V1594" i="16"/>
  <c r="S1594" i="16"/>
  <c r="V1590" i="16"/>
  <c r="S1590" i="16"/>
  <c r="V1588" i="16"/>
  <c r="S1588" i="16"/>
  <c r="V1586" i="16"/>
  <c r="S1586" i="16"/>
  <c r="V1584" i="16"/>
  <c r="S1584" i="16"/>
  <c r="V1441" i="16"/>
  <c r="S1441" i="16"/>
  <c r="V1439" i="16"/>
  <c r="S1439" i="16"/>
  <c r="V1454" i="16"/>
  <c r="S1454" i="16"/>
  <c r="V1453" i="16"/>
  <c r="S1453" i="16"/>
  <c r="V1464" i="16"/>
  <c r="S1464" i="16"/>
  <c r="V1463" i="16"/>
  <c r="S1463" i="16"/>
  <c r="V1473" i="16"/>
  <c r="S1473" i="16"/>
  <c r="V1471" i="16"/>
  <c r="S1471" i="16"/>
  <c r="V1485" i="16"/>
  <c r="S1485" i="16"/>
  <c r="V1486" i="16"/>
  <c r="S1486" i="16"/>
  <c r="V1497" i="16"/>
  <c r="S1497" i="16"/>
  <c r="V1506" i="16"/>
  <c r="S1506" i="16"/>
  <c r="V1197" i="16"/>
  <c r="S1197" i="16"/>
  <c r="V1478" i="16"/>
  <c r="S1478" i="16"/>
  <c r="V1376" i="16"/>
  <c r="S1376" i="16"/>
  <c r="V1361" i="16"/>
  <c r="S1361" i="16"/>
  <c r="V1329" i="16"/>
  <c r="S1329" i="16"/>
  <c r="V1576" i="16"/>
  <c r="S1576" i="16"/>
  <c r="V1507" i="16"/>
  <c r="S1507" i="16"/>
  <c r="V1496" i="16"/>
  <c r="S1496" i="16"/>
  <c r="V1440" i="16"/>
  <c r="S1440" i="16"/>
  <c r="V1431" i="16"/>
  <c r="S1431" i="16"/>
  <c r="S1423" i="16"/>
  <c r="V1409" i="16"/>
  <c r="S1409" i="16"/>
  <c r="V1408" i="16"/>
  <c r="S1408" i="16"/>
  <c r="V1407" i="16"/>
  <c r="S1407" i="16"/>
  <c r="V1399" i="16"/>
  <c r="S1399" i="16"/>
  <c r="V1398" i="16"/>
  <c r="S1398" i="16"/>
  <c r="V1390" i="16"/>
  <c r="S1390" i="16"/>
  <c r="V1389" i="16"/>
  <c r="S1389" i="16"/>
  <c r="V1356" i="16"/>
  <c r="S1356" i="16"/>
  <c r="V1355" i="16"/>
  <c r="S1355" i="16"/>
  <c r="V1354" i="16"/>
  <c r="S1354" i="16"/>
  <c r="V1347" i="16"/>
  <c r="S1347" i="16"/>
  <c r="V1345" i="16"/>
  <c r="S1345" i="16"/>
  <c r="V1338" i="16"/>
  <c r="S1338" i="16"/>
  <c r="V1337" i="16"/>
  <c r="S1337" i="16"/>
  <c r="V1336" i="16"/>
  <c r="S1336" i="16"/>
  <c r="S1323" i="16"/>
  <c r="V1310" i="16"/>
  <c r="S1310" i="16"/>
  <c r="S1233" i="16"/>
  <c r="V1239" i="16"/>
  <c r="S1239" i="16"/>
  <c r="V1241" i="16"/>
  <c r="S1241" i="16"/>
  <c r="V1243" i="16"/>
  <c r="S1243" i="16"/>
  <c r="V1247" i="16"/>
  <c r="S1247" i="16"/>
  <c r="V1249" i="16"/>
  <c r="S1249" i="16"/>
  <c r="V1300" i="16"/>
  <c r="S1300" i="16"/>
  <c r="V1303" i="16"/>
  <c r="S1303" i="16"/>
  <c r="V1207" i="16"/>
  <c r="S1207" i="16"/>
  <c r="V1175" i="16"/>
  <c r="S1175" i="16"/>
  <c r="V1173" i="16"/>
  <c r="S1173" i="16"/>
  <c r="V1600" i="16"/>
  <c r="S1600" i="16"/>
  <c r="V1263" i="16"/>
  <c r="S1263" i="16"/>
  <c r="V1261" i="16"/>
  <c r="S1261" i="16"/>
  <c r="V2596" i="16"/>
  <c r="S2596" i="16"/>
  <c r="V2595" i="16"/>
  <c r="S2595" i="16"/>
  <c r="V1146" i="16"/>
  <c r="S1146" i="16"/>
  <c r="V1144" i="16"/>
  <c r="S1144" i="16"/>
  <c r="V1140" i="16"/>
  <c r="S1140" i="16"/>
  <c r="V1138" i="16"/>
  <c r="S1138" i="16"/>
  <c r="V1136" i="16"/>
  <c r="S1136" i="16"/>
  <c r="V979" i="16"/>
  <c r="S979" i="16"/>
  <c r="V977" i="16"/>
  <c r="S977" i="16"/>
  <c r="V975" i="16"/>
  <c r="S975" i="16"/>
  <c r="V973" i="16"/>
  <c r="S973" i="16"/>
  <c r="V971" i="16"/>
  <c r="S971" i="16"/>
  <c r="V969" i="16"/>
  <c r="S969" i="16"/>
  <c r="V967" i="16"/>
  <c r="S967" i="16"/>
  <c r="V965" i="16"/>
  <c r="S965" i="16"/>
  <c r="S1234" i="16"/>
  <c r="T1234" i="16"/>
  <c r="O959" i="16"/>
  <c r="N549" i="1"/>
  <c r="U549" i="1" s="1"/>
  <c r="O952" i="16"/>
  <c r="U2494" i="16"/>
  <c r="W2494" i="16" s="1"/>
  <c r="O2494" i="16"/>
  <c r="U2480" i="16"/>
  <c r="W2480" i="16" s="1"/>
  <c r="O2480" i="16"/>
  <c r="X2480" i="16" s="1"/>
  <c r="U2472" i="16"/>
  <c r="W2472" i="16" s="1"/>
  <c r="O2472" i="16"/>
  <c r="U2474" i="16"/>
  <c r="W2474" i="16" s="1"/>
  <c r="O2474" i="16"/>
  <c r="X2474" i="16" s="1"/>
  <c r="U2482" i="16"/>
  <c r="W2482" i="16" s="1"/>
  <c r="O2482" i="16"/>
  <c r="X2482" i="16" s="1"/>
  <c r="U2481" i="16"/>
  <c r="U1701" i="16"/>
  <c r="W1701" i="16" s="1"/>
  <c r="O1701" i="16"/>
  <c r="U599" i="1" s="1"/>
  <c r="U1703" i="16"/>
  <c r="W1703" i="16" s="1"/>
  <c r="O1703" i="16"/>
  <c r="X1703" i="16" s="1"/>
  <c r="X1989" i="16"/>
  <c r="X1987" i="16" s="1"/>
  <c r="M1629" i="16"/>
  <c r="M1683" i="16"/>
  <c r="U1656" i="16"/>
  <c r="W1656" i="16" s="1"/>
  <c r="O1656" i="16"/>
  <c r="U589" i="1" s="1"/>
  <c r="U1655" i="16"/>
  <c r="W1655" i="16" s="1"/>
  <c r="O1655" i="16"/>
  <c r="X1655" i="16" s="1"/>
  <c r="U1644" i="16"/>
  <c r="W1644" i="16" s="1"/>
  <c r="O1644" i="16"/>
  <c r="X1644" i="16" s="1"/>
  <c r="U1643" i="16"/>
  <c r="W1643" i="16" s="1"/>
  <c r="O1643" i="16"/>
  <c r="X1643" i="16" s="1"/>
  <c r="U1641" i="16"/>
  <c r="W1641" i="16" s="1"/>
  <c r="O1641" i="16"/>
  <c r="U1640" i="16"/>
  <c r="W1640" i="16" s="1"/>
  <c r="O1640" i="16"/>
  <c r="U1639" i="16"/>
  <c r="W1639" i="16" s="1"/>
  <c r="O1639" i="16"/>
  <c r="X1639" i="16" s="1"/>
  <c r="U1638" i="16"/>
  <c r="W1638" i="16" s="1"/>
  <c r="O1638" i="16"/>
  <c r="U1637" i="16"/>
  <c r="W1637" i="16" s="1"/>
  <c r="O1637" i="16"/>
  <c r="X1637" i="16" s="1"/>
  <c r="U1636" i="16"/>
  <c r="W1636" i="16" s="1"/>
  <c r="O1636" i="16"/>
  <c r="U587" i="1" s="1"/>
  <c r="U1635" i="16"/>
  <c r="W1635" i="16" s="1"/>
  <c r="O1635" i="16"/>
  <c r="X1635" i="16" s="1"/>
  <c r="U1634" i="16"/>
  <c r="W1634" i="16" s="1"/>
  <c r="O1634" i="16"/>
  <c r="U1633" i="16"/>
  <c r="W1633" i="16" s="1"/>
  <c r="O1633" i="16"/>
  <c r="U1669" i="16"/>
  <c r="W1669" i="16" s="1"/>
  <c r="O1669" i="16"/>
  <c r="U1668" i="16"/>
  <c r="W1668" i="16" s="1"/>
  <c r="O1668" i="16"/>
  <c r="U1667" i="16"/>
  <c r="W1667" i="16" s="1"/>
  <c r="O1667" i="16"/>
  <c r="U1687" i="16"/>
  <c r="W1687" i="16" s="1"/>
  <c r="O1687" i="16"/>
  <c r="X1687" i="16" s="1"/>
  <c r="U1686" i="16"/>
  <c r="W1686" i="16" s="1"/>
  <c r="O1686" i="16"/>
  <c r="X1686" i="16" s="1"/>
  <c r="U1685" i="16"/>
  <c r="W1685" i="16" s="1"/>
  <c r="O1685" i="16"/>
  <c r="U1649" i="16"/>
  <c r="W1649" i="16" s="1"/>
  <c r="O1649" i="16"/>
  <c r="U1661" i="16"/>
  <c r="U1626" i="16"/>
  <c r="W1626" i="16" s="1"/>
  <c r="O1626" i="16"/>
  <c r="O1624" i="16" s="1"/>
  <c r="U1696" i="16"/>
  <c r="W1696" i="16" s="1"/>
  <c r="O1696" i="16"/>
  <c r="U598" i="1" s="1"/>
  <c r="U1654" i="16"/>
  <c r="W1654" i="16" s="1"/>
  <c r="O1654" i="16"/>
  <c r="O1652" i="16" s="1"/>
  <c r="M1273" i="16"/>
  <c r="M778" i="16"/>
  <c r="M868" i="16"/>
  <c r="M2516" i="16"/>
  <c r="U1289" i="16"/>
  <c r="W1289" i="16" s="1"/>
  <c r="O1289" i="16"/>
  <c r="X1289" i="16" s="1"/>
  <c r="U993" i="16"/>
  <c r="W993" i="16" s="1"/>
  <c r="O993" i="16"/>
  <c r="U996" i="16"/>
  <c r="W996" i="16" s="1"/>
  <c r="O996" i="16"/>
  <c r="X996" i="16" s="1"/>
  <c r="U989" i="16"/>
  <c r="W989" i="16" s="1"/>
  <c r="O989" i="16"/>
  <c r="U990" i="16"/>
  <c r="W990" i="16" s="1"/>
  <c r="O990" i="16"/>
  <c r="X990" i="16" s="1"/>
  <c r="U991" i="16"/>
  <c r="W991" i="16" s="1"/>
  <c r="O991" i="16"/>
  <c r="X991" i="16" s="1"/>
  <c r="U1001" i="16"/>
  <c r="W1001" i="16" s="1"/>
  <c r="O1001" i="16"/>
  <c r="U1002" i="16"/>
  <c r="W1002" i="16" s="1"/>
  <c r="O1002" i="16"/>
  <c r="X1002" i="16" s="1"/>
  <c r="U1003" i="16"/>
  <c r="W1003" i="16" s="1"/>
  <c r="O1003" i="16"/>
  <c r="U1004" i="16"/>
  <c r="W1004" i="16" s="1"/>
  <c r="O1004" i="16"/>
  <c r="X1004" i="16" s="1"/>
  <c r="U1005" i="16"/>
  <c r="W1005" i="16" s="1"/>
  <c r="O1005" i="16"/>
  <c r="X1005" i="16" s="1"/>
  <c r="U1006" i="16"/>
  <c r="W1006" i="16" s="1"/>
  <c r="O1006" i="16"/>
  <c r="X1006" i="16" s="1"/>
  <c r="U1008" i="16"/>
  <c r="W1008" i="16" s="1"/>
  <c r="O1008" i="16"/>
  <c r="X1008" i="16" s="1"/>
  <c r="U1009" i="16"/>
  <c r="W1009" i="16" s="1"/>
  <c r="O1009" i="16"/>
  <c r="X1009" i="16" s="1"/>
  <c r="U1130" i="16"/>
  <c r="W1130" i="16" s="1"/>
  <c r="O1130" i="16"/>
  <c r="X1130" i="16" s="1"/>
  <c r="U1125" i="16"/>
  <c r="W1125" i="16" s="1"/>
  <c r="O1125" i="16"/>
  <c r="U946" i="16"/>
  <c r="W946" i="16" s="1"/>
  <c r="O946" i="16"/>
  <c r="X946" i="16" s="1"/>
  <c r="U844" i="16"/>
  <c r="W844" i="16" s="1"/>
  <c r="O844" i="16"/>
  <c r="X844" i="16" s="1"/>
  <c r="U826" i="16"/>
  <c r="W826" i="16" s="1"/>
  <c r="O826" i="16"/>
  <c r="X826" i="16" s="1"/>
  <c r="U808" i="16"/>
  <c r="W808" i="16" s="1"/>
  <c r="O808" i="16"/>
  <c r="X808" i="16" s="1"/>
  <c r="U772" i="16"/>
  <c r="W772" i="16" s="1"/>
  <c r="O772" i="16"/>
  <c r="X772" i="16" s="1"/>
  <c r="U754" i="16"/>
  <c r="W754" i="16" s="1"/>
  <c r="O754" i="16"/>
  <c r="X754" i="16" s="1"/>
  <c r="U941" i="16"/>
  <c r="W941" i="16" s="1"/>
  <c r="O941" i="16"/>
  <c r="U942" i="16"/>
  <c r="W942" i="16" s="1"/>
  <c r="O942" i="16"/>
  <c r="X942" i="16" s="1"/>
  <c r="U924" i="16"/>
  <c r="W924" i="16" s="1"/>
  <c r="O924" i="16"/>
  <c r="X924" i="16" s="1"/>
  <c r="U925" i="16"/>
  <c r="W925" i="16" s="1"/>
  <c r="O925" i="16"/>
  <c r="X925" i="16" s="1"/>
  <c r="U926" i="16"/>
  <c r="W926" i="16" s="1"/>
  <c r="O926" i="16"/>
  <c r="X926" i="16" s="1"/>
  <c r="U908" i="16"/>
  <c r="W908" i="16" s="1"/>
  <c r="O908" i="16"/>
  <c r="X908" i="16" s="1"/>
  <c r="U909" i="16"/>
  <c r="W909" i="16" s="1"/>
  <c r="O909" i="16"/>
  <c r="X909" i="16" s="1"/>
  <c r="U836" i="16"/>
  <c r="W836" i="16" s="1"/>
  <c r="O836" i="16"/>
  <c r="U837" i="16"/>
  <c r="W837" i="16" s="1"/>
  <c r="O837" i="16"/>
  <c r="X837" i="16" s="1"/>
  <c r="U838" i="16"/>
  <c r="W838" i="16" s="1"/>
  <c r="O838" i="16"/>
  <c r="X838" i="16" s="1"/>
  <c r="U801" i="16"/>
  <c r="W801" i="16" s="1"/>
  <c r="O801" i="16"/>
  <c r="X801" i="16" s="1"/>
  <c r="U802" i="16"/>
  <c r="W802" i="16" s="1"/>
  <c r="O802" i="16"/>
  <c r="X802" i="16" s="1"/>
  <c r="U782" i="16"/>
  <c r="W782" i="16" s="1"/>
  <c r="O782" i="16"/>
  <c r="X782" i="16" s="1"/>
  <c r="U783" i="16"/>
  <c r="W783" i="16" s="1"/>
  <c r="O783" i="16"/>
  <c r="X783" i="16" s="1"/>
  <c r="U784" i="16"/>
  <c r="W784" i="16" s="1"/>
  <c r="O784" i="16"/>
  <c r="U764" i="16"/>
  <c r="W764" i="16" s="1"/>
  <c r="O764" i="16"/>
  <c r="X764" i="16" s="1"/>
  <c r="U765" i="16"/>
  <c r="W765" i="16" s="1"/>
  <c r="O765" i="16"/>
  <c r="X765" i="16" s="1"/>
  <c r="U766" i="16"/>
  <c r="W766" i="16" s="1"/>
  <c r="O766" i="16"/>
  <c r="X766" i="16" s="1"/>
  <c r="U746" i="16"/>
  <c r="W746" i="16" s="1"/>
  <c r="O746" i="16"/>
  <c r="X746" i="16" s="1"/>
  <c r="U747" i="16"/>
  <c r="W747" i="16" s="1"/>
  <c r="O747" i="16"/>
  <c r="X747" i="16" s="1"/>
  <c r="U748" i="16"/>
  <c r="W748" i="16" s="1"/>
  <c r="O748" i="16"/>
  <c r="X748" i="16" s="1"/>
  <c r="U745" i="16"/>
  <c r="W745" i="16" s="1"/>
  <c r="O745" i="16"/>
  <c r="U749" i="16"/>
  <c r="W749" i="16" s="1"/>
  <c r="O749" i="16"/>
  <c r="X749" i="16" s="1"/>
  <c r="U751" i="16"/>
  <c r="W751" i="16" s="1"/>
  <c r="O751" i="16"/>
  <c r="X751" i="16" s="1"/>
  <c r="U752" i="16"/>
  <c r="W752" i="16" s="1"/>
  <c r="O752" i="16"/>
  <c r="X752" i="16" s="1"/>
  <c r="U753" i="16"/>
  <c r="W753" i="16" s="1"/>
  <c r="O753" i="16"/>
  <c r="X753" i="16" s="1"/>
  <c r="U755" i="16"/>
  <c r="W755" i="16" s="1"/>
  <c r="O755" i="16"/>
  <c r="X755" i="16" s="1"/>
  <c r="U763" i="16"/>
  <c r="W763" i="16" s="1"/>
  <c r="O763" i="16"/>
  <c r="X763" i="16" s="1"/>
  <c r="U767" i="16"/>
  <c r="W767" i="16" s="1"/>
  <c r="O767" i="16"/>
  <c r="U769" i="16"/>
  <c r="W769" i="16" s="1"/>
  <c r="O769" i="16"/>
  <c r="X769" i="16" s="1"/>
  <c r="U771" i="16"/>
  <c r="W771" i="16" s="1"/>
  <c r="O771" i="16"/>
  <c r="X771" i="16" s="1"/>
  <c r="U773" i="16"/>
  <c r="W773" i="16" s="1"/>
  <c r="O773" i="16"/>
  <c r="X773" i="16" s="1"/>
  <c r="U781" i="16"/>
  <c r="W781" i="16" s="1"/>
  <c r="O781" i="16"/>
  <c r="X781" i="16" s="1"/>
  <c r="U785" i="16"/>
  <c r="W785" i="16" s="1"/>
  <c r="O785" i="16"/>
  <c r="X785" i="16" s="1"/>
  <c r="U787" i="16"/>
  <c r="W787" i="16" s="1"/>
  <c r="O787" i="16"/>
  <c r="X787" i="16" s="1"/>
  <c r="U788" i="16"/>
  <c r="W788" i="16" s="1"/>
  <c r="O788" i="16"/>
  <c r="U789" i="16"/>
  <c r="W789" i="16" s="1"/>
  <c r="O789" i="16"/>
  <c r="X789" i="16" s="1"/>
  <c r="U791" i="16"/>
  <c r="W791" i="16" s="1"/>
  <c r="O791" i="16"/>
  <c r="X791" i="16" s="1"/>
  <c r="U799" i="16"/>
  <c r="W799" i="16" s="1"/>
  <c r="O799" i="16"/>
  <c r="X799" i="16" s="1"/>
  <c r="U803" i="16"/>
  <c r="W803" i="16" s="1"/>
  <c r="O803" i="16"/>
  <c r="U805" i="16"/>
  <c r="W805" i="16" s="1"/>
  <c r="O805" i="16"/>
  <c r="X805" i="16" s="1"/>
  <c r="U806" i="16"/>
  <c r="W806" i="16" s="1"/>
  <c r="O806" i="16"/>
  <c r="X806" i="16" s="1"/>
  <c r="U807" i="16"/>
  <c r="W807" i="16" s="1"/>
  <c r="O807" i="16"/>
  <c r="U809" i="16"/>
  <c r="W809" i="16" s="1"/>
  <c r="O809" i="16"/>
  <c r="X809" i="16" s="1"/>
  <c r="U821" i="16"/>
  <c r="W821" i="16" s="1"/>
  <c r="O821" i="16"/>
  <c r="U823" i="16"/>
  <c r="W823" i="16" s="1"/>
  <c r="O823" i="16"/>
  <c r="X823" i="16" s="1"/>
  <c r="U824" i="16"/>
  <c r="W824" i="16" s="1"/>
  <c r="O824" i="16"/>
  <c r="X824" i="16" s="1"/>
  <c r="U825" i="16"/>
  <c r="W825" i="16" s="1"/>
  <c r="O825" i="16"/>
  <c r="X825" i="16" s="1"/>
  <c r="U827" i="16"/>
  <c r="W827" i="16" s="1"/>
  <c r="O827" i="16"/>
  <c r="X827" i="16" s="1"/>
  <c r="U835" i="16"/>
  <c r="W835" i="16" s="1"/>
  <c r="O835" i="16"/>
  <c r="U839" i="16"/>
  <c r="W839" i="16" s="1"/>
  <c r="O839" i="16"/>
  <c r="X839" i="16" s="1"/>
  <c r="U841" i="16"/>
  <c r="W841" i="16" s="1"/>
  <c r="O841" i="16"/>
  <c r="X841" i="16" s="1"/>
  <c r="U842" i="16"/>
  <c r="W842" i="16" s="1"/>
  <c r="O842" i="16"/>
  <c r="X842" i="16" s="1"/>
  <c r="U843" i="16"/>
  <c r="W843" i="16" s="1"/>
  <c r="O843" i="16"/>
  <c r="X843" i="16" s="1"/>
  <c r="U845" i="16"/>
  <c r="W845" i="16" s="1"/>
  <c r="O845" i="16"/>
  <c r="X845" i="16" s="1"/>
  <c r="U907" i="16"/>
  <c r="W907" i="16" s="1"/>
  <c r="O907" i="16"/>
  <c r="X907" i="16" s="1"/>
  <c r="U923" i="16"/>
  <c r="W923" i="16" s="1"/>
  <c r="O923" i="16"/>
  <c r="U927" i="16"/>
  <c r="W927" i="16" s="1"/>
  <c r="O927" i="16"/>
  <c r="X927" i="16" s="1"/>
  <c r="U929" i="16"/>
  <c r="W929" i="16" s="1"/>
  <c r="O929" i="16"/>
  <c r="X929" i="16" s="1"/>
  <c r="U931" i="16"/>
  <c r="W931" i="16" s="1"/>
  <c r="O931" i="16"/>
  <c r="X931" i="16" s="1"/>
  <c r="U939" i="16"/>
  <c r="W939" i="16" s="1"/>
  <c r="O939" i="16"/>
  <c r="X939" i="16" s="1"/>
  <c r="U943" i="16"/>
  <c r="W943" i="16" s="1"/>
  <c r="O943" i="16"/>
  <c r="X943" i="16" s="1"/>
  <c r="U945" i="16"/>
  <c r="W945" i="16" s="1"/>
  <c r="O945" i="16"/>
  <c r="X945" i="16" s="1"/>
  <c r="U947" i="16"/>
  <c r="W947" i="16" s="1"/>
  <c r="O947" i="16"/>
  <c r="U948" i="16"/>
  <c r="W948" i="16" s="1"/>
  <c r="O948" i="16"/>
  <c r="X948" i="16" s="1"/>
  <c r="U938" i="16"/>
  <c r="W938" i="16" s="1"/>
  <c r="O938" i="16"/>
  <c r="U932" i="16"/>
  <c r="W932" i="16" s="1"/>
  <c r="O932" i="16"/>
  <c r="X932" i="16" s="1"/>
  <c r="U922" i="16"/>
  <c r="W922" i="16" s="1"/>
  <c r="O922" i="16"/>
  <c r="O920" i="16" s="1"/>
  <c r="U906" i="16"/>
  <c r="W906" i="16" s="1"/>
  <c r="O906" i="16"/>
  <c r="O904" i="16" s="1"/>
  <c r="U846" i="16"/>
  <c r="W846" i="16" s="1"/>
  <c r="O846" i="16"/>
  <c r="X846" i="16" s="1"/>
  <c r="U834" i="16"/>
  <c r="W834" i="16" s="1"/>
  <c r="O834" i="16"/>
  <c r="U828" i="16"/>
  <c r="W828" i="16" s="1"/>
  <c r="O828" i="16"/>
  <c r="X828" i="16" s="1"/>
  <c r="U798" i="16"/>
  <c r="W798" i="16" s="1"/>
  <c r="O798" i="16"/>
  <c r="U792" i="16"/>
  <c r="W792" i="16" s="1"/>
  <c r="O792" i="16"/>
  <c r="X792" i="16" s="1"/>
  <c r="U774" i="16"/>
  <c r="W774" i="16" s="1"/>
  <c r="O774" i="16"/>
  <c r="X774" i="16" s="1"/>
  <c r="U762" i="16"/>
  <c r="W762" i="16" s="1"/>
  <c r="O762" i="16"/>
  <c r="O760" i="16" s="1"/>
  <c r="U756" i="16"/>
  <c r="W756" i="16" s="1"/>
  <c r="O756" i="16"/>
  <c r="X756" i="16" s="1"/>
  <c r="U744" i="16"/>
  <c r="W744" i="16" s="1"/>
  <c r="O744" i="16"/>
  <c r="U1281" i="16"/>
  <c r="W1281" i="16" s="1"/>
  <c r="O1281" i="16"/>
  <c r="X1281" i="16" s="1"/>
  <c r="U1280" i="16"/>
  <c r="W1280" i="16" s="1"/>
  <c r="O1280" i="16"/>
  <c r="U853" i="16"/>
  <c r="W853" i="16" s="1"/>
  <c r="O853" i="16"/>
  <c r="X853" i="16" s="1"/>
  <c r="U854" i="16"/>
  <c r="W854" i="16" s="1"/>
  <c r="O854" i="16"/>
  <c r="X854" i="16" s="1"/>
  <c r="U855" i="16"/>
  <c r="W855" i="16" s="1"/>
  <c r="O855" i="16"/>
  <c r="X855" i="16" s="1"/>
  <c r="U856" i="16"/>
  <c r="W856" i="16" s="1"/>
  <c r="O856" i="16"/>
  <c r="X856" i="16" s="1"/>
  <c r="U857" i="16"/>
  <c r="W857" i="16" s="1"/>
  <c r="O857" i="16"/>
  <c r="U859" i="16"/>
  <c r="W859" i="16" s="1"/>
  <c r="O859" i="16"/>
  <c r="X859" i="16" s="1"/>
  <c r="U861" i="16"/>
  <c r="W861" i="16" s="1"/>
  <c r="O861" i="16"/>
  <c r="X861" i="16" s="1"/>
  <c r="U862" i="16"/>
  <c r="W862" i="16" s="1"/>
  <c r="O862" i="16"/>
  <c r="X862" i="16" s="1"/>
  <c r="U863" i="16"/>
  <c r="W863" i="16" s="1"/>
  <c r="O863" i="16"/>
  <c r="X863" i="16" s="1"/>
  <c r="U871" i="16"/>
  <c r="W871" i="16" s="1"/>
  <c r="O871" i="16"/>
  <c r="X871" i="16" s="1"/>
  <c r="U872" i="16"/>
  <c r="W872" i="16" s="1"/>
  <c r="O872" i="16"/>
  <c r="X872" i="16" s="1"/>
  <c r="U873" i="16"/>
  <c r="W873" i="16" s="1"/>
  <c r="O873" i="16"/>
  <c r="U874" i="16"/>
  <c r="W874" i="16" s="1"/>
  <c r="O874" i="16"/>
  <c r="X874" i="16" s="1"/>
  <c r="U875" i="16"/>
  <c r="W875" i="16" s="1"/>
  <c r="O875" i="16"/>
  <c r="X875" i="16" s="1"/>
  <c r="U877" i="16"/>
  <c r="W877" i="16" s="1"/>
  <c r="O877" i="16"/>
  <c r="X877" i="16" s="1"/>
  <c r="U878" i="16"/>
  <c r="W878" i="16" s="1"/>
  <c r="O878" i="16"/>
  <c r="X878" i="16" s="1"/>
  <c r="U879" i="16"/>
  <c r="W879" i="16" s="1"/>
  <c r="O879" i="16"/>
  <c r="X879" i="16" s="1"/>
  <c r="U881" i="16"/>
  <c r="W881" i="16" s="1"/>
  <c r="O881" i="16"/>
  <c r="X881" i="16" s="1"/>
  <c r="U889" i="16"/>
  <c r="W889" i="16" s="1"/>
  <c r="O889" i="16"/>
  <c r="U891" i="16"/>
  <c r="W891" i="16" s="1"/>
  <c r="O891" i="16"/>
  <c r="X891" i="16" s="1"/>
  <c r="U892" i="16"/>
  <c r="W892" i="16" s="1"/>
  <c r="O892" i="16"/>
  <c r="X892" i="16" s="1"/>
  <c r="U893" i="16"/>
  <c r="W893" i="16" s="1"/>
  <c r="O893" i="16"/>
  <c r="X893" i="16" s="1"/>
  <c r="U895" i="16"/>
  <c r="W895" i="16" s="1"/>
  <c r="O895" i="16"/>
  <c r="X895" i="16" s="1"/>
  <c r="U896" i="16"/>
  <c r="W896" i="16" s="1"/>
  <c r="O896" i="16"/>
  <c r="X896" i="16" s="1"/>
  <c r="U897" i="16"/>
  <c r="W897" i="16" s="1"/>
  <c r="O897" i="16"/>
  <c r="X897" i="16" s="1"/>
  <c r="U898" i="16"/>
  <c r="W898" i="16" s="1"/>
  <c r="O898" i="16"/>
  <c r="U899" i="16"/>
  <c r="W899" i="16" s="1"/>
  <c r="O899" i="16"/>
  <c r="X899" i="16" s="1"/>
  <c r="U888" i="16"/>
  <c r="W888" i="16" s="1"/>
  <c r="O888" i="16"/>
  <c r="U882" i="16"/>
  <c r="W882" i="16" s="1"/>
  <c r="O882" i="16"/>
  <c r="X882" i="16" s="1"/>
  <c r="U864" i="16"/>
  <c r="W864" i="16" s="1"/>
  <c r="O864" i="16"/>
  <c r="X864" i="16" s="1"/>
  <c r="U852" i="16"/>
  <c r="W852" i="16" s="1"/>
  <c r="O852" i="16"/>
  <c r="O850" i="16" s="1"/>
  <c r="U2555" i="16"/>
  <c r="U2556" i="16"/>
  <c r="W2556" i="16" s="1"/>
  <c r="O2556" i="16"/>
  <c r="X2556" i="16" s="1"/>
  <c r="U2550" i="16"/>
  <c r="W2550" i="16" s="1"/>
  <c r="O2550" i="16"/>
  <c r="U2551" i="16"/>
  <c r="W2551" i="16" s="1"/>
  <c r="O2551" i="16"/>
  <c r="U2553" i="16"/>
  <c r="W2553" i="16" s="1"/>
  <c r="O2553" i="16"/>
  <c r="X2553" i="16" s="1"/>
  <c r="U2521" i="16"/>
  <c r="W2521" i="16" s="1"/>
  <c r="O2521" i="16"/>
  <c r="U2540" i="16"/>
  <c r="W2540" i="16" s="1"/>
  <c r="O2540" i="16"/>
  <c r="U2534" i="16"/>
  <c r="W2534" i="16" s="1"/>
  <c r="O2534" i="16"/>
  <c r="U2535" i="16"/>
  <c r="W2535" i="16" s="1"/>
  <c r="O2535" i="16"/>
  <c r="U2537" i="16"/>
  <c r="W2537" i="16" s="1"/>
  <c r="O2537" i="16"/>
  <c r="U2520" i="16"/>
  <c r="W2520" i="16" s="1"/>
  <c r="O2520" i="16"/>
  <c r="U2522" i="16"/>
  <c r="W2522" i="16" s="1"/>
  <c r="O2522" i="16"/>
  <c r="U2557" i="16"/>
  <c r="U2554" i="16"/>
  <c r="W2554" i="16" s="1"/>
  <c r="O2554" i="16"/>
  <c r="X2554" i="16" s="1"/>
  <c r="U2525" i="16"/>
  <c r="W2525" i="16" s="1"/>
  <c r="O2525" i="16"/>
  <c r="U2518" i="16"/>
  <c r="W2518" i="16" s="1"/>
  <c r="O2518" i="16"/>
  <c r="U2541" i="16"/>
  <c r="W2541" i="16" s="1"/>
  <c r="O2541" i="16"/>
  <c r="U2533" i="16"/>
  <c r="W2533" i="16" s="1"/>
  <c r="O2533" i="16"/>
  <c r="U2538" i="16"/>
  <c r="W2538" i="16" s="1"/>
  <c r="O2538" i="16"/>
  <c r="U2524" i="16"/>
  <c r="W2524" i="16" s="1"/>
  <c r="O2524" i="16"/>
  <c r="U2523" i="16"/>
  <c r="W2523" i="16" s="1"/>
  <c r="O2523" i="16"/>
  <c r="U2536" i="16"/>
  <c r="W2536" i="16" s="1"/>
  <c r="O2536" i="16"/>
  <c r="U2552" i="16"/>
  <c r="W2552" i="16" s="1"/>
  <c r="O2552" i="16"/>
  <c r="X2552" i="16" s="1"/>
  <c r="U1287" i="16"/>
  <c r="W1287" i="16" s="1"/>
  <c r="O1287" i="16"/>
  <c r="M724" i="16"/>
  <c r="U252" i="16"/>
  <c r="W252" i="16" s="1"/>
  <c r="O252" i="16"/>
  <c r="U251" i="16"/>
  <c r="O251" i="16"/>
  <c r="U249" i="16"/>
  <c r="W249" i="16" s="1"/>
  <c r="O249" i="16"/>
  <c r="X249" i="16" s="1"/>
  <c r="U248" i="16"/>
  <c r="W248" i="16" s="1"/>
  <c r="O248" i="16"/>
  <c r="X248" i="16" s="1"/>
  <c r="U247" i="16"/>
  <c r="U246" i="16"/>
  <c r="U245" i="16"/>
  <c r="W245" i="16" s="1"/>
  <c r="O245" i="16"/>
  <c r="X245" i="16" s="1"/>
  <c r="U244" i="16"/>
  <c r="W244" i="16" s="1"/>
  <c r="O244" i="16"/>
  <c r="X244" i="16" s="1"/>
  <c r="U243" i="16"/>
  <c r="W243" i="16" s="1"/>
  <c r="O243" i="16"/>
  <c r="U242" i="16"/>
  <c r="O242" i="16"/>
  <c r="U241" i="16"/>
  <c r="W241" i="16" s="1"/>
  <c r="O241" i="16"/>
  <c r="U239" i="16"/>
  <c r="O239" i="16"/>
  <c r="U238" i="16"/>
  <c r="U237" i="16"/>
  <c r="W237" i="16" s="1"/>
  <c r="O237" i="16"/>
  <c r="U296" i="16"/>
  <c r="U639" i="16"/>
  <c r="W639" i="16" s="1"/>
  <c r="O639" i="16"/>
  <c r="X639" i="16" s="1"/>
  <c r="U608" i="16"/>
  <c r="W608" i="16" s="1"/>
  <c r="O608" i="16"/>
  <c r="U592" i="16"/>
  <c r="W592" i="16" s="1"/>
  <c r="O592" i="16"/>
  <c r="X592" i="16" s="1"/>
  <c r="U576" i="16"/>
  <c r="W576" i="16" s="1"/>
  <c r="O576" i="16"/>
  <c r="X576" i="16" s="1"/>
  <c r="U496" i="16"/>
  <c r="W496" i="16" s="1"/>
  <c r="O496" i="16"/>
  <c r="X496" i="16" s="1"/>
  <c r="U476" i="16"/>
  <c r="W476" i="16" s="1"/>
  <c r="O476" i="16"/>
  <c r="U456" i="16"/>
  <c r="W456" i="16" s="1"/>
  <c r="O456" i="16"/>
  <c r="X456" i="16" s="1"/>
  <c r="U436" i="16"/>
  <c r="W436" i="16" s="1"/>
  <c r="O436" i="16"/>
  <c r="X436" i="16" s="1"/>
  <c r="U396" i="16"/>
  <c r="U376" i="16"/>
  <c r="W376" i="16" s="1"/>
  <c r="O376" i="16"/>
  <c r="X376" i="16" s="1"/>
  <c r="U356" i="16"/>
  <c r="W356" i="16" s="1"/>
  <c r="O356" i="16"/>
  <c r="X356" i="16" s="1"/>
  <c r="U336" i="16"/>
  <c r="U321" i="16"/>
  <c r="U322" i="16"/>
  <c r="W322" i="16" s="1"/>
  <c r="O322" i="16"/>
  <c r="X322" i="16" s="1"/>
  <c r="U323" i="16"/>
  <c r="W323" i="16" s="1"/>
  <c r="O323" i="16"/>
  <c r="X323" i="16" s="1"/>
  <c r="U324" i="16"/>
  <c r="W324" i="16" s="1"/>
  <c r="O324" i="16"/>
  <c r="U325" i="16"/>
  <c r="U293" i="16"/>
  <c r="W293" i="16" s="1"/>
  <c r="O293" i="16"/>
  <c r="U294" i="16"/>
  <c r="W294" i="16" s="1"/>
  <c r="O294" i="16"/>
  <c r="X294" i="16" s="1"/>
  <c r="U295" i="16"/>
  <c r="W295" i="16" s="1"/>
  <c r="O295" i="16"/>
  <c r="U297" i="16"/>
  <c r="U298" i="16"/>
  <c r="O298" i="16"/>
  <c r="U299" i="16"/>
  <c r="O299" i="16"/>
  <c r="U301" i="16"/>
  <c r="W301" i="16" s="1"/>
  <c r="O301" i="16"/>
  <c r="U302" i="16"/>
  <c r="W302" i="16" s="1"/>
  <c r="O302" i="16"/>
  <c r="X302" i="16" s="1"/>
  <c r="U303" i="16"/>
  <c r="W303" i="16" s="1"/>
  <c r="O303" i="16"/>
  <c r="U304" i="16"/>
  <c r="O304" i="16"/>
  <c r="U305" i="16"/>
  <c r="U736" i="16"/>
  <c r="W736" i="16" s="1"/>
  <c r="O736" i="16"/>
  <c r="X736" i="16" s="1"/>
  <c r="U728" i="16"/>
  <c r="W728" i="16" s="1"/>
  <c r="O728" i="16"/>
  <c r="U729" i="16"/>
  <c r="W729" i="16" s="1"/>
  <c r="O729" i="16"/>
  <c r="X729" i="16" s="1"/>
  <c r="U692" i="16"/>
  <c r="W692" i="16" s="1"/>
  <c r="O692" i="16"/>
  <c r="X692" i="16" s="1"/>
  <c r="U693" i="16"/>
  <c r="W693" i="16" s="1"/>
  <c r="O693" i="16"/>
  <c r="U694" i="16"/>
  <c r="W694" i="16" s="1"/>
  <c r="O694" i="16"/>
  <c r="X694" i="16" s="1"/>
  <c r="U691" i="16"/>
  <c r="W691" i="16" s="1"/>
  <c r="O691" i="16"/>
  <c r="X691" i="16" s="1"/>
  <c r="U695" i="16"/>
  <c r="W695" i="16" s="1"/>
  <c r="O695" i="16"/>
  <c r="X695" i="16" s="1"/>
  <c r="U697" i="16"/>
  <c r="W697" i="16" s="1"/>
  <c r="O697" i="16"/>
  <c r="U698" i="16"/>
  <c r="W698" i="16" s="1"/>
  <c r="O698" i="16"/>
  <c r="X698" i="16" s="1"/>
  <c r="U699" i="16"/>
  <c r="W699" i="16" s="1"/>
  <c r="O699" i="16"/>
  <c r="X699" i="16" s="1"/>
  <c r="U701" i="16"/>
  <c r="W701" i="16" s="1"/>
  <c r="O701" i="16"/>
  <c r="U709" i="16"/>
  <c r="W709" i="16" s="1"/>
  <c r="O709" i="16"/>
  <c r="X709" i="16" s="1"/>
  <c r="U727" i="16"/>
  <c r="W727" i="16" s="1"/>
  <c r="O727" i="16"/>
  <c r="X727" i="16" s="1"/>
  <c r="U731" i="16"/>
  <c r="W731" i="16" s="1"/>
  <c r="O731" i="16"/>
  <c r="X731" i="16" s="1"/>
  <c r="U733" i="16"/>
  <c r="W733" i="16" s="1"/>
  <c r="O733" i="16"/>
  <c r="U734" i="16"/>
  <c r="W734" i="16" s="1"/>
  <c r="O734" i="16"/>
  <c r="X734" i="16" s="1"/>
  <c r="U735" i="16"/>
  <c r="W735" i="16" s="1"/>
  <c r="O735" i="16"/>
  <c r="X735" i="16" s="1"/>
  <c r="U737" i="16"/>
  <c r="W737" i="16" s="1"/>
  <c r="O737" i="16"/>
  <c r="U674" i="16"/>
  <c r="W674" i="16" s="1"/>
  <c r="O674" i="16"/>
  <c r="X674" i="16" s="1"/>
  <c r="U656" i="16"/>
  <c r="W656" i="16" s="1"/>
  <c r="O656" i="16"/>
  <c r="X656" i="16" s="1"/>
  <c r="U638" i="16"/>
  <c r="W638" i="16" s="1"/>
  <c r="O638" i="16"/>
  <c r="X638" i="16" s="1"/>
  <c r="U673" i="16"/>
  <c r="W673" i="16" s="1"/>
  <c r="O673" i="16"/>
  <c r="U675" i="16"/>
  <c r="W675" i="16" s="1"/>
  <c r="O675" i="16"/>
  <c r="X675" i="16" s="1"/>
  <c r="U676" i="16"/>
  <c r="W676" i="16" s="1"/>
  <c r="O676" i="16"/>
  <c r="X676" i="16" s="1"/>
  <c r="U677" i="16"/>
  <c r="W677" i="16" s="1"/>
  <c r="O677" i="16"/>
  <c r="U679" i="16"/>
  <c r="W679" i="16" s="1"/>
  <c r="O679" i="16"/>
  <c r="X679" i="16" s="1"/>
  <c r="U681" i="16"/>
  <c r="W681" i="16" s="1"/>
  <c r="O681" i="16"/>
  <c r="X681" i="16" s="1"/>
  <c r="U682" i="16"/>
  <c r="W682" i="16" s="1"/>
  <c r="O682" i="16"/>
  <c r="X682" i="16" s="1"/>
  <c r="U683" i="16"/>
  <c r="W683" i="16" s="1"/>
  <c r="O683" i="16"/>
  <c r="U655" i="16"/>
  <c r="W655" i="16" s="1"/>
  <c r="O655" i="16"/>
  <c r="X655" i="16" s="1"/>
  <c r="U657" i="16"/>
  <c r="W657" i="16" s="1"/>
  <c r="O657" i="16"/>
  <c r="X657" i="16" s="1"/>
  <c r="U658" i="16"/>
  <c r="W658" i="16" s="1"/>
  <c r="O658" i="16"/>
  <c r="U659" i="16"/>
  <c r="W659" i="16" s="1"/>
  <c r="O659" i="16"/>
  <c r="X659" i="16" s="1"/>
  <c r="U661" i="16"/>
  <c r="W661" i="16" s="1"/>
  <c r="O661" i="16"/>
  <c r="X661" i="16" s="1"/>
  <c r="U662" i="16"/>
  <c r="W662" i="16" s="1"/>
  <c r="O662" i="16"/>
  <c r="X662" i="16" s="1"/>
  <c r="U663" i="16"/>
  <c r="W663" i="16" s="1"/>
  <c r="O663" i="16"/>
  <c r="U664" i="16"/>
  <c r="W664" i="16" s="1"/>
  <c r="O664" i="16"/>
  <c r="X664" i="16" s="1"/>
  <c r="U665" i="16"/>
  <c r="W665" i="16" s="1"/>
  <c r="O665" i="16"/>
  <c r="X665" i="16" s="1"/>
  <c r="U646" i="16"/>
  <c r="W646" i="16" s="1"/>
  <c r="O646" i="16"/>
  <c r="U637" i="16"/>
  <c r="W637" i="16" s="1"/>
  <c r="O637" i="16"/>
  <c r="X637" i="16" s="1"/>
  <c r="U641" i="16"/>
  <c r="W641" i="16" s="1"/>
  <c r="O641" i="16"/>
  <c r="X641" i="16" s="1"/>
  <c r="U643" i="16"/>
  <c r="W643" i="16" s="1"/>
  <c r="O643" i="16"/>
  <c r="X643" i="16" s="1"/>
  <c r="U644" i="16"/>
  <c r="W644" i="16" s="1"/>
  <c r="O644" i="16"/>
  <c r="U645" i="16"/>
  <c r="W645" i="16" s="1"/>
  <c r="O645" i="16"/>
  <c r="X645" i="16" s="1"/>
  <c r="U647" i="16"/>
  <c r="W647" i="16" s="1"/>
  <c r="O647" i="16"/>
  <c r="X647" i="16" s="1"/>
  <c r="U573" i="16"/>
  <c r="W573" i="16" s="1"/>
  <c r="O573" i="16"/>
  <c r="U574" i="16"/>
  <c r="W574" i="16" s="1"/>
  <c r="O574" i="16"/>
  <c r="X574" i="16" s="1"/>
  <c r="U575" i="16"/>
  <c r="W575" i="16" s="1"/>
  <c r="O575" i="16"/>
  <c r="U577" i="16"/>
  <c r="W577" i="16" s="1"/>
  <c r="O577" i="16"/>
  <c r="X577" i="16" s="1"/>
  <c r="U578" i="16"/>
  <c r="W578" i="16" s="1"/>
  <c r="O578" i="16"/>
  <c r="U579" i="16"/>
  <c r="W579" i="16" s="1"/>
  <c r="O579" i="16"/>
  <c r="X579" i="16" s="1"/>
  <c r="U581" i="16"/>
  <c r="W581" i="16" s="1"/>
  <c r="O581" i="16"/>
  <c r="X581" i="16" s="1"/>
  <c r="U589" i="16"/>
  <c r="W589" i="16" s="1"/>
  <c r="O589" i="16"/>
  <c r="U591" i="16"/>
  <c r="W591" i="16" s="1"/>
  <c r="O591" i="16"/>
  <c r="U593" i="16"/>
  <c r="W593" i="16" s="1"/>
  <c r="O593" i="16"/>
  <c r="X593" i="16" s="1"/>
  <c r="U594" i="16"/>
  <c r="W594" i="16" s="1"/>
  <c r="O594" i="16"/>
  <c r="X594" i="16" s="1"/>
  <c r="U595" i="16"/>
  <c r="W595" i="16" s="1"/>
  <c r="O595" i="16"/>
  <c r="U597" i="16"/>
  <c r="W597" i="16" s="1"/>
  <c r="O597" i="16"/>
  <c r="X597" i="16" s="1"/>
  <c r="U605" i="16"/>
  <c r="W605" i="16" s="1"/>
  <c r="O605" i="16"/>
  <c r="X605" i="16" s="1"/>
  <c r="U606" i="16"/>
  <c r="W606" i="16" s="1"/>
  <c r="O606" i="16"/>
  <c r="U607" i="16"/>
  <c r="W607" i="16" s="1"/>
  <c r="O607" i="16"/>
  <c r="U609" i="16"/>
  <c r="W609" i="16" s="1"/>
  <c r="O609" i="16"/>
  <c r="X609" i="16" s="1"/>
  <c r="U453" i="16"/>
  <c r="W453" i="16" s="1"/>
  <c r="O453" i="16"/>
  <c r="X453" i="16" s="1"/>
  <c r="U454" i="16"/>
  <c r="W454" i="16" s="1"/>
  <c r="O454" i="16"/>
  <c r="U455" i="16"/>
  <c r="W455" i="16" s="1"/>
  <c r="O455" i="16"/>
  <c r="X455" i="16" s="1"/>
  <c r="U457" i="16"/>
  <c r="W457" i="16" s="1"/>
  <c r="O457" i="16"/>
  <c r="X457" i="16" s="1"/>
  <c r="U458" i="16"/>
  <c r="W458" i="16" s="1"/>
  <c r="O458" i="16"/>
  <c r="U459" i="16"/>
  <c r="W459" i="16" s="1"/>
  <c r="O459" i="16"/>
  <c r="X459" i="16" s="1"/>
  <c r="U461" i="16"/>
  <c r="W461" i="16" s="1"/>
  <c r="O461" i="16"/>
  <c r="X461" i="16" s="1"/>
  <c r="U462" i="16"/>
  <c r="W462" i="16" s="1"/>
  <c r="O462" i="16"/>
  <c r="X462" i="16" s="1"/>
  <c r="U463" i="16"/>
  <c r="W463" i="16" s="1"/>
  <c r="O463" i="16"/>
  <c r="U464" i="16"/>
  <c r="W464" i="16" s="1"/>
  <c r="O464" i="16"/>
  <c r="X464" i="16" s="1"/>
  <c r="U465" i="16"/>
  <c r="W465" i="16" s="1"/>
  <c r="O465" i="16"/>
  <c r="X465" i="16" s="1"/>
  <c r="U473" i="16"/>
  <c r="W473" i="16" s="1"/>
  <c r="O473" i="16"/>
  <c r="U474" i="16"/>
  <c r="W474" i="16" s="1"/>
  <c r="O474" i="16"/>
  <c r="X474" i="16" s="1"/>
  <c r="U475" i="16"/>
  <c r="W475" i="16" s="1"/>
  <c r="O475" i="16"/>
  <c r="X475" i="16" s="1"/>
  <c r="U477" i="16"/>
  <c r="W477" i="16" s="1"/>
  <c r="O477" i="16"/>
  <c r="X477" i="16" s="1"/>
  <c r="U478" i="16"/>
  <c r="W478" i="16" s="1"/>
  <c r="O478" i="16"/>
  <c r="U479" i="16"/>
  <c r="W479" i="16" s="1"/>
  <c r="O479" i="16"/>
  <c r="X479" i="16" s="1"/>
  <c r="U481" i="16"/>
  <c r="W481" i="16" s="1"/>
  <c r="O481" i="16"/>
  <c r="X481" i="16" s="1"/>
  <c r="U482" i="16"/>
  <c r="W482" i="16" s="1"/>
  <c r="O482" i="16"/>
  <c r="U483" i="16"/>
  <c r="W483" i="16" s="1"/>
  <c r="O483" i="16"/>
  <c r="X483" i="16" s="1"/>
  <c r="U484" i="16"/>
  <c r="W484" i="16" s="1"/>
  <c r="O484" i="16"/>
  <c r="X484" i="16" s="1"/>
  <c r="U485" i="16"/>
  <c r="W485" i="16" s="1"/>
  <c r="O485" i="16"/>
  <c r="X485" i="16" s="1"/>
  <c r="U493" i="16"/>
  <c r="W493" i="16" s="1"/>
  <c r="O493" i="16"/>
  <c r="U494" i="16"/>
  <c r="W494" i="16" s="1"/>
  <c r="O494" i="16"/>
  <c r="X494" i="16" s="1"/>
  <c r="U495" i="16"/>
  <c r="W495" i="16" s="1"/>
  <c r="O495" i="16"/>
  <c r="X495" i="16" s="1"/>
  <c r="U497" i="16"/>
  <c r="W497" i="16" s="1"/>
  <c r="O497" i="16"/>
  <c r="U498" i="16"/>
  <c r="W498" i="16" s="1"/>
  <c r="O498" i="16"/>
  <c r="X498" i="16" s="1"/>
  <c r="U499" i="16"/>
  <c r="W499" i="16" s="1"/>
  <c r="O499" i="16"/>
  <c r="X499" i="16" s="1"/>
  <c r="U501" i="16"/>
  <c r="W501" i="16" s="1"/>
  <c r="O501" i="16"/>
  <c r="X501" i="16" s="1"/>
  <c r="U502" i="16"/>
  <c r="W502" i="16" s="1"/>
  <c r="O502" i="16"/>
  <c r="U503" i="16"/>
  <c r="W503" i="16" s="1"/>
  <c r="O503" i="16"/>
  <c r="X503" i="16" s="1"/>
  <c r="U504" i="16"/>
  <c r="W504" i="16" s="1"/>
  <c r="O504" i="16"/>
  <c r="X504" i="16" s="1"/>
  <c r="U505" i="16"/>
  <c r="W505" i="16" s="1"/>
  <c r="O505" i="16"/>
  <c r="U434" i="16"/>
  <c r="W434" i="16" s="1"/>
  <c r="O434" i="16"/>
  <c r="X434" i="16" s="1"/>
  <c r="U433" i="16"/>
  <c r="W433" i="16" s="1"/>
  <c r="O433" i="16"/>
  <c r="X433" i="16" s="1"/>
  <c r="U435" i="16"/>
  <c r="W435" i="16" s="1"/>
  <c r="O435" i="16"/>
  <c r="X435" i="16" s="1"/>
  <c r="U437" i="16"/>
  <c r="W437" i="16" s="1"/>
  <c r="O437" i="16"/>
  <c r="U438" i="16"/>
  <c r="W438" i="16" s="1"/>
  <c r="O438" i="16"/>
  <c r="X438" i="16" s="1"/>
  <c r="U439" i="16"/>
  <c r="W439" i="16" s="1"/>
  <c r="O439" i="16"/>
  <c r="X439" i="16" s="1"/>
  <c r="U441" i="16"/>
  <c r="W441" i="16" s="1"/>
  <c r="O441" i="16"/>
  <c r="U442" i="16"/>
  <c r="W442" i="16" s="1"/>
  <c r="O442" i="16"/>
  <c r="X442" i="16" s="1"/>
  <c r="U443" i="16"/>
  <c r="W443" i="16" s="1"/>
  <c r="O443" i="16"/>
  <c r="X443" i="16" s="1"/>
  <c r="U444" i="16"/>
  <c r="W444" i="16" s="1"/>
  <c r="O444" i="16"/>
  <c r="X444" i="16" s="1"/>
  <c r="U445" i="16"/>
  <c r="W445" i="16" s="1"/>
  <c r="O445" i="16"/>
  <c r="U421" i="16"/>
  <c r="W421" i="16" s="1"/>
  <c r="O421" i="16"/>
  <c r="U422" i="16"/>
  <c r="W422" i="16" s="1"/>
  <c r="O422" i="16"/>
  <c r="X422" i="16" s="1"/>
  <c r="U423" i="16"/>
  <c r="W423" i="16" s="1"/>
  <c r="O423" i="16"/>
  <c r="U424" i="16"/>
  <c r="W424" i="16" s="1"/>
  <c r="O424" i="16"/>
  <c r="X424" i="16" s="1"/>
  <c r="U425" i="16"/>
  <c r="W425" i="16" s="1"/>
  <c r="O425" i="16"/>
  <c r="X425" i="16" s="1"/>
  <c r="U393" i="16"/>
  <c r="U394" i="16"/>
  <c r="U395" i="16"/>
  <c r="U397" i="16"/>
  <c r="U398" i="16"/>
  <c r="W398" i="16" s="1"/>
  <c r="O398" i="16"/>
  <c r="X398" i="16" s="1"/>
  <c r="U399" i="16"/>
  <c r="W399" i="16" s="1"/>
  <c r="O399" i="16"/>
  <c r="X399" i="16" s="1"/>
  <c r="U401" i="16"/>
  <c r="W401" i="16" s="1"/>
  <c r="O401" i="16"/>
  <c r="U402" i="16"/>
  <c r="W402" i="16" s="1"/>
  <c r="O402" i="16"/>
  <c r="X402" i="16" s="1"/>
  <c r="U403" i="16"/>
  <c r="W403" i="16" s="1"/>
  <c r="O403" i="16"/>
  <c r="X403" i="16" s="1"/>
  <c r="U404" i="16"/>
  <c r="W404" i="16" s="1"/>
  <c r="O404" i="16"/>
  <c r="X404" i="16" s="1"/>
  <c r="U405" i="16"/>
  <c r="W405" i="16" s="1"/>
  <c r="O405" i="16"/>
  <c r="U353" i="16"/>
  <c r="W353" i="16" s="1"/>
  <c r="O353" i="16"/>
  <c r="X353" i="16" s="1"/>
  <c r="U354" i="16"/>
  <c r="W354" i="16" s="1"/>
  <c r="O354" i="16"/>
  <c r="X354" i="16" s="1"/>
  <c r="U355" i="16"/>
  <c r="W355" i="16" s="1"/>
  <c r="O355" i="16"/>
  <c r="U357" i="16"/>
  <c r="W357" i="16" s="1"/>
  <c r="O357" i="16"/>
  <c r="X357" i="16" s="1"/>
  <c r="U358" i="16"/>
  <c r="W358" i="16" s="1"/>
  <c r="O358" i="16"/>
  <c r="X358" i="16" s="1"/>
  <c r="U359" i="16"/>
  <c r="W359" i="16" s="1"/>
  <c r="O359" i="16"/>
  <c r="X359" i="16" s="1"/>
  <c r="U361" i="16"/>
  <c r="W361" i="16" s="1"/>
  <c r="O361" i="16"/>
  <c r="U362" i="16"/>
  <c r="W362" i="16" s="1"/>
  <c r="O362" i="16"/>
  <c r="X362" i="16" s="1"/>
  <c r="U363" i="16"/>
  <c r="W363" i="16" s="1"/>
  <c r="O363" i="16"/>
  <c r="U364" i="16"/>
  <c r="W364" i="16" s="1"/>
  <c r="O364" i="16"/>
  <c r="U365" i="16"/>
  <c r="W365" i="16" s="1"/>
  <c r="O365" i="16"/>
  <c r="X365" i="16" s="1"/>
  <c r="U373" i="16"/>
  <c r="W373" i="16" s="1"/>
  <c r="O373" i="16"/>
  <c r="X373" i="16" s="1"/>
  <c r="U374" i="16"/>
  <c r="W374" i="16" s="1"/>
  <c r="O374" i="16"/>
  <c r="X374" i="16" s="1"/>
  <c r="U375" i="16"/>
  <c r="W375" i="16" s="1"/>
  <c r="O375" i="16"/>
  <c r="U377" i="16"/>
  <c r="W377" i="16" s="1"/>
  <c r="O377" i="16"/>
  <c r="X377" i="16" s="1"/>
  <c r="U378" i="16"/>
  <c r="W378" i="16" s="1"/>
  <c r="O378" i="16"/>
  <c r="U379" i="16"/>
  <c r="W379" i="16" s="1"/>
  <c r="O379" i="16"/>
  <c r="U381" i="16"/>
  <c r="W381" i="16" s="1"/>
  <c r="O381" i="16"/>
  <c r="X381" i="16" s="1"/>
  <c r="U382" i="16"/>
  <c r="W382" i="16" s="1"/>
  <c r="O382" i="16"/>
  <c r="X382" i="16" s="1"/>
  <c r="U383" i="16"/>
  <c r="W383" i="16" s="1"/>
  <c r="O383" i="16"/>
  <c r="X383" i="16" s="1"/>
  <c r="U384" i="16"/>
  <c r="W384" i="16" s="1"/>
  <c r="O384" i="16"/>
  <c r="U385" i="16"/>
  <c r="W385" i="16" s="1"/>
  <c r="O385" i="16"/>
  <c r="X385" i="16" s="1"/>
  <c r="U333" i="16"/>
  <c r="W333" i="16" s="1"/>
  <c r="O333" i="16"/>
  <c r="U334" i="16"/>
  <c r="W334" i="16" s="1"/>
  <c r="O334" i="16"/>
  <c r="U335" i="16"/>
  <c r="W335" i="16" s="1"/>
  <c r="O335" i="16"/>
  <c r="X335" i="16" s="1"/>
  <c r="U337" i="16"/>
  <c r="U338" i="16"/>
  <c r="U339" i="16"/>
  <c r="U341" i="16"/>
  <c r="U342" i="16"/>
  <c r="U343" i="16"/>
  <c r="W343" i="16" s="1"/>
  <c r="O343" i="16"/>
  <c r="X343" i="16" s="1"/>
  <c r="U344" i="16"/>
  <c r="W344" i="16" s="1"/>
  <c r="O344" i="16"/>
  <c r="U345" i="16"/>
  <c r="W345" i="16" s="1"/>
  <c r="O345" i="16"/>
  <c r="X345" i="16" s="1"/>
  <c r="U326" i="16"/>
  <c r="W326" i="16" s="1"/>
  <c r="O326" i="16"/>
  <c r="X326" i="16" s="1"/>
  <c r="U306" i="16"/>
  <c r="U292" i="16"/>
  <c r="W292" i="16" s="1"/>
  <c r="O292" i="16"/>
  <c r="U738" i="16"/>
  <c r="W738" i="16" s="1"/>
  <c r="O738" i="16"/>
  <c r="X738" i="16" s="1"/>
  <c r="U726" i="16"/>
  <c r="W726" i="16" s="1"/>
  <c r="O726" i="16"/>
  <c r="U708" i="16"/>
  <c r="W708" i="16" s="1"/>
  <c r="O708" i="16"/>
  <c r="U702" i="16"/>
  <c r="W702" i="16" s="1"/>
  <c r="O702" i="16"/>
  <c r="U684" i="16"/>
  <c r="W684" i="16" s="1"/>
  <c r="O684" i="16"/>
  <c r="U672" i="16"/>
  <c r="W672" i="16" s="1"/>
  <c r="O672" i="16"/>
  <c r="U666" i="16"/>
  <c r="W666" i="16" s="1"/>
  <c r="O666" i="16"/>
  <c r="X666" i="16" s="1"/>
  <c r="U654" i="16"/>
  <c r="W654" i="16" s="1"/>
  <c r="O654" i="16"/>
  <c r="U648" i="16"/>
  <c r="W648" i="16" s="1"/>
  <c r="O648" i="16"/>
  <c r="U636" i="16"/>
  <c r="W636" i="16" s="1"/>
  <c r="O636" i="16"/>
  <c r="U604" i="16"/>
  <c r="W604" i="16" s="1"/>
  <c r="O604" i="16"/>
  <c r="U598" i="16"/>
  <c r="W598" i="16" s="1"/>
  <c r="O598" i="16"/>
  <c r="U588" i="16"/>
  <c r="W588" i="16" s="1"/>
  <c r="O588" i="16"/>
  <c r="U582" i="16"/>
  <c r="W582" i="16" s="1"/>
  <c r="O582" i="16"/>
  <c r="X582" i="16" s="1"/>
  <c r="U572" i="16"/>
  <c r="W572" i="16" s="1"/>
  <c r="O572" i="16"/>
  <c r="O570" i="16" s="1"/>
  <c r="U506" i="16"/>
  <c r="W506" i="16" s="1"/>
  <c r="O506" i="16"/>
  <c r="U492" i="16"/>
  <c r="W492" i="16" s="1"/>
  <c r="O492" i="16"/>
  <c r="U486" i="16"/>
  <c r="W486" i="16" s="1"/>
  <c r="O486" i="16"/>
  <c r="U472" i="16"/>
  <c r="W472" i="16" s="1"/>
  <c r="O472" i="16"/>
  <c r="U466" i="16"/>
  <c r="W466" i="16" s="1"/>
  <c r="O466" i="16"/>
  <c r="X466" i="16" s="1"/>
  <c r="U452" i="16"/>
  <c r="W452" i="16" s="1"/>
  <c r="O452" i="16"/>
  <c r="U446" i="16"/>
  <c r="W446" i="16" s="1"/>
  <c r="O446" i="16"/>
  <c r="X446" i="16" s="1"/>
  <c r="U432" i="16"/>
  <c r="W432" i="16" s="1"/>
  <c r="O432" i="16"/>
  <c r="U426" i="16"/>
  <c r="U406" i="16"/>
  <c r="W406" i="16" s="1"/>
  <c r="O406" i="16"/>
  <c r="U392" i="16"/>
  <c r="U386" i="16"/>
  <c r="W386" i="16" s="1"/>
  <c r="O386" i="16"/>
  <c r="U372" i="16"/>
  <c r="W372" i="16" s="1"/>
  <c r="O372" i="16"/>
  <c r="U366" i="16"/>
  <c r="W366" i="16" s="1"/>
  <c r="O366" i="16"/>
  <c r="X366" i="16" s="1"/>
  <c r="U352" i="16"/>
  <c r="W352" i="16" s="1"/>
  <c r="O352" i="16"/>
  <c r="O350" i="16" s="1"/>
  <c r="U346" i="16"/>
  <c r="W346" i="16" s="1"/>
  <c r="O346" i="16"/>
  <c r="U332" i="16"/>
  <c r="W332" i="16" s="1"/>
  <c r="O332" i="16"/>
  <c r="U556" i="16"/>
  <c r="W556" i="16" s="1"/>
  <c r="O556" i="16"/>
  <c r="U536" i="16"/>
  <c r="W536" i="16" s="1"/>
  <c r="O536" i="16"/>
  <c r="U521" i="16"/>
  <c r="W521" i="16" s="1"/>
  <c r="O521" i="16"/>
  <c r="U522" i="16"/>
  <c r="W522" i="16" s="1"/>
  <c r="O522" i="16"/>
  <c r="X522" i="16" s="1"/>
  <c r="U523" i="16"/>
  <c r="W523" i="16" s="1"/>
  <c r="O523" i="16"/>
  <c r="X523" i="16" s="1"/>
  <c r="U524" i="16"/>
  <c r="W524" i="16" s="1"/>
  <c r="O524" i="16"/>
  <c r="U525" i="16"/>
  <c r="W525" i="16" s="1"/>
  <c r="O525" i="16"/>
  <c r="X525" i="16" s="1"/>
  <c r="U533" i="16"/>
  <c r="W533" i="16" s="1"/>
  <c r="O533" i="16"/>
  <c r="U534" i="16"/>
  <c r="W534" i="16" s="1"/>
  <c r="O534" i="16"/>
  <c r="U535" i="16"/>
  <c r="W535" i="16" s="1"/>
  <c r="O535" i="16"/>
  <c r="X535" i="16" s="1"/>
  <c r="U537" i="16"/>
  <c r="W537" i="16" s="1"/>
  <c r="O537" i="16"/>
  <c r="X537" i="16" s="1"/>
  <c r="U538" i="16"/>
  <c r="W538" i="16" s="1"/>
  <c r="O538" i="16"/>
  <c r="X538" i="16" s="1"/>
  <c r="U539" i="16"/>
  <c r="W539" i="16" s="1"/>
  <c r="O539" i="16"/>
  <c r="U541" i="16"/>
  <c r="W541" i="16" s="1"/>
  <c r="O541" i="16"/>
  <c r="X541" i="16" s="1"/>
  <c r="U542" i="16"/>
  <c r="W542" i="16" s="1"/>
  <c r="O542" i="16"/>
  <c r="U543" i="16"/>
  <c r="W543" i="16" s="1"/>
  <c r="O543" i="16"/>
  <c r="U544" i="16"/>
  <c r="W544" i="16" s="1"/>
  <c r="O544" i="16"/>
  <c r="X544" i="16" s="1"/>
  <c r="U545" i="16"/>
  <c r="W545" i="16" s="1"/>
  <c r="O545" i="16"/>
  <c r="X545" i="16" s="1"/>
  <c r="U553" i="16"/>
  <c r="W553" i="16" s="1"/>
  <c r="O553" i="16"/>
  <c r="X553" i="16" s="1"/>
  <c r="U554" i="16"/>
  <c r="W554" i="16" s="1"/>
  <c r="O554" i="16"/>
  <c r="U555" i="16"/>
  <c r="W555" i="16" s="1"/>
  <c r="O555" i="16"/>
  <c r="X555" i="16" s="1"/>
  <c r="U557" i="16"/>
  <c r="W557" i="16" s="1"/>
  <c r="O557" i="16"/>
  <c r="U558" i="16"/>
  <c r="W558" i="16" s="1"/>
  <c r="O558" i="16"/>
  <c r="U559" i="16"/>
  <c r="W559" i="16" s="1"/>
  <c r="O559" i="16"/>
  <c r="X559" i="16" s="1"/>
  <c r="U561" i="16"/>
  <c r="W561" i="16" s="1"/>
  <c r="O561" i="16"/>
  <c r="X561" i="16" s="1"/>
  <c r="U562" i="16"/>
  <c r="W562" i="16" s="1"/>
  <c r="O562" i="16"/>
  <c r="X562" i="16" s="1"/>
  <c r="U563" i="16"/>
  <c r="W563" i="16" s="1"/>
  <c r="O563" i="16"/>
  <c r="U564" i="16"/>
  <c r="W564" i="16" s="1"/>
  <c r="O564" i="16"/>
  <c r="X564" i="16" s="1"/>
  <c r="U565" i="16"/>
  <c r="W565" i="16" s="1"/>
  <c r="O565" i="16"/>
  <c r="U566" i="16"/>
  <c r="W566" i="16" s="1"/>
  <c r="O566" i="16"/>
  <c r="U552" i="16"/>
  <c r="W552" i="16" s="1"/>
  <c r="O552" i="16"/>
  <c r="U546" i="16"/>
  <c r="W546" i="16" s="1"/>
  <c r="O546" i="16"/>
  <c r="X546" i="16" s="1"/>
  <c r="U532" i="16"/>
  <c r="W532" i="16" s="1"/>
  <c r="O532" i="16"/>
  <c r="O530" i="16" s="1"/>
  <c r="U526" i="16"/>
  <c r="W526" i="16" s="1"/>
  <c r="O526" i="16"/>
  <c r="U173" i="16"/>
  <c r="U174" i="16"/>
  <c r="U175" i="16"/>
  <c r="U176" i="16"/>
  <c r="U177" i="16"/>
  <c r="U181" i="16"/>
  <c r="U182" i="16"/>
  <c r="U183" i="16"/>
  <c r="U184" i="16"/>
  <c r="U185" i="16"/>
  <c r="U186" i="16"/>
  <c r="U187" i="16"/>
  <c r="U188" i="16"/>
  <c r="U194" i="16"/>
  <c r="U195" i="16"/>
  <c r="U196" i="16"/>
  <c r="O196" i="16"/>
  <c r="U197" i="16"/>
  <c r="U198" i="16"/>
  <c r="W198" i="16" s="1"/>
  <c r="O198" i="16"/>
  <c r="U201" i="16"/>
  <c r="O201" i="16"/>
  <c r="U202" i="16"/>
  <c r="W202" i="16" s="1"/>
  <c r="O202" i="16"/>
  <c r="X202" i="16" s="1"/>
  <c r="U203" i="16"/>
  <c r="O203" i="16"/>
  <c r="U204" i="16"/>
  <c r="W204" i="16" s="1"/>
  <c r="O204" i="16"/>
  <c r="U205" i="16"/>
  <c r="W205" i="16" s="1"/>
  <c r="O205" i="16"/>
  <c r="U206" i="16"/>
  <c r="W206" i="16" s="1"/>
  <c r="O206" i="16"/>
  <c r="X206" i="16" s="1"/>
  <c r="U207" i="16"/>
  <c r="O207" i="16"/>
  <c r="U208" i="16"/>
  <c r="O208" i="16"/>
  <c r="U209" i="16"/>
  <c r="U224" i="16"/>
  <c r="W224" i="16" s="1"/>
  <c r="O224" i="16"/>
  <c r="U225" i="16"/>
  <c r="U226" i="16"/>
  <c r="W226" i="16" s="1"/>
  <c r="O226" i="16"/>
  <c r="U227" i="16"/>
  <c r="W227" i="16" s="1"/>
  <c r="O227" i="16"/>
  <c r="X227" i="16" s="1"/>
  <c r="U228" i="16"/>
  <c r="W228" i="16" s="1"/>
  <c r="O228" i="16"/>
  <c r="U229" i="16"/>
  <c r="O229" i="16"/>
  <c r="U286" i="16"/>
  <c r="W286" i="16" s="1"/>
  <c r="O286" i="16"/>
  <c r="U285" i="16"/>
  <c r="O285" i="16"/>
  <c r="U284" i="16"/>
  <c r="W284" i="16" s="1"/>
  <c r="O284" i="16"/>
  <c r="U283" i="16"/>
  <c r="W283" i="16" s="1"/>
  <c r="O283" i="16"/>
  <c r="U282" i="16"/>
  <c r="W282" i="16" s="1"/>
  <c r="O282" i="16"/>
  <c r="X282" i="16" s="1"/>
  <c r="U281" i="16"/>
  <c r="U279" i="16"/>
  <c r="O279" i="16"/>
  <c r="U278" i="16"/>
  <c r="W278" i="16" s="1"/>
  <c r="O278" i="16"/>
  <c r="X278" i="16" s="1"/>
  <c r="U277" i="16"/>
  <c r="W277" i="16" s="1"/>
  <c r="O277" i="16"/>
  <c r="X277" i="16" s="1"/>
  <c r="U276" i="16"/>
  <c r="W276" i="16" s="1"/>
  <c r="O276" i="16"/>
  <c r="X276" i="16" s="1"/>
  <c r="U275" i="16"/>
  <c r="W275" i="16" s="1"/>
  <c r="O275" i="16"/>
  <c r="X275" i="16" s="1"/>
  <c r="U274" i="16"/>
  <c r="O274" i="16"/>
  <c r="U273" i="16"/>
  <c r="W273" i="16" s="1"/>
  <c r="O273" i="16"/>
  <c r="X272" i="16"/>
  <c r="M1624" i="16"/>
  <c r="U1234" i="16"/>
  <c r="V1234" i="16"/>
  <c r="A75" i="1"/>
  <c r="M952" i="16"/>
  <c r="M1194" i="16"/>
  <c r="M2587" i="16"/>
  <c r="M1476" i="16"/>
  <c r="M1374" i="16"/>
  <c r="M1326" i="16"/>
  <c r="A74" i="1"/>
  <c r="M470" i="1"/>
  <c r="E470" i="1"/>
  <c r="M469" i="1"/>
  <c r="F469" i="1"/>
  <c r="E469" i="1"/>
  <c r="A470" i="1"/>
  <c r="A469" i="1"/>
  <c r="M468" i="1"/>
  <c r="F467" i="1"/>
  <c r="A468" i="1"/>
  <c r="A467" i="1" s="1"/>
  <c r="A412" i="1"/>
  <c r="M450" i="1"/>
  <c r="F450" i="1"/>
  <c r="E450" i="1"/>
  <c r="A450" i="1"/>
  <c r="M449" i="1"/>
  <c r="F449" i="1"/>
  <c r="E449" i="1"/>
  <c r="A449" i="1"/>
  <c r="M448" i="1"/>
  <c r="F448" i="1"/>
  <c r="E448" i="1"/>
  <c r="A448" i="1"/>
  <c r="M444" i="1"/>
  <c r="F444" i="1"/>
  <c r="E444" i="1"/>
  <c r="M443" i="1"/>
  <c r="F443" i="1"/>
  <c r="E443" i="1"/>
  <c r="A444" i="1"/>
  <c r="A443" i="1"/>
  <c r="M442" i="1"/>
  <c r="F442" i="1"/>
  <c r="E442" i="1"/>
  <c r="M438" i="1"/>
  <c r="F438" i="1"/>
  <c r="E438" i="1"/>
  <c r="M437" i="1"/>
  <c r="F437" i="1"/>
  <c r="E437" i="1"/>
  <c r="M436" i="1"/>
  <c r="F436" i="1"/>
  <c r="E436" i="1"/>
  <c r="M432" i="1"/>
  <c r="F432" i="1"/>
  <c r="E432" i="1"/>
  <c r="M431" i="1"/>
  <c r="F431" i="1"/>
  <c r="E431" i="1"/>
  <c r="F430" i="1"/>
  <c r="M430" i="1"/>
  <c r="E430" i="1"/>
  <c r="M425" i="1"/>
  <c r="F425" i="1"/>
  <c r="E425" i="1"/>
  <c r="M424" i="1"/>
  <c r="F424" i="1"/>
  <c r="E424" i="1"/>
  <c r="F419" i="1"/>
  <c r="E413" i="1"/>
  <c r="M420" i="1"/>
  <c r="F420" i="1"/>
  <c r="E420" i="1"/>
  <c r="M419" i="1"/>
  <c r="E419" i="1"/>
  <c r="M418" i="1"/>
  <c r="F418" i="1"/>
  <c r="E418" i="1"/>
  <c r="M414" i="1"/>
  <c r="F414" i="1"/>
  <c r="E414" i="1"/>
  <c r="M413" i="1"/>
  <c r="A442" i="1"/>
  <c r="A441" i="1" s="1"/>
  <c r="A440" i="1" s="1"/>
  <c r="A438" i="1"/>
  <c r="A437" i="1"/>
  <c r="A436" i="1"/>
  <c r="A435" i="1" s="1"/>
  <c r="A432" i="1"/>
  <c r="A431" i="1"/>
  <c r="A430" i="1"/>
  <c r="A429" i="1" s="1"/>
  <c r="A428" i="1" s="1"/>
  <c r="A426" i="1"/>
  <c r="A425" i="1"/>
  <c r="A424" i="1"/>
  <c r="A423" i="1" s="1"/>
  <c r="A422" i="1" s="1"/>
  <c r="A420" i="1"/>
  <c r="A419" i="1"/>
  <c r="A418" i="1"/>
  <c r="A414" i="1"/>
  <c r="M412" i="1"/>
  <c r="F412" i="1"/>
  <c r="E412" i="1"/>
  <c r="L1504" i="16"/>
  <c r="M1580" i="16"/>
  <c r="T1580" i="16" s="1"/>
  <c r="L1494" i="16"/>
  <c r="M1547" i="16"/>
  <c r="L1483" i="16"/>
  <c r="D1483" i="16"/>
  <c r="P1481" i="16"/>
  <c r="L1469" i="16"/>
  <c r="M1531" i="16"/>
  <c r="T1531" i="16" s="1"/>
  <c r="D1469" i="16"/>
  <c r="P1467" i="16"/>
  <c r="L1460" i="16"/>
  <c r="M1523" i="16"/>
  <c r="D1460" i="16"/>
  <c r="P1458" i="16"/>
  <c r="L1451" i="16"/>
  <c r="D1451" i="16"/>
  <c r="P1449" i="16"/>
  <c r="M1508" i="16"/>
  <c r="T1508" i="16" s="1"/>
  <c r="L1437" i="16"/>
  <c r="L1435" i="16" s="1"/>
  <c r="D1437" i="16"/>
  <c r="P1435" i="16"/>
  <c r="L1428" i="16"/>
  <c r="D1428" i="16"/>
  <c r="P1426" i="16"/>
  <c r="L1417" i="16"/>
  <c r="M1487" i="16"/>
  <c r="T1487" i="16" s="1"/>
  <c r="L1405" i="16"/>
  <c r="D1405" i="16"/>
  <c r="P1403" i="16"/>
  <c r="L1396" i="16"/>
  <c r="D1396" i="16"/>
  <c r="L1387" i="16"/>
  <c r="L1385" i="16" s="1"/>
  <c r="D1387" i="16"/>
  <c r="P1385" i="16"/>
  <c r="M1455" i="16"/>
  <c r="T1455" i="16" s="1"/>
  <c r="D1382" i="16"/>
  <c r="P1379" i="16"/>
  <c r="L1371" i="16"/>
  <c r="L1369" i="16" s="1"/>
  <c r="D1371" i="16"/>
  <c r="P1369" i="16"/>
  <c r="L1366" i="16"/>
  <c r="D1366" i="16"/>
  <c r="P1364" i="16"/>
  <c r="M1430" i="16"/>
  <c r="T1430" i="16" s="1"/>
  <c r="D1352" i="16"/>
  <c r="P1350" i="16"/>
  <c r="L1343" i="16"/>
  <c r="D1343" i="16"/>
  <c r="P1341" i="16"/>
  <c r="L1334" i="16"/>
  <c r="L1316" i="16"/>
  <c r="M1400" i="16"/>
  <c r="T1400" i="16" s="1"/>
  <c r="L1308" i="16"/>
  <c r="L1306" i="16" s="1"/>
  <c r="D1308" i="16"/>
  <c r="P1306" i="16"/>
  <c r="D1298" i="16"/>
  <c r="L1298" i="16"/>
  <c r="P1296" i="16"/>
  <c r="M377" i="1"/>
  <c r="F377" i="1"/>
  <c r="E377" i="1"/>
  <c r="M376" i="1"/>
  <c r="F376" i="1"/>
  <c r="E376" i="1"/>
  <c r="M375" i="1"/>
  <c r="F375" i="1"/>
  <c r="E375" i="1"/>
  <c r="M374" i="1"/>
  <c r="F374" i="1"/>
  <c r="E374" i="1"/>
  <c r="E371" i="1"/>
  <c r="M371" i="1"/>
  <c r="L1257" i="16"/>
  <c r="M1346" i="16"/>
  <c r="T1346" i="16" s="1"/>
  <c r="L1255" i="16"/>
  <c r="L1253" i="16"/>
  <c r="L1251" i="16"/>
  <c r="L1245" i="16"/>
  <c r="X1633" i="16" l="1"/>
  <c r="X1640" i="16"/>
  <c r="O634" i="16"/>
  <c r="O450" i="16"/>
  <c r="O490" i="16"/>
  <c r="X283" i="16"/>
  <c r="X226" i="16"/>
  <c r="X526" i="16"/>
  <c r="X563" i="16"/>
  <c r="X554" i="16"/>
  <c r="X539" i="16"/>
  <c r="X524" i="16"/>
  <c r="X346" i="16"/>
  <c r="O430" i="16"/>
  <c r="X506" i="16"/>
  <c r="X648" i="16"/>
  <c r="X384" i="16"/>
  <c r="X375" i="16"/>
  <c r="X361" i="16"/>
  <c r="X405" i="16"/>
  <c r="X445" i="16"/>
  <c r="X437" i="16"/>
  <c r="X502" i="16"/>
  <c r="X493" i="16"/>
  <c r="X478" i="16"/>
  <c r="X463" i="16"/>
  <c r="X454" i="16"/>
  <c r="X595" i="16"/>
  <c r="X578" i="16"/>
  <c r="X644" i="16"/>
  <c r="X663" i="16"/>
  <c r="X683" i="16"/>
  <c r="X673" i="16"/>
  <c r="X733" i="16"/>
  <c r="X697" i="16"/>
  <c r="X728" i="16"/>
  <c r="X476" i="16"/>
  <c r="X1634" i="16"/>
  <c r="X1641" i="16"/>
  <c r="X803" i="16"/>
  <c r="O550" i="16"/>
  <c r="O670" i="16"/>
  <c r="O796" i="16"/>
  <c r="O936" i="16"/>
  <c r="O549" i="1"/>
  <c r="X566" i="16"/>
  <c r="X558" i="16"/>
  <c r="X543" i="16"/>
  <c r="X534" i="16"/>
  <c r="X536" i="16"/>
  <c r="X386" i="16"/>
  <c r="O470" i="16"/>
  <c r="X598" i="16"/>
  <c r="X684" i="16"/>
  <c r="X334" i="16"/>
  <c r="X379" i="16"/>
  <c r="X364" i="16"/>
  <c r="X355" i="16"/>
  <c r="X401" i="16"/>
  <c r="X423" i="16"/>
  <c r="X441" i="16"/>
  <c r="X505" i="16"/>
  <c r="X497" i="16"/>
  <c r="X482" i="16"/>
  <c r="X473" i="16"/>
  <c r="X458" i="16"/>
  <c r="X606" i="16"/>
  <c r="X589" i="16"/>
  <c r="X573" i="16"/>
  <c r="X646" i="16"/>
  <c r="X658" i="16"/>
  <c r="X677" i="16"/>
  <c r="X737" i="16"/>
  <c r="X701" i="16"/>
  <c r="X693" i="16"/>
  <c r="X293" i="16"/>
  <c r="X608" i="16"/>
  <c r="X243" i="16"/>
  <c r="X252" i="16"/>
  <c r="X2520" i="16"/>
  <c r="X2551" i="16"/>
  <c r="X1638" i="16"/>
  <c r="X2472" i="16"/>
  <c r="X565" i="16"/>
  <c r="X557" i="16"/>
  <c r="X542" i="16"/>
  <c r="X533" i="16"/>
  <c r="X556" i="16"/>
  <c r="X486" i="16"/>
  <c r="O602" i="16"/>
  <c r="X702" i="16"/>
  <c r="X333" i="16"/>
  <c r="X378" i="16"/>
  <c r="X363" i="16"/>
  <c r="O370" i="16"/>
  <c r="X406" i="16"/>
  <c r="X344" i="16"/>
  <c r="X301" i="16"/>
  <c r="X324" i="16"/>
  <c r="X898" i="16"/>
  <c r="X889" i="16"/>
  <c r="X873" i="16"/>
  <c r="X857" i="16"/>
  <c r="X947" i="16"/>
  <c r="X923" i="16"/>
  <c r="X835" i="16"/>
  <c r="X807" i="16"/>
  <c r="X788" i="16"/>
  <c r="X778" i="16" s="1"/>
  <c r="X767" i="16"/>
  <c r="X745" i="16"/>
  <c r="X784" i="16"/>
  <c r="X836" i="16"/>
  <c r="X941" i="16"/>
  <c r="X1003" i="16"/>
  <c r="X993" i="16"/>
  <c r="N516" i="1"/>
  <c r="U516" i="1" s="1"/>
  <c r="X1636" i="16"/>
  <c r="P587" i="1" s="1"/>
  <c r="X1656" i="16"/>
  <c r="P589" i="1" s="1"/>
  <c r="L1341" i="16"/>
  <c r="L1481" i="16"/>
  <c r="X688" i="16"/>
  <c r="T1523" i="16"/>
  <c r="M1517" i="16"/>
  <c r="O510" i="16"/>
  <c r="O814" i="16"/>
  <c r="O999" i="16"/>
  <c r="X286" i="16"/>
  <c r="X228" i="16"/>
  <c r="X2563" i="16"/>
  <c r="O741" i="1" s="1"/>
  <c r="P741" i="1" s="1"/>
  <c r="M1391" i="16"/>
  <c r="T1391" i="16" s="1"/>
  <c r="M1446" i="16"/>
  <c r="T1446" i="16" s="1"/>
  <c r="V1446" i="16" s="1"/>
  <c r="M1543" i="16"/>
  <c r="T1543" i="16" s="1"/>
  <c r="V1543" i="16" s="1"/>
  <c r="X521" i="16"/>
  <c r="X421" i="16"/>
  <c r="X821" i="16"/>
  <c r="X814" i="16" s="1"/>
  <c r="X273" i="16"/>
  <c r="W274" i="16"/>
  <c r="W279" i="16"/>
  <c r="X284" i="16"/>
  <c r="W285" i="16"/>
  <c r="W229" i="16"/>
  <c r="X224" i="16"/>
  <c r="W208" i="16"/>
  <c r="W207" i="16"/>
  <c r="X205" i="16"/>
  <c r="X204" i="16"/>
  <c r="W203" i="16"/>
  <c r="W201" i="16"/>
  <c r="X198" i="16"/>
  <c r="W196" i="16"/>
  <c r="W304" i="16"/>
  <c r="X303" i="16"/>
  <c r="W299" i="16"/>
  <c r="W298" i="16"/>
  <c r="X295" i="16"/>
  <c r="W239" i="16"/>
  <c r="X241" i="16"/>
  <c r="W242" i="16"/>
  <c r="W251" i="16"/>
  <c r="A417" i="1"/>
  <c r="A416" i="1" s="1"/>
  <c r="A482" i="1"/>
  <c r="A466" i="1"/>
  <c r="A434" i="1"/>
  <c r="X2536" i="16"/>
  <c r="X2523" i="16"/>
  <c r="X2524" i="16"/>
  <c r="X2538" i="16"/>
  <c r="X2541" i="16"/>
  <c r="X2525" i="16"/>
  <c r="X2522" i="16"/>
  <c r="X2537" i="16"/>
  <c r="X2535" i="16"/>
  <c r="X2534" i="16"/>
  <c r="X2540" i="16"/>
  <c r="X2521" i="16"/>
  <c r="V1346" i="16"/>
  <c r="S1346" i="16"/>
  <c r="V1391" i="16"/>
  <c r="S1391" i="16"/>
  <c r="V1400" i="16"/>
  <c r="S1400" i="16"/>
  <c r="V1430" i="16"/>
  <c r="S1430" i="16"/>
  <c r="V1455" i="16"/>
  <c r="S1455" i="16"/>
  <c r="V1487" i="16"/>
  <c r="S1487" i="16"/>
  <c r="V1508" i="16"/>
  <c r="S1508" i="16"/>
  <c r="V1523" i="16"/>
  <c r="S1523" i="16"/>
  <c r="V1531" i="16"/>
  <c r="S1531" i="16"/>
  <c r="V1580" i="16"/>
  <c r="S1580" i="16"/>
  <c r="U2595" i="16"/>
  <c r="W2595" i="16" s="1"/>
  <c r="O2595" i="16"/>
  <c r="U2596" i="16"/>
  <c r="W2596" i="16" s="1"/>
  <c r="O2596" i="16"/>
  <c r="X2596" i="16" s="1"/>
  <c r="U1261" i="16"/>
  <c r="W1261" i="16" s="1"/>
  <c r="O1261" i="16"/>
  <c r="U1263" i="16"/>
  <c r="W1263" i="16" s="1"/>
  <c r="O1263" i="16"/>
  <c r="U1600" i="16"/>
  <c r="W1600" i="16" s="1"/>
  <c r="O1600" i="16"/>
  <c r="U1173" i="16"/>
  <c r="W1173" i="16" s="1"/>
  <c r="O1173" i="16"/>
  <c r="U1175" i="16"/>
  <c r="W1175" i="16" s="1"/>
  <c r="O1175" i="16"/>
  <c r="U1207" i="16"/>
  <c r="W1207" i="16" s="1"/>
  <c r="O1207" i="16"/>
  <c r="U1303" i="16"/>
  <c r="W1303" i="16" s="1"/>
  <c r="O1303" i="16"/>
  <c r="X1303" i="16" s="1"/>
  <c r="U1300" i="16"/>
  <c r="W1300" i="16" s="1"/>
  <c r="O1300" i="16"/>
  <c r="X1300" i="16" s="1"/>
  <c r="U1249" i="16"/>
  <c r="W1249" i="16" s="1"/>
  <c r="O1249" i="16"/>
  <c r="U1247" i="16"/>
  <c r="W1247" i="16" s="1"/>
  <c r="O1247" i="16"/>
  <c r="U1243" i="16"/>
  <c r="W1243" i="16" s="1"/>
  <c r="O1243" i="16"/>
  <c r="U1241" i="16"/>
  <c r="W1241" i="16" s="1"/>
  <c r="O1241" i="16"/>
  <c r="U1239" i="16"/>
  <c r="W1239" i="16" s="1"/>
  <c r="O1239" i="16"/>
  <c r="X1239" i="16" s="1"/>
  <c r="U1233" i="16"/>
  <c r="W1233" i="16" s="1"/>
  <c r="O1233" i="16"/>
  <c r="O1231" i="16" s="1"/>
  <c r="U1310" i="16"/>
  <c r="W1310" i="16" s="1"/>
  <c r="O1310" i="16"/>
  <c r="X1310" i="16" s="1"/>
  <c r="U1323" i="16"/>
  <c r="W1323" i="16" s="1"/>
  <c r="O1323" i="16"/>
  <c r="O1316" i="16" s="1"/>
  <c r="U1336" i="16"/>
  <c r="W1336" i="16" s="1"/>
  <c r="O1336" i="16"/>
  <c r="X1336" i="16" s="1"/>
  <c r="U1337" i="16"/>
  <c r="W1337" i="16" s="1"/>
  <c r="O1337" i="16"/>
  <c r="U1338" i="16"/>
  <c r="W1338" i="16" s="1"/>
  <c r="O1338" i="16"/>
  <c r="X1338" i="16" s="1"/>
  <c r="U1345" i="16"/>
  <c r="W1345" i="16" s="1"/>
  <c r="O1345" i="16"/>
  <c r="X1345" i="16" s="1"/>
  <c r="U1347" i="16"/>
  <c r="W1347" i="16" s="1"/>
  <c r="O1347" i="16"/>
  <c r="X1347" i="16" s="1"/>
  <c r="U1354" i="16"/>
  <c r="W1354" i="16" s="1"/>
  <c r="O1354" i="16"/>
  <c r="X1354" i="16" s="1"/>
  <c r="U1355" i="16"/>
  <c r="W1355" i="16" s="1"/>
  <c r="O1355" i="16"/>
  <c r="X1355" i="16" s="1"/>
  <c r="U1356" i="16"/>
  <c r="W1356" i="16" s="1"/>
  <c r="O1356" i="16"/>
  <c r="X1356" i="16" s="1"/>
  <c r="U1389" i="16"/>
  <c r="W1389" i="16" s="1"/>
  <c r="O1389" i="16"/>
  <c r="U1390" i="16"/>
  <c r="W1390" i="16" s="1"/>
  <c r="O1390" i="16"/>
  <c r="X1390" i="16" s="1"/>
  <c r="U1398" i="16"/>
  <c r="W1398" i="16" s="1"/>
  <c r="O1398" i="16"/>
  <c r="X1398" i="16" s="1"/>
  <c r="U1399" i="16"/>
  <c r="W1399" i="16" s="1"/>
  <c r="O1399" i="16"/>
  <c r="X1399" i="16" s="1"/>
  <c r="U1407" i="16"/>
  <c r="W1407" i="16" s="1"/>
  <c r="O1407" i="16"/>
  <c r="X1407" i="16" s="1"/>
  <c r="U1408" i="16"/>
  <c r="W1408" i="16" s="1"/>
  <c r="O1408" i="16"/>
  <c r="X1408" i="16" s="1"/>
  <c r="U1409" i="16"/>
  <c r="W1409" i="16" s="1"/>
  <c r="O1409" i="16"/>
  <c r="X1409" i="16" s="1"/>
  <c r="U1423" i="16"/>
  <c r="W1423" i="16" s="1"/>
  <c r="O1423" i="16"/>
  <c r="O1417" i="16" s="1"/>
  <c r="U1431" i="16"/>
  <c r="W1431" i="16" s="1"/>
  <c r="O1431" i="16"/>
  <c r="X1431" i="16" s="1"/>
  <c r="U1440" i="16"/>
  <c r="W1440" i="16" s="1"/>
  <c r="O1440" i="16"/>
  <c r="U556" i="1" s="1"/>
  <c r="U1496" i="16"/>
  <c r="W1496" i="16" s="1"/>
  <c r="O1496" i="16"/>
  <c r="X1496" i="16" s="1"/>
  <c r="U1507" i="16"/>
  <c r="W1507" i="16" s="1"/>
  <c r="O1507" i="16"/>
  <c r="X1507" i="16" s="1"/>
  <c r="U1576" i="16"/>
  <c r="W1576" i="16" s="1"/>
  <c r="O1576" i="16"/>
  <c r="U1329" i="16"/>
  <c r="W1329" i="16" s="1"/>
  <c r="O1329" i="16"/>
  <c r="U1361" i="16"/>
  <c r="W1361" i="16" s="1"/>
  <c r="O1361" i="16"/>
  <c r="O1359" i="16" s="1"/>
  <c r="U1376" i="16"/>
  <c r="W1376" i="16" s="1"/>
  <c r="O1376" i="16"/>
  <c r="U1478" i="16"/>
  <c r="W1478" i="16" s="1"/>
  <c r="O1478" i="16"/>
  <c r="U1197" i="16"/>
  <c r="W1197" i="16" s="1"/>
  <c r="O1197" i="16"/>
  <c r="U1506" i="16"/>
  <c r="W1506" i="16" s="1"/>
  <c r="O1506" i="16"/>
  <c r="X1506" i="16" s="1"/>
  <c r="U1497" i="16"/>
  <c r="W1497" i="16" s="1"/>
  <c r="O1497" i="16"/>
  <c r="X1497" i="16" s="1"/>
  <c r="U1486" i="16"/>
  <c r="W1486" i="16" s="1"/>
  <c r="O1486" i="16"/>
  <c r="X1486" i="16" s="1"/>
  <c r="U1485" i="16"/>
  <c r="W1485" i="16" s="1"/>
  <c r="O1485" i="16"/>
  <c r="U1471" i="16"/>
  <c r="W1471" i="16" s="1"/>
  <c r="O1471" i="16"/>
  <c r="X1471" i="16" s="1"/>
  <c r="U1473" i="16"/>
  <c r="W1473" i="16" s="1"/>
  <c r="O1473" i="16"/>
  <c r="X1473" i="16" s="1"/>
  <c r="U1463" i="16"/>
  <c r="W1463" i="16" s="1"/>
  <c r="O1463" i="16"/>
  <c r="X1463" i="16" s="1"/>
  <c r="U1464" i="16"/>
  <c r="W1464" i="16" s="1"/>
  <c r="O1464" i="16"/>
  <c r="X1464" i="16" s="1"/>
  <c r="U1453" i="16"/>
  <c r="W1453" i="16" s="1"/>
  <c r="O1453" i="16"/>
  <c r="X1453" i="16" s="1"/>
  <c r="U1454" i="16"/>
  <c r="W1454" i="16" s="1"/>
  <c r="O1454" i="16"/>
  <c r="X1454" i="16" s="1"/>
  <c r="U1439" i="16"/>
  <c r="W1439" i="16" s="1"/>
  <c r="O1439" i="16"/>
  <c r="U1441" i="16"/>
  <c r="W1441" i="16" s="1"/>
  <c r="O1441" i="16"/>
  <c r="X1441" i="16" s="1"/>
  <c r="U1584" i="16"/>
  <c r="W1584" i="16" s="1"/>
  <c r="O1584" i="16"/>
  <c r="U1586" i="16"/>
  <c r="W1586" i="16" s="1"/>
  <c r="O1586" i="16"/>
  <c r="U1588" i="16"/>
  <c r="W1588" i="16" s="1"/>
  <c r="O1588" i="16"/>
  <c r="U577" i="1" s="1"/>
  <c r="U1590" i="16"/>
  <c r="W1590" i="16" s="1"/>
  <c r="O1590" i="16"/>
  <c r="U1594" i="16"/>
  <c r="W1594" i="16" s="1"/>
  <c r="O1594" i="16"/>
  <c r="U1596" i="16"/>
  <c r="W1596" i="16" s="1"/>
  <c r="O1596" i="16"/>
  <c r="U1598" i="16"/>
  <c r="W1598" i="16" s="1"/>
  <c r="O1598" i="16"/>
  <c r="U1136" i="16"/>
  <c r="W1136" i="16" s="1"/>
  <c r="O1136" i="16"/>
  <c r="U1138" i="16"/>
  <c r="W1138" i="16" s="1"/>
  <c r="O1138" i="16"/>
  <c r="U1140" i="16"/>
  <c r="W1140" i="16" s="1"/>
  <c r="O1140" i="16"/>
  <c r="U1144" i="16"/>
  <c r="W1144" i="16" s="1"/>
  <c r="O1144" i="16"/>
  <c r="U1146" i="16"/>
  <c r="W1146" i="16" s="1"/>
  <c r="O1146" i="16"/>
  <c r="U965" i="16"/>
  <c r="W965" i="16" s="1"/>
  <c r="O965" i="16"/>
  <c r="U967" i="16"/>
  <c r="W967" i="16" s="1"/>
  <c r="O967" i="16"/>
  <c r="X967" i="16" s="1"/>
  <c r="U969" i="16"/>
  <c r="W969" i="16" s="1"/>
  <c r="O969" i="16"/>
  <c r="X969" i="16" s="1"/>
  <c r="O192" i="1" s="1"/>
  <c r="U971" i="16"/>
  <c r="W971" i="16" s="1"/>
  <c r="O971" i="16"/>
  <c r="X971" i="16" s="1"/>
  <c r="O193" i="1" s="1"/>
  <c r="U973" i="16"/>
  <c r="W973" i="16" s="1"/>
  <c r="O973" i="16"/>
  <c r="X973" i="16" s="1"/>
  <c r="O194" i="1" s="1"/>
  <c r="U975" i="16"/>
  <c r="W975" i="16" s="1"/>
  <c r="O975" i="16"/>
  <c r="X975" i="16" s="1"/>
  <c r="O195" i="1" s="1"/>
  <c r="U977" i="16"/>
  <c r="W977" i="16" s="1"/>
  <c r="O977" i="16"/>
  <c r="X977" i="16" s="1"/>
  <c r="U979" i="16"/>
  <c r="W979" i="16" s="1"/>
  <c r="O979" i="16"/>
  <c r="P549" i="1"/>
  <c r="N250" i="1"/>
  <c r="U250" i="1" s="1"/>
  <c r="M1527" i="16"/>
  <c r="M1537" i="16"/>
  <c r="O1723" i="16"/>
  <c r="N525" i="1" s="1"/>
  <c r="U525" i="1" s="1"/>
  <c r="X2550" i="16"/>
  <c r="X607" i="16"/>
  <c r="X591" i="16"/>
  <c r="X575" i="16"/>
  <c r="M1253" i="16"/>
  <c r="T1253" i="16" s="1"/>
  <c r="S959" i="16"/>
  <c r="T959" i="16" s="1"/>
  <c r="X1667" i="16"/>
  <c r="O500" i="1" s="1"/>
  <c r="N500" i="1"/>
  <c r="U500" i="1" s="1"/>
  <c r="X1668" i="16"/>
  <c r="O501" i="1" s="1"/>
  <c r="N501" i="1"/>
  <c r="U501" i="1" s="1"/>
  <c r="X1669" i="16"/>
  <c r="O502" i="1" s="1"/>
  <c r="N502" i="1"/>
  <c r="U502" i="1" s="1"/>
  <c r="N245" i="1"/>
  <c r="U245" i="1" s="1"/>
  <c r="N241" i="1"/>
  <c r="U241" i="1" s="1"/>
  <c r="N247" i="1"/>
  <c r="U247" i="1" s="1"/>
  <c r="X2494" i="16"/>
  <c r="X2492" i="16" s="1"/>
  <c r="O703" i="1" s="1"/>
  <c r="O2492" i="16"/>
  <c r="N703" i="1" s="1"/>
  <c r="U703" i="1" s="1"/>
  <c r="X1723" i="16"/>
  <c r="P536" i="1" s="1"/>
  <c r="X1701" i="16"/>
  <c r="P599" i="1" s="1"/>
  <c r="X1654" i="16"/>
  <c r="N496" i="1"/>
  <c r="U496" i="1" s="1"/>
  <c r="X1696" i="16"/>
  <c r="P598" i="1" s="1"/>
  <c r="O1694" i="16"/>
  <c r="X1626" i="16"/>
  <c r="X1624" i="16" s="1"/>
  <c r="N489" i="1"/>
  <c r="U489" i="1" s="1"/>
  <c r="X1649" i="16"/>
  <c r="X1647" i="16" s="1"/>
  <c r="O1647" i="16"/>
  <c r="N493" i="1" s="1"/>
  <c r="U493" i="1" s="1"/>
  <c r="X1685" i="16"/>
  <c r="X1683" i="16" s="1"/>
  <c r="O1683" i="16"/>
  <c r="X1629" i="16"/>
  <c r="O492" i="1" s="1"/>
  <c r="O1629" i="16"/>
  <c r="N492" i="1" s="1"/>
  <c r="U492" i="1" s="1"/>
  <c r="X1287" i="16"/>
  <c r="X2533" i="16"/>
  <c r="O2531" i="16"/>
  <c r="N735" i="1" s="1"/>
  <c r="U735" i="1" s="1"/>
  <c r="X2518" i="16"/>
  <c r="O2516" i="16"/>
  <c r="X852" i="16"/>
  <c r="X850" i="16" s="1"/>
  <c r="X868" i="16"/>
  <c r="O868" i="16"/>
  <c r="X888" i="16"/>
  <c r="X1280" i="16"/>
  <c r="X744" i="16"/>
  <c r="X742" i="16" s="1"/>
  <c r="O742" i="16"/>
  <c r="X762" i="16"/>
  <c r="X760" i="16" s="1"/>
  <c r="O778" i="16"/>
  <c r="X798" i="16"/>
  <c r="X834" i="16"/>
  <c r="O832" i="16"/>
  <c r="X906" i="16"/>
  <c r="X904" i="16" s="1"/>
  <c r="X922" i="16"/>
  <c r="X938" i="16"/>
  <c r="N190" i="1"/>
  <c r="U190" i="1" s="1"/>
  <c r="X1125" i="16"/>
  <c r="P327" i="1"/>
  <c r="X1001" i="16"/>
  <c r="X999" i="16" s="1"/>
  <c r="X989" i="16"/>
  <c r="O191" i="1"/>
  <c r="N191" i="1"/>
  <c r="U191" i="1" s="1"/>
  <c r="O196" i="1"/>
  <c r="N196" i="1"/>
  <c r="U196" i="1" s="1"/>
  <c r="N197" i="1"/>
  <c r="U197" i="1" s="1"/>
  <c r="X1273" i="16"/>
  <c r="X532" i="16"/>
  <c r="N178" i="1"/>
  <c r="U178" i="1" s="1"/>
  <c r="X552" i="16"/>
  <c r="N179" i="1"/>
  <c r="U179" i="1" s="1"/>
  <c r="X332" i="16"/>
  <c r="X352" i="16"/>
  <c r="N163" i="1"/>
  <c r="U163" i="1" s="1"/>
  <c r="X372" i="16"/>
  <c r="X432" i="16"/>
  <c r="N169" i="1"/>
  <c r="U169" i="1" s="1"/>
  <c r="X452" i="16"/>
  <c r="N172" i="1"/>
  <c r="U172" i="1" s="1"/>
  <c r="X472" i="16"/>
  <c r="X470" i="16" s="1"/>
  <c r="X492" i="16"/>
  <c r="N174" i="1"/>
  <c r="U174" i="1" s="1"/>
  <c r="X572" i="16"/>
  <c r="N182" i="1"/>
  <c r="U182" i="1" s="1"/>
  <c r="X588" i="16"/>
  <c r="O586" i="16"/>
  <c r="N183" i="1" s="1"/>
  <c r="U183" i="1" s="1"/>
  <c r="X604" i="16"/>
  <c r="X636" i="16"/>
  <c r="X634" i="16" s="1"/>
  <c r="X654" i="16"/>
  <c r="X652" i="16" s="1"/>
  <c r="X672" i="16"/>
  <c r="X670" i="16" s="1"/>
  <c r="O688" i="16"/>
  <c r="X708" i="16"/>
  <c r="X706" i="16" s="1"/>
  <c r="O706" i="16"/>
  <c r="X726" i="16"/>
  <c r="X724" i="16" s="1"/>
  <c r="O724" i="16"/>
  <c r="X292" i="16"/>
  <c r="X237" i="16"/>
  <c r="A447" i="1"/>
  <c r="A446" i="1" s="1"/>
  <c r="W1234" i="16"/>
  <c r="X1234" i="16" s="1"/>
  <c r="M1245" i="16"/>
  <c r="T1245" i="16" s="1"/>
  <c r="M1251" i="16"/>
  <c r="T1251" i="16" s="1"/>
  <c r="M1255" i="16"/>
  <c r="T1255" i="16" s="1"/>
  <c r="M1257" i="16"/>
  <c r="T1257" i="16" s="1"/>
  <c r="O1259" i="16"/>
  <c r="M1298" i="16"/>
  <c r="T1298" i="16" s="1"/>
  <c r="M1308" i="16"/>
  <c r="M1334" i="16"/>
  <c r="T1334" i="16" s="1"/>
  <c r="M1343" i="16"/>
  <c r="M1366" i="16"/>
  <c r="T1366" i="16" s="1"/>
  <c r="M1371" i="16"/>
  <c r="M1387" i="16"/>
  <c r="M1396" i="16"/>
  <c r="T1396" i="16" s="1"/>
  <c r="M1405" i="16"/>
  <c r="T1405" i="16" s="1"/>
  <c r="M1428" i="16"/>
  <c r="T1428" i="16" s="1"/>
  <c r="L1458" i="16"/>
  <c r="L1492" i="16"/>
  <c r="L1350" i="16"/>
  <c r="L1502" i="16"/>
  <c r="L1403" i="16"/>
  <c r="L1426" i="16"/>
  <c r="L1332" i="16"/>
  <c r="L1467" i="16"/>
  <c r="L1364" i="16"/>
  <c r="L1296" i="16"/>
  <c r="L1449" i="16"/>
  <c r="L1379" i="16"/>
  <c r="L1394" i="16"/>
  <c r="F99" i="1"/>
  <c r="A375" i="1"/>
  <c r="A374" i="1"/>
  <c r="A371" i="1"/>
  <c r="A377" i="1"/>
  <c r="M358" i="1"/>
  <c r="F358" i="1"/>
  <c r="E358" i="1"/>
  <c r="A358" i="1"/>
  <c r="A357" i="1" s="1"/>
  <c r="A360" i="1" s="1"/>
  <c r="D1217" i="16"/>
  <c r="A376" i="1"/>
  <c r="X350" i="16" l="1"/>
  <c r="M1444" i="16"/>
  <c r="X570" i="16"/>
  <c r="O182" i="1" s="1"/>
  <c r="P182" i="1" s="1"/>
  <c r="X796" i="16"/>
  <c r="X430" i="16"/>
  <c r="O169" i="1" s="1"/>
  <c r="P169" i="1" s="1"/>
  <c r="X530" i="16"/>
  <c r="O178" i="1" s="1"/>
  <c r="P178" i="1" s="1"/>
  <c r="N368" i="1"/>
  <c r="U368" i="1" s="1"/>
  <c r="X920" i="16"/>
  <c r="X490" i="16"/>
  <c r="O174" i="1" s="1"/>
  <c r="P174" i="1" s="1"/>
  <c r="X450" i="16"/>
  <c r="O172" i="1" s="1"/>
  <c r="N195" i="1"/>
  <c r="U195" i="1" s="1"/>
  <c r="X936" i="16"/>
  <c r="S1446" i="16"/>
  <c r="N194" i="1"/>
  <c r="U194" i="1" s="1"/>
  <c r="X510" i="16"/>
  <c r="X370" i="16"/>
  <c r="X602" i="16"/>
  <c r="N193" i="1"/>
  <c r="U193" i="1" s="1"/>
  <c r="X2516" i="16"/>
  <c r="O732" i="1" s="1"/>
  <c r="P732" i="1" s="1"/>
  <c r="X550" i="16"/>
  <c r="O179" i="1" s="1"/>
  <c r="P179" i="1" s="1"/>
  <c r="N192" i="1"/>
  <c r="U192" i="1" s="1"/>
  <c r="X1652" i="16"/>
  <c r="O496" i="1" s="1"/>
  <c r="P496" i="1" s="1"/>
  <c r="X979" i="16"/>
  <c r="O197" i="1" s="1"/>
  <c r="X965" i="16"/>
  <c r="O190" i="1" s="1"/>
  <c r="P190" i="1" s="1"/>
  <c r="X1439" i="16"/>
  <c r="X1389" i="16"/>
  <c r="X1337" i="16"/>
  <c r="S1543" i="16"/>
  <c r="U1543" i="16" s="1"/>
  <c r="W1543" i="16" s="1"/>
  <c r="X1485" i="16"/>
  <c r="X1440" i="16"/>
  <c r="P556" i="1" s="1"/>
  <c r="X586" i="16"/>
  <c r="O183" i="1" s="1"/>
  <c r="T1387" i="16"/>
  <c r="V1387" i="16" s="1"/>
  <c r="M1385" i="16"/>
  <c r="T1371" i="16"/>
  <c r="M1369" i="16"/>
  <c r="T1343" i="16"/>
  <c r="V1343" i="16" s="1"/>
  <c r="T1308" i="16"/>
  <c r="M1306" i="16"/>
  <c r="O2592" i="16"/>
  <c r="N750" i="1" s="1"/>
  <c r="U750" i="1" s="1"/>
  <c r="X229" i="16"/>
  <c r="X1423" i="16"/>
  <c r="X1417" i="16" s="1"/>
  <c r="X1323" i="16"/>
  <c r="X1316" i="16" s="1"/>
  <c r="X251" i="16"/>
  <c r="O649" i="1"/>
  <c r="P649" i="1" s="1"/>
  <c r="X242" i="16"/>
  <c r="X2611" i="16"/>
  <c r="O756" i="1" s="1"/>
  <c r="X239" i="16"/>
  <c r="X298" i="16"/>
  <c r="X299" i="16"/>
  <c r="X304" i="16"/>
  <c r="X196" i="16"/>
  <c r="X201" i="16"/>
  <c r="O289" i="1"/>
  <c r="P289" i="1" s="1"/>
  <c r="X203" i="16"/>
  <c r="X1939" i="16"/>
  <c r="O543" i="1" s="1"/>
  <c r="P543" i="1" s="1"/>
  <c r="O290" i="1"/>
  <c r="P290" i="1" s="1"/>
  <c r="X207" i="16"/>
  <c r="X208" i="16"/>
  <c r="X285" i="16"/>
  <c r="X279" i="16"/>
  <c r="X274" i="16"/>
  <c r="X2595" i="16"/>
  <c r="X2592" i="16" s="1"/>
  <c r="O750" i="1" s="1"/>
  <c r="N732" i="1"/>
  <c r="U732" i="1" s="1"/>
  <c r="S1334" i="16"/>
  <c r="V1428" i="16"/>
  <c r="S1428" i="16"/>
  <c r="V1405" i="16"/>
  <c r="S1405" i="16"/>
  <c r="V1396" i="16"/>
  <c r="S1396" i="16"/>
  <c r="S1387" i="16"/>
  <c r="V1371" i="16"/>
  <c r="S1371" i="16"/>
  <c r="V1366" i="16"/>
  <c r="S1366" i="16"/>
  <c r="S1343" i="16"/>
  <c r="V1334" i="16"/>
  <c r="V1308" i="16"/>
  <c r="S1308" i="16"/>
  <c r="V1298" i="16"/>
  <c r="S1298" i="16"/>
  <c r="V1257" i="16"/>
  <c r="S1257" i="16"/>
  <c r="V1255" i="16"/>
  <c r="S1255" i="16"/>
  <c r="V1251" i="16"/>
  <c r="S1251" i="16"/>
  <c r="V1245" i="16"/>
  <c r="S1245" i="16"/>
  <c r="V1253" i="16"/>
  <c r="S1253" i="16"/>
  <c r="X1598" i="16"/>
  <c r="N479" i="1"/>
  <c r="U479" i="1" s="1"/>
  <c r="X1596" i="16"/>
  <c r="O478" i="1" s="1"/>
  <c r="N478" i="1"/>
  <c r="U478" i="1" s="1"/>
  <c r="X1594" i="16"/>
  <c r="O477" i="1" s="1"/>
  <c r="N477" i="1"/>
  <c r="U477" i="1" s="1"/>
  <c r="N476" i="1"/>
  <c r="U476" i="1" s="1"/>
  <c r="X1590" i="16"/>
  <c r="N475" i="1"/>
  <c r="U475" i="1" s="1"/>
  <c r="X1588" i="16"/>
  <c r="P577" i="1" s="1"/>
  <c r="N474" i="1"/>
  <c r="U474" i="1" s="1"/>
  <c r="X1586" i="16"/>
  <c r="N473" i="1"/>
  <c r="U473" i="1" s="1"/>
  <c r="X1584" i="16"/>
  <c r="N472" i="1"/>
  <c r="U472" i="1" s="1"/>
  <c r="X1197" i="16"/>
  <c r="X1194" i="16" s="1"/>
  <c r="O350" i="1" s="1"/>
  <c r="O1194" i="16"/>
  <c r="N350" i="1" s="1"/>
  <c r="U350" i="1" s="1"/>
  <c r="X1478" i="16"/>
  <c r="X1476" i="16" s="1"/>
  <c r="O1476" i="16"/>
  <c r="X1376" i="16"/>
  <c r="O1374" i="16"/>
  <c r="N426" i="1" s="1"/>
  <c r="U426" i="1" s="1"/>
  <c r="X1361" i="16"/>
  <c r="X1359" i="16" s="1"/>
  <c r="X1329" i="16"/>
  <c r="O1326" i="16"/>
  <c r="N415" i="1" s="1"/>
  <c r="U415" i="1" s="1"/>
  <c r="X1576" i="16"/>
  <c r="N468" i="1"/>
  <c r="U468" i="1" s="1"/>
  <c r="X1233" i="16"/>
  <c r="X1231" i="16" s="1"/>
  <c r="O2587" i="16"/>
  <c r="N747" i="1" s="1"/>
  <c r="U747" i="1" s="1"/>
  <c r="X1241" i="16"/>
  <c r="O369" i="1" s="1"/>
  <c r="N369" i="1"/>
  <c r="U369" i="1" s="1"/>
  <c r="X1243" i="16"/>
  <c r="O370" i="1" s="1"/>
  <c r="N370" i="1"/>
  <c r="U370" i="1" s="1"/>
  <c r="X1247" i="16"/>
  <c r="O372" i="1" s="1"/>
  <c r="N372" i="1"/>
  <c r="U372" i="1" s="1"/>
  <c r="X1249" i="16"/>
  <c r="N373" i="1"/>
  <c r="U373" i="1" s="1"/>
  <c r="X1207" i="16"/>
  <c r="O1200" i="16"/>
  <c r="X1175" i="16"/>
  <c r="O329" i="1" s="1"/>
  <c r="N329" i="1"/>
  <c r="U329" i="1" s="1"/>
  <c r="X1173" i="16"/>
  <c r="O328" i="1" s="1"/>
  <c r="N328" i="1"/>
  <c r="U328" i="1" s="1"/>
  <c r="U331" i="1" s="1"/>
  <c r="I780" i="1" s="1"/>
  <c r="X1600" i="16"/>
  <c r="O480" i="1" s="1"/>
  <c r="P480" i="1" s="1"/>
  <c r="N480" i="1"/>
  <c r="U480" i="1" s="1"/>
  <c r="N706" i="1"/>
  <c r="U706" i="1" s="1"/>
  <c r="X1263" i="16"/>
  <c r="O380" i="1" s="1"/>
  <c r="P380" i="1" s="1"/>
  <c r="N380" i="1"/>
  <c r="U380" i="1" s="1"/>
  <c r="X1261" i="16"/>
  <c r="O379" i="1" s="1"/>
  <c r="N379" i="1"/>
  <c r="U379" i="1" s="1"/>
  <c r="U1580" i="16"/>
  <c r="W1580" i="16" s="1"/>
  <c r="O1580" i="16"/>
  <c r="O1543" i="16"/>
  <c r="U1531" i="16"/>
  <c r="W1531" i="16" s="1"/>
  <c r="O1531" i="16"/>
  <c r="X1531" i="16" s="1"/>
  <c r="U1523" i="16"/>
  <c r="W1523" i="16" s="1"/>
  <c r="O1523" i="16"/>
  <c r="U565" i="1" s="1"/>
  <c r="U1508" i="16"/>
  <c r="W1508" i="16" s="1"/>
  <c r="O1508" i="16"/>
  <c r="U562" i="1" s="1"/>
  <c r="U1487" i="16"/>
  <c r="W1487" i="16" s="1"/>
  <c r="O1487" i="16"/>
  <c r="X1487" i="16" s="1"/>
  <c r="U1455" i="16"/>
  <c r="W1455" i="16" s="1"/>
  <c r="O1455" i="16"/>
  <c r="X1455" i="16" s="1"/>
  <c r="U1446" i="16"/>
  <c r="W1446" i="16" s="1"/>
  <c r="O1446" i="16"/>
  <c r="U1430" i="16"/>
  <c r="W1430" i="16" s="1"/>
  <c r="O1430" i="16"/>
  <c r="X1430" i="16" s="1"/>
  <c r="U1400" i="16"/>
  <c r="W1400" i="16" s="1"/>
  <c r="O1400" i="16"/>
  <c r="X1400" i="16" s="1"/>
  <c r="U1391" i="16"/>
  <c r="W1391" i="16" s="1"/>
  <c r="O1391" i="16"/>
  <c r="X1391" i="16" s="1"/>
  <c r="U1346" i="16"/>
  <c r="W1346" i="16" s="1"/>
  <c r="O1346" i="16"/>
  <c r="X1346" i="16" s="1"/>
  <c r="N242" i="1"/>
  <c r="U242" i="1" s="1"/>
  <c r="N248" i="1"/>
  <c r="U248" i="1" s="1"/>
  <c r="X1146" i="16"/>
  <c r="N310" i="1"/>
  <c r="U310" i="1" s="1"/>
  <c r="X1144" i="16"/>
  <c r="O309" i="1" s="1"/>
  <c r="N309" i="1"/>
  <c r="U309" i="1" s="1"/>
  <c r="X1140" i="16"/>
  <c r="O307" i="1" s="1"/>
  <c r="N307" i="1"/>
  <c r="U307" i="1" s="1"/>
  <c r="X1138" i="16"/>
  <c r="N306" i="1"/>
  <c r="U306" i="1" s="1"/>
  <c r="X1136" i="16"/>
  <c r="N305" i="1"/>
  <c r="U305" i="1" s="1"/>
  <c r="N308" i="1"/>
  <c r="U308" i="1" s="1"/>
  <c r="P329" i="1"/>
  <c r="P328" i="1"/>
  <c r="P193" i="1"/>
  <c r="P192" i="1"/>
  <c r="P191" i="1"/>
  <c r="P492" i="1"/>
  <c r="P703" i="1"/>
  <c r="P502" i="1"/>
  <c r="P501" i="1"/>
  <c r="P500" i="1"/>
  <c r="P379" i="1"/>
  <c r="O250" i="1"/>
  <c r="T321" i="16"/>
  <c r="M321" i="16"/>
  <c r="O1537" i="16"/>
  <c r="N456" i="1" s="1"/>
  <c r="U456" i="1" s="1"/>
  <c r="O1444" i="16"/>
  <c r="N439" i="1" s="1"/>
  <c r="U439" i="1" s="1"/>
  <c r="O525" i="1"/>
  <c r="P528" i="1"/>
  <c r="O248" i="1"/>
  <c r="X2587" i="16"/>
  <c r="O747" i="1" s="1"/>
  <c r="O479" i="1"/>
  <c r="O475" i="1"/>
  <c r="O368" i="1"/>
  <c r="O474" i="1"/>
  <c r="X1326" i="16"/>
  <c r="O415" i="1" s="1"/>
  <c r="X1374" i="16"/>
  <c r="O426" i="1" s="1"/>
  <c r="O476" i="1"/>
  <c r="U959" i="16"/>
  <c r="V959" i="16"/>
  <c r="O706" i="1"/>
  <c r="P706" i="1" s="1"/>
  <c r="M1350" i="16"/>
  <c r="X1694" i="16"/>
  <c r="O516" i="1"/>
  <c r="O493" i="1"/>
  <c r="O489" i="1"/>
  <c r="O310" i="1"/>
  <c r="O306" i="1"/>
  <c r="O305" i="1"/>
  <c r="O308" i="1"/>
  <c r="O242" i="1"/>
  <c r="P197" i="1"/>
  <c r="P196" i="1"/>
  <c r="P195" i="1"/>
  <c r="P194" i="1"/>
  <c r="M1578" i="16"/>
  <c r="T1578" i="16" s="1"/>
  <c r="M1483" i="16"/>
  <c r="M1494" i="16"/>
  <c r="T1494" i="16" s="1"/>
  <c r="M1504" i="16"/>
  <c r="T1504" i="16" s="1"/>
  <c r="M1451" i="16"/>
  <c r="T1451" i="16" s="1"/>
  <c r="M1460" i="16"/>
  <c r="T1460" i="16" s="1"/>
  <c r="M1469" i="16"/>
  <c r="T1469" i="16" s="1"/>
  <c r="M1417" i="16"/>
  <c r="M1437" i="16"/>
  <c r="M1341" i="16"/>
  <c r="M1316" i="16"/>
  <c r="F93" i="1"/>
  <c r="M102" i="1"/>
  <c r="M100" i="1"/>
  <c r="M99" i="1"/>
  <c r="M98" i="1"/>
  <c r="M97" i="1"/>
  <c r="F102" i="1"/>
  <c r="F100" i="1"/>
  <c r="F98" i="1"/>
  <c r="F97" i="1"/>
  <c r="E100" i="1"/>
  <c r="E99" i="1"/>
  <c r="E98" i="1"/>
  <c r="E97" i="1"/>
  <c r="A102" i="1"/>
  <c r="A100" i="1"/>
  <c r="A99" i="1"/>
  <c r="A98" i="1"/>
  <c r="A97" i="1"/>
  <c r="A93" i="1" s="1"/>
  <c r="X1446" i="16" l="1"/>
  <c r="X1508" i="16"/>
  <c r="P562" i="1" s="1"/>
  <c r="O1517" i="16"/>
  <c r="N445" i="1"/>
  <c r="U445" i="1" s="1"/>
  <c r="T1437" i="16"/>
  <c r="V1437" i="16" s="1"/>
  <c r="M1435" i="16"/>
  <c r="T1483" i="16"/>
  <c r="M1481" i="16"/>
  <c r="O541" i="1"/>
  <c r="P541" i="1" s="1"/>
  <c r="X1523" i="16"/>
  <c r="P565" i="1" s="1"/>
  <c r="U460" i="1"/>
  <c r="X1543" i="16"/>
  <c r="P462" i="1" s="1"/>
  <c r="U462" i="1"/>
  <c r="S1437" i="16"/>
  <c r="V1469" i="16"/>
  <c r="S1469" i="16"/>
  <c r="V1460" i="16"/>
  <c r="S1460" i="16"/>
  <c r="V1451" i="16"/>
  <c r="S1451" i="16"/>
  <c r="V1504" i="16"/>
  <c r="S1504" i="16"/>
  <c r="V1494" i="16"/>
  <c r="S1494" i="16"/>
  <c r="V1483" i="16"/>
  <c r="S1483" i="16"/>
  <c r="V1578" i="16"/>
  <c r="S1578" i="16"/>
  <c r="X1580" i="16"/>
  <c r="N470" i="1"/>
  <c r="U470" i="1" s="1"/>
  <c r="U1253" i="16"/>
  <c r="W1253" i="16" s="1"/>
  <c r="O1253" i="16"/>
  <c r="U1245" i="16"/>
  <c r="W1245" i="16" s="1"/>
  <c r="O1245" i="16"/>
  <c r="U1251" i="16"/>
  <c r="W1251" i="16" s="1"/>
  <c r="O1251" i="16"/>
  <c r="U1255" i="16"/>
  <c r="W1255" i="16" s="1"/>
  <c r="O1255" i="16"/>
  <c r="U1257" i="16"/>
  <c r="W1257" i="16" s="1"/>
  <c r="O1257" i="16"/>
  <c r="U1298" i="16"/>
  <c r="W1298" i="16" s="1"/>
  <c r="O1298" i="16"/>
  <c r="U1308" i="16"/>
  <c r="W1308" i="16" s="1"/>
  <c r="O1308" i="16"/>
  <c r="O1306" i="16" s="1"/>
  <c r="U1334" i="16"/>
  <c r="W1334" i="16" s="1"/>
  <c r="O1334" i="16"/>
  <c r="U1343" i="16"/>
  <c r="W1343" i="16" s="1"/>
  <c r="O1343" i="16"/>
  <c r="O1341" i="16" s="1"/>
  <c r="U1366" i="16"/>
  <c r="W1366" i="16" s="1"/>
  <c r="O1366" i="16"/>
  <c r="U1371" i="16"/>
  <c r="W1371" i="16" s="1"/>
  <c r="O1371" i="16"/>
  <c r="O1369" i="16" s="1"/>
  <c r="U1387" i="16"/>
  <c r="W1387" i="16" s="1"/>
  <c r="O1387" i="16"/>
  <c r="O1385" i="16" s="1"/>
  <c r="U1396" i="16"/>
  <c r="W1396" i="16" s="1"/>
  <c r="O1396" i="16"/>
  <c r="U1405" i="16"/>
  <c r="W1405" i="16" s="1"/>
  <c r="O1405" i="16"/>
  <c r="U1428" i="16"/>
  <c r="W1428" i="16" s="1"/>
  <c r="O1428" i="16"/>
  <c r="P242" i="1"/>
  <c r="P489" i="1"/>
  <c r="P493" i="1"/>
  <c r="P516" i="1"/>
  <c r="P476" i="1"/>
  <c r="P478" i="1"/>
  <c r="P369" i="1"/>
  <c r="P426" i="1"/>
  <c r="P415" i="1"/>
  <c r="P370" i="1"/>
  <c r="P372" i="1"/>
  <c r="P474" i="1"/>
  <c r="P350" i="1"/>
  <c r="P368" i="1"/>
  <c r="P475" i="1"/>
  <c r="P479" i="1"/>
  <c r="P477" i="1"/>
  <c r="P525" i="1"/>
  <c r="P250" i="1"/>
  <c r="O445" i="1"/>
  <c r="X1537" i="16"/>
  <c r="O456" i="1" s="1"/>
  <c r="V321" i="16"/>
  <c r="W321" i="16" s="1"/>
  <c r="O321" i="16"/>
  <c r="P311" i="1"/>
  <c r="O473" i="1"/>
  <c r="O472" i="1"/>
  <c r="O373" i="1"/>
  <c r="X2299" i="16"/>
  <c r="W959" i="16"/>
  <c r="X959" i="16" s="1"/>
  <c r="X952" i="16" s="1"/>
  <c r="O241" i="1"/>
  <c r="P308" i="1"/>
  <c r="P305" i="1"/>
  <c r="P306" i="1"/>
  <c r="P307" i="1"/>
  <c r="M1379" i="16"/>
  <c r="A92" i="1"/>
  <c r="M1296" i="16"/>
  <c r="M1492" i="16"/>
  <c r="M1403" i="16"/>
  <c r="M1332" i="16"/>
  <c r="M1449" i="16"/>
  <c r="M1502" i="16"/>
  <c r="M1364" i="16"/>
  <c r="M1573" i="16"/>
  <c r="M1394" i="16"/>
  <c r="L1228" i="16"/>
  <c r="D1227" i="16"/>
  <c r="D2584" i="16"/>
  <c r="F744" i="1" s="1"/>
  <c r="F743" i="1" s="1"/>
  <c r="L1227" i="16"/>
  <c r="A689" i="1"/>
  <c r="X1517" i="16" l="1"/>
  <c r="X321" i="16"/>
  <c r="P460" i="1"/>
  <c r="X1428" i="16"/>
  <c r="X1405" i="16"/>
  <c r="O1403" i="16"/>
  <c r="N432" i="1" s="1"/>
  <c r="U432" i="1" s="1"/>
  <c r="X1396" i="16"/>
  <c r="O1394" i="16"/>
  <c r="N431" i="1" s="1"/>
  <c r="U431" i="1" s="1"/>
  <c r="X1387" i="16"/>
  <c r="X1385" i="16" s="1"/>
  <c r="O1379" i="16"/>
  <c r="X1371" i="16"/>
  <c r="X1369" i="16" s="1"/>
  <c r="X1366" i="16"/>
  <c r="O1364" i="16"/>
  <c r="N424" i="1" s="1"/>
  <c r="U424" i="1" s="1"/>
  <c r="X1343" i="16"/>
  <c r="X1341" i="16" s="1"/>
  <c r="X1334" i="16"/>
  <c r="O1332" i="16"/>
  <c r="N418" i="1" s="1"/>
  <c r="U418" i="1" s="1"/>
  <c r="X1308" i="16"/>
  <c r="X1306" i="16" s="1"/>
  <c r="X1298" i="16"/>
  <c r="O1296" i="16"/>
  <c r="N412" i="1" s="1"/>
  <c r="U412" i="1" s="1"/>
  <c r="X1257" i="16"/>
  <c r="N377" i="1"/>
  <c r="U377" i="1" s="1"/>
  <c r="X1255" i="16"/>
  <c r="N376" i="1"/>
  <c r="U376" i="1" s="1"/>
  <c r="X1251" i="16"/>
  <c r="N374" i="1"/>
  <c r="U374" i="1" s="1"/>
  <c r="X1245" i="16"/>
  <c r="N371" i="1"/>
  <c r="U371" i="1" s="1"/>
  <c r="X1253" i="16"/>
  <c r="N375" i="1"/>
  <c r="U375" i="1" s="1"/>
  <c r="U1578" i="16"/>
  <c r="W1578" i="16" s="1"/>
  <c r="O1578" i="16"/>
  <c r="U1483" i="16"/>
  <c r="W1483" i="16" s="1"/>
  <c r="O1483" i="16"/>
  <c r="O1481" i="16" s="1"/>
  <c r="U1494" i="16"/>
  <c r="W1494" i="16" s="1"/>
  <c r="O1494" i="16"/>
  <c r="U1504" i="16"/>
  <c r="W1504" i="16" s="1"/>
  <c r="O1504" i="16"/>
  <c r="U1451" i="16"/>
  <c r="W1451" i="16" s="1"/>
  <c r="O1451" i="16"/>
  <c r="U1460" i="16"/>
  <c r="W1460" i="16" s="1"/>
  <c r="O1460" i="16"/>
  <c r="U558" i="1" s="1"/>
  <c r="U1469" i="16"/>
  <c r="W1469" i="16" s="1"/>
  <c r="O1469" i="16"/>
  <c r="U1437" i="16"/>
  <c r="W1437" i="16" s="1"/>
  <c r="O1437" i="16"/>
  <c r="O1435" i="16" s="1"/>
  <c r="P241" i="1"/>
  <c r="P373" i="1"/>
  <c r="P472" i="1"/>
  <c r="P473" i="1"/>
  <c r="P456" i="1"/>
  <c r="P445" i="1"/>
  <c r="P252" i="1"/>
  <c r="X1444" i="16"/>
  <c r="O247" i="1"/>
  <c r="P248" i="1"/>
  <c r="P183" i="1"/>
  <c r="P172" i="1"/>
  <c r="M345" i="1"/>
  <c r="F345" i="1"/>
  <c r="E345" i="1"/>
  <c r="A345" i="1"/>
  <c r="L1183" i="16"/>
  <c r="L1180" i="16" s="1"/>
  <c r="P1180" i="16"/>
  <c r="M84" i="1"/>
  <c r="M83" i="1"/>
  <c r="E84" i="1"/>
  <c r="F84" i="1"/>
  <c r="F83" i="1"/>
  <c r="E83" i="1"/>
  <c r="L89" i="16"/>
  <c r="L83" i="16" s="1"/>
  <c r="D89" i="16"/>
  <c r="P83" i="16"/>
  <c r="L98" i="16"/>
  <c r="L92" i="16" s="1"/>
  <c r="D98" i="16"/>
  <c r="P92" i="16"/>
  <c r="L65" i="16"/>
  <c r="D65" i="16"/>
  <c r="P59" i="16"/>
  <c r="L56" i="16"/>
  <c r="A89" i="1"/>
  <c r="A90" i="1"/>
  <c r="A84" i="1"/>
  <c r="A83" i="1"/>
  <c r="L59" i="16" l="1"/>
  <c r="M652" i="16"/>
  <c r="M886" i="16"/>
  <c r="X1437" i="16"/>
  <c r="X1435" i="16" s="1"/>
  <c r="X1469" i="16"/>
  <c r="X1460" i="16"/>
  <c r="P558" i="1" s="1"/>
  <c r="O1458" i="16"/>
  <c r="N443" i="1" s="1"/>
  <c r="U443" i="1" s="1"/>
  <c r="X1451" i="16"/>
  <c r="O1449" i="16"/>
  <c r="N442" i="1" s="1"/>
  <c r="U442" i="1" s="1"/>
  <c r="X1504" i="16"/>
  <c r="X1502" i="16" s="1"/>
  <c r="O450" i="1" s="1"/>
  <c r="O1502" i="16"/>
  <c r="N450" i="1" s="1"/>
  <c r="U450" i="1" s="1"/>
  <c r="X1494" i="16"/>
  <c r="O1492" i="16"/>
  <c r="N449" i="1" s="1"/>
  <c r="U449" i="1" s="1"/>
  <c r="X1483" i="16"/>
  <c r="X1481" i="16" s="1"/>
  <c r="X1578" i="16"/>
  <c r="N469" i="1"/>
  <c r="U469" i="1" s="1"/>
  <c r="N388" i="1"/>
  <c r="U388" i="1" s="1"/>
  <c r="N427" i="1"/>
  <c r="U427" i="1" s="1"/>
  <c r="P247" i="1"/>
  <c r="O439" i="1"/>
  <c r="T246" i="16"/>
  <c r="M246" i="16"/>
  <c r="T247" i="16"/>
  <c r="M247" i="16"/>
  <c r="T296" i="16"/>
  <c r="M296" i="16"/>
  <c r="T297" i="16"/>
  <c r="M297" i="16"/>
  <c r="X1379" i="16"/>
  <c r="O427" i="1" s="1"/>
  <c r="X1332" i="16"/>
  <c r="O418" i="1" s="1"/>
  <c r="O468" i="1"/>
  <c r="X1492" i="16"/>
  <c r="O449" i="1" s="1"/>
  <c r="X1403" i="16"/>
  <c r="O432" i="1" s="1"/>
  <c r="O375" i="1"/>
  <c r="O470" i="1"/>
  <c r="O376" i="1"/>
  <c r="X1364" i="16"/>
  <c r="O424" i="1" s="1"/>
  <c r="O377" i="1"/>
  <c r="O371" i="1"/>
  <c r="X1296" i="16"/>
  <c r="O412" i="1" s="1"/>
  <c r="O469" i="1"/>
  <c r="O374" i="1"/>
  <c r="X1394" i="16"/>
  <c r="O431" i="1" s="1"/>
  <c r="M1183" i="16"/>
  <c r="T1183" i="16" s="1"/>
  <c r="L50" i="16"/>
  <c r="J1610" i="16"/>
  <c r="J1611" i="16"/>
  <c r="T1611" i="16" s="1"/>
  <c r="V1611" i="16" s="1"/>
  <c r="H1611" i="16"/>
  <c r="R1611" i="16" s="1"/>
  <c r="H1610" i="16"/>
  <c r="J1606" i="16"/>
  <c r="H1609" i="16"/>
  <c r="R1609" i="16" s="1"/>
  <c r="U1609" i="16" s="1"/>
  <c r="T1283" i="16"/>
  <c r="V1283" i="16" s="1"/>
  <c r="R1283" i="16"/>
  <c r="H1606" i="16" l="1"/>
  <c r="R1610" i="16"/>
  <c r="U1610" i="16" s="1"/>
  <c r="W1610" i="16" s="1"/>
  <c r="V1183" i="16"/>
  <c r="S1183" i="16"/>
  <c r="P431" i="1"/>
  <c r="P374" i="1"/>
  <c r="P469" i="1"/>
  <c r="P412" i="1"/>
  <c r="P371" i="1"/>
  <c r="P377" i="1"/>
  <c r="P424" i="1"/>
  <c r="P376" i="1"/>
  <c r="P470" i="1"/>
  <c r="P375" i="1"/>
  <c r="P432" i="1"/>
  <c r="P449" i="1"/>
  <c r="P468" i="1"/>
  <c r="P450" i="1"/>
  <c r="P418" i="1"/>
  <c r="P439" i="1"/>
  <c r="T1610" i="16"/>
  <c r="V1610" i="16" s="1"/>
  <c r="T1661" i="16"/>
  <c r="M1661" i="16"/>
  <c r="M1659" i="16" s="1"/>
  <c r="V297" i="16"/>
  <c r="O297" i="16"/>
  <c r="V296" i="16"/>
  <c r="O296" i="16"/>
  <c r="V247" i="16"/>
  <c r="W247" i="16" s="1"/>
  <c r="O247" i="16"/>
  <c r="V246" i="16"/>
  <c r="O246" i="16"/>
  <c r="P427" i="1"/>
  <c r="O388" i="1"/>
  <c r="T1609" i="16"/>
  <c r="V1609" i="16" s="1"/>
  <c r="W1609" i="16" s="1"/>
  <c r="O1609" i="16"/>
  <c r="O1610" i="16"/>
  <c r="U1611" i="16"/>
  <c r="W1611" i="16" s="1"/>
  <c r="O1611" i="16"/>
  <c r="U582" i="1" s="1"/>
  <c r="U1283" i="16"/>
  <c r="W1283" i="16" s="1"/>
  <c r="O1283" i="16"/>
  <c r="X1610" i="16" l="1"/>
  <c r="X1611" i="16"/>
  <c r="P582" i="1" s="1"/>
  <c r="O1606" i="16"/>
  <c r="X1609" i="16"/>
  <c r="W246" i="16"/>
  <c r="X247" i="16"/>
  <c r="W296" i="16"/>
  <c r="W297" i="16"/>
  <c r="U1183" i="16"/>
  <c r="W1183" i="16" s="1"/>
  <c r="O1183" i="16"/>
  <c r="P388" i="1"/>
  <c r="X296" i="16"/>
  <c r="V1661" i="16"/>
  <c r="W1661" i="16" s="1"/>
  <c r="O1661" i="16"/>
  <c r="U592" i="1" s="1"/>
  <c r="U624" i="1" s="1"/>
  <c r="I795" i="1" s="1"/>
  <c r="A795" i="1" s="1"/>
  <c r="X1283" i="16"/>
  <c r="X1606" i="16" l="1"/>
  <c r="X297" i="16"/>
  <c r="X246" i="16"/>
  <c r="X1183" i="16"/>
  <c r="O1180" i="16"/>
  <c r="T426" i="16"/>
  <c r="M426" i="16"/>
  <c r="M410" i="16" s="1"/>
  <c r="X1661" i="16"/>
  <c r="P592" i="1" s="1"/>
  <c r="P624" i="1" s="1"/>
  <c r="O1659" i="16"/>
  <c r="N497" i="1" s="1"/>
  <c r="U497" i="1" s="1"/>
  <c r="M253" i="16"/>
  <c r="F2584" i="16"/>
  <c r="M744" i="1" s="1"/>
  <c r="M78" i="1"/>
  <c r="F78" i="1"/>
  <c r="E78" i="1"/>
  <c r="M77" i="1"/>
  <c r="F77" i="1"/>
  <c r="E77" i="1"/>
  <c r="L32" i="16"/>
  <c r="P26" i="16"/>
  <c r="P17" i="16"/>
  <c r="U5" i="2"/>
  <c r="W5" i="2"/>
  <c r="Y5" i="2"/>
  <c r="U6" i="2"/>
  <c r="W6" i="2"/>
  <c r="Y6" i="2"/>
  <c r="U7" i="2"/>
  <c r="W7" i="2"/>
  <c r="Y7" i="2"/>
  <c r="U8" i="2"/>
  <c r="W8" i="2"/>
  <c r="Y8" i="2"/>
  <c r="U9" i="2"/>
  <c r="W9" i="2"/>
  <c r="Y9" i="2"/>
  <c r="U10" i="2"/>
  <c r="W10" i="2"/>
  <c r="Y10" i="2"/>
  <c r="U11" i="2"/>
  <c r="W11" i="2"/>
  <c r="Y11" i="2"/>
  <c r="U12" i="2"/>
  <c r="W12" i="2"/>
  <c r="Y12" i="2"/>
  <c r="U13" i="2"/>
  <c r="W13" i="2"/>
  <c r="Y13" i="2"/>
  <c r="U14" i="2"/>
  <c r="W14" i="2"/>
  <c r="Y14" i="2"/>
  <c r="U15" i="2"/>
  <c r="W15" i="2"/>
  <c r="Y15" i="2"/>
  <c r="U16" i="2"/>
  <c r="W16" i="2"/>
  <c r="Y16" i="2"/>
  <c r="U17" i="2"/>
  <c r="W17" i="2"/>
  <c r="Y17" i="2"/>
  <c r="U18" i="2"/>
  <c r="W18" i="2"/>
  <c r="Y18" i="2"/>
  <c r="U19" i="2"/>
  <c r="W19" i="2"/>
  <c r="Y19" i="2"/>
  <c r="U20" i="2"/>
  <c r="W20" i="2"/>
  <c r="Y20" i="2"/>
  <c r="U21" i="2"/>
  <c r="W21" i="2"/>
  <c r="Y21" i="2"/>
  <c r="U22" i="2"/>
  <c r="W22" i="2"/>
  <c r="Y22" i="2"/>
  <c r="U23" i="2"/>
  <c r="W23" i="2"/>
  <c r="Y23" i="2"/>
  <c r="U24" i="2"/>
  <c r="W24" i="2"/>
  <c r="Y24" i="2"/>
  <c r="U25" i="2"/>
  <c r="W25" i="2"/>
  <c r="Y25" i="2"/>
  <c r="U26" i="2"/>
  <c r="W26" i="2"/>
  <c r="Y26" i="2"/>
  <c r="U27" i="2"/>
  <c r="W27" i="2"/>
  <c r="Y27" i="2"/>
  <c r="U28" i="2"/>
  <c r="W28" i="2"/>
  <c r="Y28" i="2"/>
  <c r="U29" i="2"/>
  <c r="W29" i="2"/>
  <c r="Y29" i="2"/>
  <c r="U30" i="2"/>
  <c r="W30" i="2"/>
  <c r="Y30" i="2"/>
  <c r="U34" i="2"/>
  <c r="W34" i="2"/>
  <c r="Y34" i="2"/>
  <c r="U40" i="2"/>
  <c r="U41" i="2"/>
  <c r="U42" i="2"/>
  <c r="U43" i="2"/>
  <c r="U44" i="2"/>
  <c r="U45" i="2"/>
  <c r="U46" i="2"/>
  <c r="U47" i="2"/>
  <c r="U48" i="2"/>
  <c r="U49" i="2"/>
  <c r="U50" i="2"/>
  <c r="U51" i="2"/>
  <c r="U52" i="2"/>
  <c r="U53" i="2"/>
  <c r="U54" i="2"/>
  <c r="U55" i="2"/>
  <c r="U56" i="2"/>
  <c r="U57" i="2"/>
  <c r="U58" i="2"/>
  <c r="U59" i="2"/>
  <c r="U60" i="2"/>
  <c r="U61" i="2"/>
  <c r="W624" i="1" l="1"/>
  <c r="A624" i="1"/>
  <c r="A553" i="1" s="1"/>
  <c r="X1659" i="16"/>
  <c r="O497" i="1" s="1"/>
  <c r="P497" i="1" s="1"/>
  <c r="T225" i="16"/>
  <c r="M225" i="16"/>
  <c r="V426" i="16"/>
  <c r="W426" i="16" s="1"/>
  <c r="O426" i="16"/>
  <c r="O410" i="16" s="1"/>
  <c r="M23" i="16"/>
  <c r="T23" i="16" s="1"/>
  <c r="L26" i="16"/>
  <c r="L17" i="16"/>
  <c r="O795" i="1" l="1"/>
  <c r="K795" i="1" s="1"/>
  <c r="S23" i="16"/>
  <c r="O23" i="16" s="1"/>
  <c r="X426" i="16"/>
  <c r="X410" i="16" s="1"/>
  <c r="V225" i="16"/>
  <c r="O225" i="16"/>
  <c r="W225" i="16" l="1"/>
  <c r="V23" i="16"/>
  <c r="M355" i="1"/>
  <c r="F355" i="1"/>
  <c r="E355" i="1"/>
  <c r="A355" i="1"/>
  <c r="M354" i="1"/>
  <c r="E354" i="1"/>
  <c r="M353" i="1"/>
  <c r="F353" i="1"/>
  <c r="E353" i="1"/>
  <c r="P1210" i="16"/>
  <c r="P1200" i="16"/>
  <c r="A354" i="1"/>
  <c r="A353" i="1"/>
  <c r="P2582" i="16"/>
  <c r="L2584" i="16"/>
  <c r="X225" i="16" l="1"/>
  <c r="T1291" i="16"/>
  <c r="M1291" i="16"/>
  <c r="M1285" i="16" s="1"/>
  <c r="A352" i="1"/>
  <c r="A356" i="1" s="1"/>
  <c r="A380" i="1"/>
  <c r="M2584" i="16"/>
  <c r="T2584" i="16" s="1"/>
  <c r="L1200" i="16"/>
  <c r="L2582" i="16"/>
  <c r="V2584" i="16" l="1"/>
  <c r="S2584" i="16"/>
  <c r="V1291" i="16"/>
  <c r="W1291" i="16" s="1"/>
  <c r="O1291" i="16"/>
  <c r="O1285" i="16" s="1"/>
  <c r="E1129" i="16"/>
  <c r="T1131" i="16"/>
  <c r="V1131" i="16" s="1"/>
  <c r="R1131" i="16"/>
  <c r="E8" i="1"/>
  <c r="U2584" i="16" l="1"/>
  <c r="W2584" i="16" s="1"/>
  <c r="O2584" i="16"/>
  <c r="N744" i="1" s="1"/>
  <c r="U744" i="1" s="1"/>
  <c r="X1278" i="16"/>
  <c r="O391" i="1" s="1"/>
  <c r="O1278" i="16"/>
  <c r="X1291" i="16"/>
  <c r="X1285" i="16" s="1"/>
  <c r="U1131" i="16"/>
  <c r="W1131" i="16" s="1"/>
  <c r="O1131" i="16"/>
  <c r="X1131" i="16" s="1"/>
  <c r="M1131" i="16"/>
  <c r="M1609" i="16"/>
  <c r="M1610" i="16"/>
  <c r="M1611" i="16"/>
  <c r="M1283" i="16"/>
  <c r="E1126" i="16"/>
  <c r="J1127" i="16"/>
  <c r="H1127" i="16"/>
  <c r="R1127" i="16" s="1"/>
  <c r="J1129" i="16"/>
  <c r="T1129" i="16" s="1"/>
  <c r="V1129" i="16" s="1"/>
  <c r="H1129" i="16"/>
  <c r="R1129" i="16" s="1"/>
  <c r="M1606" i="16" l="1"/>
  <c r="X2584" i="16"/>
  <c r="O744" i="1" s="1"/>
  <c r="O2582" i="16"/>
  <c r="P391" i="1"/>
  <c r="T1127" i="16"/>
  <c r="V1127" i="16" s="1"/>
  <c r="M1227" i="16"/>
  <c r="T1227" i="16" s="1"/>
  <c r="U1129" i="16"/>
  <c r="W1129" i="16" s="1"/>
  <c r="O1129" i="16"/>
  <c r="X1129" i="16" s="1"/>
  <c r="U1127" i="16"/>
  <c r="W1127" i="16" s="1"/>
  <c r="O1127" i="16"/>
  <c r="X1127" i="16" s="1"/>
  <c r="M1129" i="16"/>
  <c r="M1127" i="16"/>
  <c r="J1126" i="16"/>
  <c r="H1126" i="16"/>
  <c r="E1128" i="16"/>
  <c r="N345" i="1"/>
  <c r="U345" i="1" s="1"/>
  <c r="M1180" i="16"/>
  <c r="N391" i="1"/>
  <c r="U391" i="1" s="1"/>
  <c r="M17" i="16"/>
  <c r="N353" i="1"/>
  <c r="U353" i="1" s="1"/>
  <c r="M1200" i="16"/>
  <c r="M2582" i="16"/>
  <c r="V1227" i="16" l="1"/>
  <c r="S1227" i="16"/>
  <c r="N349" i="1"/>
  <c r="U349" i="1" s="1"/>
  <c r="N348" i="1"/>
  <c r="U348" i="1" s="1"/>
  <c r="N347" i="1"/>
  <c r="U347" i="1" s="1"/>
  <c r="P322" i="1"/>
  <c r="R1126" i="16"/>
  <c r="T1126" i="16"/>
  <c r="V1126" i="16" s="1"/>
  <c r="P310" i="1"/>
  <c r="M1126" i="16"/>
  <c r="X1200" i="16"/>
  <c r="O353" i="1" s="1"/>
  <c r="H1128" i="16"/>
  <c r="J1128" i="16"/>
  <c r="M1228" i="16" s="1"/>
  <c r="T1228" i="16" s="1"/>
  <c r="V1228" i="16" l="1"/>
  <c r="S1228" i="16"/>
  <c r="U1227" i="16"/>
  <c r="W1227" i="16" s="1"/>
  <c r="O1227" i="16"/>
  <c r="X1227" i="16" s="1"/>
  <c r="P353" i="1"/>
  <c r="M1225" i="16"/>
  <c r="P321" i="1"/>
  <c r="X2582" i="16"/>
  <c r="X1180" i="16"/>
  <c r="O345" i="1" s="1"/>
  <c r="N237" i="1"/>
  <c r="U237" i="1" s="1"/>
  <c r="T1128" i="16"/>
  <c r="V1128" i="16" s="1"/>
  <c r="R1128" i="16"/>
  <c r="P319" i="1"/>
  <c r="U1126" i="16"/>
  <c r="W1126" i="16" s="1"/>
  <c r="O1126" i="16"/>
  <c r="M1128" i="16"/>
  <c r="M1123" i="16" s="1"/>
  <c r="A225" i="1"/>
  <c r="A235" i="1"/>
  <c r="A236" i="1"/>
  <c r="A284" i="1"/>
  <c r="A299" i="1"/>
  <c r="A302" i="1"/>
  <c r="A325" i="1"/>
  <c r="A324" i="1" s="1"/>
  <c r="A330" i="1" s="1"/>
  <c r="A344" i="1"/>
  <c r="A361" i="1"/>
  <c r="A695" i="1"/>
  <c r="A694" i="1" s="1"/>
  <c r="A697" i="1" s="1"/>
  <c r="A699" i="1"/>
  <c r="A698" i="1" s="1"/>
  <c r="A701" i="1" s="1"/>
  <c r="A217" i="1"/>
  <c r="A218" i="1" s="1"/>
  <c r="F766" i="1"/>
  <c r="F773" i="1"/>
  <c r="F784" i="1"/>
  <c r="F790" i="1"/>
  <c r="F799" i="1"/>
  <c r="F805" i="1"/>
  <c r="K710" i="1"/>
  <c r="F333" i="1"/>
  <c r="F398" i="1"/>
  <c r="F626" i="1"/>
  <c r="F679" i="1"/>
  <c r="F710" i="1"/>
  <c r="M993" i="16" l="1"/>
  <c r="U1228" i="16"/>
  <c r="W1228" i="16" s="1"/>
  <c r="O1228" i="16"/>
  <c r="A653" i="1"/>
  <c r="A231" i="1"/>
  <c r="A239" i="1" s="1"/>
  <c r="T2555" i="16"/>
  <c r="M2555" i="16"/>
  <c r="O349" i="1"/>
  <c r="P349" i="1" s="1"/>
  <c r="O347" i="1"/>
  <c r="P347" i="1" s="1"/>
  <c r="O348" i="1"/>
  <c r="P348" i="1" s="1"/>
  <c r="P345" i="1"/>
  <c r="P320" i="1"/>
  <c r="X1126" i="16"/>
  <c r="U1128" i="16"/>
  <c r="W1128" i="16" s="1"/>
  <c r="O1128" i="16"/>
  <c r="O1123" i="16" s="1"/>
  <c r="P325" i="1"/>
  <c r="A303" i="1"/>
  <c r="A301" i="1"/>
  <c r="A300" i="1"/>
  <c r="A298" i="1"/>
  <c r="A285" i="1"/>
  <c r="A283" i="1"/>
  <c r="A224" i="1"/>
  <c r="A216" i="1"/>
  <c r="A219" i="1" s="1"/>
  <c r="A351" i="1"/>
  <c r="A378" i="1" s="1"/>
  <c r="A343" i="1"/>
  <c r="A521" i="1"/>
  <c r="J994" i="16"/>
  <c r="H994" i="16"/>
  <c r="P331" i="1" l="1"/>
  <c r="X1228" i="16"/>
  <c r="O1225" i="16"/>
  <c r="T2557" i="16"/>
  <c r="M2557" i="16"/>
  <c r="X1225" i="16"/>
  <c r="O358" i="1" s="1"/>
  <c r="P288" i="1"/>
  <c r="M2547" i="16"/>
  <c r="V2555" i="16"/>
  <c r="W2555" i="16" s="1"/>
  <c r="O2555" i="16"/>
  <c r="O780" i="1"/>
  <c r="K780" i="1" s="1"/>
  <c r="A381" i="1"/>
  <c r="A367" i="1"/>
  <c r="O237" i="1"/>
  <c r="R994" i="16"/>
  <c r="T994" i="16"/>
  <c r="V994" i="16" s="1"/>
  <c r="X1128" i="16"/>
  <c r="X1123" i="16" s="1"/>
  <c r="P309" i="1"/>
  <c r="M994" i="16"/>
  <c r="F705" i="1"/>
  <c r="E705" i="1"/>
  <c r="M699" i="1"/>
  <c r="F699" i="1"/>
  <c r="F698" i="1" s="1"/>
  <c r="E699" i="1"/>
  <c r="M695" i="1"/>
  <c r="F695" i="1"/>
  <c r="F694" i="1" s="1"/>
  <c r="E695" i="1"/>
  <c r="M691" i="1"/>
  <c r="F691" i="1"/>
  <c r="F690" i="1" s="1"/>
  <c r="E691" i="1"/>
  <c r="F515" i="1"/>
  <c r="E515" i="1"/>
  <c r="M510" i="1"/>
  <c r="F510" i="1"/>
  <c r="E510" i="1"/>
  <c r="F499" i="1"/>
  <c r="E499" i="1"/>
  <c r="E467" i="1"/>
  <c r="F367" i="1"/>
  <c r="E361" i="1"/>
  <c r="T2488" i="16"/>
  <c r="V2488" i="16" s="1"/>
  <c r="H2488" i="16"/>
  <c r="R2488" i="16" s="1"/>
  <c r="J2487" i="16"/>
  <c r="H2487" i="16"/>
  <c r="T2481" i="16"/>
  <c r="H2473" i="16"/>
  <c r="R2473" i="16" s="1"/>
  <c r="J2471" i="16"/>
  <c r="H2471" i="16"/>
  <c r="H2469" i="16" s="1"/>
  <c r="J1704" i="16"/>
  <c r="T1704" i="16" s="1"/>
  <c r="V1704" i="16" s="1"/>
  <c r="H1704" i="16"/>
  <c r="J1676" i="16"/>
  <c r="T1676" i="16" s="1"/>
  <c r="V1676" i="16" s="1"/>
  <c r="H1676" i="16"/>
  <c r="R1676" i="16" s="1"/>
  <c r="J1675" i="16"/>
  <c r="H1675" i="16"/>
  <c r="P1573" i="16"/>
  <c r="F324" i="1"/>
  <c r="E324" i="1"/>
  <c r="M302" i="1"/>
  <c r="F302" i="1"/>
  <c r="F301" i="1" s="1"/>
  <c r="M299" i="1"/>
  <c r="F299" i="1"/>
  <c r="F298" i="1" s="1"/>
  <c r="E299" i="1"/>
  <c r="M284" i="1"/>
  <c r="E284" i="1"/>
  <c r="P1225" i="16"/>
  <c r="L1225" i="16"/>
  <c r="P1165" i="16"/>
  <c r="P1134" i="16"/>
  <c r="H1123" i="16"/>
  <c r="M225" i="1"/>
  <c r="F225" i="1"/>
  <c r="F217" i="1"/>
  <c r="F216" i="1" s="1"/>
  <c r="J2469" i="16" l="1"/>
  <c r="T2473" i="16"/>
  <c r="V2473" i="16" s="1"/>
  <c r="A780" i="1"/>
  <c r="P237" i="1"/>
  <c r="P358" i="1"/>
  <c r="X2555" i="16"/>
  <c r="V2557" i="16"/>
  <c r="W2557" i="16" s="1"/>
  <c r="O2557" i="16"/>
  <c r="R2471" i="16"/>
  <c r="T2471" i="16"/>
  <c r="V2471" i="16" s="1"/>
  <c r="U2473" i="16"/>
  <c r="W2473" i="16" s="1"/>
  <c r="O2473" i="16"/>
  <c r="J2477" i="16"/>
  <c r="V2481" i="16"/>
  <c r="W2481" i="16" s="1"/>
  <c r="O2481" i="16"/>
  <c r="X2481" i="16" s="1"/>
  <c r="R2487" i="16"/>
  <c r="H2485" i="16"/>
  <c r="T2487" i="16"/>
  <c r="V2487" i="16" s="1"/>
  <c r="J2485" i="16"/>
  <c r="U2488" i="16"/>
  <c r="W2488" i="16" s="1"/>
  <c r="O2488" i="16"/>
  <c r="X2488" i="16" s="1"/>
  <c r="R1704" i="16"/>
  <c r="H1699" i="16"/>
  <c r="R1666" i="16"/>
  <c r="T1666" i="16"/>
  <c r="V1666" i="16" s="1"/>
  <c r="R1675" i="16"/>
  <c r="H1673" i="16"/>
  <c r="T1675" i="16"/>
  <c r="V1675" i="16" s="1"/>
  <c r="U1676" i="16"/>
  <c r="W1676" i="16" s="1"/>
  <c r="O1676" i="16"/>
  <c r="R995" i="16"/>
  <c r="H987" i="16"/>
  <c r="T995" i="16"/>
  <c r="V995" i="16" s="1"/>
  <c r="U994" i="16"/>
  <c r="W994" i="16" s="1"/>
  <c r="O994" i="16"/>
  <c r="F140" i="1"/>
  <c r="E140" i="1"/>
  <c r="H265" i="16"/>
  <c r="H263" i="16"/>
  <c r="H261" i="16"/>
  <c r="R261" i="16" s="1"/>
  <c r="V261" i="16" s="1"/>
  <c r="H259" i="16"/>
  <c r="R259" i="16" s="1"/>
  <c r="H257" i="16"/>
  <c r="P255" i="16"/>
  <c r="L126" i="16"/>
  <c r="L124" i="16"/>
  <c r="L122" i="16"/>
  <c r="E93" i="1"/>
  <c r="P112" i="16"/>
  <c r="E126" i="1"/>
  <c r="F126" i="1"/>
  <c r="M126" i="1"/>
  <c r="E129" i="1"/>
  <c r="F129" i="1"/>
  <c r="M129" i="1"/>
  <c r="E132" i="1"/>
  <c r="F132" i="1"/>
  <c r="M132" i="1"/>
  <c r="E135" i="1"/>
  <c r="F135" i="1"/>
  <c r="M135" i="1"/>
  <c r="E138" i="1"/>
  <c r="F138" i="1"/>
  <c r="M138" i="1"/>
  <c r="X2473" i="16" l="1"/>
  <c r="X1676" i="16"/>
  <c r="R257" i="16"/>
  <c r="U257" i="16" s="1"/>
  <c r="W257" i="16" s="1"/>
  <c r="R263" i="16"/>
  <c r="U263" i="16" s="1"/>
  <c r="R265" i="16"/>
  <c r="T325" i="16"/>
  <c r="M325" i="16"/>
  <c r="M310" i="16" s="1"/>
  <c r="X2557" i="16"/>
  <c r="O2547" i="16"/>
  <c r="X2547" i="16"/>
  <c r="U2487" i="16"/>
  <c r="W2487" i="16" s="1"/>
  <c r="O2487" i="16"/>
  <c r="O2485" i="16" s="1"/>
  <c r="O2477" i="16"/>
  <c r="U2471" i="16"/>
  <c r="W2471" i="16" s="1"/>
  <c r="O2471" i="16"/>
  <c r="O2469" i="16" s="1"/>
  <c r="U1704" i="16"/>
  <c r="W1704" i="16" s="1"/>
  <c r="O1704" i="16"/>
  <c r="O1699" i="16" s="1"/>
  <c r="U1675" i="16"/>
  <c r="W1675" i="16" s="1"/>
  <c r="O1675" i="16"/>
  <c r="U1666" i="16"/>
  <c r="W1666" i="16" s="1"/>
  <c r="O1666" i="16"/>
  <c r="X994" i="16"/>
  <c r="U995" i="16"/>
  <c r="W995" i="16" s="1"/>
  <c r="O995" i="16"/>
  <c r="U259" i="16"/>
  <c r="W259" i="16" s="1"/>
  <c r="O259" i="16"/>
  <c r="W261" i="16"/>
  <c r="O261" i="16"/>
  <c r="O263" i="16"/>
  <c r="U265" i="16"/>
  <c r="O265" i="16"/>
  <c r="O257" i="16" l="1"/>
  <c r="X257" i="16" s="1"/>
  <c r="W265" i="16"/>
  <c r="W263" i="16"/>
  <c r="O738" i="1"/>
  <c r="P738" i="1" s="1"/>
  <c r="N738" i="1"/>
  <c r="U738" i="1" s="1"/>
  <c r="V325" i="16"/>
  <c r="W325" i="16" s="1"/>
  <c r="O325" i="16"/>
  <c r="O310" i="16" s="1"/>
  <c r="X265" i="16"/>
  <c r="N145" i="1"/>
  <c r="U145" i="1" s="1"/>
  <c r="X263" i="16"/>
  <c r="N144" i="1"/>
  <c r="U144" i="1" s="1"/>
  <c r="X261" i="16"/>
  <c r="N143" i="1"/>
  <c r="U143" i="1" s="1"/>
  <c r="X259" i="16"/>
  <c r="N142" i="1"/>
  <c r="U142" i="1" s="1"/>
  <c r="X2471" i="16"/>
  <c r="X2469" i="16" s="1"/>
  <c r="X2477" i="16"/>
  <c r="X2487" i="16"/>
  <c r="X2485" i="16" s="1"/>
  <c r="X1704" i="16"/>
  <c r="X1699" i="16" s="1"/>
  <c r="N523" i="1"/>
  <c r="U523" i="1" s="1"/>
  <c r="X1666" i="16"/>
  <c r="X1675" i="16"/>
  <c r="X1673" i="16" s="1"/>
  <c r="O1673" i="16"/>
  <c r="X995" i="16"/>
  <c r="A158" i="1"/>
  <c r="A159" i="1"/>
  <c r="A157" i="1"/>
  <c r="A156" i="1" s="1"/>
  <c r="A160" i="1" s="1"/>
  <c r="N141" i="1" l="1"/>
  <c r="U141" i="1" s="1"/>
  <c r="U758" i="1"/>
  <c r="X325" i="16"/>
  <c r="X310" i="16" s="1"/>
  <c r="A777" i="1"/>
  <c r="A82" i="1"/>
  <c r="A85" i="1"/>
  <c r="A88" i="1"/>
  <c r="A91" i="1"/>
  <c r="A132" i="1"/>
  <c r="J155" i="16"/>
  <c r="H155" i="16"/>
  <c r="J154" i="16"/>
  <c r="H154" i="16"/>
  <c r="L74" i="16"/>
  <c r="D80" i="16"/>
  <c r="P74" i="16"/>
  <c r="I817" i="1" l="1"/>
  <c r="M1458" i="16"/>
  <c r="T281" i="16"/>
  <c r="M281" i="16"/>
  <c r="M270" i="16" s="1"/>
  <c r="T305" i="16"/>
  <c r="M305" i="16"/>
  <c r="T306" i="16"/>
  <c r="M306" i="16"/>
  <c r="T337" i="16"/>
  <c r="M337" i="16"/>
  <c r="T338" i="16"/>
  <c r="M338" i="16"/>
  <c r="R154" i="16"/>
  <c r="R155" i="16"/>
  <c r="A133" i="1"/>
  <c r="A131" i="1"/>
  <c r="A87" i="1"/>
  <c r="A81" i="1"/>
  <c r="A80" i="1"/>
  <c r="A86" i="1"/>
  <c r="M290" i="16" l="1"/>
  <c r="V338" i="16"/>
  <c r="W338" i="16" s="1"/>
  <c r="O338" i="16"/>
  <c r="X338" i="16" s="1"/>
  <c r="V337" i="16"/>
  <c r="W337" i="16" s="1"/>
  <c r="O337" i="16"/>
  <c r="X337" i="16" s="1"/>
  <c r="V306" i="16"/>
  <c r="O306" i="16"/>
  <c r="V305" i="16"/>
  <c r="O305" i="16"/>
  <c r="O290" i="16" s="1"/>
  <c r="V281" i="16"/>
  <c r="W281" i="16" s="1"/>
  <c r="O281" i="16"/>
  <c r="O270" i="16" s="1"/>
  <c r="U155" i="16"/>
  <c r="U154" i="16"/>
  <c r="X281" i="16" l="1"/>
  <c r="X270" i="16" s="1"/>
  <c r="O157" i="1" s="1"/>
  <c r="N656" i="1"/>
  <c r="U656" i="1" s="1"/>
  <c r="W305" i="16"/>
  <c r="X305" i="16" s="1"/>
  <c r="W306" i="16"/>
  <c r="N157" i="1"/>
  <c r="U157" i="1" s="1"/>
  <c r="N158" i="1"/>
  <c r="U158" i="1" s="1"/>
  <c r="X306" i="16" l="1"/>
  <c r="X290" i="16" s="1"/>
  <c r="P157" i="1"/>
  <c r="I5" i="2"/>
  <c r="AZ31" i="2"/>
  <c r="O656" i="1" l="1"/>
  <c r="P656" i="1" s="1"/>
  <c r="BL31" i="2"/>
  <c r="BK31" i="2"/>
  <c r="BJ31" i="2"/>
  <c r="BI31" i="2"/>
  <c r="BH31" i="2"/>
  <c r="BG31" i="2"/>
  <c r="BF31" i="2"/>
  <c r="BE31" i="2"/>
  <c r="BC31" i="2"/>
  <c r="BB31" i="2"/>
  <c r="AY31" i="2"/>
  <c r="AX31" i="2"/>
  <c r="AW31" i="2"/>
  <c r="AV31" i="2"/>
  <c r="AU31" i="2"/>
  <c r="AT31" i="2"/>
  <c r="AS31" i="2"/>
  <c r="AQ31" i="2"/>
  <c r="AP31" i="2"/>
  <c r="AO31" i="2"/>
  <c r="AN31" i="2"/>
  <c r="AM31" i="2"/>
  <c r="AL31" i="2"/>
  <c r="AK31" i="2"/>
  <c r="AJ31" i="2"/>
  <c r="BL30" i="2"/>
  <c r="BK30" i="2"/>
  <c r="BJ30" i="2"/>
  <c r="BI30" i="2"/>
  <c r="BH30" i="2"/>
  <c r="BG30" i="2"/>
  <c r="BF30" i="2"/>
  <c r="BE30" i="2"/>
  <c r="BC30" i="2"/>
  <c r="AY30" i="2"/>
  <c r="AX30" i="2"/>
  <c r="AW30" i="2"/>
  <c r="AV30" i="2"/>
  <c r="AV33" i="2" s="1"/>
  <c r="AU30" i="2"/>
  <c r="AQ30" i="2"/>
  <c r="AP30" i="2"/>
  <c r="AO30" i="2"/>
  <c r="AN30" i="2"/>
  <c r="AM30" i="2"/>
  <c r="AL30" i="2"/>
  <c r="AK30" i="2"/>
  <c r="AJ30" i="2"/>
  <c r="AI29" i="2"/>
  <c r="AH29" i="2"/>
  <c r="AI28" i="2"/>
  <c r="AH28" i="2"/>
  <c r="AI27" i="2"/>
  <c r="AH27" i="2"/>
  <c r="AI26" i="2"/>
  <c r="AH26" i="2"/>
  <c r="AI25" i="2"/>
  <c r="AH25" i="2"/>
  <c r="AI24" i="2"/>
  <c r="AH24" i="2"/>
  <c r="AI23" i="2"/>
  <c r="AH23" i="2"/>
  <c r="AI22" i="2"/>
  <c r="AH22" i="2"/>
  <c r="AI21" i="2"/>
  <c r="AH21" i="2"/>
  <c r="AI20" i="2"/>
  <c r="AH20" i="2"/>
  <c r="AI19" i="2"/>
  <c r="AH19" i="2"/>
  <c r="AI18" i="2"/>
  <c r="AH18" i="2"/>
  <c r="AI17" i="2"/>
  <c r="AH17" i="2"/>
  <c r="AI16" i="2"/>
  <c r="AH16" i="2"/>
  <c r="AI15" i="2"/>
  <c r="AH15" i="2"/>
  <c r="AI14" i="2"/>
  <c r="AH14" i="2"/>
  <c r="AI13" i="2"/>
  <c r="AH13" i="2"/>
  <c r="AI12" i="2"/>
  <c r="AH12" i="2"/>
  <c r="AI11" i="2"/>
  <c r="AH11" i="2"/>
  <c r="AI10" i="2"/>
  <c r="AH10" i="2"/>
  <c r="AI9" i="2"/>
  <c r="AH9" i="2"/>
  <c r="AI8" i="2"/>
  <c r="AH8" i="2"/>
  <c r="AI7" i="2"/>
  <c r="AH7" i="2"/>
  <c r="O158" i="1" l="1"/>
  <c r="P158" i="1" s="1"/>
  <c r="BB7" i="2"/>
  <c r="AT7" i="2"/>
  <c r="AT8" i="2"/>
  <c r="BB8" i="2"/>
  <c r="BB9" i="2"/>
  <c r="AT9" i="2"/>
  <c r="AT10" i="2"/>
  <c r="BB10" i="2"/>
  <c r="BB11" i="2"/>
  <c r="AT11" i="2"/>
  <c r="AT12" i="2"/>
  <c r="BB12" i="2"/>
  <c r="BB13" i="2"/>
  <c r="AT13" i="2"/>
  <c r="AT14" i="2"/>
  <c r="BB14" i="2"/>
  <c r="BB15" i="2"/>
  <c r="AT15" i="2"/>
  <c r="AT16" i="2"/>
  <c r="BB16" i="2"/>
  <c r="BB17" i="2"/>
  <c r="AT17" i="2"/>
  <c r="AT18" i="2"/>
  <c r="BB18" i="2"/>
  <c r="BB19" i="2"/>
  <c r="AT19" i="2"/>
  <c r="AT20" i="2"/>
  <c r="BB20" i="2"/>
  <c r="BB21" i="2"/>
  <c r="AT21" i="2"/>
  <c r="AT22" i="2"/>
  <c r="BB22" i="2"/>
  <c r="BB23" i="2"/>
  <c r="AT23" i="2"/>
  <c r="AT24" i="2"/>
  <c r="BB24" i="2"/>
  <c r="BB25" i="2"/>
  <c r="AT25" i="2"/>
  <c r="AT26" i="2"/>
  <c r="BB26" i="2"/>
  <c r="BB27" i="2"/>
  <c r="AT27" i="2"/>
  <c r="AT28" i="2"/>
  <c r="BB28" i="2"/>
  <c r="BB29" i="2"/>
  <c r="AT29" i="2"/>
  <c r="BB30" i="2"/>
  <c r="G16" i="1" l="1"/>
  <c r="A16" i="1" s="1"/>
  <c r="A24" i="1" l="1"/>
  <c r="A23" i="1"/>
  <c r="J223" i="16" l="1"/>
  <c r="J222" i="16"/>
  <c r="H222" i="16"/>
  <c r="J212" i="16"/>
  <c r="H221" i="16"/>
  <c r="H212" i="16" s="1"/>
  <c r="H159" i="16"/>
  <c r="D47" i="16"/>
  <c r="P3" i="16"/>
  <c r="M76" i="1"/>
  <c r="M82" i="1"/>
  <c r="F76" i="1"/>
  <c r="F82" i="1"/>
  <c r="E76" i="1"/>
  <c r="E82" i="1"/>
  <c r="P149" i="16"/>
  <c r="J981" i="16"/>
  <c r="H981" i="16"/>
  <c r="P963" i="16"/>
  <c r="A139" i="1"/>
  <c r="A138" i="1"/>
  <c r="A137" i="1" s="1"/>
  <c r="A135" i="1"/>
  <c r="A129" i="1"/>
  <c r="A126" i="1"/>
  <c r="L14" i="16"/>
  <c r="P8" i="16"/>
  <c r="L47" i="16"/>
  <c r="P41" i="16"/>
  <c r="R221" i="16" l="1"/>
  <c r="O221" i="16" s="1"/>
  <c r="M1426" i="16"/>
  <c r="R222" i="16"/>
  <c r="O222" i="16" s="1"/>
  <c r="R223" i="16"/>
  <c r="T238" i="16"/>
  <c r="M238" i="16"/>
  <c r="M234" i="16" s="1"/>
  <c r="T209" i="16"/>
  <c r="M209" i="16"/>
  <c r="T341" i="16"/>
  <c r="M341" i="16"/>
  <c r="T392" i="16"/>
  <c r="M392" i="16"/>
  <c r="T393" i="16"/>
  <c r="M393" i="16"/>
  <c r="T394" i="16"/>
  <c r="M394" i="16"/>
  <c r="T221" i="16"/>
  <c r="V221" i="16" s="1"/>
  <c r="T395" i="16"/>
  <c r="M395" i="16"/>
  <c r="T222" i="16"/>
  <c r="V222" i="16" s="1"/>
  <c r="T396" i="16"/>
  <c r="M396" i="16"/>
  <c r="T223" i="16"/>
  <c r="T397" i="16"/>
  <c r="M397" i="16"/>
  <c r="U223" i="16"/>
  <c r="O223" i="16"/>
  <c r="R159" i="16"/>
  <c r="A136" i="1"/>
  <c r="A134" i="1"/>
  <c r="A130" i="1"/>
  <c r="A128" i="1"/>
  <c r="A127" i="1"/>
  <c r="A125" i="1"/>
  <c r="M221" i="16"/>
  <c r="M222" i="16"/>
  <c r="M223" i="16"/>
  <c r="H153" i="16"/>
  <c r="H152" i="16"/>
  <c r="R152" i="16" s="1"/>
  <c r="H161" i="16"/>
  <c r="J161" i="16"/>
  <c r="L8" i="16"/>
  <c r="L41" i="16"/>
  <c r="U222" i="16" l="1"/>
  <c r="W222" i="16" s="1"/>
  <c r="U221" i="16"/>
  <c r="W221" i="16" s="1"/>
  <c r="M212" i="16"/>
  <c r="J149" i="16"/>
  <c r="H149" i="16"/>
  <c r="O212" i="16"/>
  <c r="M390" i="16"/>
  <c r="X221" i="16"/>
  <c r="M1467" i="16"/>
  <c r="X222" i="16"/>
  <c r="V223" i="16"/>
  <c r="T339" i="16"/>
  <c r="M339" i="16"/>
  <c r="T342" i="16"/>
  <c r="M342" i="16"/>
  <c r="T336" i="16"/>
  <c r="M336" i="16"/>
  <c r="V397" i="16"/>
  <c r="W397" i="16" s="1"/>
  <c r="O397" i="16"/>
  <c r="V396" i="16"/>
  <c r="W396" i="16" s="1"/>
  <c r="O396" i="16"/>
  <c r="X396" i="16" s="1"/>
  <c r="V395" i="16"/>
  <c r="W395" i="16" s="1"/>
  <c r="O395" i="16"/>
  <c r="X395" i="16" s="1"/>
  <c r="V394" i="16"/>
  <c r="W394" i="16" s="1"/>
  <c r="O394" i="16"/>
  <c r="X394" i="16" s="1"/>
  <c r="V393" i="16"/>
  <c r="W393" i="16" s="1"/>
  <c r="O393" i="16"/>
  <c r="X393" i="16" s="1"/>
  <c r="V392" i="16"/>
  <c r="W392" i="16" s="1"/>
  <c r="O392" i="16"/>
  <c r="V341" i="16"/>
  <c r="W341" i="16" s="1"/>
  <c r="O341" i="16"/>
  <c r="X341" i="16" s="1"/>
  <c r="V209" i="16"/>
  <c r="W209" i="16" s="1"/>
  <c r="O209" i="16"/>
  <c r="T197" i="16"/>
  <c r="M197" i="16"/>
  <c r="V238" i="16"/>
  <c r="W238" i="16" s="1"/>
  <c r="O238" i="16"/>
  <c r="U152" i="16"/>
  <c r="U159" i="16"/>
  <c r="R156" i="16"/>
  <c r="R161" i="16"/>
  <c r="R153" i="16"/>
  <c r="H234" i="16"/>
  <c r="X397" i="16" l="1"/>
  <c r="M330" i="16"/>
  <c r="O390" i="16"/>
  <c r="X209" i="16"/>
  <c r="W223" i="16"/>
  <c r="X238" i="16"/>
  <c r="X234" i="16" s="1"/>
  <c r="O234" i="16"/>
  <c r="V197" i="16"/>
  <c r="W197" i="16" s="1"/>
  <c r="O197" i="16"/>
  <c r="T194" i="16"/>
  <c r="M194" i="16"/>
  <c r="T195" i="16"/>
  <c r="M195" i="16"/>
  <c r="X392" i="16"/>
  <c r="N167" i="1"/>
  <c r="U167" i="1" s="1"/>
  <c r="V336" i="16"/>
  <c r="W336" i="16" s="1"/>
  <c r="O336" i="16"/>
  <c r="V342" i="16"/>
  <c r="W342" i="16" s="1"/>
  <c r="O342" i="16"/>
  <c r="V339" i="16"/>
  <c r="W339" i="16" s="1"/>
  <c r="O339" i="16"/>
  <c r="X339" i="16" s="1"/>
  <c r="U153" i="16"/>
  <c r="U161" i="16"/>
  <c r="U156" i="16"/>
  <c r="X342" i="16" l="1"/>
  <c r="X390" i="16"/>
  <c r="M191" i="16"/>
  <c r="O330" i="16"/>
  <c r="O167" i="1"/>
  <c r="X197" i="16"/>
  <c r="X1879" i="16"/>
  <c r="O538" i="1" s="1"/>
  <c r="P538" i="1" s="1"/>
  <c r="X2531" i="16"/>
  <c r="O735" i="1" s="1"/>
  <c r="P735" i="1" s="1"/>
  <c r="P758" i="1" s="1"/>
  <c r="N647" i="1"/>
  <c r="U647" i="1" s="1"/>
  <c r="N667" i="1"/>
  <c r="U667" i="1" s="1"/>
  <c r="U677" i="1" s="1"/>
  <c r="I801" i="1" s="1"/>
  <c r="X223" i="16"/>
  <c r="X212" i="16" s="1"/>
  <c r="P167" i="1"/>
  <c r="X336" i="16"/>
  <c r="N162" i="1"/>
  <c r="U162" i="1" s="1"/>
  <c r="V195" i="16"/>
  <c r="W195" i="16" s="1"/>
  <c r="O195" i="16"/>
  <c r="V194" i="16"/>
  <c r="O194" i="16"/>
  <c r="O191" i="16" s="1"/>
  <c r="I85" i="2"/>
  <c r="I84" i="2"/>
  <c r="I83" i="2"/>
  <c r="I82" i="2"/>
  <c r="I81" i="2"/>
  <c r="I80" i="2"/>
  <c r="I79" i="2"/>
  <c r="I78" i="2"/>
  <c r="I77" i="2"/>
  <c r="I76" i="2"/>
  <c r="I75" i="2"/>
  <c r="I74" i="2"/>
  <c r="I73" i="2"/>
  <c r="I72" i="2"/>
  <c r="I71" i="2"/>
  <c r="I70" i="2"/>
  <c r="I69" i="2"/>
  <c r="I68" i="2"/>
  <c r="I67" i="2"/>
  <c r="I66" i="2"/>
  <c r="I65" i="2"/>
  <c r="I60" i="2"/>
  <c r="I59" i="2"/>
  <c r="I58" i="2"/>
  <c r="I57" i="2"/>
  <c r="I56" i="2"/>
  <c r="I55" i="2"/>
  <c r="I54" i="2"/>
  <c r="I53" i="2"/>
  <c r="I52" i="2"/>
  <c r="I51" i="2"/>
  <c r="I50" i="2"/>
  <c r="I49" i="2"/>
  <c r="I48" i="2"/>
  <c r="I47" i="2"/>
  <c r="I46" i="2"/>
  <c r="I45" i="2"/>
  <c r="I44" i="2"/>
  <c r="I43" i="2"/>
  <c r="I42" i="2"/>
  <c r="I41" i="2"/>
  <c r="I40" i="2"/>
  <c r="S34" i="2"/>
  <c r="Q34" i="2"/>
  <c r="O34" i="2"/>
  <c r="G34" i="2"/>
  <c r="E34" i="2"/>
  <c r="C34" i="2"/>
  <c r="I30" i="2"/>
  <c r="K30" i="2" s="1"/>
  <c r="I29" i="2"/>
  <c r="K29" i="2" s="1"/>
  <c r="I28" i="2"/>
  <c r="K28" i="2" s="1"/>
  <c r="I27" i="2"/>
  <c r="K27" i="2" s="1"/>
  <c r="I26" i="2"/>
  <c r="K26" i="2" s="1"/>
  <c r="I25" i="2"/>
  <c r="K25" i="2" s="1"/>
  <c r="I24" i="2"/>
  <c r="K24" i="2" s="1"/>
  <c r="I23" i="2"/>
  <c r="K23" i="2" s="1"/>
  <c r="I22" i="2"/>
  <c r="K22" i="2" s="1"/>
  <c r="I21" i="2"/>
  <c r="K21" i="2" s="1"/>
  <c r="I20" i="2"/>
  <c r="K20" i="2" s="1"/>
  <c r="I19" i="2"/>
  <c r="K19" i="2" s="1"/>
  <c r="I18" i="2"/>
  <c r="K18" i="2" s="1"/>
  <c r="I17" i="2"/>
  <c r="K17" i="2" s="1"/>
  <c r="I16" i="2"/>
  <c r="K16" i="2" s="1"/>
  <c r="I15" i="2"/>
  <c r="K15" i="2" s="1"/>
  <c r="I14" i="2"/>
  <c r="K14" i="2" s="1"/>
  <c r="I13" i="2"/>
  <c r="K13" i="2" s="1"/>
  <c r="I12" i="2"/>
  <c r="K12" i="2" s="1"/>
  <c r="I11" i="2"/>
  <c r="K11" i="2" s="1"/>
  <c r="I10" i="2"/>
  <c r="K10" i="2" s="1"/>
  <c r="I9" i="2"/>
  <c r="K9" i="2" s="1"/>
  <c r="I8" i="2"/>
  <c r="I7" i="2"/>
  <c r="K7" i="2" s="1"/>
  <c r="I6" i="2"/>
  <c r="K6" i="2" s="1"/>
  <c r="K5" i="2"/>
  <c r="O144" i="2"/>
  <c r="Q144" i="2" s="1"/>
  <c r="O143" i="2"/>
  <c r="Q143" i="2" s="1"/>
  <c r="O142" i="2"/>
  <c r="Q142" i="2" s="1"/>
  <c r="O141" i="2"/>
  <c r="Q141" i="2" s="1"/>
  <c r="O140" i="2"/>
  <c r="Q140" i="2" s="1"/>
  <c r="O139" i="2"/>
  <c r="Q139" i="2" s="1"/>
  <c r="O109" i="2"/>
  <c r="O110" i="2"/>
  <c r="Q110" i="2" s="1"/>
  <c r="O103" i="2"/>
  <c r="Q103" i="2" s="1"/>
  <c r="O104" i="2"/>
  <c r="Q104" i="2" s="1"/>
  <c r="O108" i="2"/>
  <c r="Q108" i="2" s="1"/>
  <c r="O107" i="2"/>
  <c r="Q107" i="2" s="1"/>
  <c r="O106" i="2"/>
  <c r="Q106" i="2" s="1"/>
  <c r="O105" i="2"/>
  <c r="Q105" i="2" s="1"/>
  <c r="O135" i="2"/>
  <c r="Q135" i="2" s="1"/>
  <c r="O134" i="2"/>
  <c r="Q134" i="2" s="1"/>
  <c r="O133" i="2"/>
  <c r="Q133" i="2" s="1"/>
  <c r="O132" i="2"/>
  <c r="Q132" i="2" s="1"/>
  <c r="O131" i="2"/>
  <c r="Q131" i="2" s="1"/>
  <c r="O130" i="2"/>
  <c r="Q130" i="2" s="1"/>
  <c r="O129" i="2"/>
  <c r="Q129" i="2" s="1"/>
  <c r="O128" i="2"/>
  <c r="Q128" i="2" s="1"/>
  <c r="Q95" i="2"/>
  <c r="Q99" i="2"/>
  <c r="O99" i="2"/>
  <c r="Q98" i="2"/>
  <c r="O98" i="2"/>
  <c r="Q97" i="2"/>
  <c r="O97" i="2"/>
  <c r="Q100" i="2"/>
  <c r="O100" i="2"/>
  <c r="O95" i="2"/>
  <c r="O138" i="2"/>
  <c r="O119" i="2"/>
  <c r="Q119" i="2" s="1"/>
  <c r="O118" i="2"/>
  <c r="Q118" i="2" s="1"/>
  <c r="O117" i="2"/>
  <c r="Q117" i="2" s="1"/>
  <c r="O116" i="2"/>
  <c r="Q116" i="2" s="1"/>
  <c r="O115" i="2"/>
  <c r="Q115" i="2" s="1"/>
  <c r="O114" i="2"/>
  <c r="Q114" i="2" s="1"/>
  <c r="O113" i="2"/>
  <c r="Q113" i="2" s="1"/>
  <c r="O112" i="2"/>
  <c r="Q112" i="2"/>
  <c r="O96" i="2"/>
  <c r="O101" i="2"/>
  <c r="O121" i="2"/>
  <c r="Q121" i="2" s="1"/>
  <c r="O122" i="2"/>
  <c r="Q122" i="2" s="1"/>
  <c r="O123" i="2"/>
  <c r="Q123" i="2" s="1"/>
  <c r="O124" i="2"/>
  <c r="Q124" i="2" s="1"/>
  <c r="O125" i="2"/>
  <c r="Q125" i="2" s="1"/>
  <c r="O126" i="2"/>
  <c r="Q126" i="2" s="1"/>
  <c r="Q138" i="2"/>
  <c r="Q101" i="2"/>
  <c r="Q96" i="2"/>
  <c r="Q109" i="2"/>
  <c r="X330" i="16" l="1"/>
  <c r="W194" i="16"/>
  <c r="X195" i="16"/>
  <c r="O162" i="1"/>
  <c r="A758" i="1"/>
  <c r="W758" i="1"/>
  <c r="A729" i="1"/>
  <c r="P760" i="1"/>
  <c r="P162" i="1"/>
  <c r="T188" i="16"/>
  <c r="M188" i="16"/>
  <c r="X194" i="16"/>
  <c r="X191" i="16" s="1"/>
  <c r="T182" i="16"/>
  <c r="M182" i="16"/>
  <c r="M987" i="16"/>
  <c r="M2471" i="16"/>
  <c r="M2473" i="16"/>
  <c r="M2481" i="16"/>
  <c r="M2487" i="16"/>
  <c r="M2488" i="16"/>
  <c r="M1666" i="16"/>
  <c r="M1675" i="16"/>
  <c r="M1676" i="16"/>
  <c r="M1704" i="16"/>
  <c r="M1699" i="16" s="1"/>
  <c r="M257" i="16"/>
  <c r="M259" i="16"/>
  <c r="M261" i="16"/>
  <c r="M263" i="16"/>
  <c r="M265" i="16"/>
  <c r="O146" i="2"/>
  <c r="I61" i="2"/>
  <c r="I86" i="2"/>
  <c r="N111" i="2"/>
  <c r="I34" i="2"/>
  <c r="Q146" i="2"/>
  <c r="K8" i="2"/>
  <c r="K34" i="2" s="1"/>
  <c r="M981" i="16"/>
  <c r="T981" i="16" s="1"/>
  <c r="O817" i="1" l="1"/>
  <c r="M2469" i="16"/>
  <c r="A760" i="1"/>
  <c r="A726" i="1"/>
  <c r="A727" i="1"/>
  <c r="A728" i="1"/>
  <c r="W760" i="1"/>
  <c r="V981" i="16"/>
  <c r="S981" i="16"/>
  <c r="T187" i="16"/>
  <c r="M187" i="16"/>
  <c r="V182" i="16"/>
  <c r="O182" i="16"/>
  <c r="V188" i="16"/>
  <c r="W188" i="16" s="1"/>
  <c r="O188" i="16"/>
  <c r="T186" i="16"/>
  <c r="M186" i="16"/>
  <c r="M2485" i="16"/>
  <c r="M2477" i="16"/>
  <c r="M1673" i="16"/>
  <c r="O523" i="1"/>
  <c r="O145" i="1"/>
  <c r="O144" i="1"/>
  <c r="O143" i="1"/>
  <c r="O142" i="1"/>
  <c r="O141" i="1"/>
  <c r="O510" i="1"/>
  <c r="N513" i="1"/>
  <c r="U513" i="1" s="1"/>
  <c r="AB34" i="2"/>
  <c r="K817" i="1" l="1"/>
  <c r="X188" i="16"/>
  <c r="W182" i="16"/>
  <c r="A759" i="1"/>
  <c r="A762" i="1"/>
  <c r="A761" i="1"/>
  <c r="A725" i="1"/>
  <c r="U981" i="16"/>
  <c r="W981" i="16" s="1"/>
  <c r="O981" i="16"/>
  <c r="U199" i="1" s="1"/>
  <c r="P510" i="1"/>
  <c r="P141" i="1"/>
  <c r="P142" i="1"/>
  <c r="P143" i="1"/>
  <c r="P144" i="1"/>
  <c r="P145" i="1"/>
  <c r="P523" i="1"/>
  <c r="V186" i="16"/>
  <c r="W186" i="16" s="1"/>
  <c r="O186" i="16"/>
  <c r="T184" i="16"/>
  <c r="M184" i="16"/>
  <c r="V187" i="16"/>
  <c r="O187" i="16"/>
  <c r="T185" i="16"/>
  <c r="M185" i="16"/>
  <c r="O695" i="1"/>
  <c r="O691" i="1"/>
  <c r="O513" i="1"/>
  <c r="N358" i="1"/>
  <c r="U358" i="1" s="1"/>
  <c r="N691" i="1"/>
  <c r="U691" i="1" s="1"/>
  <c r="N695" i="1"/>
  <c r="U695" i="1" s="1"/>
  <c r="N699" i="1"/>
  <c r="U699" i="1" s="1"/>
  <c r="N510" i="1"/>
  <c r="U510" i="1" s="1"/>
  <c r="U518" i="1" s="1"/>
  <c r="I793" i="1" s="1"/>
  <c r="U708" i="1" l="1"/>
  <c r="W187" i="16"/>
  <c r="O1747" i="16"/>
  <c r="N527" i="1" s="1"/>
  <c r="U527" i="1" s="1"/>
  <c r="X186" i="16"/>
  <c r="N529" i="1"/>
  <c r="U529" i="1" s="1"/>
  <c r="X182" i="16"/>
  <c r="X981" i="16"/>
  <c r="N198" i="1"/>
  <c r="U198" i="1" s="1"/>
  <c r="P513" i="1"/>
  <c r="P518" i="1" s="1"/>
  <c r="P691" i="1"/>
  <c r="P695" i="1"/>
  <c r="O793" i="1"/>
  <c r="K793" i="1" s="1"/>
  <c r="V185" i="16"/>
  <c r="W185" i="16" s="1"/>
  <c r="O185" i="16"/>
  <c r="X185" i="16" s="1"/>
  <c r="T183" i="16"/>
  <c r="M183" i="16"/>
  <c r="V184" i="16"/>
  <c r="O184" i="16"/>
  <c r="W331" i="1"/>
  <c r="A331" i="1"/>
  <c r="A270" i="1"/>
  <c r="O198" i="1" l="1"/>
  <c r="P198" i="1" s="1"/>
  <c r="P199" i="1"/>
  <c r="I806" i="1"/>
  <c r="I808" i="1" s="1"/>
  <c r="N281" i="1"/>
  <c r="U281" i="1" s="1"/>
  <c r="W184" i="16"/>
  <c r="X187" i="16"/>
  <c r="A793" i="1"/>
  <c r="J1963" i="16"/>
  <c r="V183" i="16"/>
  <c r="O183" i="16"/>
  <c r="J1975" i="16"/>
  <c r="T181" i="16"/>
  <c r="M181" i="16"/>
  <c r="W518" i="1"/>
  <c r="A257" i="1"/>
  <c r="A260" i="1"/>
  <c r="A261" i="1" s="1"/>
  <c r="A518" i="1"/>
  <c r="A507" i="1" s="1"/>
  <c r="A316" i="1"/>
  <c r="N138" i="1"/>
  <c r="U138" i="1" s="1"/>
  <c r="W183" i="16" l="1"/>
  <c r="X184" i="16"/>
  <c r="V181" i="16"/>
  <c r="W181" i="16" s="1"/>
  <c r="O181" i="16"/>
  <c r="J1951" i="16"/>
  <c r="T177" i="16"/>
  <c r="M177" i="16"/>
  <c r="J1939" i="16"/>
  <c r="T176" i="16"/>
  <c r="M176" i="16"/>
  <c r="A315" i="1"/>
  <c r="A317" i="1"/>
  <c r="A506" i="1"/>
  <c r="A508" i="1"/>
  <c r="A259" i="1"/>
  <c r="X181" i="16" l="1"/>
  <c r="N277" i="1"/>
  <c r="U277" i="1" s="1"/>
  <c r="O281" i="1"/>
  <c r="P281" i="1" s="1"/>
  <c r="X183" i="16"/>
  <c r="V176" i="16"/>
  <c r="W176" i="16" s="1"/>
  <c r="O176" i="16"/>
  <c r="T174" i="16"/>
  <c r="M174" i="16"/>
  <c r="V177" i="16"/>
  <c r="O177" i="16"/>
  <c r="J1927" i="16"/>
  <c r="T175" i="16"/>
  <c r="M175" i="16"/>
  <c r="W177" i="16" l="1"/>
  <c r="X176" i="16"/>
  <c r="V175" i="16"/>
  <c r="W175" i="16" s="1"/>
  <c r="O175" i="16"/>
  <c r="J1879" i="16"/>
  <c r="T173" i="16"/>
  <c r="M173" i="16"/>
  <c r="M170" i="16" s="1"/>
  <c r="V174" i="16"/>
  <c r="O174" i="16"/>
  <c r="J1891" i="16"/>
  <c r="J1867" i="16" s="1"/>
  <c r="W174" i="16" l="1"/>
  <c r="N275" i="1"/>
  <c r="U275" i="1" s="1"/>
  <c r="X175" i="16"/>
  <c r="O276" i="1"/>
  <c r="P276" i="1" s="1"/>
  <c r="X177" i="16"/>
  <c r="O277" i="1"/>
  <c r="P277" i="1" s="1"/>
  <c r="J1843" i="16"/>
  <c r="V173" i="16"/>
  <c r="O173" i="16"/>
  <c r="O170" i="16" s="1"/>
  <c r="J1855" i="16"/>
  <c r="W173" i="16" l="1"/>
  <c r="X174" i="16"/>
  <c r="J1831" i="16"/>
  <c r="T167" i="16"/>
  <c r="M167" i="16"/>
  <c r="X173" i="16"/>
  <c r="X170" i="16" s="1"/>
  <c r="N129" i="1"/>
  <c r="U129" i="1" s="1"/>
  <c r="T154" i="16"/>
  <c r="M154" i="16"/>
  <c r="T166" i="16"/>
  <c r="M166" i="16"/>
  <c r="N251" i="1" l="1"/>
  <c r="U251" i="1" s="1"/>
  <c r="O275" i="1"/>
  <c r="P275" i="1" s="1"/>
  <c r="V166" i="16"/>
  <c r="O166" i="16"/>
  <c r="J1795" i="16"/>
  <c r="T164" i="16"/>
  <c r="M164" i="16"/>
  <c r="V154" i="16"/>
  <c r="W154" i="16" s="1"/>
  <c r="O154" i="16"/>
  <c r="V167" i="16"/>
  <c r="O167" i="16"/>
  <c r="T165" i="16"/>
  <c r="M165" i="16"/>
  <c r="W167" i="16" l="1"/>
  <c r="X154" i="16"/>
  <c r="X1449" i="16"/>
  <c r="O442" i="1" s="1"/>
  <c r="P442" i="1" s="1"/>
  <c r="O245" i="1"/>
  <c r="P245" i="1" s="1"/>
  <c r="N454" i="1"/>
  <c r="U454" i="1" s="1"/>
  <c r="W166" i="16"/>
  <c r="N471" i="1"/>
  <c r="U471" i="1" s="1"/>
  <c r="O1573" i="16"/>
  <c r="V165" i="16"/>
  <c r="W165" i="16" s="1"/>
  <c r="O165" i="16"/>
  <c r="J1783" i="16"/>
  <c r="T163" i="16"/>
  <c r="M163" i="16"/>
  <c r="V164" i="16"/>
  <c r="W164" i="16" s="1"/>
  <c r="O164" i="16"/>
  <c r="J1771" i="16"/>
  <c r="T162" i="16"/>
  <c r="M162" i="16"/>
  <c r="X165" i="16" l="1"/>
  <c r="X164" i="16"/>
  <c r="O1527" i="16"/>
  <c r="N455" i="1" s="1"/>
  <c r="U455" i="1" s="1"/>
  <c r="N249" i="1"/>
  <c r="U249" i="1" s="1"/>
  <c r="X166" i="16"/>
  <c r="O251" i="1"/>
  <c r="P251" i="1" s="1"/>
  <c r="X167" i="16"/>
  <c r="V162" i="16"/>
  <c r="O162" i="16"/>
  <c r="J1747" i="16"/>
  <c r="V163" i="16"/>
  <c r="W163" i="16" s="1"/>
  <c r="O163" i="16"/>
  <c r="X163" i="16" s="1"/>
  <c r="J1759" i="16"/>
  <c r="T161" i="16"/>
  <c r="M161" i="16"/>
  <c r="W162" i="16" l="1"/>
  <c r="O471" i="1"/>
  <c r="P471" i="1" s="1"/>
  <c r="X1573" i="16"/>
  <c r="V161" i="16"/>
  <c r="O161" i="16"/>
  <c r="J1735" i="16"/>
  <c r="T159" i="16"/>
  <c r="M159" i="16"/>
  <c r="T156" i="16"/>
  <c r="M156" i="16"/>
  <c r="O1467" i="16" l="1"/>
  <c r="N444" i="1" s="1"/>
  <c r="U444" i="1" s="1"/>
  <c r="N246" i="1"/>
  <c r="U246" i="1" s="1"/>
  <c r="N451" i="1"/>
  <c r="U451" i="1" s="1"/>
  <c r="W161" i="16"/>
  <c r="X162" i="16"/>
  <c r="X1527" i="16"/>
  <c r="O455" i="1" s="1"/>
  <c r="P455" i="1" s="1"/>
  <c r="O249" i="1"/>
  <c r="P249" i="1" s="1"/>
  <c r="V156" i="16"/>
  <c r="O156" i="16"/>
  <c r="V159" i="16"/>
  <c r="O159" i="16"/>
  <c r="T155" i="16"/>
  <c r="M155" i="16"/>
  <c r="J1699" i="16"/>
  <c r="A504" i="1"/>
  <c r="H1987" i="16"/>
  <c r="H1975" i="16" s="1"/>
  <c r="N448" i="1" l="1"/>
  <c r="U448" i="1" s="1"/>
  <c r="W159" i="16"/>
  <c r="N436" i="1"/>
  <c r="U436" i="1" s="1"/>
  <c r="W156" i="16"/>
  <c r="X161" i="16"/>
  <c r="J1694" i="16"/>
  <c r="J1683" i="16" s="1"/>
  <c r="J1673" i="16" s="1"/>
  <c r="J1647" i="16" s="1"/>
  <c r="T152" i="16"/>
  <c r="M152" i="16"/>
  <c r="V155" i="16"/>
  <c r="W155" i="16" s="1"/>
  <c r="O155" i="16"/>
  <c r="T153" i="16"/>
  <c r="M153" i="16"/>
  <c r="M149" i="16" l="1"/>
  <c r="O451" i="1"/>
  <c r="P451" i="1" s="1"/>
  <c r="X155" i="16"/>
  <c r="X1458" i="16"/>
  <c r="O443" i="1" s="1"/>
  <c r="P443" i="1" s="1"/>
  <c r="O1426" i="16"/>
  <c r="N437" i="1" s="1"/>
  <c r="U437" i="1" s="1"/>
  <c r="N244" i="1"/>
  <c r="U244" i="1" s="1"/>
  <c r="X156" i="16"/>
  <c r="X1467" i="16"/>
  <c r="O444" i="1" s="1"/>
  <c r="P444" i="1" s="1"/>
  <c r="O246" i="1"/>
  <c r="P246" i="1" s="1"/>
  <c r="X159" i="16"/>
  <c r="V153" i="16"/>
  <c r="W153" i="16" s="1"/>
  <c r="O153" i="16"/>
  <c r="O152" i="16"/>
  <c r="O149" i="16" s="1"/>
  <c r="U113" i="1" s="1"/>
  <c r="V152" i="16"/>
  <c r="M134" i="16"/>
  <c r="T134" i="16" s="1"/>
  <c r="J1629" i="16"/>
  <c r="J1624" i="16" s="1"/>
  <c r="W152" i="16" l="1"/>
  <c r="X152" i="16" s="1"/>
  <c r="X149" i="16" s="1"/>
  <c r="P113" i="1" s="1"/>
  <c r="N433" i="1"/>
  <c r="U433" i="1" s="1"/>
  <c r="X153" i="16"/>
  <c r="N438" i="1"/>
  <c r="U438" i="1" s="1"/>
  <c r="V134" i="16"/>
  <c r="S134" i="16"/>
  <c r="M132" i="16"/>
  <c r="T132" i="16" s="1"/>
  <c r="X1426" i="16" l="1"/>
  <c r="O437" i="1" s="1"/>
  <c r="P437" i="1" s="1"/>
  <c r="O244" i="1"/>
  <c r="P244" i="1" s="1"/>
  <c r="O433" i="1"/>
  <c r="P433" i="1" s="1"/>
  <c r="O1350" i="16"/>
  <c r="N420" i="1" s="1"/>
  <c r="U420" i="1" s="1"/>
  <c r="V132" i="16"/>
  <c r="S132" i="16"/>
  <c r="U134" i="16"/>
  <c r="O134" i="16"/>
  <c r="W134" i="16" l="1"/>
  <c r="X134" i="16"/>
  <c r="N104" i="1"/>
  <c r="U104" i="1" s="1"/>
  <c r="U132" i="16"/>
  <c r="O132" i="16"/>
  <c r="M128" i="16"/>
  <c r="T128" i="16" s="1"/>
  <c r="W132" i="16" l="1"/>
  <c r="X132" i="16" s="1"/>
  <c r="O104" i="1"/>
  <c r="P104" i="1" s="1"/>
  <c r="X1350" i="16"/>
  <c r="O420" i="1" s="1"/>
  <c r="P420" i="1" s="1"/>
  <c r="V128" i="16"/>
  <c r="S128" i="16"/>
  <c r="N103" i="1"/>
  <c r="U103" i="1" s="1"/>
  <c r="M126" i="16"/>
  <c r="T126" i="16" s="1"/>
  <c r="O103" i="1" l="1"/>
  <c r="P103" i="1" s="1"/>
  <c r="V126" i="16"/>
  <c r="S126" i="16"/>
  <c r="O102" i="1"/>
  <c r="N102" i="1"/>
  <c r="U102" i="1" s="1"/>
  <c r="U128" i="16"/>
  <c r="O128" i="16"/>
  <c r="P102" i="1"/>
  <c r="M124" i="16"/>
  <c r="T124" i="16" s="1"/>
  <c r="W128" i="16" l="1"/>
  <c r="V124" i="16"/>
  <c r="S124" i="16"/>
  <c r="U126" i="16"/>
  <c r="W126" i="16" s="1"/>
  <c r="O126" i="16"/>
  <c r="M122" i="16"/>
  <c r="T122" i="16" s="1"/>
  <c r="X128" i="16" l="1"/>
  <c r="V122" i="16"/>
  <c r="S122" i="16"/>
  <c r="X126" i="16"/>
  <c r="N100" i="1"/>
  <c r="U100" i="1" s="1"/>
  <c r="U124" i="16"/>
  <c r="W124" i="16" s="1"/>
  <c r="O124" i="16"/>
  <c r="O100" i="1" l="1"/>
  <c r="P100" i="1" s="1"/>
  <c r="N238" i="1"/>
  <c r="U238" i="1" s="1"/>
  <c r="X124" i="16"/>
  <c r="O99" i="1" s="1"/>
  <c r="P99" i="1" s="1"/>
  <c r="N99" i="1"/>
  <c r="U99" i="1" s="1"/>
  <c r="U122" i="16"/>
  <c r="O122" i="16"/>
  <c r="M118" i="16"/>
  <c r="T118" i="16" s="1"/>
  <c r="W122" i="16" l="1"/>
  <c r="X122" i="16" s="1"/>
  <c r="V118" i="16"/>
  <c r="S118" i="16"/>
  <c r="N98" i="1"/>
  <c r="U98" i="1" s="1"/>
  <c r="O97" i="1"/>
  <c r="N97" i="1"/>
  <c r="U97" i="1" s="1"/>
  <c r="M116" i="16"/>
  <c r="T116" i="16" s="1"/>
  <c r="O238" i="1" l="1"/>
  <c r="P238" i="1" s="1"/>
  <c r="O98" i="1"/>
  <c r="P98" i="1" s="1"/>
  <c r="O355" i="1"/>
  <c r="P355" i="1" s="1"/>
  <c r="N236" i="1"/>
  <c r="U236" i="1" s="1"/>
  <c r="V116" i="16"/>
  <c r="S116" i="16"/>
  <c r="U118" i="16"/>
  <c r="O118" i="16"/>
  <c r="P97" i="1"/>
  <c r="M114" i="16"/>
  <c r="T114" i="16" s="1"/>
  <c r="W118" i="16" l="1"/>
  <c r="N235" i="1"/>
  <c r="U235" i="1" s="1"/>
  <c r="V114" i="16"/>
  <c r="S114" i="16"/>
  <c r="O114" i="16" s="1"/>
  <c r="X118" i="16"/>
  <c r="O96" i="1" s="1"/>
  <c r="P96" i="1" s="1"/>
  <c r="N96" i="1"/>
  <c r="U96" i="1" s="1"/>
  <c r="U116" i="16"/>
  <c r="O116" i="16"/>
  <c r="W116" i="16" l="1"/>
  <c r="X116" i="16" s="1"/>
  <c r="O95" i="1" s="1"/>
  <c r="P95" i="1" s="1"/>
  <c r="O236" i="1"/>
  <c r="P236" i="1" s="1"/>
  <c r="N95" i="1"/>
  <c r="U95" i="1" s="1"/>
  <c r="U114" i="16"/>
  <c r="U299" i="1" l="1"/>
  <c r="W114" i="16"/>
  <c r="O235" i="1"/>
  <c r="P235" i="1" s="1"/>
  <c r="X114" i="16"/>
  <c r="N94" i="1"/>
  <c r="U94" i="1" s="1"/>
  <c r="O94" i="1" l="1"/>
  <c r="P94" i="1" s="1"/>
  <c r="O299" i="1"/>
  <c r="P299" i="1" s="1"/>
  <c r="M98" i="16" l="1"/>
  <c r="T98" i="16" s="1"/>
  <c r="V98" i="16" l="1"/>
  <c r="S98" i="16"/>
  <c r="M92" i="16"/>
  <c r="O987" i="16" l="1"/>
  <c r="N217" i="1" s="1"/>
  <c r="U217" i="1" s="1"/>
  <c r="U220" i="1" s="1"/>
  <c r="I774" i="1" s="1"/>
  <c r="U98" i="16"/>
  <c r="O98" i="16"/>
  <c r="M89" i="16"/>
  <c r="O92" i="16"/>
  <c r="T89" i="16" l="1"/>
  <c r="V89" i="16" s="1"/>
  <c r="M83" i="16"/>
  <c r="N90" i="1"/>
  <c r="U90" i="1" s="1"/>
  <c r="O886" i="16"/>
  <c r="W98" i="16"/>
  <c r="S89" i="16"/>
  <c r="X98" i="16" l="1"/>
  <c r="X987" i="16"/>
  <c r="O217" i="1" s="1"/>
  <c r="P217" i="1" s="1"/>
  <c r="U89" i="16"/>
  <c r="O89" i="16"/>
  <c r="O83" i="16" s="1"/>
  <c r="J1123" i="16"/>
  <c r="J2563" i="16" s="1"/>
  <c r="J2547" i="16" s="1"/>
  <c r="P220" i="1" l="1"/>
  <c r="O774" i="1" s="1"/>
  <c r="K774" i="1" s="1"/>
  <c r="W89" i="16"/>
  <c r="X92" i="16"/>
  <c r="O90" i="1" s="1"/>
  <c r="P90" i="1" s="1"/>
  <c r="J2531" i="16"/>
  <c r="J2516" i="16" s="1"/>
  <c r="A220" i="1" l="1"/>
  <c r="A214" i="1" s="1"/>
  <c r="A213" i="1" s="1"/>
  <c r="W220" i="1"/>
  <c r="A774" i="1"/>
  <c r="X89" i="16"/>
  <c r="X83" i="16" s="1"/>
  <c r="X886" i="16"/>
  <c r="J987" i="16"/>
  <c r="J952" i="16" s="1"/>
  <c r="J886" i="16" s="1"/>
  <c r="M65" i="16"/>
  <c r="A215" i="1" l="1"/>
  <c r="T65" i="16"/>
  <c r="V65" i="16" s="1"/>
  <c r="M59" i="16"/>
  <c r="S65" i="16"/>
  <c r="J868" i="16"/>
  <c r="O68" i="16"/>
  <c r="X68" i="16"/>
  <c r="O85" i="1" s="1"/>
  <c r="N85" i="1" l="1"/>
  <c r="U85" i="1" s="1"/>
  <c r="O652" i="16"/>
  <c r="U65" i="16"/>
  <c r="O65" i="16"/>
  <c r="O59" i="16" s="1"/>
  <c r="P85" i="1"/>
  <c r="J832" i="16"/>
  <c r="J778" i="16" s="1"/>
  <c r="J742" i="16" s="1"/>
  <c r="J724" i="16" s="1"/>
  <c r="J706" i="16" s="1"/>
  <c r="M56" i="16"/>
  <c r="T56" i="16" s="1"/>
  <c r="N187" i="1" l="1"/>
  <c r="U187" i="1" s="1"/>
  <c r="W65" i="16"/>
  <c r="V56" i="16"/>
  <c r="S56" i="16"/>
  <c r="M50" i="16"/>
  <c r="J688" i="16"/>
  <c r="J652" i="16" s="1"/>
  <c r="M47" i="16"/>
  <c r="T47" i="16" s="1"/>
  <c r="N173" i="1" l="1"/>
  <c r="U173" i="1" s="1"/>
  <c r="X65" i="16"/>
  <c r="X59" i="16" s="1"/>
  <c r="S47" i="16"/>
  <c r="U56" i="16"/>
  <c r="O56" i="16"/>
  <c r="M41" i="16"/>
  <c r="M37" i="16"/>
  <c r="T37" i="16" s="1"/>
  <c r="O50" i="16"/>
  <c r="N83" i="1" s="1"/>
  <c r="U83" i="1" s="1"/>
  <c r="N164" i="1" l="1"/>
  <c r="U164" i="1" s="1"/>
  <c r="W56" i="16"/>
  <c r="O187" i="1"/>
  <c r="P187" i="1" s="1"/>
  <c r="O47" i="16"/>
  <c r="S37" i="16"/>
  <c r="O37" i="16" s="1"/>
  <c r="M35" i="16"/>
  <c r="J234" i="16"/>
  <c r="M32" i="16"/>
  <c r="T32" i="16" s="1"/>
  <c r="U47" i="16"/>
  <c r="M2531" i="16" l="1"/>
  <c r="X56" i="16"/>
  <c r="S32" i="16"/>
  <c r="O32" i="16" s="1"/>
  <c r="M26" i="16"/>
  <c r="M14" i="16"/>
  <c r="T14" i="16" s="1"/>
  <c r="U37" i="16"/>
  <c r="O35" i="16"/>
  <c r="V37" i="16"/>
  <c r="W37" i="16" s="1"/>
  <c r="X37" i="16" l="1"/>
  <c r="X35" i="16" s="1"/>
  <c r="O79" i="1" s="1"/>
  <c r="P79" i="1" s="1"/>
  <c r="O164" i="1"/>
  <c r="P164" i="1" s="1"/>
  <c r="N79" i="1"/>
  <c r="U79" i="1" s="1"/>
  <c r="O163" i="1"/>
  <c r="P163" i="1" s="1"/>
  <c r="M742" i="16"/>
  <c r="M706" i="16"/>
  <c r="X50" i="16"/>
  <c r="O83" i="1" s="1"/>
  <c r="P83" i="1" s="1"/>
  <c r="S14" i="16"/>
  <c r="O14" i="16" s="1"/>
  <c r="M8" i="16"/>
  <c r="U32" i="16"/>
  <c r="O26" i="16"/>
  <c r="V32" i="16"/>
  <c r="N78" i="1" l="1"/>
  <c r="U78" i="1" s="1"/>
  <c r="N243" i="1"/>
  <c r="U243" i="1" s="1"/>
  <c r="U258" i="1" s="1"/>
  <c r="I776" i="1" s="1"/>
  <c r="M688" i="16"/>
  <c r="W32" i="16"/>
  <c r="X32" i="16" l="1"/>
  <c r="N91" i="1"/>
  <c r="U91" i="1" s="1"/>
  <c r="V14" i="16"/>
  <c r="X26" i="16" l="1"/>
  <c r="U23" i="16"/>
  <c r="U14" i="16"/>
  <c r="W14" i="16" l="1"/>
  <c r="X14" i="16" s="1"/>
  <c r="W23" i="16"/>
  <c r="X23" i="16" s="1"/>
  <c r="O78" i="1"/>
  <c r="P78" i="1" s="1"/>
  <c r="O8" i="16"/>
  <c r="O17" i="16"/>
  <c r="O243" i="1" l="1"/>
  <c r="P243" i="1" s="1"/>
  <c r="P258" i="1" s="1"/>
  <c r="X17" i="16"/>
  <c r="N77" i="1"/>
  <c r="U77" i="1" s="1"/>
  <c r="X8" i="16"/>
  <c r="N76" i="1"/>
  <c r="U76" i="1" s="1"/>
  <c r="A776" i="1" l="1"/>
  <c r="O647" i="1"/>
  <c r="P647" i="1" s="1"/>
  <c r="O699" i="1"/>
  <c r="P699" i="1" s="1"/>
  <c r="O667" i="1"/>
  <c r="P667" i="1" s="1"/>
  <c r="O138" i="1"/>
  <c r="P138" i="1" s="1"/>
  <c r="M74" i="16"/>
  <c r="O91" i="1"/>
  <c r="P91" i="1" s="1"/>
  <c r="O76" i="1"/>
  <c r="P76" i="1" s="1"/>
  <c r="O77" i="1"/>
  <c r="P77" i="1" s="1"/>
  <c r="A411" i="1"/>
  <c r="A410" i="1" s="1"/>
  <c r="V47" i="16"/>
  <c r="O41" i="16"/>
  <c r="N82" i="1"/>
  <c r="U82" i="1" s="1"/>
  <c r="O74" i="16"/>
  <c r="N88" i="1"/>
  <c r="U88" i="1" s="1"/>
  <c r="P677" i="1" l="1"/>
  <c r="O801" i="1" s="1"/>
  <c r="K801" i="1" s="1"/>
  <c r="P708" i="1"/>
  <c r="O806" i="1" s="1"/>
  <c r="O808" i="1" s="1"/>
  <c r="K808" i="1" s="1"/>
  <c r="A258" i="1"/>
  <c r="A229" i="1" s="1"/>
  <c r="W258" i="1"/>
  <c r="O776" i="1"/>
  <c r="K776" i="1" s="1"/>
  <c r="W47" i="16"/>
  <c r="O129" i="1"/>
  <c r="P129" i="1" s="1"/>
  <c r="O454" i="1"/>
  <c r="P454" i="1" s="1"/>
  <c r="O448" i="1"/>
  <c r="P448" i="1" s="1"/>
  <c r="O436" i="1"/>
  <c r="P436" i="1" s="1"/>
  <c r="O438" i="1"/>
  <c r="P438" i="1" s="1"/>
  <c r="X74" i="16"/>
  <c r="N101" i="1"/>
  <c r="U101" i="1" s="1"/>
  <c r="W677" i="1" l="1"/>
  <c r="P710" i="1"/>
  <c r="A677" i="1"/>
  <c r="A676" i="1" s="1"/>
  <c r="K806" i="1"/>
  <c r="A708" i="1"/>
  <c r="A685" i="1"/>
  <c r="A684" i="1" s="1"/>
  <c r="W708" i="1"/>
  <c r="W710" i="1" s="1"/>
  <c r="A228" i="1"/>
  <c r="A230" i="1"/>
  <c r="A806" i="1"/>
  <c r="A801" i="1"/>
  <c r="O88" i="1"/>
  <c r="P88" i="1" s="1"/>
  <c r="A688" i="1"/>
  <c r="A687" i="1"/>
  <c r="A686" i="1"/>
  <c r="A809" i="1"/>
  <c r="A710" i="1"/>
  <c r="A709" i="1" s="1"/>
  <c r="X47" i="16"/>
  <c r="X41" i="16" s="1"/>
  <c r="O173" i="1"/>
  <c r="P173" i="1" s="1"/>
  <c r="O101" i="1"/>
  <c r="P101" i="1" s="1"/>
  <c r="A660" i="1" l="1"/>
  <c r="A659" i="1" s="1"/>
  <c r="A675" i="1"/>
  <c r="A661" i="1"/>
  <c r="O82" i="1"/>
  <c r="P82" i="1" s="1"/>
  <c r="A805" i="1"/>
  <c r="A807" i="1" s="1"/>
  <c r="A808" i="1"/>
  <c r="N278" i="1" l="1"/>
  <c r="U278" i="1" s="1"/>
  <c r="O278" i="1" l="1"/>
  <c r="P278" i="1" s="1"/>
  <c r="N132" i="1" l="1"/>
  <c r="U132" i="1"/>
  <c r="N126" i="1"/>
  <c r="U126" i="1"/>
  <c r="O132" i="1"/>
  <c r="P132" i="1"/>
  <c r="N89" i="1"/>
  <c r="U89" i="1"/>
  <c r="O652" i="1"/>
  <c r="P652" i="1"/>
  <c r="N652" i="1"/>
  <c r="U652" i="1" s="1"/>
  <c r="N644" i="1"/>
  <c r="U644" i="1"/>
  <c r="N530" i="1"/>
  <c r="U530" i="1"/>
  <c r="N533" i="1"/>
  <c r="U533" i="1"/>
  <c r="N534" i="1"/>
  <c r="U534" i="1"/>
  <c r="N537" i="1"/>
  <c r="U537" i="1"/>
  <c r="N539" i="1"/>
  <c r="U539" i="1"/>
  <c r="O533" i="1"/>
  <c r="P533" i="1" s="1"/>
  <c r="O534" i="1"/>
  <c r="P534" i="1"/>
  <c r="N532" i="1"/>
  <c r="U532" i="1"/>
  <c r="N541" i="1"/>
  <c r="U541" i="1"/>
  <c r="N544" i="1"/>
  <c r="U544" i="1"/>
  <c r="N542" i="1"/>
  <c r="U542" i="1"/>
  <c r="O542" i="1"/>
  <c r="P542" i="1"/>
  <c r="O532" i="1"/>
  <c r="P532" i="1" s="1"/>
  <c r="O537" i="1"/>
  <c r="P537" i="1"/>
  <c r="M832" i="16"/>
  <c r="O529" i="1"/>
  <c r="P529" i="1" s="1"/>
  <c r="O539" i="1"/>
  <c r="P539" i="1" s="1"/>
  <c r="O527" i="1"/>
  <c r="P527" i="1"/>
  <c r="N284" i="1"/>
  <c r="U284" i="1"/>
  <c r="U292" i="1" s="1"/>
  <c r="I778" i="1" s="1"/>
  <c r="N177" i="1"/>
  <c r="U177" i="1"/>
  <c r="N184" i="1"/>
  <c r="U184" i="1"/>
  <c r="N421" i="1"/>
  <c r="U421" i="1" s="1"/>
  <c r="N359" i="1"/>
  <c r="U359" i="1" s="1"/>
  <c r="O177" i="1"/>
  <c r="P177" i="1" s="1"/>
  <c r="O544" i="1"/>
  <c r="P544" i="1"/>
  <c r="X832" i="16"/>
  <c r="O184" i="1"/>
  <c r="P184" i="1"/>
  <c r="N430" i="1"/>
  <c r="U430" i="1" s="1"/>
  <c r="N419" i="1"/>
  <c r="U419" i="1"/>
  <c r="N414" i="1"/>
  <c r="U414" i="1"/>
  <c r="N413" i="1"/>
  <c r="U413" i="1"/>
  <c r="O359" i="1"/>
  <c r="P359" i="1"/>
  <c r="O421" i="1"/>
  <c r="P421" i="1"/>
  <c r="N387" i="1"/>
  <c r="U387" i="1"/>
  <c r="N425" i="1"/>
  <c r="U425" i="1" s="1"/>
  <c r="O425" i="1"/>
  <c r="P425" i="1"/>
  <c r="O430" i="1"/>
  <c r="P430" i="1"/>
  <c r="O419" i="1"/>
  <c r="P419" i="1"/>
  <c r="O414" i="1"/>
  <c r="P414" i="1"/>
  <c r="N168" i="1"/>
  <c r="U168" i="1"/>
  <c r="O168" i="1"/>
  <c r="P168" i="1"/>
  <c r="N394" i="1"/>
  <c r="U394" i="1" s="1"/>
  <c r="O394" i="1"/>
  <c r="P394" i="1"/>
  <c r="N354" i="1"/>
  <c r="U354" i="1"/>
  <c r="N355" i="1"/>
  <c r="U355" i="1"/>
  <c r="N302" i="1"/>
  <c r="U302" i="1"/>
  <c r="U314" i="1" s="1"/>
  <c r="I779" i="1" s="1"/>
  <c r="O302" i="1"/>
  <c r="P302" i="1"/>
  <c r="N159" i="1"/>
  <c r="U159" i="1"/>
  <c r="U201" i="1" s="1"/>
  <c r="I769" i="1" s="1"/>
  <c r="O159" i="1"/>
  <c r="P159" i="1" s="1"/>
  <c r="P201" i="1" s="1"/>
  <c r="N135" i="1"/>
  <c r="U135" i="1"/>
  <c r="N488" i="1"/>
  <c r="U488" i="1"/>
  <c r="U505" i="1" s="1"/>
  <c r="I792" i="1" s="1"/>
  <c r="N225" i="1"/>
  <c r="U225" i="1"/>
  <c r="U227" i="1" s="1"/>
  <c r="I775" i="1" s="1"/>
  <c r="O135" i="1"/>
  <c r="P135" i="1"/>
  <c r="N524" i="1"/>
  <c r="U524" i="1"/>
  <c r="O89" i="1"/>
  <c r="P89" i="1"/>
  <c r="N84" i="1"/>
  <c r="U84" i="1" s="1"/>
  <c r="U118" i="1" s="1"/>
  <c r="O488" i="1"/>
  <c r="P488" i="1"/>
  <c r="P505" i="1" s="1"/>
  <c r="O792" i="1" s="1"/>
  <c r="K792" i="1" s="1"/>
  <c r="O644" i="1"/>
  <c r="P644" i="1" s="1"/>
  <c r="P658" i="1" s="1"/>
  <c r="O800" i="1" s="1"/>
  <c r="O387" i="1"/>
  <c r="P387" i="1"/>
  <c r="O354" i="1"/>
  <c r="P354" i="1"/>
  <c r="P382" i="1" s="1"/>
  <c r="O785" i="1" s="1"/>
  <c r="O524" i="1"/>
  <c r="P524" i="1" s="1"/>
  <c r="O413" i="1"/>
  <c r="P413" i="1" s="1"/>
  <c r="P483" i="1" s="1"/>
  <c r="O126" i="1"/>
  <c r="P126" i="1" s="1"/>
  <c r="P148" i="1" s="1"/>
  <c r="O768" i="1" s="1"/>
  <c r="O225" i="1"/>
  <c r="P225" i="1"/>
  <c r="P227" i="1" s="1"/>
  <c r="O775" i="1"/>
  <c r="K775" i="1" s="1"/>
  <c r="O284" i="1"/>
  <c r="P284" i="1"/>
  <c r="P292" i="1" s="1"/>
  <c r="O778" i="1"/>
  <c r="K778" i="1" s="1"/>
  <c r="O84" i="1"/>
  <c r="P84" i="1" s="1"/>
  <c r="P118" i="1" s="1"/>
  <c r="P551" i="1" l="1"/>
  <c r="O794" i="1" s="1"/>
  <c r="K794" i="1" s="1"/>
  <c r="A118" i="1"/>
  <c r="O767" i="1"/>
  <c r="U658" i="1"/>
  <c r="P396" i="1"/>
  <c r="O786" i="1" s="1"/>
  <c r="I782" i="1"/>
  <c r="U551" i="1"/>
  <c r="I794" i="1" s="1"/>
  <c r="A794" i="1" s="1"/>
  <c r="O769" i="1"/>
  <c r="K769" i="1" s="1"/>
  <c r="P314" i="1"/>
  <c r="O779" i="1" s="1"/>
  <c r="K779" i="1" s="1"/>
  <c r="I767" i="1"/>
  <c r="I800" i="1"/>
  <c r="O791" i="1"/>
  <c r="O788" i="1"/>
  <c r="O803" i="1"/>
  <c r="U382" i="1"/>
  <c r="I785" i="1" s="1"/>
  <c r="K785" i="1" s="1"/>
  <c r="U396" i="1"/>
  <c r="I786" i="1" s="1"/>
  <c r="U483" i="1"/>
  <c r="I791" i="1" s="1"/>
  <c r="U148" i="1"/>
  <c r="I768" i="1" s="1"/>
  <c r="K768" i="1" s="1"/>
  <c r="A778" i="1"/>
  <c r="A775" i="1"/>
  <c r="A768" i="1"/>
  <c r="A791" i="1"/>
  <c r="A785" i="1"/>
  <c r="A786" i="1"/>
  <c r="A800" i="1"/>
  <c r="A792" i="1"/>
  <c r="A796" i="1" s="1"/>
  <c r="A767" i="1"/>
  <c r="W118" i="1"/>
  <c r="P203" i="1"/>
  <c r="A292" i="1"/>
  <c r="A272" i="1" s="1"/>
  <c r="A271" i="1" s="1"/>
  <c r="W292" i="1"/>
  <c r="W227" i="1"/>
  <c r="A227" i="1"/>
  <c r="A222" i="1" s="1"/>
  <c r="W148" i="1"/>
  <c r="A148" i="1"/>
  <c r="A483" i="1"/>
  <c r="A409" i="1" s="1"/>
  <c r="W483" i="1"/>
  <c r="A551" i="1"/>
  <c r="A520" i="1" s="1"/>
  <c r="A519" i="1" s="1"/>
  <c r="A382" i="1"/>
  <c r="A342" i="1" s="1"/>
  <c r="A341" i="1" s="1"/>
  <c r="W382" i="1"/>
  <c r="W396" i="1"/>
  <c r="A396" i="1"/>
  <c r="A384" i="1" s="1"/>
  <c r="W658" i="1"/>
  <c r="W679" i="1" s="1"/>
  <c r="P679" i="1"/>
  <c r="W505" i="1"/>
  <c r="A505" i="1"/>
  <c r="A485" i="1" s="1"/>
  <c r="A201" i="1"/>
  <c r="W201" i="1"/>
  <c r="A314" i="1"/>
  <c r="A294" i="1" s="1"/>
  <c r="W314" i="1"/>
  <c r="O797" i="1" l="1"/>
  <c r="P626" i="1"/>
  <c r="O782" i="1"/>
  <c r="K782" i="1" s="1"/>
  <c r="W551" i="1"/>
  <c r="P333" i="1"/>
  <c r="I797" i="1"/>
  <c r="K786" i="1"/>
  <c r="P398" i="1"/>
  <c r="A398" i="1" s="1"/>
  <c r="W626" i="1"/>
  <c r="K791" i="1"/>
  <c r="I803" i="1"/>
  <c r="K803" i="1" s="1"/>
  <c r="K800" i="1"/>
  <c r="I788" i="1"/>
  <c r="K788" i="1" s="1"/>
  <c r="K797" i="1"/>
  <c r="I771" i="1"/>
  <c r="U718" i="1"/>
  <c r="P714" i="1" s="1"/>
  <c r="I815" i="1" s="1"/>
  <c r="A779" i="1"/>
  <c r="A293" i="1"/>
  <c r="A295" i="1"/>
  <c r="A296" i="1" s="1"/>
  <c r="A297" i="1" s="1"/>
  <c r="A769" i="1"/>
  <c r="A152" i="1"/>
  <c r="A202" i="1"/>
  <c r="A150" i="1"/>
  <c r="A149" i="1" s="1"/>
  <c r="A484" i="1"/>
  <c r="A486" i="1"/>
  <c r="A679" i="1"/>
  <c r="A385" i="1"/>
  <c r="A383" i="1"/>
  <c r="W398" i="1"/>
  <c r="A626" i="1"/>
  <c r="A625" i="1" s="1"/>
  <c r="A122" i="1"/>
  <c r="A123" i="1" s="1"/>
  <c r="A124" i="1" s="1"/>
  <c r="A147" i="1"/>
  <c r="A120" i="1"/>
  <c r="A221" i="1"/>
  <c r="A223" i="1"/>
  <c r="A226" i="1" s="1"/>
  <c r="W333" i="1"/>
  <c r="A333" i="1"/>
  <c r="A203" i="1"/>
  <c r="A117" i="1"/>
  <c r="A115" i="1" s="1"/>
  <c r="A61" i="1"/>
  <c r="W203" i="1"/>
  <c r="W718" i="1" s="1"/>
  <c r="P718" i="1" s="1"/>
  <c r="O815" i="1" s="1"/>
  <c r="I810" i="1" l="1"/>
  <c r="P716" i="1"/>
  <c r="A60" i="1"/>
  <c r="A71" i="1"/>
  <c r="A73" i="1"/>
  <c r="A72" i="1"/>
  <c r="A771" i="1"/>
  <c r="A766" i="1"/>
  <c r="A770" i="1" s="1"/>
  <c r="A782" i="1"/>
  <c r="A773" i="1"/>
  <c r="A781" i="1" s="1"/>
  <c r="A211" i="1"/>
  <c r="A208" i="1"/>
  <c r="A209" i="1" s="1"/>
  <c r="A210" i="1" s="1"/>
  <c r="A332" i="1"/>
  <c r="A212" i="1"/>
  <c r="A121" i="1"/>
  <c r="A119" i="1"/>
  <c r="A797" i="1"/>
  <c r="A790" i="1"/>
  <c r="A406" i="1"/>
  <c r="A552" i="1"/>
  <c r="A403" i="1"/>
  <c r="A788" i="1"/>
  <c r="A784" i="1"/>
  <c r="A787" i="1" s="1"/>
  <c r="A397" i="1"/>
  <c r="A339" i="1"/>
  <c r="A803" i="1"/>
  <c r="A799" i="1"/>
  <c r="A802" i="1" s="1"/>
  <c r="A631" i="1"/>
  <c r="A678" i="1"/>
  <c r="A153" i="1"/>
  <c r="A151" i="1"/>
  <c r="A114" i="1" l="1"/>
  <c r="A110" i="1"/>
  <c r="A154" i="1"/>
  <c r="A155" i="1"/>
  <c r="A338" i="1"/>
  <c r="A340" i="1"/>
  <c r="A404" i="1"/>
  <c r="A408" i="1"/>
  <c r="A407" i="1"/>
  <c r="A405" i="1"/>
  <c r="A810" i="1" l="1"/>
  <c r="A811" i="1" s="1"/>
  <c r="A812" i="1" s="1"/>
  <c r="I819" i="1" l="1"/>
  <c r="K767" i="1" l="1"/>
  <c r="O771" i="1"/>
  <c r="O810" i="1" s="1"/>
  <c r="O819" i="1" l="1"/>
  <c r="K819" i="1" s="1"/>
  <c r="K815" i="1"/>
  <c r="K771" i="1"/>
  <c r="K810" i="1" s="1"/>
</calcChain>
</file>

<file path=xl/sharedStrings.xml><?xml version="1.0" encoding="utf-8"?>
<sst xmlns="http://schemas.openxmlformats.org/spreadsheetml/2006/main" count="8875" uniqueCount="2070">
  <si>
    <t>T:\NCG\Algemeen\O&amp;R\Ontwerp; Team Technisch\Kostendeskundigen\2. Kaders\M29\M29 kostentemplate</t>
  </si>
  <si>
    <r>
      <t xml:space="preserve">In </t>
    </r>
    <r>
      <rPr>
        <u/>
        <sz val="9"/>
        <rFont val="Verdana"/>
        <family val="2"/>
      </rPr>
      <t>Artikel 4. Activiteiten</t>
    </r>
    <r>
      <rPr>
        <sz val="9"/>
        <rFont val="Verdana"/>
        <family val="2"/>
      </rPr>
      <t xml:space="preserve"> van de M29 subsidieregeling staat een opsomming van de isolatie- en ventilatiemaatregelen die onder de regeling subsidiabel zijn. In de regeling is nog geen onderscheid gemaakt tussen de subsidiabele isolatie- en ventilatie maatregelen én de daaraan gekoppelde mogelijke niet subsidieabele afwerkkosten. NB. voor een specifieke doelgroep is een bijdrage in de afwerkkosten van €1.000 subsidie beschikbaar.</t>
    </r>
  </si>
  <si>
    <t>M29 (zie subsidieregeling)</t>
  </si>
  <si>
    <t>Gerelateerde afwerking (niet subsidiabel)</t>
  </si>
  <si>
    <t>Energieadvies</t>
  </si>
  <si>
    <t>Spouwmuurisolatie</t>
  </si>
  <si>
    <r>
      <t>·</t>
    </r>
    <r>
      <rPr>
        <sz val="7"/>
        <rFont val="Times New Roman"/>
        <family val="1"/>
      </rPr>
      <t xml:space="preserve">   </t>
    </r>
    <r>
      <rPr>
        <sz val="9"/>
        <rFont val="Verdana"/>
        <family val="2"/>
      </rPr>
      <t>..</t>
    </r>
  </si>
  <si>
    <t>(incl. gaten en openstootvoegen herstellen, steiger, hoogwerker)</t>
  </si>
  <si>
    <t>Zolder- of vlieringisolatie</t>
  </si>
  <si>
    <r>
      <t>·</t>
    </r>
    <r>
      <rPr>
        <sz val="7"/>
        <rFont val="Times New Roman"/>
        <family val="1"/>
      </rPr>
      <t xml:space="preserve">   </t>
    </r>
    <r>
      <rPr>
        <sz val="9"/>
        <rFont val="Verdana"/>
        <family val="2"/>
      </rPr>
      <t>Leeghalen zolder/vliering, tijdelijke opslag</t>
    </r>
    <r>
      <rPr>
        <sz val="11"/>
        <rFont val="Calibri"/>
        <family val="2"/>
      </rPr>
      <t>   </t>
    </r>
  </si>
  <si>
    <t>(incl. verwijderen bestaande isolatie/wandpanelen/ negbetimmering, dichtmaken tot kale gipsplaten of Agnes platen)</t>
  </si>
  <si>
    <r>
      <t>·</t>
    </r>
    <r>
      <rPr>
        <sz val="7"/>
        <rFont val="Times New Roman"/>
        <family val="1"/>
      </rPr>
      <t xml:space="preserve">   </t>
    </r>
    <r>
      <rPr>
        <sz val="9"/>
        <rFont val="Verdana"/>
        <family val="2"/>
      </rPr>
      <t>Afwerken gipsplaten naden, stucwerk, trapgat omtimmering, schilderwerk, behang</t>
    </r>
  </si>
  <si>
    <r>
      <t>·</t>
    </r>
    <r>
      <rPr>
        <sz val="7"/>
        <rFont val="Times New Roman"/>
        <family val="1"/>
      </rPr>
      <t xml:space="preserve">   </t>
    </r>
    <r>
      <rPr>
        <sz val="9"/>
        <rFont val="Verdana"/>
        <family val="2"/>
      </rPr>
      <t>Knieschotten herstel</t>
    </r>
  </si>
  <si>
    <r>
      <t>·</t>
    </r>
    <r>
      <rPr>
        <sz val="7"/>
        <color rgb="FF0070C0"/>
        <rFont val="Times New Roman"/>
        <family val="1"/>
      </rPr>
      <t xml:space="preserve">   </t>
    </r>
    <r>
      <rPr>
        <sz val="9"/>
        <color rgb="FF0070C0"/>
        <rFont val="Verdana"/>
        <family val="2"/>
      </rPr>
      <t>Elektra verplaatsen/vervangen vanwege NEN1010</t>
    </r>
  </si>
  <si>
    <t>Binnengevel isolatie (voorzetwanden)</t>
  </si>
  <si>
    <r>
      <t>·</t>
    </r>
    <r>
      <rPr>
        <sz val="7"/>
        <rFont val="Times New Roman"/>
        <family val="1"/>
      </rPr>
      <t xml:space="preserve">   </t>
    </r>
    <r>
      <rPr>
        <sz val="9"/>
        <rFont val="Verdana"/>
        <family val="2"/>
      </rPr>
      <t>Afwerken gipsplaten naden, stucwerk, schilderwerk, behang</t>
    </r>
  </si>
  <si>
    <r>
      <t>·</t>
    </r>
    <r>
      <rPr>
        <sz val="7"/>
        <rFont val="Times New Roman"/>
        <family val="1"/>
      </rPr>
      <t xml:space="preserve">   </t>
    </r>
    <r>
      <rPr>
        <sz val="9"/>
        <color rgb="FF333333"/>
        <rFont val="Verdana"/>
        <family val="2"/>
      </rPr>
      <t>Aanpassen/herplaatsen gordijnroedens-gordijnrails, plinten, sierlijsten</t>
    </r>
  </si>
  <si>
    <r>
      <t>·</t>
    </r>
    <r>
      <rPr>
        <sz val="7"/>
        <rFont val="Times New Roman"/>
        <family val="1"/>
      </rPr>
      <t xml:space="preserve">   </t>
    </r>
    <r>
      <rPr>
        <sz val="9"/>
        <color rgb="FF333333"/>
        <rFont val="Verdana"/>
        <family val="2"/>
      </rPr>
      <t>Aanpassen stallaties zoals radiatoren en leidingwerk van cv</t>
    </r>
  </si>
  <si>
    <r>
      <t>·</t>
    </r>
    <r>
      <rPr>
        <sz val="7"/>
        <rFont val="Times New Roman"/>
        <family val="1"/>
      </rPr>
      <t xml:space="preserve">   </t>
    </r>
    <r>
      <rPr>
        <sz val="9"/>
        <rFont val="Verdana"/>
        <family val="2"/>
      </rPr>
      <t>Vensterbanken</t>
    </r>
  </si>
  <si>
    <r>
      <t>·</t>
    </r>
    <r>
      <rPr>
        <sz val="7"/>
        <rFont val="Times New Roman"/>
        <family val="1"/>
      </rPr>
      <t xml:space="preserve">   </t>
    </r>
    <r>
      <rPr>
        <sz val="9"/>
        <rFont val="Verdana"/>
        <family val="2"/>
      </rPr>
      <t>Tijdelijke opslag huisraad</t>
    </r>
  </si>
  <si>
    <r>
      <t>·</t>
    </r>
    <r>
      <rPr>
        <sz val="7"/>
        <rFont val="Times New Roman"/>
        <family val="1"/>
      </rPr>
      <t xml:space="preserve">   </t>
    </r>
    <r>
      <rPr>
        <sz val="9"/>
        <rFont val="Verdana"/>
        <family val="2"/>
      </rPr>
      <t>Tijdelijke huisvesting</t>
    </r>
  </si>
  <si>
    <t>Buitengevel isolatie</t>
  </si>
  <si>
    <t>(incl. buitenmuurafwerking bijv. Steenstrips, leges vergunning)</t>
  </si>
  <si>
    <t>Vloerisolatie bovenzijde</t>
  </si>
  <si>
    <r>
      <t>·</t>
    </r>
    <r>
      <rPr>
        <sz val="7"/>
        <rFont val="Times New Roman"/>
        <family val="1"/>
      </rPr>
      <t xml:space="preserve">   </t>
    </r>
    <r>
      <rPr>
        <sz val="9"/>
        <rFont val="Verdana"/>
        <family val="2"/>
      </rPr>
      <t>Vloerafwerking boven op de isolatieplaten (egalisatielaag, vloerbedekking, laminaat, tegelwerk, inkorten deuren</t>
    </r>
  </si>
  <si>
    <t>(isolatieplaten en evt. naden tapen)</t>
  </si>
  <si>
    <t>Kruipruimte isolatie</t>
  </si>
  <si>
    <r>
      <t>·</t>
    </r>
    <r>
      <rPr>
        <sz val="7"/>
        <rFont val="Times New Roman"/>
        <family val="1"/>
      </rPr>
      <t xml:space="preserve">   </t>
    </r>
    <r>
      <rPr>
        <sz val="9"/>
        <rFont val="Verdana"/>
        <family val="2"/>
      </rPr>
      <t>Herstel vloerafwerking</t>
    </r>
  </si>
  <si>
    <t>(incl. vloerdoorvoer en dichtmaken, doorbreken en herstellen scheidingsmuren kruipruimte)</t>
  </si>
  <si>
    <r>
      <t>·</t>
    </r>
    <r>
      <rPr>
        <sz val="7"/>
        <rFont val="Times New Roman"/>
        <family val="1"/>
      </rPr>
      <t xml:space="preserve">   </t>
    </r>
    <r>
      <rPr>
        <sz val="9"/>
        <rFont val="Verdana"/>
        <family val="2"/>
      </rPr>
      <t>Verleggen leidingwerk, kabelwerk</t>
    </r>
  </si>
  <si>
    <t>Dakisolatie buitenzijde</t>
  </si>
  <si>
    <r>
      <t>·</t>
    </r>
    <r>
      <rPr>
        <sz val="7"/>
        <rFont val="Times New Roman"/>
        <family val="1"/>
      </rPr>
      <t xml:space="preserve">   </t>
    </r>
    <r>
      <rPr>
        <sz val="9"/>
        <rFont val="Verdana"/>
        <family val="2"/>
      </rPr>
      <t>Terugplaatsen zonnepanelen, zonneboiler enz.</t>
    </r>
  </si>
  <si>
    <r>
      <t>·</t>
    </r>
    <r>
      <rPr>
        <sz val="7"/>
        <rFont val="Times New Roman"/>
        <family val="1"/>
      </rPr>
      <t xml:space="preserve">   </t>
    </r>
    <r>
      <rPr>
        <sz val="9"/>
        <rFont val="Verdana"/>
        <family val="2"/>
      </rPr>
      <t>Gootaanpassingen, loodslabben</t>
    </r>
  </si>
  <si>
    <t>Voor- of achterzetbeglazing</t>
  </si>
  <si>
    <r>
      <t>·</t>
    </r>
    <r>
      <rPr>
        <sz val="7"/>
        <rFont val="Times New Roman"/>
        <family val="1"/>
      </rPr>
      <t xml:space="preserve">   </t>
    </r>
    <r>
      <rPr>
        <sz val="9"/>
        <rFont val="Verdana"/>
        <family val="2"/>
      </rPr>
      <t>Schilderwerk kozijnen</t>
    </r>
  </si>
  <si>
    <t>(incl. plaatsen en afkitten)</t>
  </si>
  <si>
    <t>HR++ glas en doorvoerroosters</t>
  </si>
  <si>
    <t>(incl. herstel bestaande kozijnen tot 12 cm grote reparaties, plaatsen glas en afkitten)</t>
  </si>
  <si>
    <r>
      <t>·</t>
    </r>
    <r>
      <rPr>
        <sz val="7"/>
        <rFont val="Times New Roman"/>
        <family val="1"/>
      </rPr>
      <t xml:space="preserve">   </t>
    </r>
    <r>
      <rPr>
        <sz val="9"/>
        <rFont val="Verdana"/>
        <family val="2"/>
      </rPr>
      <t>Stucwerk aan binnen- of buitenzijde</t>
    </r>
  </si>
  <si>
    <t>Triple glas + kozijnen (ISDE 30%)</t>
  </si>
  <si>
    <t>Kozijnpaneel of deurisolatie</t>
  </si>
  <si>
    <r>
      <t>·</t>
    </r>
    <r>
      <rPr>
        <sz val="7"/>
        <rFont val="Times New Roman"/>
        <family val="1"/>
      </rPr>
      <t xml:space="preserve">   </t>
    </r>
    <r>
      <rPr>
        <sz val="9"/>
        <rFont val="Verdana"/>
        <family val="2"/>
      </rPr>
      <t>Schilderwerk, nieuw beslag</t>
    </r>
  </si>
  <si>
    <t>(incl. terugplaatsen bestaand beslag wanneer mogelijk)</t>
  </si>
  <si>
    <t>Ventilatiemaatregelen</t>
  </si>
  <si>
    <t>(incl. herstel breekwerk, dichtmaken tot aan de kale gipsplaten)</t>
  </si>
  <si>
    <t>Kierdichting</t>
  </si>
  <si>
    <r>
      <t>·</t>
    </r>
    <r>
      <rPr>
        <sz val="7"/>
        <rFont val="Times New Roman"/>
        <family val="1"/>
      </rPr>
      <t xml:space="preserve">   </t>
    </r>
    <r>
      <rPr>
        <sz val="9"/>
        <rFont val="Verdana"/>
        <family val="2"/>
      </rPr>
      <t>Schilderwerk</t>
    </r>
  </si>
  <si>
    <t>Natuurvrij maken</t>
  </si>
  <si>
    <t>(incl. herstel breekwerk).</t>
  </si>
  <si>
    <t>Ecologisch plan vergoed door NCG, geen onderdeel subsidie.</t>
  </si>
  <si>
    <t>Bij veel van de maatregelen:</t>
  </si>
  <si>
    <r>
      <t>·</t>
    </r>
    <r>
      <rPr>
        <sz val="7"/>
        <rFont val="Times New Roman"/>
        <family val="1"/>
      </rPr>
      <t xml:space="preserve">   </t>
    </r>
    <r>
      <rPr>
        <sz val="9"/>
        <rFont val="Verdana"/>
        <family val="2"/>
      </rPr>
      <t>Houtrolherstel</t>
    </r>
  </si>
  <si>
    <t>Daarnaast als er wel een planken vloer ligt op de vliering dan ligt daarop vaak als opbouw de elektrainstallaties. Kun je daar zondermeer op isolatieplaten aanbrengen?</t>
  </si>
  <si>
    <t>filter</t>
  </si>
  <si>
    <t>nc</t>
  </si>
  <si>
    <t xml:space="preserve">M29 </t>
  </si>
  <si>
    <t>Straat - huisnummer</t>
  </si>
  <si>
    <t>Postcode</t>
  </si>
  <si>
    <t xml:space="preserve">Plaats </t>
  </si>
  <si>
    <t>(Alle)</t>
  </si>
  <si>
    <t>Gemeente</t>
  </si>
  <si>
    <t>Oorspronkelijk bouwjaar</t>
  </si>
  <si>
    <t>Is het gebouw een monument ?</t>
  </si>
  <si>
    <t>Maak keuze</t>
  </si>
  <si>
    <t>Ontwerpregeling isolatie, ventilatie gebouw</t>
  </si>
  <si>
    <t/>
  </si>
  <si>
    <t>Naam opsteller</t>
  </si>
  <si>
    <t>Template:</t>
  </si>
  <si>
    <t>regeltotaal</t>
  </si>
  <si>
    <t>Materiaal</t>
  </si>
  <si>
    <t>m¹</t>
  </si>
  <si>
    <t>pst</t>
  </si>
  <si>
    <t>st</t>
  </si>
  <si>
    <t>m²</t>
  </si>
  <si>
    <t>V1</t>
  </si>
  <si>
    <t>Level 1 - GEVEL</t>
  </si>
  <si>
    <t>V1-1</t>
  </si>
  <si>
    <t>mm</t>
  </si>
  <si>
    <t xml:space="preserve">subtotaal </t>
  </si>
  <si>
    <t>V1-2</t>
  </si>
  <si>
    <t>Buitengevelisolatie</t>
  </si>
  <si>
    <t>V1-3</t>
  </si>
  <si>
    <t>Binnengevelisolatie</t>
  </si>
  <si>
    <t xml:space="preserve">TOTAAL </t>
  </si>
  <si>
    <t>V2</t>
  </si>
  <si>
    <t xml:space="preserve">Level 2 - BEGLAZING EN  KOZIJNEN </t>
  </si>
  <si>
    <t>V2-1</t>
  </si>
  <si>
    <t>V2-2</t>
  </si>
  <si>
    <t>V2-3</t>
  </si>
  <si>
    <t>V2-4</t>
  </si>
  <si>
    <t>V2-5</t>
  </si>
  <si>
    <t>V2-6</t>
  </si>
  <si>
    <t>Vervangen glas door monumentenglas</t>
  </si>
  <si>
    <t>V2-7</t>
  </si>
  <si>
    <t>TOTAAL</t>
  </si>
  <si>
    <t>V3</t>
  </si>
  <si>
    <t>Level 3 - VLOER</t>
  </si>
  <si>
    <t>V3-1</t>
  </si>
  <si>
    <t>V3-2</t>
  </si>
  <si>
    <t>Zolder-/vlieringvloer isolatie</t>
  </si>
  <si>
    <t xml:space="preserve">Totaal </t>
  </si>
  <si>
    <t>V4</t>
  </si>
  <si>
    <t>Level 4 - DAK</t>
  </si>
  <si>
    <t>V4-1</t>
  </si>
  <si>
    <t>V4-2</t>
  </si>
  <si>
    <t>Dakisolatie - buitenzijde platdak</t>
  </si>
  <si>
    <t>V4-3</t>
  </si>
  <si>
    <t>Vervangen vierpans dakraam</t>
  </si>
  <si>
    <t>V4-4</t>
  </si>
  <si>
    <t>V5</t>
  </si>
  <si>
    <t>Level 5 - VENTILATIE</t>
  </si>
  <si>
    <t>V5-1</t>
  </si>
  <si>
    <t>V5-2</t>
  </si>
  <si>
    <t>V6</t>
  </si>
  <si>
    <t>Level 6 - KIERDICHTING</t>
  </si>
  <si>
    <t>V6-1</t>
  </si>
  <si>
    <t xml:space="preserve">Kierdichting </t>
  </si>
  <si>
    <t>wk</t>
  </si>
  <si>
    <t xml:space="preserve"> </t>
  </si>
  <si>
    <t>Code</t>
  </si>
  <si>
    <t>Omschrijving</t>
  </si>
  <si>
    <t>Hoeveelheid</t>
  </si>
  <si>
    <t>Eenheid</t>
  </si>
  <si>
    <t>Norm</t>
  </si>
  <si>
    <t>Uren</t>
  </si>
  <si>
    <t>Tot. mat</t>
  </si>
  <si>
    <t>Tot. O.A.</t>
  </si>
  <si>
    <t>Prijs/ehd.</t>
  </si>
  <si>
    <t>Opmerking</t>
  </si>
  <si>
    <t xml:space="preserve">V1 </t>
  </si>
  <si>
    <t xml:space="preserve">opmerking: kan inzakken </t>
  </si>
  <si>
    <t xml:space="preserve">opmerking: </t>
  </si>
  <si>
    <t>Spouwmuurisolatie schuim (UF schuim) 60 mm.</t>
  </si>
  <si>
    <t>V1-1-X</t>
  </si>
  <si>
    <t xml:space="preserve">Bijkomende kosten </t>
  </si>
  <si>
    <t>m2</t>
  </si>
  <si>
    <t>V1-2-A</t>
  </si>
  <si>
    <t>PE-folie</t>
  </si>
  <si>
    <t xml:space="preserve">PE-folie </t>
  </si>
  <si>
    <t xml:space="preserve">Dampdoorlatende  folie </t>
  </si>
  <si>
    <t>Tengels 22x50 mm (t.b.v. ventilatie)</t>
  </si>
  <si>
    <t>Verduurzamen tengels</t>
  </si>
  <si>
    <t>Dampdoorlatende  folie</t>
  </si>
  <si>
    <t xml:space="preserve">Voegwerk + specie (standaard) </t>
  </si>
  <si>
    <t>V1-2-X</t>
  </si>
  <si>
    <t>opmerking:</t>
  </si>
  <si>
    <t xml:space="preserve">excl. </t>
  </si>
  <si>
    <t>Gyp frame U-profiel</t>
  </si>
  <si>
    <t>Gyp frame C-profiel</t>
  </si>
  <si>
    <t>V1-3-X</t>
  </si>
  <si>
    <t xml:space="preserve">V2 </t>
  </si>
  <si>
    <t>Bijkomende kosten</t>
  </si>
  <si>
    <t xml:space="preserve">prijs per m2 </t>
  </si>
  <si>
    <t>deelprijs/m²</t>
  </si>
  <si>
    <t xml:space="preserve">opmerking: zelf m1 invullen </t>
  </si>
  <si>
    <t>V2-3-A</t>
  </si>
  <si>
    <t xml:space="preserve">Verwijderen bestaande beglazing  </t>
  </si>
  <si>
    <t xml:space="preserve">Nieuwe glaslatten </t>
  </si>
  <si>
    <t>V2-3-X</t>
  </si>
  <si>
    <t>Type glas</t>
  </si>
  <si>
    <t>Enkelglas 4mm</t>
  </si>
  <si>
    <t>Breedte in mm (B)</t>
  </si>
  <si>
    <t>Hoogte in mm (H)</t>
  </si>
  <si>
    <t>Warmtewerende raamfolie TRF-W100</t>
  </si>
  <si>
    <t>Nee</t>
  </si>
  <si>
    <t>Oppervlakte (m²)</t>
  </si>
  <si>
    <t>2.16</t>
  </si>
  <si>
    <t>Profielen voorboren</t>
  </si>
  <si>
    <t>Ja, rondom (standaard)</t>
  </si>
  <si>
    <t>V2-5-X</t>
  </si>
  <si>
    <t>V2-6-X</t>
  </si>
  <si>
    <t>V2-7-X</t>
  </si>
  <si>
    <t>V3-1-X</t>
  </si>
  <si>
    <t>V3-2-A</t>
  </si>
  <si>
    <t xml:space="preserve">V4 </t>
  </si>
  <si>
    <t>V4-1-X</t>
  </si>
  <si>
    <t>V4-2-A</t>
  </si>
  <si>
    <t>V4-2-B</t>
  </si>
  <si>
    <t>V4-2-X</t>
  </si>
  <si>
    <t>V4-4-A</t>
  </si>
  <si>
    <t>V4-4-X</t>
  </si>
  <si>
    <t xml:space="preserve">V5 </t>
  </si>
  <si>
    <t>V5-1-A</t>
  </si>
  <si>
    <t>m1</t>
  </si>
  <si>
    <t>V5-1-B</t>
  </si>
  <si>
    <t>V5-2-A</t>
  </si>
  <si>
    <t>V5-2-B</t>
  </si>
  <si>
    <t>Optie B ?</t>
  </si>
  <si>
    <t xml:space="preserve">V6 </t>
  </si>
  <si>
    <t>V6-1-A</t>
  </si>
  <si>
    <t>V6-1-B</t>
  </si>
  <si>
    <t>Kierdichting bij vloerranden</t>
  </si>
  <si>
    <t>V6-1-C</t>
  </si>
  <si>
    <t>Kierdichting bij buitenkozijnen</t>
  </si>
  <si>
    <t>V6-1-X</t>
  </si>
  <si>
    <t>m³</t>
  </si>
  <si>
    <t xml:space="preserve">Uittrekstaten </t>
  </si>
  <si>
    <t xml:space="preserve">BVO e.d. </t>
  </si>
  <si>
    <t>bouwlaag</t>
  </si>
  <si>
    <t>aantal</t>
  </si>
  <si>
    <t>breedte</t>
  </si>
  <si>
    <t>lengte</t>
  </si>
  <si>
    <t>hoogte</t>
  </si>
  <si>
    <t>opp</t>
  </si>
  <si>
    <t>inhoud</t>
  </si>
  <si>
    <t>plafond</t>
  </si>
  <si>
    <t>wand</t>
  </si>
  <si>
    <t>vloer</t>
  </si>
  <si>
    <t>kelder</t>
  </si>
  <si>
    <t>maatregel</t>
  </si>
  <si>
    <t>ruimte</t>
  </si>
  <si>
    <t>omtrek</t>
  </si>
  <si>
    <t>opv m2</t>
  </si>
  <si>
    <t>systeemplafond</t>
  </si>
  <si>
    <t>gips</t>
  </si>
  <si>
    <t>toeslag tussen balk</t>
  </si>
  <si>
    <t>toeslag schuurwerk</t>
  </si>
  <si>
    <t>beton spack</t>
  </si>
  <si>
    <t>schrootjes</t>
  </si>
  <si>
    <t>geen</t>
  </si>
  <si>
    <t>anders</t>
  </si>
  <si>
    <t>behang</t>
  </si>
  <si>
    <t>sauswerk</t>
  </si>
  <si>
    <t>tegel</t>
  </si>
  <si>
    <t>betimmering (lambrisering)</t>
  </si>
  <si>
    <t>plint</t>
  </si>
  <si>
    <t>knieschotten</t>
  </si>
  <si>
    <t>Vinyl</t>
  </si>
  <si>
    <t>Marmoleum</t>
  </si>
  <si>
    <t>vloerbedekking</t>
  </si>
  <si>
    <t>laminaat</t>
  </si>
  <si>
    <t>Parket</t>
  </si>
  <si>
    <t>Tegels</t>
  </si>
  <si>
    <t>Cement dekvloer</t>
  </si>
  <si>
    <t>begane grond</t>
  </si>
  <si>
    <t>1é verdieping</t>
  </si>
  <si>
    <t>BBO ►</t>
  </si>
  <si>
    <t xml:space="preserve">inhoud altijd controleren (bij schuine daken corrigeren) </t>
  </si>
  <si>
    <t>2é verdieping</t>
  </si>
  <si>
    <t>3é verdieping</t>
  </si>
  <si>
    <t xml:space="preserve">indien meer verdiepingen dan toevoegen </t>
  </si>
  <si>
    <t>zolder</t>
  </si>
  <si>
    <t xml:space="preserve">Totaal  BVO </t>
  </si>
  <si>
    <t xml:space="preserve">Totaal inhoud </t>
  </si>
  <si>
    <t xml:space="preserve">gem. verdiepingshoogte </t>
  </si>
  <si>
    <t xml:space="preserve">totaal </t>
  </si>
  <si>
    <t>gevels en kozijnen</t>
  </si>
  <si>
    <t>omschrijving</t>
  </si>
  <si>
    <t xml:space="preserve">(gem.)hoogte </t>
  </si>
  <si>
    <t>tot. lengte</t>
  </si>
  <si>
    <t>oppervl.</t>
  </si>
  <si>
    <t>driezijdig</t>
  </si>
  <si>
    <t>Afmetingen gevels en kozijnen</t>
  </si>
  <si>
    <t xml:space="preserve">Gevels bruto </t>
  </si>
  <si>
    <t xml:space="preserve">Kozijnen bruto </t>
  </si>
  <si>
    <t>Netto gevel</t>
  </si>
  <si>
    <t>tol. lengte</t>
  </si>
  <si>
    <t>oppervlak</t>
  </si>
  <si>
    <t>3 zijdig</t>
  </si>
  <si>
    <t>bruto dakoppervlak</t>
  </si>
  <si>
    <t xml:space="preserve">dak openingen/sparingen/dakkapellen </t>
  </si>
  <si>
    <t xml:space="preserve">bruto binnenwanden </t>
  </si>
  <si>
    <t xml:space="preserve">Verder zelf eventueel uittrekstaten maken en koppelen aan afwerking e.d. </t>
  </si>
  <si>
    <t xml:space="preserve">kg </t>
  </si>
  <si>
    <t>opmerking; OSB o.g.  of gelijkwaardig)</t>
  </si>
  <si>
    <t>Ja</t>
  </si>
  <si>
    <t>Eemsdelta</t>
  </si>
  <si>
    <t>Groningen</t>
  </si>
  <si>
    <t>Het Hogeland</t>
  </si>
  <si>
    <t>Midden-Groningen</t>
  </si>
  <si>
    <t>Oldambt</t>
  </si>
  <si>
    <t>Pekela</t>
  </si>
  <si>
    <t>Stadskanaal</t>
  </si>
  <si>
    <t>Veendam</t>
  </si>
  <si>
    <t>Westerkwartier</t>
  </si>
  <si>
    <t>Westerwolde</t>
  </si>
  <si>
    <t>nr</t>
  </si>
  <si>
    <t>Keuzelijst</t>
  </si>
  <si>
    <t>Aalsum</t>
  </si>
  <si>
    <t>Appingedam</t>
  </si>
  <si>
    <t>Achterdiep</t>
  </si>
  <si>
    <t>Bedum</t>
  </si>
  <si>
    <t>Achter-Thesinge</t>
  </si>
  <si>
    <t>Adorp</t>
  </si>
  <si>
    <t>Delfzijl</t>
  </si>
  <si>
    <t>Aduard</t>
  </si>
  <si>
    <t>Aduarderzijl</t>
  </si>
  <si>
    <t>Agodorp</t>
  </si>
  <si>
    <t>Haren</t>
  </si>
  <si>
    <t>Alinghuizen</t>
  </si>
  <si>
    <t>Allersma</t>
  </si>
  <si>
    <t>Alteveer (ged)</t>
  </si>
  <si>
    <t>Amsweer</t>
  </si>
  <si>
    <t>Ten Boer</t>
  </si>
  <si>
    <t>Arwerd</t>
  </si>
  <si>
    <t>Baamsum</t>
  </si>
  <si>
    <t>Baflo</t>
  </si>
  <si>
    <t>Winsum</t>
  </si>
  <si>
    <t>Balmahuizen</t>
  </si>
  <si>
    <t>Zuidhorn</t>
  </si>
  <si>
    <t>Bareveld (ged)</t>
  </si>
  <si>
    <t>Grootegast</t>
  </si>
  <si>
    <t>Barlage</t>
  </si>
  <si>
    <t>Marum</t>
  </si>
  <si>
    <t>Barnflair</t>
  </si>
  <si>
    <t>Leek</t>
  </si>
  <si>
    <t>Beersterhoogen</t>
  </si>
  <si>
    <t>Beerta</t>
  </si>
  <si>
    <t>Bellingwolde</t>
  </si>
  <si>
    <t>Beneden Veensloot</t>
  </si>
  <si>
    <t>Beswerd</t>
  </si>
  <si>
    <t>Bethlehem</t>
  </si>
  <si>
    <t>Bierum</t>
  </si>
  <si>
    <t>Biessum</t>
  </si>
  <si>
    <t>Bikkershorn</t>
  </si>
  <si>
    <t>Blauw</t>
  </si>
  <si>
    <t>Blekslage</t>
  </si>
  <si>
    <t>Blijham</t>
  </si>
  <si>
    <t>Blokum</t>
  </si>
  <si>
    <t>Boerakker (ged)</t>
  </si>
  <si>
    <t>Boerenstreek</t>
  </si>
  <si>
    <t>Bolshuizen</t>
  </si>
  <si>
    <t>Booneschans</t>
  </si>
  <si>
    <t>Borgercompagnie (ged)</t>
  </si>
  <si>
    <t>Borgertange</t>
  </si>
  <si>
    <t>Borgerveld</t>
  </si>
  <si>
    <t>Borgsweer</t>
  </si>
  <si>
    <t>Borgweg</t>
  </si>
  <si>
    <t>Bourtange</t>
  </si>
  <si>
    <t>Boven Pekela</t>
  </si>
  <si>
    <t>Boven Veensloot</t>
  </si>
  <si>
    <t>Bovenrijge</t>
  </si>
  <si>
    <t>Bovenstreek</t>
  </si>
  <si>
    <t>Braamberg</t>
  </si>
  <si>
    <t>Breede</t>
  </si>
  <si>
    <t>Brillerij</t>
  </si>
  <si>
    <t>Briltil</t>
  </si>
  <si>
    <t>Broek</t>
  </si>
  <si>
    <t>Bronsveen</t>
  </si>
  <si>
    <t>Burgemeester Beinsdorp</t>
  </si>
  <si>
    <t>Ceresdorp</t>
  </si>
  <si>
    <t>Dallingeweer</t>
  </si>
  <si>
    <t>De Bruil</t>
  </si>
  <si>
    <t>De Bult</t>
  </si>
  <si>
    <t>De Har</t>
  </si>
  <si>
    <t>De Haspel</t>
  </si>
  <si>
    <t>De Holm</t>
  </si>
  <si>
    <t>De Houw</t>
  </si>
  <si>
    <t>De Hunze</t>
  </si>
  <si>
    <t>De Jammer</t>
  </si>
  <si>
    <t>De Jouwer</t>
  </si>
  <si>
    <t>De Knijp</t>
  </si>
  <si>
    <t>De Lethe</t>
  </si>
  <si>
    <t>De Maten</t>
  </si>
  <si>
    <t>De Paauwen</t>
  </si>
  <si>
    <t>De Poffert</t>
  </si>
  <si>
    <t>De Ruigewaard</t>
  </si>
  <si>
    <t>De Snipperij</t>
  </si>
  <si>
    <t>De Streek</t>
  </si>
  <si>
    <t>De Wilp</t>
  </si>
  <si>
    <t>Dekkershuizen</t>
  </si>
  <si>
    <t>Den Andel</t>
  </si>
  <si>
    <t>Den Ham</t>
  </si>
  <si>
    <t>Den Horn</t>
  </si>
  <si>
    <t>Denemarken</t>
  </si>
  <si>
    <t>Diepswal</t>
  </si>
  <si>
    <t>Dijkum</t>
  </si>
  <si>
    <t>Doezum</t>
  </si>
  <si>
    <t>Doodstil</t>
  </si>
  <si>
    <t>Dorkwerd</t>
  </si>
  <si>
    <t>Dorp</t>
  </si>
  <si>
    <t>Douwen</t>
  </si>
  <si>
    <t>Drieborg</t>
  </si>
  <si>
    <t>Duurkenakker</t>
  </si>
  <si>
    <t>Dwarsdiep</t>
  </si>
  <si>
    <t>Eekeburen</t>
  </si>
  <si>
    <t>Eekwerd</t>
  </si>
  <si>
    <t>Eekwerderdraai</t>
  </si>
  <si>
    <t>Eelderwolde (ged)</t>
  </si>
  <si>
    <t>Eenrum</t>
  </si>
  <si>
    <t>Eenum</t>
  </si>
  <si>
    <t>Eexta</t>
  </si>
  <si>
    <t>Ekamp (ged)</t>
  </si>
  <si>
    <t>Electra</t>
  </si>
  <si>
    <t>Elens</t>
  </si>
  <si>
    <t>Ellerhuizen</t>
  </si>
  <si>
    <t>Ellersinghuizen</t>
  </si>
  <si>
    <t>Engelbert</t>
  </si>
  <si>
    <t>Englum</t>
  </si>
  <si>
    <t>Enumatil (ged)</t>
  </si>
  <si>
    <t>Enzelens</t>
  </si>
  <si>
    <t>Eppenhuizen</t>
  </si>
  <si>
    <t>Essen</t>
  </si>
  <si>
    <t>Euvelgunne</t>
  </si>
  <si>
    <t>Ewer</t>
  </si>
  <si>
    <t>Ezinge</t>
  </si>
  <si>
    <t>Faan</t>
  </si>
  <si>
    <t>Farmsum</t>
  </si>
  <si>
    <t>Feerwerd</t>
  </si>
  <si>
    <t>Felland</t>
  </si>
  <si>
    <t>Fiemel</t>
  </si>
  <si>
    <t>Finsterwolde</t>
  </si>
  <si>
    <t>Finsterwolderhamrik</t>
  </si>
  <si>
    <t>Foxham</t>
  </si>
  <si>
    <t>Foxhol</t>
  </si>
  <si>
    <t>Foxholsterbosch</t>
  </si>
  <si>
    <t>Fraamklap</t>
  </si>
  <si>
    <t>Fransum</t>
  </si>
  <si>
    <t>Froombosch</t>
  </si>
  <si>
    <t>Frytum</t>
  </si>
  <si>
    <t>Gaarkeuken</t>
  </si>
  <si>
    <t>Gaarland</t>
  </si>
  <si>
    <t>Ganzedijk</t>
  </si>
  <si>
    <t>Garmerwolde</t>
  </si>
  <si>
    <t>Garnwerd</t>
  </si>
  <si>
    <t>Garrelsweer</t>
  </si>
  <si>
    <t>Garreweer</t>
  </si>
  <si>
    <t>Garsthuizen</t>
  </si>
  <si>
    <t>Geefsweer</t>
  </si>
  <si>
    <t>Glimmen</t>
  </si>
  <si>
    <t>Godlinze</t>
  </si>
  <si>
    <t>Goldhoorn</t>
  </si>
  <si>
    <t>Grijpskerk</t>
  </si>
  <si>
    <t>Grijssloot</t>
  </si>
  <si>
    <t>Groot Maarslag</t>
  </si>
  <si>
    <t>Groot Wetsinge</t>
  </si>
  <si>
    <t>Hanetange</t>
  </si>
  <si>
    <t>Hardeweer</t>
  </si>
  <si>
    <t>Harenermolen</t>
  </si>
  <si>
    <t>Harkstede</t>
  </si>
  <si>
    <t>Harpel</t>
  </si>
  <si>
    <t>Harssens</t>
  </si>
  <si>
    <t>Hasseberg</t>
  </si>
  <si>
    <t>Hebrecht</t>
  </si>
  <si>
    <t>Heereburen</t>
  </si>
  <si>
    <t>Hefswal</t>
  </si>
  <si>
    <t>Heiligerlee</t>
  </si>
  <si>
    <t>Heineburen</t>
  </si>
  <si>
    <t>Hekkum</t>
  </si>
  <si>
    <t>Hellum</t>
  </si>
  <si>
    <t>Helwerd</t>
  </si>
  <si>
    <t>Hemert</t>
  </si>
  <si>
    <t>Het Reidland</t>
  </si>
  <si>
    <t>Heveskes</t>
  </si>
  <si>
    <t>Höchte</t>
  </si>
  <si>
    <t>Hoekje</t>
  </si>
  <si>
    <t>Hoeksmeer</t>
  </si>
  <si>
    <t>Hoetmansmeer</t>
  </si>
  <si>
    <t>Höfte</t>
  </si>
  <si>
    <t>Holte</t>
  </si>
  <si>
    <t>Holwierde</t>
  </si>
  <si>
    <t>Holwinde</t>
  </si>
  <si>
    <t>Honderd</t>
  </si>
  <si>
    <t>Hongerige Wolf</t>
  </si>
  <si>
    <t>Hoogezand</t>
  </si>
  <si>
    <t>Hoogkerk</t>
  </si>
  <si>
    <t>Hoogwatum</t>
  </si>
  <si>
    <t>Hooilandseweg</t>
  </si>
  <si>
    <t>Hoorn</t>
  </si>
  <si>
    <t>Hoornderveen</t>
  </si>
  <si>
    <t>Hoornsedijk</t>
  </si>
  <si>
    <t>Hornhuizen</t>
  </si>
  <si>
    <t>Horsten</t>
  </si>
  <si>
    <t>Houwerzijl</t>
  </si>
  <si>
    <t>Huizinge</t>
  </si>
  <si>
    <t>Jagerswijk</t>
  </si>
  <si>
    <t>Jipsingboermussel</t>
  </si>
  <si>
    <t>Jipsingboertange</t>
  </si>
  <si>
    <t>Jipsinghuizen</t>
  </si>
  <si>
    <t>Jonkersvaart</t>
  </si>
  <si>
    <t>Jukwerd</t>
  </si>
  <si>
    <t>Kaakhorn</t>
  </si>
  <si>
    <t>Kalkwijk</t>
  </si>
  <si>
    <t>Kantens</t>
  </si>
  <si>
    <t>Katershorn</t>
  </si>
  <si>
    <t>Kenwerd</t>
  </si>
  <si>
    <t>Kibbelgaarn (ged)</t>
  </si>
  <si>
    <t>Kiel-Windeweer</t>
  </si>
  <si>
    <t>Klei</t>
  </si>
  <si>
    <t>Klein Garnwerd</t>
  </si>
  <si>
    <t>Klein Harkstede</t>
  </si>
  <si>
    <t>Klein Wetsinge</t>
  </si>
  <si>
    <t>Kleine Huisjes</t>
  </si>
  <si>
    <t>Kleinemeer</t>
  </si>
  <si>
    <t>Klein-Ulsda</t>
  </si>
  <si>
    <t>Kloosterburen</t>
  </si>
  <si>
    <t>Kolham</t>
  </si>
  <si>
    <t>Kolhol</t>
  </si>
  <si>
    <t>Kommerzijl</t>
  </si>
  <si>
    <t>Koningsoord</t>
  </si>
  <si>
    <t>Kopaf</t>
  </si>
  <si>
    <t>Kopstukken</t>
  </si>
  <si>
    <t>Korengarst</t>
  </si>
  <si>
    <t>Korhorn</t>
  </si>
  <si>
    <t>Kornhorn</t>
  </si>
  <si>
    <t>Korte Akkers</t>
  </si>
  <si>
    <t>Kostverloren</t>
  </si>
  <si>
    <t>Koudehoek</t>
  </si>
  <si>
    <t>Krassum</t>
  </si>
  <si>
    <t>Krewerd</t>
  </si>
  <si>
    <t>Kroddeburen</t>
  </si>
  <si>
    <t>Kromme-Elleboog</t>
  </si>
  <si>
    <t>Kropswolde</t>
  </si>
  <si>
    <t>Kruiselwerk</t>
  </si>
  <si>
    <t>Kruisweg</t>
  </si>
  <si>
    <t>Kuzemer</t>
  </si>
  <si>
    <t>Kuzemerbalk</t>
  </si>
  <si>
    <t>Lageland</t>
  </si>
  <si>
    <t>Lageweg</t>
  </si>
  <si>
    <t>Lalleweer</t>
  </si>
  <si>
    <t>Lammerburen</t>
  </si>
  <si>
    <t>Lammerweg</t>
  </si>
  <si>
    <t>Laskwerd</t>
  </si>
  <si>
    <t>Laude</t>
  </si>
  <si>
    <t>Lauderbeetse</t>
  </si>
  <si>
    <t>Laudermarke</t>
  </si>
  <si>
    <t>Lauderzwarteveen</t>
  </si>
  <si>
    <t>Lauwersoog</t>
  </si>
  <si>
    <t>Lauwerzijl</t>
  </si>
  <si>
    <t>Leegkerk</t>
  </si>
  <si>
    <t>Leemdobben</t>
  </si>
  <si>
    <t>Leens</t>
  </si>
  <si>
    <t>Leermens</t>
  </si>
  <si>
    <t>Lellens</t>
  </si>
  <si>
    <t>Lettelbert</t>
  </si>
  <si>
    <t>Loppersum</t>
  </si>
  <si>
    <t>Losdorp</t>
  </si>
  <si>
    <t>Lucaswolde</t>
  </si>
  <si>
    <t>Luddeweer</t>
  </si>
  <si>
    <t>Lula</t>
  </si>
  <si>
    <t>Lutjegast</t>
  </si>
  <si>
    <t>Lutjeloo</t>
  </si>
  <si>
    <t>Lutjerijp</t>
  </si>
  <si>
    <t>Lutjewijtwerd</t>
  </si>
  <si>
    <t>Lutjewolde (ged)</t>
  </si>
  <si>
    <t>Lutjewolde (ged.)</t>
  </si>
  <si>
    <t>Maarhuizen</t>
  </si>
  <si>
    <t>Marsum</t>
  </si>
  <si>
    <t>Martenshoek</t>
  </si>
  <si>
    <t>Matsloot (ged)</t>
  </si>
  <si>
    <t>Meeden</t>
  </si>
  <si>
    <t>Meedhuizen</t>
  </si>
  <si>
    <t>Meerland</t>
  </si>
  <si>
    <t>Meerwijck</t>
  </si>
  <si>
    <t>Mensingeweer</t>
  </si>
  <si>
    <t>Merum</t>
  </si>
  <si>
    <t>Middelbert</t>
  </si>
  <si>
    <t>Middelstum</t>
  </si>
  <si>
    <t>Midwolda</t>
  </si>
  <si>
    <t>Midwolde</t>
  </si>
  <si>
    <t>Modderland</t>
  </si>
  <si>
    <t>Molenrij</t>
  </si>
  <si>
    <t>Molenstreek</t>
  </si>
  <si>
    <t>Morige</t>
  </si>
  <si>
    <t>Munnekemoer</t>
  </si>
  <si>
    <t>Muntendam</t>
  </si>
  <si>
    <t>Mussel</t>
  </si>
  <si>
    <t>Musselkanaal</t>
  </si>
  <si>
    <t>Nansum</t>
  </si>
  <si>
    <t>Napels</t>
  </si>
  <si>
    <t>Niebert</t>
  </si>
  <si>
    <t>Niehove</t>
  </si>
  <si>
    <t>Niekerk</t>
  </si>
  <si>
    <t>Niesoord</t>
  </si>
  <si>
    <t>Nieuw-Beerta</t>
  </si>
  <si>
    <t>Nieuwe Compagnie</t>
  </si>
  <si>
    <t>Nieuwe Pekela</t>
  </si>
  <si>
    <t>Nieuweschans</t>
  </si>
  <si>
    <t>Nieuwklap</t>
  </si>
  <si>
    <t>Nieuwolda</t>
  </si>
  <si>
    <t>Nieuwolda-Oost</t>
  </si>
  <si>
    <t>Nieuw-Scheemda</t>
  </si>
  <si>
    <t>Nieuwstad</t>
  </si>
  <si>
    <t>Nieuw-Statenzijl</t>
  </si>
  <si>
    <t>Niezijl</t>
  </si>
  <si>
    <t>Nijenklooster</t>
  </si>
  <si>
    <t>Nooitgedacht</t>
  </si>
  <si>
    <t>Noordbroek</t>
  </si>
  <si>
    <t>Noordbroeksterhamrik</t>
  </si>
  <si>
    <t>Noorddijk</t>
  </si>
  <si>
    <t>Noorderburen</t>
  </si>
  <si>
    <t>Noorderhoogebrug</t>
  </si>
  <si>
    <t>Noorderland</t>
  </si>
  <si>
    <t>Noordhorn</t>
  </si>
  <si>
    <t>Noordhornerga</t>
  </si>
  <si>
    <t>Noordhornertolhek</t>
  </si>
  <si>
    <t>Noordlaren</t>
  </si>
  <si>
    <t>Noordpolderzijl</t>
  </si>
  <si>
    <t>Noordwijk</t>
  </si>
  <si>
    <t>Noordwolde</t>
  </si>
  <si>
    <t>Nuis</t>
  </si>
  <si>
    <t>Numero Dertien</t>
  </si>
  <si>
    <t>Okswerd</t>
  </si>
  <si>
    <t>Oldehove</t>
  </si>
  <si>
    <t>Oldekerk</t>
  </si>
  <si>
    <t>Oldenklooster</t>
  </si>
  <si>
    <t>Oldenzijl</t>
  </si>
  <si>
    <t>Oldorp</t>
  </si>
  <si>
    <t>Oling</t>
  </si>
  <si>
    <t>Ommelanderwijk</t>
  </si>
  <si>
    <t>Onderdendam</t>
  </si>
  <si>
    <t>Onderwierum</t>
  </si>
  <si>
    <t>Onnen</t>
  </si>
  <si>
    <t>Onstwedde</t>
  </si>
  <si>
    <t>Oomsberg</t>
  </si>
  <si>
    <t>Oosteinde</t>
  </si>
  <si>
    <t>Oostereinde</t>
  </si>
  <si>
    <t>Oosterhoogebrug</t>
  </si>
  <si>
    <t>Oosternieland</t>
  </si>
  <si>
    <t>Oosterwijtwerd</t>
  </si>
  <si>
    <t>Oosterzand</t>
  </si>
  <si>
    <t>Oostindië</t>
  </si>
  <si>
    <t>Oostum</t>
  </si>
  <si>
    <t>Oostwold</t>
  </si>
  <si>
    <t>Oostwolderpolder</t>
  </si>
  <si>
    <t>Opende</t>
  </si>
  <si>
    <t>Opmeeden</t>
  </si>
  <si>
    <t>Opwierde</t>
  </si>
  <si>
    <t>Oterdum (opgeheven)</t>
  </si>
  <si>
    <t>Oude Pekela</t>
  </si>
  <si>
    <t>Oude Roodehaan</t>
  </si>
  <si>
    <t>Oude Statenzijl</t>
  </si>
  <si>
    <t>Oudedijk</t>
  </si>
  <si>
    <t>Oudeschans</t>
  </si>
  <si>
    <t>Oudeschip</t>
  </si>
  <si>
    <t>Oudezijl</t>
  </si>
  <si>
    <t>Over de Dijk</t>
  </si>
  <si>
    <t>Overdiep</t>
  </si>
  <si>
    <t>Overschild</t>
  </si>
  <si>
    <t>Pallert</t>
  </si>
  <si>
    <t>Pasop</t>
  </si>
  <si>
    <t>Paterswolde (ged)</t>
  </si>
  <si>
    <t>Peebos</t>
  </si>
  <si>
    <t>Peizerweg</t>
  </si>
  <si>
    <t>Pieterburen</t>
  </si>
  <si>
    <t>Pieterzijl</t>
  </si>
  <si>
    <t>Poldert</t>
  </si>
  <si>
    <t>Polen</t>
  </si>
  <si>
    <t>Ranum</t>
  </si>
  <si>
    <t>Rasquert</t>
  </si>
  <si>
    <t>Rhederbrug</t>
  </si>
  <si>
    <t>Rhederveld</t>
  </si>
  <si>
    <t>Rijsdam</t>
  </si>
  <si>
    <t>Ripperda</t>
  </si>
  <si>
    <t>Robbenoort</t>
  </si>
  <si>
    <t>Roelage</t>
  </si>
  <si>
    <t>Roodehaan</t>
  </si>
  <si>
    <t>Roodeschool</t>
  </si>
  <si>
    <t>Rottum</t>
  </si>
  <si>
    <t>Rottumeroog</t>
  </si>
  <si>
    <t>Ruigezand</t>
  </si>
  <si>
    <t>Ruischerbrug</t>
  </si>
  <si>
    <t>Ruiten</t>
  </si>
  <si>
    <t>Saaksum</t>
  </si>
  <si>
    <t>Saaxumhuizen</t>
  </si>
  <si>
    <t>Sappemeer</t>
  </si>
  <si>
    <t>Sauwerd</t>
  </si>
  <si>
    <t>Schaapbulten</t>
  </si>
  <si>
    <t>Schaaphok</t>
  </si>
  <si>
    <t>Scharmer</t>
  </si>
  <si>
    <t>Scheemda</t>
  </si>
  <si>
    <t>Scheemdermeer</t>
  </si>
  <si>
    <t>Scheemderzwaag</t>
  </si>
  <si>
    <t>Schildwolde</t>
  </si>
  <si>
    <t>Schilligeham</t>
  </si>
  <si>
    <t>Schotterkamp</t>
  </si>
  <si>
    <t>Schouwen</t>
  </si>
  <si>
    <t>Schouwerzijl</t>
  </si>
  <si>
    <t>Sebaldeburen</t>
  </si>
  <si>
    <t>Sellingen</t>
  </si>
  <si>
    <t>Sellingerbeetse</t>
  </si>
  <si>
    <t>Sellingerzwarteveen</t>
  </si>
  <si>
    <t>Selwerd</t>
  </si>
  <si>
    <t>Siddeburen</t>
  </si>
  <si>
    <t>Sint Annen</t>
  </si>
  <si>
    <t>Sint Annerhuisjes</t>
  </si>
  <si>
    <t>Sint Vitusholt</t>
  </si>
  <si>
    <t>Sintmaheerdt</t>
  </si>
  <si>
    <t>Slaperstil</t>
  </si>
  <si>
    <t>Slegge</t>
  </si>
  <si>
    <t>Slochteren</t>
  </si>
  <si>
    <t>Smeerling</t>
  </si>
  <si>
    <t>Smidshorn</t>
  </si>
  <si>
    <t>Solwerd</t>
  </si>
  <si>
    <t>Spijk</t>
  </si>
  <si>
    <t>Spitsbergen</t>
  </si>
  <si>
    <t>Stakenborg</t>
  </si>
  <si>
    <t>Startenhuizen</t>
  </si>
  <si>
    <t>Stedum</t>
  </si>
  <si>
    <t>Steendam</t>
  </si>
  <si>
    <t>Sterenborg</t>
  </si>
  <si>
    <t>Stitswerd</t>
  </si>
  <si>
    <t>Stootshorn</t>
  </si>
  <si>
    <t>Stork</t>
  </si>
  <si>
    <t>Suttum</t>
  </si>
  <si>
    <t>'t Kret</t>
  </si>
  <si>
    <t>t Lage van de weg</t>
  </si>
  <si>
    <t>'t Schot</t>
  </si>
  <si>
    <t>'t Stort</t>
  </si>
  <si>
    <t>'t Veen</t>
  </si>
  <si>
    <t>'t Waar</t>
  </si>
  <si>
    <t>'t Zandstervoorwerk</t>
  </si>
  <si>
    <t>'t Zandt</t>
  </si>
  <si>
    <t>Ten Post</t>
  </si>
  <si>
    <t>Ter Apel</t>
  </si>
  <si>
    <t>Ter Apelkanaal</t>
  </si>
  <si>
    <t>Ter Borg</t>
  </si>
  <si>
    <t>Ter Haar</t>
  </si>
  <si>
    <t>Ter Laan</t>
  </si>
  <si>
    <t>Ter Maarsch</t>
  </si>
  <si>
    <t>Ter Walslage</t>
  </si>
  <si>
    <t>Ter Wisch</t>
  </si>
  <si>
    <t>Ter Wupping</t>
  </si>
  <si>
    <t>Termunten</t>
  </si>
  <si>
    <t>Termunterzijl</t>
  </si>
  <si>
    <t>Thesinge</t>
  </si>
  <si>
    <t>Tinallinge</t>
  </si>
  <si>
    <t>Tjabbesstreek</t>
  </si>
  <si>
    <t>Tjamsweer</t>
  </si>
  <si>
    <t>Tjuchem</t>
  </si>
  <si>
    <t>Tolbert</t>
  </si>
  <si>
    <t>Toornwerd</t>
  </si>
  <si>
    <t>Topweer</t>
  </si>
  <si>
    <t>Tranendal</t>
  </si>
  <si>
    <t>Tripscompagnie (ged)</t>
  </si>
  <si>
    <t>Tusschenloegen</t>
  </si>
  <si>
    <t>Tussenklappen</t>
  </si>
  <si>
    <t>Tweehuizen</t>
  </si>
  <si>
    <t>Uiteinde</t>
  </si>
  <si>
    <t>Uiterburen</t>
  </si>
  <si>
    <t>Uithuizen</t>
  </si>
  <si>
    <t>Uithuizermeeden</t>
  </si>
  <si>
    <t>Uitwierde</t>
  </si>
  <si>
    <t>Ulrum</t>
  </si>
  <si>
    <t>Ulsda</t>
  </si>
  <si>
    <t>Usquert</t>
  </si>
  <si>
    <t>Valom</t>
  </si>
  <si>
    <t>Veele</t>
  </si>
  <si>
    <t>Veelerveen</t>
  </si>
  <si>
    <t>Veenhuizen</t>
  </si>
  <si>
    <t>Veerste Veldhuis</t>
  </si>
  <si>
    <t>Veldstreek</t>
  </si>
  <si>
    <t>Vierburen</t>
  </si>
  <si>
    <t>Vierhuizen</t>
  </si>
  <si>
    <t>Vierverlaten</t>
  </si>
  <si>
    <t>Visvliet</t>
  </si>
  <si>
    <t>Vlagtwedde</t>
  </si>
  <si>
    <t>Vledderhuizen</t>
  </si>
  <si>
    <t>Vledderveen</t>
  </si>
  <si>
    <t>Vosseberg</t>
  </si>
  <si>
    <t>Vriescheloo</t>
  </si>
  <si>
    <t>Wadwerd</t>
  </si>
  <si>
    <t>Wagenborgen</t>
  </si>
  <si>
    <t>Warffum</t>
  </si>
  <si>
    <t>Warfhuizen</t>
  </si>
  <si>
    <t>Waterhuizen</t>
  </si>
  <si>
    <t>Wedde</t>
  </si>
  <si>
    <t>Wedderheide</t>
  </si>
  <si>
    <t>Wedderveer</t>
  </si>
  <si>
    <t>Weende</t>
  </si>
  <si>
    <t>Weenderveld</t>
  </si>
  <si>
    <t>Wehe-den Hoorn</t>
  </si>
  <si>
    <t>Weite</t>
  </si>
  <si>
    <t>Weiwerd</t>
  </si>
  <si>
    <t>Wessinghuizen</t>
  </si>
  <si>
    <t>Wessingtange</t>
  </si>
  <si>
    <t>Westeind</t>
  </si>
  <si>
    <t>Westerbroek</t>
  </si>
  <si>
    <t>Westerdijkshorn</t>
  </si>
  <si>
    <t>Westeremden</t>
  </si>
  <si>
    <t>Westeremder Voorwerk</t>
  </si>
  <si>
    <t>Westerhorn</t>
  </si>
  <si>
    <t>Westerklooster</t>
  </si>
  <si>
    <t>Westerlee</t>
  </si>
  <si>
    <t>Westernieland</t>
  </si>
  <si>
    <t>Westerwijtwerd</t>
  </si>
  <si>
    <t>Westerwolder-Barlage</t>
  </si>
  <si>
    <t>Westerwolder-Veldhuis</t>
  </si>
  <si>
    <t>Westerzand</t>
  </si>
  <si>
    <t>Wierhuizen</t>
  </si>
  <si>
    <t>Wierum</t>
  </si>
  <si>
    <t>Wierumerschouw (ged)</t>
  </si>
  <si>
    <t>Wildeplaats</t>
  </si>
  <si>
    <t>Wilderhof</t>
  </si>
  <si>
    <t>Wildervank</t>
  </si>
  <si>
    <t>Wildervanksterdallen</t>
  </si>
  <si>
    <t>Willemstad</t>
  </si>
  <si>
    <t>Winneweer (ged)</t>
  </si>
  <si>
    <t>Winschoten</t>
  </si>
  <si>
    <t>Winschoterhoogebrug</t>
  </si>
  <si>
    <t>Wirdum</t>
  </si>
  <si>
    <t>Wirdumerdraai</t>
  </si>
  <si>
    <t>Wittewierum</t>
  </si>
  <si>
    <t>Woldendorp</t>
  </si>
  <si>
    <t>Wolfsbarge</t>
  </si>
  <si>
    <t>Wollingboermarke</t>
  </si>
  <si>
    <t>Wollinghuizen</t>
  </si>
  <si>
    <t>Woltersum</t>
  </si>
  <si>
    <t>Woudbloem</t>
  </si>
  <si>
    <t>Zandberg (ged)</t>
  </si>
  <si>
    <t>Zandeweer</t>
  </si>
  <si>
    <t>Zandstroom</t>
  </si>
  <si>
    <t>Zeerijp</t>
  </si>
  <si>
    <t>Zethuis</t>
  </si>
  <si>
    <t>Zevenhuizen</t>
  </si>
  <si>
    <t>Zijldijk (ged)</t>
  </si>
  <si>
    <t>Zomerdijk</t>
  </si>
  <si>
    <t>Zoutkamp</t>
  </si>
  <si>
    <t>Zuidbroek</t>
  </si>
  <si>
    <t>Zuiderburen</t>
  </si>
  <si>
    <t>Zuiderveen</t>
  </si>
  <si>
    <t>Zuidveld</t>
  </si>
  <si>
    <t>Zuidwending</t>
  </si>
  <si>
    <t>Zuidwolde</t>
  </si>
  <si>
    <t>Zuurdijk</t>
  </si>
  <si>
    <t xml:space="preserve">Meetstaten M29 </t>
  </si>
  <si>
    <t>eenh.</t>
  </si>
  <si>
    <t>Vervangen glas door monumentenglas  (Klassiek ca 11mm / U=2.0z) in houten kozijn</t>
  </si>
  <si>
    <t>Vervangen glas door monumentenglas  ( Klassiek ca 11mm / U=2.0z)  in stalen kozijnen ?</t>
  </si>
  <si>
    <t>V3-2-B</t>
  </si>
  <si>
    <t>Er zijn mogelijkheden, mits je een goed isolatie bedrijf hebt. Heb hier goede ervaringen mee bij soortgelijke projecten, ook die de veiligheid goed borgen.</t>
  </si>
  <si>
    <t>Dus overlaten aan het energieadvies en zien als een noodzakelijk maatregel?</t>
  </si>
  <si>
    <t>Soms zijn vlieringzolders alleen houten regels met daaronder een plafond. (een constructieve vloer ontbreekt) hoe ga je daar op isoleren (en ook arbeidstechnisch gezien?</t>
  </si>
  <si>
    <t>opmerking: hoge isolatiewaarde</t>
  </si>
  <si>
    <t>Isolatieadvies</t>
  </si>
  <si>
    <t>Gebruikte gegevens:</t>
  </si>
  <si>
    <t>Datum gegevens:</t>
  </si>
  <si>
    <t>Bijkomende kosten:</t>
  </si>
  <si>
    <t>Knip-/snijvoegherstel boorgaten</t>
  </si>
  <si>
    <t>Spouwafscheiders</t>
  </si>
  <si>
    <t>won</t>
  </si>
  <si>
    <t>Rolsteiger bij smalle doorgang woning</t>
  </si>
  <si>
    <t>Hakken gat in kruipruimte</t>
  </si>
  <si>
    <t>Tijdelijk mangat zagen in houten vloer (geen afwerking)</t>
  </si>
  <si>
    <t>Kruipluik maken inclusief afwerken in houten vloer</t>
  </si>
  <si>
    <t>Toeslag meerwerk t.a.v. leidingwerk</t>
  </si>
  <si>
    <t>opmerking: gesloten cel</t>
  </si>
  <si>
    <t>opmerking: zachte plaat en biobased</t>
  </si>
  <si>
    <t>opmerking: biobased</t>
  </si>
  <si>
    <t>opmerking: harde plaat</t>
  </si>
  <si>
    <t>Minimum Tarief timmerwerkzaamheden</t>
  </si>
  <si>
    <t>©  ABC</t>
  </si>
  <si>
    <t>©    ABC</t>
  </si>
  <si>
    <t>V3-2-C</t>
  </si>
  <si>
    <t xml:space="preserve">uurtarief </t>
  </si>
  <si>
    <t>Klimaatfolie dampscherm tegen vocht installeren</t>
  </si>
  <si>
    <t>Spouw maken dakbeschot isolatie</t>
  </si>
  <si>
    <t>Lattencontructie installeren</t>
  </si>
  <si>
    <t>Uitvlakken bestaande constructie</t>
  </si>
  <si>
    <t>Plinten aanbrengen mdf gegrond</t>
  </si>
  <si>
    <t>Snijwerk</t>
  </si>
  <si>
    <t xml:space="preserve">opmerking: afhankelijk van type isolatie  onderstaande bijkomende kosten </t>
  </si>
  <si>
    <t>Vervangen vierpans dakraam 45 x 55 cm- rieten dak</t>
  </si>
  <si>
    <t xml:space="preserve">opnieuw indekken </t>
  </si>
  <si>
    <t>check</t>
  </si>
  <si>
    <t>Spouw richting dak dichtmaken van binnenuit</t>
  </si>
  <si>
    <t>Spouw richting dak dichtmaken van buitenaf via dakpannen excl. hoogwerker</t>
  </si>
  <si>
    <t>Standaard geïsoleerd vloerluik</t>
  </si>
  <si>
    <t>Bodemfolie voor vloerisolatie (zit in prijs V3-1-B)</t>
  </si>
  <si>
    <t>V1-1-A1</t>
  </si>
  <si>
    <t>V1-1-A2</t>
  </si>
  <si>
    <t>V1-1-A3</t>
  </si>
  <si>
    <t>V1-1-A4</t>
  </si>
  <si>
    <t>V1-1-B1</t>
  </si>
  <si>
    <t>V1-1-B2</t>
  </si>
  <si>
    <t>V1-1-B3</t>
  </si>
  <si>
    <t>V1-1-B4</t>
  </si>
  <si>
    <t>V1-1-C1</t>
  </si>
  <si>
    <t>V1-1-C2</t>
  </si>
  <si>
    <t>V1-1-C3</t>
  </si>
  <si>
    <t>V1-1-C4</t>
  </si>
  <si>
    <t>V1-1-D1</t>
  </si>
  <si>
    <t>V1-1-X1</t>
  </si>
  <si>
    <t>V1-1-X2</t>
  </si>
  <si>
    <t>V1-1-X3</t>
  </si>
  <si>
    <t>V1-1-X4</t>
  </si>
  <si>
    <t>V1-1-X5</t>
  </si>
  <si>
    <t>V1-1-X6</t>
  </si>
  <si>
    <t>V3-1-X1</t>
  </si>
  <si>
    <t>V3-1-X2</t>
  </si>
  <si>
    <t>V3-1-X3</t>
  </si>
  <si>
    <t>V3-1-X4</t>
  </si>
  <si>
    <t>V3-1-X5</t>
  </si>
  <si>
    <t>V3-1-X6</t>
  </si>
  <si>
    <t>V3-1-X7</t>
  </si>
  <si>
    <t>V3-1-X8</t>
  </si>
  <si>
    <t>V3-1-B1</t>
  </si>
  <si>
    <t>V3-1-B2</t>
  </si>
  <si>
    <t>V3-1-B3</t>
  </si>
  <si>
    <t>V3-1-C1</t>
  </si>
  <si>
    <t>V3-1-C2</t>
  </si>
  <si>
    <t>V3-1-D1</t>
  </si>
  <si>
    <t>V3-1-D2</t>
  </si>
  <si>
    <t>V4-1-A1</t>
  </si>
  <si>
    <t>V4-1-A2</t>
  </si>
  <si>
    <t>V4-1-A3</t>
  </si>
  <si>
    <t>V4-1-A4</t>
  </si>
  <si>
    <t>V4-1-B1</t>
  </si>
  <si>
    <t>V4-1-B2</t>
  </si>
  <si>
    <t>V4-1-B3</t>
  </si>
  <si>
    <t>V4-1-B4</t>
  </si>
  <si>
    <t>V4-1-C1</t>
  </si>
  <si>
    <t>V4-1-C2</t>
  </si>
  <si>
    <t>V4-1-C3</t>
  </si>
  <si>
    <t>V4-1-C4</t>
  </si>
  <si>
    <t>V4-1-D1</t>
  </si>
  <si>
    <t>V4-1-D2</t>
  </si>
  <si>
    <t>V4-1-D3</t>
  </si>
  <si>
    <t>V4-1-D4</t>
  </si>
  <si>
    <t>V4-1-E1</t>
  </si>
  <si>
    <t>V4-1-E2</t>
  </si>
  <si>
    <t>V4-1-E3</t>
  </si>
  <si>
    <t>V4-1-E4</t>
  </si>
  <si>
    <t>V4-1-F1</t>
  </si>
  <si>
    <t>V4-1-F2</t>
  </si>
  <si>
    <t>V4-1-F3</t>
  </si>
  <si>
    <t>V4-1-F4</t>
  </si>
  <si>
    <t>V4-1-G1</t>
  </si>
  <si>
    <t>V4-1-G2</t>
  </si>
  <si>
    <t>V4-1-G3</t>
  </si>
  <si>
    <t>V4-1-G4</t>
  </si>
  <si>
    <t>V4-1-X1</t>
  </si>
  <si>
    <t>V4-1-X2</t>
  </si>
  <si>
    <t>V4-1-X3</t>
  </si>
  <si>
    <t>V4-1-X4</t>
  </si>
  <si>
    <t>V4-1-X5</t>
  </si>
  <si>
    <t>V4-1-X6</t>
  </si>
  <si>
    <t>V4-1-X7</t>
  </si>
  <si>
    <t>V4-1-X8</t>
  </si>
  <si>
    <t>V4-1-X9</t>
  </si>
  <si>
    <t>V4-1-X10</t>
  </si>
  <si>
    <t>V4-1-X11</t>
  </si>
  <si>
    <t>V4-1-X12</t>
  </si>
  <si>
    <t>Nokbalk opdikken</t>
  </si>
  <si>
    <t>Isolatie rondom dakopeningen</t>
  </si>
  <si>
    <t>Knieschot plaatsen tot 60cm</t>
  </si>
  <si>
    <t>Stroom verleggen per aansluitpunt</t>
  </si>
  <si>
    <t>V1-1-X7</t>
  </si>
  <si>
    <t>V1-1-X8</t>
  </si>
  <si>
    <t>V1-1-X9</t>
  </si>
  <si>
    <t>V3-1-X9</t>
  </si>
  <si>
    <t>V3-1-X10</t>
  </si>
  <si>
    <t>V3-1-X11</t>
  </si>
  <si>
    <t>Minimum Tarief (van toepassing indien totaal spuit en/of inblaas isoleren lager is dan € 750)</t>
  </si>
  <si>
    <t>Minimum Tarief (van toepassing indien totaal spuit en of inblaas isoleren lager is dan € 750)</t>
  </si>
  <si>
    <t>Onderstaande conform Word bestand &gt;&gt;&gt;&gt;&gt;&gt;&gt;</t>
  </si>
  <si>
    <t xml:space="preserve">m¹
</t>
  </si>
  <si>
    <t>elders</t>
  </si>
  <si>
    <t xml:space="preserve">Toeslag tegen fundering 300mm hoogte Lengte buiten gevel </t>
  </si>
  <si>
    <t xml:space="preserve">opmerking: harde plaat </t>
  </si>
  <si>
    <t>V4-1-X13</t>
  </si>
  <si>
    <t>V1-1 spouwisolatie</t>
  </si>
  <si>
    <t>V3-1 vloerisolatie</t>
  </si>
  <si>
    <t>V4-1 dakisolatie hellend</t>
  </si>
  <si>
    <t>Code
Loon</t>
  </si>
  <si>
    <t>Loon
Aandeel</t>
  </si>
  <si>
    <t>Loon
kosten</t>
  </si>
  <si>
    <t>btw
laag</t>
  </si>
  <si>
    <t>btw
hoog</t>
  </si>
  <si>
    <t>btw
totaal</t>
  </si>
  <si>
    <t>V4-3-A</t>
  </si>
  <si>
    <t>V4-3-B</t>
  </si>
  <si>
    <t>V4-3-X</t>
  </si>
  <si>
    <t>V1-3-A2</t>
  </si>
  <si>
    <t>V1-3-B1</t>
  </si>
  <si>
    <t>V1-3-B2</t>
  </si>
  <si>
    <t>V1-3-B3</t>
  </si>
  <si>
    <t>V1-3-C1</t>
  </si>
  <si>
    <t>V1-3-C2</t>
  </si>
  <si>
    <t>V1-3-C3</t>
  </si>
  <si>
    <t>V1-3-D1</t>
  </si>
  <si>
    <t>V1-3-D2</t>
  </si>
  <si>
    <t>V1-3-D3</t>
  </si>
  <si>
    <t>V1-3-E1</t>
  </si>
  <si>
    <t>V1-3-E2</t>
  </si>
  <si>
    <t>V1-3-E3</t>
  </si>
  <si>
    <t>V1-3-A1</t>
  </si>
  <si>
    <t>V1-3-K1</t>
  </si>
  <si>
    <t>V1-3-K2</t>
  </si>
  <si>
    <t>V1-3-K3</t>
  </si>
  <si>
    <t>V1-3-L1</t>
  </si>
  <si>
    <t>V1-3-L2</t>
  </si>
  <si>
    <t>V1-3-L3</t>
  </si>
  <si>
    <t xml:space="preserve">norm </t>
  </si>
  <si>
    <t>V2-3-A1</t>
  </si>
  <si>
    <t>V2-3-A2</t>
  </si>
  <si>
    <t>V2-3-A3</t>
  </si>
  <si>
    <t>V2-3-A4</t>
  </si>
  <si>
    <t>cm¹</t>
  </si>
  <si>
    <t xml:space="preserve">V2-3 gevel open </t>
  </si>
  <si>
    <t>V2-3-X1</t>
  </si>
  <si>
    <t>V2-3-X2</t>
  </si>
  <si>
    <t>V2-3-X4</t>
  </si>
  <si>
    <t>V2-3-X5</t>
  </si>
  <si>
    <t>V2-3-X6</t>
  </si>
  <si>
    <t>V2-3-X7</t>
  </si>
  <si>
    <t>V2-3-X8</t>
  </si>
  <si>
    <t>V2-3-X9</t>
  </si>
  <si>
    <t>V2-3-X10</t>
  </si>
  <si>
    <t>…</t>
  </si>
  <si>
    <t xml:space="preserve">SLS/ CLS 38x120 mm hoh 600 mm </t>
  </si>
  <si>
    <t>V1-3-X1</t>
  </si>
  <si>
    <t>V1-3-X2</t>
  </si>
  <si>
    <t>V1-3-X3</t>
  </si>
  <si>
    <t>V1-3-X4</t>
  </si>
  <si>
    <t>V1-3-X5</t>
  </si>
  <si>
    <t>V1-3-X6</t>
  </si>
  <si>
    <t>V1-3-X7</t>
  </si>
  <si>
    <t>V1-3-X8</t>
  </si>
  <si>
    <t>V1-3-X9</t>
  </si>
  <si>
    <t>Sierlijsten om kozijnen</t>
  </si>
  <si>
    <t>Dagkantbetimmering</t>
  </si>
  <si>
    <t>Aanpassen cv-leidingen</t>
  </si>
  <si>
    <t>Rolsteiger in woning</t>
  </si>
  <si>
    <t xml:space="preserve">opmerking: zie beglazing  V3 </t>
  </si>
  <si>
    <t xml:space="preserve">V5  Ventilatie </t>
  </si>
  <si>
    <t>V1-1-A</t>
  </si>
  <si>
    <t>V1-1-B</t>
  </si>
  <si>
    <t>V1-1-C</t>
  </si>
  <si>
    <t xml:space="preserve">Voorzetwand houten frame met glaswol deken </t>
  </si>
  <si>
    <t>V1-3-B</t>
  </si>
  <si>
    <t>V1-3-A</t>
  </si>
  <si>
    <t>Voorzetwand houten frame met grasvezel</t>
  </si>
  <si>
    <t>V1-3-C</t>
  </si>
  <si>
    <t>Voorzetwand houten frame met hennepvezel</t>
  </si>
  <si>
    <t>V1-3-D</t>
  </si>
  <si>
    <t>V1-3-E</t>
  </si>
  <si>
    <t xml:space="preserve">Voorzetwand houten frame met PIR platen </t>
  </si>
  <si>
    <t xml:space="preserve">Vloerisolatie onderzijde vloer met isolatiefolie </t>
  </si>
  <si>
    <t xml:space="preserve">Vloerisolatie onderzijde vloer met PUR </t>
  </si>
  <si>
    <t>Vloerisolatie onderzijde vloer met EPS isolatie</t>
  </si>
  <si>
    <t xml:space="preserve">opmerking: 300 mm kalkhennep blokken + 10-20 mm leem/kalkpleister </t>
  </si>
  <si>
    <t>V1-3-H1</t>
  </si>
  <si>
    <t>V1-3-H2</t>
  </si>
  <si>
    <t>V1-3-I3</t>
  </si>
  <si>
    <t>V1-3-J1</t>
  </si>
  <si>
    <t>V1-3-J2</t>
  </si>
  <si>
    <t>V1-3-J3</t>
  </si>
  <si>
    <t>V1-3-R1</t>
  </si>
  <si>
    <t>V1-3-H3</t>
  </si>
  <si>
    <t>V1-3-I1</t>
  </si>
  <si>
    <t>V1-3-I2</t>
  </si>
  <si>
    <t>opmerking: verrekenprijs € 1.00 / cm</t>
  </si>
  <si>
    <t>opmerking: verrekenprijs € 2.25 / cm</t>
  </si>
  <si>
    <t>Afwerking hoeken. neggekanten e.d.</t>
  </si>
  <si>
    <t>opmerking: verrekenprijs € 2.50 / cm</t>
  </si>
  <si>
    <t>Afplakken vloer. balken. ramen. muren</t>
  </si>
  <si>
    <t>Steigerwerk (rolsteiger. steiger in trap. etc.)</t>
  </si>
  <si>
    <t>Stroompunten verleggen (incl. nieuwe inbouwdozen)</t>
  </si>
  <si>
    <t xml:space="preserve">materiaal </t>
  </si>
  <si>
    <t xml:space="preserve">HPL plaatmateriaal 8mm </t>
  </si>
  <si>
    <t xml:space="preserve">Isoleren bovenzijde zolder-/vlieringvloer niet beloopbaar </t>
  </si>
  <si>
    <t>V4-1-A</t>
  </si>
  <si>
    <t>V4-1-B</t>
  </si>
  <si>
    <t>V4-1-E</t>
  </si>
  <si>
    <t>V4-1-D</t>
  </si>
  <si>
    <t>V4-1-C</t>
  </si>
  <si>
    <t>V4-1-G</t>
  </si>
  <si>
    <t>V4-1-F</t>
  </si>
  <si>
    <t>Vervangen glas door HR++ glas in bestaand houten kozijn</t>
  </si>
  <si>
    <t>V2-1-A1</t>
  </si>
  <si>
    <t>V2-1-B1</t>
  </si>
  <si>
    <t>Isoleren kozijnpaneel</t>
  </si>
  <si>
    <t>V2-2-A1</t>
  </si>
  <si>
    <t>Vervangen glas door HR++ glas</t>
  </si>
  <si>
    <t>V2-4-A1</t>
  </si>
  <si>
    <t>V2-5-A1</t>
  </si>
  <si>
    <t>V2-5-B1</t>
  </si>
  <si>
    <t>V2-5-X1</t>
  </si>
  <si>
    <t>V2-6-X1</t>
  </si>
  <si>
    <t>V2-7-X1</t>
  </si>
  <si>
    <t>V2-6-A1</t>
  </si>
  <si>
    <t>V2-6-B1</t>
  </si>
  <si>
    <t>V2-7-A1</t>
  </si>
  <si>
    <t xml:space="preserve">  incl. ~  Boorplan </t>
  </si>
  <si>
    <t xml:space="preserve">  incl. ~  Herstellen voegwerk</t>
  </si>
  <si>
    <t xml:space="preserve">  incl. ~  Ventilatieroosters /aanbrengen</t>
  </si>
  <si>
    <t xml:space="preserve">  incl. ~  Isoleren spouwmuur</t>
  </si>
  <si>
    <t>V4-2-A1</t>
  </si>
  <si>
    <t>V4-2-B1</t>
  </si>
  <si>
    <t xml:space="preserve">Isoleren bovenzijde platdak incl. bitumen dakbedekking </t>
  </si>
  <si>
    <t xml:space="preserve">Isoleren bovenzijde platdak incl. EPDM dakbedekking </t>
  </si>
  <si>
    <t>V4-2-C1</t>
  </si>
  <si>
    <t>V4-2-X1</t>
  </si>
  <si>
    <t>V4-2-X2</t>
  </si>
  <si>
    <t>V4-2-X3</t>
  </si>
  <si>
    <t>V5-1-B1</t>
  </si>
  <si>
    <t>V5-1-C1</t>
  </si>
  <si>
    <t>V5-1-C</t>
  </si>
  <si>
    <t>V4-3-A1</t>
  </si>
  <si>
    <t>V4-3-B1</t>
  </si>
  <si>
    <t>V4-4-A1</t>
  </si>
  <si>
    <t>V4-4-A2</t>
  </si>
  <si>
    <t>V4-4-A3</t>
  </si>
  <si>
    <t>Vervangen dakraam tuimelvenster</t>
  </si>
  <si>
    <t>V1-2-A1</t>
  </si>
  <si>
    <t>V1-2-B1</t>
  </si>
  <si>
    <t>V1-2-C1</t>
  </si>
  <si>
    <t>V1-2-D1</t>
  </si>
  <si>
    <t>V1-2-E1</t>
  </si>
  <si>
    <t>V1-2-X1</t>
  </si>
  <si>
    <t>V1-2-X2</t>
  </si>
  <si>
    <t>V1-2-X3</t>
  </si>
  <si>
    <t>V1-2-X4</t>
  </si>
  <si>
    <t>V1-2-X5</t>
  </si>
  <si>
    <t xml:space="preserve">Inmeten </t>
  </si>
  <si>
    <t xml:space="preserve">Starttarief </t>
  </si>
  <si>
    <t>Minimaal tarief (incl. starttarief)</t>
  </si>
  <si>
    <t>p/ruit</t>
  </si>
  <si>
    <t xml:space="preserve">uur </t>
  </si>
  <si>
    <t xml:space="preserve">pst </t>
  </si>
  <si>
    <t>vak</t>
  </si>
  <si>
    <t>voorbereiding/inmeten/maatvoering</t>
  </si>
  <si>
    <t>1,00</t>
  </si>
  <si>
    <t>opruimen</t>
  </si>
  <si>
    <t>Paneel:</t>
  </si>
  <si>
    <t xml:space="preserve">opmerking: op basis van 12m2 </t>
  </si>
  <si>
    <t>Mechanische Ventilatie MV &amp; Decentrale Mechanische WTW</t>
  </si>
  <si>
    <t>incl.</t>
  </si>
  <si>
    <t>bedrag
incl. btw</t>
  </si>
  <si>
    <t>V1-2-B</t>
  </si>
  <si>
    <t>V1-2-C</t>
  </si>
  <si>
    <t>V1-2-D</t>
  </si>
  <si>
    <t>V1-2-E</t>
  </si>
  <si>
    <t>Alleen toepasbaar bij houten verdiepingsvloeren</t>
  </si>
  <si>
    <t>Houten afwerking neggekanten</t>
  </si>
  <si>
    <t>21,80</t>
  </si>
  <si>
    <t>V2-5-C1</t>
  </si>
  <si>
    <t>V2-6-X2</t>
  </si>
  <si>
    <t>V2-6-X3</t>
  </si>
  <si>
    <t>V2-6-X5</t>
  </si>
  <si>
    <t>V2-6-X4</t>
  </si>
  <si>
    <t>V2-7-X2</t>
  </si>
  <si>
    <t>V2-1-A</t>
  </si>
  <si>
    <t xml:space="preserve">Verwijderen bestaande voorzetwand </t>
  </si>
  <si>
    <t xml:space="preserve">SLS/ CLS 38x89 mm hoh 600 mm </t>
  </si>
  <si>
    <t>opmerking: isolatie Rd 3</t>
  </si>
  <si>
    <t>V1-3-A3</t>
  </si>
  <si>
    <t>V3-1-A</t>
  </si>
  <si>
    <t>V3-1-A1</t>
  </si>
  <si>
    <t>V3-1-A2</t>
  </si>
  <si>
    <t>V3-1-B</t>
  </si>
  <si>
    <t>V3-1-C</t>
  </si>
  <si>
    <t xml:space="preserve">opmerking: op basis van 91. 30 m2 </t>
  </si>
  <si>
    <t xml:space="preserve">opmerking: isolatie Rd 1. 85 </t>
  </si>
  <si>
    <t>opmerking: isolatie Rd 2. 55</t>
  </si>
  <si>
    <t>opmerking: isolatie Rd 3. 4</t>
  </si>
  <si>
    <t>opmerking: isolatie Rd 1. 84</t>
  </si>
  <si>
    <t>opmerking: isolatie Rd 2. 37</t>
  </si>
  <si>
    <t>opmerking: isolatie Rd 3. 16</t>
  </si>
  <si>
    <t>opmerking: isolatie Rd 1. 71</t>
  </si>
  <si>
    <t>opmerking: isolatie Rd 2. 2</t>
  </si>
  <si>
    <t>opmerking: isolatie Rd 2. 05</t>
  </si>
  <si>
    <t>opmerking: isolatie Rd 3. 08</t>
  </si>
  <si>
    <t>opmerking: isolatie Rd 3. 15</t>
  </si>
  <si>
    <t>opmerking: isolatie Rd  4. 05</t>
  </si>
  <si>
    <t>opmerking: isolatie Rd 5. 50</t>
  </si>
  <si>
    <t>opmerking: isolatie Rd 3. 40</t>
  </si>
  <si>
    <t>opmerking: berekening voor raam  21. 8m²</t>
  </si>
  <si>
    <t>&gt; incl..   ~  bodemfolie (voorkomen vocht en gassen uit de bodem)</t>
  </si>
  <si>
    <t>&gt; incl..   ~  tengels en latten aanbrengen</t>
  </si>
  <si>
    <t>&gt; incl..   ~  isolatie aanbrengen</t>
  </si>
  <si>
    <t>&gt; incl..   ~  bevestigingsmiddelen</t>
  </si>
  <si>
    <t>&gt; incl..   ~  luchtdicht maken (tape)</t>
  </si>
  <si>
    <t>V3-2-A1</t>
  </si>
  <si>
    <t>V3-2-A2</t>
  </si>
  <si>
    <t>V3-2-C1</t>
  </si>
  <si>
    <t>V3-2-B1</t>
  </si>
  <si>
    <t>opmerking: Dakisolatie (Rc=3,7): PIR isolatie (d=80mm) buitenzijde plat dak - vervangen dakbedekking APP</t>
  </si>
  <si>
    <t>opmerking: Dakisolatie (Rc=3,7): PIR isolatie (d=80mm) buitenzijde plat dak - vervangen dakbedekking EPDM</t>
  </si>
  <si>
    <t xml:space="preserve">Isoleren bovenzijde platdak (isolatie op bestaande dakbedekking) </t>
  </si>
  <si>
    <t>Verwijderen bestaand dakraam incl. dagkantaftimmering binnenzijde</t>
  </si>
  <si>
    <t>Excl. Dagkantaftimmering</t>
  </si>
  <si>
    <t>V4-3-X1</t>
  </si>
  <si>
    <t>Excl. standaard interieur afwerking  (dagkant aftimmering)</t>
  </si>
  <si>
    <t xml:space="preserve">Verwijderen bestaand dakraam </t>
  </si>
  <si>
    <t>Verwijderen aftimmering</t>
  </si>
  <si>
    <t>Verwijderen en herleggen pannen</t>
  </si>
  <si>
    <t>V4-4-X1</t>
  </si>
  <si>
    <t>Multiplex 12 mm</t>
  </si>
  <si>
    <t xml:space="preserve">Vezelcement plaatmateriaal 12 mm </t>
  </si>
  <si>
    <t>Steenstrips 25 mm</t>
  </si>
  <si>
    <t xml:space="preserve">steigerwerk </t>
  </si>
  <si>
    <t>cat 3</t>
  </si>
  <si>
    <t>Verwijderen metselwerkwanden buiten (halfsteens)</t>
  </si>
  <si>
    <t>nvt</t>
  </si>
  <si>
    <t>Vervangen glas door vacuümglas</t>
  </si>
  <si>
    <t xml:space="preserve">Vervangen glas door vacuümglas </t>
  </si>
  <si>
    <t xml:space="preserve">Voorzetwand houten frame met houtvezel platen </t>
  </si>
  <si>
    <t>V1-3-F1</t>
  </si>
  <si>
    <t>V1-3-F2</t>
  </si>
  <si>
    <t>V1-3-F3</t>
  </si>
  <si>
    <t>V1-3-F</t>
  </si>
  <si>
    <t>opmerking: isolatie Rd 3.15</t>
  </si>
  <si>
    <t>opmerking: isolatie Rd 2.10</t>
  </si>
  <si>
    <t>opmerking: isolatie Rd 1. 55</t>
  </si>
  <si>
    <t>V1-3-M1</t>
  </si>
  <si>
    <t>V1-3-M2</t>
  </si>
  <si>
    <t>V1-3-M3</t>
  </si>
  <si>
    <t>opmerking: isolatie Rd 3.20</t>
  </si>
  <si>
    <t>opmerking: isolatie Rd 2. 10</t>
  </si>
  <si>
    <t>V6-1-D</t>
  </si>
  <si>
    <t>Kierdichting tochtprofiel rondom draaiende delen buitenkozijnen</t>
  </si>
  <si>
    <t>V5-1-X</t>
  </si>
  <si>
    <t>Blowerdoortest voor woningen met bouwjaar na 1983</t>
  </si>
  <si>
    <t xml:space="preserve">Kierdichting bij muurplaten </t>
  </si>
  <si>
    <t>(indien er dakisolatie word toegepast dan zit dit al in die bewerking)</t>
  </si>
  <si>
    <t>(indien er wand of vloerisolatie word toegepast dan zit dit al in die bewerking)</t>
  </si>
  <si>
    <t>(indien er wandisolatie word toegepast dan zit dit al in die bewerking)</t>
  </si>
  <si>
    <t>V6-1-X1</t>
  </si>
  <si>
    <t>V6-1-X2</t>
  </si>
  <si>
    <t xml:space="preserve">M.plex interieur 12 mm breed ± 150/200 mm </t>
  </si>
  <si>
    <t>V6-1-A1</t>
  </si>
  <si>
    <t>V6-1-B1</t>
  </si>
  <si>
    <t>V6-1-C1</t>
  </si>
  <si>
    <t>V6-1-D1</t>
  </si>
  <si>
    <t>V4-2-A2</t>
  </si>
  <si>
    <t>V4-2-B2</t>
  </si>
  <si>
    <t>V4-2-C2</t>
  </si>
  <si>
    <t>V2-4-B1</t>
  </si>
  <si>
    <t>V2-4-C1</t>
  </si>
  <si>
    <t xml:space="preserve">opmerking: berekening voor kozijn van ± 2x2.5 m </t>
  </si>
  <si>
    <t>Tijdelijke afdichting</t>
  </si>
  <si>
    <t>Vervangen houten kozijn door houten kozijn met triple glas (30% subsidiabel)</t>
  </si>
  <si>
    <t xml:space="preserve">Verwijderen buitenkozijnen </t>
  </si>
  <si>
    <t xml:space="preserve">Beglazing HR +++    </t>
  </si>
  <si>
    <t>Nieuwe aftimmering rondom</t>
  </si>
  <si>
    <t>Kitwerk</t>
  </si>
  <si>
    <t>Schilderen aftimmering</t>
  </si>
  <si>
    <t xml:space="preserve">Vensterbank </t>
  </si>
  <si>
    <t>excl.</t>
  </si>
  <si>
    <t>Waterslag</t>
  </si>
  <si>
    <t>Vervangen kunststof kozijn door kunststof kozijn met triple glas (30% subsidiabel)</t>
  </si>
  <si>
    <t>Stelkozijn</t>
  </si>
  <si>
    <t>Vervangen aluminium kozijn door aluminium kozijn met triple glas (30% subsidiabel)</t>
  </si>
  <si>
    <t xml:space="preserve">Toeslag vervangen dakbedekking indien minder dan 8 m² </t>
  </si>
  <si>
    <t xml:space="preserve">Toeslag vervangen isolatie indien minder dan 8 m² </t>
  </si>
  <si>
    <t>V2-5-A</t>
  </si>
  <si>
    <t>V2-5-B</t>
  </si>
  <si>
    <t>V2-5-C</t>
  </si>
  <si>
    <t>V2-6-A</t>
  </si>
  <si>
    <t>V2-6-B</t>
  </si>
  <si>
    <t>V2-7-A</t>
  </si>
  <si>
    <t xml:space="preserve">Vervangen ventilatierooster in kozijn (zie beglazing) </t>
  </si>
  <si>
    <t xml:space="preserve">V3 </t>
  </si>
  <si>
    <t xml:space="preserve">Eternit/vezelversterkt kunststof plaatmateriaal 8mm </t>
  </si>
  <si>
    <t xml:space="preserve">opmerking: deze wel of niet opnemen &gt;&gt; ligt ter beoordeling vakgroep M29 </t>
  </si>
  <si>
    <t xml:space="preserve">╚ Vlokken meer-/minderprijs per mm </t>
  </si>
  <si>
    <t>╚ EPS meer-/minderprijs per mm</t>
  </si>
  <si>
    <t>╚ PUR meer-/minderprijs per mm</t>
  </si>
  <si>
    <t xml:space="preserve">Spouw  </t>
  </si>
  <si>
    <t xml:space="preserve">bgg Vloer </t>
  </si>
  <si>
    <t>100 mm Rc 3.03</t>
  </si>
  <si>
    <t xml:space="preserve">opmerking: verrekenprijs € 2.00 / cm    </t>
  </si>
  <si>
    <t xml:space="preserve">Binnenzijde kap </t>
  </si>
  <si>
    <t>ISOLATIEAANPAK NIJ BEGUN</t>
  </si>
  <si>
    <t>MAATREGELENCATALOGUS ISOLATIEAANPAK NIJ BEGUN</t>
  </si>
  <si>
    <t>www.nijbegun.nl</t>
  </si>
  <si>
    <t>Inleiding:</t>
  </si>
  <si>
    <t xml:space="preserve">Uitgangspunten en werkwijze:  </t>
  </si>
  <si>
    <t xml:space="preserve">Ingevuld op </t>
  </si>
  <si>
    <t>Peildatum:</t>
  </si>
  <si>
    <t xml:space="preserve">► V2 Beglazing en kozijnen </t>
  </si>
  <si>
    <t>► V3 Vloer</t>
  </si>
  <si>
    <t>► V4 Dak</t>
  </si>
  <si>
    <t>► V5 Ventilatie</t>
  </si>
  <si>
    <t>► V6 Kierdichting</t>
  </si>
  <si>
    <t xml:space="preserve">► V1 Gevel </t>
  </si>
  <si>
    <t>V3-1-E1</t>
  </si>
  <si>
    <t>V3-1-E2</t>
  </si>
  <si>
    <t>╚ Schuimbeton meer-/minderprijs per cm</t>
  </si>
  <si>
    <t>40 cm Rc 3.60</t>
  </si>
  <si>
    <t>"Op dit moment worden de kosten voor deze beglazing bepaald. De prijzen worden in een volgende update van de catalogus gedeeld."</t>
  </si>
  <si>
    <t>Vloerisolatie (begane grond)</t>
  </si>
  <si>
    <t>Vervangen vierpans dakraam voor geïsoleerd dakraam  in pannen dak</t>
  </si>
  <si>
    <t>Vervangen vierpans dakraam voor geïsoleerd dakraam in rieten dak</t>
  </si>
  <si>
    <t>Is het gebouw karakteristiek, beeldbepalend ?</t>
  </si>
  <si>
    <t xml:space="preserve">Herstel bestrating en terrein </t>
  </si>
  <si>
    <t xml:space="preserve">Stijl en regelwerk 38x120 mm hoh 500 mm (verduurz.) </t>
  </si>
  <si>
    <t>Binnenzijde gevel massieve blokken (kalkhennep)</t>
  </si>
  <si>
    <t>Inzet kraan bij ruiten &gt; 80 kg. (minimaal inzet 3 uur)</t>
  </si>
  <si>
    <t>Dagkantaftimmering</t>
  </si>
  <si>
    <t>Excl. Het gebruik van mobiele hijskraan indien nodig/mogelijk</t>
  </si>
  <si>
    <t>Loonkostenbestanddeel</t>
  </si>
  <si>
    <t>Meer-/ minder per 10 mm</t>
  </si>
  <si>
    <t>Bodemisolatie EPS-korrels laagdikte dik 200mm  (30% subsidiabel)</t>
  </si>
  <si>
    <t>Bodemisolatie EPS-korrels laagdikte dik 300mm   (30% subsidiabel)</t>
  </si>
  <si>
    <t xml:space="preserve">Zie prijs binnenzijde dak isoleren </t>
  </si>
  <si>
    <t>Lev.+aanbr. vierpans dakraam 45 x 55 cm pannendak</t>
  </si>
  <si>
    <t>Lev.+aanbr. dakraam 55 x 98 cm pannendak</t>
  </si>
  <si>
    <t>Lev.+aanbr. dakraam 114 x 118 cm pannendak</t>
  </si>
  <si>
    <t>Vervangen vierpans dakraam 45 x 55 cm- pannendak</t>
  </si>
  <si>
    <t>Materiaal
kosten</t>
  </si>
  <si>
    <t>Vervangen kozijn door kozijn met triple beglazing</t>
  </si>
  <si>
    <t xml:space="preserve">opmerking: ± 400 mm heeft Rc=3.50): incl nieuwe dekvloer </t>
  </si>
  <si>
    <t>V3-1-X12</t>
  </si>
  <si>
    <t>V3-1-X13</t>
  </si>
  <si>
    <t>Cementgebonden gietdekvloer indien schuimbeton ook vloer vervangt   (30% subsidiabel)</t>
  </si>
  <si>
    <t>Beveiliging dakranden</t>
  </si>
  <si>
    <t>Verwijderen en reinigen ballastlaag grind</t>
  </si>
  <si>
    <t>Voorbereiding/inmeten/maatvoering</t>
  </si>
  <si>
    <t>Opruimen</t>
  </si>
  <si>
    <t>Lev.+aanbr. dakisolatie XPS 80mm Rd 2,3</t>
  </si>
  <si>
    <t xml:space="preserve">Regelwerk </t>
  </si>
  <si>
    <t>Lev.+aanbr. isolatiestrook</t>
  </si>
  <si>
    <t xml:space="preserve">Folies en tape  </t>
  </si>
  <si>
    <t xml:space="preserve">Lev.+aanbr. tochtwering  (afkitten) </t>
  </si>
  <si>
    <t xml:space="preserve">Lev.+aanbr. tochtwering </t>
  </si>
  <si>
    <t xml:space="preserve">TOT NU TOE NOG NIET OPGENOMEN </t>
  </si>
  <si>
    <t>Ontgraven en aanvullen t.p.v. maaiveld</t>
  </si>
  <si>
    <t>Verwijderen bestaande raamdorpels</t>
  </si>
  <si>
    <t>Geïsoleerde kantplank</t>
  </si>
  <si>
    <t>Bevestigingsmiddelen kantplank</t>
  </si>
  <si>
    <t>Lev.+aanbr. isolatiemateriaal EPS systeem</t>
  </si>
  <si>
    <t>Lev.+aanbr. isolatiemateriaal EPS systeem montagepakket</t>
  </si>
  <si>
    <t>Verticaal regelwerk hoh 600mm</t>
  </si>
  <si>
    <t>Horizontaal regelwerk hoh 400mm</t>
  </si>
  <si>
    <t>Bevestigingsmiddelen gevelbekleding</t>
  </si>
  <si>
    <t>Aluminium waterslag gemoffeld</t>
  </si>
  <si>
    <t xml:space="preserve">Bevestigingsmiddelen en bostikprofielen </t>
  </si>
  <si>
    <t>Afwerking neggekanten</t>
  </si>
  <si>
    <t>Ontgraven t.p.v. maaiveld</t>
  </si>
  <si>
    <t>Aluminium sokkelprofiel</t>
  </si>
  <si>
    <t>Basispleister</t>
  </si>
  <si>
    <t>Wapeningsgaas</t>
  </si>
  <si>
    <t>Stucprofielen</t>
  </si>
  <si>
    <t>Kwarts-primer</t>
  </si>
  <si>
    <t>Afwerkpleister</t>
  </si>
  <si>
    <t>Bovenaansluiting</t>
  </si>
  <si>
    <t xml:space="preserve">Opruimen </t>
  </si>
  <si>
    <t xml:space="preserve">Verwijderen plinten </t>
  </si>
  <si>
    <t xml:space="preserve">Regelwerk 40x70 mm hoh 600 mm </t>
  </si>
  <si>
    <t>Regelwerk 22x34 mm hoh 300 mm</t>
  </si>
  <si>
    <t xml:space="preserve">Aanbrengen rekwerk </t>
  </si>
  <si>
    <t xml:space="preserve">Isolatie in binnenwanden en voorzetwanden d=70 mm n.t.b. </t>
  </si>
  <si>
    <t>Dampopen folie n.t.b.</t>
  </si>
  <si>
    <t>Dampdichte folie n.t.b.</t>
  </si>
  <si>
    <t xml:space="preserve">Bevestigingsmiddelen en afdichtingen </t>
  </si>
  <si>
    <t>Incl. ~  plaatsen blokken (bv. Kalkhennep)</t>
  </si>
  <si>
    <t>Incl. ~  leem-/kalkpleister aanbrengen</t>
  </si>
  <si>
    <t>Incl. ~  voorstrijken huidige binnenwand</t>
  </si>
  <si>
    <t xml:space="preserve">Regelwerk 22x34 mm hoh 300 mm ivm folie </t>
  </si>
  <si>
    <t>Isolatie in binnenwanden en voorzetwanden d=120 mm n.t.b. (100+20)</t>
  </si>
  <si>
    <t>Plaatsen MS-voorzetwand</t>
  </si>
  <si>
    <t xml:space="preserve">Isolatie in binnenwanden en voorzetwanden d=90 mm n.t.b. </t>
  </si>
  <si>
    <t xml:space="preserve">Isolatie in binnenwanden en voorzetwanden d=120 mm n.t.b. </t>
  </si>
  <si>
    <t xml:space="preserve">Regelwerk 50x70 mm hoh 600 mm </t>
  </si>
  <si>
    <t xml:space="preserve">Isolatie in binnenwanden en voorzetwanden d=60 mm n.t.b. </t>
  </si>
  <si>
    <t xml:space="preserve">Isolatie in binnenwanden en voorzetwanden d=80 mm n.t.b. </t>
  </si>
  <si>
    <t xml:space="preserve">Isolatie in binnenwanden en voorzetwanden d=120 mm n.t.b. (100+20) </t>
  </si>
  <si>
    <t>Isolatie in binnenwanden en voorzetwanden d=120 mm n.t.b. 100+20</t>
  </si>
  <si>
    <t>Verwijderen en afvoeren bestaande deur</t>
  </si>
  <si>
    <t>Verwijderen en afvoeren tochtstrippen</t>
  </si>
  <si>
    <t>Lev.+aanbr. tochtstrippen</t>
  </si>
  <si>
    <t>Lev.+aanbr. isolatieglas U=1. 2 gas</t>
  </si>
  <si>
    <t xml:space="preserve">~  Schilderwerk deuren: 1x op het werk excl. </t>
  </si>
  <si>
    <t>Lev. en aanbr. gevelafwerking buitenzijde</t>
  </si>
  <si>
    <t xml:space="preserve">~  Schilderwerk: 1x op het werk excl. </t>
  </si>
  <si>
    <t xml:space="preserve">Aanpassen kozijn </t>
  </si>
  <si>
    <t xml:space="preserve">Opschonen sponning  </t>
  </si>
  <si>
    <t>Monumentenglas  (Isolatieglas 11mm)</t>
  </si>
  <si>
    <t xml:space="preserve">Glaslatten /waterslag </t>
  </si>
  <si>
    <t xml:space="preserve">Opnieuw stoppen met stopverf </t>
  </si>
  <si>
    <t xml:space="preserve">Tape en bevestigingsmiddelen </t>
  </si>
  <si>
    <t>Schuimbeton vaste kosten</t>
  </si>
  <si>
    <t>Schuimbeton dik 10mm</t>
  </si>
  <si>
    <t>Lev.+aanbr. losse isolatiedeken dik 100mm</t>
  </si>
  <si>
    <t>Lev.+aanbr. dampremmende folie</t>
  </si>
  <si>
    <t>Lev.+aanbr. EPS 100mm drukvaste isolatie</t>
  </si>
  <si>
    <t>Lev.+aanbr. underlayment platen 19mm</t>
  </si>
  <si>
    <t>Bevestigingsmiddelen</t>
  </si>
  <si>
    <t>Verwijderen bestaande dakbedekking</t>
  </si>
  <si>
    <t>Verwijderen en afvoeren daktrim en muurplaat</t>
  </si>
  <si>
    <t>Verwijderen en afvoeren mastiekrand</t>
  </si>
  <si>
    <t>Lev.+aanbr. nieuwe mastiekschroot</t>
  </si>
  <si>
    <t>Lev.+aanbr. nieuwe muurplaat b=100mm</t>
  </si>
  <si>
    <t>Lev.+aanbr. nieuwe weefselstrook + plakken</t>
  </si>
  <si>
    <t>Lev.+aanbr. nieuwe daktrim</t>
  </si>
  <si>
    <t>Lev.+aanbr. dakisolatie PIR 80mm afschot</t>
  </si>
  <si>
    <t>Herstellen aansluitingen hwa e.d.</t>
  </si>
  <si>
    <t xml:space="preserve">opmerking: isolatie </t>
  </si>
  <si>
    <t>V1-3-G1</t>
  </si>
  <si>
    <t xml:space="preserve">Voorzetwand houten frame N.T.B </t>
  </si>
  <si>
    <t>V1-3-G</t>
  </si>
  <si>
    <t>Vacuumglas per m² minimaal 0,5 m²</t>
  </si>
  <si>
    <t>V2-7-A2</t>
  </si>
  <si>
    <t>V2-7-A3</t>
  </si>
  <si>
    <t>V2-7-A4</t>
  </si>
  <si>
    <t>Plaatsen ruiten tot 0,6 m²</t>
  </si>
  <si>
    <t>Plaatsen ruiten tot 1,2 m²</t>
  </si>
  <si>
    <t>Plaatsen ruiten tot 2,0 m²</t>
  </si>
  <si>
    <t>V2-5-A2</t>
  </si>
  <si>
    <t>V2-5-A3</t>
  </si>
  <si>
    <t>V2-5-A4</t>
  </si>
  <si>
    <t>Voor- of achterzetbeglazing (standaard wit kader)</t>
  </si>
  <si>
    <t>V4-2-C</t>
  </si>
  <si>
    <t xml:space="preserve">opmerking: eenheidsprijs /m2 over deur berekend ! 830x2115 </t>
  </si>
  <si>
    <t xml:space="preserve">opmerking: eenheidsprijs /m2 over deur berekend ! 930x2115 </t>
  </si>
  <si>
    <t xml:space="preserve">opmerking: berekening voor raam  21. 8m²  en geheel  21% </t>
  </si>
  <si>
    <t xml:space="preserve">opmerking: geheel  21% </t>
  </si>
  <si>
    <t xml:space="preserve">Voorzetwand houten frame met vlasvezel deken </t>
  </si>
  <si>
    <t>V4-1-H</t>
  </si>
  <si>
    <t>V4-1-H1</t>
  </si>
  <si>
    <t>V4-1-H2</t>
  </si>
  <si>
    <t>V4-1-H3</t>
  </si>
  <si>
    <t>V4-1-H4</t>
  </si>
  <si>
    <t xml:space="preserve">opmerking: harde plaat -afgewerkte panelen isolatie </t>
  </si>
  <si>
    <t xml:space="preserve">opmerking: harde plaat-afgewerkte panelen isolatie </t>
  </si>
  <si>
    <t xml:space="preserve">Ventilatiekokers min. 1 st/12m² BVO  incl. boorwerk </t>
  </si>
  <si>
    <t>V1-1-X10</t>
  </si>
  <si>
    <t>V1-1-X11</t>
  </si>
  <si>
    <t>╚ toeslag aanbrengen onder houten vloer  25%</t>
  </si>
  <si>
    <t>╚ toeslag aanbrengen onder broodjes vloer 20%</t>
  </si>
  <si>
    <t xml:space="preserve">╚ toeslag aanbrengen onder manta vloer 30% </t>
  </si>
  <si>
    <t>V2-6-X8</t>
  </si>
  <si>
    <t>V2-6-X7</t>
  </si>
  <si>
    <t>V2-6-X6</t>
  </si>
  <si>
    <t>V1-2-X6</t>
  </si>
  <si>
    <t xml:space="preserve">Natuurvrij maken bij gevelbekleding  </t>
  </si>
  <si>
    <t xml:space="preserve">Recticel Eurowall 1200x600x120 mm. PIR Spouwplaat </t>
  </si>
  <si>
    <t xml:space="preserve">Isolatie 30 mm tegen gevel </t>
  </si>
  <si>
    <t>V2-5-X2</t>
  </si>
  <si>
    <t>V2-5-X3</t>
  </si>
  <si>
    <t>V2-5-X4</t>
  </si>
  <si>
    <t xml:space="preserve">V2-5-X </t>
  </si>
  <si>
    <t>V2-7-X3</t>
  </si>
  <si>
    <t>V2-7-X4</t>
  </si>
  <si>
    <t>V2-7-X5</t>
  </si>
  <si>
    <t>V3-1-A3</t>
  </si>
  <si>
    <t>V3-1-A4</t>
  </si>
  <si>
    <t>V3-1-A6</t>
  </si>
  <si>
    <t xml:space="preserve">Toeslagen berekend over eenheidsprijs voorblad </t>
  </si>
  <si>
    <t xml:space="preserve">formule in voorblad  % gewijs </t>
  </si>
  <si>
    <t>Zolder-/vlieringvloer bovenzijde isolatie incl. regelwerk en beplating</t>
  </si>
  <si>
    <t xml:space="preserve">Voorlopige uitgangspunten </t>
  </si>
  <si>
    <t>Maatregelencatalogus hoofdcategorieën:</t>
  </si>
  <si>
    <t>V4-2-X4</t>
  </si>
  <si>
    <t>Minimum Tarief (van toepassing indien totaal spuit en/of inblaas isoleren lager is dan € 1365)</t>
  </si>
  <si>
    <t>V4-1-X14</t>
  </si>
  <si>
    <t xml:space="preserve">Sloop en afvoeren bestaande (betimmerde) gevel </t>
  </si>
  <si>
    <t>60 mm Rc 1.67</t>
  </si>
  <si>
    <t>Spouwmuurisolatie EPS parels: 60 mm Rc 1.67</t>
  </si>
  <si>
    <t>60 mm Rc 2.60</t>
  </si>
  <si>
    <t>Spouwmuurisolatie PUR schuim: 60 mm Rc 2.60</t>
  </si>
  <si>
    <t>Spouwmuurisolatie vlokken: 60 mm Rc 1.70</t>
  </si>
  <si>
    <t>60 mm Rc 1.71</t>
  </si>
  <si>
    <t>100 mm Rc 3.50</t>
  </si>
  <si>
    <t>╚ Vlasvezel meer-/minderprijs per mm</t>
  </si>
  <si>
    <t>140 mm Rc 3.50</t>
  </si>
  <si>
    <t>╚ Grasvezel meer-/minderprijs per mm</t>
  </si>
  <si>
    <t>150 mm Rc 3.50</t>
  </si>
  <si>
    <t>╚ Hennepvezel meer-/minderprijs per mm</t>
  </si>
  <si>
    <t>╚ PIR-platen meer-/minderprijs per mm</t>
  </si>
  <si>
    <t>80 mm Rc 3.50</t>
  </si>
  <si>
    <t>VLOER</t>
  </si>
  <si>
    <t>130mm Rc 3.70</t>
  </si>
  <si>
    <t>0-1-1900</t>
  </si>
  <si>
    <t>Voorzetwand 100 mm houten frame met glaswol deken dik 70 mm Rc ± 2.45 m².K/W</t>
  </si>
  <si>
    <t>Lev. en aanbr. geïsoleerd paneel (Rc  1. 2 m².K/W)</t>
  </si>
  <si>
    <t>Vloerisolatie EPS-isolatie 130mm Rc 3.70  m².K/W</t>
  </si>
  <si>
    <t>╚ Meerprijs glaswol ingeblazen dik 200mm Rc  4.50 &gt; 5.20 m².K/W</t>
  </si>
  <si>
    <t xml:space="preserve">Zolder-/vliering niet beloopbaar bovenzijde isolatie (glaswol los op plafond) Rc 2.10 m².K/W </t>
  </si>
  <si>
    <t>Zolder-/vlieringvloer bovenzijde isolatie incl. regelwerk en beplating Rc 2.60 m².K/W</t>
  </si>
  <si>
    <t xml:space="preserve">Vervangen dakbedekking en aanbrengen isolatie met Bitumendakbedekking Rc 3.70 m².K/W </t>
  </si>
  <si>
    <t>Vervangen dakbedekking en aanbrengen isolatie met EPDM dakbedekking Rc 3.70 m².K/W</t>
  </si>
  <si>
    <t xml:space="preserve">Aanbrengen isolatie op platdak (Omgekeerd dak) Rc 3.00 m².K/W </t>
  </si>
  <si>
    <t>Voorzetwand 120 mm houten frame met glaswol deken dik 90 mm Rc ± 3.15 m².K/W</t>
  </si>
  <si>
    <t>Voorzetwand 150 mm houten frame met glaswol deken dik 120 mm Rc ± 4.00 m².K/W</t>
  </si>
  <si>
    <t>Voorzetwand 100 mm houten frame met vlasvezel deken dik 70 mm Rc ± 2.44 m².K/W</t>
  </si>
  <si>
    <t>Voorzetwand 120 mm houten frame met vlasvezel deken dik 90 mm Rc ± 3.00 m².K/W</t>
  </si>
  <si>
    <t>Voorzetwand 100 mm houten frame met grasvezel deken dik 70 mm Rc ± 2.30 m².K/W</t>
  </si>
  <si>
    <t xml:space="preserve">Voorzetwand 120 mm houten frame met grasvezel deken dik 90 mm Rc ± 2.80 m².K/W </t>
  </si>
  <si>
    <t>Voorzetwand 150 mm houten frame met grasvezel deken dik 120 mm Rc ± 3.60 m².K/W</t>
  </si>
  <si>
    <t>Voorzetwand 100 mm houten frame met hennepvezel deken dik 60 mm Rc ± 2.30 m².K/W</t>
  </si>
  <si>
    <t>Voorzetwand 120 mm houten frame met hennepvezel deken dik 80 mm Rc ± 2.65 m².K/W</t>
  </si>
  <si>
    <t>Voorzetwand 150 mm houten frame met hennepvezel deken dik 120 mm Rc ± 3.70 m².K/W</t>
  </si>
  <si>
    <t>Voorzetwand 100 mm houten frame met houtvezel platen dik 60 mm Rc ± 2.10 m².K/W</t>
  </si>
  <si>
    <t>Voorzetwand 120 mm houten frame met houtvezel platen dik 80 mm Rc ± 2.70 m².K/W</t>
  </si>
  <si>
    <t>Voorzetwand 150 mm houten frame met houtvezel platen dik 120 mm Rc ± 3.80 m².K/W</t>
  </si>
  <si>
    <t>Voorzetwand 100 mm houten frame met PIR platen dik 70 mm Rc ± 3.70 m².K/W</t>
  </si>
  <si>
    <t>Voorzetwand 120 mm houten frame met PIR platen dik 90 mm Rc ± 4.60 m².K/W</t>
  </si>
  <si>
    <t>Voorzetwand 150 mm houten frame met PIR platen dik 120 mm Rc ± 6.00 m².K/W</t>
  </si>
  <si>
    <t>Voorzetwand 100 mm Metal Stud met glaswol deken dik 70 mm Rc ± 2.45 m².K/W</t>
  </si>
  <si>
    <t>Voorzetwand 120 mm Metal Stud met glaswol deken dik 90 mm Rc ± 3.15 m².K/W</t>
  </si>
  <si>
    <t>Voorzetwand 150 mm Metal Stud met glaswol deken dik 120 mm Rc ± 4.00 m².K/W</t>
  </si>
  <si>
    <t>Voorzetwand 100 mm Metal Stud met vlaswol deken dik 70 mm Rc ± 2.44 m².K/W</t>
  </si>
  <si>
    <t>Voorzetwand 120 mm Metal Stud met vlaswol deken dik 90 mm Rc ± 3.00 m².K/W</t>
  </si>
  <si>
    <t>Voorzetwand 100 mm Metal Stud met grasvezel deken dik 70 mm Rc ± 2.30 m².K/W</t>
  </si>
  <si>
    <t>Voorzetwand 120 mm Metal Stud met grasvezel deken dik 90 mm Rc ± 2.80 m².K/W</t>
  </si>
  <si>
    <t>Voorzetwand 150 mm Metal Stud met grasvezel deken dik 120 mm Rc ± 3.60 m².K/W</t>
  </si>
  <si>
    <t>Voorzetwand 100 mm Metal Stud met hennepvezel deken dik 60 mm Rc ± 2.30 m².K/W</t>
  </si>
  <si>
    <t>Voorzetwand 120 mm Metal Stud met hennepvezel deken dik 80 mm Rc ± 2.65 m².K/W</t>
  </si>
  <si>
    <t xml:space="preserve">Voorzetwand 150 mm Metal Stud met hennepvezel deken dik 120 mm Rc ± 3.70 m².K/W </t>
  </si>
  <si>
    <t>Voorzetwand 100 mm Metal Stud met houtvezel platen dik 60 mm Rc ± 2.10 m².K/W</t>
  </si>
  <si>
    <t>Voorzetwand 120 mm Metal Stud met houtvezel platen dik 80 mm Rc ± 2.70 m².K/W</t>
  </si>
  <si>
    <t xml:space="preserve">Voorzetwand 150 mm Metal Stud met houtvezel platen dik 120 mm Rc ± 3.80 m².K/W </t>
  </si>
  <si>
    <t>Voorzetwand 100 mm Metal Stud met PIR platen dik 70 mm Rc ± 3.70 m².K/W</t>
  </si>
  <si>
    <t>Voorzetwand 120 mm Metal Stud met PIR platen dik 90 mm Rc ± 4.60 m².K/W</t>
  </si>
  <si>
    <t>Voorzetwand 150 mm Metal Stud met PIR platen dik 120 mm Rc ± 6.00 m².K/W</t>
  </si>
  <si>
    <t>Vervangen ongeïsoleerd kozijnpaneel door geïsoleerd kozijnpaneel Rc  1.20 m².K/W</t>
  </si>
  <si>
    <t>40 mm Rc 1.14 m².K/W</t>
  </si>
  <si>
    <t>50 mm Rc 1.43 m².K/W</t>
  </si>
  <si>
    <t>70 mm Rc 2.00 m².K/W</t>
  </si>
  <si>
    <t>80 mm Rc 2.29 m².K/W</t>
  </si>
  <si>
    <t>90 mm Rc 2.57 m².K/W</t>
  </si>
  <si>
    <t>100 mm Rc 2.86 m².K/W</t>
  </si>
  <si>
    <t>40 mm Rc 1.11 m².K/W</t>
  </si>
  <si>
    <t>50 mm Rc 1.39 m².K/W</t>
  </si>
  <si>
    <t>70 mm Rc 1.95 m².K/W</t>
  </si>
  <si>
    <t>80 mm Rc 2.22 m².K/W</t>
  </si>
  <si>
    <t>90 mm Rc 2.50 m².K/W</t>
  </si>
  <si>
    <t>100 mm Rc 2.78 m².K/W</t>
  </si>
  <si>
    <t>40 mm Rc 1.74 m².K/W</t>
  </si>
  <si>
    <t>50 mm Rc 2.17 m².K/W</t>
  </si>
  <si>
    <t>70 mm Rc 3.04 m².K/W</t>
  </si>
  <si>
    <t>80 mm Rc 3.48 m².K/W</t>
  </si>
  <si>
    <t>90 mm Rc 3.91 m².K/W</t>
  </si>
  <si>
    <t>100 mm Rc 4.35 m².K/W</t>
  </si>
  <si>
    <t>110 mm Rc 3.02 m².K/W</t>
  </si>
  <si>
    <t>120 mm Rc 3.30 m².K/W</t>
  </si>
  <si>
    <t>140 mm Rc 3.90 m².K/W</t>
  </si>
  <si>
    <t>150 mm Rc 4.20 m².K/W</t>
  </si>
  <si>
    <t>160 mm Rc 4.45 m².K/W</t>
  </si>
  <si>
    <t>170 mm Rc 4.70 m².K/W</t>
  </si>
  <si>
    <t>180 mm Rc 4.50 m².K/W</t>
  </si>
  <si>
    <t>150 mm Rc 3.75 m².K/W</t>
  </si>
  <si>
    <t>160 mm Rc 4.00 m².K/W</t>
  </si>
  <si>
    <t>170 mm Rc 4.25 m².K/W</t>
  </si>
  <si>
    <t>20 cm Rc 2.31 m².K/W</t>
  </si>
  <si>
    <t>30 cm Rc 2.80 m².K/W</t>
  </si>
  <si>
    <t>50 cm Rc 4.30 m².K/W</t>
  </si>
  <si>
    <t>60 cm Rc 5.38 m².K/W</t>
  </si>
  <si>
    <t>70 cm Rc 6.45 m².K/W</t>
  </si>
  <si>
    <t>80 cm Rc 7.52 m².K/W</t>
  </si>
  <si>
    <t>80 mm Rc 1.31 m².K/W</t>
  </si>
  <si>
    <t>90 mm Rc 1.55 m².K/W</t>
  </si>
  <si>
    <t>110 mm Rc 3.94 m².K/W</t>
  </si>
  <si>
    <t>120 mm Rc 4.44 m².K/W</t>
  </si>
  <si>
    <t>130 mm Rc 4.79 m².K/W</t>
  </si>
  <si>
    <t>140 mm Rc 5.15 m².K/W</t>
  </si>
  <si>
    <t>80 mm Rc 2.47 m².K/W</t>
  </si>
  <si>
    <t>90 mm Rc 2.95 m².K/W</t>
  </si>
  <si>
    <t>110 mm Rc 4.03 m².K/W</t>
  </si>
  <si>
    <t>120 mm Rc 4.48 m².K/W</t>
  </si>
  <si>
    <t>130 mm Rc 4.97 m².K/W</t>
  </si>
  <si>
    <t>140 mm Rc 5.46 m².K/W</t>
  </si>
  <si>
    <t>110 mm Rc 3.00 m².K/W</t>
  </si>
  <si>
    <t>120 mm Rc 3.25 m².K/W</t>
  </si>
  <si>
    <t>140 mm Rc 3.70 m².K/W</t>
  </si>
  <si>
    <t>150 mm Rc 3.90 m².K/W</t>
  </si>
  <si>
    <t>160 mm Rc 4.20 m².K/W</t>
  </si>
  <si>
    <t>170 mm Rc 4.50 m².K/W</t>
  </si>
  <si>
    <t>120 mm Rc 3.00 m².K/W m².K/W</t>
  </si>
  <si>
    <t>130 mm Rc 3.25 m².K/W m².K/W</t>
  </si>
  <si>
    <t>130 mm Rc 2.95 m².K/W</t>
  </si>
  <si>
    <t>140 mm Rc 3.20 m².K/W</t>
  </si>
  <si>
    <t>160 mm Rc 3.76 m².K/W</t>
  </si>
  <si>
    <t>170 mm Rc 3.97 m².K/W</t>
  </si>
  <si>
    <t>180 mm Rc 4.21 m².K/W</t>
  </si>
  <si>
    <t>190 mm Rc 4.47 m².K/W</t>
  </si>
  <si>
    <t>60 mm Rc 2.62 m².K/W</t>
  </si>
  <si>
    <t>70 mm Rc 3.00 m².K/W</t>
  </si>
  <si>
    <t>90 mm Rc 3.90 m².K/W</t>
  </si>
  <si>
    <t>100 mm Rc 4.40 m².K/W</t>
  </si>
  <si>
    <t>110 mm Rc 4.95 m².K/W</t>
  </si>
  <si>
    <t>120 mm Rc 5.30 m².K/W</t>
  </si>
  <si>
    <t>Inleiding en uitgangspunten en werkwijze</t>
  </si>
  <si>
    <t>Koekoekrooster incl. boorwerk</t>
  </si>
  <si>
    <t>Steigerwerk op-/afbouw/huur in m²</t>
  </si>
  <si>
    <t>Rolsteiger op-/afbouw/huur in dagen</t>
  </si>
  <si>
    <t>Hoogwerker op-/afbouw/huur in weken</t>
  </si>
  <si>
    <t xml:space="preserve">Voorzetwand  N.T.B. </t>
  </si>
  <si>
    <t>Vloer-/plafondplint</t>
  </si>
  <si>
    <t>Verwijderen/aanbrengen nieuwe vensterbanken</t>
  </si>
  <si>
    <t>De-/hermonteren radiatoren  (incl. nieuwe koppelingen en kleine aanpassingen aan leidingwerk)</t>
  </si>
  <si>
    <t>Lev.+aanbr. hang-/sluitwerk (politiekeurmerk)</t>
  </si>
  <si>
    <t xml:space="preserve">Toeslag Gefigureerd Glas / Matte folie </t>
  </si>
  <si>
    <t>Nieuw houten kozijn</t>
  </si>
  <si>
    <t xml:space="preserve">Beglazing HR+++    </t>
  </si>
  <si>
    <t>Nieuw  kozijn</t>
  </si>
  <si>
    <t xml:space="preserve">Opschonen sponning (let op stopverf) </t>
  </si>
  <si>
    <t xml:space="preserve">Toeslag Gefigureerd Glas / matte folie </t>
  </si>
  <si>
    <t>Folie (tegen optrekkend vocht) incl.</t>
  </si>
  <si>
    <t>Afplakken muren om koudebruggen te voorkomen incl.</t>
  </si>
  <si>
    <t xml:space="preserve">Verwijderen van bestaande vloer (hout) indien schuimbeton ook vloer vervangt   (30% subsidiabel) </t>
  </si>
  <si>
    <t>Zolder-/vlieringvloer tussen vloer en plafond -glaswol ingeblazen dik 130mm</t>
  </si>
  <si>
    <t>Zolder-/vlieringvloer tussen vloer en plafond -glaswol ingeblazen dik 130mm Rc 3.50</t>
  </si>
  <si>
    <t>Dakdoorvoeren (manchetten etc.)</t>
  </si>
  <si>
    <t>Lev.+aanbr. dakbedekking</t>
  </si>
  <si>
    <t>Aanbr. ballastlaag grind (hergebruik)</t>
  </si>
  <si>
    <t xml:space="preserve">Dakdoorvoeren incl. inplakken </t>
  </si>
  <si>
    <t>Incl. standaard gootstuk pannendak</t>
  </si>
  <si>
    <t>Incl. waterkerend manchet</t>
  </si>
  <si>
    <t>Excl. eventueel benodigd steiger</t>
  </si>
  <si>
    <t>Afdekken trap beschermen interieur met bijv. stucloper</t>
  </si>
  <si>
    <t xml:space="preserve">Aftimmeren kanalen 3-zijdig  </t>
  </si>
  <si>
    <t>Prijzen en uitgangspunten hoeveelheden berekenen per netto m¹ en m².</t>
  </si>
  <si>
    <t xml:space="preserve">Alle Rc-en/of Rd-waarden opgenomen in deze catalogus zijn nog indicatief en zullen in de loop van de tijd geoptimaliseerd worden tot de juiste waarden. </t>
  </si>
  <si>
    <t>Gevelbekleding vuren onbehandeld met isolatie EPS 170 mm</t>
  </si>
  <si>
    <t>Gevelbekleding met steenstrips op vezelplaat met isolatie PIR Rc 5.20 m².K/W</t>
  </si>
  <si>
    <t>Gevelbekleding HPL met isolatie EPS 170 mm</t>
  </si>
  <si>
    <t>Gevelbekleding HPL met isolatie EPS 170 mm Rc 4.70 m².K/W</t>
  </si>
  <si>
    <t>Gevelbekleding Eternit/vezelversterkt kunststof met isolatie EPS 170 mm Rc 4.70 m².K/W</t>
  </si>
  <si>
    <t xml:space="preserve">Gevelbekleding met steenstrips op vezelplaat met isolatie PIR </t>
  </si>
  <si>
    <t>Gevelbekleding EPS isolatie 120mm met afwerking sierpleister</t>
  </si>
  <si>
    <t>Demonteren/slopen/afvoeren bestaande betimmering</t>
  </si>
  <si>
    <t xml:space="preserve">Indien zolder toegang alleen bereikbaar met vliezotrap toeslag op prijzen </t>
  </si>
  <si>
    <t>V1-1-X12</t>
  </si>
  <si>
    <t>V2-3-A5</t>
  </si>
  <si>
    <t>V2-3-A6</t>
  </si>
  <si>
    <t>V2-3-A7</t>
  </si>
  <si>
    <t xml:space="preserve"> ~ opgenomen bij bijkomende kosten V2-3-X</t>
  </si>
  <si>
    <t>De prijs per dikte is wel opgenomen. Voor nu zullen de  Rc-en/of Rd-waarden incl. bijbehorende dikten bij opname aangegeven worden door de isolatieadviseur.</t>
  </si>
  <si>
    <t>Opname voor begin werkzaamheden</t>
  </si>
  <si>
    <t>Voor-/achterzetbeglazing</t>
  </si>
  <si>
    <t>Leveren en aanbrengen voor-/achterzetbeglazing tot 0,3 m²</t>
  </si>
  <si>
    <t>Leveren en aanbrengen voor-/achterzetbeglazing tot 0,6 m²</t>
  </si>
  <si>
    <t>Leveren en aanbrengen voor-/achterzetbeglazing tot 1,5 m²</t>
  </si>
  <si>
    <t>Leveren en aanbrengen voor-/achterzetbeglazing tot 2,0 m²</t>
  </si>
  <si>
    <t xml:space="preserve">Voor-/achterzetbeglazing isolatieglas 14mm (4-6-4) met houten profiel rondom </t>
  </si>
  <si>
    <t xml:space="preserve">Voor-/achterzetbeglazing isolatieglas 14mm (4-6-4) met aluminium profiel rondom </t>
  </si>
  <si>
    <t xml:space="preserve">lev. en aanbr. glazen voor-/achterzetbeglazing isolatieglas 14mm (4-6-4)  incl. h.h. profiel rondom </t>
  </si>
  <si>
    <t xml:space="preserve">Lev. en aanbr. glazen voor-/achterzetbeglazing isolatieglas 14mm (4-6-4)  incl. alu profiel rondom </t>
  </si>
  <si>
    <t>Nieuw  stelkozijn</t>
  </si>
  <si>
    <t>Vervangen houten kozijn door kunststof kozijn met triple glas (30% subsidiabel)</t>
  </si>
  <si>
    <t>V2-4-D1</t>
  </si>
  <si>
    <t>V4-4-A4</t>
  </si>
  <si>
    <t>V4-4-A5</t>
  </si>
  <si>
    <t>V4-4-A6</t>
  </si>
  <si>
    <t>V4-4-A7</t>
  </si>
  <si>
    <t>V4-4-A8</t>
  </si>
  <si>
    <t>V4-4-A9</t>
  </si>
  <si>
    <t>V4-4-A10</t>
  </si>
  <si>
    <t>V4-4-A11</t>
  </si>
  <si>
    <t>V4-4-A12</t>
  </si>
  <si>
    <t>V4-4-A13</t>
  </si>
  <si>
    <t>V4-4-A14</t>
  </si>
  <si>
    <t>V4-4-A15</t>
  </si>
  <si>
    <t>V4-4-A16</t>
  </si>
  <si>
    <t>V4-4-A17</t>
  </si>
  <si>
    <t>V4-4-A18</t>
  </si>
  <si>
    <t>V4-4-A19</t>
  </si>
  <si>
    <t>V4-4-A20</t>
  </si>
  <si>
    <t>V4-4-A21</t>
  </si>
  <si>
    <t>V4-4-A22</t>
  </si>
  <si>
    <t>V4-4-A23</t>
  </si>
  <si>
    <t>V4-4-A24</t>
  </si>
  <si>
    <t>Lev.+aanbr. dakraam 55 x 70 cm pannendak</t>
  </si>
  <si>
    <t>Lev.+aanbr. dakraam 55 x 118 cm pannendak</t>
  </si>
  <si>
    <t>CK06</t>
  </si>
  <si>
    <t>CK04</t>
  </si>
  <si>
    <t>CK01</t>
  </si>
  <si>
    <t>Lev.+aanbr. dakraam 66 x 98 cm pannendak</t>
  </si>
  <si>
    <t>FK04</t>
  </si>
  <si>
    <t>FK06</t>
  </si>
  <si>
    <t>Lev.+aanbr. dakraam 66 x 118 cm pannendak</t>
  </si>
  <si>
    <t>Lev.+aanbr. dakraam 66 x 140 cm pannendak</t>
  </si>
  <si>
    <t>FK08</t>
  </si>
  <si>
    <t>MK06</t>
  </si>
  <si>
    <t>Lev.+aanbr. dakraam 78 x 118 cm pannendak</t>
  </si>
  <si>
    <t>MK08</t>
  </si>
  <si>
    <t>Lev.+aanbr. dakraam 78 x 140 cm pannendak</t>
  </si>
  <si>
    <t>Lev.+aanbr. dakraam 78 x 98 cm pannendak</t>
  </si>
  <si>
    <t>MK10</t>
  </si>
  <si>
    <t>Lev.+aanbr. dakraam 78 x 160 cm pannendak</t>
  </si>
  <si>
    <t>Lev.+aanbr. dakraam 94 x 98 cm pannendak</t>
  </si>
  <si>
    <t>PK04</t>
  </si>
  <si>
    <t>PK06</t>
  </si>
  <si>
    <t>Lev.+aanbr. dakraam 94 x 118 cm pannendak</t>
  </si>
  <si>
    <t>PK08</t>
  </si>
  <si>
    <t>PK10</t>
  </si>
  <si>
    <t>Lev.+aanbr. dakraam 94 x 160 cm pannendak</t>
  </si>
  <si>
    <t>Lev.+aanbr. dakraam 114 x 70 cm pannendak</t>
  </si>
  <si>
    <t>SK01</t>
  </si>
  <si>
    <t>SK08</t>
  </si>
  <si>
    <t>Lev.+aanbr. dakraam 114 x 140 cm pannendak</t>
  </si>
  <si>
    <t>Lev.+aanbr. dakraam 114 x 160 cm pannendak</t>
  </si>
  <si>
    <t>SK10</t>
  </si>
  <si>
    <t>UK04</t>
  </si>
  <si>
    <t>Lev.+aanbr. dakraam 134 x 98 cm pannendak</t>
  </si>
  <si>
    <t>UK06</t>
  </si>
  <si>
    <t>Lev.+aanbr. dakraam 134 x 118 cm pannendak</t>
  </si>
  <si>
    <t>UK08</t>
  </si>
  <si>
    <t>Lev.+aanbr. dakraam 134 x 140 cm pannendak</t>
  </si>
  <si>
    <t>UK10</t>
  </si>
  <si>
    <t>Lev.+aanbr. dakraam 134 x 160 cm pannendak</t>
  </si>
  <si>
    <t>CK02</t>
  </si>
  <si>
    <t>MK04</t>
  </si>
  <si>
    <t>SK06</t>
  </si>
  <si>
    <t>PK 25</t>
  </si>
  <si>
    <t>Lev.+aanbr. dakraam 94 x 55 cm pannendak</t>
  </si>
  <si>
    <t>Lev.+aanbr. dakraam 55 x 78 cm pannendak</t>
  </si>
  <si>
    <t>- Hieronder staan alle maatregelen die betrekking hebben op de 'Spouwmuurisolatie'</t>
  </si>
  <si>
    <t>- Onderaan staan de bijkomende kosten die u aan deze maatregelen kunt toevoegen</t>
  </si>
  <si>
    <t>- Hieronder staan alle maatregelen die betrekking hebben op de 'Buitengevelisolatie'</t>
  </si>
  <si>
    <t>- Hieronder staan alle maatregelen die betrekking hebben op de 'Binnengevelisolatie'</t>
  </si>
  <si>
    <t>- Hieronder staan alle maatregelen die betrekking hebben op de beglazing en kozijnen</t>
  </si>
  <si>
    <t>Toeslag wienersprossen per vak</t>
  </si>
  <si>
    <t>Toeslag kruisroeden per vak</t>
  </si>
  <si>
    <t>Ventilatieroosters naturel</t>
  </si>
  <si>
    <t>- Hieronder staan alle maatregelen die betrekking hebben op de 'Vloerisolatie'</t>
  </si>
  <si>
    <t>- Hieronder staan alle maatregelen die betrekking hebben op de 'Daken'</t>
  </si>
  <si>
    <t>- Hieronder staan alle maatregelen die betrekking hebben op de 'Kierafdichting'</t>
  </si>
  <si>
    <t>- Hieronder staan alle maatregelen die betrekking hebben op de 'Ventilatie'</t>
  </si>
  <si>
    <t>Isoleren binnenzijde wangen dakkapel (30% subsidiabel)</t>
  </si>
  <si>
    <t>V4-1-I</t>
  </si>
  <si>
    <t xml:space="preserve">Verwijderen betimmering </t>
  </si>
  <si>
    <t>1 meter buis, 1x bocht 90 125mm, 1x bocht 45 125mm, 1x sok125mm, 2x beugel 125mm</t>
  </si>
  <si>
    <t>Panflex master oso aks wb geluiddemper</t>
  </si>
  <si>
    <t>Klein/bevestigingsmateriaal</t>
  </si>
  <si>
    <t>Aanbrengen stroomvoeding voor co2 sensor</t>
  </si>
  <si>
    <t>Inregelen + inregelrapport</t>
  </si>
  <si>
    <t xml:space="preserve">Box Silent RF 230VAC gelijkstr. randaarde </t>
  </si>
  <si>
    <t xml:space="preserve">CO2 Ruimtesensor RF/Wired Wit </t>
  </si>
  <si>
    <t>opmerking: Roosters in ramen (zie  V2-' '-X)</t>
  </si>
  <si>
    <t>5 meter buis, 1x verloop 125x160mm, 1x 2x bocht 90 160mm, 2x bocht 45 160mm, 2x sok 160mm, 4x beugel 160mm</t>
  </si>
  <si>
    <t>Aanbrengen wcd ten behoeve van mv box en co2 sensor</t>
  </si>
  <si>
    <t>Inregelen en inregelrapport aanleveren</t>
  </si>
  <si>
    <t>Dakdoorvoer  15-67° geïsoleerd 150/160mm tbv luchtafvoer incl. indekstuk</t>
  </si>
  <si>
    <t xml:space="preserve">Kanaalwerk </t>
  </si>
  <si>
    <t xml:space="preserve">Kanaalwerk ten behoeve van MV minimaal 8,0 m¹ </t>
  </si>
  <si>
    <t>Kanaalwerk boven de 8,0 m¹</t>
  </si>
  <si>
    <t xml:space="preserve">Kanaalwerk ten behoeve van WTW minimaal 16,0 m¹ </t>
  </si>
  <si>
    <t>Kanaalwerk boven de 16,0 m¹</t>
  </si>
  <si>
    <t>Bedieningsschakelaar RF/BAT Wit</t>
  </si>
  <si>
    <t xml:space="preserve">Luchtdicht dakdoorvoermanchet 150-186 0-55° </t>
  </si>
  <si>
    <t xml:space="preserve">Bedieningsschakelaar RF/BAT Wit </t>
  </si>
  <si>
    <t>Schouw op locatie</t>
  </si>
  <si>
    <t>Gebruik steiger</t>
  </si>
  <si>
    <t xml:space="preserve">Toeslag vervangen raam voor vast glas </t>
  </si>
  <si>
    <t xml:space="preserve">Gipsvezelbeplating 12.5 mm </t>
  </si>
  <si>
    <t>Gipsplaat Ak 12.5 mm  (veel verlies ivm schuin )</t>
  </si>
  <si>
    <t xml:space="preserve">Afwerking aanbrengen Gipsbeplating 4AK 12.5 mm . zonder afwerking (eenvoudig) </t>
  </si>
  <si>
    <t xml:space="preserve">Gipsplaat Ak 12.5 mm </t>
  </si>
  <si>
    <t xml:space="preserve">- Voorzetwanden regelwerk/MS profielen, folies, isolatie, gipsvezel beplating 12,5 mm </t>
  </si>
  <si>
    <t xml:space="preserve">Isolatie in binnenwanden en voorzetwanden Pir d=70 mm n.t.b. </t>
  </si>
  <si>
    <t>Algemene kosten</t>
  </si>
  <si>
    <t xml:space="preserve">Winst en risico </t>
  </si>
  <si>
    <t xml:space="preserve">Vervangen glas door HR++ glas in bestaand houten kozijn: van 0 m² tot 2 m² </t>
  </si>
  <si>
    <t>Vervangen glas door HR++ glas in bestaand houten kozijn: van 8 m² tot 15 m²</t>
  </si>
  <si>
    <t xml:space="preserve">Vervangen glas door HR++ glas in bestaand houten kozijn: vanaf 15 m² </t>
  </si>
  <si>
    <t>Vervangen glas door HR++ glas in bestaand houten kozijn: van 2 m² tot 8 m²</t>
  </si>
  <si>
    <t>Vloerisolatie schuimbeton 400 mm Rc 3.50  m².K/W       (30% subsidiabel)</t>
  </si>
  <si>
    <t>Schuimbeton dik 400mm</t>
  </si>
  <si>
    <t>V5-1-D1</t>
  </si>
  <si>
    <t xml:space="preserve">Inkorten deuren </t>
  </si>
  <si>
    <t>Kleine draai- of uitzetraam vervangen door HR++ klepramen</t>
  </si>
  <si>
    <t>V2-3-X11</t>
  </si>
  <si>
    <t>V2-3-X12</t>
  </si>
  <si>
    <t>V5-1-D</t>
  </si>
  <si>
    <t>V5-1-X2</t>
  </si>
  <si>
    <t xml:space="preserve">Spouwmuurisolatie vlokken (minerale wol) 60 mm vanaf 75 m² </t>
  </si>
  <si>
    <t>Spouwmuurisolatie EPS parels / korrels 60 mm vanaf 75 m²</t>
  </si>
  <si>
    <t>Spouwmuurisolatie PUR schuim 60 mm vanaf 130 m²</t>
  </si>
  <si>
    <t xml:space="preserve">Spouwmuurisolatie vlokken (minerale wol) 60 mm van 0 m² tot 45 m² </t>
  </si>
  <si>
    <t>Spouwmuurisolatie vlokken (minerale wol) 60 mm van 45 m² tot 75 m²</t>
  </si>
  <si>
    <t>Spouwmuurisolatie EPS parels / korrels 60 mm van 45 m² tot 75 m²</t>
  </si>
  <si>
    <t>Spouwmuurisolatie EPS parels / korrels 60 mm van 0 m² tot 45 m²</t>
  </si>
  <si>
    <t>Spouwmuurisolatie PUR schuim 60 mm van 0 m² tot 70 m²</t>
  </si>
  <si>
    <t>Spouwmuurisolatie PUR schuim 60 mm van 70 m² tot 130 m²</t>
  </si>
  <si>
    <t>Dakisolatie glaswol deken dik 130mm Rc 3.50 m².K/W van 0 m² tot 45 m²</t>
  </si>
  <si>
    <t>Dakisolatie glaswol deken dik 130mm  Rc 3.50 m².K/W van 45 m² tot 120 m²</t>
  </si>
  <si>
    <t>Dakisolatie glaswol deken dik 130mm  Rc 3.50 m².K/W vanaf 120 m²</t>
  </si>
  <si>
    <t>Dakisolatie glaswol ingeblazen dik 130mm Rc 3.50 m².K/W van 0 m² tot 45 m²</t>
  </si>
  <si>
    <t>Dakisolatie glaswol ingeblazen dik 130mm  Rc 3.50 m².K/W van 45 m² tot 120 m²</t>
  </si>
  <si>
    <t>Dakisolatie glaswol ingeblazen dik 130mm Rc 3.50 m².K/W vanaf 120 m²</t>
  </si>
  <si>
    <t>Dakisolatie vlasvezel dik 140mm Rc 3.50 m².K/W van 0 m² tot 45 m²</t>
  </si>
  <si>
    <t>Dakisolatie vlasvezel dik 140mm  Rc 3.50 m².K/W van 45 m² tot 120 m²</t>
  </si>
  <si>
    <t>Dakisolatie vlasvezel dik 140mm  Rc 3.50 m².K/W vanaf 120 m²</t>
  </si>
  <si>
    <t>Dakisolatie grasvezel dik 150mm Rc 3.50 m².K/W van 0 m² tot 45 m²</t>
  </si>
  <si>
    <t>Dakisolatie grasvezel dik 150mm  Rc 3.50 m².K/W van 45 m² tot 120 m²</t>
  </si>
  <si>
    <t>Dakisolatie grasvezel dik 150mm  Rc 3.50 m².K/W vanaf 120 m²</t>
  </si>
  <si>
    <t>Dakisolatie hennepvezel dik 150mm van 0 m² tot 45 m²</t>
  </si>
  <si>
    <t>Dakisolatie hennepvezel dik 150mm  Rc 3.50 m².K/W van 45 m² tot 120 m²</t>
  </si>
  <si>
    <t>Dakisolatie PIR-platen dik 80mm Rc 3.50 m².K/W van 0 m² tot 45 m²</t>
  </si>
  <si>
    <t>Dakisolatie PIR-platen dik 80mm  Rc 3.50 m².K/W van 45 m² tot 120 m²</t>
  </si>
  <si>
    <t>Dakisolatie PIR-platen dik 80mm  Rc 3.50 m².K/W vanaf 120 m²</t>
  </si>
  <si>
    <t>Dakisolatie gespoten isolatieschuim dik 100mm Rc 3.50 m².K/W van 0 m² tot 45 m²</t>
  </si>
  <si>
    <t>Dakisolatie gespoten isolatieschuim dik 100mm Rc 3.50 m².K/W van 45 m² tot 120 m²</t>
  </si>
  <si>
    <t>Dakisolatie gespoten isolatieschuim dik 100mm Rc 3.50 m².K/W  vanaf 120 m²</t>
  </si>
  <si>
    <t>Dakisolatie hennepvezel dik 150mm  Rc 3.50 m².K/W vanaf 120 m²</t>
  </si>
  <si>
    <t>V5-2-X</t>
  </si>
  <si>
    <t>-Bij monumenten wordt ventilatie per situatie bekeken, omdat elk gebouw uniek is qua bouwstijl, historische waarde, constructie en gebruiksfunctie.</t>
  </si>
  <si>
    <t>Centrale balansventilatie</t>
  </si>
  <si>
    <t>V5-2-X1</t>
  </si>
  <si>
    <t>V5-2-X2</t>
  </si>
  <si>
    <t xml:space="preserve">opmerking: monumentaal </t>
  </si>
  <si>
    <t>DHZ</t>
  </si>
  <si>
    <t xml:space="preserve">Verschil uurloon in % </t>
  </si>
  <si>
    <t xml:space="preserve">Hechtpleister </t>
  </si>
  <si>
    <t>Buitengevelisolatie Strikotherm COMFORT</t>
  </si>
  <si>
    <t>Gevelbekleding isolatie 120mm met afwerking sierpleister Rc 3.90 m².K/W</t>
  </si>
  <si>
    <t xml:space="preserve">Verticale onderhoudsarme rabatgevelbekleding </t>
  </si>
  <si>
    <t>Gevelbekleding onderhoudsarme rabatgevelbekleding met isolatie EPS 170 mm  Rc 4.70 m².K/W</t>
  </si>
  <si>
    <t>Fassade UV Folie achter open gevelconstructie</t>
  </si>
  <si>
    <t>Voorzetwand 150 mm Metal Stud met vlaswol deken dik 120 mm Rc ± 3.70 m².K/W</t>
  </si>
  <si>
    <t>Voorzetwand 150 mm houten frame met vlasvezel deken dik 120 mm Rc ± 3.70 m².K/W</t>
  </si>
  <si>
    <t>B5-1-C6</t>
  </si>
  <si>
    <t xml:space="preserve">Lev.+aanbr. isolerende deur voordeur met kleine glasopening  </t>
  </si>
  <si>
    <t xml:space="preserve">Lev.+aanbr. hang-/sluitwerk (politiekeurmerk) incl. brievenbus </t>
  </si>
  <si>
    <t xml:space="preserve">Lev.+aanbr. valdorpel excl. </t>
  </si>
  <si>
    <t>Een vrijstaande woning is een zelfstandige woning die geen enkele gemeenschappelijke wand, vloer of plafond deelt met een andere woning. De woning staat volledig los van andere gebouwen en is aan alle zijden vrij toegankelijk.</t>
  </si>
  <si>
    <t>Een twee-onder-een-kapwoning is een woning die één gemeenschappelijke muur deelt met één andere woning. Een hoekwoning is de eindwoning van een rij (zie tussenwoning) en deelt aan één zijde een muur met de aangrenzende woning.</t>
  </si>
  <si>
    <t>Een tussenwoning is een woning die aan twee zijden een gemeenschappelijke muur deelt met andere woningen in een aaneengesloten rij. Het is een onderdeel van een rij van minstens drie woningen, waarbij de woning volledig ingesloten is tussen andere woningen.</t>
  </si>
  <si>
    <t>Een meergezinswoning is een gebouw waarin zich twee of meer afzonderlijke woningen bevinden die boven, onder of naast elkaar zijn gesitueerd, maar die geen eigen grond rondom het gebouw hebben. Dit type omvat appartementen, flats en maisonnettes. De woningen delen doorgaans een centrale entree, trappenhuis of lift.</t>
  </si>
  <si>
    <t>Een repeterende woning is geen woningtype op basis van bouwvorm of ligging, maar een aanduiding van de herhaling in ontwerp of plattegrond binnen een woonproject. Repeterende woningen kunnen elke van de bovengenoemde typen zijn, zolang ze qua ontwerp en indeling grotendeels identiek en herhaald zijn binnen een reeks. Dit doet zich alleen voor in het kader van een wijkaanpak.</t>
  </si>
  <si>
    <t>(Type 2. Twee-onder-een-kapwoning / Hoekwoning)</t>
  </si>
  <si>
    <t xml:space="preserve">(Type 1. Vrijstaande woning) </t>
  </si>
  <si>
    <t xml:space="preserve">(Type 4. Meergezinswoning) </t>
  </si>
  <si>
    <t xml:space="preserve">(Type 5. Repeterende woning) </t>
  </si>
  <si>
    <t>(Type 3. Tussenwoning)</t>
  </si>
  <si>
    <t>╚ Glaswol deken meer-/minderprijs per mm</t>
  </si>
  <si>
    <t>╚ Glaswol ingeblazen meer-/minderprijs per mm</t>
  </si>
  <si>
    <t>Dakisolatie PIR-panelen dik 80mm Rc 3.50 m².K/W van 0 m² tot 45 m²</t>
  </si>
  <si>
    <t>Dakisolatie PIR-panelen dik 80mm  Rc 3.50 m².K/W van 45 m² tot 120 m²</t>
  </si>
  <si>
    <t>Dakisolatie PIR-panelen dik 80mm  Rc 3.50 m².K/W vanaf 120 m²</t>
  </si>
  <si>
    <t>╚ PIR-panelen meer-/minderprijs per mm</t>
  </si>
  <si>
    <t>Lev.+aanbr. dakraam 94 x 140 cm pannendak</t>
  </si>
  <si>
    <t>V5-1-A1</t>
  </si>
  <si>
    <t>V5-1-A2</t>
  </si>
  <si>
    <t xml:space="preserve">Bevestigingsmiddelen </t>
  </si>
  <si>
    <t>De- en hermonteren deur</t>
  </si>
  <si>
    <t>Verhogen dakrand:</t>
  </si>
  <si>
    <t>V4-1-J</t>
  </si>
  <si>
    <t>V4-1-J1</t>
  </si>
  <si>
    <t xml:space="preserve">opmerking: isolatie in zicht  </t>
  </si>
  <si>
    <t>in prijs MV /WTW</t>
  </si>
  <si>
    <t xml:space="preserve"> ╚ Incl. kanaalwerk ten behoeve van MV ± 8,0 m¹ </t>
  </si>
  <si>
    <t xml:space="preserve">╚ Incl. kanaalwerk ten behoeve van WTW ± 16,0 m¹ </t>
  </si>
  <si>
    <t>V5-2-A1</t>
  </si>
  <si>
    <t>V5-2-A2</t>
  </si>
  <si>
    <t>V5-2-D</t>
  </si>
  <si>
    <t>V5-2-D1</t>
  </si>
  <si>
    <t>V5-2-D6</t>
  </si>
  <si>
    <t>V5-2-D7</t>
  </si>
  <si>
    <t xml:space="preserve">Plaatsen decentrale balans ventilatie WTW systeem </t>
  </si>
  <si>
    <t>Plaatsen decentrale balans ventilatie WTW</t>
  </si>
  <si>
    <t>Plaatsen centrale balans ventilatie WTW</t>
  </si>
  <si>
    <t>Vervangen bestaande mechanische ventilatiebox</t>
  </si>
  <si>
    <t xml:space="preserve">Plaatsen van mechanische ventilatiebox systeem </t>
  </si>
  <si>
    <t>Centrale balansventilatie (met name bij  monumenten)</t>
  </si>
  <si>
    <t>hoeveelh.</t>
  </si>
  <si>
    <t xml:space="preserve">Maak keuze </t>
  </si>
  <si>
    <t>Vervangen buitendeur door nieuwe isolerende deur (excl. Kozijn)</t>
  </si>
  <si>
    <t>Vervangen ongeïsoleerde buitendeur door geïsoleerde deur in bestaand kozijn (voordeur)</t>
  </si>
  <si>
    <t xml:space="preserve">Plaatsen centrale balans ventilatie WTW systeem </t>
  </si>
  <si>
    <t xml:space="preserve">30% maatregels </t>
  </si>
  <si>
    <t>Vervangen glas door HR++ glas in bestaand kozijn</t>
  </si>
  <si>
    <t>zie "Maatregelen met 30% subsidie"</t>
  </si>
  <si>
    <t>- Hieronder staan alle maatregelen die in aanmerking komen voor 30% subsidie</t>
  </si>
  <si>
    <t xml:space="preserve">- De berekeningen zijn 100% splitsing vergoeding  30% subsidie en 70% eigen rekening zie overzicht totalen   </t>
  </si>
  <si>
    <t>Vloerisolatie isolatiefolie Rc vanaf 3.50 m².K/W  0 m² tot 35 m²</t>
  </si>
  <si>
    <t xml:space="preserve">zie Maatregelen met 30% regeling </t>
  </si>
  <si>
    <t>Vloerisolatie isolatiefolie Rc vanaf 3.50 m².K/W  vanaf 35 m²</t>
  </si>
  <si>
    <t>Toeslag isolatiefolie uitvoering in biobased</t>
  </si>
  <si>
    <t>V4-1-I1</t>
  </si>
  <si>
    <t>V4-1-I2</t>
  </si>
  <si>
    <t>V4-1-I3</t>
  </si>
  <si>
    <t>Dakisolatie isolatiefolie vanaf Rc 3.50 m².K/W van 0 m² tot 45 m²</t>
  </si>
  <si>
    <t xml:space="preserve">Dakisolatie isolatiefolie vanaf Rc 3.50 m².K/W vanaf 45 m² tot </t>
  </si>
  <si>
    <t xml:space="preserve">Toeslag dakisolatie isolatiefolie uitvoeren in biobased </t>
  </si>
  <si>
    <t xml:space="preserve">Vervangen ongeïsoleerde buitendeur door geïsoleerde deur in bestaand kozijn </t>
  </si>
  <si>
    <t xml:space="preserve">Lev.+aanbr. isolerende deur </t>
  </si>
  <si>
    <t>Verwijderen en afvoeren ongeïsoleerd paneel</t>
  </si>
  <si>
    <t xml:space="preserve">Toeslag gehard / veiligheidsglas </t>
  </si>
  <si>
    <t>Vloerisolatie PUR-schuim gesloten cel dik 100mm Rc 3.50 m².K/W (vlakke loer)</t>
  </si>
  <si>
    <t>toeslag balken/ribcassettevloeren 10%</t>
  </si>
  <si>
    <t xml:space="preserve">Vervangen raamhout en hang en sluitwerk </t>
  </si>
  <si>
    <r>
      <t>Steigerwerk vanaf de 1</t>
    </r>
    <r>
      <rPr>
        <vertAlign val="superscript"/>
        <sz val="8"/>
        <rFont val="Verdana"/>
        <family val="2"/>
      </rPr>
      <t>e</t>
    </r>
    <r>
      <rPr>
        <sz val="8"/>
        <rFont val="Verdana"/>
        <family val="2"/>
      </rPr>
      <t xml:space="preserve"> verdieping</t>
    </r>
  </si>
  <si>
    <r>
      <t>Steigerwerk vanaf de 1</t>
    </r>
    <r>
      <rPr>
        <vertAlign val="superscript"/>
        <sz val="8"/>
        <rFont val="Verdana"/>
        <family val="2"/>
      </rPr>
      <t>e</t>
    </r>
    <r>
      <rPr>
        <sz val="8"/>
        <rFont val="Verdana"/>
        <family val="2"/>
      </rPr>
      <t xml:space="preserve"> verdieping. </t>
    </r>
  </si>
  <si>
    <t>Gevelbekleding vezelversterkt kunststof met isolatie EPS 170 mm</t>
  </si>
  <si>
    <t>Verhogen dakrand:  excl.</t>
  </si>
  <si>
    <t xml:space="preserve">Verwijderen en afvoeren daktrim excl muurplaat </t>
  </si>
  <si>
    <t xml:space="preserve">Lev.+aanbr. nieuwe muurplaat b=100mm   excl </t>
  </si>
  <si>
    <t xml:space="preserve">Voorbereiding/inmeten/maatvoering  </t>
  </si>
  <si>
    <t xml:space="preserve">ivm prijs verhogen dakrand en muurplaat excl. </t>
  </si>
  <si>
    <t>Verwijderen butyleenkit /stopverf/glaskit uit sponning</t>
  </si>
  <si>
    <t>Opdikken balklaag/gording i.v.m. dikkere isolatieplaat</t>
  </si>
  <si>
    <t>B</t>
  </si>
  <si>
    <t>A</t>
  </si>
  <si>
    <t>A+B</t>
  </si>
  <si>
    <t>eenheidsprijs incl. opsl. &amp; btw</t>
  </si>
  <si>
    <t xml:space="preserve">incl BTW </t>
  </si>
  <si>
    <t xml:space="preserve">Excl. opslagen en Excl. BTW </t>
  </si>
  <si>
    <t>Opslagen &amp; BTW</t>
  </si>
  <si>
    <t xml:space="preserve">Opslagen en BTW </t>
  </si>
  <si>
    <t xml:space="preserve">Incl. opslagen en BTW </t>
  </si>
  <si>
    <r>
      <rPr>
        <sz val="6"/>
        <color rgb="FF8CAF47"/>
        <rFont val="Verdana"/>
        <family val="2"/>
      </rPr>
      <t>©</t>
    </r>
    <r>
      <rPr>
        <sz val="5"/>
        <color rgb="FF8CAF47"/>
        <rFont val="Verdana"/>
        <family val="2"/>
      </rPr>
      <t xml:space="preserve"> ABC</t>
    </r>
  </si>
  <si>
    <t xml:space="preserve">Vervangen dakraam  tuimelvenster 55 x 78 cm      </t>
  </si>
  <si>
    <t xml:space="preserve">Vervangen dakraam  tuimelvenster 78 x 98 cm      </t>
  </si>
  <si>
    <t xml:space="preserve">Vervangen dakraam  tuimelvenster 114 x 118 cm  </t>
  </si>
  <si>
    <t xml:space="preserve">Vervangen dakraam  tuimelvenster 55 x 70 cm      </t>
  </si>
  <si>
    <t xml:space="preserve">Vervangen dakraam  tuimelvenster 55 x 98 cm      </t>
  </si>
  <si>
    <t xml:space="preserve">Vervangen dakraam  tuimelvenster 55 x 118 cm    </t>
  </si>
  <si>
    <t xml:space="preserve">Vervangen dakraam  tuimelvenster 66 x 98 cm      </t>
  </si>
  <si>
    <t xml:space="preserve">Vervangen dakraam  tuimelvenster 66 x 118 cm    </t>
  </si>
  <si>
    <t xml:space="preserve">Vervangen dakraam  tuimelvenster 66 x 140 cm    </t>
  </si>
  <si>
    <t xml:space="preserve">Vervangen dakraam  tuimelvenster 78 x 118 cm    </t>
  </si>
  <si>
    <t xml:space="preserve">Vervangen dakraam  tuimelvenster 78 x 140 cm      </t>
  </si>
  <si>
    <t xml:space="preserve">Vervangen dakraam  tuimelvenster 78 x 160 cm    </t>
  </si>
  <si>
    <t xml:space="preserve">Vervangen dakraam  tuimelvenster 94 x 55 cm      </t>
  </si>
  <si>
    <t xml:space="preserve">Vervangen dakraam  tuimelvenster 94 x 98 cm       </t>
  </si>
  <si>
    <t xml:space="preserve">Vervangen dakraam  tuimelvenster 94 x 118 cm    </t>
  </si>
  <si>
    <t xml:space="preserve">Vervangen dakraam  tuimelvenster 94 x 140 cm    </t>
  </si>
  <si>
    <t xml:space="preserve">Vervangen dakraam  tuimelvenster 94 x 160 cm    </t>
  </si>
  <si>
    <t xml:space="preserve">Vervangen dakraam  tuimelvenster 114 x 70 cm    </t>
  </si>
  <si>
    <t xml:space="preserve">Vervangen dakraam  tuimelvenster 114 x 140 cm  </t>
  </si>
  <si>
    <t xml:space="preserve">Vervangen dakraam  tuimelvenster 114 x 160 cm  </t>
  </si>
  <si>
    <t xml:space="preserve">Vervangen dakraam  tuimelvenster 134 x 98 cm    </t>
  </si>
  <si>
    <t xml:space="preserve">Vervangen dakraam  tuimelvenster 134 x 118 cm  </t>
  </si>
  <si>
    <t xml:space="preserve">Vervangen dakraam  tuimelvenster 134 x 140 cm  </t>
  </si>
  <si>
    <t xml:space="preserve">Vervangen dakraam  tuimelvenster 134 x 160 cm  </t>
  </si>
  <si>
    <t>2,0%+2,0%</t>
  </si>
  <si>
    <t xml:space="preserve">CAR </t>
  </si>
  <si>
    <t>Maatregelen zijn inclusief gipsbeplating en exclusief esthetische afwerking (stucwerk-/saus-/behangwerk).</t>
  </si>
  <si>
    <t>GEVEL</t>
  </si>
  <si>
    <t xml:space="preserve">BEGLAZING EN  KOZIJNEN </t>
  </si>
  <si>
    <t>DAK</t>
  </si>
  <si>
    <t>VENTILATIE</t>
  </si>
  <si>
    <t>KIERDICHTING</t>
  </si>
  <si>
    <t>* Aandachtspunten die in het isolatieadvies nader uitgewerkt worden</t>
  </si>
  <si>
    <t>* Bouwjaar woning &lt; 1920 meestal geen spouwmuren</t>
  </si>
  <si>
    <t>* Bouwjaar woning 1920 - 1974 meestal geen spouwisolatie</t>
  </si>
  <si>
    <t>* Bouwjaar woning &gt;  1975  meestal wel spouwisolatie</t>
  </si>
  <si>
    <t>* Wel/geen spouwisolatie aanwezig</t>
  </si>
  <si>
    <t>* Min. breedte spouw 40 mm</t>
  </si>
  <si>
    <t>* Kwaliteit en grootte van de voeg ( grootte van het boorgat bepalen)</t>
  </si>
  <si>
    <t>* Endoscopisch onderzoek spouw (zie isolatieadvies)</t>
  </si>
  <si>
    <t>* Minimale vervuiling in de spouw</t>
  </si>
  <si>
    <t xml:space="preserve">* De kosten (Isoleren binnenzijde hellend dak) kan gebruikt worden bij isoleren van het dak vanaf de buitenzijde "het meerwerk en hogere kosten zijn voor rekening eigenaar".  </t>
  </si>
  <si>
    <t xml:space="preserve"> * prijs per m² is incl. opgaand werk tegen binnenzijde fundering rondom gebouw </t>
  </si>
  <si>
    <t>Incl. opsl. en BTW</t>
  </si>
  <si>
    <t xml:space="preserve">(Incl. gipsbeplating 12,5 mm 4AK op regelwerk). </t>
  </si>
  <si>
    <t xml:space="preserve">MAATREGELEN 30% </t>
  </si>
  <si>
    <t>Maatregelen met 30% subsidie</t>
  </si>
  <si>
    <t xml:space="preserve">ABK zie versterking </t>
  </si>
  <si>
    <t>V5-1-C7</t>
  </si>
  <si>
    <t>V1-3-X10</t>
  </si>
  <si>
    <t xml:space="preserve">OSB beplating 12 mm als extra achterhout gipsbeplating  </t>
  </si>
  <si>
    <t xml:space="preserve">voorbereiding  </t>
  </si>
  <si>
    <t xml:space="preserve">    OVERZICHT KOSTEN MAATREGEL 29 I.C.M. VERSTERKING </t>
  </si>
  <si>
    <t>Excl. opsl. en BTW</t>
  </si>
  <si>
    <t xml:space="preserve">TOTAAL    </t>
  </si>
  <si>
    <t>incl. Ventilatie unit</t>
  </si>
  <si>
    <t>incl. Gat in gevel boren</t>
  </si>
  <si>
    <t>incl. Unit plaatsen</t>
  </si>
  <si>
    <t>incl. Aansluiten op het lichtnet</t>
  </si>
  <si>
    <t>V2-3-X13</t>
  </si>
  <si>
    <t>V2-3-X14</t>
  </si>
  <si>
    <t>V2-3-X15</t>
  </si>
  <si>
    <t xml:space="preserve">Gebruikersgroep: </t>
  </si>
  <si>
    <t>Dakisolatie - binnenzijde platdak</t>
  </si>
  <si>
    <t>V4-5</t>
  </si>
  <si>
    <t>V4-5-A1</t>
  </si>
  <si>
    <t>V4-5-A2</t>
  </si>
  <si>
    <t>V4-5-A3</t>
  </si>
  <si>
    <t>V4-5-A4</t>
  </si>
  <si>
    <t>V4-5-B1</t>
  </si>
  <si>
    <t>V4-5-B2</t>
  </si>
  <si>
    <t>V4-5-B3</t>
  </si>
  <si>
    <t>V4-5-B4</t>
  </si>
  <si>
    <t>V4-5-C1</t>
  </si>
  <si>
    <t>V4-5-C2</t>
  </si>
  <si>
    <t>V4-5-C3</t>
  </si>
  <si>
    <t>V4-5-C4</t>
  </si>
  <si>
    <t>V4-5-D1</t>
  </si>
  <si>
    <t>V4-5-D2</t>
  </si>
  <si>
    <t>V4-5-D3</t>
  </si>
  <si>
    <t>V4-5-D4</t>
  </si>
  <si>
    <t>V4-5-E1</t>
  </si>
  <si>
    <t>V4-5-E2</t>
  </si>
  <si>
    <t>V4-5-E3</t>
  </si>
  <si>
    <t>V4-5-E4</t>
  </si>
  <si>
    <t>V4-5-F1</t>
  </si>
  <si>
    <t>V4-5-F2</t>
  </si>
  <si>
    <t>V4-5-F3</t>
  </si>
  <si>
    <t>V4-5-F4</t>
  </si>
  <si>
    <t>V4-5-G1</t>
  </si>
  <si>
    <t>V4-5-G2</t>
  </si>
  <si>
    <t>V4-5-G3</t>
  </si>
  <si>
    <t>V4-5-G4</t>
  </si>
  <si>
    <t>V4-5-H1</t>
  </si>
  <si>
    <t>V4-5-H2</t>
  </si>
  <si>
    <t>V4-5-H3</t>
  </si>
  <si>
    <t>V4-5-H4</t>
  </si>
  <si>
    <t>V4-5-I1</t>
  </si>
  <si>
    <t>V4-5-I2</t>
  </si>
  <si>
    <t>V4-5-I3</t>
  </si>
  <si>
    <t>V4-5-J1</t>
  </si>
  <si>
    <t>V4-5-X</t>
  </si>
  <si>
    <t>V4-5-X1</t>
  </si>
  <si>
    <t>V4-5-X2</t>
  </si>
  <si>
    <t>V4-5-X3</t>
  </si>
  <si>
    <t>V4-5-X4</t>
  </si>
  <si>
    <t>V4-5-X5</t>
  </si>
  <si>
    <t>V4-5-X6</t>
  </si>
  <si>
    <t>Opdikken balklaag i.v.m. dikkere isolatieplaat</t>
  </si>
  <si>
    <t>Beschermen interieur met bijv. stucloper</t>
  </si>
  <si>
    <t>V4-5-A</t>
  </si>
  <si>
    <t>V4-5-B</t>
  </si>
  <si>
    <t>V4-5-C</t>
  </si>
  <si>
    <t>V4-5-D</t>
  </si>
  <si>
    <t>V4-5-E</t>
  </si>
  <si>
    <t>V4-5-F</t>
  </si>
  <si>
    <t>V4-5-G</t>
  </si>
  <si>
    <t>V4-5-H</t>
  </si>
  <si>
    <t>V4-5-I</t>
  </si>
  <si>
    <t>V4-5-X7</t>
  </si>
  <si>
    <t>V4-5-X8</t>
  </si>
  <si>
    <t>V4-5-X9</t>
  </si>
  <si>
    <t>V4-5-X10</t>
  </si>
  <si>
    <t>V4-5-X11</t>
  </si>
  <si>
    <t>V2-3-X16</t>
  </si>
  <si>
    <t>Plaatsen ventilatie rooster in gevel (indien geen mogelijkheid voor boven beglazing)/monument</t>
  </si>
  <si>
    <t xml:space="preserve">DUCO SILENZIO ZR AK MUURROOSTER 7372-4055 of gelijk waardig  incl sparing in gevel boren en plaatsen </t>
  </si>
  <si>
    <t>Dakisolatie - binnenzijde hellend dak</t>
  </si>
  <si>
    <t xml:space="preserve">Isoleren binnenzijde hellend dak met gespoten isolatieschuim </t>
  </si>
  <si>
    <t xml:space="preserve">Isoleren binnenzijde hellend dak met glaswol isolatie </t>
  </si>
  <si>
    <t>Isoleren binnenzijde hellend dak met glaswol isolatie (ingeblazen)</t>
  </si>
  <si>
    <t xml:space="preserve">Isoleren binnenzijde hellend dak met vlasvezel isolatie </t>
  </si>
  <si>
    <t xml:space="preserve">Isoleren binnenzijde hellend dak met grasvezel isolatie </t>
  </si>
  <si>
    <t xml:space="preserve">Isoleren binnenzijde hellend dak met hennepvezel isolatie </t>
  </si>
  <si>
    <t xml:space="preserve">Isoleren binnenzijde hellend dak met PIR isolatie </t>
  </si>
  <si>
    <t xml:space="preserve">Isoleren binnenzijde hellend dak met PIR-afgewerkte panelen isolatie </t>
  </si>
  <si>
    <t>Isoleren binnenzijde hellend dak met isolatiefolie</t>
  </si>
  <si>
    <t xml:space="preserve">Isoleren binnenzijde plat dak met gespoten isolatieschuim </t>
  </si>
  <si>
    <t xml:space="preserve">Isoleren binnenzijde plat dak met glaswol isolatie </t>
  </si>
  <si>
    <t>Isoleren binnenzijde plat dak met glaswol isolatie (ingeblazen)</t>
  </si>
  <si>
    <t xml:space="preserve">Isoleren binnenzijde plat dak met vlasvezel isolatie </t>
  </si>
  <si>
    <t xml:space="preserve">Isoleren binnenzijde plat dak met grasvezel isolatie </t>
  </si>
  <si>
    <t xml:space="preserve">Isoleren binnenzijde plat dak met hennepvezel isolatie </t>
  </si>
  <si>
    <t xml:space="preserve">Isoleren binnenzijde plat dak met PIR isolatie </t>
  </si>
  <si>
    <t xml:space="preserve">Isoleren binnenzijde plat dak met PIR-afgewerkte panelen isolatie </t>
  </si>
  <si>
    <t>Doe-het-zelver</t>
  </si>
  <si>
    <t>Aannemer/Onderaannemer</t>
  </si>
  <si>
    <t xml:space="preserve">Subsidie bedrag M29 NIJBEGUN </t>
  </si>
  <si>
    <t>cm</t>
  </si>
  <si>
    <t>Meer informatie over de isolatie aanpak is te vinden op:</t>
  </si>
  <si>
    <t>Minderpijs V4-1- A, B, D, E, F, G. uitvoeren zonder gipsbeplating en regelwerk.</t>
  </si>
  <si>
    <t>Minderpijs V4-5- A, B, D, E, F, G. uitvoeren zonder gipsbeplating en regelwerk.</t>
  </si>
  <si>
    <r>
      <rPr>
        <sz val="8"/>
        <rFont val="Verdana"/>
        <family val="2"/>
      </rPr>
      <t xml:space="preserve">- Ventilatieroosters boven beglazing: opnemen bij </t>
    </r>
    <r>
      <rPr>
        <b/>
        <i/>
        <sz val="8"/>
        <rFont val="Verdana"/>
        <family val="2"/>
      </rPr>
      <t>V2 beglazing</t>
    </r>
  </si>
  <si>
    <r>
      <rPr>
        <sz val="8"/>
        <rFont val="Verdana"/>
        <family val="2"/>
      </rPr>
      <t xml:space="preserve">- Ventilatieroosters door gevel: opnemen bij </t>
    </r>
    <r>
      <rPr>
        <b/>
        <i/>
        <sz val="8"/>
        <rFont val="Verdana"/>
        <family val="2"/>
      </rPr>
      <t>V2 beglazing</t>
    </r>
  </si>
  <si>
    <t>Isoleren binnenzijde plat dak met isolatiefolie</t>
  </si>
  <si>
    <t>Vervangen dakraam tuimelvenster (HR++ glas en binnenzijde wit afgelakt)</t>
  </si>
  <si>
    <t>V5-1-X1</t>
  </si>
  <si>
    <t>Ventilatieroosters ZR naturel</t>
  </si>
  <si>
    <t>V1-1-X13</t>
  </si>
  <si>
    <t>V1-1-X14</t>
  </si>
  <si>
    <t>V1-1-X15</t>
  </si>
  <si>
    <t>V1-1-X16</t>
  </si>
  <si>
    <t>V1-1-X17</t>
  </si>
  <si>
    <t xml:space="preserve">Natuurvrij maken tussen- of rijwoning </t>
  </si>
  <si>
    <t xml:space="preserve">Natuurvrij maken hoek- of vrijstaande woning </t>
  </si>
  <si>
    <t>eDNA sporenonderzoek tussen- of rijwoning</t>
  </si>
  <si>
    <t>eDNA sporenonderzoek hoek- of vrijstaande woning</t>
  </si>
  <si>
    <t>Alternatieve verblijfplaats (stelpost)</t>
  </si>
  <si>
    <t>T</t>
  </si>
  <si>
    <t>Natuurvriendelijk Isoleren</t>
  </si>
  <si>
    <t>eDNA sporenonderzoek conform BRL IC-200</t>
  </si>
  <si>
    <t>Alternatieve verblijfplaats</t>
  </si>
  <si>
    <t>T is toegevoegd 09-07-2026</t>
  </si>
  <si>
    <t>T is toegevoegd 09-07-2027</t>
  </si>
  <si>
    <t>T is toegevoegd 09-07-2029</t>
  </si>
  <si>
    <t>T is toegevoegd 09-07-2030</t>
  </si>
  <si>
    <t>T is toegevoegd 09-07-2031</t>
  </si>
  <si>
    <t>T is toegevoegd 09-07-2033</t>
  </si>
  <si>
    <t>T is toegevoegd 09-07-2034</t>
  </si>
  <si>
    <t>M29_NB_V06.0_26</t>
  </si>
  <si>
    <t>Natuurvrij maken bij spouwisolatie     {vervallen}  zie X13 X14</t>
  </si>
  <si>
    <t>Q3-01-07-2026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</si>
</sst>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 #,##0;&quot;€&quot;\ \-#,##0"/>
    <numFmt numFmtId="42" formatCode="_ &quot;€&quot;\ * #,##0_ ;_ &quot;€&quot;\ * \-#,##0_ ;_ &quot;€&quot;\ * &quot;-&quot;_ ;_ @_ "/>
    <numFmt numFmtId="44" formatCode="_ &quot;€&quot;\ * #,##0.00_ ;_ &quot;€&quot;\ * \-#,##0.00_ ;_ &quot;€&quot;\ * &quot;-&quot;??_ ;_ @_ "/>
    <numFmt numFmtId="43" formatCode="_ * #,##0.00_ ;_ * \-#,##0.00_ ;_ * &quot;-&quot;??_ ;_ @_ "/>
    <numFmt numFmtId="164" formatCode="_(* #,##0.00_);_(* \(#,##0.00\);_(* &quot;-&quot;??_);_(@_)"/>
    <numFmt numFmtId="165" formatCode="_-* #,##0.00_-;_-* #,##0.00\-;_-* &quot;-&quot;??_-;_-@_-"/>
    <numFmt numFmtId="166" formatCode="_(&quot;€&quot;* #,##0.00_);_(&quot;€&quot;* \(#,##0.00\);_(&quot;€&quot;* &quot;-&quot;??_);_(@_)"/>
    <numFmt numFmtId="167" formatCode="_(&quot;EUR&quot;\ * #,##0.00_);_(&quot;EUR&quot;\ * \(#,##0.00\);_(&quot;EUR&quot;\ * &quot;-&quot;??_);_(@_)"/>
    <numFmt numFmtId="168" formatCode="_ &quot;€&quot;\ * #,##0_ ;_ &quot;€&quot;\ * \-#,##0_ ;_ &quot;€&quot;\ * &quot;-&quot;??_ ;_ @_ "/>
    <numFmt numFmtId="169" formatCode="_(* #,##0_);_(* \(#,##0\);_(* &quot;-&quot;??_);_(@_)"/>
    <numFmt numFmtId="170" formatCode="0.0%"/>
    <numFmt numFmtId="171" formatCode="_ [$€-413]\ * #,##0_ ;_ [$€-413]\ * \-#,##0_ ;_ [$€-413]\ * &quot;-&quot;??_ ;_ @_ "/>
    <numFmt numFmtId="172" formatCode="_ [$€-2]\ * #,##0.00_ ;_ [$€-2]\ * \-#,##0.00_ ;_ [$€-2]\ * &quot;-&quot;??_ ;_ @_ "/>
    <numFmt numFmtId="173" formatCode="_-&quot;€&quot;\ * #,##0.00_-;_-&quot;€&quot;\ * #,##0.00\-;_-&quot;€&quot;\ * &quot;-&quot;??_-;_-@_-"/>
    <numFmt numFmtId="174" formatCode="_-* #,##0_-;_-* #,##0\-;_-* &quot;-&quot;??_-;_-@_-"/>
    <numFmt numFmtId="175" formatCode="_-* #,##0.0_-;_-* #,##0.0\-;_-* &quot;-&quot;??_-;_-@_-"/>
    <numFmt numFmtId="176" formatCode="#,##0.00_ ;\-#,##0.00\ "/>
    <numFmt numFmtId="177" formatCode="#,##0_-"/>
    <numFmt numFmtId="178" formatCode="#,##0.00_-"/>
    <numFmt numFmtId="179" formatCode="_ * #,##0.0_ ;_ * \-#,##0.0_ ;_ * &quot;-&quot;?_ ;_ @_ "/>
    <numFmt numFmtId="180" formatCode="#,##0.0_-"/>
    <numFmt numFmtId="181" formatCode="#,##0.0_ ;[Red]\-#,##0.0\ "/>
    <numFmt numFmtId="182" formatCode="0.E+00"/>
    <numFmt numFmtId="183" formatCode="_-[$€]\ * #,##0.00_-;_-[$€]\ * #,##0.00\-;_-[$€]\ * &quot;-&quot;??_-;_-@_-"/>
    <numFmt numFmtId="184" formatCode="_ &quot;€&quot;\ * #,##0.00_ ;_ &quot;€&quot;\ * \-#,##0.00_ ;_ &quot;€&quot;\ * &quot;-&quot;_ ;_ @_ "/>
    <numFmt numFmtId="185" formatCode="#,##0_ ;\-#,##0\ "/>
    <numFmt numFmtId="186" formatCode="#,##0.0"/>
    <numFmt numFmtId="187" formatCode="&quot;€&quot;\ #,##0.00"/>
    <numFmt numFmtId="188" formatCode="_ * #,##0.0_ ;_ * \-#,##0.0_ ;_ * &quot;-&quot;??_ ;_ @_ "/>
    <numFmt numFmtId="189" formatCode="d/mm/yy\ h:mm;@"/>
    <numFmt numFmtId="190" formatCode="_ [$€-413]\ * #,##0.00_ ;_ [$€-413]\ * \-#,##0.00_ ;_ [$€-413]\ * &quot;-&quot;??_ ;_ @_ "/>
    <numFmt numFmtId="191" formatCode="\-"/>
    <numFmt numFmtId="192" formatCode="[$€-2]\ #,##0.00;[$€-2]\ \-#,##0.00"/>
  </numFmts>
  <fonts count="175" x14ac:knownFonts="1">
    <font>
      <sz val="9"/>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sz val="11"/>
      <color theme="1"/>
      <name val="Calibri"/>
      <family val="2"/>
      <scheme val="minor"/>
    </font>
    <font>
      <sz val="11"/>
      <color theme="1"/>
      <name val="Calibri"/>
      <family val="2"/>
      <scheme val="minor"/>
    </font>
    <font>
      <sz val="9"/>
      <name val="Arial"/>
      <family val="2"/>
    </font>
    <font>
      <sz val="10"/>
      <name val="Arial"/>
      <family val="2"/>
    </font>
    <font>
      <sz val="10"/>
      <name val="Arial"/>
      <family val="2"/>
    </font>
    <font>
      <sz val="8"/>
      <name val="Arial"/>
      <family val="2"/>
    </font>
    <font>
      <u/>
      <sz val="9"/>
      <color theme="10"/>
      <name val="Arial"/>
      <family val="2"/>
    </font>
    <font>
      <sz val="9"/>
      <name val="Univers"/>
      <family val="2"/>
    </font>
    <font>
      <sz val="9"/>
      <name val="Arial"/>
      <family val="2"/>
    </font>
    <font>
      <u/>
      <sz val="11"/>
      <color theme="10"/>
      <name val="Calibri"/>
      <family val="2"/>
      <scheme val="minor"/>
    </font>
    <font>
      <sz val="12"/>
      <color theme="1"/>
      <name val="Arial"/>
      <family val="2"/>
    </font>
    <font>
      <sz val="11"/>
      <color indexed="8"/>
      <name val="Calibri"/>
      <family val="2"/>
      <scheme val="minor"/>
    </font>
    <font>
      <sz val="8"/>
      <name val="Arial"/>
      <family val="2"/>
    </font>
    <font>
      <sz val="9"/>
      <name val="Verdana"/>
      <family val="2"/>
    </font>
    <font>
      <b/>
      <sz val="9"/>
      <color theme="0"/>
      <name val="Verdana"/>
      <family val="2"/>
    </font>
    <font>
      <b/>
      <sz val="9"/>
      <name val="Verdana"/>
      <family val="2"/>
    </font>
    <font>
      <sz val="9"/>
      <color rgb="FF000000"/>
      <name val="Verdana"/>
      <family val="2"/>
    </font>
    <font>
      <sz val="8"/>
      <name val="Verdana"/>
      <family val="2"/>
    </font>
    <font>
      <sz val="8"/>
      <color rgb="FF000000"/>
      <name val="Verdana"/>
      <family val="2"/>
    </font>
    <font>
      <sz val="8"/>
      <color rgb="FFFF0000"/>
      <name val="Verdana"/>
      <family val="2"/>
    </font>
    <font>
      <sz val="8"/>
      <color rgb="FF0070C0"/>
      <name val="Verdana"/>
      <family val="2"/>
    </font>
    <font>
      <sz val="8"/>
      <color theme="1"/>
      <name val="Verdana"/>
      <family val="2"/>
    </font>
    <font>
      <sz val="8"/>
      <color theme="0" tint="-0.499984740745262"/>
      <name val="Verdana"/>
      <family val="2"/>
    </font>
    <font>
      <b/>
      <sz val="8"/>
      <name val="Verdana"/>
      <family val="2"/>
    </font>
    <font>
      <b/>
      <sz val="8"/>
      <color rgb="FFFF0000"/>
      <name val="Verdana"/>
      <family val="2"/>
    </font>
    <font>
      <b/>
      <sz val="11"/>
      <name val="Verdana"/>
      <family val="2"/>
    </font>
    <font>
      <b/>
      <sz val="7"/>
      <color theme="0"/>
      <name val="Verdana"/>
      <family val="2"/>
    </font>
    <font>
      <b/>
      <sz val="8"/>
      <color theme="1"/>
      <name val="Verdana"/>
      <family val="2"/>
    </font>
    <font>
      <sz val="8"/>
      <color theme="0" tint="-0.34998626667073579"/>
      <name val="Verdana"/>
      <family val="2"/>
    </font>
    <font>
      <b/>
      <sz val="8"/>
      <color theme="0" tint="-0.499984740745262"/>
      <name val="Verdana"/>
      <family val="2"/>
    </font>
    <font>
      <sz val="6"/>
      <name val="Verdana"/>
      <family val="2"/>
    </font>
    <font>
      <b/>
      <sz val="10"/>
      <name val="Verdana"/>
      <family val="2"/>
    </font>
    <font>
      <b/>
      <i/>
      <sz val="8"/>
      <name val="Verdana"/>
      <family val="2"/>
    </font>
    <font>
      <i/>
      <sz val="8"/>
      <name val="Verdana"/>
      <family val="2"/>
    </font>
    <font>
      <b/>
      <sz val="14"/>
      <name val="Verdana"/>
      <family val="2"/>
    </font>
    <font>
      <sz val="7"/>
      <name val="Verdana"/>
      <family val="2"/>
    </font>
    <font>
      <sz val="11"/>
      <name val="Calibri"/>
      <family val="2"/>
    </font>
    <font>
      <sz val="8"/>
      <color theme="0" tint="-0.14999847407452621"/>
      <name val="Verdana"/>
      <family val="2"/>
    </font>
    <font>
      <b/>
      <sz val="7"/>
      <name val="Verdana"/>
      <family val="2"/>
    </font>
    <font>
      <sz val="8"/>
      <color theme="2"/>
      <name val="Verdana"/>
      <family val="2"/>
    </font>
    <font>
      <sz val="8"/>
      <color rgb="FF0000CC"/>
      <name val="Verdana"/>
      <family val="2"/>
    </font>
    <font>
      <b/>
      <sz val="8"/>
      <color rgb="FF0000FF"/>
      <name val="Verdana"/>
      <family val="2"/>
    </font>
    <font>
      <sz val="8"/>
      <color rgb="FF0000FF"/>
      <name val="Verdana"/>
      <family val="2"/>
    </font>
    <font>
      <sz val="7"/>
      <color theme="0" tint="-0.499984740745262"/>
      <name val="Verdana"/>
      <family val="2"/>
    </font>
    <font>
      <b/>
      <sz val="13"/>
      <name val="Verdana"/>
      <family val="2"/>
    </font>
    <font>
      <b/>
      <sz val="13"/>
      <color theme="4" tint="0.79998168889431442"/>
      <name val="Verdana"/>
      <family val="2"/>
    </font>
    <font>
      <sz val="8"/>
      <color rgb="FF00B0F0"/>
      <name val="Verdana"/>
      <family val="2"/>
    </font>
    <font>
      <b/>
      <sz val="8"/>
      <color rgb="FF00B0F0"/>
      <name val="Verdana"/>
      <family val="2"/>
    </font>
    <font>
      <b/>
      <sz val="9"/>
      <color theme="0" tint="-0.499984740745262"/>
      <name val="Verdana"/>
      <family val="2"/>
    </font>
    <font>
      <sz val="8"/>
      <color rgb="FF00B050"/>
      <name val="Verdana"/>
      <family val="2"/>
    </font>
    <font>
      <b/>
      <sz val="7"/>
      <color rgb="FF00B0F0"/>
      <name val="Verdana"/>
      <family val="2"/>
    </font>
    <font>
      <u/>
      <sz val="9"/>
      <name val="Verdana"/>
      <family val="2"/>
    </font>
    <font>
      <b/>
      <sz val="11"/>
      <color rgb="FFFFFFFF"/>
      <name val="Calibri"/>
      <family val="2"/>
    </font>
    <font>
      <sz val="9"/>
      <name val="Symbol"/>
      <family val="1"/>
      <charset val="2"/>
    </font>
    <font>
      <sz val="7"/>
      <name val="Times New Roman"/>
      <family val="1"/>
    </font>
    <font>
      <sz val="9"/>
      <color rgb="FF0070C0"/>
      <name val="Symbol"/>
      <family val="1"/>
      <charset val="2"/>
    </font>
    <font>
      <sz val="7"/>
      <color rgb="FF0070C0"/>
      <name val="Times New Roman"/>
      <family val="1"/>
    </font>
    <font>
      <sz val="9"/>
      <color rgb="FF0070C0"/>
      <name val="Verdana"/>
      <family val="2"/>
    </font>
    <font>
      <sz val="9"/>
      <color rgb="FF333333"/>
      <name val="Verdana"/>
      <family val="2"/>
    </font>
    <font>
      <b/>
      <sz val="8"/>
      <color rgb="FF00B050"/>
      <name val="Verdana"/>
      <family val="2"/>
    </font>
    <font>
      <b/>
      <sz val="14"/>
      <color rgb="FF00B0F0"/>
      <name val="Verdana"/>
      <family val="2"/>
    </font>
    <font>
      <b/>
      <sz val="9"/>
      <color rgb="FF0000FF"/>
      <name val="Verdana"/>
      <family val="2"/>
    </font>
    <font>
      <sz val="6"/>
      <color rgb="FF0000FF"/>
      <name val="Verdana"/>
      <family val="2"/>
    </font>
    <font>
      <b/>
      <sz val="13"/>
      <color rgb="FFC4D79B"/>
      <name val="Verdana"/>
      <family val="2"/>
    </font>
    <font>
      <sz val="6"/>
      <color rgb="FF00B050"/>
      <name val="Verdana"/>
      <family val="2"/>
    </font>
    <font>
      <b/>
      <sz val="10"/>
      <color theme="1"/>
      <name val="Verdana"/>
      <family val="2"/>
    </font>
    <font>
      <sz val="7"/>
      <color theme="1"/>
      <name val="Verdana"/>
      <family val="2"/>
    </font>
    <font>
      <b/>
      <sz val="7"/>
      <color theme="1"/>
      <name val="Verdana"/>
      <family val="2"/>
    </font>
    <font>
      <sz val="6"/>
      <color theme="1"/>
      <name val="Verdana"/>
      <family val="2"/>
    </font>
    <font>
      <sz val="8"/>
      <color rgb="FF37972D"/>
      <name val="Verdana"/>
      <family val="2"/>
    </font>
    <font>
      <b/>
      <sz val="8"/>
      <color rgb="FF37972D"/>
      <name val="Verdana"/>
      <family val="2"/>
    </font>
    <font>
      <sz val="20"/>
      <color rgb="FF37972D"/>
      <name val="Verdana"/>
      <family val="2"/>
    </font>
    <font>
      <sz val="14"/>
      <color rgb="FF37972D"/>
      <name val="Verdana"/>
      <family val="2"/>
    </font>
    <font>
      <sz val="9"/>
      <color rgb="FF37972D"/>
      <name val="Verdana"/>
      <family val="2"/>
    </font>
    <font>
      <sz val="10"/>
      <color rgb="FF37972D"/>
      <name val="Verdana"/>
      <family val="2"/>
    </font>
    <font>
      <b/>
      <sz val="14"/>
      <color rgb="FF37972D"/>
      <name val="Verdana"/>
      <family val="2"/>
    </font>
    <font>
      <sz val="11"/>
      <color rgb="FF37972D"/>
      <name val="Verdana"/>
      <family val="2"/>
    </font>
    <font>
      <b/>
      <sz val="10"/>
      <color rgb="FF37972D"/>
      <name val="Verdana"/>
      <family val="2"/>
    </font>
    <font>
      <b/>
      <sz val="11"/>
      <color rgb="FF37972D"/>
      <name val="Verdana"/>
      <family val="2"/>
    </font>
    <font>
      <u/>
      <sz val="8"/>
      <color rgb="FF37972D"/>
      <name val="Verdana"/>
      <family val="2"/>
    </font>
    <font>
      <u/>
      <sz val="9"/>
      <color rgb="FF37972D"/>
      <name val="Arial"/>
      <family val="2"/>
    </font>
    <font>
      <sz val="6"/>
      <color rgb="FFFF0000"/>
      <name val="Verdana"/>
      <family val="2"/>
    </font>
    <font>
      <sz val="5"/>
      <name val="Verdana"/>
      <family val="2"/>
    </font>
    <font>
      <sz val="11"/>
      <name val="Aptos"/>
      <family val="2"/>
    </font>
    <font>
      <sz val="10"/>
      <color rgb="FF3B3838"/>
      <name val="Trebuchet MS"/>
      <family val="2"/>
    </font>
    <font>
      <sz val="8"/>
      <color rgb="FF374151"/>
      <name val="Verdana"/>
      <family val="2"/>
    </font>
    <font>
      <sz val="8"/>
      <color theme="3" tint="0.59999389629810485"/>
      <name val="Verdana"/>
      <family val="2"/>
    </font>
    <font>
      <sz val="6"/>
      <color rgb="FF00B050"/>
      <name val="Arial"/>
      <family val="2"/>
    </font>
    <font>
      <vertAlign val="superscript"/>
      <sz val="8"/>
      <name val="Verdana"/>
      <family val="2"/>
    </font>
    <font>
      <b/>
      <sz val="7"/>
      <color rgb="FF0000FF"/>
      <name val="Verdana"/>
      <family val="2"/>
    </font>
    <font>
      <sz val="7"/>
      <color theme="0" tint="-0.14999847407452621"/>
      <name val="Verdana"/>
      <family val="2"/>
    </font>
    <font>
      <i/>
      <sz val="8"/>
      <color rgb="FF37972D"/>
      <name val="Verdana"/>
      <family val="2"/>
    </font>
    <font>
      <sz val="7"/>
      <color theme="0" tint="-0.34998626667073579"/>
      <name val="Verdana"/>
      <family val="2"/>
    </font>
    <font>
      <i/>
      <sz val="8"/>
      <color theme="1"/>
      <name val="Verdana"/>
      <family val="2"/>
    </font>
    <font>
      <sz val="8"/>
      <color theme="6" tint="-0.249977111117893"/>
      <name val="Verdana"/>
      <family val="2"/>
    </font>
    <font>
      <sz val="8"/>
      <color theme="6" tint="-0.499984740745262"/>
      <name val="Verdana"/>
      <family val="2"/>
    </font>
    <font>
      <sz val="8"/>
      <color theme="6" tint="0.39997558519241921"/>
      <name val="Verdana"/>
      <family val="2"/>
    </font>
    <font>
      <sz val="8"/>
      <color rgb="FF76933C"/>
      <name val="Verdana"/>
      <family val="2"/>
    </font>
    <font>
      <b/>
      <sz val="8"/>
      <color theme="6" tint="-0.499984740745262"/>
      <name val="Verdana"/>
      <family val="2"/>
    </font>
    <font>
      <sz val="7"/>
      <color rgb="FF76933C"/>
      <name val="Verdana"/>
      <family val="2"/>
    </font>
    <font>
      <b/>
      <sz val="8"/>
      <color rgb="FF76933C"/>
      <name val="Verdana"/>
      <family val="2"/>
    </font>
    <font>
      <b/>
      <sz val="8"/>
      <color rgb="FF000000"/>
      <name val="Verdana"/>
      <family val="2"/>
    </font>
    <font>
      <sz val="4"/>
      <name val="Verdana"/>
      <family val="2"/>
    </font>
    <font>
      <u/>
      <sz val="8"/>
      <color theme="6" tint="-0.499984740745262"/>
      <name val="Verdana"/>
      <family val="2"/>
    </font>
    <font>
      <sz val="8"/>
      <color theme="0"/>
      <name val="Verdana"/>
      <family val="2"/>
    </font>
    <font>
      <sz val="8"/>
      <color rgb="FFA6A6A6"/>
      <name val="Verdana"/>
      <family val="2"/>
    </font>
    <font>
      <b/>
      <sz val="8"/>
      <color rgb="FFA6A6A6"/>
      <name val="Verdana"/>
      <family val="2"/>
    </font>
    <font>
      <sz val="6"/>
      <color rgb="FFA6A6A6"/>
      <name val="Verdana"/>
      <family val="2"/>
    </font>
    <font>
      <b/>
      <sz val="5"/>
      <name val="Verdana"/>
      <family val="2"/>
    </font>
    <font>
      <sz val="11"/>
      <color rgb="FFFF0000"/>
      <name val="Verdana"/>
      <family val="2"/>
    </font>
    <font>
      <i/>
      <sz val="7"/>
      <color theme="0" tint="-0.499984740745262"/>
      <name val="Verdana"/>
      <family val="2"/>
    </font>
    <font>
      <i/>
      <sz val="8"/>
      <color theme="0" tint="-0.499984740745262"/>
      <name val="Verdana"/>
      <family val="2"/>
    </font>
    <font>
      <sz val="6"/>
      <color theme="0" tint="-0.499984740745262"/>
      <name val="Verdana"/>
      <family val="2"/>
    </font>
    <font>
      <b/>
      <sz val="14"/>
      <color theme="0" tint="-0.499984740745262"/>
      <name val="Verdana"/>
      <family val="2"/>
    </font>
    <font>
      <sz val="8"/>
      <name val="Verdana"/>
      <family val="2"/>
    </font>
    <font>
      <b/>
      <sz val="9"/>
      <color theme="1"/>
      <name val="Verdana"/>
      <family val="2"/>
    </font>
    <font>
      <sz val="8"/>
      <color theme="0" tint="-0.249977111117893"/>
      <name val="Verdana"/>
      <family val="2"/>
    </font>
    <font>
      <b/>
      <u val="doubleAccounting"/>
      <sz val="8"/>
      <name val="Verdana"/>
      <family val="2"/>
    </font>
    <font>
      <b/>
      <sz val="8"/>
      <color rgb="FF474747"/>
      <name val="Arial"/>
      <family val="2"/>
    </font>
    <font>
      <sz val="10"/>
      <name val="Verdana"/>
      <family val="2"/>
    </font>
    <font>
      <sz val="10"/>
      <color theme="1"/>
      <name val="Verdana"/>
      <family val="2"/>
    </font>
    <font>
      <sz val="10"/>
      <color rgb="FF76933C"/>
      <name val="Verdana"/>
      <family val="2"/>
    </font>
    <font>
      <i/>
      <sz val="7"/>
      <color theme="0" tint="-0.249977111117893"/>
      <name val="Verdana"/>
      <family val="2"/>
    </font>
    <font>
      <i/>
      <sz val="8"/>
      <color rgb="FF76933C"/>
      <name val="Verdana"/>
      <family val="2"/>
    </font>
    <font>
      <b/>
      <sz val="8"/>
      <color theme="0" tint="-0.14999847407452621"/>
      <name val="Verdana"/>
      <family val="2"/>
    </font>
    <font>
      <b/>
      <sz val="9"/>
      <color theme="0" tint="-0.14999847407452621"/>
      <name val="Verdana"/>
      <family val="2"/>
    </font>
    <font>
      <i/>
      <sz val="8"/>
      <color theme="0" tint="-0.14999847407452621"/>
      <name val="Verdana"/>
      <family val="2"/>
    </font>
    <font>
      <b/>
      <sz val="14"/>
      <color theme="0" tint="-0.14999847407452621"/>
      <name val="Verdana"/>
      <family val="2"/>
    </font>
    <font>
      <b/>
      <sz val="7"/>
      <color rgb="FF76933C"/>
      <name val="Verdana"/>
      <family val="2"/>
    </font>
    <font>
      <sz val="11"/>
      <color rgb="FF76933C"/>
      <name val="Verdana"/>
      <family val="2"/>
    </font>
    <font>
      <i/>
      <sz val="9"/>
      <color rgb="FF76933C"/>
      <name val="Verdana"/>
      <family val="2"/>
    </font>
    <font>
      <b/>
      <sz val="14"/>
      <color rgb="FF76933C"/>
      <name val="Verdana"/>
      <family val="2"/>
    </font>
    <font>
      <b/>
      <sz val="11"/>
      <color rgb="FF76933C"/>
      <name val="Verdana"/>
      <family val="2"/>
    </font>
    <font>
      <b/>
      <sz val="10"/>
      <color rgb="FF76933C"/>
      <name val="Verdana"/>
      <family val="2"/>
    </font>
    <font>
      <sz val="7"/>
      <color rgb="FFC4D79B"/>
      <name val="Verdana"/>
      <family val="2"/>
    </font>
    <font>
      <sz val="5"/>
      <color rgb="FF8CAF47"/>
      <name val="Verdana"/>
      <family val="2"/>
    </font>
    <font>
      <sz val="6"/>
      <color rgb="FF8CAF47"/>
      <name val="Verdana"/>
      <family val="2"/>
    </font>
    <font>
      <sz val="8.5"/>
      <name val="Verdana"/>
      <family val="2"/>
    </font>
    <font>
      <b/>
      <sz val="8.5"/>
      <name val="Verdana"/>
      <family val="2"/>
    </font>
    <font>
      <b/>
      <sz val="8.5"/>
      <color theme="1"/>
      <name val="Verdana"/>
      <family val="2"/>
    </font>
    <font>
      <sz val="8"/>
      <color theme="6" tint="0.59999389629810485"/>
      <name val="Verdana"/>
      <family val="2"/>
    </font>
    <font>
      <b/>
      <sz val="8"/>
      <color theme="6" tint="0.59999389629810485"/>
      <name val="Verdana"/>
      <family val="2"/>
    </font>
    <font>
      <sz val="6"/>
      <color theme="6" tint="0.59999389629810485"/>
      <name val="Arial"/>
      <family val="2"/>
    </font>
    <font>
      <sz val="8"/>
      <color rgb="FFC4D79B"/>
      <name val="Verdana"/>
      <family val="2"/>
    </font>
    <font>
      <b/>
      <sz val="8"/>
      <color rgb="FFC4D79B"/>
      <name val="Verdana"/>
      <family val="2"/>
    </font>
    <font>
      <sz val="10"/>
      <color theme="2" tint="-0.249977111117893"/>
      <name val="Verdana"/>
      <family val="2"/>
    </font>
    <font>
      <b/>
      <sz val="8"/>
      <color theme="2" tint="-0.249977111117893"/>
      <name val="Verdana"/>
      <family val="2"/>
    </font>
    <font>
      <sz val="8"/>
      <color theme="2" tint="-0.249977111117893"/>
      <name val="Verdana"/>
      <family val="2"/>
    </font>
    <font>
      <sz val="9"/>
      <color theme="2" tint="-0.249977111117893"/>
      <name val="Verdana"/>
      <family val="2"/>
    </font>
    <font>
      <sz val="14"/>
      <color theme="2" tint="-0.249977111117893"/>
      <name val="Verdana"/>
      <family val="2"/>
    </font>
    <font>
      <b/>
      <sz val="10"/>
      <color theme="2" tint="-0.249977111117893"/>
      <name val="Verdana"/>
      <family val="2"/>
    </font>
    <font>
      <b/>
      <sz val="14"/>
      <color theme="2" tint="-0.249977111117893"/>
      <name val="Verdana"/>
      <family val="2"/>
    </font>
    <font>
      <sz val="8"/>
      <color rgb="FF92D050"/>
      <name val="Verdana"/>
      <family val="2"/>
    </font>
    <font>
      <b/>
      <sz val="8"/>
      <color rgb="FF92D050"/>
      <name val="Verdana"/>
      <family val="2"/>
    </font>
  </fonts>
  <fills count="44">
    <fill>
      <patternFill patternType="none"/>
    </fill>
    <fill>
      <patternFill patternType="gray125"/>
    </fill>
    <fill>
      <patternFill patternType="solid">
        <fgColor rgb="FFFFFFFF"/>
        <bgColor rgb="FF000000"/>
      </patternFill>
    </fill>
    <fill>
      <patternFill patternType="solid">
        <fgColor theme="6" tint="0.59999389629810485"/>
        <bgColor indexed="64"/>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C4D79B"/>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rgb="FFFAFAA8"/>
        <bgColor indexed="64"/>
      </patternFill>
    </fill>
    <fill>
      <patternFill patternType="solid">
        <fgColor rgb="FFEEECE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EEECE1"/>
        <bgColor rgb="FF000000"/>
      </patternFill>
    </fill>
    <fill>
      <patternFill patternType="solid">
        <fgColor rgb="FF88EA9F"/>
        <bgColor indexed="64"/>
      </patternFill>
    </fill>
    <fill>
      <patternFill patternType="solid">
        <fgColor theme="9" tint="0.39997558519241921"/>
        <bgColor indexed="64"/>
      </patternFill>
    </fill>
    <fill>
      <patternFill patternType="solid">
        <fgColor theme="0" tint="-0.14996795556505021"/>
        <bgColor theme="0" tint="-0.14993743705557422"/>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4D79B"/>
        <bgColor rgb="FF000000"/>
      </patternFill>
    </fill>
    <fill>
      <patternFill patternType="solid">
        <fgColor rgb="FF4472C4"/>
        <bgColor indexed="64"/>
      </patternFill>
    </fill>
    <fill>
      <patternFill patternType="solid">
        <fgColor theme="6" tint="0.39997558519241921"/>
        <bgColor rgb="FF000000"/>
      </patternFill>
    </fill>
    <fill>
      <patternFill patternType="solid">
        <fgColor rgb="FFEEECE1"/>
        <bgColor theme="0" tint="-0.14993743705557422"/>
      </patternFill>
    </fill>
    <fill>
      <patternFill patternType="solid">
        <fgColor rgb="FF88EA9F"/>
        <bgColor rgb="FF000000"/>
      </patternFill>
    </fill>
    <fill>
      <patternFill patternType="solid">
        <fgColor theme="5" tint="0.59999389629810485"/>
        <bgColor indexed="64"/>
      </patternFill>
    </fill>
    <fill>
      <patternFill patternType="solid">
        <fgColor theme="3" tint="0.59999389629810485"/>
        <bgColor indexed="64"/>
      </patternFill>
    </fill>
    <fill>
      <patternFill patternType="solid">
        <fgColor theme="2"/>
        <bgColor rgb="FF000000"/>
      </patternFill>
    </fill>
    <fill>
      <patternFill patternType="solid">
        <fgColor rgb="FFA3C167"/>
        <bgColor indexed="64"/>
      </patternFill>
    </fill>
    <fill>
      <patternFill patternType="solid">
        <fgColor rgb="FF8CAF47"/>
        <bgColor indexed="64"/>
      </patternFill>
    </fill>
    <fill>
      <patternFill patternType="solid">
        <fgColor rgb="FF8CAF47"/>
        <bgColor rgb="FF000000"/>
      </patternFill>
    </fill>
    <fill>
      <patternFill patternType="solid">
        <fgColor rgb="FF76933C"/>
        <bgColor rgb="FF000000"/>
      </patternFill>
    </fill>
    <fill>
      <patternFill patternType="solid">
        <fgColor rgb="FF76933C"/>
        <bgColor indexed="64"/>
      </patternFill>
    </fill>
    <fill>
      <patternFill patternType="solid">
        <fgColor theme="6" tint="0.59999389629810485"/>
        <bgColor rgb="FF000000"/>
      </patternFill>
    </fill>
  </fills>
  <borders count="110">
    <border>
      <left/>
      <right/>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style="hair">
        <color rgb="FFC0C0C0"/>
      </right>
      <top style="hair">
        <color rgb="FFC0C0C0"/>
      </top>
      <bottom style="hair">
        <color rgb="FFC0C0C0"/>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style="hair">
        <color rgb="FFC0C0C0"/>
      </left>
      <right/>
      <top/>
      <bottom style="hair">
        <color rgb="FFC0C0C0"/>
      </bottom>
      <diagonal/>
    </border>
    <border>
      <left/>
      <right style="hair">
        <color rgb="FFC0C0C0"/>
      </right>
      <top/>
      <bottom style="hair">
        <color rgb="FFC0C0C0"/>
      </bottom>
      <diagonal/>
    </border>
    <border>
      <left/>
      <right/>
      <top style="hair">
        <color rgb="FFC0C0C0"/>
      </top>
      <bottom/>
      <diagonal/>
    </border>
    <border>
      <left/>
      <right/>
      <top/>
      <bottom style="hair">
        <color rgb="FFC0C0C0"/>
      </bottom>
      <diagonal/>
    </border>
    <border>
      <left style="hair">
        <color rgb="FFC0C0C0"/>
      </left>
      <right/>
      <top/>
      <bottom/>
      <diagonal/>
    </border>
    <border>
      <left/>
      <right style="hair">
        <color rgb="FFC0C0C0"/>
      </right>
      <top/>
      <bottom/>
      <diagonal/>
    </border>
    <border>
      <left style="hair">
        <color rgb="FFC0C0C0"/>
      </left>
      <right/>
      <top style="hair">
        <color rgb="FFC0C0C0"/>
      </top>
      <bottom/>
      <diagonal/>
    </border>
    <border>
      <left/>
      <right style="thin">
        <color indexed="64"/>
      </right>
      <top style="thin">
        <color indexed="64"/>
      </top>
      <bottom style="thin">
        <color indexed="64"/>
      </bottom>
      <diagonal/>
    </border>
    <border>
      <left style="thin">
        <color indexed="64"/>
      </left>
      <right style="hair">
        <color rgb="FFC0C0C0"/>
      </right>
      <top style="thin">
        <color indexed="64"/>
      </top>
      <bottom style="thin">
        <color indexed="64"/>
      </bottom>
      <diagonal/>
    </border>
    <border>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thin">
        <color indexed="64"/>
      </right>
      <top/>
      <bottom style="hair">
        <color theme="0"/>
      </bottom>
      <diagonal/>
    </border>
    <border>
      <left style="thin">
        <color indexed="64"/>
      </left>
      <right style="thin">
        <color indexed="64"/>
      </right>
      <top style="hair">
        <color theme="0"/>
      </top>
      <bottom style="hair">
        <color theme="0"/>
      </bottom>
      <diagonal/>
    </border>
    <border>
      <left style="thin">
        <color indexed="64"/>
      </left>
      <right style="thin">
        <color indexed="64"/>
      </right>
      <top style="hair">
        <color theme="0"/>
      </top>
      <bottom style="thin">
        <color indexed="64"/>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indexed="64"/>
      </left>
      <right/>
      <top style="thin">
        <color indexed="64"/>
      </top>
      <bottom style="thin">
        <color indexed="64"/>
      </bottom>
      <diagonal/>
    </border>
    <border>
      <left style="medium">
        <color rgb="FF4472C4"/>
      </left>
      <right/>
      <top style="medium">
        <color rgb="FF4472C4"/>
      </top>
      <bottom/>
      <diagonal/>
    </border>
    <border>
      <left/>
      <right style="medium">
        <color rgb="FF4472C4"/>
      </right>
      <top style="medium">
        <color rgb="FF4472C4"/>
      </top>
      <bottom/>
      <diagonal/>
    </border>
    <border>
      <left style="medium">
        <color rgb="FF4472C4"/>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top/>
      <bottom/>
      <diagonal/>
    </border>
    <border>
      <left/>
      <right style="medium">
        <color rgb="FF4472C4"/>
      </right>
      <top/>
      <bottom/>
      <diagonal/>
    </border>
    <border>
      <left style="medium">
        <color rgb="FF4472C4"/>
      </left>
      <right/>
      <top/>
      <bottom style="medium">
        <color rgb="FF4472C4"/>
      </bottom>
      <diagonal/>
    </border>
    <border>
      <left/>
      <right style="medium">
        <color rgb="FF4472C4"/>
      </right>
      <top/>
      <bottom style="medium">
        <color rgb="FF4472C4"/>
      </bottom>
      <diagonal/>
    </border>
    <border>
      <left/>
      <right/>
      <top/>
      <bottom style="hair">
        <color rgb="FF92D050"/>
      </bottom>
      <diagonal/>
    </border>
    <border>
      <left/>
      <right/>
      <top style="hair">
        <color rgb="FF92D050"/>
      </top>
      <bottom style="hair">
        <color rgb="FF92D050"/>
      </bottom>
      <diagonal/>
    </border>
    <border>
      <left/>
      <right/>
      <top style="hair">
        <color rgb="FF92D050"/>
      </top>
      <bottom/>
      <diagonal/>
    </border>
    <border>
      <left style="double">
        <color indexed="64"/>
      </left>
      <right/>
      <top/>
      <bottom/>
      <diagonal/>
    </border>
    <border>
      <left/>
      <right style="double">
        <color indexed="64"/>
      </right>
      <top/>
      <bottom/>
      <diagonal/>
    </border>
    <border>
      <left style="thin">
        <color rgb="FFABABAB"/>
      </left>
      <right style="thin">
        <color rgb="FFABABAB"/>
      </right>
      <top style="thin">
        <color rgb="FFABABAB"/>
      </top>
      <bottom style="thin">
        <color auto="1"/>
      </bottom>
      <diagonal/>
    </border>
    <border>
      <left/>
      <right/>
      <top/>
      <bottom style="thin">
        <color rgb="FF0070C0"/>
      </bottom>
      <diagonal/>
    </border>
    <border>
      <left style="thin">
        <color rgb="FF37972D"/>
      </left>
      <right style="thin">
        <color rgb="FF37972D"/>
      </right>
      <top style="thin">
        <color rgb="FF37972D"/>
      </top>
      <bottom style="thin">
        <color rgb="FF37972D"/>
      </bottom>
      <diagonal/>
    </border>
    <border>
      <left style="thin">
        <color indexed="64"/>
      </left>
      <right style="thin">
        <color rgb="FF37972D"/>
      </right>
      <top style="thin">
        <color rgb="FF37972D"/>
      </top>
      <bottom style="thin">
        <color rgb="FF37972D"/>
      </bottom>
      <diagonal/>
    </border>
    <border>
      <left style="thin">
        <color indexed="64"/>
      </left>
      <right style="thin">
        <color rgb="FF37972D"/>
      </right>
      <top style="thin">
        <color rgb="FF37972D"/>
      </top>
      <bottom/>
      <diagonal/>
    </border>
    <border>
      <left style="thin">
        <color rgb="FF37972D"/>
      </left>
      <right style="thin">
        <color rgb="FF37972D"/>
      </right>
      <top style="thin">
        <color rgb="FF37972D"/>
      </top>
      <bottom/>
      <diagonal/>
    </border>
    <border>
      <left style="thin">
        <color rgb="FF37972D"/>
      </left>
      <right/>
      <top style="thin">
        <color rgb="FF37972D"/>
      </top>
      <bottom/>
      <diagonal/>
    </border>
    <border>
      <left/>
      <right/>
      <top style="thin">
        <color rgb="FF37972D"/>
      </top>
      <bottom/>
      <diagonal/>
    </border>
    <border>
      <left/>
      <right style="thin">
        <color rgb="FF37972D"/>
      </right>
      <top style="thin">
        <color rgb="FF37972D"/>
      </top>
      <bottom/>
      <diagonal/>
    </border>
    <border>
      <left style="thin">
        <color rgb="FF37972D"/>
      </left>
      <right/>
      <top/>
      <bottom/>
      <diagonal/>
    </border>
    <border>
      <left/>
      <right style="thin">
        <color rgb="FF37972D"/>
      </right>
      <top/>
      <bottom/>
      <diagonal/>
    </border>
    <border>
      <left style="thin">
        <color rgb="FF37972D"/>
      </left>
      <right/>
      <top/>
      <bottom style="thin">
        <color rgb="FF37972D"/>
      </bottom>
      <diagonal/>
    </border>
    <border>
      <left/>
      <right/>
      <top/>
      <bottom style="thin">
        <color rgb="FF37972D"/>
      </bottom>
      <diagonal/>
    </border>
    <border>
      <left/>
      <right style="thin">
        <color rgb="FF37972D"/>
      </right>
      <top style="thin">
        <color rgb="FF37972D"/>
      </top>
      <bottom style="thin">
        <color rgb="FF37972D"/>
      </bottom>
      <diagonal/>
    </border>
    <border>
      <left/>
      <right/>
      <top style="thin">
        <color rgb="FF37972D"/>
      </top>
      <bottom style="thin">
        <color rgb="FF37972D"/>
      </bottom>
      <diagonal/>
    </border>
    <border>
      <left/>
      <right style="thin">
        <color rgb="FF37972D"/>
      </right>
      <top/>
      <bottom style="thin">
        <color rgb="FF37972D"/>
      </bottom>
      <diagonal/>
    </border>
    <border>
      <left style="thin">
        <color rgb="FF37972D"/>
      </left>
      <right/>
      <top style="thin">
        <color rgb="FF37972D"/>
      </top>
      <bottom style="thin">
        <color rgb="FF37972D"/>
      </bottom>
      <diagonal/>
    </border>
    <border>
      <left style="hair">
        <color rgb="FF37972D"/>
      </left>
      <right style="hair">
        <color rgb="FF37972D"/>
      </right>
      <top style="hair">
        <color rgb="FF37972D"/>
      </top>
      <bottom style="hair">
        <color rgb="FF37972D"/>
      </bottom>
      <diagonal/>
    </border>
    <border>
      <left/>
      <right/>
      <top style="double">
        <color indexed="64"/>
      </top>
      <bottom style="double">
        <color indexed="64"/>
      </bottom>
      <diagonal/>
    </border>
    <border>
      <left style="hair">
        <color theme="0" tint="-0.499984740745262"/>
      </left>
      <right style="hair">
        <color theme="0" tint="-0.499984740745262"/>
      </right>
      <top style="thin">
        <color rgb="FF37972D"/>
      </top>
      <bottom style="thin">
        <color rgb="FF37972D"/>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rgb="FF37972D"/>
      </left>
      <right style="hair">
        <color rgb="FF37972D"/>
      </right>
      <top style="thin">
        <color rgb="FF37972D"/>
      </top>
      <bottom style="thin">
        <color rgb="FF37972D"/>
      </bottom>
      <diagonal/>
    </border>
    <border>
      <left style="hair">
        <color theme="0" tint="-0.499984740745262"/>
      </left>
      <right/>
      <top style="thin">
        <color rgb="FF37972D"/>
      </top>
      <bottom style="thin">
        <color rgb="FF37972D"/>
      </bottom>
      <diagonal/>
    </border>
    <border>
      <left/>
      <right style="hair">
        <color theme="0" tint="-0.499984740745262"/>
      </right>
      <top style="thin">
        <color rgb="FF37972D"/>
      </top>
      <bottom style="thin">
        <color rgb="FF37972D"/>
      </bottom>
      <diagonal/>
    </border>
    <border>
      <left style="hair">
        <color rgb="FF37972D"/>
      </left>
      <right style="hair">
        <color rgb="FF37972D"/>
      </right>
      <top style="thin">
        <color rgb="FF37972D"/>
      </top>
      <bottom/>
      <diagonal/>
    </border>
    <border>
      <left style="hair">
        <color rgb="FF37972D"/>
      </left>
      <right style="hair">
        <color rgb="FF37972D"/>
      </right>
      <top style="double">
        <color indexed="64"/>
      </top>
      <bottom style="double">
        <color indexed="64"/>
      </bottom>
      <diagonal/>
    </border>
    <border>
      <left style="hair">
        <color rgb="FF37972D"/>
      </left>
      <right style="hair">
        <color rgb="FF37972D"/>
      </right>
      <top/>
      <bottom style="thin">
        <color rgb="FF37972D"/>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diagonalUp="1" diagonalDown="1">
      <left style="medium">
        <color indexed="64"/>
      </left>
      <right style="medium">
        <color indexed="64"/>
      </right>
      <top/>
      <bottom style="medium">
        <color indexed="64"/>
      </bottom>
      <diagonal style="medium">
        <color indexed="64"/>
      </diagonal>
    </border>
    <border diagonalUp="1" diagonalDown="1">
      <left style="medium">
        <color indexed="64"/>
      </left>
      <right style="medium">
        <color indexed="64"/>
      </right>
      <top style="medium">
        <color indexed="64"/>
      </top>
      <bottom style="medium">
        <color indexed="64"/>
      </bottom>
      <diagonal style="medium">
        <color indexed="64"/>
      </diagonal>
    </border>
    <border>
      <left style="thin">
        <color auto="1"/>
      </left>
      <right style="thin">
        <color auto="1"/>
      </right>
      <top/>
      <bottom style="thin">
        <color auto="1"/>
      </bottom>
      <diagonal/>
    </border>
    <border>
      <left style="double">
        <color rgb="FF76933C"/>
      </left>
      <right/>
      <top/>
      <bottom/>
      <diagonal/>
    </border>
    <border>
      <left/>
      <right style="double">
        <color rgb="FF76933C"/>
      </right>
      <top/>
      <bottom/>
      <diagonal/>
    </border>
    <border>
      <left style="double">
        <color rgb="FF76933C"/>
      </left>
      <right/>
      <top style="double">
        <color rgb="FF76933C"/>
      </top>
      <bottom style="double">
        <color rgb="FF76933C"/>
      </bottom>
      <diagonal/>
    </border>
    <border>
      <left/>
      <right/>
      <top style="double">
        <color rgb="FF76933C"/>
      </top>
      <bottom style="double">
        <color rgb="FF76933C"/>
      </bottom>
      <diagonal/>
    </border>
    <border>
      <left/>
      <right style="double">
        <color rgb="FF76933C"/>
      </right>
      <top style="double">
        <color rgb="FF76933C"/>
      </top>
      <bottom style="double">
        <color rgb="FF76933C"/>
      </bottom>
      <diagonal/>
    </border>
    <border>
      <left style="double">
        <color rgb="FF76933C"/>
      </left>
      <right/>
      <top style="hair">
        <color rgb="FF76933C"/>
      </top>
      <bottom style="hair">
        <color rgb="FF76933C"/>
      </bottom>
      <diagonal/>
    </border>
    <border>
      <left/>
      <right/>
      <top style="hair">
        <color rgb="FF76933C"/>
      </top>
      <bottom style="hair">
        <color rgb="FF76933C"/>
      </bottom>
      <diagonal/>
    </border>
    <border>
      <left/>
      <right/>
      <top/>
      <bottom style="double">
        <color rgb="FF76933C"/>
      </bottom>
      <diagonal/>
    </border>
    <border>
      <left style="double">
        <color rgb="FF76933C"/>
      </left>
      <right/>
      <top/>
      <bottom style="double">
        <color rgb="FF76933C"/>
      </bottom>
      <diagonal/>
    </border>
    <border>
      <left/>
      <right style="double">
        <color rgb="FF76933C"/>
      </right>
      <top/>
      <bottom style="double">
        <color rgb="FF76933C"/>
      </bottom>
      <diagonal/>
    </border>
    <border>
      <left style="double">
        <color rgb="FF76933C"/>
      </left>
      <right/>
      <top style="double">
        <color rgb="FF76933C"/>
      </top>
      <bottom/>
      <diagonal/>
    </border>
    <border>
      <left/>
      <right/>
      <top style="double">
        <color rgb="FF76933C"/>
      </top>
      <bottom/>
      <diagonal/>
    </border>
    <border>
      <left/>
      <right style="double">
        <color rgb="FF76933C"/>
      </right>
      <top style="double">
        <color rgb="FF76933C"/>
      </top>
      <bottom/>
      <diagonal/>
    </border>
    <border>
      <left style="double">
        <color rgb="FF76933C"/>
      </left>
      <right style="double">
        <color rgb="FF76933C"/>
      </right>
      <top style="double">
        <color rgb="FF76933C"/>
      </top>
      <bottom style="double">
        <color rgb="FF76933C"/>
      </bottom>
      <diagonal/>
    </border>
    <border>
      <left/>
      <right/>
      <top style="medium">
        <color indexed="64"/>
      </top>
      <bottom/>
      <diagonal/>
    </border>
    <border>
      <left style="double">
        <color rgb="FF76933C"/>
      </left>
      <right style="double">
        <color rgb="FF76933C"/>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4710">
    <xf numFmtId="0" fontId="0" fillId="0" borderId="0"/>
    <xf numFmtId="164" fontId="23" fillId="0" borderId="0" applyFont="0" applyFill="0" applyBorder="0" applyAlignment="0" applyProtection="0"/>
    <xf numFmtId="167" fontId="23" fillId="0" borderId="0" applyFont="0" applyFill="0" applyBorder="0" applyAlignment="0" applyProtection="0"/>
    <xf numFmtId="9" fontId="23" fillId="0" borderId="0" applyFont="0" applyFill="0" applyBorder="0" applyAlignment="0" applyProtection="0"/>
    <xf numFmtId="165" fontId="22" fillId="0" borderId="0" applyFont="0" applyFill="0" applyBorder="0" applyAlignment="0" applyProtection="0"/>
    <xf numFmtId="166" fontId="22" fillId="0" borderId="0" applyFont="0" applyFill="0" applyBorder="0" applyAlignment="0" applyProtection="0"/>
    <xf numFmtId="0" fontId="24" fillId="0" borderId="0"/>
    <xf numFmtId="0" fontId="25" fillId="0" borderId="0"/>
    <xf numFmtId="0" fontId="24" fillId="0" borderId="0"/>
    <xf numFmtId="0" fontId="24" fillId="0" borderId="0"/>
    <xf numFmtId="0" fontId="23" fillId="0" borderId="0"/>
    <xf numFmtId="165" fontId="21" fillId="0" borderId="0" applyFont="0" applyFill="0" applyBorder="0" applyAlignment="0" applyProtection="0"/>
    <xf numFmtId="166" fontId="21" fillId="0" borderId="0" applyFont="0" applyFill="0" applyBorder="0" applyAlignment="0" applyProtection="0"/>
    <xf numFmtId="0" fontId="24" fillId="0" borderId="0"/>
    <xf numFmtId="165" fontId="19"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xf numFmtId="0" fontId="23" fillId="0" borderId="0"/>
    <xf numFmtId="165" fontId="18" fillId="0" borderId="0" applyFont="0" applyFill="0" applyBorder="0" applyAlignment="0" applyProtection="0"/>
    <xf numFmtId="166" fontId="18" fillId="0" borderId="0" applyFont="0" applyFill="0" applyBorder="0" applyAlignment="0" applyProtection="0"/>
    <xf numFmtId="165" fontId="24" fillId="0" borderId="0" applyFont="0" applyFill="0" applyBorder="0" applyAlignment="0" applyProtection="0"/>
    <xf numFmtId="173" fontId="24" fillId="0" borderId="0" applyFont="0" applyFill="0" applyBorder="0" applyAlignment="0" applyProtection="0"/>
    <xf numFmtId="0" fontId="27" fillId="0" borderId="0" applyNumberForma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165"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166" fontId="15"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0" fontId="23" fillId="0" borderId="0">
      <alignment vertical="center"/>
      <protection locked="0"/>
    </xf>
    <xf numFmtId="181" fontId="28" fillId="0" borderId="0">
      <alignment vertical="center"/>
      <protection locked="0"/>
    </xf>
    <xf numFmtId="43" fontId="24" fillId="0" borderId="0" applyFont="0" applyFill="0" applyBorder="0" applyAlignment="0" applyProtection="0"/>
    <xf numFmtId="3" fontId="26" fillId="0" borderId="0"/>
    <xf numFmtId="43" fontId="26" fillId="0" borderId="0" applyFont="0" applyFill="0" applyBorder="0" applyAlignment="0" applyProtection="0"/>
    <xf numFmtId="9" fontId="24" fillId="0" borderId="0" applyFont="0" applyFill="0" applyBorder="0" applyAlignment="0" applyProtection="0"/>
    <xf numFmtId="9" fontId="20" fillId="0" borderId="0" applyFont="0" applyFill="0" applyBorder="0" applyAlignment="0" applyProtection="0"/>
    <xf numFmtId="0" fontId="7" fillId="0" borderId="0"/>
    <xf numFmtId="0" fontId="6" fillId="0" borderId="0"/>
    <xf numFmtId="43" fontId="24" fillId="0" borderId="0" applyFont="0" applyFill="0" applyBorder="0" applyAlignment="0" applyProtection="0"/>
    <xf numFmtId="43" fontId="23"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5" fillId="0" borderId="0"/>
    <xf numFmtId="0" fontId="5" fillId="0" borderId="0"/>
    <xf numFmtId="43" fontId="24" fillId="0" borderId="0" applyFont="0" applyFill="0" applyBorder="0" applyAlignment="0" applyProtection="0"/>
    <xf numFmtId="43" fontId="23"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23" fillId="0" borderId="0"/>
    <xf numFmtId="43" fontId="23"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4" fillId="0" borderId="0"/>
    <xf numFmtId="0" fontId="4" fillId="0" borderId="0"/>
    <xf numFmtId="43" fontId="24" fillId="0" borderId="0" applyFont="0" applyFill="0" applyBorder="0" applyAlignment="0" applyProtection="0"/>
    <xf numFmtId="43" fontId="23"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4" fillId="0" borderId="0"/>
    <xf numFmtId="0" fontId="4" fillId="0" borderId="0"/>
    <xf numFmtId="43" fontId="24" fillId="0" borderId="0" applyFont="0" applyFill="0" applyBorder="0" applyAlignment="0" applyProtection="0"/>
    <xf numFmtId="43" fontId="23" fillId="0" borderId="0" applyFont="0" applyFill="0" applyBorder="0" applyAlignment="0" applyProtection="0"/>
    <xf numFmtId="44" fontId="4" fillId="0" borderId="0" applyFont="0" applyFill="0" applyBorder="0" applyAlignment="0" applyProtection="0"/>
    <xf numFmtId="9" fontId="29"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0" fillId="0" borderId="0"/>
    <xf numFmtId="44" fontId="20" fillId="0" borderId="0" applyFont="0" applyFill="0" applyBorder="0" applyAlignment="0" applyProtection="0"/>
    <xf numFmtId="44" fontId="3" fillId="0" borderId="0" applyFont="0" applyFill="0" applyBorder="0" applyAlignment="0" applyProtection="0"/>
    <xf numFmtId="9" fontId="20" fillId="0" borderId="0" applyFont="0" applyFill="0" applyBorder="0" applyAlignment="0" applyProtection="0"/>
    <xf numFmtId="0" fontId="30" fillId="0" borderId="0" applyNumberFormat="0" applyFill="0" applyBorder="0" applyAlignment="0" applyProtection="0"/>
    <xf numFmtId="0" fontId="3" fillId="0" borderId="0"/>
    <xf numFmtId="0" fontId="3" fillId="0" borderId="0"/>
    <xf numFmtId="0" fontId="23" fillId="0" borderId="0">
      <alignment vertical="center"/>
      <protection locked="0"/>
    </xf>
    <xf numFmtId="165" fontId="23" fillId="0" borderId="0" applyFont="0" applyFill="0" applyBorder="0" applyAlignment="0" applyProtection="0"/>
    <xf numFmtId="0" fontId="23" fillId="0" borderId="0"/>
    <xf numFmtId="43" fontId="23" fillId="0" borderId="0" applyFont="0" applyFill="0" applyBorder="0" applyAlignment="0" applyProtection="0"/>
    <xf numFmtId="167" fontId="23" fillId="0" borderId="0" applyFont="0" applyFill="0" applyBorder="0" applyAlignment="0" applyProtection="0"/>
    <xf numFmtId="9" fontId="2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0" fontId="24" fillId="0" borderId="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0" fontId="23" fillId="0" borderId="0"/>
    <xf numFmtId="165" fontId="3" fillId="0" borderId="0" applyFont="0" applyFill="0" applyBorder="0" applyAlignment="0" applyProtection="0"/>
    <xf numFmtId="44" fontId="3" fillId="0" borderId="0" applyFont="0" applyFill="0" applyBorder="0" applyAlignment="0" applyProtection="0"/>
    <xf numFmtId="165" fontId="24" fillId="0" borderId="0" applyFont="0" applyFill="0" applyBorder="0" applyAlignment="0" applyProtection="0"/>
    <xf numFmtId="0" fontId="27" fillId="0" borderId="0" applyNumberForma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9" fontId="24" fillId="0" borderId="0" applyFont="0" applyFill="0" applyBorder="0" applyAlignment="0" applyProtection="0"/>
    <xf numFmtId="0" fontId="3" fillId="0" borderId="0"/>
    <xf numFmtId="0" fontId="3" fillId="0" borderId="0"/>
    <xf numFmtId="43" fontId="24" fillId="0" borderId="0" applyFont="0" applyFill="0" applyBorder="0" applyAlignment="0" applyProtection="0"/>
    <xf numFmtId="43" fontId="3" fillId="0" borderId="0" applyFont="0" applyFill="0" applyBorder="0" applyAlignment="0" applyProtection="0"/>
    <xf numFmtId="0" fontId="20" fillId="0" borderId="0"/>
    <xf numFmtId="44" fontId="20" fillId="0" borderId="0" applyFont="0" applyFill="0" applyBorder="0" applyAlignment="0" applyProtection="0"/>
    <xf numFmtId="44" fontId="3" fillId="0" borderId="0" applyFont="0" applyFill="0" applyBorder="0" applyAlignment="0" applyProtection="0"/>
    <xf numFmtId="9" fontId="20"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9" fontId="20" fillId="0" borderId="0" applyFont="0" applyFill="0" applyBorder="0" applyAlignment="0" applyProtection="0"/>
    <xf numFmtId="43" fontId="24" fillId="0" borderId="0" applyFont="0" applyFill="0" applyBorder="0" applyAlignment="0" applyProtection="0"/>
    <xf numFmtId="0" fontId="23" fillId="0" borderId="0">
      <alignment vertical="center"/>
      <protection locked="0"/>
    </xf>
    <xf numFmtId="0" fontId="26" fillId="0" borderId="0">
      <alignment vertical="center"/>
      <protection locked="0"/>
    </xf>
    <xf numFmtId="9" fontId="26" fillId="0" borderId="0" applyFont="0" applyFill="0" applyBorder="0" applyAlignment="0" applyProtection="0"/>
    <xf numFmtId="183" fontId="23" fillId="0" borderId="0" applyFont="0" applyFill="0" applyBorder="0" applyAlignment="0" applyProtection="0">
      <alignment vertical="center"/>
      <protection locked="0"/>
    </xf>
    <xf numFmtId="0" fontId="23" fillId="0" borderId="0">
      <alignment vertical="center"/>
      <protection locked="0"/>
    </xf>
    <xf numFmtId="0" fontId="24" fillId="0" borderId="0"/>
    <xf numFmtId="0" fontId="3" fillId="0" borderId="0"/>
    <xf numFmtId="183" fontId="23" fillId="0" borderId="0" applyFont="0" applyFill="0" applyBorder="0" applyAlignment="0" applyProtection="0">
      <alignment vertical="center"/>
      <protection locked="0"/>
    </xf>
    <xf numFmtId="9" fontId="24" fillId="0" borderId="0" applyFont="0" applyFill="0" applyBorder="0" applyAlignment="0" applyProtection="0"/>
    <xf numFmtId="181" fontId="28" fillId="0" borderId="0">
      <alignment vertical="center"/>
      <protection locked="0"/>
    </xf>
    <xf numFmtId="44" fontId="23" fillId="0" borderId="0" applyFont="0" applyFill="0" applyBorder="0" applyAlignment="0" applyProtection="0"/>
    <xf numFmtId="0" fontId="3" fillId="0" borderId="0"/>
    <xf numFmtId="0" fontId="27" fillId="0" borderId="0" applyNumberFormat="0" applyFill="0" applyBorder="0" applyAlignment="0" applyProtection="0">
      <alignment vertical="center"/>
      <protection locked="0"/>
    </xf>
    <xf numFmtId="0" fontId="31" fillId="0" borderId="0"/>
    <xf numFmtId="44" fontId="31"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2" fillId="0" borderId="0"/>
    <xf numFmtId="0" fontId="2" fillId="0" borderId="0"/>
    <xf numFmtId="43" fontId="24" fillId="0" borderId="0" applyFont="0" applyFill="0" applyBorder="0" applyAlignment="0" applyProtection="0"/>
    <xf numFmtId="43" fontId="23"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2" fillId="0" borderId="0"/>
    <xf numFmtId="0" fontId="2" fillId="0" borderId="0"/>
    <xf numFmtId="43" fontId="24" fillId="0" borderId="0" applyFont="0" applyFill="0" applyBorder="0" applyAlignment="0" applyProtection="0"/>
    <xf numFmtId="43" fontId="23"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2" fillId="0" borderId="0"/>
    <xf numFmtId="0" fontId="2" fillId="0" borderId="0"/>
    <xf numFmtId="43" fontId="24" fillId="0" borderId="0" applyFont="0" applyFill="0" applyBorder="0" applyAlignment="0" applyProtection="0"/>
    <xf numFmtId="43" fontId="23"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2" fillId="0" borderId="0"/>
    <xf numFmtId="0" fontId="2" fillId="0" borderId="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3"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2" fillId="0" borderId="0"/>
    <xf numFmtId="0" fontId="2" fillId="0" borderId="0"/>
    <xf numFmtId="43" fontId="24"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0" fontId="2" fillId="0" borderId="0"/>
    <xf numFmtId="44" fontId="23" fillId="0" borderId="0" applyFont="0" applyFill="0" applyBorder="0" applyAlignment="0" applyProtection="0"/>
    <xf numFmtId="0" fontId="2" fillId="0" borderId="0"/>
    <xf numFmtId="44" fontId="31" fillId="0" borderId="0" applyFont="0" applyFill="0" applyBorder="0" applyAlignment="0" applyProtection="0"/>
    <xf numFmtId="43" fontId="2" fillId="0" borderId="0" applyFont="0" applyFill="0" applyBorder="0" applyAlignment="0" applyProtection="0"/>
    <xf numFmtId="0" fontId="32" fillId="0" borderId="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4" fontId="23" fillId="0" borderId="0" applyFont="0" applyFill="0" applyBorder="0" applyAlignment="0" applyProtection="0"/>
    <xf numFmtId="44" fontId="3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4" fontId="23" fillId="0" borderId="0" applyFont="0" applyFill="0" applyBorder="0" applyAlignment="0" applyProtection="0"/>
    <xf numFmtId="44" fontId="31"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4" fontId="23" fillId="0" borderId="0" applyFont="0" applyFill="0" applyBorder="0" applyAlignment="0" applyProtection="0"/>
    <xf numFmtId="44" fontId="3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3"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4" fillId="0" borderId="0" applyFont="0" applyFill="0" applyBorder="0" applyAlignment="0" applyProtection="0"/>
    <xf numFmtId="44" fontId="23" fillId="0" borderId="0" applyFont="0" applyFill="0" applyBorder="0" applyAlignment="0" applyProtection="0"/>
    <xf numFmtId="44" fontId="31"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0" fontId="2" fillId="0" borderId="0"/>
    <xf numFmtId="165"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541">
    <xf numFmtId="0" fontId="0" fillId="0" borderId="0" xfId="0"/>
    <xf numFmtId="0" fontId="38" fillId="0" borderId="0" xfId="0" applyFont="1"/>
    <xf numFmtId="0" fontId="38" fillId="6" borderId="0" xfId="0" applyFont="1" applyFill="1" applyAlignment="1">
      <alignment horizontal="left" vertical="center"/>
    </xf>
    <xf numFmtId="0" fontId="38" fillId="6" borderId="0" xfId="0" applyFont="1" applyFill="1" applyAlignment="1">
      <alignment vertical="center"/>
    </xf>
    <xf numFmtId="0" fontId="38" fillId="0" borderId="0" xfId="0" applyFont="1" applyAlignment="1">
      <alignment vertical="center"/>
    </xf>
    <xf numFmtId="0" fontId="38" fillId="12" borderId="0" xfId="0" applyFont="1" applyFill="1" applyAlignment="1">
      <alignment horizontal="center" vertical="center"/>
    </xf>
    <xf numFmtId="0" fontId="38" fillId="12" borderId="0" xfId="0" applyFont="1" applyFill="1" applyAlignment="1">
      <alignment vertical="center"/>
    </xf>
    <xf numFmtId="0" fontId="38" fillId="0" borderId="0" xfId="0" applyFont="1" applyAlignment="1">
      <alignment vertical="center" wrapText="1"/>
    </xf>
    <xf numFmtId="166" fontId="38" fillId="2" borderId="0" xfId="5" applyFont="1" applyFill="1" applyBorder="1" applyAlignment="1" applyProtection="1">
      <alignment vertical="center"/>
    </xf>
    <xf numFmtId="0" fontId="38" fillId="0" borderId="0" xfId="0" applyFont="1" applyAlignment="1">
      <alignment horizontal="center" vertical="center"/>
    </xf>
    <xf numFmtId="0" fontId="38" fillId="0" borderId="0" xfId="0" applyFont="1" applyAlignment="1">
      <alignment horizontal="left" vertical="center"/>
    </xf>
    <xf numFmtId="0" fontId="43" fillId="0" borderId="0" xfId="0" applyFont="1" applyAlignment="1">
      <alignment vertical="center"/>
    </xf>
    <xf numFmtId="0" fontId="34" fillId="0" borderId="0" xfId="0" applyFont="1" applyAlignment="1">
      <alignment horizontal="left" vertical="center"/>
    </xf>
    <xf numFmtId="182" fontId="38" fillId="0" borderId="0" xfId="1" applyNumberFormat="1" applyFont="1" applyAlignment="1">
      <alignment vertical="center"/>
    </xf>
    <xf numFmtId="0" fontId="42" fillId="12" borderId="0" xfId="0" applyFont="1" applyFill="1" applyAlignment="1">
      <alignment horizontal="center" vertical="center"/>
    </xf>
    <xf numFmtId="0" fontId="44" fillId="12" borderId="0" xfId="0" applyFont="1" applyFill="1" applyAlignment="1">
      <alignment horizontal="center" vertical="center"/>
    </xf>
    <xf numFmtId="0" fontId="38" fillId="0" borderId="0" xfId="0" applyFont="1" applyAlignment="1">
      <alignment horizontal="left"/>
    </xf>
    <xf numFmtId="168" fontId="38" fillId="5" borderId="0" xfId="5" applyNumberFormat="1" applyFont="1" applyFill="1" applyBorder="1" applyAlignment="1" applyProtection="1">
      <alignment vertical="center"/>
    </xf>
    <xf numFmtId="0" fontId="38" fillId="20" borderId="0" xfId="0" applyFont="1" applyFill="1" applyAlignment="1">
      <alignment vertical="center"/>
    </xf>
    <xf numFmtId="0" fontId="57" fillId="0" borderId="0" xfId="0" applyFont="1" applyAlignment="1">
      <alignment vertical="center"/>
    </xf>
    <xf numFmtId="0" fontId="44" fillId="12" borderId="0" xfId="0" applyFont="1" applyFill="1" applyAlignment="1">
      <alignment horizontal="left" vertical="center"/>
    </xf>
    <xf numFmtId="165" fontId="38" fillId="6" borderId="0" xfId="4" applyFont="1" applyFill="1" applyBorder="1" applyAlignment="1" applyProtection="1"/>
    <xf numFmtId="0" fontId="38" fillId="6" borderId="0" xfId="4" applyNumberFormat="1" applyFont="1" applyFill="1" applyBorder="1" applyAlignment="1">
      <alignment horizontal="left"/>
    </xf>
    <xf numFmtId="164" fontId="38" fillId="2" borderId="0" xfId="1" applyFont="1" applyFill="1" applyBorder="1" applyAlignment="1" applyProtection="1">
      <alignment vertical="center"/>
      <protection locked="0"/>
    </xf>
    <xf numFmtId="0" fontId="38" fillId="0" borderId="0" xfId="1" applyNumberFormat="1" applyFont="1" applyFill="1" applyBorder="1" applyAlignment="1" applyProtection="1">
      <alignment vertical="center"/>
    </xf>
    <xf numFmtId="0" fontId="38" fillId="0" borderId="0" xfId="1" applyNumberFormat="1" applyFont="1" applyFill="1" applyBorder="1" applyAlignment="1" applyProtection="1">
      <alignment horizontal="left" vertical="center"/>
    </xf>
    <xf numFmtId="182" fontId="38" fillId="2" borderId="0" xfId="1" applyNumberFormat="1" applyFont="1" applyFill="1" applyBorder="1" applyAlignment="1" applyProtection="1">
      <alignment vertical="center"/>
      <protection locked="0"/>
    </xf>
    <xf numFmtId="166" fontId="38" fillId="2" borderId="0" xfId="12" applyFont="1" applyFill="1" applyBorder="1" applyAlignment="1" applyProtection="1">
      <alignment vertical="center"/>
    </xf>
    <xf numFmtId="169" fontId="38" fillId="5" borderId="0" xfId="1" applyNumberFormat="1" applyFont="1" applyFill="1" applyBorder="1" applyAlignment="1" applyProtection="1">
      <alignment vertical="center"/>
      <protection locked="0"/>
    </xf>
    <xf numFmtId="166" fontId="38" fillId="5" borderId="0" xfId="5" applyFont="1" applyFill="1" applyBorder="1" applyAlignment="1" applyProtection="1">
      <alignment vertical="center"/>
    </xf>
    <xf numFmtId="182" fontId="38" fillId="5" borderId="0" xfId="1" applyNumberFormat="1" applyFont="1" applyFill="1" applyBorder="1" applyAlignment="1" applyProtection="1">
      <alignment vertical="center"/>
      <protection locked="0"/>
    </xf>
    <xf numFmtId="168" fontId="38" fillId="5" borderId="0" xfId="5" applyNumberFormat="1" applyFont="1" applyFill="1" applyBorder="1" applyAlignment="1" applyProtection="1">
      <alignment vertical="center"/>
      <protection locked="0"/>
    </xf>
    <xf numFmtId="182" fontId="38" fillId="5" borderId="0" xfId="1" applyNumberFormat="1" applyFont="1" applyFill="1" applyBorder="1" applyAlignment="1" applyProtection="1">
      <alignment vertical="center"/>
    </xf>
    <xf numFmtId="14" fontId="38" fillId="5" borderId="0" xfId="1" applyNumberFormat="1" applyFont="1" applyFill="1" applyBorder="1" applyAlignment="1" applyProtection="1">
      <alignment horizontal="right" vertical="center"/>
      <protection locked="0"/>
    </xf>
    <xf numFmtId="3" fontId="38" fillId="5" borderId="0" xfId="4703" applyNumberFormat="1" applyFont="1" applyFill="1" applyBorder="1" applyAlignment="1" applyProtection="1">
      <alignment horizontal="right" vertical="center"/>
      <protection locked="0"/>
    </xf>
    <xf numFmtId="182" fontId="38" fillId="5" borderId="0" xfId="1" applyNumberFormat="1" applyFont="1" applyFill="1" applyBorder="1" applyAlignment="1" applyProtection="1">
      <alignment horizontal="left" vertical="center"/>
      <protection locked="0"/>
    </xf>
    <xf numFmtId="0" fontId="52" fillId="5" borderId="0" xfId="2" applyNumberFormat="1" applyFont="1" applyFill="1" applyBorder="1" applyAlignment="1" applyProtection="1">
      <alignment horizontal="center" vertical="center"/>
      <protection locked="0"/>
    </xf>
    <xf numFmtId="44" fontId="38" fillId="5" borderId="0" xfId="2" applyNumberFormat="1" applyFont="1" applyFill="1" applyBorder="1" applyAlignment="1" applyProtection="1">
      <alignment horizontal="right" vertical="center"/>
      <protection locked="0"/>
    </xf>
    <xf numFmtId="165" fontId="38" fillId="6" borderId="0" xfId="4703" applyFont="1" applyFill="1" applyBorder="1" applyAlignment="1" applyProtection="1">
      <alignment vertical="center"/>
    </xf>
    <xf numFmtId="164" fontId="38" fillId="6" borderId="0" xfId="1" applyFont="1" applyFill="1" applyBorder="1" applyAlignment="1" applyProtection="1">
      <alignment horizontal="right" vertical="center"/>
      <protection locked="0"/>
    </xf>
    <xf numFmtId="3" fontId="38" fillId="6" borderId="0" xfId="4703" applyNumberFormat="1" applyFont="1" applyFill="1" applyBorder="1" applyAlignment="1" applyProtection="1">
      <alignment horizontal="right" vertical="center"/>
      <protection locked="0"/>
    </xf>
    <xf numFmtId="182" fontId="38" fillId="6" borderId="0" xfId="1" applyNumberFormat="1" applyFont="1" applyFill="1" applyBorder="1" applyAlignment="1" applyProtection="1">
      <alignment horizontal="left" vertical="center"/>
      <protection locked="0"/>
    </xf>
    <xf numFmtId="168" fontId="38" fillId="6" borderId="0" xfId="2" applyNumberFormat="1" applyFont="1" applyFill="1" applyBorder="1" applyAlignment="1" applyProtection="1">
      <alignment horizontal="right" vertical="center"/>
      <protection locked="0"/>
    </xf>
    <xf numFmtId="44" fontId="38" fillId="6" borderId="0" xfId="2" applyNumberFormat="1" applyFont="1" applyFill="1" applyBorder="1" applyAlignment="1" applyProtection="1">
      <alignment horizontal="right" vertical="center"/>
      <protection locked="0"/>
    </xf>
    <xf numFmtId="0" fontId="44" fillId="6" borderId="0" xfId="5" applyNumberFormat="1" applyFont="1" applyFill="1" applyBorder="1" applyAlignment="1" applyProtection="1">
      <alignment horizontal="center" vertical="center"/>
    </xf>
    <xf numFmtId="0" fontId="44" fillId="5" borderId="0" xfId="5" applyNumberFormat="1" applyFont="1" applyFill="1" applyBorder="1" applyAlignment="1" applyProtection="1">
      <alignment horizontal="center" vertical="center"/>
    </xf>
    <xf numFmtId="0" fontId="59" fillId="5" borderId="0" xfId="5" applyNumberFormat="1" applyFont="1" applyFill="1" applyBorder="1" applyAlignment="1" applyProtection="1">
      <alignment horizontal="center" vertical="center"/>
    </xf>
    <xf numFmtId="0" fontId="38" fillId="20" borderId="0" xfId="0" applyFont="1" applyFill="1" applyAlignment="1">
      <alignment vertical="center" wrapText="1"/>
    </xf>
    <xf numFmtId="0" fontId="38" fillId="20" borderId="0" xfId="0" applyFont="1" applyFill="1"/>
    <xf numFmtId="44" fontId="38" fillId="5" borderId="0" xfId="5" applyNumberFormat="1" applyFont="1" applyFill="1" applyBorder="1" applyAlignment="1" applyProtection="1">
      <alignment vertical="center"/>
    </xf>
    <xf numFmtId="165" fontId="44" fillId="2" borderId="0" xfId="4" applyFont="1" applyFill="1" applyBorder="1" applyAlignment="1" applyProtection="1">
      <alignment vertical="center"/>
    </xf>
    <xf numFmtId="0" fontId="38" fillId="6" borderId="29" xfId="18" applyFont="1" applyFill="1" applyBorder="1" applyAlignment="1">
      <alignment horizontal="left" vertical="center"/>
    </xf>
    <xf numFmtId="0" fontId="38" fillId="6" borderId="27" xfId="18" applyFont="1" applyFill="1" applyBorder="1" applyAlignment="1">
      <alignment horizontal="left" vertical="center"/>
    </xf>
    <xf numFmtId="0" fontId="38" fillId="6" borderId="28" xfId="0" applyFont="1" applyFill="1" applyBorder="1" applyAlignment="1">
      <alignment horizontal="center" vertical="center"/>
    </xf>
    <xf numFmtId="0" fontId="38" fillId="6" borderId="30" xfId="18" applyFont="1" applyFill="1" applyBorder="1" applyAlignment="1">
      <alignment horizontal="left" vertical="center"/>
    </xf>
    <xf numFmtId="0" fontId="38" fillId="6" borderId="2" xfId="18" applyFont="1" applyFill="1" applyBorder="1" applyAlignment="1">
      <alignment horizontal="left" vertical="center"/>
    </xf>
    <xf numFmtId="0" fontId="38" fillId="6" borderId="25" xfId="0" applyFont="1" applyFill="1" applyBorder="1" applyAlignment="1">
      <alignment horizontal="center" vertical="center"/>
    </xf>
    <xf numFmtId="0" fontId="38" fillId="6" borderId="31" xfId="18" applyFont="1" applyFill="1" applyBorder="1" applyAlignment="1">
      <alignment horizontal="left" vertical="center"/>
    </xf>
    <xf numFmtId="0" fontId="38" fillId="6" borderId="23" xfId="0" applyFont="1" applyFill="1" applyBorder="1" applyAlignment="1">
      <alignment horizontal="center" vertical="center"/>
    </xf>
    <xf numFmtId="0" fontId="38" fillId="6" borderId="24" xfId="18" applyFont="1" applyFill="1" applyBorder="1" applyAlignment="1">
      <alignment horizontal="left" vertical="center"/>
    </xf>
    <xf numFmtId="0" fontId="38" fillId="6" borderId="26" xfId="0" applyFont="1" applyFill="1" applyBorder="1" applyAlignment="1">
      <alignment vertical="center"/>
    </xf>
    <xf numFmtId="0" fontId="38" fillId="6" borderId="24" xfId="0" applyFont="1" applyFill="1" applyBorder="1" applyAlignment="1">
      <alignment vertical="center"/>
    </xf>
    <xf numFmtId="0" fontId="44" fillId="5" borderId="0" xfId="5" applyNumberFormat="1" applyFont="1" applyFill="1" applyBorder="1" applyAlignment="1" applyProtection="1">
      <alignment horizontal="left" vertical="center"/>
    </xf>
    <xf numFmtId="0" fontId="38" fillId="20" borderId="0" xfId="0" applyFont="1" applyFill="1" applyAlignment="1">
      <alignment horizontal="left"/>
    </xf>
    <xf numFmtId="0" fontId="60" fillId="6" borderId="0" xfId="0" applyFont="1" applyFill="1" applyAlignment="1">
      <alignment horizontal="left" vertical="center"/>
    </xf>
    <xf numFmtId="185" fontId="38" fillId="0" borderId="0" xfId="4703" applyNumberFormat="1" applyFont="1" applyFill="1" applyBorder="1" applyAlignment="1" applyProtection="1"/>
    <xf numFmtId="0" fontId="27" fillId="0" borderId="0" xfId="23"/>
    <xf numFmtId="165" fontId="38" fillId="2" borderId="0" xfId="4" applyFont="1" applyFill="1" applyBorder="1" applyAlignment="1" applyProtection="1">
      <alignment horizontal="left"/>
    </xf>
    <xf numFmtId="165" fontId="44" fillId="2" borderId="0" xfId="4" applyFont="1" applyFill="1" applyBorder="1" applyAlignment="1" applyProtection="1">
      <alignment horizontal="left" vertical="center"/>
    </xf>
    <xf numFmtId="165" fontId="38" fillId="2" borderId="0" xfId="4" applyFont="1" applyFill="1" applyBorder="1" applyAlignment="1" applyProtection="1">
      <alignment horizontal="left" vertical="center"/>
    </xf>
    <xf numFmtId="0" fontId="50" fillId="5" borderId="0" xfId="5" applyNumberFormat="1" applyFont="1" applyFill="1" applyBorder="1" applyAlignment="1" applyProtection="1">
      <alignment horizontal="center" vertical="center"/>
    </xf>
    <xf numFmtId="165" fontId="34" fillId="0" borderId="0" xfId="4703" applyFont="1" applyFill="1" applyBorder="1" applyAlignment="1" applyProtection="1">
      <alignment vertical="center"/>
    </xf>
    <xf numFmtId="164" fontId="38" fillId="0" borderId="0" xfId="1" applyFont="1" applyFill="1" applyBorder="1" applyAlignment="1" applyProtection="1">
      <alignment horizontal="center" vertical="center"/>
      <protection locked="0"/>
    </xf>
    <xf numFmtId="182" fontId="38" fillId="0" borderId="0" xfId="1" applyNumberFormat="1" applyFont="1" applyFill="1" applyBorder="1" applyAlignment="1" applyProtection="1">
      <alignment horizontal="left" vertical="center"/>
      <protection locked="0"/>
    </xf>
    <xf numFmtId="0" fontId="68" fillId="5" borderId="0" xfId="5" applyNumberFormat="1" applyFont="1" applyFill="1" applyBorder="1" applyAlignment="1" applyProtection="1">
      <alignment horizontal="center" vertical="center"/>
    </xf>
    <xf numFmtId="0" fontId="67" fillId="0" borderId="0" xfId="0" applyFont="1" applyAlignment="1">
      <alignment vertical="center"/>
    </xf>
    <xf numFmtId="0" fontId="71" fillId="5" borderId="0" xfId="5" applyNumberFormat="1" applyFont="1" applyFill="1" applyBorder="1" applyAlignment="1" applyProtection="1">
      <alignment horizontal="center" vertical="center"/>
    </xf>
    <xf numFmtId="165" fontId="38" fillId="2" borderId="0" xfId="4" quotePrefix="1" applyFont="1" applyFill="1" applyBorder="1" applyAlignment="1" applyProtection="1">
      <alignment horizontal="left" vertical="center"/>
    </xf>
    <xf numFmtId="0" fontId="36" fillId="0" borderId="0" xfId="0" applyFont="1" applyAlignment="1">
      <alignment vertical="center"/>
    </xf>
    <xf numFmtId="0" fontId="34" fillId="0" borderId="0" xfId="0" applyFont="1" applyAlignment="1">
      <alignment vertical="center"/>
    </xf>
    <xf numFmtId="0" fontId="73" fillId="31" borderId="35" xfId="0" applyFont="1" applyFill="1" applyBorder="1" applyAlignment="1">
      <alignment vertical="center" wrapText="1"/>
    </xf>
    <xf numFmtId="0" fontId="73" fillId="31" borderId="36" xfId="0" applyFont="1" applyFill="1" applyBorder="1" applyAlignment="1">
      <alignment vertical="center" wrapText="1"/>
    </xf>
    <xf numFmtId="0" fontId="37" fillId="21" borderId="37" xfId="0" applyFont="1" applyFill="1" applyBorder="1" applyAlignment="1">
      <alignment vertical="center" wrapText="1"/>
    </xf>
    <xf numFmtId="0" fontId="34" fillId="0" borderId="38" xfId="0" applyFont="1" applyBorder="1" applyAlignment="1">
      <alignment vertical="center" wrapText="1"/>
    </xf>
    <xf numFmtId="0" fontId="37" fillId="21" borderId="39" xfId="0" applyFont="1" applyFill="1" applyBorder="1" applyAlignment="1">
      <alignment vertical="center" wrapText="1"/>
    </xf>
    <xf numFmtId="0" fontId="74" fillId="0" borderId="40" xfId="0" applyFont="1" applyBorder="1" applyAlignment="1">
      <alignment horizontal="left" vertical="center" wrapText="1" indent="1"/>
    </xf>
    <xf numFmtId="0" fontId="34" fillId="0" borderId="40" xfId="0" applyFont="1" applyBorder="1" applyAlignment="1">
      <alignment vertical="center" wrapText="1"/>
    </xf>
    <xf numFmtId="0" fontId="37" fillId="21" borderId="35" xfId="0" applyFont="1" applyFill="1" applyBorder="1" applyAlignment="1">
      <alignment vertical="center" wrapText="1"/>
    </xf>
    <xf numFmtId="0" fontId="0" fillId="21" borderId="39" xfId="0" applyFill="1" applyBorder="1" applyAlignment="1">
      <alignment vertical="top" wrapText="1"/>
    </xf>
    <xf numFmtId="0" fontId="0" fillId="21" borderId="41" xfId="0" applyFill="1" applyBorder="1" applyAlignment="1">
      <alignment vertical="top" wrapText="1"/>
    </xf>
    <xf numFmtId="0" fontId="74" fillId="0" borderId="36" xfId="0" applyFont="1" applyBorder="1" applyAlignment="1">
      <alignment horizontal="left" vertical="center" wrapText="1" indent="1"/>
    </xf>
    <xf numFmtId="0" fontId="76" fillId="0" borderId="42" xfId="0" applyFont="1" applyBorder="1" applyAlignment="1">
      <alignment horizontal="left" vertical="center" wrapText="1" indent="1"/>
    </xf>
    <xf numFmtId="0" fontId="34" fillId="21" borderId="39" xfId="0" applyFont="1" applyFill="1" applyBorder="1" applyAlignment="1">
      <alignment vertical="center" wrapText="1"/>
    </xf>
    <xf numFmtId="0" fontId="76" fillId="0" borderId="40" xfId="0" applyFont="1" applyBorder="1" applyAlignment="1">
      <alignment horizontal="left" vertical="center" wrapText="1" indent="1"/>
    </xf>
    <xf numFmtId="0" fontId="37" fillId="21" borderId="41" xfId="0" applyFont="1" applyFill="1" applyBorder="1" applyAlignment="1">
      <alignment vertical="center" wrapText="1"/>
    </xf>
    <xf numFmtId="0" fontId="74" fillId="0" borderId="42" xfId="0" applyFont="1" applyBorder="1" applyAlignment="1">
      <alignment horizontal="left" vertical="center" wrapText="1" indent="1"/>
    </xf>
    <xf numFmtId="0" fontId="74" fillId="0" borderId="38" xfId="0" applyFont="1" applyBorder="1" applyAlignment="1">
      <alignment horizontal="left" vertical="center" wrapText="1" indent="1"/>
    </xf>
    <xf numFmtId="0" fontId="37" fillId="21" borderId="41" xfId="0" applyFont="1" applyFill="1" applyBorder="1" applyAlignment="1">
      <alignment horizontal="right" vertical="center" wrapText="1"/>
    </xf>
    <xf numFmtId="165" fontId="38" fillId="2" borderId="0" xfId="4703" applyFont="1" applyFill="1" applyBorder="1" applyAlignment="1" applyProtection="1">
      <alignment horizontal="left" vertical="center"/>
    </xf>
    <xf numFmtId="0" fontId="80" fillId="5" borderId="0" xfId="5" applyNumberFormat="1" applyFont="1" applyFill="1" applyBorder="1" applyAlignment="1" applyProtection="1">
      <alignment horizontal="center" vertical="center"/>
    </xf>
    <xf numFmtId="0" fontId="80" fillId="6" borderId="0" xfId="5" applyNumberFormat="1" applyFont="1" applyFill="1" applyBorder="1" applyAlignment="1" applyProtection="1">
      <alignment horizontal="center" vertical="center"/>
    </xf>
    <xf numFmtId="0" fontId="80" fillId="5" borderId="0" xfId="5" applyNumberFormat="1" applyFont="1" applyFill="1" applyBorder="1" applyAlignment="1" applyProtection="1">
      <alignment horizontal="left" vertical="center"/>
    </xf>
    <xf numFmtId="0" fontId="80" fillId="12" borderId="0" xfId="0" applyFont="1" applyFill="1" applyAlignment="1">
      <alignment horizontal="left" vertical="center"/>
    </xf>
    <xf numFmtId="1" fontId="80" fillId="0" borderId="0" xfId="0" applyNumberFormat="1" applyFont="1" applyAlignment="1">
      <alignment vertical="center"/>
    </xf>
    <xf numFmtId="0" fontId="55" fillId="0" borderId="0" xfId="0" applyFont="1" applyAlignment="1">
      <alignment vertical="center"/>
    </xf>
    <xf numFmtId="165" fontId="55" fillId="5" borderId="0" xfId="4" applyFont="1" applyFill="1" applyBorder="1" applyAlignment="1" applyProtection="1">
      <alignment horizontal="left" vertical="center"/>
    </xf>
    <xf numFmtId="166" fontId="55" fillId="5" borderId="0" xfId="5" applyFont="1" applyFill="1" applyBorder="1" applyAlignment="1" applyProtection="1">
      <alignment vertical="center"/>
    </xf>
    <xf numFmtId="164" fontId="55" fillId="5" borderId="0" xfId="1" applyFont="1" applyFill="1" applyBorder="1" applyAlignment="1" applyProtection="1">
      <alignment vertical="center"/>
      <protection locked="0"/>
    </xf>
    <xf numFmtId="182" fontId="55" fillId="5" borderId="0" xfId="1" applyNumberFormat="1" applyFont="1" applyFill="1" applyBorder="1" applyAlignment="1" applyProtection="1">
      <alignment vertical="center"/>
      <protection locked="0"/>
    </xf>
    <xf numFmtId="168" fontId="55" fillId="5" borderId="0" xfId="5" applyNumberFormat="1" applyFont="1" applyFill="1" applyBorder="1" applyAlignment="1" applyProtection="1">
      <alignment vertical="center"/>
      <protection locked="0"/>
    </xf>
    <xf numFmtId="165" fontId="38" fillId="0" borderId="0" xfId="4703" applyFont="1" applyFill="1" applyBorder="1" applyAlignment="1" applyProtection="1">
      <alignment horizontal="left" vertical="center"/>
    </xf>
    <xf numFmtId="0" fontId="45" fillId="23" borderId="0" xfId="0" applyFont="1" applyFill="1" applyAlignment="1">
      <alignment vertical="center"/>
    </xf>
    <xf numFmtId="49" fontId="38" fillId="6" borderId="43" xfId="4" applyNumberFormat="1" applyFont="1" applyFill="1" applyBorder="1" applyAlignment="1">
      <alignment horizontal="left" vertical="center"/>
    </xf>
    <xf numFmtId="182" fontId="38" fillId="6" borderId="43" xfId="1" applyNumberFormat="1" applyFont="1" applyFill="1" applyBorder="1" applyAlignment="1">
      <alignment horizontal="left" vertical="center"/>
    </xf>
    <xf numFmtId="0" fontId="38" fillId="0" borderId="43" xfId="1" applyNumberFormat="1" applyFont="1" applyFill="1" applyBorder="1" applyAlignment="1" applyProtection="1">
      <alignment horizontal="left" vertical="center"/>
    </xf>
    <xf numFmtId="0" fontId="38" fillId="6" borderId="43" xfId="0" applyFont="1" applyFill="1" applyBorder="1" applyAlignment="1">
      <alignment horizontal="left" vertical="center"/>
    </xf>
    <xf numFmtId="165" fontId="38" fillId="2" borderId="43" xfId="4703" applyFont="1" applyFill="1" applyBorder="1" applyAlignment="1" applyProtection="1">
      <alignment horizontal="left" vertical="center"/>
    </xf>
    <xf numFmtId="165" fontId="38" fillId="2" borderId="44" xfId="4703" applyFont="1" applyFill="1" applyBorder="1" applyAlignment="1" applyProtection="1">
      <alignment horizontal="left" vertical="center"/>
    </xf>
    <xf numFmtId="165" fontId="38" fillId="2" borderId="44" xfId="4" applyFont="1" applyFill="1" applyBorder="1" applyAlignment="1" applyProtection="1">
      <alignment horizontal="left"/>
    </xf>
    <xf numFmtId="165" fontId="38" fillId="0" borderId="43" xfId="4703" applyFont="1" applyFill="1" applyBorder="1" applyAlignment="1" applyProtection="1">
      <alignment horizontal="left" vertical="center"/>
    </xf>
    <xf numFmtId="165" fontId="38" fillId="0" borderId="44" xfId="4703" applyFont="1" applyFill="1" applyBorder="1" applyAlignment="1" applyProtection="1">
      <alignment horizontal="left" vertical="center"/>
    </xf>
    <xf numFmtId="166" fontId="70" fillId="2" borderId="44" xfId="5" applyFont="1" applyFill="1" applyBorder="1" applyAlignment="1" applyProtection="1">
      <alignment vertical="center"/>
    </xf>
    <xf numFmtId="166" fontId="38" fillId="2" borderId="44" xfId="5" applyFont="1" applyFill="1" applyBorder="1" applyAlignment="1" applyProtection="1">
      <alignment vertical="center"/>
    </xf>
    <xf numFmtId="166" fontId="38" fillId="2" borderId="44" xfId="12" applyFont="1" applyFill="1" applyBorder="1" applyAlignment="1" applyProtection="1">
      <alignment vertical="center"/>
    </xf>
    <xf numFmtId="3" fontId="38" fillId="30" borderId="1" xfId="4703" applyNumberFormat="1" applyFont="1" applyFill="1" applyBorder="1" applyAlignment="1" applyProtection="1">
      <alignment horizontal="right" vertical="center"/>
      <protection locked="0"/>
    </xf>
    <xf numFmtId="0" fontId="56" fillId="30" borderId="1" xfId="0" applyFont="1" applyFill="1" applyBorder="1" applyAlignment="1">
      <alignment horizontal="right" vertical="center"/>
    </xf>
    <xf numFmtId="168" fontId="38" fillId="30" borderId="21" xfId="2" applyNumberFormat="1" applyFont="1" applyFill="1" applyBorder="1" applyAlignment="1" applyProtection="1">
      <alignment horizontal="right" vertical="center"/>
      <protection locked="0"/>
    </xf>
    <xf numFmtId="166" fontId="38" fillId="2" borderId="47" xfId="12" applyFont="1" applyFill="1" applyBorder="1" applyAlignment="1" applyProtection="1">
      <alignment vertical="center"/>
    </xf>
    <xf numFmtId="0" fontId="63" fillId="12" borderId="0" xfId="0" applyFont="1" applyFill="1" applyAlignment="1">
      <alignment horizontal="center" vertical="center"/>
    </xf>
    <xf numFmtId="165" fontId="40" fillId="6" borderId="0" xfId="4" applyFont="1" applyFill="1" applyBorder="1" applyAlignment="1" applyProtection="1"/>
    <xf numFmtId="0" fontId="62" fillId="26" borderId="0" xfId="0" applyFont="1" applyFill="1" applyAlignment="1">
      <alignment horizontal="center" vertical="center"/>
    </xf>
    <xf numFmtId="182" fontId="44" fillId="30" borderId="1" xfId="1" applyNumberFormat="1" applyFont="1" applyFill="1" applyBorder="1" applyAlignment="1" applyProtection="1">
      <alignment horizontal="left" vertical="center"/>
      <protection locked="0"/>
    </xf>
    <xf numFmtId="165" fontId="85" fillId="2" borderId="44" xfId="4703" applyFont="1" applyFill="1" applyBorder="1" applyAlignment="1" applyProtection="1">
      <alignment horizontal="center" vertical="center"/>
    </xf>
    <xf numFmtId="165" fontId="38" fillId="2" borderId="45" xfId="4703" applyFont="1" applyFill="1" applyBorder="1" applyAlignment="1" applyProtection="1">
      <alignment horizontal="left" vertical="center"/>
    </xf>
    <xf numFmtId="188" fontId="38" fillId="0" borderId="0" xfId="1" applyNumberFormat="1" applyFont="1" applyFill="1" applyBorder="1" applyAlignment="1" applyProtection="1">
      <alignment vertical="center"/>
      <protection locked="0"/>
    </xf>
    <xf numFmtId="0" fontId="56" fillId="30" borderId="1" xfId="0" applyFont="1" applyFill="1" applyBorder="1" applyAlignment="1" applyProtection="1">
      <alignment horizontal="right" vertical="center"/>
      <protection locked="0"/>
    </xf>
    <xf numFmtId="0" fontId="44" fillId="6" borderId="0" xfId="5" applyNumberFormat="1" applyFont="1" applyFill="1" applyBorder="1" applyAlignment="1" applyProtection="1">
      <alignment horizontal="center" vertical="center"/>
      <protection locked="0"/>
    </xf>
    <xf numFmtId="49" fontId="38" fillId="6" borderId="0" xfId="4" applyNumberFormat="1" applyFont="1" applyFill="1" applyBorder="1" applyAlignment="1" applyProtection="1">
      <alignment horizontal="left"/>
      <protection locked="0"/>
    </xf>
    <xf numFmtId="0" fontId="44" fillId="5" borderId="0" xfId="5" applyNumberFormat="1" applyFont="1" applyFill="1" applyBorder="1" applyAlignment="1" applyProtection="1">
      <alignment horizontal="center" vertical="center"/>
      <protection locked="0"/>
    </xf>
    <xf numFmtId="0" fontId="68" fillId="5" borderId="0" xfId="5" applyNumberFormat="1" applyFont="1" applyFill="1" applyBorder="1" applyAlignment="1" applyProtection="1">
      <alignment horizontal="center" vertical="center"/>
      <protection locked="0"/>
    </xf>
    <xf numFmtId="165" fontId="44" fillId="2" borderId="0" xfId="4" applyFont="1" applyFill="1" applyBorder="1" applyAlignment="1" applyProtection="1">
      <alignment vertical="center"/>
      <protection locked="0"/>
    </xf>
    <xf numFmtId="165" fontId="38" fillId="2" borderId="0" xfId="4" quotePrefix="1" applyFont="1" applyFill="1" applyBorder="1" applyAlignment="1" applyProtection="1">
      <alignment horizontal="left" vertical="center"/>
      <protection locked="0"/>
    </xf>
    <xf numFmtId="166" fontId="38" fillId="2" borderId="0" xfId="5" applyFont="1" applyFill="1" applyBorder="1" applyAlignment="1" applyProtection="1">
      <alignment vertical="center"/>
      <protection locked="0"/>
    </xf>
    <xf numFmtId="166" fontId="38" fillId="2" borderId="0" xfId="12" applyFont="1" applyFill="1" applyBorder="1" applyAlignment="1" applyProtection="1">
      <alignment vertical="center"/>
      <protection locked="0"/>
    </xf>
    <xf numFmtId="0" fontId="80" fillId="5" borderId="0" xfId="5" applyNumberFormat="1" applyFont="1" applyFill="1" applyBorder="1" applyAlignment="1" applyProtection="1">
      <alignment horizontal="center" vertical="center"/>
      <protection locked="0"/>
    </xf>
    <xf numFmtId="165" fontId="38" fillId="0" borderId="0" xfId="4703" applyFont="1" applyFill="1" applyBorder="1" applyAlignment="1" applyProtection="1">
      <alignment horizontal="left" vertical="center"/>
      <protection locked="0"/>
    </xf>
    <xf numFmtId="164" fontId="38" fillId="0" borderId="0" xfId="1" applyFont="1" applyBorder="1" applyAlignment="1" applyProtection="1">
      <alignment vertical="center"/>
      <protection locked="0"/>
    </xf>
    <xf numFmtId="164" fontId="38" fillId="0" borderId="0" xfId="1" applyFont="1" applyAlignment="1" applyProtection="1">
      <alignment vertical="center"/>
      <protection locked="0"/>
    </xf>
    <xf numFmtId="44" fontId="38" fillId="0" borderId="0" xfId="5" applyNumberFormat="1" applyFont="1" applyFill="1" applyBorder="1" applyAlignment="1" applyProtection="1">
      <alignment vertical="center"/>
    </xf>
    <xf numFmtId="14" fontId="44" fillId="30" borderId="1" xfId="1" applyNumberFormat="1" applyFont="1" applyFill="1" applyBorder="1" applyAlignment="1" applyProtection="1">
      <alignment horizontal="right" vertical="center"/>
      <protection locked="0"/>
    </xf>
    <xf numFmtId="0" fontId="44" fillId="30" borderId="1" xfId="0" applyFont="1" applyFill="1" applyBorder="1" applyAlignment="1">
      <alignment horizontal="center" vertical="center"/>
    </xf>
    <xf numFmtId="165" fontId="41" fillId="2" borderId="44" xfId="4703" applyFont="1" applyFill="1" applyBorder="1" applyAlignment="1" applyProtection="1">
      <alignment horizontal="left" vertical="center"/>
    </xf>
    <xf numFmtId="166" fontId="38" fillId="0" borderId="44" xfId="12" applyFont="1" applyFill="1" applyBorder="1" applyAlignment="1" applyProtection="1">
      <alignment vertical="center"/>
    </xf>
    <xf numFmtId="0" fontId="38" fillId="6" borderId="0" xfId="0" applyFont="1" applyFill="1" applyAlignment="1">
      <alignment horizontal="right" vertical="center"/>
    </xf>
    <xf numFmtId="165" fontId="38" fillId="2" borderId="0" xfId="4703" applyFont="1" applyFill="1" applyBorder="1" applyAlignment="1" applyProtection="1">
      <alignment horizontal="left"/>
    </xf>
    <xf numFmtId="0" fontId="42" fillId="20" borderId="0" xfId="0" applyFont="1" applyFill="1" applyAlignment="1">
      <alignment vertical="center"/>
    </xf>
    <xf numFmtId="0" fontId="87" fillId="20" borderId="0" xfId="0" applyFont="1" applyFill="1" applyAlignment="1">
      <alignment vertical="center"/>
    </xf>
    <xf numFmtId="0" fontId="48" fillId="23" borderId="0" xfId="0" applyFont="1" applyFill="1" applyAlignment="1">
      <alignment vertical="center"/>
    </xf>
    <xf numFmtId="0" fontId="42" fillId="20" borderId="0" xfId="0" applyFont="1" applyFill="1" applyAlignment="1">
      <alignment vertical="center" wrapText="1"/>
    </xf>
    <xf numFmtId="0" fontId="42" fillId="20" borderId="0" xfId="0" applyFont="1" applyFill="1" applyAlignment="1">
      <alignment horizontal="left" vertical="center" wrapText="1"/>
    </xf>
    <xf numFmtId="0" fontId="87" fillId="20" borderId="0" xfId="0" applyFont="1" applyFill="1" applyAlignment="1">
      <alignment vertical="center" wrapText="1"/>
    </xf>
    <xf numFmtId="189" fontId="48" fillId="23" borderId="0" xfId="0" applyNumberFormat="1" applyFont="1" applyFill="1" applyAlignment="1">
      <alignment vertical="center"/>
    </xf>
    <xf numFmtId="0" fontId="42" fillId="20" borderId="0" xfId="0" applyFont="1" applyFill="1" applyAlignment="1">
      <alignment horizontal="left" vertical="center"/>
    </xf>
    <xf numFmtId="0" fontId="88" fillId="20" borderId="0" xfId="0" applyFont="1" applyFill="1" applyAlignment="1">
      <alignment horizontal="center" vertical="center"/>
    </xf>
    <xf numFmtId="0" fontId="48" fillId="20" borderId="0" xfId="0" applyFont="1" applyFill="1" applyAlignment="1">
      <alignment horizontal="left" vertical="center"/>
    </xf>
    <xf numFmtId="0" fontId="48" fillId="20" borderId="0" xfId="0" applyFont="1" applyFill="1" applyAlignment="1">
      <alignment vertical="center"/>
    </xf>
    <xf numFmtId="0" fontId="87" fillId="20" borderId="0" xfId="0" applyFont="1" applyFill="1" applyAlignment="1">
      <alignment horizontal="left" vertical="center"/>
    </xf>
    <xf numFmtId="0" fontId="48" fillId="23" borderId="0" xfId="0" applyFont="1" applyFill="1" applyAlignment="1">
      <alignment horizontal="left" vertical="center"/>
    </xf>
    <xf numFmtId="0" fontId="48" fillId="20" borderId="0" xfId="0" applyFont="1" applyFill="1" applyAlignment="1">
      <alignment horizontal="center" vertical="center"/>
    </xf>
    <xf numFmtId="0" fontId="42" fillId="20" borderId="0" xfId="0" quotePrefix="1" applyFont="1" applyFill="1" applyAlignment="1">
      <alignment horizontal="center" vertical="center"/>
    </xf>
    <xf numFmtId="0" fontId="42" fillId="23" borderId="0" xfId="0" applyFont="1" applyFill="1" applyAlignment="1">
      <alignment vertical="center"/>
    </xf>
    <xf numFmtId="165" fontId="38" fillId="0" borderId="45" xfId="4703" applyFont="1" applyFill="1" applyBorder="1" applyAlignment="1" applyProtection="1">
      <alignment horizontal="left" vertical="center"/>
    </xf>
    <xf numFmtId="166" fontId="38" fillId="2" borderId="43" xfId="5" applyFont="1" applyFill="1" applyBorder="1" applyAlignment="1" applyProtection="1">
      <alignment vertical="center"/>
    </xf>
    <xf numFmtId="166" fontId="38" fillId="2" borderId="43" xfId="12" applyFont="1" applyFill="1" applyBorder="1" applyAlignment="1" applyProtection="1">
      <alignment vertical="center"/>
    </xf>
    <xf numFmtId="165" fontId="85" fillId="2" borderId="43" xfId="4703" applyFont="1" applyFill="1" applyBorder="1" applyAlignment="1" applyProtection="1">
      <alignment horizontal="center" vertical="center"/>
    </xf>
    <xf numFmtId="165" fontId="38" fillId="2" borderId="43" xfId="4703" quotePrefix="1" applyFont="1" applyFill="1" applyBorder="1" applyAlignment="1" applyProtection="1">
      <alignment vertical="center"/>
    </xf>
    <xf numFmtId="165" fontId="38" fillId="2" borderId="0" xfId="4703" quotePrefix="1" applyFont="1" applyFill="1" applyBorder="1" applyAlignment="1" applyProtection="1">
      <alignment vertical="center"/>
    </xf>
    <xf numFmtId="166" fontId="38" fillId="2" borderId="45" xfId="12" applyFont="1" applyFill="1" applyBorder="1" applyAlignment="1" applyProtection="1">
      <alignment vertical="center"/>
    </xf>
    <xf numFmtId="0" fontId="91" fillId="0" borderId="0" xfId="8" applyFont="1" applyAlignment="1">
      <alignment horizontal="left" vertical="center"/>
    </xf>
    <xf numFmtId="0" fontId="92" fillId="8" borderId="0" xfId="8" applyFont="1" applyFill="1" applyAlignment="1">
      <alignment vertical="center"/>
    </xf>
    <xf numFmtId="181" fontId="90" fillId="20" borderId="0" xfId="215" applyFont="1" applyFill="1">
      <alignment vertical="center"/>
      <protection locked="0"/>
    </xf>
    <xf numFmtId="2" fontId="90" fillId="20" borderId="0" xfId="215" applyNumberFormat="1" applyFont="1" applyFill="1" applyAlignment="1">
      <alignment horizontal="center" vertical="center"/>
      <protection locked="0"/>
    </xf>
    <xf numFmtId="2" fontId="90" fillId="20" borderId="0" xfId="215" applyNumberFormat="1" applyFont="1" applyFill="1">
      <alignment vertical="center"/>
      <protection locked="0"/>
    </xf>
    <xf numFmtId="0" fontId="90" fillId="20" borderId="0" xfId="0" applyFont="1" applyFill="1" applyAlignment="1" applyProtection="1">
      <alignment vertical="center"/>
      <protection locked="0"/>
    </xf>
    <xf numFmtId="181" fontId="90" fillId="20" borderId="0" xfId="215" applyFont="1" applyFill="1" applyAlignment="1">
      <alignment horizontal="right" vertical="center"/>
      <protection locked="0"/>
    </xf>
    <xf numFmtId="2" fontId="91" fillId="0" borderId="0" xfId="0" applyNumberFormat="1" applyFont="1" applyAlignment="1" applyProtection="1">
      <alignment vertical="center"/>
      <protection locked="0"/>
    </xf>
    <xf numFmtId="181" fontId="90" fillId="0" borderId="0" xfId="215" applyFont="1" applyAlignment="1" applyProtection="1">
      <alignment horizontal="center" vertical="center"/>
    </xf>
    <xf numFmtId="0" fontId="90" fillId="0" borderId="0" xfId="0" applyFont="1" applyAlignment="1" applyProtection="1">
      <alignment vertical="center"/>
      <protection locked="0"/>
    </xf>
    <xf numFmtId="2" fontId="90" fillId="0" borderId="0" xfId="0" applyNumberFormat="1" applyFont="1" applyAlignment="1" applyProtection="1">
      <alignment horizontal="center" vertical="center" wrapText="1"/>
      <protection locked="0"/>
    </xf>
    <xf numFmtId="2" fontId="91" fillId="0" borderId="12" xfId="0" applyNumberFormat="1" applyFont="1" applyBorder="1" applyAlignment="1" applyProtection="1">
      <alignment horizontal="right" vertical="center" wrapText="1"/>
      <protection locked="0"/>
    </xf>
    <xf numFmtId="2" fontId="91" fillId="0" borderId="11" xfId="0" applyNumberFormat="1" applyFont="1" applyBorder="1" applyAlignment="1" applyProtection="1">
      <alignment horizontal="center" vertical="center" wrapText="1"/>
      <protection locked="0"/>
    </xf>
    <xf numFmtId="0" fontId="90" fillId="0" borderId="0" xfId="0" applyFont="1" applyAlignment="1" applyProtection="1">
      <alignment horizontal="center" vertical="center" wrapText="1"/>
      <protection locked="0"/>
    </xf>
    <xf numFmtId="181" fontId="91" fillId="0" borderId="0" xfId="215" applyFont="1" applyAlignment="1">
      <alignment horizontal="left" vertical="center"/>
      <protection locked="0"/>
    </xf>
    <xf numFmtId="174" fontId="90" fillId="10" borderId="9" xfId="1" applyNumberFormat="1" applyFont="1" applyFill="1" applyBorder="1" applyAlignment="1" applyProtection="1">
      <alignment horizontal="center" vertical="center"/>
    </xf>
    <xf numFmtId="0" fontId="90" fillId="10" borderId="17" xfId="0" applyFont="1" applyFill="1" applyBorder="1" applyAlignment="1" applyProtection="1">
      <alignment vertical="center"/>
      <protection locked="0"/>
    </xf>
    <xf numFmtId="165" fontId="90" fillId="10" borderId="9" xfId="1" applyNumberFormat="1" applyFont="1" applyFill="1" applyBorder="1" applyAlignment="1" applyProtection="1">
      <alignment horizontal="right" vertical="center"/>
    </xf>
    <xf numFmtId="165" fontId="90" fillId="10" borderId="17" xfId="0" applyNumberFormat="1" applyFont="1" applyFill="1" applyBorder="1" applyAlignment="1" applyProtection="1">
      <alignment vertical="center"/>
      <protection locked="0"/>
    </xf>
    <xf numFmtId="2" fontId="91" fillId="8" borderId="17" xfId="215" applyNumberFormat="1" applyFont="1" applyFill="1" applyBorder="1" applyAlignment="1">
      <alignment horizontal="center" vertical="center"/>
      <protection locked="0"/>
    </xf>
    <xf numFmtId="174" fontId="91" fillId="8" borderId="15" xfId="1" applyNumberFormat="1" applyFont="1" applyFill="1" applyBorder="1" applyAlignment="1" applyProtection="1">
      <alignment horizontal="left" vertical="center"/>
    </xf>
    <xf numFmtId="165" fontId="90" fillId="8" borderId="14" xfId="1" applyNumberFormat="1" applyFont="1" applyFill="1" applyBorder="1" applyAlignment="1" applyProtection="1">
      <alignment horizontal="right" vertical="center"/>
    </xf>
    <xf numFmtId="174" fontId="90" fillId="8" borderId="15" xfId="1" applyNumberFormat="1" applyFont="1" applyFill="1" applyBorder="1" applyAlignment="1" applyProtection="1">
      <alignment horizontal="left" vertical="center"/>
    </xf>
    <xf numFmtId="0" fontId="90" fillId="10" borderId="15" xfId="0" applyFont="1" applyFill="1" applyBorder="1" applyAlignment="1" applyProtection="1">
      <alignment vertical="center"/>
      <protection locked="0"/>
    </xf>
    <xf numFmtId="181" fontId="91" fillId="0" borderId="0" xfId="215" applyFont="1">
      <alignment vertical="center"/>
      <protection locked="0"/>
    </xf>
    <xf numFmtId="165" fontId="91" fillId="8" borderId="9" xfId="1" applyNumberFormat="1" applyFont="1" applyFill="1" applyBorder="1" applyAlignment="1" applyProtection="1">
      <alignment horizontal="right" vertical="center"/>
    </xf>
    <xf numFmtId="49" fontId="91" fillId="0" borderId="0" xfId="0" applyNumberFormat="1" applyFont="1" applyAlignment="1">
      <alignment horizontal="center" vertical="center" textRotation="90"/>
    </xf>
    <xf numFmtId="0" fontId="94" fillId="20" borderId="50" xfId="0" applyFont="1" applyFill="1" applyBorder="1" applyAlignment="1">
      <alignment vertical="center"/>
    </xf>
    <xf numFmtId="0" fontId="94" fillId="0" borderId="50" xfId="0" applyFont="1" applyBorder="1" applyAlignment="1" applyProtection="1">
      <alignment vertical="center"/>
      <protection locked="0"/>
    </xf>
    <xf numFmtId="0" fontId="96" fillId="20" borderId="50" xfId="0" applyFont="1" applyFill="1" applyBorder="1" applyAlignment="1">
      <alignment vertical="center"/>
    </xf>
    <xf numFmtId="0" fontId="95" fillId="0" borderId="59" xfId="0" applyFont="1" applyBorder="1" applyAlignment="1" applyProtection="1">
      <alignment vertical="center"/>
      <protection locked="0"/>
    </xf>
    <xf numFmtId="0" fontId="95" fillId="0" borderId="60" xfId="0" applyFont="1" applyBorder="1" applyAlignment="1" applyProtection="1">
      <alignment vertical="center"/>
      <protection locked="0"/>
    </xf>
    <xf numFmtId="0" fontId="90" fillId="0" borderId="60" xfId="8" applyFont="1" applyBorder="1" applyAlignment="1">
      <alignment vertical="center"/>
    </xf>
    <xf numFmtId="0" fontId="96" fillId="20" borderId="62" xfId="0" applyFont="1" applyFill="1" applyBorder="1" applyAlignment="1">
      <alignment vertical="center"/>
    </xf>
    <xf numFmtId="0" fontId="93" fillId="20" borderId="59" xfId="0" applyFont="1" applyFill="1" applyBorder="1" applyAlignment="1">
      <alignment vertical="center" wrapText="1"/>
    </xf>
    <xf numFmtId="0" fontId="95" fillId="20" borderId="60" xfId="0" applyFont="1" applyFill="1" applyBorder="1" applyAlignment="1">
      <alignment vertical="center" wrapText="1"/>
    </xf>
    <xf numFmtId="0" fontId="98" fillId="6" borderId="60" xfId="0" applyFont="1" applyFill="1" applyBorder="1" applyAlignment="1">
      <alignment vertical="center" wrapText="1"/>
    </xf>
    <xf numFmtId="0" fontId="95" fillId="20" borderId="50" xfId="0" applyFont="1" applyFill="1" applyBorder="1" applyAlignment="1">
      <alignment vertical="center" wrapText="1"/>
    </xf>
    <xf numFmtId="186" fontId="95" fillId="25" borderId="50" xfId="0" applyNumberFormat="1" applyFont="1" applyFill="1" applyBorder="1" applyAlignment="1" applyProtection="1">
      <alignment vertical="center" wrapText="1"/>
      <protection locked="0"/>
    </xf>
    <xf numFmtId="186" fontId="95" fillId="27" borderId="50" xfId="8" applyNumberFormat="1" applyFont="1" applyFill="1" applyBorder="1" applyAlignment="1">
      <alignment horizontal="left" vertical="center" wrapText="1"/>
    </xf>
    <xf numFmtId="186" fontId="95" fillId="13" borderId="50" xfId="8" applyNumberFormat="1" applyFont="1" applyFill="1" applyBorder="1" applyAlignment="1">
      <alignment horizontal="left" vertical="center" wrapText="1"/>
    </xf>
    <xf numFmtId="0" fontId="95" fillId="9" borderId="50" xfId="0" applyFont="1" applyFill="1" applyBorder="1" applyAlignment="1">
      <alignment vertical="center" wrapText="1"/>
    </xf>
    <xf numFmtId="1" fontId="91" fillId="0" borderId="12" xfId="0" applyNumberFormat="1" applyFont="1" applyBorder="1" applyAlignment="1">
      <alignment horizontal="left" vertical="center"/>
    </xf>
    <xf numFmtId="0" fontId="90" fillId="0" borderId="13" xfId="0" applyFont="1" applyBorder="1" applyAlignment="1" applyProtection="1">
      <alignment vertical="center"/>
      <protection locked="0"/>
    </xf>
    <xf numFmtId="1" fontId="91" fillId="0" borderId="13" xfId="0" applyNumberFormat="1" applyFont="1" applyBorder="1" applyAlignment="1">
      <alignment horizontal="left" vertical="center"/>
    </xf>
    <xf numFmtId="1" fontId="91" fillId="0" borderId="11" xfId="0" applyNumberFormat="1" applyFont="1" applyBorder="1" applyAlignment="1">
      <alignment horizontal="right" vertical="center"/>
    </xf>
    <xf numFmtId="1" fontId="91" fillId="0" borderId="14" xfId="0" applyNumberFormat="1" applyFont="1" applyBorder="1" applyAlignment="1">
      <alignment horizontal="left" vertical="center"/>
    </xf>
    <xf numFmtId="0" fontId="97" fillId="20" borderId="62" xfId="0" applyFont="1" applyFill="1" applyBorder="1" applyAlignment="1">
      <alignment horizontal="left" vertical="center"/>
    </xf>
    <xf numFmtId="0" fontId="97" fillId="20" borderId="64" xfId="0" applyFont="1" applyFill="1" applyBorder="1" applyAlignment="1">
      <alignment vertical="center"/>
    </xf>
    <xf numFmtId="0" fontId="97" fillId="20" borderId="50" xfId="0" applyFont="1" applyFill="1" applyBorder="1" applyAlignment="1">
      <alignment vertical="center"/>
    </xf>
    <xf numFmtId="0" fontId="97" fillId="20" borderId="50" xfId="0" applyFont="1" applyFill="1" applyBorder="1" applyAlignment="1">
      <alignment horizontal="center" vertical="center"/>
    </xf>
    <xf numFmtId="0" fontId="91" fillId="0" borderId="0" xfId="0" applyFont="1" applyAlignment="1" applyProtection="1">
      <alignment horizontal="left" vertical="center"/>
      <protection locked="0"/>
    </xf>
    <xf numFmtId="1" fontId="91" fillId="0" borderId="12" xfId="0" applyNumberFormat="1" applyFont="1" applyBorder="1" applyAlignment="1">
      <alignment vertical="center"/>
    </xf>
    <xf numFmtId="175" fontId="90" fillId="0" borderId="13" xfId="0" applyNumberFormat="1" applyFont="1" applyBorder="1" applyAlignment="1">
      <alignment vertical="center"/>
    </xf>
    <xf numFmtId="1" fontId="90" fillId="14" borderId="12" xfId="0" applyNumberFormat="1" applyFont="1" applyFill="1" applyBorder="1" applyAlignment="1">
      <alignment vertical="center"/>
    </xf>
    <xf numFmtId="1" fontId="91" fillId="0" borderId="14" xfId="0" applyNumberFormat="1" applyFont="1" applyBorder="1" applyAlignment="1">
      <alignment vertical="center"/>
    </xf>
    <xf numFmtId="0" fontId="95" fillId="20" borderId="50" xfId="0" applyFont="1" applyFill="1" applyBorder="1" applyAlignment="1">
      <alignment vertical="center"/>
    </xf>
    <xf numFmtId="0" fontId="90" fillId="6" borderId="0" xfId="0" applyFont="1" applyFill="1" applyAlignment="1">
      <alignment horizontal="left" vertical="center"/>
    </xf>
    <xf numFmtId="0" fontId="92" fillId="0" borderId="0" xfId="8" applyFont="1" applyAlignment="1">
      <alignment vertical="center"/>
    </xf>
    <xf numFmtId="176" fontId="90" fillId="0" borderId="0" xfId="21" applyNumberFormat="1" applyFont="1" applyAlignment="1">
      <alignment horizontal="center" vertical="center"/>
    </xf>
    <xf numFmtId="2" fontId="91" fillId="0" borderId="0" xfId="21" applyNumberFormat="1" applyFont="1" applyAlignment="1">
      <alignment horizontal="center" vertical="center"/>
    </xf>
    <xf numFmtId="0" fontId="90" fillId="0" borderId="0" xfId="8" applyFont="1" applyAlignment="1">
      <alignment vertical="center"/>
    </xf>
    <xf numFmtId="0" fontId="90" fillId="8" borderId="0" xfId="8" applyFont="1" applyFill="1" applyAlignment="1">
      <alignment vertical="center"/>
    </xf>
    <xf numFmtId="49" fontId="91" fillId="6" borderId="0" xfId="8" applyNumberFormat="1" applyFont="1" applyFill="1" applyAlignment="1">
      <alignment horizontal="left" vertical="center"/>
    </xf>
    <xf numFmtId="0" fontId="90" fillId="0" borderId="0" xfId="8" applyFont="1" applyAlignment="1">
      <alignment horizontal="left" vertical="center"/>
    </xf>
    <xf numFmtId="0" fontId="96" fillId="20" borderId="64" xfId="0" applyFont="1" applyFill="1" applyBorder="1" applyAlignment="1">
      <alignment vertical="center"/>
    </xf>
    <xf numFmtId="0" fontId="96" fillId="20" borderId="61" xfId="0" applyFont="1" applyFill="1" applyBorder="1" applyAlignment="1">
      <alignment vertical="center"/>
    </xf>
    <xf numFmtId="0" fontId="93" fillId="20" borderId="50" xfId="0" applyFont="1" applyFill="1" applyBorder="1" applyAlignment="1">
      <alignment vertical="center"/>
    </xf>
    <xf numFmtId="0" fontId="98" fillId="20" borderId="50" xfId="0" applyFont="1" applyFill="1" applyBorder="1" applyAlignment="1">
      <alignment vertical="center" wrapText="1"/>
    </xf>
    <xf numFmtId="0" fontId="97" fillId="0" borderId="0" xfId="0" applyFont="1" applyAlignment="1" applyProtection="1">
      <alignment vertical="center"/>
      <protection locked="0"/>
    </xf>
    <xf numFmtId="0" fontId="90" fillId="0" borderId="0" xfId="0" applyFont="1" applyAlignment="1" applyProtection="1">
      <alignment horizontal="right" vertical="center"/>
      <protection locked="0"/>
    </xf>
    <xf numFmtId="1" fontId="90" fillId="0" borderId="14" xfId="0" applyNumberFormat="1" applyFont="1" applyBorder="1" applyAlignment="1">
      <alignment horizontal="left" vertical="center"/>
    </xf>
    <xf numFmtId="175" fontId="90" fillId="0" borderId="9" xfId="1" applyNumberFormat="1" applyFont="1" applyFill="1" applyBorder="1" applyAlignment="1" applyProtection="1">
      <alignment horizontal="center" vertical="center"/>
    </xf>
    <xf numFmtId="0" fontId="90" fillId="10" borderId="0" xfId="0" applyFont="1" applyFill="1" applyAlignment="1" applyProtection="1">
      <alignment vertical="center"/>
      <protection locked="0"/>
    </xf>
    <xf numFmtId="165" fontId="90" fillId="0" borderId="9" xfId="1" applyNumberFormat="1" applyFont="1" applyFill="1" applyBorder="1" applyAlignment="1" applyProtection="1">
      <alignment horizontal="center" vertical="center"/>
    </xf>
    <xf numFmtId="174" fontId="90" fillId="10" borderId="9" xfId="1" applyNumberFormat="1" applyFont="1" applyFill="1" applyBorder="1" applyAlignment="1" applyProtection="1">
      <alignment horizontal="left" vertical="center"/>
    </xf>
    <xf numFmtId="1" fontId="90" fillId="0" borderId="12" xfId="0" applyNumberFormat="1" applyFont="1" applyBorder="1" applyAlignment="1">
      <alignment horizontal="left" vertical="center"/>
    </xf>
    <xf numFmtId="175" fontId="90" fillId="0" borderId="8" xfId="1" applyNumberFormat="1" applyFont="1" applyFill="1" applyBorder="1" applyAlignment="1" applyProtection="1">
      <alignment horizontal="center" vertical="center"/>
    </xf>
    <xf numFmtId="165" fontId="90" fillId="0" borderId="8" xfId="1" applyNumberFormat="1" applyFont="1" applyFill="1" applyBorder="1" applyAlignment="1" applyProtection="1">
      <alignment horizontal="center" vertical="center"/>
    </xf>
    <xf numFmtId="165" fontId="90" fillId="10" borderId="8" xfId="1" applyNumberFormat="1" applyFont="1" applyFill="1" applyBorder="1" applyAlignment="1" applyProtection="1">
      <alignment horizontal="right" vertical="center"/>
    </xf>
    <xf numFmtId="174" fontId="90" fillId="10" borderId="8" xfId="1" applyNumberFormat="1" applyFont="1" applyFill="1" applyBorder="1" applyAlignment="1" applyProtection="1">
      <alignment horizontal="left" vertical="center"/>
    </xf>
    <xf numFmtId="186" fontId="95" fillId="0" borderId="54" xfId="0" applyNumberFormat="1" applyFont="1" applyBorder="1" applyAlignment="1" applyProtection="1">
      <alignment vertical="center"/>
      <protection locked="0"/>
    </xf>
    <xf numFmtId="186" fontId="95" fillId="0" borderId="55" xfId="0" applyNumberFormat="1" applyFont="1" applyBorder="1" applyAlignment="1" applyProtection="1">
      <alignment vertical="center"/>
      <protection locked="0"/>
    </xf>
    <xf numFmtId="4" fontId="95" fillId="0" borderId="55" xfId="0" applyNumberFormat="1" applyFont="1" applyBorder="1" applyAlignment="1" applyProtection="1">
      <alignment vertical="center"/>
      <protection locked="0"/>
    </xf>
    <xf numFmtId="4" fontId="95" fillId="0" borderId="55" xfId="8" applyNumberFormat="1" applyFont="1" applyBorder="1" applyAlignment="1">
      <alignment horizontal="left" vertical="center"/>
    </xf>
    <xf numFmtId="4" fontId="95" fillId="0" borderId="56" xfId="8" applyNumberFormat="1" applyFont="1" applyBorder="1" applyAlignment="1">
      <alignment horizontal="left" vertical="center"/>
    </xf>
    <xf numFmtId="4" fontId="95" fillId="0" borderId="54" xfId="0" applyNumberFormat="1" applyFont="1" applyBorder="1" applyAlignment="1" applyProtection="1">
      <alignment vertical="center"/>
      <protection locked="0"/>
    </xf>
    <xf numFmtId="4" fontId="95" fillId="11" borderId="55" xfId="0" applyNumberFormat="1" applyFont="1" applyFill="1" applyBorder="1" applyAlignment="1" applyProtection="1">
      <alignment vertical="center"/>
      <protection locked="0"/>
    </xf>
    <xf numFmtId="4" fontId="95" fillId="22" borderId="55" xfId="8" applyNumberFormat="1" applyFont="1" applyFill="1" applyBorder="1" applyAlignment="1">
      <alignment horizontal="left" vertical="center"/>
    </xf>
    <xf numFmtId="4" fontId="95" fillId="28" borderId="55" xfId="8" applyNumberFormat="1" applyFont="1" applyFill="1" applyBorder="1" applyAlignment="1">
      <alignment horizontal="left" vertical="center"/>
    </xf>
    <xf numFmtId="4" fontId="95" fillId="18" borderId="56" xfId="8" applyNumberFormat="1" applyFont="1" applyFill="1" applyBorder="1" applyAlignment="1">
      <alignment horizontal="left" vertical="center"/>
    </xf>
    <xf numFmtId="0" fontId="90" fillId="0" borderId="55" xfId="8" applyFont="1" applyBorder="1" applyAlignment="1">
      <alignment vertical="center"/>
    </xf>
    <xf numFmtId="4" fontId="95" fillId="0" borderId="54" xfId="8" applyNumberFormat="1" applyFont="1" applyBorder="1" applyAlignment="1">
      <alignment horizontal="left" vertical="center"/>
    </xf>
    <xf numFmtId="4" fontId="95" fillId="0" borderId="56" xfId="0" applyNumberFormat="1" applyFont="1" applyBorder="1" applyAlignment="1" applyProtection="1">
      <alignment vertical="center"/>
      <protection locked="0"/>
    </xf>
    <xf numFmtId="4" fontId="95" fillId="28" borderId="56" xfId="8" applyNumberFormat="1" applyFont="1" applyFill="1" applyBorder="1" applyAlignment="1">
      <alignment horizontal="left" vertical="center"/>
    </xf>
    <xf numFmtId="186" fontId="95" fillId="0" borderId="57" xfId="0" applyNumberFormat="1" applyFont="1" applyBorder="1" applyAlignment="1" applyProtection="1">
      <alignment vertical="center"/>
      <protection locked="0"/>
    </xf>
    <xf numFmtId="186" fontId="95" fillId="0" borderId="0" xfId="0" applyNumberFormat="1" applyFont="1" applyAlignment="1" applyProtection="1">
      <alignment vertical="center"/>
      <protection locked="0"/>
    </xf>
    <xf numFmtId="4" fontId="95" fillId="0" borderId="0" xfId="0" applyNumberFormat="1" applyFont="1" applyAlignment="1" applyProtection="1">
      <alignment vertical="center"/>
      <protection locked="0"/>
    </xf>
    <xf numFmtId="4" fontId="95" fillId="0" borderId="0" xfId="8" applyNumberFormat="1" applyFont="1" applyAlignment="1">
      <alignment horizontal="left" vertical="center"/>
    </xf>
    <xf numFmtId="4" fontId="95" fillId="0" borderId="58" xfId="8" applyNumberFormat="1" applyFont="1" applyBorder="1" applyAlignment="1">
      <alignment horizontal="left" vertical="center"/>
    </xf>
    <xf numFmtId="4" fontId="95" fillId="0" borderId="57" xfId="0" applyNumberFormat="1" applyFont="1" applyBorder="1" applyAlignment="1" applyProtection="1">
      <alignment vertical="center"/>
      <protection locked="0"/>
    </xf>
    <xf numFmtId="4" fontId="95" fillId="11" borderId="0" xfId="0" applyNumberFormat="1" applyFont="1" applyFill="1" applyAlignment="1" applyProtection="1">
      <alignment vertical="center"/>
      <protection locked="0"/>
    </xf>
    <xf numFmtId="4" fontId="95" fillId="22" borderId="0" xfId="8" applyNumberFormat="1" applyFont="1" applyFill="1" applyAlignment="1">
      <alignment horizontal="left" vertical="center"/>
    </xf>
    <xf numFmtId="4" fontId="95" fillId="28" borderId="0" xfId="8" applyNumberFormat="1" applyFont="1" applyFill="1" applyAlignment="1">
      <alignment horizontal="left" vertical="center"/>
    </xf>
    <xf numFmtId="4" fontId="95" fillId="18" borderId="58" xfId="8" applyNumberFormat="1" applyFont="1" applyFill="1" applyBorder="1" applyAlignment="1">
      <alignment horizontal="left" vertical="center"/>
    </xf>
    <xf numFmtId="4" fontId="95" fillId="0" borderId="57" xfId="8" applyNumberFormat="1" applyFont="1" applyBorder="1" applyAlignment="1">
      <alignment horizontal="left" vertical="center"/>
    </xf>
    <xf numFmtId="4" fontId="95" fillId="0" borderId="58" xfId="0" applyNumberFormat="1" applyFont="1" applyBorder="1" applyAlignment="1" applyProtection="1">
      <alignment vertical="center"/>
      <protection locked="0"/>
    </xf>
    <xf numFmtId="4" fontId="95" fillId="28" borderId="58" xfId="8" applyNumberFormat="1" applyFont="1" applyFill="1" applyBorder="1" applyAlignment="1">
      <alignment horizontal="left" vertical="center"/>
    </xf>
    <xf numFmtId="0" fontId="98" fillId="6" borderId="0" xfId="0" applyFont="1" applyFill="1" applyAlignment="1">
      <alignment vertical="center" wrapText="1"/>
    </xf>
    <xf numFmtId="0" fontId="95" fillId="20" borderId="63" xfId="0" applyFont="1" applyFill="1" applyBorder="1" applyAlignment="1">
      <alignment vertical="center" wrapText="1"/>
    </xf>
    <xf numFmtId="4" fontId="95" fillId="20" borderId="59" xfId="0" applyNumberFormat="1" applyFont="1" applyFill="1" applyBorder="1" applyAlignment="1">
      <alignment vertical="center" wrapText="1"/>
    </xf>
    <xf numFmtId="4" fontId="95" fillId="16" borderId="60" xfId="0" applyNumberFormat="1" applyFont="1" applyFill="1" applyBorder="1" applyAlignment="1" applyProtection="1">
      <alignment vertical="center"/>
      <protection locked="0"/>
    </xf>
    <xf numFmtId="4" fontId="95" fillId="20" borderId="60" xfId="0" applyNumberFormat="1" applyFont="1" applyFill="1" applyBorder="1" applyAlignment="1">
      <alignment vertical="center" wrapText="1"/>
    </xf>
    <xf numFmtId="4" fontId="95" fillId="29" borderId="60" xfId="0" applyNumberFormat="1" applyFont="1" applyFill="1" applyBorder="1" applyAlignment="1" applyProtection="1">
      <alignment vertical="center"/>
      <protection locked="0"/>
    </xf>
    <xf numFmtId="4" fontId="95" fillId="17" borderId="60" xfId="0" applyNumberFormat="1" applyFont="1" applyFill="1" applyBorder="1" applyAlignment="1" applyProtection="1">
      <alignment vertical="center"/>
      <protection locked="0"/>
    </xf>
    <xf numFmtId="4" fontId="95" fillId="3" borderId="63" xfId="0" applyNumberFormat="1" applyFont="1" applyFill="1" applyBorder="1" applyAlignment="1">
      <alignment vertical="center" wrapText="1"/>
    </xf>
    <xf numFmtId="0" fontId="95" fillId="20" borderId="59" xfId="0" applyFont="1" applyFill="1" applyBorder="1" applyAlignment="1">
      <alignment vertical="center" wrapText="1"/>
    </xf>
    <xf numFmtId="4" fontId="95" fillId="17" borderId="63" xfId="0" applyNumberFormat="1" applyFont="1" applyFill="1" applyBorder="1" applyAlignment="1" applyProtection="1">
      <alignment vertical="center"/>
      <protection locked="0"/>
    </xf>
    <xf numFmtId="0" fontId="95" fillId="0" borderId="0" xfId="0" applyFont="1" applyAlignment="1" applyProtection="1">
      <alignment vertical="center"/>
      <protection locked="0"/>
    </xf>
    <xf numFmtId="9" fontId="95" fillId="11" borderId="0" xfId="0" applyNumberFormat="1" applyFont="1" applyFill="1" applyAlignment="1" applyProtection="1">
      <alignment vertical="center"/>
      <protection locked="0"/>
    </xf>
    <xf numFmtId="0" fontId="95" fillId="6" borderId="0" xfId="0" applyFont="1" applyFill="1" applyAlignment="1" applyProtection="1">
      <alignment vertical="center"/>
      <protection locked="0"/>
    </xf>
    <xf numFmtId="4" fontId="95" fillId="16" borderId="0" xfId="0" applyNumberFormat="1" applyFont="1" applyFill="1" applyAlignment="1" applyProtection="1">
      <alignment vertical="center"/>
      <protection locked="0"/>
    </xf>
    <xf numFmtId="2" fontId="90" fillId="0" borderId="0" xfId="215" applyNumberFormat="1" applyFont="1" applyAlignment="1">
      <alignment horizontal="center" vertical="center"/>
      <protection locked="0"/>
    </xf>
    <xf numFmtId="2" fontId="90" fillId="0" borderId="0" xfId="215" applyNumberFormat="1" applyFont="1">
      <alignment vertical="center"/>
      <protection locked="0"/>
    </xf>
    <xf numFmtId="181" fontId="90" fillId="0" borderId="0" xfId="215" applyFont="1" applyAlignment="1">
      <alignment horizontal="right" vertical="center"/>
      <protection locked="0"/>
    </xf>
    <xf numFmtId="181" fontId="90" fillId="0" borderId="0" xfId="215" applyFont="1">
      <alignment vertical="center"/>
      <protection locked="0"/>
    </xf>
    <xf numFmtId="0" fontId="90" fillId="0" borderId="0" xfId="0" applyFont="1" applyAlignment="1" applyProtection="1">
      <alignment horizontal="center" vertical="center"/>
      <protection locked="0"/>
    </xf>
    <xf numFmtId="2" fontId="91" fillId="0" borderId="0" xfId="0" applyNumberFormat="1" applyFont="1" applyAlignment="1" applyProtection="1">
      <alignment horizontal="center" vertical="center"/>
      <protection locked="0"/>
    </xf>
    <xf numFmtId="2" fontId="91" fillId="0" borderId="0" xfId="0" applyNumberFormat="1" applyFont="1" applyAlignment="1" applyProtection="1">
      <alignment horizontal="right" vertical="center"/>
      <protection locked="0"/>
    </xf>
    <xf numFmtId="2" fontId="91" fillId="0" borderId="0" xfId="21" applyNumberFormat="1" applyFont="1" applyFill="1" applyBorder="1" applyAlignment="1">
      <alignment horizontal="right" vertical="center"/>
    </xf>
    <xf numFmtId="1" fontId="90" fillId="0" borderId="0" xfId="0" applyNumberFormat="1" applyFont="1" applyAlignment="1">
      <alignment vertical="center"/>
    </xf>
    <xf numFmtId="1" fontId="90" fillId="0" borderId="17" xfId="0" applyNumberFormat="1" applyFont="1" applyBorder="1" applyAlignment="1">
      <alignment vertical="center"/>
    </xf>
    <xf numFmtId="175" fontId="90" fillId="0" borderId="50" xfId="1" applyNumberFormat="1" applyFont="1" applyFill="1" applyBorder="1" applyAlignment="1" applyProtection="1">
      <alignment horizontal="center" vertical="center"/>
    </xf>
    <xf numFmtId="165" fontId="90" fillId="0" borderId="65" xfId="1" applyNumberFormat="1" applyFont="1" applyFill="1" applyBorder="1" applyAlignment="1" applyProtection="1">
      <alignment horizontal="center" vertical="center"/>
    </xf>
    <xf numFmtId="175" fontId="90" fillId="0" borderId="65" xfId="1" applyNumberFormat="1" applyFont="1" applyFill="1" applyBorder="1" applyAlignment="1" applyProtection="1">
      <alignment horizontal="center" vertical="center"/>
    </xf>
    <xf numFmtId="186" fontId="90" fillId="0" borderId="0" xfId="8" applyNumberFormat="1" applyFont="1" applyAlignment="1">
      <alignment horizontal="left" vertical="center"/>
    </xf>
    <xf numFmtId="1" fontId="90" fillId="0" borderId="20" xfId="0" applyNumberFormat="1" applyFont="1" applyBorder="1" applyAlignment="1">
      <alignment horizontal="left" vertical="center"/>
    </xf>
    <xf numFmtId="0" fontId="90" fillId="0" borderId="0" xfId="0" applyFont="1" applyAlignment="1" applyProtection="1">
      <alignment horizontal="left" vertical="center"/>
      <protection locked="0"/>
    </xf>
    <xf numFmtId="165" fontId="91" fillId="10" borderId="65" xfId="1" applyNumberFormat="1" applyFont="1" applyFill="1" applyBorder="1" applyAlignment="1" applyProtection="1">
      <alignment horizontal="center" vertical="center"/>
    </xf>
    <xf numFmtId="0" fontId="91" fillId="10" borderId="21" xfId="0" applyFont="1" applyFill="1" applyBorder="1" applyAlignment="1" applyProtection="1">
      <alignment vertical="center"/>
      <protection locked="0"/>
    </xf>
    <xf numFmtId="175" fontId="90" fillId="0" borderId="10" xfId="1" applyNumberFormat="1" applyFont="1" applyFill="1" applyBorder="1" applyAlignment="1" applyProtection="1">
      <alignment horizontal="center" vertical="center"/>
    </xf>
    <xf numFmtId="165" fontId="90" fillId="0" borderId="10" xfId="1" applyNumberFormat="1" applyFont="1" applyFill="1" applyBorder="1" applyAlignment="1" applyProtection="1">
      <alignment horizontal="center" vertical="center"/>
    </xf>
    <xf numFmtId="165" fontId="91" fillId="10" borderId="22" xfId="1" applyNumberFormat="1" applyFont="1" applyFill="1" applyBorder="1" applyAlignment="1" applyProtection="1">
      <alignment horizontal="center" vertical="center"/>
    </xf>
    <xf numFmtId="176" fontId="91" fillId="0" borderId="0" xfId="21" applyNumberFormat="1" applyFont="1" applyAlignment="1">
      <alignment horizontal="center" vertical="center"/>
    </xf>
    <xf numFmtId="0" fontId="90" fillId="0" borderId="0" xfId="8" applyFont="1" applyAlignment="1" applyProtection="1">
      <alignment vertical="center"/>
      <protection locked="0"/>
    </xf>
    <xf numFmtId="1" fontId="91" fillId="0" borderId="0" xfId="8" applyNumberFormat="1" applyFont="1" applyAlignment="1">
      <alignment horizontal="left" vertical="center"/>
    </xf>
    <xf numFmtId="1" fontId="99" fillId="0" borderId="0" xfId="0" applyNumberFormat="1" applyFont="1" applyAlignment="1">
      <alignment vertical="center"/>
    </xf>
    <xf numFmtId="174" fontId="90" fillId="0" borderId="17" xfId="1" applyNumberFormat="1" applyFont="1" applyFill="1" applyBorder="1" applyAlignment="1" applyProtection="1">
      <alignment horizontal="right" vertical="center"/>
    </xf>
    <xf numFmtId="1" fontId="91" fillId="0" borderId="17" xfId="1" applyNumberFormat="1" applyFont="1" applyFill="1" applyBorder="1" applyAlignment="1" applyProtection="1">
      <alignment horizontal="left" vertical="center"/>
    </xf>
    <xf numFmtId="0" fontId="91" fillId="0" borderId="15" xfId="0" applyFont="1" applyBorder="1" applyAlignment="1" applyProtection="1">
      <alignment vertical="center"/>
      <protection locked="0"/>
    </xf>
    <xf numFmtId="1" fontId="91" fillId="0" borderId="0" xfId="0" applyNumberFormat="1" applyFont="1" applyAlignment="1">
      <alignment vertical="center"/>
    </xf>
    <xf numFmtId="175" fontId="90" fillId="0" borderId="18" xfId="1" applyNumberFormat="1" applyFont="1" applyBorder="1" applyAlignment="1" applyProtection="1">
      <alignment horizontal="left" vertical="center"/>
    </xf>
    <xf numFmtId="175" fontId="90" fillId="0" borderId="0" xfId="1" applyNumberFormat="1" applyFont="1" applyBorder="1" applyAlignment="1" applyProtection="1">
      <alignment horizontal="left" vertical="center"/>
    </xf>
    <xf numFmtId="175" fontId="90" fillId="0" borderId="19" xfId="1" applyNumberFormat="1" applyFont="1" applyBorder="1" applyAlignment="1" applyProtection="1">
      <alignment horizontal="left" vertical="center"/>
    </xf>
    <xf numFmtId="165" fontId="91" fillId="10" borderId="8" xfId="1" applyNumberFormat="1" applyFont="1" applyFill="1" applyBorder="1" applyAlignment="1" applyProtection="1">
      <alignment horizontal="left" vertical="center"/>
    </xf>
    <xf numFmtId="0" fontId="91" fillId="0" borderId="0" xfId="0" applyFont="1" applyAlignment="1" applyProtection="1">
      <alignment vertical="center"/>
      <protection locked="0"/>
    </xf>
    <xf numFmtId="165" fontId="90" fillId="0" borderId="13" xfId="0" applyNumberFormat="1" applyFont="1" applyBorder="1" applyAlignment="1">
      <alignment vertical="center"/>
    </xf>
    <xf numFmtId="165" fontId="90" fillId="0" borderId="13" xfId="1" applyNumberFormat="1" applyFont="1" applyFill="1" applyBorder="1" applyAlignment="1" applyProtection="1">
      <alignment horizontal="right" vertical="center"/>
    </xf>
    <xf numFmtId="165" fontId="91" fillId="0" borderId="13" xfId="1" applyNumberFormat="1" applyFont="1" applyFill="1" applyBorder="1" applyAlignment="1" applyProtection="1">
      <alignment horizontal="left" vertical="center"/>
    </xf>
    <xf numFmtId="0" fontId="90" fillId="0" borderId="18" xfId="0" applyFont="1" applyBorder="1" applyAlignment="1" applyProtection="1">
      <alignment vertical="center"/>
      <protection locked="0"/>
    </xf>
    <xf numFmtId="175" fontId="90" fillId="0" borderId="0" xfId="1" applyNumberFormat="1" applyFont="1" applyBorder="1" applyAlignment="1" applyProtection="1">
      <alignment horizontal="right" vertical="center"/>
    </xf>
    <xf numFmtId="0" fontId="90" fillId="0" borderId="0" xfId="0" quotePrefix="1" applyFont="1" applyAlignment="1" applyProtection="1">
      <alignment vertical="center"/>
      <protection locked="0"/>
    </xf>
    <xf numFmtId="179" fontId="90" fillId="0" borderId="0" xfId="0" applyNumberFormat="1" applyFont="1" applyAlignment="1" applyProtection="1">
      <alignment vertical="center"/>
      <protection locked="0"/>
    </xf>
    <xf numFmtId="1" fontId="90" fillId="14" borderId="13" xfId="0" applyNumberFormat="1" applyFont="1" applyFill="1" applyBorder="1" applyAlignment="1">
      <alignment vertical="center"/>
    </xf>
    <xf numFmtId="1" fontId="90" fillId="14" borderId="11" xfId="0" applyNumberFormat="1" applyFont="1" applyFill="1" applyBorder="1" applyAlignment="1">
      <alignment vertical="center"/>
    </xf>
    <xf numFmtId="174" fontId="90" fillId="14" borderId="8" xfId="1" applyNumberFormat="1" applyFont="1" applyFill="1" applyBorder="1" applyAlignment="1" applyProtection="1">
      <alignment horizontal="right" vertical="center"/>
    </xf>
    <xf numFmtId="175" fontId="90" fillId="0" borderId="16" xfId="1" applyNumberFormat="1" applyFont="1" applyBorder="1" applyAlignment="1" applyProtection="1">
      <alignment horizontal="left" vertical="center"/>
    </xf>
    <xf numFmtId="165" fontId="90" fillId="10" borderId="11" xfId="1" applyNumberFormat="1" applyFont="1" applyFill="1" applyBorder="1" applyAlignment="1" applyProtection="1">
      <alignment horizontal="right" vertical="center"/>
    </xf>
    <xf numFmtId="175" fontId="90" fillId="0" borderId="18" xfId="1" applyNumberFormat="1" applyFont="1" applyFill="1" applyBorder="1" applyAlignment="1" applyProtection="1">
      <alignment horizontal="left" vertical="center"/>
    </xf>
    <xf numFmtId="175" fontId="90" fillId="0" borderId="0" xfId="1" applyNumberFormat="1" applyFont="1" applyFill="1" applyBorder="1" applyAlignment="1" applyProtection="1">
      <alignment horizontal="left" vertical="center"/>
    </xf>
    <xf numFmtId="175" fontId="90" fillId="0" borderId="19" xfId="1" applyNumberFormat="1" applyFont="1" applyFill="1" applyBorder="1" applyAlignment="1" applyProtection="1">
      <alignment horizontal="left" vertical="center"/>
    </xf>
    <xf numFmtId="165" fontId="90" fillId="0" borderId="8" xfId="1" applyNumberFormat="1" applyFont="1" applyFill="1" applyBorder="1" applyAlignment="1" applyProtection="1">
      <alignment horizontal="right" vertical="center"/>
    </xf>
    <xf numFmtId="165" fontId="91" fillId="0" borderId="8" xfId="1" applyNumberFormat="1" applyFont="1" applyFill="1" applyBorder="1" applyAlignment="1" applyProtection="1">
      <alignment horizontal="left" vertical="center"/>
    </xf>
    <xf numFmtId="165" fontId="91" fillId="0" borderId="0" xfId="8" applyNumberFormat="1" applyFont="1" applyAlignment="1">
      <alignment horizontal="left" vertical="center"/>
    </xf>
    <xf numFmtId="175" fontId="90" fillId="0" borderId="18" xfId="1" applyNumberFormat="1" applyFont="1" applyBorder="1" applyAlignment="1">
      <alignment horizontal="left" vertical="center"/>
    </xf>
    <xf numFmtId="175" fontId="90" fillId="0" borderId="0" xfId="1" applyNumberFormat="1" applyFont="1" applyBorder="1" applyAlignment="1">
      <alignment horizontal="left" vertical="center"/>
    </xf>
    <xf numFmtId="165" fontId="90" fillId="10" borderId="10" xfId="1" applyNumberFormat="1" applyFont="1" applyFill="1" applyBorder="1" applyAlignment="1" applyProtection="1">
      <alignment horizontal="right" vertical="center"/>
    </xf>
    <xf numFmtId="165" fontId="91" fillId="10" borderId="10" xfId="1" applyNumberFormat="1" applyFont="1" applyFill="1" applyBorder="1" applyAlignment="1" applyProtection="1">
      <alignment horizontal="left" vertical="center"/>
    </xf>
    <xf numFmtId="1" fontId="90" fillId="0" borderId="16" xfId="0" applyNumberFormat="1" applyFont="1" applyBorder="1" applyAlignment="1">
      <alignment vertical="center"/>
    </xf>
    <xf numFmtId="165" fontId="90" fillId="14" borderId="10" xfId="1" applyNumberFormat="1" applyFont="1" applyFill="1" applyBorder="1" applyAlignment="1" applyProtection="1">
      <alignment horizontal="right" vertical="center"/>
    </xf>
    <xf numFmtId="165" fontId="91" fillId="14" borderId="10" xfId="1" applyNumberFormat="1" applyFont="1" applyFill="1" applyBorder="1" applyAlignment="1" applyProtection="1">
      <alignment horizontal="left" vertical="center"/>
    </xf>
    <xf numFmtId="1" fontId="91" fillId="0" borderId="0" xfId="0" applyNumberFormat="1" applyFont="1" applyAlignment="1">
      <alignment horizontal="left" vertical="center"/>
    </xf>
    <xf numFmtId="174" fontId="91" fillId="0" borderId="0" xfId="0" applyNumberFormat="1" applyFont="1" applyAlignment="1">
      <alignment vertical="center"/>
    </xf>
    <xf numFmtId="1" fontId="91" fillId="0" borderId="0" xfId="1" applyNumberFormat="1" applyFont="1" applyFill="1" applyBorder="1" applyAlignment="1" applyProtection="1">
      <alignment horizontal="left" vertical="center"/>
    </xf>
    <xf numFmtId="180" fontId="91" fillId="0" borderId="0" xfId="0" applyNumberFormat="1" applyFont="1" applyAlignment="1">
      <alignment vertical="center"/>
    </xf>
    <xf numFmtId="1" fontId="91" fillId="0" borderId="13" xfId="0" applyNumberFormat="1" applyFont="1" applyBorder="1" applyAlignment="1">
      <alignment horizontal="right" vertical="center"/>
    </xf>
    <xf numFmtId="1" fontId="91" fillId="0" borderId="13" xfId="0" applyNumberFormat="1" applyFont="1" applyBorder="1" applyAlignment="1">
      <alignment horizontal="center" vertical="center"/>
    </xf>
    <xf numFmtId="178" fontId="91" fillId="0" borderId="13" xfId="0" applyNumberFormat="1" applyFont="1" applyBorder="1" applyAlignment="1">
      <alignment horizontal="center" vertical="center"/>
    </xf>
    <xf numFmtId="177" fontId="91" fillId="0" borderId="13" xfId="0" applyNumberFormat="1" applyFont="1" applyBorder="1" applyAlignment="1">
      <alignment horizontal="left" vertical="center"/>
    </xf>
    <xf numFmtId="177" fontId="91" fillId="0" borderId="13" xfId="0" applyNumberFormat="1" applyFont="1" applyBorder="1" applyAlignment="1">
      <alignment horizontal="right" vertical="center"/>
    </xf>
    <xf numFmtId="0" fontId="91" fillId="0" borderId="11" xfId="0" applyFont="1" applyBorder="1" applyAlignment="1" applyProtection="1">
      <alignment vertical="center"/>
      <protection locked="0"/>
    </xf>
    <xf numFmtId="174" fontId="90" fillId="0" borderId="8" xfId="1" applyNumberFormat="1" applyFont="1" applyFill="1" applyBorder="1" applyAlignment="1" applyProtection="1">
      <alignment horizontal="center" vertical="center"/>
    </xf>
    <xf numFmtId="1" fontId="91" fillId="0" borderId="0" xfId="0" applyNumberFormat="1" applyFont="1" applyAlignment="1">
      <alignment horizontal="center" vertical="center"/>
    </xf>
    <xf numFmtId="2" fontId="91" fillId="0" borderId="0" xfId="0" applyNumberFormat="1" applyFont="1" applyAlignment="1">
      <alignment horizontal="center" vertical="center"/>
    </xf>
    <xf numFmtId="2" fontId="91" fillId="0" borderId="0" xfId="0" applyNumberFormat="1" applyFont="1" applyAlignment="1">
      <alignment horizontal="left" vertical="center"/>
    </xf>
    <xf numFmtId="2" fontId="91" fillId="0" borderId="0" xfId="0" applyNumberFormat="1" applyFont="1" applyAlignment="1">
      <alignment vertical="center"/>
    </xf>
    <xf numFmtId="2" fontId="90" fillId="0" borderId="0" xfId="0" applyNumberFormat="1" applyFont="1" applyAlignment="1" applyProtection="1">
      <alignment vertical="center"/>
      <protection locked="0"/>
    </xf>
    <xf numFmtId="0" fontId="97" fillId="20" borderId="64" xfId="0" applyFont="1" applyFill="1" applyBorder="1" applyAlignment="1">
      <alignment horizontal="left" vertical="center"/>
    </xf>
    <xf numFmtId="174" fontId="90" fillId="0" borderId="9" xfId="1" applyNumberFormat="1" applyFont="1" applyFill="1" applyBorder="1" applyAlignment="1" applyProtection="1">
      <alignment horizontal="center" vertical="center"/>
    </xf>
    <xf numFmtId="2" fontId="100" fillId="6" borderId="0" xfId="23" applyNumberFormat="1" applyFont="1" applyFill="1" applyBorder="1" applyAlignment="1" applyProtection="1">
      <alignment vertical="center"/>
      <protection locked="0"/>
    </xf>
    <xf numFmtId="0" fontId="90" fillId="6" borderId="0" xfId="0" applyFont="1" applyFill="1" applyAlignment="1" applyProtection="1">
      <alignment vertical="center"/>
      <protection locked="0"/>
    </xf>
    <xf numFmtId="0" fontId="90" fillId="6" borderId="0" xfId="0" applyFont="1" applyFill="1"/>
    <xf numFmtId="2" fontId="91" fillId="0" borderId="0" xfId="1" applyNumberFormat="1" applyFont="1" applyFill="1" applyBorder="1" applyAlignment="1" applyProtection="1">
      <alignment horizontal="right" vertical="center"/>
    </xf>
    <xf numFmtId="2" fontId="101" fillId="0" borderId="0" xfId="23" applyNumberFormat="1" applyFont="1" applyFill="1" applyBorder="1" applyAlignment="1">
      <alignment horizontal="right" vertical="center"/>
    </xf>
    <xf numFmtId="49" fontId="90" fillId="0" borderId="0" xfId="8" applyNumberFormat="1" applyFont="1" applyAlignment="1">
      <alignment horizontal="center" vertical="center"/>
    </xf>
    <xf numFmtId="0" fontId="90" fillId="0" borderId="0" xfId="8" applyFont="1" applyAlignment="1">
      <alignment horizontal="center" vertical="center"/>
    </xf>
    <xf numFmtId="1" fontId="38" fillId="0" borderId="43" xfId="1" applyNumberFormat="1" applyFont="1" applyFill="1" applyBorder="1" applyAlignment="1" applyProtection="1">
      <alignment vertical="center"/>
      <protection locked="0"/>
    </xf>
    <xf numFmtId="1" fontId="38" fillId="0" borderId="43" xfId="1" applyNumberFormat="1" applyFont="1" applyFill="1" applyBorder="1" applyAlignment="1" applyProtection="1">
      <alignment horizontal="left" vertical="center"/>
      <protection locked="0"/>
    </xf>
    <xf numFmtId="185" fontId="38" fillId="6" borderId="43" xfId="4703" applyNumberFormat="1" applyFont="1" applyFill="1" applyBorder="1" applyAlignment="1" applyProtection="1">
      <alignment horizontal="left" vertical="center"/>
      <protection locked="0"/>
    </xf>
    <xf numFmtId="14" fontId="38" fillId="0" borderId="43" xfId="1" applyNumberFormat="1" applyFont="1" applyFill="1" applyBorder="1" applyAlignment="1" applyProtection="1">
      <alignment horizontal="left" vertical="center"/>
      <protection locked="0"/>
    </xf>
    <xf numFmtId="0" fontId="42" fillId="23" borderId="0" xfId="0" applyFont="1" applyFill="1" applyAlignment="1">
      <alignment vertical="center" wrapText="1"/>
    </xf>
    <xf numFmtId="42" fontId="51" fillId="2" borderId="43" xfId="4703" applyNumberFormat="1" applyFont="1" applyFill="1" applyBorder="1" applyAlignment="1" applyProtection="1">
      <alignment horizontal="right" vertical="center"/>
    </xf>
    <xf numFmtId="0" fontId="38" fillId="12" borderId="62" xfId="0" applyFont="1" applyFill="1" applyBorder="1" applyAlignment="1">
      <alignment vertical="center"/>
    </xf>
    <xf numFmtId="0" fontId="38" fillId="20" borderId="62" xfId="0" applyFont="1" applyFill="1" applyBorder="1" applyAlignment="1">
      <alignment vertical="center"/>
    </xf>
    <xf numFmtId="0" fontId="61" fillId="12" borderId="62" xfId="0" applyFont="1" applyFill="1" applyBorder="1" applyAlignment="1">
      <alignment horizontal="left" vertical="center"/>
    </xf>
    <xf numFmtId="0" fontId="61" fillId="12" borderId="62" xfId="0" applyFont="1" applyFill="1" applyBorder="1" applyAlignment="1">
      <alignment vertical="center"/>
    </xf>
    <xf numFmtId="0" fontId="61" fillId="12" borderId="62" xfId="0" applyFont="1" applyFill="1" applyBorder="1" applyAlignment="1">
      <alignment horizontal="right" vertical="center"/>
    </xf>
    <xf numFmtId="0" fontId="44" fillId="7" borderId="62" xfId="0" applyFont="1" applyFill="1" applyBorder="1" applyAlignment="1">
      <alignment horizontal="left" vertical="center"/>
    </xf>
    <xf numFmtId="0" fontId="44" fillId="7" borderId="62" xfId="0" applyFont="1" applyFill="1" applyBorder="1" applyAlignment="1">
      <alignment vertical="center"/>
    </xf>
    <xf numFmtId="43" fontId="44" fillId="7" borderId="62" xfId="0" applyNumberFormat="1" applyFont="1" applyFill="1" applyBorder="1" applyAlignment="1">
      <alignment vertical="center"/>
    </xf>
    <xf numFmtId="43" fontId="67" fillId="0" borderId="67" xfId="10" applyNumberFormat="1" applyFont="1" applyBorder="1" applyAlignment="1">
      <alignment vertical="center"/>
    </xf>
    <xf numFmtId="43" fontId="67" fillId="0" borderId="62" xfId="0" applyNumberFormat="1" applyFont="1" applyBorder="1" applyAlignment="1">
      <alignment vertical="center"/>
    </xf>
    <xf numFmtId="43" fontId="67" fillId="0" borderId="67" xfId="0" applyNumberFormat="1" applyFont="1" applyBorder="1" applyAlignment="1">
      <alignment vertical="center"/>
    </xf>
    <xf numFmtId="0" fontId="67" fillId="0" borderId="62" xfId="0" applyFont="1" applyBorder="1" applyAlignment="1">
      <alignment vertical="center"/>
    </xf>
    <xf numFmtId="0" fontId="38" fillId="0" borderId="62" xfId="0" applyFont="1" applyBorder="1" applyAlignment="1">
      <alignment vertical="center"/>
    </xf>
    <xf numFmtId="164" fontId="44" fillId="7" borderId="62" xfId="1" applyFont="1" applyFill="1" applyBorder="1" applyAlignment="1">
      <alignment horizontal="right" vertical="center"/>
    </xf>
    <xf numFmtId="0" fontId="38" fillId="0" borderId="62" xfId="0" applyFont="1" applyBorder="1" applyAlignment="1">
      <alignment horizontal="left" vertical="center"/>
    </xf>
    <xf numFmtId="164" fontId="38" fillId="0" borderId="62" xfId="1" applyFont="1" applyBorder="1" applyAlignment="1">
      <alignment horizontal="right" vertical="center"/>
    </xf>
    <xf numFmtId="43" fontId="38" fillId="0" borderId="62" xfId="0" applyNumberFormat="1" applyFont="1" applyBorder="1" applyAlignment="1">
      <alignment vertical="center"/>
    </xf>
    <xf numFmtId="0" fontId="67" fillId="0" borderId="62" xfId="0" applyFont="1" applyBorder="1" applyAlignment="1">
      <alignment horizontal="left" vertical="center"/>
    </xf>
    <xf numFmtId="0" fontId="38" fillId="15" borderId="62" xfId="0" applyFont="1" applyFill="1" applyBorder="1" applyAlignment="1">
      <alignment horizontal="left" vertical="center"/>
    </xf>
    <xf numFmtId="0" fontId="38" fillId="15" borderId="62" xfId="0" applyFont="1" applyFill="1" applyBorder="1" applyAlignment="1">
      <alignment vertical="center"/>
    </xf>
    <xf numFmtId="43" fontId="38" fillId="15" borderId="62" xfId="0" applyNumberFormat="1" applyFont="1" applyFill="1" applyBorder="1" applyAlignment="1">
      <alignment vertical="center"/>
    </xf>
    <xf numFmtId="0" fontId="38" fillId="15" borderId="62" xfId="0" applyFont="1" applyFill="1" applyBorder="1" applyAlignment="1">
      <alignment horizontal="right" vertical="center"/>
    </xf>
    <xf numFmtId="14" fontId="38" fillId="0" borderId="62" xfId="0" applyNumberFormat="1" applyFont="1" applyBorder="1" applyAlignment="1">
      <alignment vertical="center"/>
    </xf>
    <xf numFmtId="0" fontId="63" fillId="0" borderId="62" xfId="0" applyFont="1" applyBorder="1" applyAlignment="1">
      <alignment horizontal="left" vertical="center"/>
    </xf>
    <xf numFmtId="0" fontId="42" fillId="0" borderId="62" xfId="0" applyFont="1" applyBorder="1" applyAlignment="1">
      <alignment vertical="center"/>
    </xf>
    <xf numFmtId="43" fontId="42" fillId="0" borderId="62" xfId="0" applyNumberFormat="1" applyFont="1" applyBorder="1" applyAlignment="1">
      <alignment vertical="center"/>
    </xf>
    <xf numFmtId="164" fontId="67" fillId="0" borderId="62" xfId="1" applyFont="1" applyBorder="1" applyAlignment="1">
      <alignment horizontal="right" vertical="center"/>
    </xf>
    <xf numFmtId="2" fontId="67" fillId="0" borderId="67" xfId="10" applyNumberFormat="1" applyFont="1" applyBorder="1" applyAlignment="1">
      <alignment vertical="center"/>
    </xf>
    <xf numFmtId="0" fontId="67" fillId="0" borderId="67" xfId="10" applyFont="1" applyBorder="1" applyAlignment="1">
      <alignment vertical="center"/>
    </xf>
    <xf numFmtId="2" fontId="67" fillId="0" borderId="67" xfId="0" applyNumberFormat="1" applyFont="1" applyBorder="1" applyAlignment="1">
      <alignment vertical="center"/>
    </xf>
    <xf numFmtId="49" fontId="67" fillId="0" borderId="67" xfId="0" applyNumberFormat="1" applyFont="1" applyBorder="1" applyAlignment="1">
      <alignment vertical="center"/>
    </xf>
    <xf numFmtId="4" fontId="67" fillId="0" borderId="67" xfId="0" applyNumberFormat="1" applyFont="1" applyBorder="1" applyAlignment="1">
      <alignment vertical="center"/>
    </xf>
    <xf numFmtId="165" fontId="67" fillId="0" borderId="62" xfId="4703" applyFont="1" applyFill="1" applyBorder="1" applyAlignment="1" applyProtection="1">
      <alignment horizontal="left" vertical="center"/>
    </xf>
    <xf numFmtId="2" fontId="38" fillId="0" borderId="67" xfId="0" applyNumberFormat="1" applyFont="1" applyBorder="1" applyAlignment="1">
      <alignment vertical="center"/>
    </xf>
    <xf numFmtId="49" fontId="38" fillId="0" borderId="67" xfId="0" applyNumberFormat="1" applyFont="1" applyBorder="1" applyAlignment="1">
      <alignment vertical="center"/>
    </xf>
    <xf numFmtId="43" fontId="38" fillId="0" borderId="67" xfId="0" applyNumberFormat="1" applyFont="1" applyBorder="1" applyAlignment="1">
      <alignment vertical="center"/>
    </xf>
    <xf numFmtId="49" fontId="38" fillId="0" borderId="62" xfId="0" applyNumberFormat="1" applyFont="1" applyBorder="1" applyAlignment="1">
      <alignment vertical="center"/>
    </xf>
    <xf numFmtId="165" fontId="38" fillId="0" borderId="62" xfId="4703" applyFont="1" applyFill="1" applyBorder="1" applyAlignment="1" applyProtection="1">
      <alignment horizontal="left" vertical="center"/>
    </xf>
    <xf numFmtId="164" fontId="63" fillId="0" borderId="62" xfId="1" applyFont="1" applyBorder="1" applyAlignment="1">
      <alignment horizontal="right" vertical="center"/>
    </xf>
    <xf numFmtId="0" fontId="63" fillId="0" borderId="62" xfId="0" applyFont="1" applyBorder="1" applyAlignment="1">
      <alignment vertical="center"/>
    </xf>
    <xf numFmtId="43" fontId="63" fillId="0" borderId="62" xfId="0" applyNumberFormat="1" applyFont="1" applyBorder="1" applyAlignment="1">
      <alignment vertical="center"/>
    </xf>
    <xf numFmtId="164" fontId="38" fillId="0" borderId="62" xfId="1" applyFont="1" applyFill="1" applyBorder="1" applyAlignment="1">
      <alignment horizontal="right" vertical="center"/>
    </xf>
    <xf numFmtId="2" fontId="42" fillId="0" borderId="62" xfId="0" applyNumberFormat="1" applyFont="1" applyBorder="1" applyAlignment="1">
      <alignment vertical="center"/>
    </xf>
    <xf numFmtId="0" fontId="38" fillId="0" borderId="62" xfId="0" quotePrefix="1" applyFont="1" applyBorder="1" applyAlignment="1">
      <alignment vertical="center"/>
    </xf>
    <xf numFmtId="165" fontId="103" fillId="2" borderId="44" xfId="4703" applyFont="1" applyFill="1" applyBorder="1" applyAlignment="1" applyProtection="1">
      <alignment horizontal="right" vertical="center"/>
    </xf>
    <xf numFmtId="165" fontId="44" fillId="0" borderId="43" xfId="4703" applyFont="1" applyFill="1" applyBorder="1" applyAlignment="1" applyProtection="1">
      <alignment horizontal="left" vertical="center"/>
    </xf>
    <xf numFmtId="165" fontId="102" fillId="2" borderId="43" xfId="4703" applyFont="1" applyFill="1" applyBorder="1" applyAlignment="1" applyProtection="1">
      <alignment horizontal="center" vertical="center"/>
    </xf>
    <xf numFmtId="0" fontId="44" fillId="0" borderId="62" xfId="0" applyFont="1" applyBorder="1" applyAlignment="1">
      <alignment vertical="center"/>
    </xf>
    <xf numFmtId="0" fontId="44" fillId="0" borderId="62" xfId="0" applyFont="1" applyBorder="1" applyAlignment="1">
      <alignment horizontal="left" vertical="center"/>
    </xf>
    <xf numFmtId="164" fontId="44" fillId="0" borderId="62" xfId="1" applyFont="1" applyFill="1" applyBorder="1" applyAlignment="1">
      <alignment horizontal="right" vertical="center"/>
    </xf>
    <xf numFmtId="43" fontId="44" fillId="0" borderId="62" xfId="0" applyNumberFormat="1" applyFont="1" applyBorder="1" applyAlignment="1">
      <alignment vertical="center"/>
    </xf>
    <xf numFmtId="0" fontId="80" fillId="33" borderId="0" xfId="0" applyFont="1" applyFill="1" applyAlignment="1" applyProtection="1">
      <alignment horizontal="left" vertical="center"/>
      <protection locked="0"/>
    </xf>
    <xf numFmtId="44" fontId="70" fillId="23" borderId="0" xfId="0" applyNumberFormat="1" applyFont="1" applyFill="1" applyAlignment="1">
      <alignment vertical="center"/>
    </xf>
    <xf numFmtId="0" fontId="38" fillId="19" borderId="68" xfId="0" applyFont="1" applyFill="1" applyBorder="1" applyAlignment="1">
      <alignment vertical="center"/>
    </xf>
    <xf numFmtId="0" fontId="38" fillId="19" borderId="69" xfId="0" applyFont="1" applyFill="1" applyBorder="1" applyAlignment="1">
      <alignment vertical="center"/>
    </xf>
    <xf numFmtId="0" fontId="38" fillId="0" borderId="70" xfId="0" applyFont="1" applyBorder="1" applyAlignment="1">
      <alignment vertical="center"/>
    </xf>
    <xf numFmtId="9" fontId="38" fillId="0" borderId="71" xfId="3" applyFont="1" applyBorder="1" applyAlignment="1">
      <alignment horizontal="center" vertical="center"/>
    </xf>
    <xf numFmtId="0" fontId="38" fillId="0" borderId="72" xfId="0" applyFont="1" applyBorder="1" applyAlignment="1">
      <alignment vertical="center"/>
    </xf>
    <xf numFmtId="9" fontId="38" fillId="0" borderId="73" xfId="3" applyFont="1" applyBorder="1" applyAlignment="1">
      <alignment horizontal="center" vertical="center"/>
    </xf>
    <xf numFmtId="9" fontId="38" fillId="0" borderId="0" xfId="3" applyFont="1" applyBorder="1" applyAlignment="1">
      <alignment horizontal="center" vertical="center"/>
    </xf>
    <xf numFmtId="16" fontId="38" fillId="0" borderId="62" xfId="0" applyNumberFormat="1" applyFont="1" applyBorder="1" applyAlignment="1">
      <alignment horizontal="left" vertical="center"/>
    </xf>
    <xf numFmtId="0" fontId="34" fillId="20" borderId="0" xfId="0" applyFont="1" applyFill="1" applyAlignment="1">
      <alignment horizontal="left" vertical="center"/>
    </xf>
    <xf numFmtId="0" fontId="67" fillId="20" borderId="0" xfId="0" applyFont="1" applyFill="1" applyAlignment="1">
      <alignment vertical="center"/>
    </xf>
    <xf numFmtId="0" fontId="43" fillId="20" borderId="0" xfId="0" applyFont="1" applyFill="1" applyAlignment="1">
      <alignment vertical="center"/>
    </xf>
    <xf numFmtId="0" fontId="55" fillId="20" borderId="0" xfId="0" applyFont="1" applyFill="1" applyAlignment="1">
      <alignment vertical="center"/>
    </xf>
    <xf numFmtId="0" fontId="44" fillId="34" borderId="66" xfId="0" applyFont="1" applyFill="1" applyBorder="1" applyAlignment="1">
      <alignment horizontal="left" vertical="center"/>
    </xf>
    <xf numFmtId="0" fontId="38" fillId="15" borderId="55" xfId="0" applyFont="1" applyFill="1" applyBorder="1" applyAlignment="1">
      <alignment horizontal="left" vertical="center"/>
    </xf>
    <xf numFmtId="0" fontId="38" fillId="15" borderId="55" xfId="0" applyFont="1" applyFill="1" applyBorder="1" applyAlignment="1">
      <alignment vertical="center"/>
    </xf>
    <xf numFmtId="0" fontId="38" fillId="15" borderId="55" xfId="0" applyFont="1" applyFill="1" applyBorder="1" applyAlignment="1">
      <alignment horizontal="right" vertical="center"/>
    </xf>
    <xf numFmtId="43" fontId="38" fillId="15" borderId="55" xfId="0" applyNumberFormat="1" applyFont="1" applyFill="1" applyBorder="1" applyAlignment="1">
      <alignment vertical="center"/>
    </xf>
    <xf numFmtId="0" fontId="38" fillId="15" borderId="60" xfId="0" applyFont="1" applyFill="1" applyBorder="1" applyAlignment="1">
      <alignment horizontal="left" vertical="center"/>
    </xf>
    <xf numFmtId="0" fontId="38" fillId="15" borderId="60" xfId="0" applyFont="1" applyFill="1" applyBorder="1" applyAlignment="1">
      <alignment vertical="center"/>
    </xf>
    <xf numFmtId="0" fontId="38" fillId="15" borderId="60" xfId="0" applyFont="1" applyFill="1" applyBorder="1" applyAlignment="1">
      <alignment horizontal="right" vertical="center"/>
    </xf>
    <xf numFmtId="43" fontId="38" fillId="15" borderId="60" xfId="0" applyNumberFormat="1" applyFont="1" applyFill="1" applyBorder="1" applyAlignment="1">
      <alignment vertical="center"/>
    </xf>
    <xf numFmtId="0" fontId="48" fillId="24" borderId="66" xfId="0" applyFont="1" applyFill="1" applyBorder="1" applyAlignment="1">
      <alignment horizontal="left" vertical="center"/>
    </xf>
    <xf numFmtId="0" fontId="48" fillId="24" borderId="66" xfId="0" applyFont="1" applyFill="1" applyBorder="1" applyAlignment="1">
      <alignment horizontal="right" vertical="center"/>
    </xf>
    <xf numFmtId="0" fontId="42" fillId="24" borderId="66" xfId="0" applyFont="1" applyFill="1" applyBorder="1" applyAlignment="1">
      <alignment vertical="center"/>
    </xf>
    <xf numFmtId="43" fontId="42" fillId="24" borderId="66" xfId="0" applyNumberFormat="1" applyFont="1" applyFill="1" applyBorder="1" applyAlignment="1">
      <alignment vertical="center"/>
    </xf>
    <xf numFmtId="1" fontId="42" fillId="24" borderId="66" xfId="0" applyNumberFormat="1" applyFont="1" applyFill="1" applyBorder="1" applyAlignment="1">
      <alignment vertical="center"/>
    </xf>
    <xf numFmtId="0" fontId="38" fillId="0" borderId="55" xfId="0" applyFont="1" applyBorder="1" applyAlignment="1">
      <alignment vertical="center"/>
    </xf>
    <xf numFmtId="0" fontId="38" fillId="0" borderId="60" xfId="0" applyFont="1" applyBorder="1" applyAlignment="1">
      <alignment vertical="center"/>
    </xf>
    <xf numFmtId="0" fontId="44" fillId="7" borderId="60" xfId="0" applyFont="1" applyFill="1" applyBorder="1" applyAlignment="1">
      <alignment horizontal="left" vertical="center"/>
    </xf>
    <xf numFmtId="0" fontId="44" fillId="7" borderId="60" xfId="0" applyFont="1" applyFill="1" applyBorder="1" applyAlignment="1">
      <alignment vertical="center"/>
    </xf>
    <xf numFmtId="164" fontId="44" fillId="7" borderId="60" xfId="1" applyFont="1" applyFill="1" applyBorder="1" applyAlignment="1">
      <alignment horizontal="right" vertical="center"/>
    </xf>
    <xf numFmtId="43" fontId="44" fillId="7" borderId="60" xfId="0" applyNumberFormat="1" applyFont="1" applyFill="1" applyBorder="1" applyAlignment="1">
      <alignment vertical="center"/>
    </xf>
    <xf numFmtId="0" fontId="38" fillId="0" borderId="66" xfId="0" applyFont="1" applyBorder="1" applyAlignment="1">
      <alignment vertical="center"/>
    </xf>
    <xf numFmtId="165" fontId="63" fillId="0" borderId="62" xfId="4703" applyFont="1" applyFill="1" applyBorder="1" applyAlignment="1" applyProtection="1">
      <alignment horizontal="left" vertical="center"/>
    </xf>
    <xf numFmtId="0" fontId="38" fillId="6" borderId="62" xfId="0" applyFont="1" applyFill="1" applyBorder="1" applyAlignment="1">
      <alignment horizontal="left" vertical="center"/>
    </xf>
    <xf numFmtId="0" fontId="67" fillId="0" borderId="75" xfId="0" applyFont="1" applyBorder="1" applyAlignment="1">
      <alignment horizontal="left" vertical="center"/>
    </xf>
    <xf numFmtId="0" fontId="38" fillId="0" borderId="75" xfId="0" applyFont="1" applyBorder="1" applyAlignment="1">
      <alignment horizontal="left" vertical="center"/>
    </xf>
    <xf numFmtId="0" fontId="67" fillId="0" borderId="75" xfId="10" applyFont="1" applyBorder="1" applyAlignment="1">
      <alignment horizontal="left" vertical="center"/>
    </xf>
    <xf numFmtId="0" fontId="67" fillId="0" borderId="76" xfId="0" applyFont="1" applyBorder="1" applyAlignment="1">
      <alignment vertical="center" wrapText="1"/>
    </xf>
    <xf numFmtId="4" fontId="67" fillId="0" borderId="76" xfId="0" applyNumberFormat="1" applyFont="1" applyBorder="1" applyAlignment="1">
      <alignment vertical="center" wrapText="1"/>
    </xf>
    <xf numFmtId="0" fontId="38" fillId="0" borderId="76" xfId="0" applyFont="1" applyBorder="1" applyAlignment="1">
      <alignment vertical="center" wrapText="1"/>
    </xf>
    <xf numFmtId="0" fontId="67" fillId="0" borderId="76" xfId="10" applyFont="1" applyBorder="1" applyAlignment="1">
      <alignment vertical="center" wrapText="1"/>
    </xf>
    <xf numFmtId="0" fontId="38" fillId="20" borderId="74" xfId="0" applyFont="1" applyFill="1" applyBorder="1" applyAlignment="1">
      <alignment vertical="center"/>
    </xf>
    <xf numFmtId="0" fontId="38" fillId="20" borderId="77" xfId="0" applyFont="1" applyFill="1" applyBorder="1" applyAlignment="1">
      <alignment vertical="center"/>
    </xf>
    <xf numFmtId="0" fontId="38" fillId="24" borderId="78" xfId="0" applyFont="1" applyFill="1" applyBorder="1" applyAlignment="1">
      <alignment vertical="center"/>
    </xf>
    <xf numFmtId="0" fontId="38" fillId="20" borderId="79" xfId="0" applyFont="1" applyFill="1" applyBorder="1" applyAlignment="1">
      <alignment vertical="center"/>
    </xf>
    <xf numFmtId="0" fontId="90" fillId="20" borderId="74" xfId="0" applyFont="1" applyFill="1" applyBorder="1" applyAlignment="1">
      <alignment vertical="center"/>
    </xf>
    <xf numFmtId="0" fontId="67" fillId="20" borderId="74" xfId="0" applyFont="1" applyFill="1" applyBorder="1" applyAlignment="1">
      <alignment vertical="center"/>
    </xf>
    <xf numFmtId="0" fontId="38" fillId="0" borderId="74" xfId="0" applyFont="1" applyBorder="1" applyAlignment="1">
      <alignment vertical="center"/>
    </xf>
    <xf numFmtId="0" fontId="67" fillId="20" borderId="74" xfId="10" applyFont="1" applyFill="1" applyBorder="1" applyAlignment="1">
      <alignment vertical="center"/>
    </xf>
    <xf numFmtId="0" fontId="67" fillId="0" borderId="76" xfId="10" applyFont="1" applyBorder="1" applyAlignment="1">
      <alignment horizontal="left" vertical="center" wrapText="1" indent="1"/>
    </xf>
    <xf numFmtId="0" fontId="38" fillId="12" borderId="74" xfId="0" applyFont="1" applyFill="1" applyBorder="1" applyAlignment="1">
      <alignment vertical="center"/>
    </xf>
    <xf numFmtId="0" fontId="67" fillId="12" borderId="74" xfId="0" applyFont="1" applyFill="1" applyBorder="1" applyAlignment="1">
      <alignment vertical="center"/>
    </xf>
    <xf numFmtId="0" fontId="63" fillId="12" borderId="74" xfId="0" applyFont="1" applyFill="1" applyBorder="1" applyAlignment="1">
      <alignment vertical="center"/>
    </xf>
    <xf numFmtId="43" fontId="38" fillId="12" borderId="74" xfId="0" applyNumberFormat="1" applyFont="1" applyFill="1" applyBorder="1" applyAlignment="1">
      <alignment vertical="center"/>
    </xf>
    <xf numFmtId="0" fontId="108" fillId="0" borderId="0" xfId="0" applyFont="1"/>
    <xf numFmtId="165" fontId="51" fillId="2" borderId="43" xfId="4703" applyFont="1" applyFill="1" applyBorder="1" applyAlignment="1" applyProtection="1">
      <alignment horizontal="left" vertical="center"/>
    </xf>
    <xf numFmtId="165" fontId="63" fillId="2" borderId="43" xfId="4703" applyFont="1" applyFill="1" applyBorder="1" applyAlignment="1" applyProtection="1">
      <alignment horizontal="left" vertical="center"/>
    </xf>
    <xf numFmtId="165" fontId="63" fillId="2" borderId="44" xfId="4703" applyFont="1" applyFill="1" applyBorder="1" applyAlignment="1" applyProtection="1">
      <alignment horizontal="left" vertical="center"/>
    </xf>
    <xf numFmtId="166" fontId="63" fillId="2" borderId="43" xfId="5" applyFont="1" applyFill="1" applyBorder="1" applyAlignment="1" applyProtection="1">
      <alignment vertical="center"/>
    </xf>
    <xf numFmtId="166" fontId="63" fillId="2" borderId="44" xfId="5" applyFont="1" applyFill="1" applyBorder="1" applyAlignment="1" applyProtection="1">
      <alignment vertical="center"/>
    </xf>
    <xf numFmtId="0" fontId="110" fillId="20" borderId="0" xfId="0" applyFont="1" applyFill="1" applyAlignment="1">
      <alignment vertical="center"/>
    </xf>
    <xf numFmtId="0" fontId="38" fillId="0" borderId="74" xfId="0" applyFont="1" applyBorder="1" applyAlignment="1">
      <alignment horizontal="left" vertical="center"/>
    </xf>
    <xf numFmtId="164" fontId="38" fillId="0" borderId="74" xfId="1" applyFont="1" applyBorder="1" applyAlignment="1">
      <alignment horizontal="right" vertical="center"/>
    </xf>
    <xf numFmtId="43" fontId="38" fillId="0" borderId="74" xfId="0" applyNumberFormat="1" applyFont="1" applyBorder="1" applyAlignment="1">
      <alignment vertical="center"/>
    </xf>
    <xf numFmtId="44" fontId="38" fillId="0" borderId="74" xfId="0" applyNumberFormat="1" applyFont="1" applyBorder="1" applyAlignment="1">
      <alignment vertical="center"/>
    </xf>
    <xf numFmtId="165" fontId="63" fillId="0" borderId="0" xfId="4703" applyFont="1" applyFill="1" applyBorder="1" applyAlignment="1" applyProtection="1">
      <alignment horizontal="left" vertical="center"/>
    </xf>
    <xf numFmtId="165" fontId="42" fillId="0" borderId="62" xfId="4703" applyFont="1" applyFill="1" applyBorder="1" applyAlignment="1" applyProtection="1">
      <alignment horizontal="left" vertical="center"/>
    </xf>
    <xf numFmtId="4" fontId="38" fillId="0" borderId="67" xfId="0" applyNumberFormat="1" applyFont="1" applyBorder="1" applyAlignment="1">
      <alignment vertical="center"/>
    </xf>
    <xf numFmtId="43" fontId="38" fillId="0" borderId="67" xfId="10" applyNumberFormat="1" applyFont="1" applyBorder="1" applyAlignment="1">
      <alignment vertical="center"/>
    </xf>
    <xf numFmtId="0" fontId="38" fillId="0" borderId="67" xfId="0" applyFont="1" applyBorder="1" applyAlignment="1">
      <alignment vertical="center"/>
    </xf>
    <xf numFmtId="4" fontId="38" fillId="0" borderId="76" xfId="0" applyNumberFormat="1" applyFont="1" applyBorder="1" applyAlignment="1">
      <alignment vertical="center" wrapText="1"/>
    </xf>
    <xf numFmtId="0" fontId="42" fillId="0" borderId="76" xfId="0" applyFont="1" applyBorder="1" applyAlignment="1">
      <alignment vertical="center" wrapText="1"/>
    </xf>
    <xf numFmtId="2" fontId="42" fillId="0" borderId="67" xfId="0" applyNumberFormat="1" applyFont="1" applyBorder="1" applyAlignment="1">
      <alignment vertical="center"/>
    </xf>
    <xf numFmtId="4" fontId="42" fillId="0" borderId="67" xfId="0" applyNumberFormat="1" applyFont="1" applyBorder="1" applyAlignment="1">
      <alignment vertical="center"/>
    </xf>
    <xf numFmtId="43" fontId="42" fillId="0" borderId="67" xfId="0" applyNumberFormat="1" applyFont="1" applyBorder="1" applyAlignment="1">
      <alignment vertical="center"/>
    </xf>
    <xf numFmtId="49" fontId="42" fillId="0" borderId="67" xfId="0" applyNumberFormat="1" applyFont="1" applyBorder="1" applyAlignment="1">
      <alignment vertical="center"/>
    </xf>
    <xf numFmtId="182" fontId="63" fillId="5" borderId="0" xfId="1" applyNumberFormat="1" applyFont="1" applyFill="1" applyBorder="1" applyAlignment="1" applyProtection="1">
      <alignment vertical="center"/>
      <protection locked="0"/>
    </xf>
    <xf numFmtId="0" fontId="70" fillId="0" borderId="62" xfId="0" applyFont="1" applyBorder="1" applyAlignment="1">
      <alignment vertical="center"/>
    </xf>
    <xf numFmtId="164" fontId="70" fillId="0" borderId="62" xfId="1" applyFont="1" applyBorder="1" applyAlignment="1">
      <alignment horizontal="right" vertical="center"/>
    </xf>
    <xf numFmtId="43" fontId="70" fillId="0" borderId="62" xfId="0" applyNumberFormat="1" applyFont="1" applyBorder="1" applyAlignment="1">
      <alignment vertical="center"/>
    </xf>
    <xf numFmtId="0" fontId="70" fillId="12" borderId="74" xfId="0" applyFont="1" applyFill="1" applyBorder="1" applyAlignment="1">
      <alignment vertical="center"/>
    </xf>
    <xf numFmtId="0" fontId="38" fillId="0" borderId="76" xfId="10" applyFont="1" applyBorder="1" applyAlignment="1">
      <alignment vertical="center" wrapText="1"/>
    </xf>
    <xf numFmtId="2" fontId="38" fillId="0" borderId="67" xfId="10" applyNumberFormat="1" applyFont="1" applyBorder="1" applyAlignment="1">
      <alignment vertical="center"/>
    </xf>
    <xf numFmtId="0" fontId="38" fillId="0" borderId="67" xfId="10" applyFont="1" applyBorder="1" applyAlignment="1">
      <alignment vertical="center"/>
    </xf>
    <xf numFmtId="165" fontId="63" fillId="0" borderId="43" xfId="4703" applyFont="1" applyFill="1" applyBorder="1" applyAlignment="1" applyProtection="1">
      <alignment horizontal="left" vertical="center"/>
    </xf>
    <xf numFmtId="166" fontId="70" fillId="2" borderId="43" xfId="5" applyFont="1" applyFill="1" applyBorder="1" applyAlignment="1" applyProtection="1">
      <alignment vertical="center"/>
    </xf>
    <xf numFmtId="0" fontId="63" fillId="0" borderId="74" xfId="0" applyFont="1" applyBorder="1" applyAlignment="1">
      <alignment vertical="center"/>
    </xf>
    <xf numFmtId="0" fontId="40" fillId="23" borderId="0" xfId="0" applyFont="1" applyFill="1" applyAlignment="1">
      <alignment vertical="center"/>
    </xf>
    <xf numFmtId="182" fontId="49" fillId="5" borderId="0" xfId="1" applyNumberFormat="1" applyFont="1" applyFill="1" applyBorder="1" applyAlignment="1" applyProtection="1">
      <alignment vertical="center"/>
    </xf>
    <xf numFmtId="0" fontId="113" fillId="12" borderId="62" xfId="0" applyFont="1" applyFill="1" applyBorder="1" applyAlignment="1">
      <alignment horizontal="center" vertical="center"/>
    </xf>
    <xf numFmtId="0" fontId="113" fillId="20" borderId="74" xfId="0" applyFont="1" applyFill="1" applyBorder="1" applyAlignment="1">
      <alignment horizontal="center" vertical="center"/>
    </xf>
    <xf numFmtId="0" fontId="113" fillId="12" borderId="62" xfId="0" applyFont="1" applyFill="1" applyBorder="1" applyAlignment="1">
      <alignment horizontal="right" vertical="center"/>
    </xf>
    <xf numFmtId="0" fontId="113" fillId="12" borderId="62" xfId="4" applyNumberFormat="1" applyFont="1" applyFill="1" applyBorder="1" applyAlignment="1" applyProtection="1">
      <alignment horizontal="center" vertical="center"/>
    </xf>
    <xf numFmtId="0" fontId="113" fillId="12" borderId="62" xfId="1" applyNumberFormat="1" applyFont="1" applyFill="1" applyBorder="1" applyAlignment="1">
      <alignment horizontal="center" vertical="center"/>
    </xf>
    <xf numFmtId="0" fontId="113" fillId="12" borderId="74" xfId="0" applyFont="1" applyFill="1" applyBorder="1" applyAlignment="1">
      <alignment horizontal="center" vertical="center"/>
    </xf>
    <xf numFmtId="0" fontId="56" fillId="0" borderId="62" xfId="0" applyFont="1" applyBorder="1" applyAlignment="1">
      <alignment vertical="center"/>
    </xf>
    <xf numFmtId="44" fontId="113" fillId="12" borderId="62" xfId="5" applyNumberFormat="1" applyFont="1" applyFill="1" applyBorder="1" applyAlignment="1">
      <alignment horizontal="center" vertical="center"/>
    </xf>
    <xf numFmtId="44" fontId="113" fillId="12" borderId="62" xfId="1" applyNumberFormat="1" applyFont="1" applyFill="1" applyBorder="1" applyAlignment="1">
      <alignment horizontal="center" vertical="center"/>
    </xf>
    <xf numFmtId="44" fontId="38" fillId="12" borderId="62" xfId="0" applyNumberFormat="1" applyFont="1" applyFill="1" applyBorder="1" applyAlignment="1">
      <alignment vertical="center"/>
    </xf>
    <xf numFmtId="44" fontId="38" fillId="15" borderId="55" xfId="0" applyNumberFormat="1" applyFont="1" applyFill="1" applyBorder="1" applyAlignment="1">
      <alignment vertical="center"/>
    </xf>
    <xf numFmtId="44" fontId="42" fillId="24" borderId="66" xfId="0" applyNumberFormat="1" applyFont="1" applyFill="1" applyBorder="1" applyAlignment="1">
      <alignment vertical="center"/>
    </xf>
    <xf numFmtId="44" fontId="38" fillId="15" borderId="60" xfId="0" applyNumberFormat="1" applyFont="1" applyFill="1" applyBorder="1" applyAlignment="1">
      <alignment vertical="center"/>
    </xf>
    <xf numFmtId="44" fontId="44" fillId="7" borderId="62" xfId="0" applyNumberFormat="1" applyFont="1" applyFill="1" applyBorder="1" applyAlignment="1">
      <alignment vertical="center"/>
    </xf>
    <xf numFmtId="44" fontId="38" fillId="0" borderId="62" xfId="0" applyNumberFormat="1" applyFont="1" applyBorder="1" applyAlignment="1">
      <alignment vertical="center"/>
    </xf>
    <xf numFmtId="44" fontId="38" fillId="15" borderId="62" xfId="0" applyNumberFormat="1" applyFont="1" applyFill="1" applyBorder="1" applyAlignment="1">
      <alignment vertical="center"/>
    </xf>
    <xf numFmtId="44" fontId="67" fillId="0" borderId="62" xfId="0" applyNumberFormat="1" applyFont="1" applyBorder="1" applyAlignment="1">
      <alignment vertical="center"/>
    </xf>
    <xf numFmtId="44" fontId="67" fillId="0" borderId="67" xfId="0" applyNumberFormat="1" applyFont="1" applyBorder="1" applyAlignment="1">
      <alignment vertical="center"/>
    </xf>
    <xf numFmtId="44" fontId="67" fillId="0" borderId="75" xfId="0" applyNumberFormat="1" applyFont="1" applyBorder="1" applyAlignment="1">
      <alignment vertical="center"/>
    </xf>
    <xf numFmtId="44" fontId="67" fillId="0" borderId="67" xfId="10" applyNumberFormat="1" applyFont="1" applyBorder="1" applyAlignment="1">
      <alignment vertical="center"/>
    </xf>
    <xf numFmtId="44" fontId="42" fillId="0" borderId="62" xfId="0" applyNumberFormat="1" applyFont="1" applyBorder="1" applyAlignment="1">
      <alignment vertical="center"/>
    </xf>
    <xf numFmtId="44" fontId="38" fillId="0" borderId="62" xfId="4703" applyNumberFormat="1" applyFont="1" applyFill="1" applyBorder="1" applyAlignment="1" applyProtection="1">
      <alignment horizontal="left" vertical="center"/>
    </xf>
    <xf numFmtId="44" fontId="38" fillId="0" borderId="67" xfId="0" applyNumberFormat="1" applyFont="1" applyBorder="1" applyAlignment="1">
      <alignment vertical="center"/>
    </xf>
    <xf numFmtId="44" fontId="38" fillId="0" borderId="75" xfId="0" applyNumberFormat="1" applyFont="1" applyBorder="1" applyAlignment="1">
      <alignment vertical="center"/>
    </xf>
    <xf numFmtId="44" fontId="38" fillId="0" borderId="67" xfId="10" applyNumberFormat="1" applyFont="1" applyBorder="1" applyAlignment="1">
      <alignment vertical="center"/>
    </xf>
    <xf numFmtId="44" fontId="42" fillId="0" borderId="67" xfId="0" applyNumberFormat="1" applyFont="1" applyBorder="1" applyAlignment="1">
      <alignment vertical="center"/>
    </xf>
    <xf numFmtId="44" fontId="42" fillId="0" borderId="75" xfId="0" applyNumberFormat="1" applyFont="1" applyBorder="1" applyAlignment="1">
      <alignment vertical="center"/>
    </xf>
    <xf numFmtId="44" fontId="38" fillId="0" borderId="62" xfId="1" applyNumberFormat="1" applyFont="1" applyBorder="1" applyAlignment="1">
      <alignment horizontal="right" vertical="center"/>
    </xf>
    <xf numFmtId="44" fontId="70" fillId="0" borderId="62" xfId="0" applyNumberFormat="1" applyFont="1" applyBorder="1" applyAlignment="1">
      <alignment vertical="center"/>
    </xf>
    <xf numFmtId="44" fontId="107" fillId="0" borderId="62" xfId="0" applyNumberFormat="1" applyFont="1" applyBorder="1" applyAlignment="1">
      <alignment vertical="center"/>
    </xf>
    <xf numFmtId="44" fontId="44" fillId="7" borderId="60" xfId="0" applyNumberFormat="1" applyFont="1" applyFill="1" applyBorder="1" applyAlignment="1">
      <alignment vertical="center"/>
    </xf>
    <xf numFmtId="44" fontId="63" fillId="0" borderId="62" xfId="0" applyNumberFormat="1" applyFont="1" applyBorder="1" applyAlignment="1">
      <alignment vertical="center"/>
    </xf>
    <xf numFmtId="44" fontId="42" fillId="0" borderId="62" xfId="4703" applyNumberFormat="1" applyFont="1" applyFill="1" applyBorder="1" applyAlignment="1" applyProtection="1">
      <alignment horizontal="left" vertical="center"/>
    </xf>
    <xf numFmtId="44" fontId="67" fillId="0" borderId="62" xfId="4703" applyNumberFormat="1" applyFont="1" applyFill="1" applyBorder="1" applyAlignment="1" applyProtection="1">
      <alignment horizontal="left" vertical="center"/>
    </xf>
    <xf numFmtId="44" fontId="44" fillId="0" borderId="62" xfId="0" applyNumberFormat="1" applyFont="1" applyBorder="1" applyAlignment="1">
      <alignment vertical="center"/>
    </xf>
    <xf numFmtId="0" fontId="38" fillId="7" borderId="62" xfId="0" applyFont="1" applyFill="1" applyBorder="1" applyAlignment="1">
      <alignment vertical="center"/>
    </xf>
    <xf numFmtId="0" fontId="38" fillId="7" borderId="60" xfId="0" applyFont="1" applyFill="1" applyBorder="1" applyAlignment="1">
      <alignment vertical="center"/>
    </xf>
    <xf numFmtId="44" fontId="115" fillId="8" borderId="62" xfId="0" applyNumberFormat="1" applyFont="1" applyFill="1" applyBorder="1" applyAlignment="1">
      <alignment vertical="center"/>
    </xf>
    <xf numFmtId="0" fontId="115" fillId="20" borderId="74" xfId="0" applyFont="1" applyFill="1" applyBorder="1" applyAlignment="1">
      <alignment vertical="center"/>
    </xf>
    <xf numFmtId="0" fontId="115" fillId="8" borderId="62" xfId="0" applyFont="1" applyFill="1" applyBorder="1" applyAlignment="1">
      <alignment vertical="center"/>
    </xf>
    <xf numFmtId="0" fontId="115" fillId="8" borderId="62" xfId="0" applyFont="1" applyFill="1" applyBorder="1" applyAlignment="1">
      <alignment horizontal="right" vertical="center"/>
    </xf>
    <xf numFmtId="43" fontId="115" fillId="8" borderId="62" xfId="0" applyNumberFormat="1" applyFont="1" applyFill="1" applyBorder="1" applyAlignment="1">
      <alignment vertical="center"/>
    </xf>
    <xf numFmtId="0" fontId="115" fillId="0" borderId="62" xfId="0" applyFont="1" applyBorder="1" applyAlignment="1">
      <alignment vertical="center"/>
    </xf>
    <xf numFmtId="0" fontId="116" fillId="20" borderId="62" xfId="0" applyFont="1" applyFill="1" applyBorder="1" applyAlignment="1">
      <alignment vertical="center"/>
    </xf>
    <xf numFmtId="0" fontId="116" fillId="9" borderId="62" xfId="0" applyFont="1" applyFill="1" applyBorder="1" applyAlignment="1">
      <alignment vertical="center"/>
    </xf>
    <xf numFmtId="0" fontId="116" fillId="9" borderId="74" xfId="0" applyFont="1" applyFill="1" applyBorder="1" applyAlignment="1">
      <alignment vertical="center"/>
    </xf>
    <xf numFmtId="43" fontId="116" fillId="9" borderId="62" xfId="0" applyNumberFormat="1" applyFont="1" applyFill="1" applyBorder="1" applyAlignment="1">
      <alignment vertical="center"/>
    </xf>
    <xf numFmtId="1" fontId="116" fillId="9" borderId="62" xfId="0" applyNumberFormat="1" applyFont="1" applyFill="1" applyBorder="1" applyAlignment="1">
      <alignment vertical="center"/>
    </xf>
    <xf numFmtId="44" fontId="116" fillId="9" borderId="62" xfId="0" applyNumberFormat="1" applyFont="1" applyFill="1" applyBorder="1" applyAlignment="1">
      <alignment vertical="center"/>
    </xf>
    <xf numFmtId="0" fontId="116" fillId="20" borderId="74" xfId="0" applyFont="1" applyFill="1" applyBorder="1" applyAlignment="1">
      <alignment vertical="center"/>
    </xf>
    <xf numFmtId="0" fontId="117" fillId="8" borderId="62" xfId="0" applyFont="1" applyFill="1" applyBorder="1" applyAlignment="1">
      <alignment horizontal="left" vertical="center"/>
    </xf>
    <xf numFmtId="0" fontId="38" fillId="20" borderId="78" xfId="0" applyFont="1" applyFill="1" applyBorder="1" applyAlignment="1">
      <alignment vertical="center"/>
    </xf>
    <xf numFmtId="0" fontId="113" fillId="20" borderId="62" xfId="0" applyFont="1" applyFill="1" applyBorder="1" applyAlignment="1">
      <alignment horizontal="center" vertical="center"/>
    </xf>
    <xf numFmtId="0" fontId="117" fillId="20" borderId="62" xfId="0" applyFont="1" applyFill="1" applyBorder="1" applyAlignment="1">
      <alignment horizontal="left" vertical="center"/>
    </xf>
    <xf numFmtId="0" fontId="38" fillId="20" borderId="55" xfId="0" applyFont="1" applyFill="1" applyBorder="1" applyAlignment="1">
      <alignment vertical="center"/>
    </xf>
    <xf numFmtId="0" fontId="38" fillId="20" borderId="66" xfId="0" applyFont="1" applyFill="1" applyBorder="1" applyAlignment="1">
      <alignment vertical="center"/>
    </xf>
    <xf numFmtId="0" fontId="38" fillId="20" borderId="60" xfId="0" applyFont="1" applyFill="1" applyBorder="1" applyAlignment="1">
      <alignment vertical="center"/>
    </xf>
    <xf numFmtId="0" fontId="67" fillId="20" borderId="62" xfId="0" applyFont="1" applyFill="1" applyBorder="1" applyAlignment="1">
      <alignment vertical="center"/>
    </xf>
    <xf numFmtId="0" fontId="67" fillId="20" borderId="62" xfId="0" applyFont="1" applyFill="1" applyBorder="1" applyAlignment="1">
      <alignment horizontal="center" vertical="center"/>
    </xf>
    <xf numFmtId="0" fontId="70" fillId="20" borderId="62" xfId="0" applyFont="1" applyFill="1" applyBorder="1" applyAlignment="1">
      <alignment vertical="center"/>
    </xf>
    <xf numFmtId="0" fontId="38" fillId="7" borderId="74" xfId="0" applyFont="1" applyFill="1" applyBorder="1" applyAlignment="1">
      <alignment vertical="center"/>
    </xf>
    <xf numFmtId="0" fontId="38" fillId="7" borderId="79" xfId="0" applyFont="1" applyFill="1" applyBorder="1" applyAlignment="1">
      <alignment vertical="center"/>
    </xf>
    <xf numFmtId="165" fontId="85" fillId="2" borderId="45" xfId="4703" applyFont="1" applyFill="1" applyBorder="1" applyAlignment="1" applyProtection="1">
      <alignment horizontal="center" vertical="center"/>
    </xf>
    <xf numFmtId="166" fontId="38" fillId="2" borderId="45" xfId="5" applyFont="1" applyFill="1" applyBorder="1" applyAlignment="1" applyProtection="1">
      <alignment vertical="center"/>
    </xf>
    <xf numFmtId="165" fontId="63" fillId="2" borderId="45" xfId="4703" applyFont="1" applyFill="1" applyBorder="1" applyAlignment="1" applyProtection="1">
      <alignment horizontal="left" vertical="center"/>
    </xf>
    <xf numFmtId="166" fontId="63" fillId="2" borderId="0" xfId="5" applyFont="1" applyFill="1" applyBorder="1" applyAlignment="1" applyProtection="1">
      <alignment vertical="center"/>
    </xf>
    <xf numFmtId="182" fontId="38" fillId="5" borderId="43" xfId="1" applyNumberFormat="1" applyFont="1" applyFill="1" applyBorder="1" applyAlignment="1" applyProtection="1">
      <alignment vertical="center"/>
    </xf>
    <xf numFmtId="165" fontId="67" fillId="0" borderId="43" xfId="4703" applyFont="1" applyFill="1" applyBorder="1" applyAlignment="1" applyProtection="1">
      <alignment horizontal="left" vertical="center"/>
    </xf>
    <xf numFmtId="165" fontId="44" fillId="2" borderId="45" xfId="4" applyFont="1" applyFill="1" applyBorder="1" applyAlignment="1" applyProtection="1">
      <alignment vertical="center"/>
    </xf>
    <xf numFmtId="165" fontId="62" fillId="2" borderId="45" xfId="4703" applyFont="1" applyFill="1" applyBorder="1" applyAlignment="1" applyProtection="1">
      <alignment vertical="center"/>
    </xf>
    <xf numFmtId="165" fontId="62" fillId="2" borderId="45" xfId="4" applyFont="1" applyFill="1" applyBorder="1" applyAlignment="1" applyProtection="1">
      <alignment vertical="center"/>
    </xf>
    <xf numFmtId="166" fontId="70" fillId="2" borderId="45" xfId="5" applyFont="1" applyFill="1" applyBorder="1" applyAlignment="1" applyProtection="1">
      <alignment vertical="center"/>
    </xf>
    <xf numFmtId="49" fontId="113" fillId="10" borderId="0" xfId="0" applyNumberFormat="1" applyFont="1" applyFill="1" applyAlignment="1">
      <alignment horizontal="left" vertical="center"/>
    </xf>
    <xf numFmtId="0" fontId="56" fillId="10" borderId="0" xfId="0" applyFont="1" applyFill="1" applyAlignment="1">
      <alignment vertical="center"/>
    </xf>
    <xf numFmtId="43" fontId="115" fillId="10" borderId="0" xfId="0" applyNumberFormat="1" applyFont="1" applyFill="1" applyAlignment="1">
      <alignment vertical="center"/>
    </xf>
    <xf numFmtId="0" fontId="115" fillId="10" borderId="0" xfId="0" applyFont="1" applyFill="1" applyAlignment="1">
      <alignment vertical="center"/>
    </xf>
    <xf numFmtId="0" fontId="115" fillId="10" borderId="0" xfId="0" applyFont="1" applyFill="1" applyAlignment="1">
      <alignment horizontal="center" vertical="center"/>
    </xf>
    <xf numFmtId="0" fontId="38" fillId="10" borderId="0" xfId="0" applyFont="1" applyFill="1" applyAlignment="1">
      <alignment vertical="center"/>
    </xf>
    <xf numFmtId="49" fontId="116" fillId="10" borderId="0" xfId="0" applyNumberFormat="1" applyFont="1" applyFill="1" applyAlignment="1">
      <alignment vertical="center" wrapText="1"/>
    </xf>
    <xf numFmtId="0" fontId="116" fillId="10" borderId="0" xfId="0" applyFont="1" applyFill="1" applyAlignment="1">
      <alignment vertical="center"/>
    </xf>
    <xf numFmtId="0" fontId="38" fillId="10" borderId="0" xfId="0" applyFont="1" applyFill="1" applyAlignment="1">
      <alignment horizontal="center" vertical="center"/>
    </xf>
    <xf numFmtId="49" fontId="42" fillId="10" borderId="0" xfId="0" applyNumberFormat="1" applyFont="1" applyFill="1" applyAlignment="1">
      <alignment horizontal="left" vertical="center" wrapText="1"/>
    </xf>
    <xf numFmtId="43" fontId="38" fillId="10" borderId="0" xfId="0" applyNumberFormat="1" applyFont="1" applyFill="1" applyAlignment="1">
      <alignment vertical="center"/>
    </xf>
    <xf numFmtId="0" fontId="40" fillId="10" borderId="0" xfId="0" applyFont="1" applyFill="1" applyAlignment="1">
      <alignment vertical="center"/>
    </xf>
    <xf numFmtId="0" fontId="67" fillId="10" borderId="0" xfId="0" applyFont="1" applyFill="1" applyAlignment="1">
      <alignment vertical="center"/>
    </xf>
    <xf numFmtId="49" fontId="67" fillId="10" borderId="0" xfId="0" applyNumberFormat="1" applyFont="1" applyFill="1" applyAlignment="1">
      <alignment horizontal="left" vertical="center" wrapText="1"/>
    </xf>
    <xf numFmtId="43" fontId="67" fillId="10" borderId="0" xfId="0" applyNumberFormat="1" applyFont="1" applyFill="1" applyAlignment="1">
      <alignment vertical="center"/>
    </xf>
    <xf numFmtId="0" fontId="70" fillId="10" borderId="0" xfId="0" applyFont="1" applyFill="1" applyAlignment="1">
      <alignment vertical="center"/>
    </xf>
    <xf numFmtId="49" fontId="63" fillId="10" borderId="0" xfId="0" applyNumberFormat="1" applyFont="1" applyFill="1" applyAlignment="1">
      <alignment horizontal="left" vertical="center" wrapText="1"/>
    </xf>
    <xf numFmtId="0" fontId="63" fillId="10" borderId="0" xfId="0" applyFont="1" applyFill="1" applyAlignment="1">
      <alignment horizontal="left" vertical="center"/>
    </xf>
    <xf numFmtId="9" fontId="38" fillId="10" borderId="0" xfId="3" applyFont="1" applyFill="1" applyBorder="1" applyAlignment="1">
      <alignment horizontal="left" vertical="center" wrapText="1"/>
    </xf>
    <xf numFmtId="187" fontId="38" fillId="10" borderId="0" xfId="0" applyNumberFormat="1" applyFont="1" applyFill="1" applyAlignment="1">
      <alignment horizontal="left" vertical="center" wrapText="1"/>
    </xf>
    <xf numFmtId="49" fontId="38" fillId="10" borderId="0" xfId="0" applyNumberFormat="1" applyFont="1" applyFill="1" applyAlignment="1">
      <alignment horizontal="left" vertical="center" wrapText="1"/>
    </xf>
    <xf numFmtId="0" fontId="38" fillId="10" borderId="0" xfId="0" applyFont="1" applyFill="1" applyAlignment="1">
      <alignment horizontal="left" vertical="center"/>
    </xf>
    <xf numFmtId="9" fontId="63" fillId="10" borderId="0" xfId="3" applyFont="1" applyFill="1" applyBorder="1" applyAlignment="1">
      <alignment horizontal="left" vertical="center" wrapText="1"/>
    </xf>
    <xf numFmtId="187" fontId="63" fillId="10" borderId="0" xfId="0" applyNumberFormat="1" applyFont="1" applyFill="1" applyAlignment="1">
      <alignment horizontal="left" vertical="center" wrapText="1"/>
    </xf>
    <xf numFmtId="0" fontId="44" fillId="10" borderId="0" xfId="0" applyFont="1" applyFill="1" applyAlignment="1">
      <alignment vertical="center"/>
    </xf>
    <xf numFmtId="0" fontId="106" fillId="10" borderId="0" xfId="0" applyFont="1" applyFill="1" applyAlignment="1">
      <alignment vertical="center" wrapText="1"/>
    </xf>
    <xf numFmtId="0" fontId="106" fillId="10" borderId="0" xfId="0" applyFont="1" applyFill="1" applyAlignment="1">
      <alignment horizontal="right" vertical="center" wrapText="1"/>
    </xf>
    <xf numFmtId="9" fontId="115" fillId="8" borderId="62" xfId="0" applyNumberFormat="1" applyFont="1" applyFill="1" applyBorder="1" applyAlignment="1">
      <alignment vertical="center"/>
    </xf>
    <xf numFmtId="2" fontId="67" fillId="0" borderId="62" xfId="0" applyNumberFormat="1" applyFont="1" applyBorder="1" applyAlignment="1">
      <alignment vertical="center"/>
    </xf>
    <xf numFmtId="44" fontId="118" fillId="8" borderId="62" xfId="0" applyNumberFormat="1" applyFont="1" applyFill="1" applyBorder="1" applyAlignment="1">
      <alignment vertical="center"/>
    </xf>
    <xf numFmtId="9" fontId="118" fillId="8" borderId="62" xfId="3" applyFont="1" applyFill="1" applyBorder="1" applyAlignment="1">
      <alignment vertical="center"/>
    </xf>
    <xf numFmtId="172" fontId="118" fillId="9" borderId="62" xfId="0" applyNumberFormat="1" applyFont="1" applyFill="1" applyBorder="1" applyAlignment="1">
      <alignment vertical="center"/>
    </xf>
    <xf numFmtId="1" fontId="118" fillId="9" borderId="62" xfId="0" applyNumberFormat="1" applyFont="1" applyFill="1" applyBorder="1" applyAlignment="1">
      <alignment vertical="center" wrapText="1"/>
    </xf>
    <xf numFmtId="44" fontId="118" fillId="9" borderId="62" xfId="0" applyNumberFormat="1" applyFont="1" applyFill="1" applyBorder="1" applyAlignment="1">
      <alignment vertical="center" wrapText="1"/>
    </xf>
    <xf numFmtId="0" fontId="116" fillId="7" borderId="62" xfId="0" applyFont="1" applyFill="1" applyBorder="1" applyAlignment="1">
      <alignment vertical="center"/>
    </xf>
    <xf numFmtId="0" fontId="116" fillId="7" borderId="74" xfId="0" applyFont="1" applyFill="1" applyBorder="1" applyAlignment="1">
      <alignment vertical="center"/>
    </xf>
    <xf numFmtId="43" fontId="119" fillId="7" borderId="62" xfId="0" applyNumberFormat="1" applyFont="1" applyFill="1" applyBorder="1" applyAlignment="1">
      <alignment vertical="center"/>
    </xf>
    <xf numFmtId="44" fontId="119" fillId="7" borderId="62" xfId="0" applyNumberFormat="1" applyFont="1" applyFill="1" applyBorder="1" applyAlignment="1">
      <alignment vertical="center"/>
    </xf>
    <xf numFmtId="0" fontId="120" fillId="12" borderId="62" xfId="0" applyFont="1" applyFill="1" applyBorder="1" applyAlignment="1">
      <alignment horizontal="center" vertical="center"/>
    </xf>
    <xf numFmtId="44" fontId="120" fillId="12" borderId="62" xfId="0" applyNumberFormat="1" applyFont="1" applyFill="1" applyBorder="1" applyAlignment="1">
      <alignment horizontal="center" vertical="center"/>
    </xf>
    <xf numFmtId="49" fontId="120" fillId="12" borderId="62" xfId="0" applyNumberFormat="1" applyFont="1" applyFill="1" applyBorder="1" applyAlignment="1">
      <alignment horizontal="center" vertical="center"/>
    </xf>
    <xf numFmtId="0" fontId="118" fillId="12" borderId="62" xfId="0" applyFont="1" applyFill="1" applyBorder="1" applyAlignment="1">
      <alignment vertical="center"/>
    </xf>
    <xf numFmtId="44" fontId="118" fillId="12" borderId="62" xfId="0" applyNumberFormat="1" applyFont="1" applyFill="1" applyBorder="1" applyAlignment="1">
      <alignment vertical="center"/>
    </xf>
    <xf numFmtId="172" fontId="118" fillId="15" borderId="55" xfId="0" applyNumberFormat="1" applyFont="1" applyFill="1" applyBorder="1" applyAlignment="1">
      <alignment vertical="center"/>
    </xf>
    <xf numFmtId="44" fontId="118" fillId="15" borderId="55" xfId="0" applyNumberFormat="1" applyFont="1" applyFill="1" applyBorder="1" applyAlignment="1">
      <alignment vertical="center"/>
    </xf>
    <xf numFmtId="172" fontId="118" fillId="24" borderId="66" xfId="0" applyNumberFormat="1" applyFont="1" applyFill="1" applyBorder="1" applyAlignment="1">
      <alignment vertical="center"/>
    </xf>
    <xf numFmtId="44" fontId="118" fillId="24" borderId="66" xfId="0" applyNumberFormat="1" applyFont="1" applyFill="1" applyBorder="1" applyAlignment="1">
      <alignment vertical="center"/>
    </xf>
    <xf numFmtId="0" fontId="118" fillId="24" borderId="66" xfId="0" applyFont="1" applyFill="1" applyBorder="1" applyAlignment="1">
      <alignment vertical="center"/>
    </xf>
    <xf numFmtId="172" fontId="118" fillId="15" borderId="60" xfId="0" applyNumberFormat="1" applyFont="1" applyFill="1" applyBorder="1" applyAlignment="1">
      <alignment vertical="center"/>
    </xf>
    <xf numFmtId="44" fontId="118" fillId="15" borderId="60" xfId="0" applyNumberFormat="1" applyFont="1" applyFill="1" applyBorder="1" applyAlignment="1">
      <alignment vertical="center"/>
    </xf>
    <xf numFmtId="172" fontId="121" fillId="7" borderId="62" xfId="0" applyNumberFormat="1" applyFont="1" applyFill="1" applyBorder="1" applyAlignment="1">
      <alignment vertical="center"/>
    </xf>
    <xf numFmtId="49" fontId="121" fillId="7" borderId="62" xfId="0" applyNumberFormat="1" applyFont="1" applyFill="1" applyBorder="1" applyAlignment="1">
      <alignment vertical="center"/>
    </xf>
    <xf numFmtId="44" fontId="121" fillId="7" borderId="62" xfId="0" applyNumberFormat="1" applyFont="1" applyFill="1" applyBorder="1" applyAlignment="1">
      <alignment vertical="center"/>
    </xf>
    <xf numFmtId="0" fontId="118" fillId="7" borderId="62" xfId="0" applyFont="1" applyFill="1" applyBorder="1" applyAlignment="1">
      <alignment vertical="center"/>
    </xf>
    <xf numFmtId="184" fontId="118" fillId="0" borderId="62" xfId="0" applyNumberFormat="1" applyFont="1" applyBorder="1" applyAlignment="1">
      <alignment vertical="center"/>
    </xf>
    <xf numFmtId="44" fontId="118" fillId="0" borderId="62" xfId="0" applyNumberFormat="1" applyFont="1" applyBorder="1" applyAlignment="1">
      <alignment vertical="center"/>
    </xf>
    <xf numFmtId="0" fontId="118" fillId="0" borderId="62" xfId="0" applyFont="1" applyBorder="1" applyAlignment="1">
      <alignment vertical="center"/>
    </xf>
    <xf numFmtId="9" fontId="118" fillId="0" borderId="62" xfId="0" applyNumberFormat="1" applyFont="1" applyBorder="1" applyAlignment="1">
      <alignment vertical="center"/>
    </xf>
    <xf numFmtId="172" fontId="118" fillId="15" borderId="62" xfId="0" applyNumberFormat="1" applyFont="1" applyFill="1" applyBorder="1" applyAlignment="1">
      <alignment vertical="center"/>
    </xf>
    <xf numFmtId="44" fontId="118" fillId="15" borderId="62" xfId="0" applyNumberFormat="1" applyFont="1" applyFill="1" applyBorder="1" applyAlignment="1">
      <alignment vertical="center"/>
    </xf>
    <xf numFmtId="9" fontId="118" fillId="0" borderId="62" xfId="0" applyNumberFormat="1" applyFont="1" applyBorder="1" applyAlignment="1">
      <alignment horizontal="right" vertical="center"/>
    </xf>
    <xf numFmtId="44" fontId="118" fillId="0" borderId="62" xfId="0" applyNumberFormat="1" applyFont="1" applyBorder="1" applyAlignment="1">
      <alignment horizontal="right" vertical="center"/>
    </xf>
    <xf numFmtId="184" fontId="121" fillId="0" borderId="62" xfId="0" applyNumberFormat="1" applyFont="1" applyBorder="1" applyAlignment="1">
      <alignment vertical="center"/>
    </xf>
    <xf numFmtId="43" fontId="118" fillId="0" borderId="62" xfId="0" applyNumberFormat="1" applyFont="1" applyBorder="1" applyAlignment="1">
      <alignment vertical="center"/>
    </xf>
    <xf numFmtId="4" fontId="118" fillId="0" borderId="62" xfId="0" applyNumberFormat="1" applyFont="1" applyBorder="1" applyAlignment="1">
      <alignment vertical="center"/>
    </xf>
    <xf numFmtId="44" fontId="118" fillId="7" borderId="62" xfId="0" applyNumberFormat="1" applyFont="1" applyFill="1" applyBorder="1" applyAlignment="1">
      <alignment vertical="center"/>
    </xf>
    <xf numFmtId="184" fontId="118" fillId="7" borderId="62" xfId="0" applyNumberFormat="1" applyFont="1" applyFill="1" applyBorder="1" applyAlignment="1">
      <alignment vertical="center"/>
    </xf>
    <xf numFmtId="43" fontId="118" fillId="0" borderId="62" xfId="0" applyNumberFormat="1" applyFont="1" applyBorder="1" applyAlignment="1">
      <alignment horizontal="right" vertical="center"/>
    </xf>
    <xf numFmtId="0" fontId="118" fillId="0" borderId="62" xfId="0" applyFont="1" applyBorder="1" applyAlignment="1">
      <alignment horizontal="right" vertical="center"/>
    </xf>
    <xf numFmtId="43" fontId="118" fillId="0" borderId="62" xfId="0" applyNumberFormat="1" applyFont="1" applyBorder="1" applyAlignment="1">
      <alignment horizontal="left" vertical="center"/>
    </xf>
    <xf numFmtId="49" fontId="118" fillId="0" borderId="62" xfId="18" applyNumberFormat="1" applyFont="1" applyBorder="1" applyAlignment="1">
      <alignment horizontal="left" vertical="center" wrapText="1"/>
    </xf>
    <xf numFmtId="49" fontId="118" fillId="0" borderId="62" xfId="0" applyNumberFormat="1" applyFont="1" applyBorder="1" applyAlignment="1">
      <alignment horizontal="left" vertical="center"/>
    </xf>
    <xf numFmtId="172" fontId="121" fillId="7" borderId="60" xfId="0" applyNumberFormat="1" applyFont="1" applyFill="1" applyBorder="1" applyAlignment="1">
      <alignment vertical="center"/>
    </xf>
    <xf numFmtId="49" fontId="121" fillId="7" borderId="60" xfId="0" applyNumberFormat="1" applyFont="1" applyFill="1" applyBorder="1" applyAlignment="1">
      <alignment vertical="center"/>
    </xf>
    <xf numFmtId="44" fontId="121" fillId="7" borderId="60" xfId="0" applyNumberFormat="1" applyFont="1" applyFill="1" applyBorder="1" applyAlignment="1">
      <alignment vertical="center"/>
    </xf>
    <xf numFmtId="0" fontId="118" fillId="7" borderId="60" xfId="0" applyFont="1" applyFill="1" applyBorder="1" applyAlignment="1">
      <alignment vertical="center"/>
    </xf>
    <xf numFmtId="43" fontId="121" fillId="7" borderId="62" xfId="0" applyNumberFormat="1" applyFont="1" applyFill="1" applyBorder="1" applyAlignment="1">
      <alignment vertical="center"/>
    </xf>
    <xf numFmtId="9" fontId="118" fillId="0" borderId="62" xfId="3" applyFont="1" applyBorder="1" applyAlignment="1">
      <alignment vertical="center"/>
    </xf>
    <xf numFmtId="172" fontId="121" fillId="0" borderId="62" xfId="0" applyNumberFormat="1" applyFont="1" applyBorder="1" applyAlignment="1">
      <alignment vertical="center"/>
    </xf>
    <xf numFmtId="49" fontId="121" fillId="0" borderId="62" xfId="0" applyNumberFormat="1" applyFont="1" applyBorder="1" applyAlignment="1">
      <alignment vertical="center"/>
    </xf>
    <xf numFmtId="44" fontId="121" fillId="0" borderId="62" xfId="0" applyNumberFormat="1" applyFont="1" applyBorder="1" applyAlignment="1">
      <alignment vertical="center"/>
    </xf>
    <xf numFmtId="0" fontId="38" fillId="0" borderId="82" xfId="0" applyFont="1" applyBorder="1" applyAlignment="1">
      <alignment vertical="center"/>
    </xf>
    <xf numFmtId="9" fontId="38" fillId="0" borderId="83" xfId="3" applyFont="1" applyBorder="1" applyAlignment="1">
      <alignment horizontal="center" vertical="center"/>
    </xf>
    <xf numFmtId="185" fontId="38" fillId="2" borderId="44" xfId="4703" applyNumberFormat="1" applyFont="1" applyFill="1" applyBorder="1" applyAlignment="1" applyProtection="1">
      <alignment horizontal="left" vertical="center"/>
      <protection locked="0"/>
    </xf>
    <xf numFmtId="191" fontId="38" fillId="5" borderId="44" xfId="4703" applyNumberFormat="1" applyFont="1" applyFill="1" applyBorder="1" applyAlignment="1" applyProtection="1">
      <alignment horizontal="right" vertical="center"/>
      <protection locked="0"/>
    </xf>
    <xf numFmtId="0" fontId="44" fillId="0" borderId="0" xfId="0" applyFont="1" applyAlignment="1">
      <alignment vertical="center"/>
    </xf>
    <xf numFmtId="0" fontId="80" fillId="0" borderId="0" xfId="0" applyFont="1" applyAlignment="1">
      <alignment vertical="center"/>
    </xf>
    <xf numFmtId="0" fontId="70" fillId="0" borderId="70" xfId="0" applyFont="1" applyBorder="1" applyAlignment="1">
      <alignment vertical="center"/>
    </xf>
    <xf numFmtId="0" fontId="44" fillId="14" borderId="85" xfId="0" applyFont="1" applyFill="1" applyBorder="1" applyAlignment="1">
      <alignment vertical="center"/>
    </xf>
    <xf numFmtId="0" fontId="38" fillId="14" borderId="86" xfId="0" applyFont="1" applyFill="1" applyBorder="1" applyAlignment="1">
      <alignment vertical="center"/>
    </xf>
    <xf numFmtId="0" fontId="80" fillId="14" borderId="86" xfId="0" applyFont="1" applyFill="1" applyBorder="1" applyAlignment="1">
      <alignment vertical="center"/>
    </xf>
    <xf numFmtId="0" fontId="44" fillId="14" borderId="86" xfId="0" applyFont="1" applyFill="1" applyBorder="1" applyAlignment="1">
      <alignment vertical="center"/>
    </xf>
    <xf numFmtId="185" fontId="38" fillId="6" borderId="43" xfId="4703" applyNumberFormat="1" applyFont="1" applyFill="1" applyBorder="1" applyAlignment="1" applyProtection="1">
      <alignment horizontal="right" vertical="center"/>
      <protection locked="0"/>
    </xf>
    <xf numFmtId="0" fontId="40" fillId="0" borderId="82" xfId="0" applyFont="1" applyBorder="1" applyAlignment="1">
      <alignment vertical="center"/>
    </xf>
    <xf numFmtId="0" fontId="40" fillId="0" borderId="70" xfId="0" applyFont="1" applyBorder="1" applyAlignment="1">
      <alignment vertical="center"/>
    </xf>
    <xf numFmtId="0" fontId="38" fillId="19" borderId="84" xfId="0" applyFont="1" applyFill="1" applyBorder="1" applyAlignment="1">
      <alignment vertical="center"/>
    </xf>
    <xf numFmtId="0" fontId="38" fillId="6" borderId="87" xfId="0" applyFont="1" applyFill="1" applyBorder="1" applyAlignment="1">
      <alignment vertical="center"/>
    </xf>
    <xf numFmtId="165" fontId="38" fillId="2" borderId="0" xfId="4703" applyFont="1" applyFill="1" applyBorder="1" applyAlignment="1" applyProtection="1">
      <alignment horizontal="left" vertical="center"/>
      <protection locked="0"/>
    </xf>
    <xf numFmtId="168" fontId="123" fillId="30" borderId="1" xfId="2" applyNumberFormat="1" applyFont="1" applyFill="1" applyBorder="1" applyAlignment="1" applyProtection="1">
      <alignment horizontal="right" vertical="top"/>
      <protection locked="0"/>
    </xf>
    <xf numFmtId="14" fontId="38" fillId="4" borderId="43" xfId="1" applyNumberFormat="1" applyFont="1" applyFill="1" applyBorder="1" applyAlignment="1" applyProtection="1">
      <alignment horizontal="left" vertical="center"/>
      <protection locked="0"/>
    </xf>
    <xf numFmtId="0" fontId="38" fillId="0" borderId="43" xfId="1" applyNumberFormat="1" applyFont="1" applyFill="1" applyBorder="1" applyAlignment="1" applyProtection="1">
      <alignment horizontal="left" vertical="center"/>
      <protection locked="0"/>
    </xf>
    <xf numFmtId="165" fontId="116" fillId="2" borderId="0" xfId="4703" applyFont="1" applyFill="1" applyBorder="1" applyAlignment="1" applyProtection="1">
      <alignment horizontal="left" vertical="center"/>
    </xf>
    <xf numFmtId="165" fontId="124" fillId="2" borderId="0" xfId="23" applyNumberFormat="1" applyFont="1" applyFill="1" applyBorder="1" applyAlignment="1" applyProtection="1">
      <alignment horizontal="left" vertical="center"/>
    </xf>
    <xf numFmtId="165" fontId="116" fillId="2" borderId="0" xfId="4703" applyFont="1" applyFill="1" applyBorder="1" applyAlignment="1" applyProtection="1">
      <alignment vertical="center"/>
    </xf>
    <xf numFmtId="165" fontId="112" fillId="0" borderId="0" xfId="4703" applyFont="1" applyFill="1" applyBorder="1" applyAlignment="1" applyProtection="1">
      <alignment horizontal="left" vertical="center"/>
    </xf>
    <xf numFmtId="182" fontId="125" fillId="2" borderId="0" xfId="1" applyNumberFormat="1" applyFont="1" applyFill="1" applyBorder="1" applyAlignment="1" applyProtection="1">
      <alignment vertical="center"/>
      <protection locked="0"/>
    </xf>
    <xf numFmtId="165" fontId="126" fillId="0" borderId="43" xfId="4703" applyFont="1" applyFill="1" applyBorder="1" applyAlignment="1" applyProtection="1">
      <alignment horizontal="left" vertical="center"/>
    </xf>
    <xf numFmtId="165" fontId="126" fillId="2" borderId="43" xfId="4703" applyFont="1" applyFill="1" applyBorder="1" applyAlignment="1" applyProtection="1">
      <alignment horizontal="left" vertical="center"/>
    </xf>
    <xf numFmtId="166" fontId="126" fillId="2" borderId="43" xfId="5" applyFont="1" applyFill="1" applyBorder="1" applyAlignment="1" applyProtection="1">
      <alignment vertical="center"/>
    </xf>
    <xf numFmtId="165" fontId="126" fillId="2" borderId="45" xfId="4703" applyFont="1" applyFill="1" applyBorder="1" applyAlignment="1" applyProtection="1">
      <alignment horizontal="left" vertical="center"/>
    </xf>
    <xf numFmtId="166" fontId="126" fillId="2" borderId="45" xfId="12" applyFont="1" applyFill="1" applyBorder="1" applyAlignment="1" applyProtection="1">
      <alignment vertical="center"/>
    </xf>
    <xf numFmtId="165" fontId="126" fillId="2" borderId="44" xfId="4703" applyFont="1" applyFill="1" applyBorder="1" applyAlignment="1" applyProtection="1">
      <alignment horizontal="left" vertical="center"/>
    </xf>
    <xf numFmtId="166" fontId="126" fillId="2" borderId="44" xfId="5" applyFont="1" applyFill="1" applyBorder="1" applyAlignment="1" applyProtection="1">
      <alignment vertical="center"/>
    </xf>
    <xf numFmtId="165" fontId="128" fillId="2" borderId="43" xfId="4703" applyFont="1" applyFill="1" applyBorder="1" applyAlignment="1" applyProtection="1">
      <alignment horizontal="center" vertical="center"/>
    </xf>
    <xf numFmtId="42" fontId="128" fillId="2" borderId="43" xfId="4703" applyNumberFormat="1" applyFont="1" applyFill="1" applyBorder="1" applyAlignment="1" applyProtection="1">
      <alignment horizontal="right" vertical="center"/>
    </xf>
    <xf numFmtId="0" fontId="38" fillId="19" borderId="34" xfId="0" applyFont="1" applyFill="1" applyBorder="1" applyAlignment="1">
      <alignment vertical="center"/>
    </xf>
    <xf numFmtId="0" fontId="38" fillId="19" borderId="21" xfId="0" applyFont="1" applyFill="1" applyBorder="1" applyAlignment="1">
      <alignment horizontal="center" vertical="center"/>
    </xf>
    <xf numFmtId="0" fontId="38" fillId="19" borderId="84" xfId="0" applyFont="1" applyFill="1" applyBorder="1" applyAlignment="1">
      <alignment horizontal="left" vertical="center"/>
    </xf>
    <xf numFmtId="182" fontId="49" fillId="2" borderId="0" xfId="1" applyNumberFormat="1" applyFont="1" applyFill="1" applyBorder="1" applyAlignment="1" applyProtection="1">
      <alignment vertical="center"/>
      <protection locked="0"/>
    </xf>
    <xf numFmtId="0" fontId="44" fillId="4" borderId="86" xfId="0" applyFont="1" applyFill="1" applyBorder="1" applyAlignment="1">
      <alignment vertical="center"/>
    </xf>
    <xf numFmtId="0" fontId="80" fillId="4" borderId="86" xfId="0" applyFont="1" applyFill="1" applyBorder="1" applyAlignment="1">
      <alignment vertical="center"/>
    </xf>
    <xf numFmtId="0" fontId="38" fillId="4" borderId="86" xfId="0" applyFont="1" applyFill="1" applyBorder="1" applyAlignment="1">
      <alignment vertical="center"/>
    </xf>
    <xf numFmtId="0" fontId="58" fillId="0" borderId="62" xfId="0" applyFont="1" applyBorder="1" applyAlignment="1">
      <alignment vertical="center"/>
    </xf>
    <xf numFmtId="0" fontId="58" fillId="0" borderId="76" xfId="0" applyFont="1" applyBorder="1" applyAlignment="1">
      <alignment vertical="center" wrapText="1"/>
    </xf>
    <xf numFmtId="0" fontId="58" fillId="0" borderId="62" xfId="0" applyFont="1" applyBorder="1" applyAlignment="1">
      <alignment horizontal="left" vertical="center"/>
    </xf>
    <xf numFmtId="44" fontId="38" fillId="0" borderId="75" xfId="0" applyNumberFormat="1" applyFont="1" applyBorder="1" applyAlignment="1">
      <alignment horizontal="left" vertical="center"/>
    </xf>
    <xf numFmtId="0" fontId="42" fillId="0" borderId="62" xfId="0" applyFont="1" applyBorder="1" applyAlignment="1">
      <alignment horizontal="left" vertical="center"/>
    </xf>
    <xf numFmtId="0" fontId="42" fillId="20" borderId="74" xfId="0" applyFont="1" applyFill="1" applyBorder="1" applyAlignment="1">
      <alignment vertical="center"/>
    </xf>
    <xf numFmtId="164" fontId="42" fillId="0" borderId="62" xfId="1" applyFont="1" applyBorder="1" applyAlignment="1">
      <alignment horizontal="right" vertical="center"/>
    </xf>
    <xf numFmtId="44" fontId="42" fillId="0" borderId="62" xfId="1" applyNumberFormat="1" applyFont="1" applyBorder="1" applyAlignment="1">
      <alignment horizontal="right" vertical="center"/>
    </xf>
    <xf numFmtId="165" fontId="42" fillId="2" borderId="62" xfId="4703" applyFont="1" applyFill="1" applyBorder="1" applyAlignment="1" applyProtection="1">
      <alignment horizontal="left" vertical="center"/>
    </xf>
    <xf numFmtId="0" fontId="42" fillId="0" borderId="76" xfId="10" applyFont="1" applyBorder="1" applyAlignment="1">
      <alignment vertical="center" wrapText="1"/>
    </xf>
    <xf numFmtId="0" fontId="42" fillId="0" borderId="67" xfId="10" applyFont="1" applyBorder="1" applyAlignment="1">
      <alignment vertical="center"/>
    </xf>
    <xf numFmtId="43" fontId="42" fillId="0" borderId="67" xfId="10" applyNumberFormat="1" applyFont="1" applyBorder="1" applyAlignment="1">
      <alignment vertical="center"/>
    </xf>
    <xf numFmtId="44" fontId="42" fillId="0" borderId="67" xfId="10" applyNumberFormat="1" applyFont="1" applyBorder="1" applyAlignment="1">
      <alignment vertical="center"/>
    </xf>
    <xf numFmtId="2" fontId="42" fillId="0" borderId="67" xfId="10" applyNumberFormat="1" applyFont="1" applyBorder="1" applyAlignment="1">
      <alignment vertical="center"/>
    </xf>
    <xf numFmtId="165" fontId="48" fillId="0" borderId="43" xfId="4703" applyFont="1" applyFill="1" applyBorder="1" applyAlignment="1" applyProtection="1">
      <alignment horizontal="left" vertical="center"/>
    </xf>
    <xf numFmtId="165" fontId="42" fillId="2" borderId="43" xfId="4703" applyFont="1" applyFill="1" applyBorder="1" applyAlignment="1" applyProtection="1">
      <alignment horizontal="left" vertical="center"/>
    </xf>
    <xf numFmtId="166" fontId="42" fillId="2" borderId="43" xfId="5" applyFont="1" applyFill="1" applyBorder="1" applyAlignment="1" applyProtection="1">
      <alignment vertical="center"/>
    </xf>
    <xf numFmtId="164" fontId="42" fillId="0" borderId="0" xfId="1" applyFont="1" applyFill="1" applyBorder="1" applyAlignment="1" applyProtection="1">
      <alignment horizontal="center" vertical="center"/>
      <protection locked="0"/>
    </xf>
    <xf numFmtId="44" fontId="42" fillId="5" borderId="0" xfId="5" applyNumberFormat="1" applyFont="1" applyFill="1" applyBorder="1" applyAlignment="1" applyProtection="1">
      <alignment vertical="center"/>
    </xf>
    <xf numFmtId="165" fontId="42" fillId="2" borderId="44" xfId="4703" applyFont="1" applyFill="1" applyBorder="1" applyAlignment="1" applyProtection="1">
      <alignment horizontal="left" vertical="center"/>
    </xf>
    <xf numFmtId="165" fontId="89" fillId="2" borderId="44" xfId="4703" applyFont="1" applyFill="1" applyBorder="1" applyAlignment="1" applyProtection="1">
      <alignment horizontal="center" vertical="center"/>
    </xf>
    <xf numFmtId="166" fontId="42" fillId="2" borderId="44" xfId="5" applyFont="1" applyFill="1" applyBorder="1" applyAlignment="1" applyProtection="1">
      <alignment vertical="center"/>
    </xf>
    <xf numFmtId="188" fontId="42" fillId="0" borderId="0" xfId="1" applyNumberFormat="1" applyFont="1" applyFill="1" applyBorder="1" applyAlignment="1" applyProtection="1">
      <alignment vertical="center"/>
      <protection locked="0"/>
    </xf>
    <xf numFmtId="166" fontId="42" fillId="2" borderId="0" xfId="12" applyFont="1" applyFill="1" applyBorder="1" applyAlignment="1" applyProtection="1">
      <alignment vertical="center"/>
    </xf>
    <xf numFmtId="182" fontId="42" fillId="5" borderId="0" xfId="1" applyNumberFormat="1" applyFont="1" applyFill="1" applyBorder="1" applyAlignment="1" applyProtection="1">
      <alignment vertical="center"/>
    </xf>
    <xf numFmtId="164" fontId="42" fillId="0" borderId="62" xfId="1" applyFont="1" applyFill="1" applyBorder="1" applyAlignment="1">
      <alignment horizontal="right" vertical="center"/>
    </xf>
    <xf numFmtId="0" fontId="42" fillId="0" borderId="76" xfId="0" applyFont="1" applyBorder="1" applyAlignment="1">
      <alignment horizontal="left" vertical="center"/>
    </xf>
    <xf numFmtId="0" fontId="38" fillId="0" borderId="75" xfId="10" applyFont="1" applyBorder="1" applyAlignment="1">
      <alignment horizontal="left" vertical="center"/>
    </xf>
    <xf numFmtId="0" fontId="38" fillId="20" borderId="74" xfId="10" applyFont="1" applyFill="1" applyBorder="1" applyAlignment="1">
      <alignment vertical="center"/>
    </xf>
    <xf numFmtId="165" fontId="38" fillId="5" borderId="43" xfId="4703" applyFont="1" applyFill="1" applyBorder="1" applyAlignment="1" applyProtection="1">
      <alignment horizontal="left" vertical="center"/>
    </xf>
    <xf numFmtId="164" fontId="38" fillId="0" borderId="62" xfId="1" applyFont="1" applyBorder="1" applyAlignment="1">
      <alignment horizontal="left" vertical="center"/>
    </xf>
    <xf numFmtId="164" fontId="38" fillId="6" borderId="0" xfId="1" applyFont="1" applyFill="1" applyBorder="1" applyAlignment="1" applyProtection="1">
      <alignment horizontal="left" vertical="center"/>
      <protection locked="0"/>
    </xf>
    <xf numFmtId="165" fontId="38" fillId="5" borderId="0" xfId="4703" applyFont="1" applyFill="1" applyBorder="1" applyAlignment="1" applyProtection="1">
      <alignment horizontal="left" vertical="center"/>
    </xf>
    <xf numFmtId="187" fontId="38" fillId="20" borderId="0" xfId="0" applyNumberFormat="1" applyFont="1" applyFill="1" applyAlignment="1">
      <alignment vertical="center"/>
    </xf>
    <xf numFmtId="187" fontId="38" fillId="20" borderId="0" xfId="0" applyNumberFormat="1" applyFont="1" applyFill="1" applyAlignment="1">
      <alignment vertical="center" wrapText="1"/>
    </xf>
    <xf numFmtId="187" fontId="38" fillId="20" borderId="0" xfId="0" applyNumberFormat="1" applyFont="1" applyFill="1"/>
    <xf numFmtId="187" fontId="38" fillId="20" borderId="0" xfId="0" applyNumberFormat="1" applyFont="1" applyFill="1" applyAlignment="1">
      <alignment horizontal="left"/>
    </xf>
    <xf numFmtId="187" fontId="34" fillId="20" borderId="0" xfId="0" applyNumberFormat="1" applyFont="1" applyFill="1" applyAlignment="1">
      <alignment horizontal="left" vertical="center"/>
    </xf>
    <xf numFmtId="187" fontId="67" fillId="20" borderId="0" xfId="0" applyNumberFormat="1" applyFont="1" applyFill="1" applyAlignment="1">
      <alignment vertical="center"/>
    </xf>
    <xf numFmtId="187" fontId="43" fillId="20" borderId="0" xfId="0" applyNumberFormat="1" applyFont="1" applyFill="1" applyAlignment="1">
      <alignment vertical="center"/>
    </xf>
    <xf numFmtId="187" fontId="43" fillId="0" borderId="0" xfId="0" applyNumberFormat="1" applyFont="1" applyAlignment="1">
      <alignment vertical="center"/>
    </xf>
    <xf numFmtId="187" fontId="55" fillId="20" borderId="0" xfId="0" applyNumberFormat="1" applyFont="1" applyFill="1" applyAlignment="1">
      <alignment vertical="center"/>
    </xf>
    <xf numFmtId="0" fontId="129" fillId="5" borderId="0" xfId="5" applyNumberFormat="1" applyFont="1" applyFill="1" applyBorder="1" applyAlignment="1" applyProtection="1">
      <alignment horizontal="center" vertical="center"/>
    </xf>
    <xf numFmtId="44" fontId="61" fillId="0" borderId="62" xfId="4703" applyNumberFormat="1" applyFont="1" applyFill="1" applyBorder="1" applyAlignment="1" applyProtection="1">
      <alignment horizontal="left" vertical="center"/>
    </xf>
    <xf numFmtId="165" fontId="61" fillId="0" borderId="62" xfId="4703" applyFont="1" applyFill="1" applyBorder="1" applyAlignment="1" applyProtection="1">
      <alignment horizontal="left" vertical="center"/>
    </xf>
    <xf numFmtId="2" fontId="38" fillId="0" borderId="62" xfId="0" applyNumberFormat="1" applyFont="1" applyBorder="1" applyAlignment="1">
      <alignment vertical="center"/>
    </xf>
    <xf numFmtId="165" fontId="54" fillId="0" borderId="43" xfId="4703" applyFont="1" applyFill="1" applyBorder="1" applyAlignment="1" applyProtection="1">
      <alignment horizontal="left" vertical="center"/>
    </xf>
    <xf numFmtId="165" fontId="54" fillId="2" borderId="43" xfId="4703" applyFont="1" applyFill="1" applyBorder="1" applyAlignment="1" applyProtection="1">
      <alignment horizontal="left" vertical="center"/>
    </xf>
    <xf numFmtId="44" fontId="38" fillId="6" borderId="62" xfId="0" applyNumberFormat="1" applyFont="1" applyFill="1" applyBorder="1" applyAlignment="1">
      <alignment vertical="center"/>
    </xf>
    <xf numFmtId="0" fontId="62" fillId="5" borderId="0" xfId="5" applyNumberFormat="1" applyFont="1" applyFill="1" applyBorder="1" applyAlignment="1" applyProtection="1">
      <alignment horizontal="center" vertical="center"/>
    </xf>
    <xf numFmtId="2" fontId="44" fillId="7" borderId="62" xfId="0" applyNumberFormat="1" applyFont="1" applyFill="1" applyBorder="1" applyAlignment="1">
      <alignment vertical="center"/>
    </xf>
    <xf numFmtId="2" fontId="38" fillId="0" borderId="62" xfId="4703" applyNumberFormat="1" applyFont="1" applyFill="1" applyBorder="1" applyAlignment="1" applyProtection="1">
      <alignment horizontal="left" vertical="center"/>
    </xf>
    <xf numFmtId="2" fontId="38" fillId="15" borderId="62" xfId="0" applyNumberFormat="1" applyFont="1" applyFill="1" applyBorder="1" applyAlignment="1">
      <alignment vertical="center"/>
    </xf>
    <xf numFmtId="0" fontId="48" fillId="5" borderId="0" xfId="5" applyNumberFormat="1" applyFont="1" applyFill="1" applyBorder="1" applyAlignment="1" applyProtection="1">
      <alignment horizontal="center" vertical="center"/>
    </xf>
    <xf numFmtId="187" fontId="42" fillId="20" borderId="0" xfId="0" applyNumberFormat="1" applyFont="1" applyFill="1" applyAlignment="1">
      <alignment vertical="center"/>
    </xf>
    <xf numFmtId="187" fontId="42" fillId="20" borderId="0" xfId="0" applyNumberFormat="1" applyFont="1" applyFill="1" applyAlignment="1">
      <alignment horizontal="left"/>
    </xf>
    <xf numFmtId="0" fontId="42" fillId="0" borderId="0" xfId="0" applyFont="1" applyAlignment="1">
      <alignment vertical="center"/>
    </xf>
    <xf numFmtId="169" fontId="42" fillId="5" borderId="0" xfId="1" applyNumberFormat="1" applyFont="1" applyFill="1" applyBorder="1" applyAlignment="1" applyProtection="1">
      <alignment vertical="center"/>
      <protection locked="0"/>
    </xf>
    <xf numFmtId="165" fontId="42" fillId="2" borderId="45" xfId="4703" applyFont="1" applyFill="1" applyBorder="1" applyAlignment="1" applyProtection="1">
      <alignment horizontal="left" vertical="center"/>
    </xf>
    <xf numFmtId="166" fontId="42" fillId="2" borderId="45" xfId="12" applyFont="1" applyFill="1" applyBorder="1" applyAlignment="1" applyProtection="1">
      <alignment vertical="center"/>
    </xf>
    <xf numFmtId="165" fontId="42" fillId="0" borderId="0" xfId="4703" applyFont="1" applyFill="1" applyBorder="1" applyAlignment="1" applyProtection="1">
      <alignment horizontal="left" vertical="center"/>
    </xf>
    <xf numFmtId="165" fontId="42" fillId="2" borderId="0" xfId="4" applyFont="1" applyFill="1" applyBorder="1" applyAlignment="1" applyProtection="1">
      <alignment horizontal="left"/>
    </xf>
    <xf numFmtId="166" fontId="42" fillId="2" borderId="0" xfId="5" applyFont="1" applyFill="1" applyBorder="1" applyAlignment="1" applyProtection="1">
      <alignment vertical="center"/>
    </xf>
    <xf numFmtId="0" fontId="38" fillId="6" borderId="62" xfId="0" applyFont="1" applyFill="1" applyBorder="1" applyAlignment="1">
      <alignment vertical="center"/>
    </xf>
    <xf numFmtId="165" fontId="133" fillId="0" borderId="43" xfId="4703" applyFont="1" applyFill="1" applyBorder="1" applyAlignment="1" applyProtection="1">
      <alignment horizontal="right" vertical="center"/>
    </xf>
    <xf numFmtId="0" fontId="40" fillId="20" borderId="0" xfId="0" applyFont="1" applyFill="1" applyAlignment="1" applyProtection="1">
      <alignment horizontal="left" vertical="center"/>
      <protection locked="0"/>
    </xf>
    <xf numFmtId="0" fontId="40" fillId="23" borderId="0" xfId="0" applyFont="1" applyFill="1" applyAlignment="1" applyProtection="1">
      <alignment horizontal="left" vertical="center"/>
      <protection locked="0"/>
    </xf>
    <xf numFmtId="0" fontId="130" fillId="23" borderId="0" xfId="0" applyFont="1" applyFill="1" applyAlignment="1" applyProtection="1">
      <alignment horizontal="left" vertical="center"/>
      <protection locked="0"/>
    </xf>
    <xf numFmtId="0" fontId="59" fillId="30" borderId="1" xfId="0" applyFont="1" applyFill="1" applyBorder="1" applyAlignment="1">
      <alignment vertical="center"/>
    </xf>
    <xf numFmtId="0" fontId="44" fillId="6" borderId="0" xfId="5" applyNumberFormat="1" applyFont="1" applyFill="1" applyBorder="1" applyAlignment="1" applyProtection="1">
      <alignment vertical="center"/>
    </xf>
    <xf numFmtId="182" fontId="38" fillId="6" borderId="43" xfId="1" applyNumberFormat="1" applyFont="1" applyFill="1" applyBorder="1" applyAlignment="1">
      <alignment vertical="center"/>
    </xf>
    <xf numFmtId="0" fontId="38" fillId="2" borderId="43" xfId="0" applyFont="1" applyFill="1" applyBorder="1" applyAlignment="1">
      <alignment vertical="center"/>
    </xf>
    <xf numFmtId="0" fontId="44" fillId="5" borderId="0" xfId="5" applyNumberFormat="1" applyFont="1" applyFill="1" applyBorder="1" applyAlignment="1" applyProtection="1">
      <alignment vertical="center"/>
    </xf>
    <xf numFmtId="0" fontId="68" fillId="5" borderId="0" xfId="5" applyNumberFormat="1" applyFont="1" applyFill="1" applyBorder="1" applyAlignment="1" applyProtection="1">
      <alignment vertical="center"/>
    </xf>
    <xf numFmtId="165" fontId="38" fillId="2" borderId="0" xfId="4" quotePrefix="1" applyFont="1" applyFill="1" applyBorder="1" applyAlignment="1" applyProtection="1">
      <alignment vertical="center"/>
    </xf>
    <xf numFmtId="165" fontId="38" fillId="2" borderId="0" xfId="4703" applyFont="1" applyFill="1" applyBorder="1" applyAlignment="1" applyProtection="1">
      <alignment vertical="center"/>
    </xf>
    <xf numFmtId="165" fontId="122" fillId="2" borderId="0" xfId="4703" applyFont="1" applyFill="1" applyBorder="1" applyAlignment="1" applyProtection="1">
      <alignment vertical="center"/>
    </xf>
    <xf numFmtId="165" fontId="39" fillId="2" borderId="0" xfId="4703" applyFont="1" applyFill="1" applyBorder="1" applyAlignment="1" applyProtection="1">
      <alignment vertical="center"/>
    </xf>
    <xf numFmtId="165" fontId="39" fillId="0" borderId="0" xfId="4703" applyFont="1" applyFill="1" applyBorder="1" applyAlignment="1" applyProtection="1">
      <alignment vertical="center"/>
    </xf>
    <xf numFmtId="165" fontId="44" fillId="2" borderId="0" xfId="4703" applyFont="1" applyFill="1" applyBorder="1" applyAlignment="1" applyProtection="1">
      <alignment vertical="center"/>
    </xf>
    <xf numFmtId="165" fontId="38" fillId="2" borderId="0" xfId="4" applyFont="1" applyFill="1" applyBorder="1" applyAlignment="1" applyProtection="1">
      <alignment vertical="center"/>
    </xf>
    <xf numFmtId="165" fontId="121" fillId="5" borderId="0" xfId="4703" applyFont="1" applyFill="1" applyBorder="1" applyAlignment="1" applyProtection="1">
      <alignment vertical="center"/>
    </xf>
    <xf numFmtId="165" fontId="118" fillId="2" borderId="0" xfId="4703" applyFont="1" applyFill="1" applyBorder="1" applyAlignment="1" applyProtection="1">
      <alignment vertical="center"/>
    </xf>
    <xf numFmtId="165" fontId="38" fillId="0" borderId="44" xfId="4703" quotePrefix="1" applyFont="1" applyFill="1" applyBorder="1" applyAlignment="1" applyProtection="1">
      <alignment vertical="center"/>
    </xf>
    <xf numFmtId="165" fontId="38" fillId="0" borderId="45" xfId="4703" quotePrefix="1" applyFont="1" applyFill="1" applyBorder="1" applyAlignment="1" applyProtection="1">
      <alignment vertical="center"/>
    </xf>
    <xf numFmtId="165" fontId="44" fillId="0" borderId="43" xfId="4703" applyFont="1" applyFill="1" applyBorder="1" applyAlignment="1" applyProtection="1">
      <alignment vertical="center"/>
    </xf>
    <xf numFmtId="165" fontId="38" fillId="0" borderId="44" xfId="4703" applyFont="1" applyFill="1" applyBorder="1" applyAlignment="1" applyProtection="1">
      <alignment vertical="center"/>
    </xf>
    <xf numFmtId="165" fontId="38" fillId="0" borderId="45" xfId="4703" applyFont="1" applyFill="1" applyBorder="1" applyAlignment="1" applyProtection="1">
      <alignment vertical="center"/>
    </xf>
    <xf numFmtId="165" fontId="38" fillId="0" borderId="0" xfId="4703" applyFont="1" applyFill="1" applyBorder="1" applyAlignment="1" applyProtection="1">
      <alignment vertical="center"/>
    </xf>
    <xf numFmtId="165" fontId="38" fillId="2" borderId="0" xfId="4" applyFont="1" applyFill="1" applyBorder="1" applyAlignment="1" applyProtection="1"/>
    <xf numFmtId="165" fontId="38" fillId="0" borderId="43" xfId="4703" quotePrefix="1" applyFont="1" applyFill="1" applyBorder="1" applyAlignment="1" applyProtection="1">
      <alignment vertical="center"/>
    </xf>
    <xf numFmtId="165" fontId="38" fillId="0" borderId="43" xfId="4703" applyFont="1" applyFill="1" applyBorder="1" applyAlignment="1" applyProtection="1">
      <alignment vertical="center"/>
    </xf>
    <xf numFmtId="165" fontId="55" fillId="5" borderId="0" xfId="4" applyFont="1" applyFill="1" applyBorder="1" applyAlignment="1" applyProtection="1">
      <alignment vertical="center"/>
    </xf>
    <xf numFmtId="0" fontId="80" fillId="5" borderId="0" xfId="5" applyNumberFormat="1" applyFont="1" applyFill="1" applyBorder="1" applyAlignment="1" applyProtection="1">
      <alignment vertical="center"/>
    </xf>
    <xf numFmtId="165" fontId="132" fillId="0" borderId="43" xfId="4703" applyFont="1" applyFill="1" applyBorder="1" applyAlignment="1" applyProtection="1">
      <alignment vertical="center"/>
    </xf>
    <xf numFmtId="165" fontId="112" fillId="0" borderId="0" xfId="4703" applyFont="1" applyFill="1" applyBorder="1" applyAlignment="1" applyProtection="1">
      <alignment vertical="center"/>
    </xf>
    <xf numFmtId="165" fontId="127" fillId="0" borderId="43" xfId="4703" applyFont="1" applyFill="1" applyBorder="1" applyAlignment="1" applyProtection="1">
      <alignment vertical="center"/>
    </xf>
    <xf numFmtId="165" fontId="126" fillId="0" borderId="43" xfId="4703" applyFont="1" applyFill="1" applyBorder="1" applyAlignment="1" applyProtection="1">
      <alignment vertical="center"/>
    </xf>
    <xf numFmtId="165" fontId="126" fillId="0" borderId="45" xfId="4703" applyFont="1" applyFill="1" applyBorder="1" applyAlignment="1" applyProtection="1">
      <alignment vertical="center"/>
    </xf>
    <xf numFmtId="165" fontId="126" fillId="0" borderId="44" xfId="4703" applyFont="1" applyFill="1" applyBorder="1" applyAlignment="1" applyProtection="1">
      <alignment vertical="center"/>
    </xf>
    <xf numFmtId="165" fontId="38" fillId="6" borderId="43" xfId="4703" applyFont="1" applyFill="1" applyBorder="1" applyAlignment="1" applyProtection="1">
      <alignment vertical="center"/>
    </xf>
    <xf numFmtId="165" fontId="38" fillId="6" borderId="44" xfId="4703" applyFont="1" applyFill="1" applyBorder="1" applyAlignment="1" applyProtection="1">
      <alignment vertical="center"/>
    </xf>
    <xf numFmtId="165" fontId="54" fillId="0" borderId="43" xfId="4703" quotePrefix="1" applyFont="1" applyFill="1" applyBorder="1" applyAlignment="1" applyProtection="1">
      <alignment vertical="center"/>
    </xf>
    <xf numFmtId="165" fontId="42" fillId="0" borderId="0" xfId="4703" applyFont="1" applyFill="1" applyBorder="1" applyAlignment="1" applyProtection="1">
      <alignment vertical="center"/>
    </xf>
    <xf numFmtId="165" fontId="48" fillId="0" borderId="43" xfId="4703" applyFont="1" applyFill="1" applyBorder="1" applyAlignment="1" applyProtection="1">
      <alignment vertical="center"/>
    </xf>
    <xf numFmtId="165" fontId="42" fillId="0" borderId="44" xfId="4703" applyFont="1" applyFill="1" applyBorder="1" applyAlignment="1" applyProtection="1">
      <alignment vertical="center"/>
    </xf>
    <xf numFmtId="165" fontId="42" fillId="0" borderId="45" xfId="4703" applyFont="1" applyFill="1" applyBorder="1" applyAlignment="1" applyProtection="1">
      <alignment vertical="center"/>
    </xf>
    <xf numFmtId="165" fontId="114" fillId="0" borderId="44" xfId="4703" applyFont="1" applyFill="1" applyBorder="1" applyAlignment="1" applyProtection="1">
      <alignment vertical="center"/>
    </xf>
    <xf numFmtId="0" fontId="44" fillId="12" borderId="0" xfId="0" applyFont="1" applyFill="1" applyAlignment="1">
      <alignment vertical="center"/>
    </xf>
    <xf numFmtId="0" fontId="44" fillId="0" borderId="0" xfId="5" applyNumberFormat="1" applyFont="1" applyFill="1" applyBorder="1" applyAlignment="1" applyProtection="1">
      <alignment horizontal="left" vertical="center"/>
    </xf>
    <xf numFmtId="0" fontId="44" fillId="0" borderId="0" xfId="5" applyNumberFormat="1" applyFont="1" applyFill="1" applyBorder="1" applyAlignment="1" applyProtection="1">
      <alignment vertical="center"/>
    </xf>
    <xf numFmtId="0" fontId="44" fillId="30" borderId="34" xfId="0" applyFont="1" applyFill="1" applyBorder="1" applyAlignment="1">
      <alignment vertical="center"/>
    </xf>
    <xf numFmtId="165" fontId="38" fillId="0" borderId="46" xfId="4703" applyFont="1" applyFill="1" applyBorder="1" applyAlignment="1" applyProtection="1">
      <alignment vertical="center"/>
    </xf>
    <xf numFmtId="44" fontId="42" fillId="20" borderId="0" xfId="0" applyNumberFormat="1" applyFont="1" applyFill="1" applyAlignment="1">
      <alignment vertical="center"/>
    </xf>
    <xf numFmtId="44" fontId="42" fillId="20" borderId="0" xfId="0" applyNumberFormat="1" applyFont="1" applyFill="1" applyAlignment="1">
      <alignment horizontal="left" vertical="center"/>
    </xf>
    <xf numFmtId="44" fontId="38" fillId="20" borderId="0" xfId="0" applyNumberFormat="1" applyFont="1" applyFill="1" applyAlignment="1">
      <alignment vertical="center"/>
    </xf>
    <xf numFmtId="192" fontId="118" fillId="8" borderId="62" xfId="0" applyNumberFormat="1" applyFont="1" applyFill="1" applyBorder="1" applyAlignment="1">
      <alignment horizontal="left" vertical="center"/>
    </xf>
    <xf numFmtId="44" fontId="118" fillId="0" borderId="62" xfId="3" applyNumberFormat="1" applyFont="1" applyBorder="1" applyAlignment="1">
      <alignment vertical="center"/>
    </xf>
    <xf numFmtId="10" fontId="118" fillId="0" borderId="62" xfId="0" applyNumberFormat="1" applyFont="1" applyBorder="1" applyAlignment="1">
      <alignment vertical="center"/>
    </xf>
    <xf numFmtId="192" fontId="118" fillId="12" borderId="62" xfId="0" applyNumberFormat="1" applyFont="1" applyFill="1" applyBorder="1" applyAlignment="1">
      <alignment horizontal="left" vertical="center"/>
    </xf>
    <xf numFmtId="0" fontId="118" fillId="12" borderId="0" xfId="0" applyFont="1" applyFill="1" applyAlignment="1">
      <alignment vertical="center"/>
    </xf>
    <xf numFmtId="170" fontId="118" fillId="12" borderId="0" xfId="3" applyNumberFormat="1" applyFont="1" applyFill="1" applyAlignment="1">
      <alignment horizontal="left" vertical="center"/>
    </xf>
    <xf numFmtId="184" fontId="118" fillId="12" borderId="62" xfId="0" applyNumberFormat="1" applyFont="1" applyFill="1" applyBorder="1" applyAlignment="1">
      <alignment vertical="center"/>
    </xf>
    <xf numFmtId="0" fontId="70" fillId="20" borderId="0" xfId="0" applyFont="1" applyFill="1" applyAlignment="1" applyProtection="1">
      <alignment horizontal="center" vertical="center"/>
      <protection locked="0"/>
    </xf>
    <xf numFmtId="168" fontId="43" fillId="6" borderId="0" xfId="2" applyNumberFormat="1" applyFont="1" applyFill="1" applyBorder="1" applyAlignment="1" applyProtection="1">
      <alignment horizontal="right" vertical="center"/>
      <protection locked="0"/>
    </xf>
    <xf numFmtId="168" fontId="43" fillId="30" borderId="1" xfId="2" applyNumberFormat="1" applyFont="1" applyFill="1" applyBorder="1" applyAlignment="1" applyProtection="1">
      <alignment horizontal="right" vertical="center"/>
      <protection locked="0"/>
    </xf>
    <xf numFmtId="168" fontId="43" fillId="5" borderId="0" xfId="2" applyNumberFormat="1" applyFont="1" applyFill="1" applyBorder="1" applyAlignment="1" applyProtection="1">
      <alignment horizontal="right" vertical="center"/>
      <protection locked="0"/>
    </xf>
    <xf numFmtId="44" fontId="43" fillId="5" borderId="0" xfId="5" applyNumberFormat="1" applyFont="1" applyFill="1" applyBorder="1" applyAlignment="1" applyProtection="1">
      <alignment vertical="center"/>
    </xf>
    <xf numFmtId="166" fontId="43" fillId="2" borderId="0" xfId="12" applyFont="1" applyFill="1" applyBorder="1" applyAlignment="1" applyProtection="1">
      <alignment vertical="center"/>
    </xf>
    <xf numFmtId="168" fontId="50" fillId="5" borderId="0" xfId="5" applyNumberFormat="1" applyFont="1" applyFill="1" applyBorder="1" applyAlignment="1" applyProtection="1">
      <alignment horizontal="right" vertical="center"/>
    </xf>
    <xf numFmtId="0" fontId="50" fillId="12" borderId="0" xfId="0" applyFont="1" applyFill="1" applyAlignment="1">
      <alignment horizontal="left" vertical="center"/>
    </xf>
    <xf numFmtId="185" fontId="135" fillId="6" borderId="48" xfId="0" applyNumberFormat="1" applyFont="1" applyFill="1" applyBorder="1" applyAlignment="1" applyProtection="1">
      <alignment horizontal="left" vertical="center"/>
      <protection locked="0"/>
    </xf>
    <xf numFmtId="0" fontId="40" fillId="12" borderId="0" xfId="0" applyFont="1" applyFill="1" applyAlignment="1">
      <alignment vertical="center"/>
    </xf>
    <xf numFmtId="44" fontId="40" fillId="23" borderId="0" xfId="0" applyNumberFormat="1" applyFont="1" applyFill="1" applyAlignment="1">
      <alignment vertical="center"/>
    </xf>
    <xf numFmtId="0" fontId="40" fillId="20" borderId="0" xfId="0" applyFont="1" applyFill="1" applyAlignment="1">
      <alignment horizontal="left" vertical="center"/>
    </xf>
    <xf numFmtId="0" fontId="40" fillId="20" borderId="0" xfId="0" applyFont="1" applyFill="1" applyAlignment="1">
      <alignment vertical="center"/>
    </xf>
    <xf numFmtId="0" fontId="118" fillId="0" borderId="62" xfId="0" applyFont="1" applyBorder="1" applyAlignment="1">
      <alignment horizontal="left" vertical="center"/>
    </xf>
    <xf numFmtId="184" fontId="118" fillId="0" borderId="62" xfId="0" applyNumberFormat="1" applyFont="1" applyBorder="1" applyAlignment="1">
      <alignment horizontal="left" vertical="center"/>
    </xf>
    <xf numFmtId="0" fontId="34" fillId="18" borderId="76" xfId="10" applyFont="1" applyFill="1" applyBorder="1" applyAlignment="1">
      <alignment vertical="center" wrapText="1"/>
    </xf>
    <xf numFmtId="0" fontId="34" fillId="3" borderId="76" xfId="10" applyFont="1" applyFill="1" applyBorder="1" applyAlignment="1">
      <alignment vertical="center" wrapText="1"/>
    </xf>
    <xf numFmtId="0" fontId="34" fillId="9" borderId="76" xfId="10" applyFont="1" applyFill="1" applyBorder="1" applyAlignment="1">
      <alignment vertical="center" wrapText="1"/>
    </xf>
    <xf numFmtId="0" fontId="34" fillId="38" borderId="76" xfId="10" applyFont="1" applyFill="1" applyBorder="1" applyAlignment="1">
      <alignment vertical="center" wrapText="1"/>
    </xf>
    <xf numFmtId="0" fontId="34" fillId="39" borderId="76" xfId="10" applyFont="1" applyFill="1" applyBorder="1" applyAlignment="1">
      <alignment vertical="center" wrapText="1"/>
    </xf>
    <xf numFmtId="9" fontId="38" fillId="0" borderId="0" xfId="3" applyFont="1" applyAlignment="1">
      <alignment vertical="center"/>
    </xf>
    <xf numFmtId="165" fontId="48" fillId="6" borderId="43" xfId="4703" applyFont="1" applyFill="1" applyBorder="1" applyAlignment="1" applyProtection="1">
      <alignment vertical="center"/>
    </xf>
    <xf numFmtId="164" fontId="42" fillId="0" borderId="0" xfId="1" applyFont="1" applyFill="1" applyBorder="1" applyAlignment="1" applyProtection="1">
      <alignment horizontal="left" vertical="center"/>
      <protection locked="0"/>
    </xf>
    <xf numFmtId="182" fontId="137" fillId="5" borderId="0" xfId="1" applyNumberFormat="1" applyFont="1" applyFill="1" applyBorder="1" applyAlignment="1" applyProtection="1">
      <alignment vertical="center"/>
    </xf>
    <xf numFmtId="165" fontId="137" fillId="0" borderId="0" xfId="4703" applyFont="1" applyFill="1" applyBorder="1" applyAlignment="1" applyProtection="1">
      <alignment vertical="center"/>
    </xf>
    <xf numFmtId="165" fontId="137" fillId="2" borderId="0" xfId="4" applyFont="1" applyFill="1" applyBorder="1" applyAlignment="1" applyProtection="1">
      <alignment horizontal="left"/>
    </xf>
    <xf numFmtId="166" fontId="137" fillId="2" borderId="0" xfId="5" applyFont="1" applyFill="1" applyBorder="1" applyAlignment="1" applyProtection="1">
      <alignment vertical="center"/>
    </xf>
    <xf numFmtId="182" fontId="137" fillId="2" borderId="0" xfId="1" applyNumberFormat="1" applyFont="1" applyFill="1" applyBorder="1" applyAlignment="1" applyProtection="1">
      <alignment vertical="center"/>
      <protection locked="0"/>
    </xf>
    <xf numFmtId="165" fontId="44" fillId="0" borderId="0" xfId="4703" applyFont="1" applyFill="1" applyBorder="1" applyAlignment="1" applyProtection="1">
      <alignment vertical="center"/>
    </xf>
    <xf numFmtId="165" fontId="44" fillId="15" borderId="91" xfId="4703" applyFont="1" applyFill="1" applyBorder="1" applyAlignment="1" applyProtection="1">
      <alignment vertical="center"/>
    </xf>
    <xf numFmtId="0" fontId="38" fillId="6" borderId="55" xfId="0" applyFont="1" applyFill="1" applyBorder="1" applyAlignment="1">
      <alignment vertical="center"/>
    </xf>
    <xf numFmtId="0" fontId="38" fillId="6" borderId="55" xfId="0" applyFont="1" applyFill="1" applyBorder="1" applyAlignment="1">
      <alignment horizontal="left" vertical="center"/>
    </xf>
    <xf numFmtId="0" fontId="38" fillId="6" borderId="55" xfId="0" applyFont="1" applyFill="1" applyBorder="1" applyAlignment="1">
      <alignment horizontal="right" vertical="center"/>
    </xf>
    <xf numFmtId="43" fontId="38" fillId="6" borderId="55" xfId="0" applyNumberFormat="1" applyFont="1" applyFill="1" applyBorder="1" applyAlignment="1">
      <alignment vertical="center"/>
    </xf>
    <xf numFmtId="44" fontId="38" fillId="6" borderId="55" xfId="0" applyNumberFormat="1" applyFont="1" applyFill="1" applyBorder="1" applyAlignment="1">
      <alignment vertical="center"/>
    </xf>
    <xf numFmtId="172" fontId="118" fillId="6" borderId="55" xfId="0" applyNumberFormat="1" applyFont="1" applyFill="1" applyBorder="1" applyAlignment="1">
      <alignment vertical="center"/>
    </xf>
    <xf numFmtId="44" fontId="118" fillId="6" borderId="55" xfId="0" applyNumberFormat="1" applyFont="1" applyFill="1" applyBorder="1" applyAlignment="1">
      <alignment vertical="center"/>
    </xf>
    <xf numFmtId="43" fontId="38" fillId="6" borderId="0" xfId="0" applyNumberFormat="1" applyFont="1" applyFill="1" applyAlignment="1">
      <alignment vertical="center"/>
    </xf>
    <xf numFmtId="0" fontId="40" fillId="6" borderId="0" xfId="0" applyFont="1" applyFill="1" applyAlignment="1">
      <alignment vertical="center"/>
    </xf>
    <xf numFmtId="0" fontId="38" fillId="6" borderId="0" xfId="0" applyFont="1" applyFill="1" applyAlignment="1">
      <alignment horizontal="center" vertical="center"/>
    </xf>
    <xf numFmtId="44" fontId="38" fillId="6" borderId="0" xfId="0" applyNumberFormat="1" applyFont="1" applyFill="1" applyAlignment="1">
      <alignment vertical="center"/>
    </xf>
    <xf numFmtId="172" fontId="118" fillId="6" borderId="0" xfId="0" applyNumberFormat="1" applyFont="1" applyFill="1" applyAlignment="1">
      <alignment vertical="center"/>
    </xf>
    <xf numFmtId="44" fontId="118" fillId="6" borderId="0" xfId="0" applyNumberFormat="1" applyFont="1" applyFill="1" applyAlignment="1">
      <alignment vertical="center"/>
    </xf>
    <xf numFmtId="0" fontId="140" fillId="20" borderId="66" xfId="0" applyFont="1" applyFill="1" applyBorder="1" applyAlignment="1">
      <alignment vertical="center"/>
    </xf>
    <xf numFmtId="0" fontId="86" fillId="24" borderId="66" xfId="0" applyFont="1" applyFill="1" applyBorder="1" applyAlignment="1">
      <alignment horizontal="left" vertical="center"/>
    </xf>
    <xf numFmtId="0" fontId="140" fillId="20" borderId="78" xfId="0" applyFont="1" applyFill="1" applyBorder="1" applyAlignment="1">
      <alignment vertical="center"/>
    </xf>
    <xf numFmtId="0" fontId="52" fillId="34" borderId="66" xfId="0" applyFont="1" applyFill="1" applyBorder="1" applyAlignment="1">
      <alignment horizontal="left" vertical="center"/>
    </xf>
    <xf numFmtId="0" fontId="86" fillId="24" borderId="66" xfId="0" applyFont="1" applyFill="1" applyBorder="1" applyAlignment="1">
      <alignment horizontal="right" vertical="center"/>
    </xf>
    <xf numFmtId="0" fontId="141" fillId="24" borderId="66" xfId="0" applyFont="1" applyFill="1" applyBorder="1" applyAlignment="1">
      <alignment vertical="center"/>
    </xf>
    <xf numFmtId="43" fontId="141" fillId="24" borderId="66" xfId="0" applyNumberFormat="1" applyFont="1" applyFill="1" applyBorder="1" applyAlignment="1">
      <alignment vertical="center"/>
    </xf>
    <xf numFmtId="1" fontId="141" fillId="24" borderId="66" xfId="0" applyNumberFormat="1" applyFont="1" applyFill="1" applyBorder="1" applyAlignment="1">
      <alignment vertical="center"/>
    </xf>
    <xf numFmtId="44" fontId="141" fillId="24" borderId="66" xfId="0" applyNumberFormat="1" applyFont="1" applyFill="1" applyBorder="1" applyAlignment="1">
      <alignment vertical="center"/>
    </xf>
    <xf numFmtId="0" fontId="140" fillId="24" borderId="78" xfId="0" applyFont="1" applyFill="1" applyBorder="1" applyAlignment="1">
      <alignment vertical="center"/>
    </xf>
    <xf numFmtId="172" fontId="142" fillId="24" borderId="66" xfId="0" applyNumberFormat="1" applyFont="1" applyFill="1" applyBorder="1" applyAlignment="1">
      <alignment vertical="center"/>
    </xf>
    <xf numFmtId="44" fontId="142" fillId="24" borderId="66" xfId="0" applyNumberFormat="1" applyFont="1" applyFill="1" applyBorder="1" applyAlignment="1">
      <alignment vertical="center"/>
    </xf>
    <xf numFmtId="0" fontId="140" fillId="10" borderId="0" xfId="0" applyFont="1" applyFill="1" applyAlignment="1">
      <alignment vertical="center"/>
    </xf>
    <xf numFmtId="0" fontId="140" fillId="0" borderId="66" xfId="0" applyFont="1" applyBorder="1" applyAlignment="1">
      <alignment vertical="center"/>
    </xf>
    <xf numFmtId="0" fontId="44" fillId="20" borderId="0" xfId="5" applyNumberFormat="1" applyFont="1" applyFill="1" applyBorder="1" applyAlignment="1" applyProtection="1">
      <alignment horizontal="left" vertical="center"/>
    </xf>
    <xf numFmtId="0" fontId="44" fillId="20" borderId="0" xfId="5" applyNumberFormat="1" applyFont="1" applyFill="1" applyBorder="1" applyAlignment="1" applyProtection="1">
      <alignment vertical="center"/>
    </xf>
    <xf numFmtId="0" fontId="139" fillId="20" borderId="0" xfId="0" applyFont="1" applyFill="1"/>
    <xf numFmtId="0" fontId="44" fillId="20" borderId="0" xfId="0" applyFont="1" applyFill="1" applyAlignment="1">
      <alignment horizontal="center" vertical="center"/>
    </xf>
    <xf numFmtId="0" fontId="80" fillId="20" borderId="0" xfId="0" applyFont="1" applyFill="1" applyAlignment="1">
      <alignment horizontal="left" vertical="center"/>
    </xf>
    <xf numFmtId="0" fontId="44" fillId="20" borderId="0" xfId="0" applyFont="1" applyFill="1" applyAlignment="1">
      <alignment vertical="center"/>
    </xf>
    <xf numFmtId="0" fontId="50" fillId="20" borderId="0" xfId="5" applyNumberFormat="1" applyFont="1" applyFill="1" applyBorder="1" applyAlignment="1" applyProtection="1">
      <alignment horizontal="left" vertical="center"/>
    </xf>
    <xf numFmtId="171" fontId="44" fillId="20" borderId="0" xfId="5" applyNumberFormat="1" applyFont="1" applyFill="1" applyBorder="1" applyAlignment="1" applyProtection="1">
      <alignment horizontal="left" vertical="center"/>
    </xf>
    <xf numFmtId="44" fontId="118" fillId="20" borderId="0" xfId="5" applyNumberFormat="1" applyFont="1" applyFill="1" applyBorder="1" applyAlignment="1" applyProtection="1">
      <alignment horizontal="left" vertical="center"/>
    </xf>
    <xf numFmtId="165" fontId="132" fillId="0" borderId="45" xfId="4703" applyFont="1" applyFill="1" applyBorder="1" applyAlignment="1" applyProtection="1">
      <alignment vertical="center"/>
    </xf>
    <xf numFmtId="192" fontId="38" fillId="0" borderId="0" xfId="0" applyNumberFormat="1" applyFont="1" applyAlignment="1">
      <alignment vertical="center"/>
    </xf>
    <xf numFmtId="166" fontId="38" fillId="2" borderId="0" xfId="12" applyFont="1" applyFill="1" applyBorder="1" applyAlignment="1" applyProtection="1">
      <alignment horizontal="center" vertical="center"/>
      <protection locked="0"/>
    </xf>
    <xf numFmtId="166" fontId="38" fillId="2" borderId="0" xfId="12" applyFont="1" applyFill="1" applyBorder="1" applyAlignment="1" applyProtection="1">
      <alignment horizontal="center" vertical="center"/>
    </xf>
    <xf numFmtId="166" fontId="38" fillId="2" borderId="0" xfId="12" applyFont="1" applyFill="1" applyBorder="1" applyAlignment="1" applyProtection="1">
      <alignment horizontal="left" vertical="center"/>
    </xf>
    <xf numFmtId="166" fontId="48" fillId="2" borderId="0" xfId="12" applyFont="1" applyFill="1" applyBorder="1" applyAlignment="1" applyProtection="1">
      <alignment vertical="center"/>
      <protection locked="0"/>
    </xf>
    <xf numFmtId="165" fontId="44" fillId="0" borderId="43" xfId="4703" quotePrefix="1" applyFont="1" applyFill="1" applyBorder="1" applyAlignment="1" applyProtection="1">
      <alignment vertical="center"/>
    </xf>
    <xf numFmtId="168" fontId="58" fillId="6" borderId="0" xfId="2" applyNumberFormat="1" applyFont="1" applyFill="1" applyBorder="1" applyAlignment="1" applyProtection="1">
      <alignment horizontal="right" vertical="center"/>
      <protection locked="0"/>
    </xf>
    <xf numFmtId="168" fontId="58" fillId="30" borderId="1" xfId="2" applyNumberFormat="1" applyFont="1" applyFill="1" applyBorder="1" applyAlignment="1" applyProtection="1">
      <alignment horizontal="right" vertical="center"/>
      <protection locked="0"/>
    </xf>
    <xf numFmtId="168" fontId="58" fillId="5" borderId="0" xfId="2" applyNumberFormat="1" applyFont="1" applyFill="1" applyBorder="1" applyAlignment="1" applyProtection="1">
      <alignment horizontal="right" vertical="center"/>
      <protection locked="0"/>
    </xf>
    <xf numFmtId="166" fontId="58" fillId="2" borderId="0" xfId="12" applyFont="1" applyFill="1" applyBorder="1" applyAlignment="1" applyProtection="1">
      <alignment vertical="center"/>
    </xf>
    <xf numFmtId="168" fontId="145" fillId="5" borderId="0" xfId="5" applyNumberFormat="1" applyFont="1" applyFill="1" applyBorder="1" applyAlignment="1" applyProtection="1">
      <alignment horizontal="right" vertical="center"/>
    </xf>
    <xf numFmtId="182" fontId="58" fillId="5" borderId="0" xfId="1" applyNumberFormat="1" applyFont="1" applyFill="1" applyBorder="1" applyAlignment="1" applyProtection="1">
      <alignment vertical="center"/>
    </xf>
    <xf numFmtId="164" fontId="58" fillId="0" borderId="0" xfId="1" applyFont="1" applyBorder="1" applyAlignment="1" applyProtection="1">
      <alignment vertical="center"/>
      <protection locked="0"/>
    </xf>
    <xf numFmtId="0" fontId="145" fillId="20" borderId="0" xfId="5" applyNumberFormat="1" applyFont="1" applyFill="1" applyBorder="1" applyAlignment="1" applyProtection="1">
      <alignment horizontal="left" vertical="center"/>
    </xf>
    <xf numFmtId="0" fontId="145" fillId="12" borderId="0" xfId="0" applyFont="1" applyFill="1" applyAlignment="1">
      <alignment horizontal="left" vertical="center"/>
    </xf>
    <xf numFmtId="0" fontId="44" fillId="30" borderId="90" xfId="0" applyFont="1" applyFill="1" applyBorder="1" applyAlignment="1">
      <alignment vertical="center"/>
    </xf>
    <xf numFmtId="185" fontId="136" fillId="32" borderId="91" xfId="0" applyNumberFormat="1" applyFont="1" applyFill="1" applyBorder="1" applyAlignment="1">
      <alignment horizontal="left" vertical="center"/>
    </xf>
    <xf numFmtId="0" fontId="44" fillId="0" borderId="88" xfId="0" applyFont="1" applyBorder="1" applyAlignment="1">
      <alignment vertical="center"/>
    </xf>
    <xf numFmtId="0" fontId="44" fillId="0" borderId="88" xfId="0" applyFont="1" applyBorder="1" applyAlignment="1">
      <alignment horizontal="left" vertical="center" indent="1"/>
    </xf>
    <xf numFmtId="0" fontId="38" fillId="0" borderId="93" xfId="0" applyFont="1" applyBorder="1" applyAlignment="1">
      <alignment horizontal="left" vertical="center" indent="1"/>
    </xf>
    <xf numFmtId="0" fontId="54" fillId="0" borderId="94" xfId="0" applyFont="1" applyBorder="1" applyAlignment="1">
      <alignment horizontal="left" vertical="center" indent="2"/>
    </xf>
    <xf numFmtId="0" fontId="44" fillId="0" borderId="94" xfId="0" applyFont="1" applyBorder="1" applyAlignment="1">
      <alignment horizontal="left" vertical="center"/>
    </xf>
    <xf numFmtId="0" fontId="38" fillId="0" borderId="88" xfId="0" applyFont="1" applyBorder="1" applyAlignment="1">
      <alignment horizontal="left" vertical="center" indent="1"/>
    </xf>
    <xf numFmtId="0" fontId="44" fillId="6" borderId="88" xfId="0" applyFont="1" applyFill="1" applyBorder="1" applyAlignment="1">
      <alignment vertical="center"/>
    </xf>
    <xf numFmtId="0" fontId="44" fillId="15" borderId="90" xfId="0" applyFont="1" applyFill="1" applyBorder="1" applyAlignment="1">
      <alignment horizontal="left" vertical="center" indent="1"/>
    </xf>
    <xf numFmtId="0" fontId="54" fillId="15" borderId="91" xfId="0" applyFont="1" applyFill="1" applyBorder="1" applyAlignment="1">
      <alignment horizontal="left" vertical="center" indent="2"/>
    </xf>
    <xf numFmtId="0" fontId="137" fillId="0" borderId="93" xfId="0" applyFont="1" applyBorder="1" applyAlignment="1">
      <alignment horizontal="left" vertical="center" indent="1"/>
    </xf>
    <xf numFmtId="0" fontId="143" fillId="0" borderId="94" xfId="0" applyFont="1" applyBorder="1" applyAlignment="1">
      <alignment horizontal="left" vertical="center" indent="2"/>
    </xf>
    <xf numFmtId="0" fontId="44" fillId="15" borderId="91" xfId="0" applyFont="1" applyFill="1" applyBorder="1" applyAlignment="1">
      <alignment horizontal="left" vertical="center"/>
    </xf>
    <xf numFmtId="190" fontId="42" fillId="20" borderId="0" xfId="0" applyNumberFormat="1" applyFont="1" applyFill="1" applyAlignment="1">
      <alignment vertical="center"/>
    </xf>
    <xf numFmtId="165" fontId="43" fillId="0" borderId="45" xfId="4703" applyFont="1" applyFill="1" applyBorder="1" applyAlignment="1" applyProtection="1">
      <alignment vertical="center"/>
    </xf>
    <xf numFmtId="0" fontId="48" fillId="20" borderId="0" xfId="5" applyNumberFormat="1" applyFont="1" applyFill="1" applyBorder="1" applyAlignment="1" applyProtection="1">
      <alignment horizontal="left" vertical="center"/>
    </xf>
    <xf numFmtId="0" fontId="136" fillId="20" borderId="0" xfId="5" applyNumberFormat="1" applyFont="1" applyFill="1" applyBorder="1" applyAlignment="1" applyProtection="1">
      <alignment horizontal="left" vertical="center"/>
    </xf>
    <xf numFmtId="0" fontId="48" fillId="15" borderId="90" xfId="5" applyNumberFormat="1" applyFont="1" applyFill="1" applyBorder="1" applyAlignment="1" applyProtection="1">
      <alignment horizontal="left" vertical="center"/>
    </xf>
    <xf numFmtId="0" fontId="118" fillId="23" borderId="0" xfId="0" applyFont="1" applyFill="1" applyAlignment="1">
      <alignment vertical="center"/>
    </xf>
    <xf numFmtId="0" fontId="121" fillId="23" borderId="0" xfId="0" applyFont="1" applyFill="1" applyAlignment="1">
      <alignment vertical="center"/>
    </xf>
    <xf numFmtId="0" fontId="118" fillId="23" borderId="0" xfId="0" applyFont="1" applyFill="1" applyAlignment="1" applyProtection="1">
      <alignment horizontal="left" vertical="center"/>
      <protection locked="0"/>
    </xf>
    <xf numFmtId="44" fontId="118" fillId="23" borderId="0" xfId="0" applyNumberFormat="1" applyFont="1" applyFill="1" applyAlignment="1">
      <alignment vertical="center"/>
    </xf>
    <xf numFmtId="0" fontId="149" fillId="20" borderId="0" xfId="0" applyFont="1" applyFill="1" applyAlignment="1">
      <alignment vertical="center"/>
    </xf>
    <xf numFmtId="0" fontId="118" fillId="20" borderId="0" xfId="0" applyFont="1" applyFill="1" applyAlignment="1">
      <alignment vertical="center"/>
    </xf>
    <xf numFmtId="0" fontId="121" fillId="20" borderId="0" xfId="0" applyFont="1" applyFill="1" applyAlignment="1">
      <alignment horizontal="left" vertical="center"/>
    </xf>
    <xf numFmtId="0" fontId="120" fillId="20" borderId="0" xfId="0" applyFont="1" applyFill="1" applyAlignment="1">
      <alignment vertical="center"/>
    </xf>
    <xf numFmtId="0" fontId="121" fillId="23" borderId="0" xfId="0" quotePrefix="1" applyFont="1" applyFill="1" applyAlignment="1">
      <alignment vertical="center"/>
    </xf>
    <xf numFmtId="0" fontId="150" fillId="23" borderId="0" xfId="0" applyFont="1" applyFill="1" applyAlignment="1" applyProtection="1">
      <alignment horizontal="left" vertical="center"/>
      <protection locked="0"/>
    </xf>
    <xf numFmtId="0" fontId="144" fillId="23" borderId="0" xfId="0" applyFont="1" applyFill="1" applyAlignment="1">
      <alignment horizontal="center" vertical="center"/>
    </xf>
    <xf numFmtId="0" fontId="151" fillId="23" borderId="0" xfId="0" applyFont="1" applyFill="1" applyAlignment="1" applyProtection="1">
      <alignment horizontal="left" vertical="center"/>
      <protection locked="0"/>
    </xf>
    <xf numFmtId="0" fontId="118" fillId="37" borderId="0" xfId="0" applyFont="1" applyFill="1" applyAlignment="1" applyProtection="1">
      <alignment horizontal="left" vertical="center"/>
      <protection locked="0"/>
    </xf>
    <xf numFmtId="44" fontId="118" fillId="20" borderId="0" xfId="0" applyNumberFormat="1" applyFont="1" applyFill="1" applyAlignment="1">
      <alignment vertical="center"/>
    </xf>
    <xf numFmtId="44" fontId="120" fillId="20" borderId="0" xfId="0" applyNumberFormat="1" applyFont="1" applyFill="1" applyAlignment="1">
      <alignment vertical="center"/>
    </xf>
    <xf numFmtId="44" fontId="118" fillId="23" borderId="0" xfId="0" applyNumberFormat="1" applyFont="1" applyFill="1" applyAlignment="1" applyProtection="1">
      <alignment horizontal="left" vertical="center"/>
      <protection locked="0"/>
    </xf>
    <xf numFmtId="0" fontId="152" fillId="23" borderId="0" xfId="0" applyFont="1" applyFill="1" applyAlignment="1">
      <alignment vertical="center"/>
    </xf>
    <xf numFmtId="0" fontId="118" fillId="23" borderId="0" xfId="5" applyNumberFormat="1" applyFont="1" applyFill="1" applyBorder="1" applyAlignment="1" applyProtection="1">
      <alignment horizontal="left" vertical="center"/>
    </xf>
    <xf numFmtId="44" fontId="118" fillId="23" borderId="0" xfId="0" applyNumberFormat="1" applyFont="1" applyFill="1" applyAlignment="1">
      <alignment horizontal="left" vertical="center"/>
    </xf>
    <xf numFmtId="168" fontId="121" fillId="23" borderId="0" xfId="5" applyNumberFormat="1" applyFont="1" applyFill="1" applyBorder="1" applyAlignment="1" applyProtection="1">
      <alignment vertical="center"/>
    </xf>
    <xf numFmtId="168" fontId="118" fillId="23" borderId="0" xfId="5" applyNumberFormat="1" applyFont="1" applyFill="1" applyBorder="1" applyAlignment="1" applyProtection="1">
      <alignment vertical="center"/>
    </xf>
    <xf numFmtId="0" fontId="153" fillId="23" borderId="0" xfId="0" applyFont="1" applyFill="1" applyAlignment="1">
      <alignment vertical="center"/>
    </xf>
    <xf numFmtId="0" fontId="142" fillId="23" borderId="0" xfId="0" applyFont="1" applyFill="1" applyAlignment="1" applyProtection="1">
      <alignment horizontal="left" vertical="center"/>
      <protection locked="0"/>
    </xf>
    <xf numFmtId="0" fontId="154" fillId="23" borderId="0" xfId="0" applyFont="1" applyFill="1" applyAlignment="1">
      <alignment vertical="center"/>
    </xf>
    <xf numFmtId="9" fontId="118" fillId="23" borderId="0" xfId="3" applyFont="1" applyFill="1" applyAlignment="1">
      <alignment vertical="center"/>
    </xf>
    <xf numFmtId="0" fontId="118" fillId="20" borderId="0" xfId="0" applyFont="1" applyFill="1" applyAlignment="1" applyProtection="1">
      <alignment horizontal="left" vertical="center"/>
      <protection locked="0"/>
    </xf>
    <xf numFmtId="0" fontId="118" fillId="20" borderId="0" xfId="0" applyFont="1" applyFill="1" applyAlignment="1">
      <alignment horizontal="left" vertical="center"/>
    </xf>
    <xf numFmtId="44" fontId="121" fillId="23" borderId="0" xfId="0" applyNumberFormat="1" applyFont="1" applyFill="1" applyAlignment="1">
      <alignment vertical="center"/>
    </xf>
    <xf numFmtId="0" fontId="121" fillId="20" borderId="0" xfId="0" applyFont="1" applyFill="1" applyAlignment="1">
      <alignment horizontal="center" vertical="center"/>
    </xf>
    <xf numFmtId="0" fontId="118" fillId="23" borderId="0" xfId="5" applyNumberFormat="1" applyFont="1" applyFill="1" applyBorder="1" applyAlignment="1" applyProtection="1">
      <alignment horizontal="left" vertical="center"/>
      <protection locked="0"/>
    </xf>
    <xf numFmtId="168" fontId="121" fillId="20" borderId="0" xfId="0" applyNumberFormat="1" applyFont="1" applyFill="1" applyAlignment="1">
      <alignment horizontal="center" vertical="center"/>
    </xf>
    <xf numFmtId="0" fontId="118" fillId="20" borderId="0" xfId="0" applyFont="1" applyFill="1" applyAlignment="1">
      <alignment horizontal="center" vertical="center"/>
    </xf>
    <xf numFmtId="168" fontId="120" fillId="20" borderId="0" xfId="0" applyNumberFormat="1" applyFont="1" applyFill="1" applyAlignment="1">
      <alignment horizontal="center" vertical="center"/>
    </xf>
    <xf numFmtId="49" fontId="38" fillId="6" borderId="43" xfId="4" applyNumberFormat="1" applyFont="1" applyFill="1" applyBorder="1" applyAlignment="1">
      <alignment horizontal="right" vertical="center"/>
    </xf>
    <xf numFmtId="165" fontId="58" fillId="0" borderId="45" xfId="4703" applyFont="1" applyFill="1" applyBorder="1" applyAlignment="1" applyProtection="1">
      <alignment vertical="center"/>
    </xf>
    <xf numFmtId="165" fontId="58" fillId="2" borderId="45" xfId="4703" applyFont="1" applyFill="1" applyBorder="1" applyAlignment="1" applyProtection="1">
      <alignment horizontal="left" vertical="center"/>
    </xf>
    <xf numFmtId="166" fontId="58" fillId="2" borderId="45" xfId="12" applyFont="1" applyFill="1" applyBorder="1" applyAlignment="1" applyProtection="1">
      <alignment vertical="center"/>
    </xf>
    <xf numFmtId="166" fontId="58" fillId="2" borderId="0" xfId="12" applyFont="1" applyFill="1" applyBorder="1" applyAlignment="1" applyProtection="1">
      <alignment vertical="center"/>
      <protection locked="0"/>
    </xf>
    <xf numFmtId="0" fontId="38" fillId="0" borderId="0" xfId="0" applyFont="1" applyAlignment="1" applyProtection="1">
      <alignment horizontal="left" vertical="center"/>
      <protection locked="0"/>
    </xf>
    <xf numFmtId="1" fontId="80" fillId="6" borderId="0" xfId="0" applyNumberFormat="1" applyFont="1" applyFill="1" applyAlignment="1">
      <alignment vertical="center"/>
    </xf>
    <xf numFmtId="0" fontId="44" fillId="6" borderId="0" xfId="0" applyFont="1" applyFill="1" applyAlignment="1">
      <alignment vertical="center"/>
    </xf>
    <xf numFmtId="0" fontId="44" fillId="5" borderId="0" xfId="0" applyFont="1" applyFill="1" applyAlignment="1">
      <alignment vertical="center"/>
    </xf>
    <xf numFmtId="0" fontId="38" fillId="5" borderId="0" xfId="0" applyFont="1" applyFill="1" applyAlignment="1">
      <alignment vertical="center"/>
    </xf>
    <xf numFmtId="0" fontId="38" fillId="5" borderId="0" xfId="0" applyFont="1" applyFill="1" applyAlignment="1">
      <alignment horizontal="right" vertical="center"/>
    </xf>
    <xf numFmtId="1" fontId="38" fillId="6" borderId="0" xfId="0" applyNumberFormat="1" applyFont="1" applyFill="1"/>
    <xf numFmtId="49" fontId="38" fillId="6" borderId="0" xfId="0" applyNumberFormat="1" applyFont="1" applyFill="1" applyAlignment="1">
      <alignment horizontal="left"/>
    </xf>
    <xf numFmtId="49" fontId="38" fillId="6" borderId="0" xfId="0" applyNumberFormat="1" applyFont="1" applyFill="1" applyAlignment="1">
      <alignment horizontal="right"/>
    </xf>
    <xf numFmtId="1" fontId="44" fillId="6" borderId="0" xfId="0" applyNumberFormat="1" applyFont="1" applyFill="1" applyAlignment="1">
      <alignment wrapText="1"/>
    </xf>
    <xf numFmtId="1" fontId="36" fillId="6" borderId="0" xfId="0" applyNumberFormat="1" applyFont="1" applyFill="1" applyAlignment="1">
      <alignment vertical="center"/>
    </xf>
    <xf numFmtId="0" fontId="40" fillId="0" borderId="0" xfId="0" applyFont="1" applyAlignment="1">
      <alignment horizontal="left"/>
    </xf>
    <xf numFmtId="49" fontId="38" fillId="6" borderId="0" xfId="0" applyNumberFormat="1" applyFont="1" applyFill="1" applyAlignment="1">
      <alignment horizontal="left" vertical="center"/>
    </xf>
    <xf numFmtId="0" fontId="34" fillId="0" borderId="0" xfId="0" applyFont="1"/>
    <xf numFmtId="0" fontId="104" fillId="0" borderId="0" xfId="0" applyFont="1" applyAlignment="1">
      <alignment horizontal="left" vertical="center" indent="5"/>
    </xf>
    <xf numFmtId="0" fontId="105" fillId="0" borderId="0" xfId="0" applyFont="1" applyAlignment="1">
      <alignment horizontal="left" vertical="center" indent="1"/>
    </xf>
    <xf numFmtId="0" fontId="38" fillId="2" borderId="0" xfId="0" applyFont="1" applyFill="1" applyAlignment="1">
      <alignment vertical="center"/>
    </xf>
    <xf numFmtId="0" fontId="38" fillId="2" borderId="0" xfId="0" applyFont="1" applyFill="1" applyAlignment="1">
      <alignment horizontal="left" vertical="center"/>
    </xf>
    <xf numFmtId="0" fontId="38" fillId="0" borderId="0" xfId="0" applyFont="1" applyAlignment="1" applyProtection="1">
      <alignment horizontal="left"/>
      <protection locked="0"/>
    </xf>
    <xf numFmtId="0" fontId="43" fillId="0" borderId="0" xfId="0" applyFont="1"/>
    <xf numFmtId="0" fontId="41" fillId="0" borderId="0" xfId="0" applyFont="1" applyAlignment="1" applyProtection="1">
      <alignment horizontal="left" vertical="center"/>
      <protection locked="0"/>
    </xf>
    <xf numFmtId="0" fontId="42" fillId="0" borderId="0" xfId="0" applyFont="1" applyAlignment="1" applyProtection="1">
      <alignment horizontal="left" vertical="center"/>
      <protection locked="0"/>
    </xf>
    <xf numFmtId="0" fontId="42" fillId="0" borderId="0" xfId="0" applyFont="1" applyAlignment="1">
      <alignment horizontal="left" vertical="center"/>
    </xf>
    <xf numFmtId="0" fontId="59" fillId="5" borderId="0" xfId="0" applyFont="1" applyFill="1" applyAlignment="1">
      <alignment vertical="center"/>
    </xf>
    <xf numFmtId="0" fontId="44" fillId="0" borderId="0" xfId="0" applyFont="1" applyAlignment="1">
      <alignment horizontal="center" vertical="center"/>
    </xf>
    <xf numFmtId="165" fontId="44" fillId="32" borderId="0" xfId="4" applyFont="1" applyFill="1" applyBorder="1" applyAlignment="1" applyProtection="1">
      <alignment vertical="center"/>
    </xf>
    <xf numFmtId="165" fontId="38" fillId="32" borderId="0" xfId="4" applyFont="1" applyFill="1" applyBorder="1" applyAlignment="1" applyProtection="1">
      <alignment vertical="center"/>
    </xf>
    <xf numFmtId="3" fontId="38" fillId="32" borderId="0" xfId="4" applyNumberFormat="1" applyFont="1" applyFill="1" applyBorder="1" applyAlignment="1" applyProtection="1">
      <alignment horizontal="right" vertical="center"/>
      <protection locked="0"/>
    </xf>
    <xf numFmtId="164" fontId="38" fillId="32" borderId="0" xfId="1" applyFont="1" applyFill="1" applyBorder="1" applyAlignment="1" applyProtection="1">
      <alignment horizontal="center" vertical="center"/>
      <protection locked="0"/>
    </xf>
    <xf numFmtId="182" fontId="38" fillId="32" borderId="0" xfId="1" applyNumberFormat="1" applyFont="1" applyFill="1" applyBorder="1" applyAlignment="1" applyProtection="1">
      <alignment horizontal="left" vertical="center"/>
      <protection locked="0"/>
    </xf>
    <xf numFmtId="164" fontId="145" fillId="32" borderId="0" xfId="1" applyFont="1" applyFill="1" applyBorder="1" applyAlignment="1" applyProtection="1">
      <alignment horizontal="right" vertical="center"/>
      <protection locked="0"/>
    </xf>
    <xf numFmtId="164" fontId="50" fillId="32" borderId="0" xfId="1" applyFont="1" applyFill="1" applyBorder="1" applyAlignment="1" applyProtection="1">
      <alignment horizontal="right" vertical="center"/>
      <protection locked="0"/>
    </xf>
    <xf numFmtId="44" fontId="44" fillId="32" borderId="0" xfId="2" applyNumberFormat="1" applyFont="1" applyFill="1" applyBorder="1" applyAlignment="1" applyProtection="1">
      <alignment horizontal="right" vertical="center"/>
    </xf>
    <xf numFmtId="0" fontId="38" fillId="32" borderId="0" xfId="0" applyFont="1" applyFill="1" applyAlignment="1">
      <alignment vertical="center"/>
    </xf>
    <xf numFmtId="0" fontId="44" fillId="41" borderId="96" xfId="0" applyFont="1" applyFill="1" applyBorder="1" applyAlignment="1">
      <alignment vertical="center"/>
    </xf>
    <xf numFmtId="0" fontId="80" fillId="41" borderId="95" xfId="0" applyFont="1" applyFill="1" applyBorder="1" applyAlignment="1">
      <alignment horizontal="left" vertical="center"/>
    </xf>
    <xf numFmtId="0" fontId="35" fillId="41" borderId="95" xfId="0" applyFont="1" applyFill="1" applyBorder="1" applyAlignment="1">
      <alignment vertical="center"/>
    </xf>
    <xf numFmtId="0" fontId="44" fillId="41" borderId="95" xfId="0" applyFont="1" applyFill="1" applyBorder="1" applyAlignment="1">
      <alignment vertical="center"/>
    </xf>
    <xf numFmtId="0" fontId="35" fillId="41" borderId="95" xfId="0" applyFont="1" applyFill="1" applyBorder="1" applyAlignment="1">
      <alignment horizontal="left" vertical="center"/>
    </xf>
    <xf numFmtId="174" fontId="35" fillId="41" borderId="95" xfId="0" applyNumberFormat="1" applyFont="1" applyFill="1" applyBorder="1" applyAlignment="1" applyProtection="1">
      <alignment horizontal="left" vertical="center"/>
      <protection locked="0"/>
    </xf>
    <xf numFmtId="171" fontId="47" fillId="41" borderId="95" xfId="2" applyNumberFormat="1" applyFont="1" applyFill="1" applyBorder="1" applyAlignment="1" applyProtection="1">
      <alignment horizontal="center" vertical="center"/>
    </xf>
    <xf numFmtId="0" fontId="68" fillId="41" borderId="97" xfId="0" applyFont="1" applyFill="1" applyBorder="1" applyAlignment="1">
      <alignment vertical="center"/>
    </xf>
    <xf numFmtId="0" fontId="38" fillId="42" borderId="88" xfId="0" applyFont="1" applyFill="1" applyBorder="1" applyAlignment="1">
      <alignment vertical="center"/>
    </xf>
    <xf numFmtId="0" fontId="52" fillId="42" borderId="88" xfId="0" applyFont="1" applyFill="1" applyBorder="1" applyAlignment="1">
      <alignment vertical="center"/>
    </xf>
    <xf numFmtId="0" fontId="38" fillId="42" borderId="88" xfId="0" applyFont="1" applyFill="1" applyBorder="1" applyAlignment="1">
      <alignment vertical="center" wrapText="1"/>
    </xf>
    <xf numFmtId="0" fontId="44" fillId="41" borderId="88" xfId="0" applyFont="1" applyFill="1" applyBorder="1" applyAlignment="1">
      <alignment vertical="center"/>
    </xf>
    <xf numFmtId="0" fontId="44" fillId="41" borderId="88" xfId="0" applyFont="1" applyFill="1" applyBorder="1" applyAlignment="1">
      <alignment horizontal="left" vertical="center"/>
    </xf>
    <xf numFmtId="0" fontId="68" fillId="41" borderId="88" xfId="0" applyFont="1" applyFill="1" applyBorder="1" applyAlignment="1">
      <alignment vertical="center"/>
    </xf>
    <xf numFmtId="0" fontId="50" fillId="41" borderId="88" xfId="0" applyFont="1" applyFill="1" applyBorder="1" applyAlignment="1">
      <alignment vertical="center"/>
    </xf>
    <xf numFmtId="0" fontId="38" fillId="41" borderId="88" xfId="0" applyFont="1" applyFill="1" applyBorder="1" applyAlignment="1">
      <alignment vertical="center"/>
    </xf>
    <xf numFmtId="0" fontId="55" fillId="41" borderId="88" xfId="0" applyFont="1" applyFill="1" applyBorder="1" applyAlignment="1">
      <alignment vertical="center"/>
    </xf>
    <xf numFmtId="0" fontId="48" fillId="41" borderId="88" xfId="0" applyFont="1" applyFill="1" applyBorder="1" applyAlignment="1">
      <alignment vertical="center"/>
    </xf>
    <xf numFmtId="0" fontId="38" fillId="42" borderId="100" xfId="0" applyFont="1" applyFill="1" applyBorder="1" applyAlignment="1">
      <alignment vertical="center"/>
    </xf>
    <xf numFmtId="0" fontId="38" fillId="42" borderId="89" xfId="0" applyFont="1" applyFill="1" applyBorder="1" applyAlignment="1">
      <alignment vertical="center"/>
    </xf>
    <xf numFmtId="0" fontId="38" fillId="42" borderId="89" xfId="0" applyFont="1" applyFill="1" applyBorder="1" applyAlignment="1">
      <alignment vertical="center" wrapText="1"/>
    </xf>
    <xf numFmtId="0" fontId="44" fillId="41" borderId="89" xfId="0" applyFont="1" applyFill="1" applyBorder="1" applyAlignment="1">
      <alignment vertical="center"/>
    </xf>
    <xf numFmtId="0" fontId="44" fillId="41" borderId="89" xfId="0" applyFont="1" applyFill="1" applyBorder="1" applyAlignment="1">
      <alignment horizontal="left" vertical="center"/>
    </xf>
    <xf numFmtId="0" fontId="68" fillId="41" borderId="89" xfId="0" applyFont="1" applyFill="1" applyBorder="1" applyAlignment="1">
      <alignment vertical="center"/>
    </xf>
    <xf numFmtId="0" fontId="50" fillId="41" borderId="89" xfId="0" applyFont="1" applyFill="1" applyBorder="1" applyAlignment="1">
      <alignment vertical="center"/>
    </xf>
    <xf numFmtId="0" fontId="67" fillId="41" borderId="89" xfId="0" applyFont="1" applyFill="1" applyBorder="1" applyAlignment="1">
      <alignment vertical="center"/>
    </xf>
    <xf numFmtId="0" fontId="81" fillId="41" borderId="89" xfId="0" applyFont="1" applyFill="1" applyBorder="1" applyAlignment="1">
      <alignment vertical="center"/>
    </xf>
    <xf numFmtId="0" fontId="48" fillId="41" borderId="89" xfId="0" applyFont="1" applyFill="1" applyBorder="1" applyAlignment="1">
      <alignment vertical="center"/>
    </xf>
    <xf numFmtId="0" fontId="35" fillId="42" borderId="0" xfId="0" applyFont="1" applyFill="1" applyAlignment="1">
      <alignment horizontal="left" vertical="center"/>
    </xf>
    <xf numFmtId="0" fontId="35" fillId="42" borderId="0" xfId="0" applyFont="1" applyFill="1" applyAlignment="1">
      <alignment vertical="center"/>
    </xf>
    <xf numFmtId="0" fontId="68" fillId="42" borderId="89" xfId="0" applyFont="1" applyFill="1" applyBorder="1" applyAlignment="1">
      <alignment vertical="center"/>
    </xf>
    <xf numFmtId="0" fontId="44" fillId="42" borderId="88" xfId="0" applyFont="1" applyFill="1" applyBorder="1" applyAlignment="1">
      <alignment vertical="center"/>
    </xf>
    <xf numFmtId="0" fontId="80" fillId="42" borderId="0" xfId="0" applyFont="1" applyFill="1" applyAlignment="1">
      <alignment horizontal="left" vertical="center"/>
    </xf>
    <xf numFmtId="174" fontId="35" fillId="42" borderId="0" xfId="0" applyNumberFormat="1" applyFont="1" applyFill="1" applyAlignment="1" applyProtection="1">
      <alignment horizontal="left" vertical="center"/>
      <protection locked="0"/>
    </xf>
    <xf numFmtId="166" fontId="35" fillId="42" borderId="0" xfId="5" applyFont="1" applyFill="1" applyBorder="1" applyAlignment="1" applyProtection="1">
      <alignment vertical="center"/>
    </xf>
    <xf numFmtId="171" fontId="47" fillId="42" borderId="0" xfId="2" applyNumberFormat="1" applyFont="1" applyFill="1" applyBorder="1" applyAlignment="1" applyProtection="1">
      <alignment horizontal="center" vertical="center"/>
    </xf>
    <xf numFmtId="166" fontId="35" fillId="42" borderId="0" xfId="5" applyFont="1" applyFill="1" applyBorder="1" applyAlignment="1" applyProtection="1">
      <alignment horizontal="left" vertical="center"/>
    </xf>
    <xf numFmtId="0" fontId="80" fillId="42" borderId="0" xfId="0" applyFont="1" applyFill="1" applyAlignment="1">
      <alignment vertical="center" wrapText="1"/>
    </xf>
    <xf numFmtId="0" fontId="44" fillId="42" borderId="0" xfId="0" applyFont="1" applyFill="1" applyAlignment="1">
      <alignment vertical="center" wrapText="1"/>
    </xf>
    <xf numFmtId="0" fontId="38" fillId="42" borderId="0" xfId="0" applyFont="1" applyFill="1" applyAlignment="1">
      <alignment vertical="center" wrapText="1"/>
    </xf>
    <xf numFmtId="0" fontId="38" fillId="42" borderId="0" xfId="0" applyFont="1" applyFill="1" applyAlignment="1" applyProtection="1">
      <alignment vertical="center" wrapText="1"/>
      <protection locked="0"/>
    </xf>
    <xf numFmtId="1" fontId="80" fillId="42" borderId="99" xfId="0" applyNumberFormat="1" applyFont="1" applyFill="1" applyBorder="1" applyAlignment="1">
      <alignment vertical="center"/>
    </xf>
    <xf numFmtId="0" fontId="44" fillId="42" borderId="99" xfId="0" applyFont="1" applyFill="1" applyBorder="1" applyAlignment="1">
      <alignment vertical="center"/>
    </xf>
    <xf numFmtId="165" fontId="38" fillId="42" borderId="99" xfId="4703" applyFont="1" applyFill="1" applyBorder="1" applyAlignment="1" applyProtection="1">
      <alignment vertical="center"/>
    </xf>
    <xf numFmtId="164" fontId="38" fillId="42" borderId="99" xfId="1" applyFont="1" applyFill="1" applyBorder="1" applyAlignment="1" applyProtection="1">
      <alignment horizontal="right" vertical="center"/>
      <protection locked="0"/>
    </xf>
    <xf numFmtId="3" fontId="38" fillId="42" borderId="99" xfId="4703" applyNumberFormat="1" applyFont="1" applyFill="1" applyBorder="1" applyAlignment="1" applyProtection="1">
      <alignment horizontal="right" vertical="center"/>
      <protection locked="0"/>
    </xf>
    <xf numFmtId="182" fontId="38" fillId="42" borderId="99" xfId="1" applyNumberFormat="1" applyFont="1" applyFill="1" applyBorder="1" applyAlignment="1" applyProtection="1">
      <alignment horizontal="left" vertical="center"/>
      <protection locked="0"/>
    </xf>
    <xf numFmtId="168" fontId="40" fillId="42" borderId="99" xfId="2" applyNumberFormat="1" applyFont="1" applyFill="1" applyBorder="1" applyAlignment="1" applyProtection="1">
      <alignment horizontal="right" vertical="center"/>
      <protection locked="0"/>
    </xf>
    <xf numFmtId="44" fontId="38" fillId="42" borderId="99" xfId="2" applyNumberFormat="1" applyFont="1" applyFill="1" applyBorder="1" applyAlignment="1" applyProtection="1">
      <alignment horizontal="right" vertical="center"/>
      <protection locked="0"/>
    </xf>
    <xf numFmtId="168" fontId="58" fillId="42" borderId="99" xfId="2" applyNumberFormat="1" applyFont="1" applyFill="1" applyBorder="1" applyAlignment="1" applyProtection="1">
      <alignment horizontal="right" vertical="center"/>
      <protection locked="0"/>
    </xf>
    <xf numFmtId="168" fontId="43" fillId="42" borderId="99" xfId="2" applyNumberFormat="1" applyFont="1" applyFill="1" applyBorder="1" applyAlignment="1" applyProtection="1">
      <alignment horizontal="right" vertical="center"/>
      <protection locked="0"/>
    </xf>
    <xf numFmtId="0" fontId="38" fillId="42" borderId="99" xfId="0" applyFont="1" applyFill="1" applyBorder="1" applyAlignment="1">
      <alignment vertical="center"/>
    </xf>
    <xf numFmtId="0" fontId="38" fillId="42" borderId="99" xfId="0" applyFont="1" applyFill="1" applyBorder="1" applyAlignment="1">
      <alignment horizontal="left" vertical="center"/>
    </xf>
    <xf numFmtId="0" fontId="156" fillId="42" borderId="98" xfId="0" applyFont="1" applyFill="1" applyBorder="1" applyAlignment="1">
      <alignment vertical="center"/>
    </xf>
    <xf numFmtId="170" fontId="83" fillId="0" borderId="0" xfId="0" applyNumberFormat="1" applyFont="1" applyAlignment="1">
      <alignment horizontal="left" vertical="center"/>
    </xf>
    <xf numFmtId="0" fontId="54" fillId="0" borderId="0" xfId="0" applyFont="1" applyAlignment="1">
      <alignment horizontal="left" vertical="center" indent="2"/>
    </xf>
    <xf numFmtId="0" fontId="44" fillId="0" borderId="0" xfId="0" applyFont="1" applyAlignment="1">
      <alignment horizontal="left" vertical="center"/>
    </xf>
    <xf numFmtId="0" fontId="44" fillId="0" borderId="0" xfId="0" applyFont="1" applyAlignment="1">
      <alignment horizontal="left" vertical="center" indent="2"/>
    </xf>
    <xf numFmtId="44" fontId="42" fillId="20" borderId="88" xfId="0" applyNumberFormat="1" applyFont="1" applyFill="1" applyBorder="1" applyAlignment="1">
      <alignment vertical="center"/>
    </xf>
    <xf numFmtId="2" fontId="44" fillId="0" borderId="0" xfId="0" applyNumberFormat="1" applyFont="1" applyAlignment="1">
      <alignment vertical="center"/>
    </xf>
    <xf numFmtId="0" fontId="44" fillId="40" borderId="3" xfId="0" applyFont="1" applyFill="1" applyBorder="1" applyAlignment="1">
      <alignment vertical="center"/>
    </xf>
    <xf numFmtId="0" fontId="44" fillId="40" borderId="4" xfId="0" applyFont="1" applyFill="1" applyBorder="1" applyAlignment="1">
      <alignment vertical="center"/>
    </xf>
    <xf numFmtId="0" fontId="68" fillId="40" borderId="4" xfId="0" applyFont="1" applyFill="1" applyBorder="1" applyAlignment="1">
      <alignment vertical="center"/>
    </xf>
    <xf numFmtId="0" fontId="44" fillId="30" borderId="0" xfId="0" applyFont="1" applyFill="1" applyAlignment="1">
      <alignment vertical="center"/>
    </xf>
    <xf numFmtId="165" fontId="44" fillId="30" borderId="0" xfId="4" applyFont="1" applyFill="1" applyBorder="1" applyAlignment="1" applyProtection="1">
      <alignment vertical="center"/>
    </xf>
    <xf numFmtId="165" fontId="46" fillId="30" borderId="0" xfId="4" applyFont="1" applyFill="1" applyBorder="1" applyAlignment="1" applyProtection="1">
      <alignment vertical="center"/>
    </xf>
    <xf numFmtId="165" fontId="38" fillId="30" borderId="0" xfId="4" applyFont="1" applyFill="1" applyBorder="1" applyAlignment="1" applyProtection="1">
      <alignment vertical="center"/>
    </xf>
    <xf numFmtId="3" fontId="38" fillId="30" borderId="0" xfId="4" applyNumberFormat="1" applyFont="1" applyFill="1" applyBorder="1" applyAlignment="1" applyProtection="1">
      <alignment horizontal="right" vertical="center"/>
      <protection locked="0"/>
    </xf>
    <xf numFmtId="164" fontId="38" fillId="30" borderId="0" xfId="1" applyFont="1" applyFill="1" applyBorder="1" applyAlignment="1" applyProtection="1">
      <alignment horizontal="center" vertical="center"/>
      <protection locked="0"/>
    </xf>
    <xf numFmtId="182" fontId="38" fillId="30" borderId="0" xfId="1" applyNumberFormat="1" applyFont="1" applyFill="1" applyBorder="1" applyAlignment="1" applyProtection="1">
      <alignment vertical="center"/>
      <protection locked="0"/>
    </xf>
    <xf numFmtId="168" fontId="58" fillId="30" borderId="0" xfId="2" applyNumberFormat="1" applyFont="1" applyFill="1" applyBorder="1" applyAlignment="1" applyProtection="1">
      <alignment horizontal="right" vertical="center"/>
      <protection locked="0"/>
    </xf>
    <xf numFmtId="168" fontId="43" fillId="30" borderId="0" xfId="2" applyNumberFormat="1" applyFont="1" applyFill="1" applyBorder="1" applyAlignment="1" applyProtection="1">
      <alignment horizontal="right" vertical="center"/>
      <protection locked="0"/>
    </xf>
    <xf numFmtId="0" fontId="56" fillId="30" borderId="0" xfId="0" applyFont="1" applyFill="1" applyAlignment="1">
      <alignment horizontal="center" vertical="center"/>
    </xf>
    <xf numFmtId="0" fontId="65" fillId="30" borderId="0" xfId="0" applyFont="1" applyFill="1" applyAlignment="1">
      <alignment vertical="center"/>
    </xf>
    <xf numFmtId="182" fontId="38" fillId="30" borderId="0" xfId="1" applyNumberFormat="1" applyFont="1" applyFill="1" applyBorder="1" applyAlignment="1" applyProtection="1">
      <alignment horizontal="left" vertical="center"/>
      <protection locked="0"/>
    </xf>
    <xf numFmtId="168" fontId="38" fillId="30" borderId="0" xfId="2" applyNumberFormat="1" applyFont="1" applyFill="1" applyBorder="1" applyAlignment="1" applyProtection="1">
      <alignment horizontal="right" vertical="center"/>
      <protection locked="0"/>
    </xf>
    <xf numFmtId="0" fontId="38" fillId="30" borderId="0" xfId="0" applyFont="1" applyFill="1" applyAlignment="1">
      <alignment vertical="center"/>
    </xf>
    <xf numFmtId="0" fontId="84" fillId="30" borderId="0" xfId="0" applyFont="1" applyFill="1" applyAlignment="1">
      <alignment vertical="center"/>
    </xf>
    <xf numFmtId="0" fontId="66" fillId="30" borderId="0" xfId="0" applyFont="1" applyFill="1" applyAlignment="1">
      <alignment vertical="center"/>
    </xf>
    <xf numFmtId="0" fontId="56" fillId="30" borderId="0" xfId="0" applyFont="1" applyFill="1" applyAlignment="1">
      <alignment vertical="center"/>
    </xf>
    <xf numFmtId="0" fontId="38" fillId="30" borderId="0" xfId="0" applyFont="1" applyFill="1" applyAlignment="1">
      <alignment horizontal="right" vertical="center"/>
    </xf>
    <xf numFmtId="0" fontId="44" fillId="30" borderId="0" xfId="0" applyFont="1" applyFill="1" applyAlignment="1">
      <alignment horizontal="left" vertical="center"/>
    </xf>
    <xf numFmtId="0" fontId="44" fillId="30" borderId="0" xfId="0" applyFont="1" applyFill="1" applyAlignment="1" applyProtection="1">
      <alignment horizontal="left" vertical="center"/>
      <protection locked="0"/>
    </xf>
    <xf numFmtId="0" fontId="50" fillId="30" borderId="0" xfId="0" applyFont="1" applyFill="1" applyAlignment="1">
      <alignment horizontal="left" vertical="center"/>
    </xf>
    <xf numFmtId="44" fontId="64" fillId="30" borderId="0" xfId="2" applyNumberFormat="1" applyFont="1" applyFill="1" applyBorder="1" applyAlignment="1" applyProtection="1">
      <alignment horizontal="center" vertical="center"/>
      <protection locked="0"/>
    </xf>
    <xf numFmtId="0" fontId="38" fillId="30" borderId="0" xfId="0" applyFont="1" applyFill="1" applyAlignment="1">
      <alignment horizontal="left" vertical="center"/>
    </xf>
    <xf numFmtId="165" fontId="43" fillId="30" borderId="0" xfId="4" applyFont="1" applyFill="1" applyBorder="1" applyAlignment="1" applyProtection="1">
      <alignment vertical="center"/>
    </xf>
    <xf numFmtId="165" fontId="43" fillId="30" borderId="0" xfId="4" applyFont="1" applyFill="1" applyBorder="1" applyAlignment="1" applyProtection="1">
      <alignment vertical="center"/>
      <protection locked="0"/>
    </xf>
    <xf numFmtId="165" fontId="43" fillId="30" borderId="0" xfId="4" applyFont="1" applyFill="1" applyBorder="1" applyAlignment="1" applyProtection="1">
      <alignment horizontal="center" vertical="center" wrapText="1"/>
    </xf>
    <xf numFmtId="0" fontId="56" fillId="5" borderId="0" xfId="0" applyFont="1" applyFill="1" applyAlignment="1">
      <alignment horizontal="center" vertical="center"/>
    </xf>
    <xf numFmtId="165" fontId="82" fillId="30" borderId="0" xfId="4" applyFont="1" applyFill="1" applyBorder="1" applyAlignment="1" applyProtection="1">
      <alignment vertical="center"/>
    </xf>
    <xf numFmtId="165" fontId="63" fillId="30" borderId="0" xfId="4" applyFont="1" applyFill="1" applyBorder="1" applyAlignment="1" applyProtection="1">
      <alignment vertical="center"/>
    </xf>
    <xf numFmtId="165" fontId="70" fillId="30" borderId="0" xfId="4" applyFont="1" applyFill="1" applyBorder="1" applyAlignment="1" applyProtection="1">
      <alignment horizontal="right" vertical="center"/>
    </xf>
    <xf numFmtId="165" fontId="69" fillId="30" borderId="0" xfId="4" applyFont="1" applyFill="1" applyBorder="1" applyAlignment="1" applyProtection="1">
      <alignment vertical="center"/>
    </xf>
    <xf numFmtId="3" fontId="43" fillId="30" borderId="0" xfId="4" applyNumberFormat="1" applyFont="1" applyFill="1" applyBorder="1" applyAlignment="1" applyProtection="1">
      <alignment horizontal="center" vertical="center"/>
      <protection locked="0"/>
    </xf>
    <xf numFmtId="164" fontId="43" fillId="30" borderId="0" xfId="1" applyFont="1" applyFill="1" applyBorder="1" applyAlignment="1" applyProtection="1">
      <alignment horizontal="center" vertical="center"/>
      <protection locked="0"/>
    </xf>
    <xf numFmtId="164" fontId="44" fillId="30" borderId="0" xfId="1" applyFont="1" applyFill="1" applyBorder="1" applyAlignment="1" applyProtection="1">
      <alignment horizontal="right" vertical="center"/>
      <protection locked="0"/>
    </xf>
    <xf numFmtId="0" fontId="65" fillId="32" borderId="0" xfId="0" applyFont="1" applyFill="1" applyAlignment="1">
      <alignment vertical="center"/>
    </xf>
    <xf numFmtId="164" fontId="48" fillId="32" borderId="0" xfId="1" applyFont="1" applyFill="1" applyBorder="1" applyAlignment="1" applyProtection="1">
      <alignment horizontal="left" vertical="center"/>
      <protection locked="0"/>
    </xf>
    <xf numFmtId="44" fontId="44" fillId="32" borderId="0" xfId="2" applyNumberFormat="1" applyFont="1" applyFill="1" applyBorder="1" applyAlignment="1" applyProtection="1">
      <alignment horizontal="right" vertical="center"/>
      <protection locked="0"/>
    </xf>
    <xf numFmtId="164" fontId="48" fillId="30" borderId="0" xfId="1" applyFont="1" applyFill="1" applyBorder="1" applyAlignment="1" applyProtection="1">
      <alignment horizontal="center" vertical="center"/>
      <protection locked="0"/>
    </xf>
    <xf numFmtId="164" fontId="48" fillId="30" borderId="0" xfId="1" applyFont="1" applyFill="1" applyBorder="1" applyAlignment="1" applyProtection="1">
      <alignment horizontal="left" vertical="center"/>
      <protection locked="0"/>
    </xf>
    <xf numFmtId="0" fontId="59" fillId="30" borderId="0" xfId="0" applyFont="1" applyFill="1" applyAlignment="1">
      <alignment vertical="center"/>
    </xf>
    <xf numFmtId="169" fontId="38" fillId="30" borderId="0" xfId="1" applyNumberFormat="1" applyFont="1" applyFill="1" applyBorder="1" applyAlignment="1" applyProtection="1">
      <alignment vertical="center"/>
      <protection locked="0"/>
    </xf>
    <xf numFmtId="166" fontId="38" fillId="30" borderId="0" xfId="5" applyFont="1" applyFill="1" applyBorder="1" applyAlignment="1" applyProtection="1">
      <alignment vertical="center"/>
    </xf>
    <xf numFmtId="0" fontId="44" fillId="32" borderId="0" xfId="0" applyFont="1" applyFill="1" applyAlignment="1">
      <alignment vertical="center"/>
    </xf>
    <xf numFmtId="0" fontId="131" fillId="30" borderId="0" xfId="0" applyFont="1" applyFill="1" applyAlignment="1">
      <alignment vertical="center"/>
    </xf>
    <xf numFmtId="0" fontId="111" fillId="30" borderId="0" xfId="0" applyFont="1" applyFill="1" applyAlignment="1">
      <alignment vertical="center"/>
    </xf>
    <xf numFmtId="0" fontId="45" fillId="30" borderId="0" xfId="0" applyFont="1" applyFill="1" applyAlignment="1">
      <alignment horizontal="left" vertical="center"/>
    </xf>
    <xf numFmtId="0" fontId="45" fillId="30" borderId="0" xfId="0" applyFont="1" applyFill="1" applyAlignment="1">
      <alignment horizontal="right" vertical="center"/>
    </xf>
    <xf numFmtId="0" fontId="27" fillId="30" borderId="0" xfId="23" applyFill="1" applyBorder="1" applyAlignment="1">
      <alignment horizontal="left" vertical="center"/>
    </xf>
    <xf numFmtId="164" fontId="48" fillId="32" borderId="0" xfId="1" applyFont="1" applyFill="1" applyBorder="1" applyAlignment="1" applyProtection="1">
      <alignment horizontal="center" vertical="center"/>
      <protection locked="0"/>
    </xf>
    <xf numFmtId="3" fontId="43" fillId="30" borderId="0" xfId="4" applyNumberFormat="1" applyFont="1" applyFill="1" applyBorder="1" applyAlignment="1" applyProtection="1">
      <alignment horizontal="right" vertical="center"/>
      <protection locked="0"/>
    </xf>
    <xf numFmtId="44" fontId="44" fillId="30" borderId="0" xfId="2" applyNumberFormat="1" applyFont="1" applyFill="1" applyBorder="1" applyAlignment="1" applyProtection="1">
      <alignment horizontal="right" vertical="center"/>
    </xf>
    <xf numFmtId="188" fontId="38" fillId="0" borderId="0" xfId="1" applyNumberFormat="1" applyFont="1" applyFill="1" applyBorder="1" applyAlignment="1" applyProtection="1">
      <alignment vertical="center"/>
    </xf>
    <xf numFmtId="16" fontId="56" fillId="30" borderId="0" xfId="0" applyNumberFormat="1" applyFont="1" applyFill="1" applyAlignment="1">
      <alignment vertical="center"/>
    </xf>
    <xf numFmtId="16" fontId="56" fillId="30" borderId="0" xfId="0" applyNumberFormat="1" applyFont="1" applyFill="1" applyAlignment="1">
      <alignment horizontal="center" vertical="center"/>
    </xf>
    <xf numFmtId="0" fontId="40" fillId="30" borderId="0" xfId="0" applyFont="1" applyFill="1" applyAlignment="1">
      <alignment horizontal="left" vertical="center"/>
    </xf>
    <xf numFmtId="0" fontId="87" fillId="30" borderId="0" xfId="0" applyFont="1" applyFill="1" applyAlignment="1">
      <alignment vertical="center"/>
    </xf>
    <xf numFmtId="0" fontId="88" fillId="30" borderId="0" xfId="0" applyFont="1" applyFill="1" applyAlignment="1">
      <alignment vertical="center"/>
    </xf>
    <xf numFmtId="0" fontId="87" fillId="30" borderId="0" xfId="0" applyFont="1" applyFill="1" applyAlignment="1">
      <alignment horizontal="center" vertical="center"/>
    </xf>
    <xf numFmtId="164" fontId="44" fillId="32" borderId="0" xfId="1" applyFont="1" applyFill="1" applyBorder="1" applyAlignment="1" applyProtection="1">
      <alignment horizontal="center" vertical="center"/>
      <protection locked="0"/>
    </xf>
    <xf numFmtId="164" fontId="43" fillId="30" borderId="0" xfId="1" applyFont="1" applyFill="1" applyBorder="1" applyAlignment="1" applyProtection="1">
      <alignment horizontal="left" vertical="center"/>
      <protection locked="0"/>
    </xf>
    <xf numFmtId="165" fontId="43" fillId="43" borderId="0" xfId="4" applyFont="1" applyFill="1" applyBorder="1" applyAlignment="1" applyProtection="1">
      <alignment vertical="center"/>
      <protection locked="0"/>
    </xf>
    <xf numFmtId="165" fontId="43" fillId="43" borderId="0" xfId="4" applyFont="1" applyFill="1" applyBorder="1" applyAlignment="1" applyProtection="1">
      <alignment vertical="center"/>
    </xf>
    <xf numFmtId="165" fontId="69" fillId="43" borderId="0" xfId="4" applyFont="1" applyFill="1" applyBorder="1" applyAlignment="1" applyProtection="1">
      <alignment vertical="center"/>
    </xf>
    <xf numFmtId="3" fontId="43" fillId="43" borderId="0" xfId="4" applyNumberFormat="1" applyFont="1" applyFill="1" applyBorder="1" applyAlignment="1" applyProtection="1">
      <alignment horizontal="center" vertical="center"/>
      <protection locked="0"/>
    </xf>
    <xf numFmtId="164" fontId="44" fillId="43" borderId="0" xfId="1" applyFont="1" applyFill="1" applyBorder="1" applyAlignment="1" applyProtection="1">
      <alignment horizontal="right" vertical="center"/>
      <protection locked="0"/>
    </xf>
    <xf numFmtId="164" fontId="48" fillId="43" borderId="0" xfId="1" applyFont="1" applyFill="1" applyBorder="1" applyAlignment="1" applyProtection="1">
      <alignment horizontal="left" vertical="center"/>
      <protection locked="0"/>
    </xf>
    <xf numFmtId="165" fontId="44" fillId="43" borderId="0" xfId="4" applyFont="1" applyFill="1" applyBorder="1" applyAlignment="1" applyProtection="1">
      <alignment vertical="center"/>
    </xf>
    <xf numFmtId="165" fontId="38" fillId="43" borderId="0" xfId="4" applyFont="1" applyFill="1" applyBorder="1" applyAlignment="1" applyProtection="1">
      <alignment vertical="center"/>
    </xf>
    <xf numFmtId="3" fontId="38" fillId="43" borderId="0" xfId="4" applyNumberFormat="1" applyFont="1" applyFill="1" applyBorder="1" applyAlignment="1" applyProtection="1">
      <alignment horizontal="right" vertical="center"/>
      <protection locked="0"/>
    </xf>
    <xf numFmtId="44" fontId="44" fillId="43" borderId="0" xfId="2" applyNumberFormat="1" applyFont="1" applyFill="1" applyBorder="1" applyAlignment="1" applyProtection="1">
      <alignment horizontal="right" vertical="center"/>
    </xf>
    <xf numFmtId="165" fontId="54" fillId="2" borderId="43" xfId="4703" quotePrefix="1" applyFont="1" applyFill="1" applyBorder="1" applyAlignment="1" applyProtection="1">
      <alignment horizontal="left" vertical="center"/>
    </xf>
    <xf numFmtId="165" fontId="54" fillId="2" borderId="44" xfId="4703" quotePrefix="1" applyFont="1" applyFill="1" applyBorder="1" applyAlignment="1" applyProtection="1">
      <alignment horizontal="left" vertical="center"/>
    </xf>
    <xf numFmtId="165" fontId="54" fillId="6" borderId="44" xfId="4703" applyFont="1" applyFill="1" applyBorder="1" applyAlignment="1" applyProtection="1">
      <alignment vertical="center"/>
    </xf>
    <xf numFmtId="0" fontId="48" fillId="20" borderId="89" xfId="5" applyNumberFormat="1" applyFont="1" applyFill="1" applyBorder="1" applyAlignment="1" applyProtection="1">
      <alignment horizontal="left" vertical="center"/>
    </xf>
    <xf numFmtId="185" fontId="48" fillId="32" borderId="91" xfId="0" applyNumberFormat="1" applyFont="1" applyFill="1" applyBorder="1" applyAlignment="1">
      <alignment horizontal="center" vertical="center"/>
    </xf>
    <xf numFmtId="170" fontId="118" fillId="8" borderId="62" xfId="3" applyNumberFormat="1" applyFont="1" applyFill="1" applyBorder="1" applyAlignment="1">
      <alignment vertical="center"/>
    </xf>
    <xf numFmtId="170" fontId="38" fillId="0" borderId="0" xfId="0" applyNumberFormat="1" applyFont="1" applyAlignment="1">
      <alignment vertical="center"/>
    </xf>
    <xf numFmtId="170" fontId="38" fillId="0" borderId="0" xfId="0" applyNumberFormat="1" applyFont="1" applyAlignment="1">
      <alignment horizontal="right" vertical="center"/>
    </xf>
    <xf numFmtId="2" fontId="38" fillId="0" borderId="0" xfId="0" applyNumberFormat="1" applyFont="1" applyAlignment="1">
      <alignment vertical="center"/>
    </xf>
    <xf numFmtId="10" fontId="38" fillId="0" borderId="0" xfId="0" applyNumberFormat="1" applyFont="1" applyAlignment="1">
      <alignment vertical="center"/>
    </xf>
    <xf numFmtId="0" fontId="158" fillId="20" borderId="0" xfId="5" applyNumberFormat="1" applyFont="1" applyFill="1" applyBorder="1" applyAlignment="1" applyProtection="1">
      <alignment horizontal="left" vertical="center"/>
    </xf>
    <xf numFmtId="0" fontId="159" fillId="20" borderId="0" xfId="5" applyNumberFormat="1" applyFont="1" applyFill="1" applyBorder="1" applyAlignment="1" applyProtection="1">
      <alignment horizontal="left" vertical="center"/>
    </xf>
    <xf numFmtId="185" fontId="48" fillId="32" borderId="90" xfId="0" applyNumberFormat="1" applyFont="1" applyFill="1" applyBorder="1" applyAlignment="1">
      <alignment vertical="center"/>
    </xf>
    <xf numFmtId="185" fontId="48" fillId="32" borderId="91" xfId="0" applyNumberFormat="1" applyFont="1" applyFill="1" applyBorder="1" applyAlignment="1">
      <alignment vertical="center"/>
    </xf>
    <xf numFmtId="185" fontId="48" fillId="32" borderId="92" xfId="0" applyNumberFormat="1" applyFont="1" applyFill="1" applyBorder="1" applyAlignment="1">
      <alignment vertical="center"/>
    </xf>
    <xf numFmtId="44" fontId="160" fillId="20" borderId="0" xfId="0" applyNumberFormat="1" applyFont="1" applyFill="1" applyAlignment="1">
      <alignment vertical="center"/>
    </xf>
    <xf numFmtId="0" fontId="159" fillId="39" borderId="92" xfId="0" applyFont="1" applyFill="1" applyBorder="1" applyAlignment="1">
      <alignment horizontal="center" vertical="center"/>
    </xf>
    <xf numFmtId="190" fontId="160" fillId="39" borderId="92" xfId="0" applyNumberFormat="1" applyFont="1" applyFill="1" applyBorder="1" applyAlignment="1">
      <alignment horizontal="right" vertical="center"/>
    </xf>
    <xf numFmtId="0" fontId="160" fillId="39" borderId="90" xfId="5" applyNumberFormat="1" applyFont="1" applyFill="1" applyBorder="1" applyAlignment="1" applyProtection="1">
      <alignment horizontal="left" vertical="center"/>
    </xf>
    <xf numFmtId="0" fontId="158" fillId="20" borderId="89" xfId="5" applyNumberFormat="1" applyFont="1" applyFill="1" applyBorder="1" applyAlignment="1" applyProtection="1">
      <alignment horizontal="left" vertical="center"/>
    </xf>
    <xf numFmtId="0" fontId="38" fillId="15" borderId="92" xfId="0" applyFont="1" applyFill="1" applyBorder="1" applyAlignment="1">
      <alignment horizontal="right" vertical="center"/>
    </xf>
    <xf numFmtId="0" fontId="38" fillId="15" borderId="101" xfId="0" applyFont="1" applyFill="1" applyBorder="1" applyAlignment="1">
      <alignment horizontal="right" vertical="center" indent="1"/>
    </xf>
    <xf numFmtId="0" fontId="38" fillId="15" borderId="90" xfId="0" applyFont="1" applyFill="1" applyBorder="1" applyAlignment="1">
      <alignment horizontal="left" vertical="center" indent="1"/>
    </xf>
    <xf numFmtId="0" fontId="67" fillId="0" borderId="62" xfId="0" quotePrefix="1" applyFont="1" applyBorder="1" applyAlignment="1">
      <alignment vertical="center"/>
    </xf>
    <xf numFmtId="184" fontId="67" fillId="12" borderId="62" xfId="0" applyNumberFormat="1" applyFont="1" applyFill="1" applyBorder="1" applyAlignment="1">
      <alignment vertical="center"/>
    </xf>
    <xf numFmtId="184" fontId="67" fillId="0" borderId="62" xfId="0" applyNumberFormat="1" applyFont="1" applyBorder="1" applyAlignment="1">
      <alignment vertical="center"/>
    </xf>
    <xf numFmtId="9" fontId="67" fillId="0" borderId="62" xfId="3" applyFont="1" applyBorder="1" applyAlignment="1">
      <alignment vertical="center"/>
    </xf>
    <xf numFmtId="0" fontId="56" fillId="5" borderId="0" xfId="0" applyFont="1" applyFill="1" applyAlignment="1">
      <alignment vertical="center"/>
    </xf>
    <xf numFmtId="0" fontId="161" fillId="10" borderId="0" xfId="0" applyFont="1" applyFill="1" applyAlignment="1">
      <alignment vertical="center"/>
    </xf>
    <xf numFmtId="0" fontId="161" fillId="20" borderId="62" xfId="0" applyFont="1" applyFill="1" applyBorder="1" applyAlignment="1">
      <alignment vertical="center"/>
    </xf>
    <xf numFmtId="0" fontId="163" fillId="0" borderId="0" xfId="0" applyFont="1"/>
    <xf numFmtId="0" fontId="161" fillId="20" borderId="74" xfId="0" applyFont="1" applyFill="1" applyBorder="1" applyAlignment="1">
      <alignment vertical="center"/>
    </xf>
    <xf numFmtId="0" fontId="161" fillId="0" borderId="62" xfId="0" applyFont="1" applyBorder="1" applyAlignment="1">
      <alignment horizontal="left" vertical="center"/>
    </xf>
    <xf numFmtId="164" fontId="161" fillId="0" borderId="62" xfId="1" applyFont="1" applyBorder="1" applyAlignment="1">
      <alignment horizontal="right" vertical="center"/>
    </xf>
    <xf numFmtId="0" fontId="161" fillId="0" borderId="62" xfId="0" applyFont="1" applyBorder="1" applyAlignment="1">
      <alignment vertical="center"/>
    </xf>
    <xf numFmtId="43" fontId="161" fillId="0" borderId="62" xfId="0" applyNumberFormat="1" applyFont="1" applyBorder="1" applyAlignment="1">
      <alignment vertical="center"/>
    </xf>
    <xf numFmtId="44" fontId="161" fillId="0" borderId="62" xfId="0" applyNumberFormat="1" applyFont="1" applyBorder="1" applyAlignment="1">
      <alignment vertical="center"/>
    </xf>
    <xf numFmtId="0" fontId="161" fillId="12" borderId="74" xfId="0" applyFont="1" applyFill="1" applyBorder="1" applyAlignment="1">
      <alignment vertical="center"/>
    </xf>
    <xf numFmtId="184" fontId="161" fillId="0" borderId="62" xfId="0" applyNumberFormat="1" applyFont="1" applyBorder="1" applyAlignment="1">
      <alignment vertical="center"/>
    </xf>
    <xf numFmtId="9" fontId="161" fillId="0" borderId="62" xfId="0" applyNumberFormat="1" applyFont="1" applyBorder="1" applyAlignment="1">
      <alignment horizontal="right" vertical="center"/>
    </xf>
    <xf numFmtId="43" fontId="161" fillId="0" borderId="62" xfId="0" applyNumberFormat="1" applyFont="1" applyBorder="1" applyAlignment="1">
      <alignment horizontal="right" vertical="center"/>
    </xf>
    <xf numFmtId="44" fontId="161" fillId="0" borderId="62" xfId="0" applyNumberFormat="1" applyFont="1" applyBorder="1" applyAlignment="1">
      <alignment horizontal="right" vertical="center"/>
    </xf>
    <xf numFmtId="0" fontId="161" fillId="0" borderId="62" xfId="0" applyFont="1" applyBorder="1" applyAlignment="1">
      <alignment horizontal="right" vertical="center"/>
    </xf>
    <xf numFmtId="0" fontId="161" fillId="0" borderId="75" xfId="0" applyFont="1" applyBorder="1" applyAlignment="1">
      <alignment horizontal="left" vertical="center"/>
    </xf>
    <xf numFmtId="0" fontId="161" fillId="0" borderId="76" xfId="0" applyFont="1" applyBorder="1" applyAlignment="1">
      <alignment vertical="center" wrapText="1"/>
    </xf>
    <xf numFmtId="2" fontId="161" fillId="0" borderId="67" xfId="0" applyNumberFormat="1" applyFont="1" applyBorder="1" applyAlignment="1">
      <alignment vertical="center"/>
    </xf>
    <xf numFmtId="49" fontId="161" fillId="0" borderId="67" xfId="0" applyNumberFormat="1" applyFont="1" applyBorder="1" applyAlignment="1">
      <alignment vertical="center"/>
    </xf>
    <xf numFmtId="43" fontId="161" fillId="0" borderId="67" xfId="0" applyNumberFormat="1" applyFont="1" applyBorder="1" applyAlignment="1">
      <alignment vertical="center"/>
    </xf>
    <xf numFmtId="44" fontId="161" fillId="0" borderId="67" xfId="0" applyNumberFormat="1" applyFont="1" applyBorder="1" applyAlignment="1">
      <alignment vertical="center"/>
    </xf>
    <xf numFmtId="44" fontId="161" fillId="0" borderId="75" xfId="0" applyNumberFormat="1" applyFont="1" applyBorder="1" applyAlignment="1">
      <alignment vertical="center"/>
    </xf>
    <xf numFmtId="43" fontId="161" fillId="10" borderId="0" xfId="0" applyNumberFormat="1" applyFont="1" applyFill="1" applyAlignment="1">
      <alignment vertical="center"/>
    </xf>
    <xf numFmtId="44" fontId="161" fillId="0" borderId="62" xfId="1" applyNumberFormat="1" applyFont="1" applyBorder="1" applyAlignment="1">
      <alignment horizontal="right" vertical="center"/>
    </xf>
    <xf numFmtId="49" fontId="161" fillId="0" borderId="62" xfId="0" applyNumberFormat="1" applyFont="1" applyBorder="1" applyAlignment="1">
      <alignment horizontal="left" vertical="center"/>
    </xf>
    <xf numFmtId="0" fontId="161" fillId="15" borderId="62" xfId="0" applyFont="1" applyFill="1" applyBorder="1" applyAlignment="1">
      <alignment horizontal="left" vertical="center"/>
    </xf>
    <xf numFmtId="0" fontId="161" fillId="15" borderId="62" xfId="0" applyFont="1" applyFill="1" applyBorder="1" applyAlignment="1">
      <alignment vertical="center"/>
    </xf>
    <xf numFmtId="0" fontId="161" fillId="15" borderId="62" xfId="0" applyFont="1" applyFill="1" applyBorder="1" applyAlignment="1">
      <alignment horizontal="right" vertical="center"/>
    </xf>
    <xf numFmtId="43" fontId="161" fillId="15" borderId="62" xfId="0" applyNumberFormat="1" applyFont="1" applyFill="1" applyBorder="1" applyAlignment="1">
      <alignment vertical="center"/>
    </xf>
    <xf numFmtId="44" fontId="161" fillId="15" borderId="62" xfId="0" applyNumberFormat="1" applyFont="1" applyFill="1" applyBorder="1" applyAlignment="1">
      <alignment vertical="center"/>
    </xf>
    <xf numFmtId="172" fontId="161" fillId="15" borderId="62" xfId="0" applyNumberFormat="1" applyFont="1" applyFill="1" applyBorder="1" applyAlignment="1">
      <alignment vertical="center"/>
    </xf>
    <xf numFmtId="0" fontId="161" fillId="10" borderId="0" xfId="0" applyFont="1" applyFill="1" applyAlignment="1">
      <alignment horizontal="center" vertical="center"/>
    </xf>
    <xf numFmtId="49" fontId="161" fillId="10" borderId="0" xfId="0" applyNumberFormat="1" applyFont="1" applyFill="1" applyAlignment="1">
      <alignment horizontal="left" vertical="center" wrapText="1"/>
    </xf>
    <xf numFmtId="0" fontId="161" fillId="9" borderId="62" xfId="0" applyFont="1" applyFill="1" applyBorder="1" applyAlignment="1">
      <alignment vertical="center"/>
    </xf>
    <xf numFmtId="0" fontId="162" fillId="9" borderId="62" xfId="0" applyFont="1" applyFill="1" applyBorder="1" applyAlignment="1">
      <alignment horizontal="left" vertical="center"/>
    </xf>
    <xf numFmtId="0" fontId="161" fillId="9" borderId="74" xfId="0" applyFont="1" applyFill="1" applyBorder="1" applyAlignment="1">
      <alignment vertical="center"/>
    </xf>
    <xf numFmtId="0" fontId="162" fillId="9" borderId="62" xfId="0" applyFont="1" applyFill="1" applyBorder="1" applyAlignment="1">
      <alignment vertical="center"/>
    </xf>
    <xf numFmtId="164" fontId="162" fillId="9" borderId="62" xfId="1" applyFont="1" applyFill="1" applyBorder="1" applyAlignment="1">
      <alignment horizontal="right" vertical="center"/>
    </xf>
    <xf numFmtId="43" fontId="162" fillId="9" borderId="62" xfId="0" applyNumberFormat="1" applyFont="1" applyFill="1" applyBorder="1" applyAlignment="1">
      <alignment vertical="center"/>
    </xf>
    <xf numFmtId="44" fontId="162" fillId="9" borderId="62" xfId="0" applyNumberFormat="1" applyFont="1" applyFill="1" applyBorder="1" applyAlignment="1">
      <alignment vertical="center"/>
    </xf>
    <xf numFmtId="49" fontId="162" fillId="9" borderId="62" xfId="0" applyNumberFormat="1" applyFont="1" applyFill="1" applyBorder="1" applyAlignment="1">
      <alignment vertical="center"/>
    </xf>
    <xf numFmtId="44" fontId="161" fillId="9" borderId="62" xfId="0" applyNumberFormat="1" applyFont="1" applyFill="1" applyBorder="1" applyAlignment="1">
      <alignment vertical="center"/>
    </xf>
    <xf numFmtId="0" fontId="161" fillId="9" borderId="0" xfId="0" applyFont="1" applyFill="1" applyAlignment="1">
      <alignment vertical="center"/>
    </xf>
    <xf numFmtId="0" fontId="44" fillId="40" borderId="104" xfId="0" applyFont="1" applyFill="1" applyBorder="1" applyAlignment="1">
      <alignment vertical="center"/>
    </xf>
    <xf numFmtId="0" fontId="44" fillId="40" borderId="105" xfId="0" applyFont="1" applyFill="1" applyBorder="1" applyAlignment="1">
      <alignment vertical="center"/>
    </xf>
    <xf numFmtId="0" fontId="80" fillId="40" borderId="102" xfId="0" applyFont="1" applyFill="1" applyBorder="1" applyAlignment="1">
      <alignment horizontal="left" vertical="center"/>
    </xf>
    <xf numFmtId="0" fontId="35" fillId="40" borderId="102" xfId="0" applyFont="1" applyFill="1" applyBorder="1" applyAlignment="1">
      <alignment vertical="center"/>
    </xf>
    <xf numFmtId="0" fontId="35" fillId="40" borderId="102" xfId="0" applyFont="1" applyFill="1" applyBorder="1" applyAlignment="1">
      <alignment horizontal="left" vertical="center"/>
    </xf>
    <xf numFmtId="171" fontId="47" fillId="40" borderId="102" xfId="2" applyNumberFormat="1" applyFont="1" applyFill="1" applyBorder="1" applyAlignment="1" applyProtection="1">
      <alignment horizontal="center" vertical="center"/>
    </xf>
    <xf numFmtId="0" fontId="44" fillId="43" borderId="0" xfId="0" applyFont="1" applyFill="1" applyAlignment="1">
      <alignment vertical="center"/>
    </xf>
    <xf numFmtId="0" fontId="56" fillId="43" borderId="0" xfId="0" applyFont="1" applyFill="1" applyAlignment="1">
      <alignment vertical="center"/>
    </xf>
    <xf numFmtId="0" fontId="56" fillId="43" borderId="0" xfId="0" applyFont="1" applyFill="1" applyAlignment="1">
      <alignment horizontal="center" vertical="center"/>
    </xf>
    <xf numFmtId="0" fontId="59" fillId="43" borderId="0" xfId="0" applyFont="1" applyFill="1" applyAlignment="1">
      <alignment vertical="center"/>
    </xf>
    <xf numFmtId="0" fontId="38" fillId="43" borderId="0" xfId="0" applyFont="1" applyFill="1" applyAlignment="1">
      <alignment horizontal="left" vertical="center"/>
    </xf>
    <xf numFmtId="0" fontId="44" fillId="43" borderId="0" xfId="0" applyFont="1" applyFill="1" applyAlignment="1">
      <alignment horizontal="left" vertical="center"/>
    </xf>
    <xf numFmtId="0" fontId="155" fillId="43" borderId="0" xfId="0" applyFont="1" applyFill="1" applyAlignment="1">
      <alignment vertical="center"/>
    </xf>
    <xf numFmtId="0" fontId="111" fillId="43" borderId="0" xfId="0" applyFont="1" applyFill="1" applyAlignment="1">
      <alignment horizontal="center" vertical="center"/>
    </xf>
    <xf numFmtId="0" fontId="111" fillId="43" borderId="0" xfId="0" applyFont="1" applyFill="1" applyAlignment="1">
      <alignment vertical="center"/>
    </xf>
    <xf numFmtId="0" fontId="65" fillId="43" borderId="0" xfId="0" applyFont="1" applyFill="1" applyAlignment="1">
      <alignment vertical="center"/>
    </xf>
    <xf numFmtId="0" fontId="38" fillId="43" borderId="0" xfId="0" applyFont="1" applyFill="1" applyAlignment="1">
      <alignment vertical="center"/>
    </xf>
    <xf numFmtId="0" fontId="44" fillId="40" borderId="106" xfId="0" applyFont="1" applyFill="1" applyBorder="1" applyAlignment="1">
      <alignment vertical="center"/>
    </xf>
    <xf numFmtId="0" fontId="35" fillId="40" borderId="5" xfId="0" applyFont="1" applyFill="1" applyBorder="1" applyAlignment="1">
      <alignment horizontal="left" vertical="center"/>
    </xf>
    <xf numFmtId="0" fontId="35" fillId="40" borderId="5" xfId="0" applyFont="1" applyFill="1" applyBorder="1" applyAlignment="1">
      <alignment vertical="center"/>
    </xf>
    <xf numFmtId="0" fontId="68" fillId="40" borderId="107" xfId="0" applyFont="1" applyFill="1" applyBorder="1" applyAlignment="1">
      <alignment vertical="center"/>
    </xf>
    <xf numFmtId="0" fontId="45" fillId="20" borderId="0" xfId="5" applyNumberFormat="1" applyFont="1" applyFill="1" applyBorder="1" applyAlignment="1" applyProtection="1">
      <alignment horizontal="left" vertical="center"/>
    </xf>
    <xf numFmtId="0" fontId="165" fillId="20" borderId="0" xfId="5" applyNumberFormat="1" applyFont="1" applyFill="1" applyBorder="1" applyAlignment="1" applyProtection="1">
      <alignment horizontal="left" vertical="center"/>
    </xf>
    <xf numFmtId="44" fontId="164" fillId="12" borderId="0" xfId="0" applyNumberFormat="1" applyFont="1" applyFill="1" applyAlignment="1">
      <alignment vertical="center"/>
    </xf>
    <xf numFmtId="44" fontId="164" fillId="23" borderId="0" xfId="0" applyNumberFormat="1" applyFont="1" applyFill="1" applyAlignment="1">
      <alignment vertical="center"/>
    </xf>
    <xf numFmtId="0" fontId="166" fillId="23" borderId="0" xfId="0" applyFont="1" applyFill="1" applyAlignment="1">
      <alignment vertical="center"/>
    </xf>
    <xf numFmtId="0" fontId="167" fillId="23" borderId="0" xfId="0" applyFont="1" applyFill="1" applyAlignment="1">
      <alignment vertical="center"/>
    </xf>
    <xf numFmtId="0" fontId="168" fillId="23" borderId="0" xfId="0" applyFont="1" applyFill="1" applyAlignment="1">
      <alignment vertical="center"/>
    </xf>
    <xf numFmtId="44" fontId="168" fillId="23" borderId="0" xfId="0" applyNumberFormat="1" applyFont="1" applyFill="1" applyAlignment="1">
      <alignment vertical="center"/>
    </xf>
    <xf numFmtId="44" fontId="168" fillId="23" borderId="84" xfId="0" applyNumberFormat="1" applyFont="1" applyFill="1" applyBorder="1" applyAlignment="1">
      <alignment vertical="center"/>
    </xf>
    <xf numFmtId="168" fontId="168" fillId="23" borderId="0" xfId="5" applyNumberFormat="1" applyFont="1" applyFill="1" applyBorder="1" applyAlignment="1" applyProtection="1">
      <alignment vertical="center"/>
    </xf>
    <xf numFmtId="0" fontId="167" fillId="23" borderId="0" xfId="5" applyNumberFormat="1" applyFont="1" applyFill="1" applyBorder="1" applyAlignment="1" applyProtection="1">
      <alignment horizontal="left" vertical="center"/>
    </xf>
    <xf numFmtId="44" fontId="166" fillId="23" borderId="0" xfId="0" applyNumberFormat="1" applyFont="1" applyFill="1" applyAlignment="1">
      <alignment vertical="center"/>
    </xf>
    <xf numFmtId="44" fontId="169" fillId="23" borderId="0" xfId="0" applyNumberFormat="1" applyFont="1" applyFill="1" applyAlignment="1">
      <alignment vertical="center"/>
    </xf>
    <xf numFmtId="44" fontId="168" fillId="20" borderId="0" xfId="0" applyNumberFormat="1" applyFont="1" applyFill="1" applyAlignment="1">
      <alignment vertical="center" wrapText="1"/>
    </xf>
    <xf numFmtId="44" fontId="168" fillId="20" borderId="0" xfId="0" applyNumberFormat="1" applyFont="1" applyFill="1"/>
    <xf numFmtId="44" fontId="168" fillId="23" borderId="0" xfId="5" applyNumberFormat="1" applyFont="1" applyFill="1" applyBorder="1" applyAlignment="1" applyProtection="1">
      <alignment vertical="center"/>
    </xf>
    <xf numFmtId="44" fontId="168" fillId="20" borderId="0" xfId="0" applyNumberFormat="1" applyFont="1" applyFill="1" applyAlignment="1">
      <alignment vertical="center"/>
    </xf>
    <xf numFmtId="44" fontId="170" fillId="23" borderId="0" xfId="0" applyNumberFormat="1" applyFont="1" applyFill="1" applyAlignment="1">
      <alignment vertical="center"/>
    </xf>
    <xf numFmtId="0" fontId="171" fillId="23" borderId="0" xfId="0" applyFont="1" applyFill="1" applyAlignment="1">
      <alignment vertical="center"/>
    </xf>
    <xf numFmtId="0" fontId="172" fillId="23" borderId="0" xfId="0" applyFont="1" applyFill="1" applyAlignment="1">
      <alignment vertical="center"/>
    </xf>
    <xf numFmtId="168" fontId="167" fillId="23" borderId="0" xfId="5" applyNumberFormat="1" applyFont="1" applyFill="1" applyBorder="1" applyAlignment="1" applyProtection="1">
      <alignment vertical="center"/>
    </xf>
    <xf numFmtId="165" fontId="41" fillId="2" borderId="43" xfId="4703" applyFont="1" applyFill="1" applyBorder="1" applyAlignment="1" applyProtection="1">
      <alignment horizontal="left" vertical="center"/>
    </xf>
    <xf numFmtId="0" fontId="44" fillId="20" borderId="95" xfId="5" applyNumberFormat="1" applyFont="1" applyFill="1" applyBorder="1" applyAlignment="1" applyProtection="1">
      <alignment horizontal="left" vertical="center"/>
    </xf>
    <xf numFmtId="9" fontId="38" fillId="0" borderId="0" xfId="3" applyFont="1" applyBorder="1" applyAlignment="1">
      <alignment horizontal="left" vertical="center"/>
    </xf>
    <xf numFmtId="0" fontId="38" fillId="0" borderId="94" xfId="0" applyFont="1" applyBorder="1" applyAlignment="1">
      <alignment horizontal="left" vertical="center"/>
    </xf>
    <xf numFmtId="182" fontId="38" fillId="0" borderId="0" xfId="1" applyNumberFormat="1" applyFont="1" applyFill="1" applyBorder="1" applyAlignment="1" applyProtection="1">
      <alignment vertical="center"/>
    </xf>
    <xf numFmtId="0" fontId="42" fillId="20" borderId="0" xfId="0" applyFont="1" applyFill="1" applyAlignment="1" applyProtection="1">
      <alignment horizontal="center" vertical="center"/>
      <protection locked="0"/>
    </xf>
    <xf numFmtId="0" fontId="174" fillId="20" borderId="0" xfId="0" applyFont="1" applyFill="1" applyAlignment="1">
      <alignment horizontal="left" vertical="center"/>
    </xf>
    <xf numFmtId="0" fontId="174" fillId="20" borderId="0" xfId="0" applyFont="1" applyFill="1" applyAlignment="1">
      <alignment vertical="center"/>
    </xf>
    <xf numFmtId="0" fontId="174" fillId="12" borderId="0" xfId="0" applyFont="1" applyFill="1" applyAlignment="1">
      <alignment vertical="center"/>
    </xf>
    <xf numFmtId="0" fontId="174" fillId="12" borderId="0" xfId="0" applyFont="1" applyFill="1" applyAlignment="1">
      <alignment horizontal="left" vertical="center"/>
    </xf>
    <xf numFmtId="0" fontId="173" fillId="20" borderId="0" xfId="0" applyFont="1" applyFill="1" applyAlignment="1">
      <alignment horizontal="left" vertical="center"/>
    </xf>
    <xf numFmtId="44" fontId="164" fillId="20" borderId="0" xfId="0" applyNumberFormat="1" applyFont="1" applyFill="1" applyAlignment="1">
      <alignment vertical="center"/>
    </xf>
    <xf numFmtId="190" fontId="164" fillId="20" borderId="0" xfId="0" applyNumberFormat="1" applyFont="1" applyFill="1" applyAlignment="1">
      <alignment vertical="center"/>
    </xf>
    <xf numFmtId="171" fontId="165" fillId="20" borderId="0" xfId="5" applyNumberFormat="1" applyFont="1" applyFill="1" applyBorder="1" applyAlignment="1" applyProtection="1">
      <alignment horizontal="left" vertical="center"/>
    </xf>
    <xf numFmtId="0" fontId="165" fillId="20" borderId="0" xfId="0" applyFont="1" applyFill="1" applyAlignment="1">
      <alignment horizontal="left" vertical="center"/>
    </xf>
    <xf numFmtId="0" fontId="165" fillId="20" borderId="0" xfId="0" applyFont="1" applyFill="1" applyAlignment="1">
      <alignment vertical="center"/>
    </xf>
    <xf numFmtId="0" fontId="165" fillId="12" borderId="0" xfId="0" applyFont="1" applyFill="1" applyAlignment="1">
      <alignment vertical="center"/>
    </xf>
    <xf numFmtId="0" fontId="165" fillId="12" borderId="0" xfId="0" applyFont="1" applyFill="1" applyAlignment="1">
      <alignment horizontal="left" vertical="center"/>
    </xf>
    <xf numFmtId="190" fontId="38" fillId="0" borderId="108" xfId="0" applyNumberFormat="1" applyFont="1" applyBorder="1" applyAlignment="1">
      <alignment horizontal="center" vertical="center"/>
    </xf>
    <xf numFmtId="190" fontId="38" fillId="0" borderId="109" xfId="0" applyNumberFormat="1" applyFont="1" applyBorder="1" applyAlignment="1">
      <alignment horizontal="center" vertical="center"/>
    </xf>
    <xf numFmtId="190" fontId="38" fillId="0" borderId="87" xfId="0" applyNumberFormat="1" applyFont="1" applyBorder="1" applyAlignment="1">
      <alignment horizontal="center" vertical="center"/>
    </xf>
    <xf numFmtId="0" fontId="38" fillId="6" borderId="108" xfId="0" applyFont="1" applyFill="1" applyBorder="1" applyAlignment="1">
      <alignment vertical="center"/>
    </xf>
    <xf numFmtId="5" fontId="44" fillId="6" borderId="0" xfId="4703" applyNumberFormat="1" applyFont="1" applyFill="1" applyBorder="1" applyAlignment="1" applyProtection="1">
      <alignment horizontal="left" vertical="center"/>
      <protection locked="0"/>
    </xf>
    <xf numFmtId="0" fontId="40" fillId="0" borderId="0" xfId="0" applyFont="1"/>
    <xf numFmtId="190" fontId="138" fillId="0" borderId="0" xfId="0" applyNumberFormat="1" applyFont="1" applyAlignment="1">
      <alignment horizontal="center" vertical="center"/>
    </xf>
    <xf numFmtId="190" fontId="38" fillId="0" borderId="94" xfId="0" applyNumberFormat="1" applyFont="1" applyBorder="1" applyAlignment="1">
      <alignment horizontal="center" vertical="center"/>
    </xf>
    <xf numFmtId="190" fontId="38" fillId="0" borderId="0" xfId="0" applyNumberFormat="1" applyFont="1" applyAlignment="1">
      <alignment horizontal="center" vertical="center"/>
    </xf>
    <xf numFmtId="190" fontId="44" fillId="0" borderId="0" xfId="0" applyNumberFormat="1" applyFont="1" applyAlignment="1">
      <alignment horizontal="center" vertical="center"/>
    </xf>
    <xf numFmtId="190" fontId="44" fillId="15" borderId="91" xfId="0" applyNumberFormat="1" applyFont="1" applyFill="1" applyBorder="1" applyAlignment="1">
      <alignment horizontal="center" vertical="center"/>
    </xf>
    <xf numFmtId="0" fontId="48" fillId="20" borderId="88" xfId="5" applyNumberFormat="1" applyFont="1" applyFill="1" applyBorder="1" applyAlignment="1" applyProtection="1">
      <alignment horizontal="left" vertical="center"/>
    </xf>
    <xf numFmtId="0" fontId="44" fillId="20" borderId="89" xfId="5" applyNumberFormat="1" applyFont="1" applyFill="1" applyBorder="1" applyAlignment="1" applyProtection="1">
      <alignment horizontal="left" vertical="center"/>
    </xf>
    <xf numFmtId="0" fontId="38" fillId="42" borderId="99" xfId="0" applyFont="1" applyFill="1" applyBorder="1" applyAlignment="1">
      <alignment horizontal="right" vertical="center"/>
    </xf>
    <xf numFmtId="14" fontId="38" fillId="5" borderId="0" xfId="0" applyNumberFormat="1" applyFont="1" applyFill="1" applyAlignment="1">
      <alignment horizontal="right" vertical="center"/>
    </xf>
    <xf numFmtId="0" fontId="38" fillId="42" borderId="0" xfId="0" applyFont="1" applyFill="1" applyAlignment="1">
      <alignment horizontal="right" vertical="center" wrapText="1"/>
    </xf>
    <xf numFmtId="0" fontId="44" fillId="6" borderId="0" xfId="5" applyNumberFormat="1" applyFont="1" applyFill="1" applyBorder="1" applyAlignment="1" applyProtection="1">
      <alignment horizontal="right" vertical="center"/>
    </xf>
    <xf numFmtId="166" fontId="38" fillId="6" borderId="0" xfId="5" applyFont="1" applyFill="1" applyBorder="1" applyAlignment="1">
      <alignment horizontal="right"/>
    </xf>
    <xf numFmtId="0" fontId="38" fillId="0" borderId="0" xfId="0" applyFont="1" applyAlignment="1">
      <alignment horizontal="right"/>
    </xf>
    <xf numFmtId="0" fontId="64" fillId="6" borderId="0" xfId="0" applyFont="1" applyFill="1" applyAlignment="1">
      <alignment horizontal="right" vertical="center"/>
    </xf>
    <xf numFmtId="0" fontId="44" fillId="5" borderId="0" xfId="5" applyNumberFormat="1" applyFont="1" applyFill="1" applyBorder="1" applyAlignment="1" applyProtection="1">
      <alignment horizontal="right" vertical="center"/>
    </xf>
    <xf numFmtId="168" fontId="35" fillId="42" borderId="0" xfId="2" applyNumberFormat="1" applyFont="1" applyFill="1" applyBorder="1" applyAlignment="1" applyProtection="1">
      <alignment horizontal="right" vertical="center"/>
    </xf>
    <xf numFmtId="0" fontId="68" fillId="5" borderId="0" xfId="5" applyNumberFormat="1" applyFont="1" applyFill="1" applyBorder="1" applyAlignment="1" applyProtection="1">
      <alignment horizontal="right" vertical="center"/>
    </xf>
    <xf numFmtId="168" fontId="38" fillId="0" borderId="0" xfId="2" applyNumberFormat="1" applyFont="1" applyFill="1" applyBorder="1" applyAlignment="1" applyProtection="1">
      <alignment horizontal="right" vertical="center"/>
      <protection locked="0"/>
    </xf>
    <xf numFmtId="168" fontId="38" fillId="30" borderId="0" xfId="5" applyNumberFormat="1" applyFont="1" applyFill="1" applyBorder="1" applyAlignment="1" applyProtection="1">
      <alignment horizontal="right" vertical="center"/>
      <protection locked="0"/>
    </xf>
    <xf numFmtId="165" fontId="38" fillId="2" borderId="0" xfId="4703" applyFont="1" applyFill="1" applyBorder="1" applyAlignment="1" applyProtection="1">
      <alignment horizontal="right" vertical="center"/>
    </xf>
    <xf numFmtId="0" fontId="38" fillId="0" borderId="0" xfId="0" applyFont="1" applyAlignment="1">
      <alignment horizontal="right" vertical="center"/>
    </xf>
    <xf numFmtId="0" fontId="118" fillId="6" borderId="0" xfId="0" applyFont="1" applyFill="1" applyAlignment="1">
      <alignment horizontal="right" vertical="center"/>
    </xf>
    <xf numFmtId="0" fontId="50" fillId="30" borderId="0" xfId="0" applyFont="1" applyFill="1" applyAlignment="1">
      <alignment horizontal="right" vertical="center"/>
    </xf>
    <xf numFmtId="165" fontId="43" fillId="30" borderId="0" xfId="4" applyFont="1" applyFill="1" applyBorder="1" applyAlignment="1" applyProtection="1">
      <alignment horizontal="right" vertical="center"/>
    </xf>
    <xf numFmtId="0" fontId="43" fillId="0" borderId="0" xfId="0" applyFont="1" applyAlignment="1">
      <alignment horizontal="right" vertical="center"/>
    </xf>
    <xf numFmtId="168" fontId="38" fillId="5" borderId="0" xfId="5" applyNumberFormat="1" applyFont="1" applyFill="1" applyBorder="1" applyAlignment="1" applyProtection="1">
      <alignment horizontal="right" vertical="center"/>
      <protection locked="0"/>
    </xf>
    <xf numFmtId="165" fontId="38" fillId="2" borderId="0" xfId="4" quotePrefix="1" applyFont="1" applyFill="1" applyBorder="1" applyAlignment="1" applyProtection="1">
      <alignment horizontal="right" vertical="center"/>
    </xf>
    <xf numFmtId="44" fontId="38" fillId="5" borderId="0" xfId="5" applyNumberFormat="1" applyFont="1" applyFill="1" applyBorder="1" applyAlignment="1" applyProtection="1">
      <alignment horizontal="right" vertical="center"/>
    </xf>
    <xf numFmtId="44" fontId="38" fillId="5" borderId="0" xfId="5" applyNumberFormat="1" applyFont="1" applyFill="1" applyBorder="1" applyAlignment="1" applyProtection="1">
      <alignment horizontal="right" vertical="center"/>
      <protection locked="0"/>
    </xf>
    <xf numFmtId="44" fontId="44" fillId="30" borderId="0" xfId="0" applyNumberFormat="1" applyFont="1" applyFill="1" applyAlignment="1">
      <alignment horizontal="right" vertical="center"/>
    </xf>
    <xf numFmtId="168" fontId="55" fillId="5" borderId="0" xfId="5" applyNumberFormat="1" applyFont="1" applyFill="1" applyBorder="1" applyAlignment="1" applyProtection="1">
      <alignment horizontal="right" vertical="center"/>
      <protection locked="0"/>
    </xf>
    <xf numFmtId="44" fontId="80" fillId="5" borderId="0" xfId="5" applyNumberFormat="1" applyFont="1" applyFill="1" applyBorder="1" applyAlignment="1" applyProtection="1">
      <alignment horizontal="right" vertical="center"/>
    </xf>
    <xf numFmtId="166" fontId="38" fillId="2" borderId="0" xfId="12" applyFont="1" applyFill="1" applyBorder="1" applyAlignment="1" applyProtection="1">
      <alignment horizontal="right" vertical="center"/>
    </xf>
    <xf numFmtId="168" fontId="38" fillId="5" borderId="0" xfId="5" applyNumberFormat="1" applyFont="1" applyFill="1" applyBorder="1" applyAlignment="1" applyProtection="1">
      <alignment horizontal="right" vertical="center"/>
    </xf>
    <xf numFmtId="44" fontId="49" fillId="5" borderId="0" xfId="5" applyNumberFormat="1" applyFont="1" applyFill="1" applyBorder="1" applyAlignment="1" applyProtection="1">
      <alignment horizontal="right" vertical="center"/>
    </xf>
    <xf numFmtId="44" fontId="125" fillId="5" borderId="0" xfId="5" applyNumberFormat="1" applyFont="1" applyFill="1" applyBorder="1" applyAlignment="1" applyProtection="1">
      <alignment horizontal="right" vertical="center"/>
      <protection locked="0"/>
    </xf>
    <xf numFmtId="44" fontId="38" fillId="2" borderId="0" xfId="12" applyNumberFormat="1" applyFont="1" applyFill="1" applyBorder="1" applyAlignment="1" applyProtection="1">
      <alignment horizontal="right" vertical="center"/>
    </xf>
    <xf numFmtId="0" fontId="80" fillId="5" borderId="0" xfId="5" applyNumberFormat="1" applyFont="1" applyFill="1" applyBorder="1" applyAlignment="1" applyProtection="1">
      <alignment horizontal="right" vertical="center"/>
    </xf>
    <xf numFmtId="165" fontId="44" fillId="0" borderId="0" xfId="4703" quotePrefix="1" applyFont="1" applyFill="1" applyBorder="1" applyAlignment="1" applyProtection="1">
      <alignment horizontal="right" vertical="center"/>
    </xf>
    <xf numFmtId="165" fontId="38" fillId="0" borderId="0" xfId="4703" applyFont="1" applyFill="1" applyBorder="1" applyAlignment="1" applyProtection="1">
      <alignment horizontal="right" vertical="center"/>
    </xf>
    <xf numFmtId="44" fontId="42" fillId="5" borderId="0" xfId="5" applyNumberFormat="1" applyFont="1" applyFill="1" applyBorder="1" applyAlignment="1" applyProtection="1">
      <alignment horizontal="right" vertical="center"/>
    </xf>
    <xf numFmtId="0" fontId="42" fillId="0" borderId="0" xfId="0" applyFont="1" applyAlignment="1">
      <alignment horizontal="right" vertical="center"/>
    </xf>
    <xf numFmtId="44" fontId="137" fillId="5" borderId="0" xfId="5" applyNumberFormat="1" applyFont="1" applyFill="1" applyBorder="1" applyAlignment="1" applyProtection="1">
      <alignment horizontal="right" vertical="center"/>
      <protection locked="0"/>
    </xf>
    <xf numFmtId="165" fontId="112" fillId="0" borderId="0" xfId="4703" applyFont="1" applyFill="1" applyBorder="1" applyAlignment="1" applyProtection="1">
      <alignment horizontal="right" vertical="center"/>
    </xf>
    <xf numFmtId="44" fontId="49" fillId="5" borderId="0" xfId="5" applyNumberFormat="1" applyFont="1" applyFill="1" applyBorder="1" applyAlignment="1" applyProtection="1">
      <alignment horizontal="right" vertical="center"/>
      <protection locked="0"/>
    </xf>
    <xf numFmtId="182" fontId="38" fillId="5" borderId="0" xfId="1" applyNumberFormat="1" applyFont="1" applyFill="1" applyBorder="1" applyAlignment="1" applyProtection="1">
      <alignment horizontal="right" vertical="center"/>
    </xf>
    <xf numFmtId="0" fontId="35" fillId="42" borderId="0" xfId="0" applyFont="1" applyFill="1" applyAlignment="1">
      <alignment horizontal="right" vertical="center"/>
    </xf>
    <xf numFmtId="44" fontId="44" fillId="5" borderId="0" xfId="5" applyNumberFormat="1" applyFont="1" applyFill="1" applyBorder="1" applyAlignment="1" applyProtection="1">
      <alignment horizontal="right" vertical="center"/>
    </xf>
    <xf numFmtId="44" fontId="48" fillId="41" borderId="95" xfId="2" applyNumberFormat="1" applyFont="1" applyFill="1" applyBorder="1" applyAlignment="1" applyProtection="1">
      <alignment horizontal="right" vertical="center"/>
    </xf>
    <xf numFmtId="0" fontId="44" fillId="0" borderId="0" xfId="5" applyNumberFormat="1" applyFont="1" applyFill="1" applyBorder="1" applyAlignment="1" applyProtection="1">
      <alignment horizontal="right" vertical="center"/>
    </xf>
    <xf numFmtId="168" fontId="35" fillId="40" borderId="102" xfId="2" applyNumberFormat="1" applyFont="1" applyFill="1" applyBorder="1" applyAlignment="1" applyProtection="1">
      <alignment horizontal="right" vertical="center"/>
    </xf>
    <xf numFmtId="0" fontId="44" fillId="43" borderId="0" xfId="0" applyFont="1" applyFill="1" applyAlignment="1">
      <alignment horizontal="right" vertical="center"/>
    </xf>
    <xf numFmtId="165" fontId="43" fillId="43" borderId="0" xfId="4" applyFont="1" applyFill="1" applyBorder="1" applyAlignment="1" applyProtection="1">
      <alignment horizontal="right" vertical="center"/>
      <protection locked="0"/>
    </xf>
    <xf numFmtId="164" fontId="38" fillId="0" borderId="0" xfId="1" applyFont="1" applyBorder="1" applyAlignment="1" applyProtection="1">
      <alignment horizontal="right" vertical="center"/>
      <protection locked="0"/>
    </xf>
    <xf numFmtId="44" fontId="125" fillId="5" borderId="0" xfId="5" applyNumberFormat="1" applyFont="1" applyFill="1" applyBorder="1" applyAlignment="1" applyProtection="1">
      <alignment horizontal="right" vertical="center"/>
    </xf>
    <xf numFmtId="44" fontId="58" fillId="5" borderId="0" xfId="5" applyNumberFormat="1" applyFont="1" applyFill="1" applyBorder="1" applyAlignment="1" applyProtection="1">
      <alignment horizontal="right" vertical="center"/>
    </xf>
    <xf numFmtId="44" fontId="44" fillId="43" borderId="0" xfId="0" applyNumberFormat="1" applyFont="1" applyFill="1" applyAlignment="1">
      <alignment horizontal="right" vertical="center"/>
    </xf>
    <xf numFmtId="0" fontId="35" fillId="40" borderId="5" xfId="0" applyFont="1" applyFill="1" applyBorder="1" applyAlignment="1">
      <alignment horizontal="right" vertical="center"/>
    </xf>
    <xf numFmtId="44" fontId="40" fillId="23" borderId="0" xfId="0" applyNumberFormat="1" applyFont="1" applyFill="1" applyAlignment="1">
      <alignment horizontal="right" vertical="center"/>
    </xf>
    <xf numFmtId="0" fontId="44" fillId="20" borderId="0" xfId="5" applyNumberFormat="1" applyFont="1" applyFill="1" applyBorder="1" applyAlignment="1" applyProtection="1">
      <alignment horizontal="right" vertical="center"/>
    </xf>
    <xf numFmtId="190" fontId="44" fillId="20" borderId="0" xfId="5" applyNumberFormat="1" applyFont="1" applyFill="1" applyBorder="1" applyAlignment="1" applyProtection="1">
      <alignment horizontal="right" vertical="center"/>
    </xf>
    <xf numFmtId="44" fontId="40" fillId="20" borderId="0" xfId="0" applyNumberFormat="1" applyFont="1" applyFill="1" applyAlignment="1">
      <alignment horizontal="right" vertical="center"/>
    </xf>
    <xf numFmtId="0" fontId="42" fillId="20" borderId="0" xfId="0" applyFont="1" applyFill="1" applyAlignment="1" applyProtection="1">
      <alignment horizontal="right" vertical="center"/>
      <protection locked="0"/>
    </xf>
    <xf numFmtId="0" fontId="70" fillId="20" borderId="0" xfId="0" applyFont="1" applyFill="1" applyAlignment="1" applyProtection="1">
      <alignment horizontal="right" vertical="center"/>
      <protection locked="0"/>
    </xf>
    <xf numFmtId="168" fontId="38" fillId="0" borderId="0" xfId="0" applyNumberFormat="1" applyFont="1" applyAlignment="1">
      <alignment horizontal="right" vertical="center"/>
    </xf>
    <xf numFmtId="168" fontId="58" fillId="42" borderId="0" xfId="0" applyNumberFormat="1" applyFont="1" applyFill="1" applyAlignment="1">
      <alignment horizontal="right" vertical="center" wrapText="1"/>
    </xf>
    <xf numFmtId="168" fontId="43" fillId="42" borderId="0" xfId="0" applyNumberFormat="1" applyFont="1" applyFill="1" applyAlignment="1">
      <alignment horizontal="right" vertical="center" wrapText="1"/>
    </xf>
    <xf numFmtId="168" fontId="145" fillId="6" borderId="0" xfId="5" applyNumberFormat="1" applyFont="1" applyFill="1" applyBorder="1" applyAlignment="1" applyProtection="1">
      <alignment horizontal="right" vertical="center"/>
    </xf>
    <xf numFmtId="168" fontId="50" fillId="6" borderId="0" xfId="5" applyNumberFormat="1" applyFont="1" applyFill="1" applyBorder="1" applyAlignment="1" applyProtection="1">
      <alignment horizontal="right" vertical="center"/>
    </xf>
    <xf numFmtId="168" fontId="58" fillId="6" borderId="0" xfId="5" applyNumberFormat="1" applyFont="1" applyFill="1" applyBorder="1" applyAlignment="1">
      <alignment horizontal="right"/>
    </xf>
    <xf numFmtId="168" fontId="43" fillId="6" borderId="0" xfId="5" applyNumberFormat="1" applyFont="1" applyFill="1" applyBorder="1" applyAlignment="1">
      <alignment horizontal="right"/>
    </xf>
    <xf numFmtId="168" fontId="58" fillId="0" borderId="0" xfId="0" applyNumberFormat="1" applyFont="1" applyAlignment="1">
      <alignment horizontal="right"/>
    </xf>
    <xf numFmtId="168" fontId="43" fillId="0" borderId="0" xfId="0" applyNumberFormat="1" applyFont="1" applyAlignment="1">
      <alignment horizontal="right"/>
    </xf>
    <xf numFmtId="0" fontId="58" fillId="0" borderId="0" xfId="0" applyFont="1" applyAlignment="1">
      <alignment horizontal="right"/>
    </xf>
    <xf numFmtId="49" fontId="64" fillId="6" borderId="0" xfId="4" applyNumberFormat="1" applyFont="1" applyFill="1" applyBorder="1" applyAlignment="1">
      <alignment horizontal="right" vertical="center"/>
    </xf>
    <xf numFmtId="0" fontId="43" fillId="0" borderId="0" xfId="0" applyFont="1" applyAlignment="1">
      <alignment horizontal="right"/>
    </xf>
    <xf numFmtId="168" fontId="146" fillId="42" borderId="0" xfId="0" applyNumberFormat="1" applyFont="1" applyFill="1" applyAlignment="1">
      <alignment horizontal="right" vertical="center"/>
    </xf>
    <xf numFmtId="168" fontId="69" fillId="42" borderId="0" xfId="0" applyNumberFormat="1" applyFont="1" applyFill="1" applyAlignment="1">
      <alignment horizontal="right" vertical="center"/>
    </xf>
    <xf numFmtId="168" fontId="58" fillId="0" borderId="0" xfId="2" applyNumberFormat="1" applyFont="1" applyFill="1" applyBorder="1" applyAlignment="1" applyProtection="1">
      <alignment horizontal="right" vertical="center"/>
      <protection locked="0"/>
    </xf>
    <xf numFmtId="168" fontId="43" fillId="0" borderId="0" xfId="2" applyNumberFormat="1" applyFont="1" applyFill="1" applyBorder="1" applyAlignment="1" applyProtection="1">
      <alignment horizontal="right" vertical="center"/>
      <protection locked="0"/>
    </xf>
    <xf numFmtId="168" fontId="58" fillId="30" borderId="0" xfId="5" applyNumberFormat="1" applyFont="1" applyFill="1" applyBorder="1" applyAlignment="1" applyProtection="1">
      <alignment horizontal="right" vertical="center"/>
      <protection locked="0"/>
    </xf>
    <xf numFmtId="168" fontId="43" fillId="30" borderId="0" xfId="5" applyNumberFormat="1" applyFont="1" applyFill="1" applyBorder="1" applyAlignment="1" applyProtection="1">
      <alignment horizontal="right" vertical="center"/>
      <protection locked="0"/>
    </xf>
    <xf numFmtId="165" fontId="58" fillId="2" borderId="0" xfId="4703" applyFont="1" applyFill="1" applyBorder="1" applyAlignment="1" applyProtection="1">
      <alignment horizontal="right" vertical="center"/>
    </xf>
    <xf numFmtId="165" fontId="43" fillId="2" borderId="0" xfId="4703" applyFont="1" applyFill="1" applyBorder="1" applyAlignment="1" applyProtection="1">
      <alignment horizontal="right" vertical="center"/>
    </xf>
    <xf numFmtId="165" fontId="147" fillId="2" borderId="0" xfId="4703" applyFont="1" applyFill="1" applyBorder="1" applyAlignment="1" applyProtection="1">
      <alignment horizontal="right" vertical="center"/>
    </xf>
    <xf numFmtId="165" fontId="43" fillId="5" borderId="0" xfId="4703" applyFont="1" applyFill="1" applyBorder="1" applyAlignment="1" applyProtection="1">
      <alignment horizontal="right" vertical="center"/>
    </xf>
    <xf numFmtId="0" fontId="58" fillId="0" borderId="0" xfId="0" applyFont="1" applyAlignment="1">
      <alignment horizontal="right" vertical="center"/>
    </xf>
    <xf numFmtId="165" fontId="147" fillId="0" borderId="0" xfId="4703" applyFont="1" applyFill="1" applyBorder="1" applyAlignment="1" applyProtection="1">
      <alignment horizontal="right" vertical="center"/>
    </xf>
    <xf numFmtId="0" fontId="145" fillId="30" borderId="0" xfId="0" applyFont="1" applyFill="1" applyAlignment="1">
      <alignment horizontal="right" vertical="center"/>
    </xf>
    <xf numFmtId="168" fontId="58" fillId="2" borderId="0" xfId="5" applyNumberFormat="1" applyFont="1" applyFill="1" applyBorder="1" applyAlignment="1" applyProtection="1">
      <alignment horizontal="right" vertical="center"/>
      <protection locked="0"/>
    </xf>
    <xf numFmtId="168" fontId="43" fillId="2" borderId="0" xfId="5" applyNumberFormat="1" applyFont="1" applyFill="1" applyBorder="1" applyAlignment="1" applyProtection="1">
      <alignment horizontal="right" vertical="center"/>
      <protection locked="0"/>
    </xf>
    <xf numFmtId="165" fontId="43" fillId="30" borderId="0" xfId="4" applyFont="1" applyFill="1" applyBorder="1" applyAlignment="1" applyProtection="1">
      <alignment horizontal="right" vertical="center" wrapText="1"/>
    </xf>
    <xf numFmtId="168" fontId="58" fillId="5" borderId="0" xfId="5" applyNumberFormat="1" applyFont="1" applyFill="1" applyBorder="1" applyAlignment="1" applyProtection="1">
      <alignment horizontal="right" vertical="center"/>
      <protection locked="0"/>
    </xf>
    <xf numFmtId="168" fontId="43" fillId="5" borderId="0" xfId="5" applyNumberFormat="1" applyFont="1" applyFill="1" applyBorder="1" applyAlignment="1" applyProtection="1">
      <alignment horizontal="right" vertical="center"/>
      <protection locked="0"/>
    </xf>
    <xf numFmtId="165" fontId="58" fillId="2" borderId="0" xfId="4" quotePrefix="1" applyFont="1" applyFill="1" applyBorder="1" applyAlignment="1" applyProtection="1">
      <alignment horizontal="right" vertical="center"/>
    </xf>
    <xf numFmtId="165" fontId="43" fillId="2" borderId="0" xfId="4" quotePrefix="1" applyFont="1" applyFill="1" applyBorder="1" applyAlignment="1" applyProtection="1">
      <alignment horizontal="right" vertical="center"/>
    </xf>
    <xf numFmtId="44" fontId="43" fillId="5" borderId="0" xfId="5" applyNumberFormat="1" applyFont="1" applyFill="1" applyBorder="1" applyAlignment="1" applyProtection="1">
      <alignment horizontal="right" vertical="center"/>
    </xf>
    <xf numFmtId="44" fontId="145" fillId="2" borderId="0" xfId="4" applyNumberFormat="1" applyFont="1" applyFill="1" applyBorder="1" applyAlignment="1" applyProtection="1">
      <alignment horizontal="right" vertical="center"/>
    </xf>
    <xf numFmtId="44" fontId="50" fillId="2" borderId="0" xfId="4" applyNumberFormat="1" applyFont="1" applyFill="1" applyBorder="1" applyAlignment="1" applyProtection="1">
      <alignment horizontal="right" vertical="center"/>
    </xf>
    <xf numFmtId="164" fontId="145" fillId="30" borderId="0" xfId="1" applyFont="1" applyFill="1" applyBorder="1" applyAlignment="1" applyProtection="1">
      <alignment horizontal="right" vertical="center"/>
      <protection locked="0"/>
    </xf>
    <xf numFmtId="164" fontId="50" fillId="30" borderId="0" xfId="1" applyFont="1" applyFill="1" applyBorder="1" applyAlignment="1" applyProtection="1">
      <alignment horizontal="right" vertical="center"/>
      <protection locked="0"/>
    </xf>
    <xf numFmtId="49" fontId="43" fillId="5" borderId="0" xfId="5" applyNumberFormat="1" applyFont="1" applyFill="1" applyBorder="1" applyAlignment="1" applyProtection="1">
      <alignment horizontal="right" vertical="center"/>
    </xf>
    <xf numFmtId="44" fontId="58" fillId="2" borderId="0" xfId="5" applyNumberFormat="1" applyFont="1" applyFill="1" applyBorder="1" applyAlignment="1" applyProtection="1">
      <alignment horizontal="right" vertical="center"/>
    </xf>
    <xf numFmtId="44" fontId="43" fillId="2" borderId="0" xfId="5" applyNumberFormat="1" applyFont="1" applyFill="1" applyBorder="1" applyAlignment="1" applyProtection="1">
      <alignment horizontal="right" vertical="center"/>
    </xf>
    <xf numFmtId="168" fontId="148" fillId="5" borderId="0" xfId="5" applyNumberFormat="1" applyFont="1" applyFill="1" applyBorder="1" applyAlignment="1" applyProtection="1">
      <alignment horizontal="right" vertical="center"/>
      <protection locked="0"/>
    </xf>
    <xf numFmtId="168" fontId="134" fillId="5" borderId="0" xfId="5" applyNumberFormat="1" applyFont="1" applyFill="1" applyBorder="1" applyAlignment="1" applyProtection="1">
      <alignment horizontal="right" vertical="center"/>
      <protection locked="0"/>
    </xf>
    <xf numFmtId="0" fontId="145" fillId="5" borderId="0" xfId="5" applyNumberFormat="1" applyFont="1" applyFill="1" applyBorder="1" applyAlignment="1" applyProtection="1">
      <alignment horizontal="right" vertical="center"/>
    </xf>
    <xf numFmtId="0" fontId="50" fillId="5" borderId="0" xfId="5" applyNumberFormat="1" applyFont="1" applyFill="1" applyBorder="1" applyAlignment="1" applyProtection="1">
      <alignment horizontal="right" vertical="center"/>
    </xf>
    <xf numFmtId="165" fontId="58" fillId="30" borderId="0" xfId="4" applyFont="1" applyFill="1" applyBorder="1" applyAlignment="1" applyProtection="1">
      <alignment horizontal="right" vertical="center"/>
    </xf>
    <xf numFmtId="166" fontId="58" fillId="2" borderId="0" xfId="12" applyFont="1" applyFill="1" applyBorder="1" applyAlignment="1" applyProtection="1">
      <alignment horizontal="right" vertical="center"/>
    </xf>
    <xf numFmtId="166" fontId="43" fillId="2" borderId="0" xfId="12" applyFont="1" applyFill="1" applyBorder="1" applyAlignment="1" applyProtection="1">
      <alignment horizontal="right" vertical="center"/>
    </xf>
    <xf numFmtId="168" fontId="58" fillId="5" borderId="0" xfId="5" applyNumberFormat="1" applyFont="1" applyFill="1" applyBorder="1" applyAlignment="1" applyProtection="1">
      <alignment horizontal="right" vertical="center"/>
    </xf>
    <xf numFmtId="168" fontId="43" fillId="5" borderId="0" xfId="5" applyNumberFormat="1" applyFont="1" applyFill="1" applyBorder="1" applyAlignment="1" applyProtection="1">
      <alignment horizontal="right" vertical="center"/>
    </xf>
    <xf numFmtId="44" fontId="58" fillId="0" borderId="0" xfId="5" applyNumberFormat="1" applyFont="1" applyFill="1" applyBorder="1" applyAlignment="1" applyProtection="1">
      <alignment horizontal="right" vertical="center"/>
    </xf>
    <xf numFmtId="44" fontId="43" fillId="0" borderId="0" xfId="5" applyNumberFormat="1" applyFont="1" applyFill="1" applyBorder="1" applyAlignment="1" applyProtection="1">
      <alignment horizontal="right" vertical="center"/>
    </xf>
    <xf numFmtId="165" fontId="145" fillId="0" borderId="43" xfId="4703" quotePrefix="1" applyFont="1" applyFill="1" applyBorder="1" applyAlignment="1" applyProtection="1">
      <alignment horizontal="right" vertical="center"/>
    </xf>
    <xf numFmtId="165" fontId="44" fillId="0" borderId="43" xfId="4703" quotePrefix="1" applyFont="1" applyFill="1" applyBorder="1" applyAlignment="1" applyProtection="1">
      <alignment horizontal="right" vertical="center"/>
    </xf>
    <xf numFmtId="165" fontId="58" fillId="30" borderId="0" xfId="4" applyFont="1" applyFill="1" applyBorder="1" applyAlignment="1" applyProtection="1">
      <alignment horizontal="right" vertical="center"/>
      <protection locked="0"/>
    </xf>
    <xf numFmtId="165" fontId="43" fillId="30" borderId="0" xfId="4" applyFont="1" applyFill="1" applyBorder="1" applyAlignment="1" applyProtection="1">
      <alignment horizontal="right" vertical="center"/>
      <protection locked="0"/>
    </xf>
    <xf numFmtId="165" fontId="58" fillId="0" borderId="0" xfId="4703" applyFont="1" applyFill="1" applyBorder="1" applyAlignment="1" applyProtection="1">
      <alignment horizontal="right" vertical="center"/>
    </xf>
    <xf numFmtId="165" fontId="43" fillId="0" borderId="0" xfId="4703" applyFont="1" applyFill="1" applyBorder="1" applyAlignment="1" applyProtection="1">
      <alignment horizontal="right" vertical="center"/>
    </xf>
    <xf numFmtId="168" fontId="137" fillId="2" borderId="0" xfId="5" applyNumberFormat="1" applyFont="1" applyFill="1" applyBorder="1" applyAlignment="1" applyProtection="1">
      <alignment horizontal="right" vertical="center"/>
      <protection locked="0"/>
    </xf>
    <xf numFmtId="165" fontId="132" fillId="0" borderId="0" xfId="4703" applyFont="1" applyFill="1" applyBorder="1" applyAlignment="1" applyProtection="1">
      <alignment horizontal="right" vertical="center"/>
    </xf>
    <xf numFmtId="182" fontId="58" fillId="5" borderId="0" xfId="1" applyNumberFormat="1" applyFont="1" applyFill="1" applyBorder="1" applyAlignment="1" applyProtection="1">
      <alignment horizontal="right" vertical="center"/>
    </xf>
    <xf numFmtId="182" fontId="43" fillId="5" borderId="0" xfId="1" applyNumberFormat="1" applyFont="1" applyFill="1" applyBorder="1" applyAlignment="1" applyProtection="1">
      <alignment horizontal="right" vertical="center"/>
    </xf>
    <xf numFmtId="165" fontId="58" fillId="32" borderId="0" xfId="4" applyFont="1" applyFill="1" applyBorder="1" applyAlignment="1" applyProtection="1">
      <alignment horizontal="right" vertical="center"/>
    </xf>
    <xf numFmtId="0" fontId="146" fillId="42" borderId="0" xfId="0" applyFont="1" applyFill="1" applyAlignment="1">
      <alignment horizontal="right" vertical="center"/>
    </xf>
    <xf numFmtId="0" fontId="69" fillId="42" borderId="0" xfId="0" applyFont="1" applyFill="1" applyAlignment="1">
      <alignment horizontal="right" vertical="center"/>
    </xf>
    <xf numFmtId="44" fontId="146" fillId="41" borderId="95" xfId="0" applyNumberFormat="1" applyFont="1" applyFill="1" applyBorder="1" applyAlignment="1">
      <alignment horizontal="right" vertical="center"/>
    </xf>
    <xf numFmtId="44" fontId="69" fillId="41" borderId="95" xfId="0" applyNumberFormat="1" applyFont="1" applyFill="1" applyBorder="1" applyAlignment="1">
      <alignment horizontal="right" vertical="center"/>
    </xf>
    <xf numFmtId="0" fontId="145" fillId="0" borderId="0" xfId="5" applyNumberFormat="1" applyFont="1" applyFill="1" applyBorder="1" applyAlignment="1" applyProtection="1">
      <alignment horizontal="right" vertical="center"/>
    </xf>
    <xf numFmtId="0" fontId="50" fillId="0" borderId="0" xfId="5" applyNumberFormat="1" applyFont="1" applyFill="1" applyBorder="1" applyAlignment="1" applyProtection="1">
      <alignment horizontal="right" vertical="center"/>
    </xf>
    <xf numFmtId="0" fontId="35" fillId="40" borderId="102" xfId="0" applyFont="1" applyFill="1" applyBorder="1" applyAlignment="1">
      <alignment horizontal="right" vertical="center"/>
    </xf>
    <xf numFmtId="168" fontId="69" fillId="40" borderId="102" xfId="0" applyNumberFormat="1" applyFont="1" applyFill="1" applyBorder="1" applyAlignment="1">
      <alignment horizontal="right" vertical="center"/>
    </xf>
    <xf numFmtId="0" fontId="145" fillId="43" borderId="0" xfId="0" applyFont="1" applyFill="1" applyAlignment="1">
      <alignment horizontal="right" vertical="center"/>
    </xf>
    <xf numFmtId="165" fontId="43" fillId="43" borderId="0" xfId="4" applyFont="1" applyFill="1" applyBorder="1" applyAlignment="1" applyProtection="1">
      <alignment horizontal="right" vertical="center" wrapText="1"/>
      <protection locked="0"/>
    </xf>
    <xf numFmtId="164" fontId="58" fillId="0" borderId="0" xfId="1" applyFont="1" applyBorder="1" applyAlignment="1" applyProtection="1">
      <alignment horizontal="right" vertical="center"/>
      <protection locked="0"/>
    </xf>
    <xf numFmtId="164" fontId="145" fillId="43" borderId="0" xfId="1" applyFont="1" applyFill="1" applyBorder="1" applyAlignment="1" applyProtection="1">
      <alignment horizontal="right" vertical="center"/>
      <protection locked="0"/>
    </xf>
    <xf numFmtId="164" fontId="50" fillId="43" borderId="0" xfId="1" applyFont="1" applyFill="1" applyBorder="1" applyAlignment="1" applyProtection="1">
      <alignment horizontal="right" vertical="center"/>
      <protection locked="0"/>
    </xf>
    <xf numFmtId="44" fontId="58" fillId="23" borderId="0" xfId="0" applyNumberFormat="1" applyFont="1" applyFill="1" applyAlignment="1">
      <alignment horizontal="right" vertical="center"/>
    </xf>
    <xf numFmtId="0" fontId="145" fillId="20" borderId="103" xfId="5" applyNumberFormat="1" applyFont="1" applyFill="1" applyBorder="1" applyAlignment="1" applyProtection="1">
      <alignment horizontal="right" vertical="center"/>
    </xf>
    <xf numFmtId="185" fontId="48" fillId="32" borderId="92" xfId="0" applyNumberFormat="1" applyFont="1" applyFill="1" applyBorder="1" applyAlignment="1">
      <alignment horizontal="right" vertical="center"/>
    </xf>
    <xf numFmtId="0" fontId="48" fillId="20" borderId="103" xfId="5" applyNumberFormat="1" applyFont="1" applyFill="1" applyBorder="1" applyAlignment="1" applyProtection="1">
      <alignment horizontal="right" vertical="center"/>
    </xf>
    <xf numFmtId="0" fontId="48" fillId="20" borderId="89" xfId="5" applyNumberFormat="1" applyFont="1" applyFill="1" applyBorder="1" applyAlignment="1" applyProtection="1">
      <alignment horizontal="right" vertical="center"/>
    </xf>
    <xf numFmtId="190" fontId="42" fillId="20" borderId="89" xfId="5" applyNumberFormat="1" applyFont="1" applyFill="1" applyBorder="1" applyAlignment="1" applyProtection="1">
      <alignment horizontal="right" vertical="center"/>
    </xf>
    <xf numFmtId="190" fontId="48" fillId="15" borderId="92" xfId="5" applyNumberFormat="1" applyFont="1" applyFill="1" applyBorder="1" applyAlignment="1" applyProtection="1">
      <alignment horizontal="right" vertical="center"/>
    </xf>
    <xf numFmtId="0" fontId="50" fillId="20" borderId="89" xfId="5" applyNumberFormat="1" applyFont="1" applyFill="1" applyBorder="1" applyAlignment="1" applyProtection="1">
      <alignment horizontal="right" vertical="center"/>
    </xf>
    <xf numFmtId="0" fontId="145" fillId="20" borderId="0" xfId="5" applyNumberFormat="1" applyFont="1" applyFill="1" applyBorder="1" applyAlignment="1" applyProtection="1">
      <alignment horizontal="right" vertical="center"/>
    </xf>
    <xf numFmtId="0" fontId="50" fillId="20" borderId="0" xfId="5" applyNumberFormat="1" applyFont="1" applyFill="1" applyBorder="1" applyAlignment="1" applyProtection="1">
      <alignment horizontal="right" vertical="center"/>
    </xf>
    <xf numFmtId="0" fontId="50" fillId="20" borderId="95" xfId="5" applyNumberFormat="1" applyFont="1" applyFill="1" applyBorder="1" applyAlignment="1" applyProtection="1">
      <alignment horizontal="right" vertical="center"/>
    </xf>
    <xf numFmtId="190" fontId="159" fillId="40" borderId="101" xfId="0" applyNumberFormat="1" applyFont="1" applyFill="1" applyBorder="1" applyAlignment="1">
      <alignment horizontal="right" vertical="center"/>
    </xf>
    <xf numFmtId="0" fontId="159" fillId="20" borderId="103" xfId="5" applyNumberFormat="1" applyFont="1" applyFill="1" applyBorder="1" applyAlignment="1" applyProtection="1">
      <alignment horizontal="right" vertical="center"/>
    </xf>
    <xf numFmtId="168" fontId="58" fillId="0" borderId="0" xfId="0" applyNumberFormat="1" applyFont="1" applyAlignment="1">
      <alignment horizontal="right" vertical="center"/>
    </xf>
    <xf numFmtId="168" fontId="43" fillId="0" borderId="0" xfId="0" applyNumberFormat="1" applyFont="1" applyAlignment="1">
      <alignment horizontal="right" vertical="center"/>
    </xf>
    <xf numFmtId="0" fontId="80" fillId="41" borderId="88" xfId="0" applyFont="1" applyFill="1" applyBorder="1" applyAlignment="1">
      <alignment vertical="center"/>
    </xf>
    <xf numFmtId="0" fontId="85" fillId="41" borderId="88" xfId="0" applyFont="1" applyFill="1" applyBorder="1" applyAlignment="1">
      <alignment horizontal="center" vertical="center"/>
    </xf>
    <xf numFmtId="0" fontId="113" fillId="30" borderId="0" xfId="0" applyFont="1" applyFill="1" applyAlignment="1">
      <alignment vertical="center"/>
    </xf>
    <xf numFmtId="165" fontId="49" fillId="0" borderId="44" xfId="4703" applyFont="1" applyFill="1" applyBorder="1" applyAlignment="1" applyProtection="1">
      <alignment vertical="center"/>
    </xf>
    <xf numFmtId="0" fontId="49" fillId="15" borderId="62" xfId="0" applyFont="1" applyFill="1" applyBorder="1" applyAlignment="1">
      <alignment vertical="center"/>
    </xf>
    <xf numFmtId="0" fontId="49" fillId="20" borderId="74" xfId="0" applyFont="1" applyFill="1" applyBorder="1" applyAlignment="1">
      <alignment vertical="center"/>
    </xf>
    <xf numFmtId="0" fontId="49" fillId="0" borderId="62" xfId="0" applyFont="1" applyBorder="1" applyAlignment="1">
      <alignment vertical="center"/>
    </xf>
    <xf numFmtId="0" fontId="159" fillId="39" borderId="90" xfId="0" applyFont="1" applyFill="1" applyBorder="1" applyAlignment="1">
      <alignment horizontal="left" vertical="center" indent="1"/>
    </xf>
    <xf numFmtId="0" fontId="159" fillId="39" borderId="92" xfId="0" applyFont="1" applyFill="1" applyBorder="1" applyAlignment="1">
      <alignment horizontal="left" vertical="center" indent="1"/>
    </xf>
    <xf numFmtId="44" fontId="160" fillId="20" borderId="90" xfId="0" applyNumberFormat="1" applyFont="1" applyFill="1" applyBorder="1" applyAlignment="1">
      <alignment horizontal="center" vertical="center"/>
    </xf>
    <xf numFmtId="44" fontId="160" fillId="20" borderId="91" xfId="0" applyNumberFormat="1" applyFont="1" applyFill="1" applyBorder="1" applyAlignment="1">
      <alignment horizontal="center" vertical="center"/>
    </xf>
    <xf numFmtId="44" fontId="160" fillId="20" borderId="92" xfId="0" applyNumberFormat="1" applyFont="1" applyFill="1" applyBorder="1" applyAlignment="1">
      <alignment horizontal="center" vertical="center"/>
    </xf>
    <xf numFmtId="190" fontId="44" fillId="15" borderId="91" xfId="0" applyNumberFormat="1" applyFont="1" applyFill="1" applyBorder="1" applyAlignment="1">
      <alignment horizontal="right" vertical="center"/>
    </xf>
    <xf numFmtId="165" fontId="159" fillId="39" borderId="90" xfId="0" applyNumberFormat="1" applyFont="1" applyFill="1" applyBorder="1" applyAlignment="1">
      <alignment horizontal="left" vertical="center"/>
    </xf>
    <xf numFmtId="9" fontId="159" fillId="39" borderId="92" xfId="0" applyNumberFormat="1" applyFont="1" applyFill="1" applyBorder="1" applyAlignment="1">
      <alignment horizontal="left" vertical="center"/>
    </xf>
    <xf numFmtId="190" fontId="42" fillId="20" borderId="0" xfId="5" applyNumberFormat="1" applyFont="1" applyFill="1" applyBorder="1" applyAlignment="1" applyProtection="1">
      <alignment horizontal="left" vertical="center"/>
    </xf>
    <xf numFmtId="190" fontId="42" fillId="20" borderId="89" xfId="5" applyNumberFormat="1" applyFont="1" applyFill="1" applyBorder="1" applyAlignment="1" applyProtection="1">
      <alignment horizontal="left" vertical="center"/>
    </xf>
    <xf numFmtId="9" fontId="44" fillId="20" borderId="0" xfId="5" applyNumberFormat="1" applyFont="1" applyFill="1" applyBorder="1" applyAlignment="1" applyProtection="1">
      <alignment horizontal="center" vertical="center"/>
    </xf>
    <xf numFmtId="5" fontId="159" fillId="39" borderId="90" xfId="0" applyNumberFormat="1" applyFont="1" applyFill="1" applyBorder="1" applyAlignment="1">
      <alignment horizontal="left" vertical="center" indent="1"/>
    </xf>
    <xf numFmtId="190" fontId="48" fillId="15" borderId="91" xfId="5" applyNumberFormat="1" applyFont="1" applyFill="1" applyBorder="1" applyAlignment="1" applyProtection="1">
      <alignment horizontal="center" vertical="center"/>
    </xf>
    <xf numFmtId="190" fontId="48" fillId="15" borderId="92" xfId="5" applyNumberFormat="1" applyFont="1" applyFill="1" applyBorder="1" applyAlignment="1" applyProtection="1">
      <alignment horizontal="center" vertical="center"/>
    </xf>
    <xf numFmtId="190" fontId="158" fillId="39" borderId="91" xfId="5" applyNumberFormat="1" applyFont="1" applyFill="1" applyBorder="1" applyAlignment="1" applyProtection="1">
      <alignment horizontal="center" vertical="center"/>
    </xf>
    <xf numFmtId="190" fontId="158" fillId="39" borderId="92" xfId="5" applyNumberFormat="1" applyFont="1" applyFill="1" applyBorder="1" applyAlignment="1" applyProtection="1">
      <alignment horizontal="center" vertical="center"/>
    </xf>
    <xf numFmtId="166" fontId="35" fillId="42" borderId="0" xfId="5" applyFont="1" applyFill="1" applyBorder="1" applyAlignment="1" applyProtection="1">
      <alignment horizontal="left" vertical="center"/>
    </xf>
    <xf numFmtId="166" fontId="35" fillId="41" borderId="95" xfId="5" applyFont="1" applyFill="1" applyBorder="1" applyAlignment="1" applyProtection="1">
      <alignment horizontal="left" vertical="center"/>
    </xf>
    <xf numFmtId="165" fontId="48" fillId="30" borderId="0" xfId="4" applyFont="1" applyFill="1" applyBorder="1" applyAlignment="1" applyProtection="1">
      <alignment horizontal="left" vertical="center"/>
    </xf>
    <xf numFmtId="190" fontId="158" fillId="40" borderId="91" xfId="0" applyNumberFormat="1" applyFont="1" applyFill="1" applyBorder="1" applyAlignment="1">
      <alignment horizontal="center" vertical="center"/>
    </xf>
    <xf numFmtId="190" fontId="158" fillId="40" borderId="92" xfId="0" applyNumberFormat="1" applyFont="1" applyFill="1" applyBorder="1" applyAlignment="1">
      <alignment horizontal="center" vertical="center"/>
    </xf>
    <xf numFmtId="0" fontId="95" fillId="20" borderId="50" xfId="0" applyFont="1" applyFill="1" applyBorder="1" applyAlignment="1">
      <alignment horizontal="center" textRotation="90" wrapText="1"/>
    </xf>
    <xf numFmtId="0" fontId="95" fillId="20" borderId="53" xfId="0" applyFont="1" applyFill="1" applyBorder="1" applyAlignment="1">
      <alignment horizontal="center" textRotation="90" wrapText="1"/>
    </xf>
    <xf numFmtId="186" fontId="95" fillId="25" borderId="50" xfId="0" applyNumberFormat="1" applyFont="1" applyFill="1" applyBorder="1" applyAlignment="1" applyProtection="1">
      <alignment horizontal="center" textRotation="90" wrapText="1"/>
      <protection locked="0"/>
    </xf>
    <xf numFmtId="186" fontId="95" fillId="25" borderId="53" xfId="0" applyNumberFormat="1" applyFont="1" applyFill="1" applyBorder="1" applyAlignment="1" applyProtection="1">
      <alignment horizontal="center" textRotation="90" wrapText="1"/>
      <protection locked="0"/>
    </xf>
    <xf numFmtId="0" fontId="92" fillId="20" borderId="32" xfId="0" applyFont="1" applyFill="1" applyBorder="1" applyAlignment="1">
      <alignment horizontal="center" vertical="center"/>
    </xf>
    <xf numFmtId="0" fontId="92" fillId="20" borderId="33" xfId="0" applyFont="1" applyFill="1" applyBorder="1" applyAlignment="1">
      <alignment horizontal="center" vertical="center"/>
    </xf>
    <xf numFmtId="186" fontId="95" fillId="17" borderId="50" xfId="8" applyNumberFormat="1" applyFont="1" applyFill="1" applyBorder="1" applyAlignment="1">
      <alignment horizontal="center" textRotation="90" wrapText="1"/>
    </xf>
    <xf numFmtId="186" fontId="95" fillId="17" borderId="53" xfId="8" applyNumberFormat="1" applyFont="1" applyFill="1" applyBorder="1" applyAlignment="1">
      <alignment horizontal="center" textRotation="90" wrapText="1"/>
    </xf>
    <xf numFmtId="0" fontId="95" fillId="9" borderId="50" xfId="0" applyFont="1" applyFill="1" applyBorder="1" applyAlignment="1">
      <alignment horizontal="center" textRotation="90" wrapText="1"/>
    </xf>
    <xf numFmtId="0" fontId="95" fillId="9" borderId="53" xfId="0" applyFont="1" applyFill="1" applyBorder="1" applyAlignment="1">
      <alignment horizontal="center" textRotation="90" wrapText="1"/>
    </xf>
    <xf numFmtId="186" fontId="95" fillId="27" borderId="50" xfId="8" applyNumberFormat="1" applyFont="1" applyFill="1" applyBorder="1" applyAlignment="1">
      <alignment horizontal="center" textRotation="90" wrapText="1"/>
    </xf>
    <xf numFmtId="186" fontId="95" fillId="27" borderId="53" xfId="8" applyNumberFormat="1" applyFont="1" applyFill="1" applyBorder="1" applyAlignment="1">
      <alignment horizontal="center" textRotation="90" wrapText="1"/>
    </xf>
    <xf numFmtId="0" fontId="95" fillId="20" borderId="51" xfId="0" applyFont="1" applyFill="1" applyBorder="1" applyAlignment="1">
      <alignment horizontal="center" textRotation="90" wrapText="1"/>
    </xf>
    <xf numFmtId="0" fontId="95" fillId="20" borderId="52" xfId="0" applyFont="1" applyFill="1" applyBorder="1" applyAlignment="1">
      <alignment horizontal="center" textRotation="90" wrapText="1"/>
    </xf>
    <xf numFmtId="0" fontId="97" fillId="20" borderId="64" xfId="0" applyFont="1" applyFill="1" applyBorder="1" applyAlignment="1">
      <alignment horizontal="center" vertical="center"/>
    </xf>
    <xf numFmtId="0" fontId="97" fillId="20" borderId="61" xfId="0" applyFont="1" applyFill="1" applyBorder="1" applyAlignment="1">
      <alignment horizontal="center" vertical="center"/>
    </xf>
    <xf numFmtId="2" fontId="91" fillId="0" borderId="17" xfId="0" applyNumberFormat="1" applyFont="1" applyBorder="1" applyAlignment="1" applyProtection="1">
      <alignment horizontal="center" vertical="center"/>
      <protection locked="0"/>
    </xf>
    <xf numFmtId="2" fontId="91" fillId="0" borderId="12" xfId="0" applyNumberFormat="1" applyFont="1" applyBorder="1" applyAlignment="1" applyProtection="1">
      <alignment horizontal="center" vertical="center" wrapText="1"/>
      <protection locked="0"/>
    </xf>
    <xf numFmtId="2" fontId="91" fillId="0" borderId="11" xfId="0" applyNumberFormat="1" applyFont="1" applyBorder="1" applyAlignment="1" applyProtection="1">
      <alignment horizontal="center" vertical="center" wrapText="1"/>
      <protection locked="0"/>
    </xf>
    <xf numFmtId="0" fontId="94" fillId="20" borderId="50" xfId="0" applyFont="1" applyFill="1" applyBorder="1" applyAlignment="1">
      <alignment horizontal="center" vertical="center"/>
    </xf>
    <xf numFmtId="0" fontId="97" fillId="20" borderId="50" xfId="0" applyFont="1" applyFill="1" applyBorder="1" applyAlignment="1">
      <alignment horizontal="center" vertical="center"/>
    </xf>
    <xf numFmtId="0" fontId="97" fillId="20" borderId="62" xfId="0" applyFont="1" applyFill="1" applyBorder="1" applyAlignment="1">
      <alignment horizontal="left" vertical="center"/>
    </xf>
    <xf numFmtId="0" fontId="94" fillId="0" borderId="62" xfId="0" applyFont="1" applyBorder="1" applyAlignment="1">
      <alignment horizontal="left" vertical="center"/>
    </xf>
    <xf numFmtId="49" fontId="91" fillId="0" borderId="0" xfId="0" applyNumberFormat="1" applyFont="1" applyAlignment="1">
      <alignment horizontal="center" vertical="center" textRotation="90"/>
    </xf>
    <xf numFmtId="165" fontId="90" fillId="0" borderId="17" xfId="0" applyNumberFormat="1" applyFont="1" applyBorder="1" applyAlignment="1">
      <alignment horizontal="center" vertical="center"/>
    </xf>
    <xf numFmtId="0" fontId="94" fillId="0" borderId="61" xfId="0" applyFont="1" applyBorder="1" applyAlignment="1">
      <alignment horizontal="left" vertical="center"/>
    </xf>
    <xf numFmtId="165" fontId="90" fillId="0" borderId="14" xfId="0" applyNumberFormat="1" applyFont="1" applyBorder="1" applyAlignment="1">
      <alignment horizontal="center" vertical="center"/>
    </xf>
    <xf numFmtId="0" fontId="97" fillId="20" borderId="62" xfId="0" applyFont="1" applyFill="1" applyBorder="1" applyAlignment="1">
      <alignment horizontal="center" vertical="center"/>
    </xf>
    <xf numFmtId="0" fontId="92" fillId="20" borderId="0" xfId="0" applyFont="1" applyFill="1" applyAlignment="1">
      <alignment horizontal="center" vertical="center"/>
    </xf>
    <xf numFmtId="0" fontId="92" fillId="20" borderId="49" xfId="0" applyFont="1" applyFill="1" applyBorder="1" applyAlignment="1">
      <alignment horizontal="center" vertical="center"/>
    </xf>
    <xf numFmtId="0" fontId="93" fillId="20" borderId="50" xfId="0" applyFont="1" applyFill="1" applyBorder="1" applyAlignment="1">
      <alignment horizontal="center" vertical="center"/>
    </xf>
    <xf numFmtId="0" fontId="34" fillId="0" borderId="0" xfId="0" applyFont="1" applyAlignment="1">
      <alignment horizontal="left" vertical="top" wrapText="1"/>
    </xf>
    <xf numFmtId="0" fontId="74" fillId="0" borderId="36" xfId="0" applyFont="1" applyBorder="1" applyAlignment="1">
      <alignment horizontal="left" vertical="center" wrapText="1" indent="1"/>
    </xf>
    <xf numFmtId="0" fontId="74" fillId="0" borderId="40" xfId="0" applyFont="1" applyBorder="1" applyAlignment="1">
      <alignment horizontal="left" vertical="center" wrapText="1" indent="1"/>
    </xf>
    <xf numFmtId="0" fontId="74" fillId="0" borderId="42" xfId="0" applyFont="1" applyBorder="1" applyAlignment="1">
      <alignment horizontal="left" vertical="center" wrapText="1" indent="1"/>
    </xf>
    <xf numFmtId="0" fontId="37" fillId="21" borderId="35" xfId="0" applyFont="1" applyFill="1" applyBorder="1" applyAlignment="1">
      <alignment vertical="center" wrapText="1"/>
    </xf>
    <xf numFmtId="0" fontId="37" fillId="21" borderId="39" xfId="0" applyFont="1" applyFill="1" applyBorder="1" applyAlignment="1">
      <alignment vertical="center" wrapText="1"/>
    </xf>
    <xf numFmtId="0" fontId="37" fillId="21" borderId="41" xfId="0" applyFont="1" applyFill="1" applyBorder="1" applyAlignment="1">
      <alignment vertical="center" wrapText="1"/>
    </xf>
    <xf numFmtId="0" fontId="44" fillId="13" borderId="6" xfId="0" applyFont="1" applyFill="1" applyBorder="1" applyAlignment="1">
      <alignment horizontal="center" vertical="center"/>
    </xf>
    <xf numFmtId="0" fontId="44" fillId="13" borderId="7" xfId="0" applyFont="1" applyFill="1" applyBorder="1" applyAlignment="1">
      <alignment horizontal="center" vertical="center"/>
    </xf>
    <xf numFmtId="0" fontId="38" fillId="13" borderId="80" xfId="0" applyFont="1" applyFill="1" applyBorder="1" applyAlignment="1">
      <alignment horizontal="center" vertical="center"/>
    </xf>
    <xf numFmtId="0" fontId="38" fillId="13" borderId="81" xfId="0" applyFont="1" applyFill="1" applyBorder="1" applyAlignment="1">
      <alignment horizontal="center" vertical="center"/>
    </xf>
    <xf numFmtId="0" fontId="44" fillId="9" borderId="6" xfId="0" applyFont="1" applyFill="1" applyBorder="1" applyAlignment="1">
      <alignment horizontal="center" vertical="center"/>
    </xf>
    <xf numFmtId="0" fontId="44" fillId="9" borderId="7" xfId="0" applyFont="1" applyFill="1" applyBorder="1" applyAlignment="1">
      <alignment horizontal="center" vertical="center"/>
    </xf>
    <xf numFmtId="0" fontId="38" fillId="9" borderId="80" xfId="0" applyFont="1" applyFill="1" applyBorder="1" applyAlignment="1">
      <alignment horizontal="center" vertical="center"/>
    </xf>
    <xf numFmtId="0" fontId="38" fillId="9" borderId="81" xfId="0" applyFont="1" applyFill="1" applyBorder="1" applyAlignment="1">
      <alignment horizontal="center" vertical="center"/>
    </xf>
    <xf numFmtId="0" fontId="44" fillId="19" borderId="6" xfId="0" applyFont="1" applyFill="1" applyBorder="1" applyAlignment="1">
      <alignment horizontal="center" vertical="center"/>
    </xf>
    <xf numFmtId="0" fontId="44" fillId="19" borderId="7" xfId="0" applyFont="1" applyFill="1" applyBorder="1" applyAlignment="1">
      <alignment horizontal="center" vertical="center"/>
    </xf>
    <xf numFmtId="0" fontId="38" fillId="19" borderId="80" xfId="0" applyFont="1" applyFill="1" applyBorder="1" applyAlignment="1">
      <alignment horizontal="center" vertical="center"/>
    </xf>
    <xf numFmtId="0" fontId="38" fillId="19" borderId="81" xfId="0" applyFont="1" applyFill="1" applyBorder="1" applyAlignment="1">
      <alignment horizontal="center" vertical="center"/>
    </xf>
    <xf numFmtId="0" fontId="44" fillId="36" borderId="6" xfId="0" applyFont="1" applyFill="1" applyBorder="1" applyAlignment="1">
      <alignment horizontal="center" vertical="center"/>
    </xf>
    <xf numFmtId="0" fontId="44" fillId="36" borderId="7" xfId="0" applyFont="1" applyFill="1" applyBorder="1" applyAlignment="1">
      <alignment horizontal="center" vertical="center"/>
    </xf>
    <xf numFmtId="0" fontId="38" fillId="36" borderId="80" xfId="0" applyFont="1" applyFill="1" applyBorder="1" applyAlignment="1">
      <alignment horizontal="center" vertical="center"/>
    </xf>
    <xf numFmtId="0" fontId="38" fillId="36" borderId="81" xfId="0" applyFont="1" applyFill="1" applyBorder="1" applyAlignment="1">
      <alignment horizontal="center" vertical="center"/>
    </xf>
    <xf numFmtId="0" fontId="38" fillId="35" borderId="80" xfId="0" applyFont="1" applyFill="1" applyBorder="1" applyAlignment="1">
      <alignment horizontal="center" vertical="center"/>
    </xf>
    <xf numFmtId="0" fontId="38" fillId="35" borderId="81" xfId="0" applyFont="1" applyFill="1" applyBorder="1" applyAlignment="1">
      <alignment horizontal="center" vertical="center"/>
    </xf>
    <xf numFmtId="0" fontId="44" fillId="35" borderId="6" xfId="0" applyFont="1" applyFill="1" applyBorder="1" applyAlignment="1">
      <alignment horizontal="center" vertical="center"/>
    </xf>
    <xf numFmtId="0" fontId="44" fillId="35" borderId="7" xfId="0" applyFont="1" applyFill="1" applyBorder="1" applyAlignment="1">
      <alignment horizontal="center" vertical="center"/>
    </xf>
    <xf numFmtId="0" fontId="44" fillId="27" borderId="6" xfId="0" applyFont="1" applyFill="1" applyBorder="1" applyAlignment="1">
      <alignment horizontal="center" vertical="center"/>
    </xf>
    <xf numFmtId="0" fontId="44" fillId="27" borderId="7" xfId="0" applyFont="1" applyFill="1" applyBorder="1" applyAlignment="1">
      <alignment horizontal="center" vertical="center"/>
    </xf>
    <xf numFmtId="0" fontId="44" fillId="4" borderId="6" xfId="0" applyFont="1" applyFill="1" applyBorder="1" applyAlignment="1">
      <alignment horizontal="center" vertical="center"/>
    </xf>
    <xf numFmtId="0" fontId="44" fillId="4" borderId="7" xfId="0" applyFont="1" applyFill="1" applyBorder="1" applyAlignment="1">
      <alignment horizontal="center" vertical="center"/>
    </xf>
    <xf numFmtId="0" fontId="38" fillId="4" borderId="80" xfId="0" applyFont="1" applyFill="1" applyBorder="1" applyAlignment="1">
      <alignment horizontal="center" vertical="center"/>
    </xf>
    <xf numFmtId="0" fontId="38" fillId="4" borderId="81" xfId="0" applyFont="1" applyFill="1" applyBorder="1" applyAlignment="1">
      <alignment horizontal="center" vertical="center"/>
    </xf>
    <xf numFmtId="0" fontId="38" fillId="27" borderId="80" xfId="0" applyFont="1" applyFill="1" applyBorder="1" applyAlignment="1">
      <alignment horizontal="center" vertical="center"/>
    </xf>
    <xf numFmtId="0" fontId="38" fillId="27" borderId="81" xfId="0" applyFont="1" applyFill="1" applyBorder="1" applyAlignment="1">
      <alignment horizontal="center" vertical="center"/>
    </xf>
  </cellXfs>
  <cellStyles count="4710">
    <cellStyle name="basis" xfId="214" xr:uid="{00000000-0005-0000-0000-000000000000}"/>
    <cellStyle name="basis 2" xfId="215" xr:uid="{00000000-0005-0000-0000-000001000000}"/>
    <cellStyle name="basis_A4-staand1" xfId="1189" xr:uid="{00000000-0005-0000-0000-000002000000}"/>
    <cellStyle name="Comma 2" xfId="4" xr:uid="{00000000-0005-0000-0000-000003000000}"/>
    <cellStyle name="Comma 2 10" xfId="74" xr:uid="{00000000-0005-0000-0000-000004000000}"/>
    <cellStyle name="Comma 2 10 2" xfId="174" xr:uid="{00000000-0005-0000-0000-000005000000}"/>
    <cellStyle name="Comma 2 10 2 2" xfId="385" xr:uid="{00000000-0005-0000-0000-000006000000}"/>
    <cellStyle name="Comma 2 10 2 2 2" xfId="801" xr:uid="{00000000-0005-0000-0000-000007000000}"/>
    <cellStyle name="Comma 2 10 2 2 2 2" xfId="1984" xr:uid="{00000000-0005-0000-0000-000008000000}"/>
    <cellStyle name="Comma 2 10 2 2 3" xfId="1569" xr:uid="{00000000-0005-0000-0000-000009000000}"/>
    <cellStyle name="Comma 2 10 2 3" xfId="595" xr:uid="{00000000-0005-0000-0000-00000A000000}"/>
    <cellStyle name="Comma 2 10 2 3 2" xfId="1778" xr:uid="{00000000-0005-0000-0000-00000B000000}"/>
    <cellStyle name="Comma 2 10 2 4" xfId="1029" xr:uid="{00000000-0005-0000-0000-00000C000000}"/>
    <cellStyle name="Comma 2 10 2 4 2" xfId="2199" xr:uid="{00000000-0005-0000-0000-00000D000000}"/>
    <cellStyle name="Comma 2 10 2 5" xfId="1363" xr:uid="{00000000-0005-0000-0000-00000E000000}"/>
    <cellStyle name="Comma 2 10 3" xfId="285" xr:uid="{00000000-0005-0000-0000-00000F000000}"/>
    <cellStyle name="Comma 2 10 3 2" xfId="701" xr:uid="{00000000-0005-0000-0000-000010000000}"/>
    <cellStyle name="Comma 2 10 3 2 2" xfId="1884" xr:uid="{00000000-0005-0000-0000-000011000000}"/>
    <cellStyle name="Comma 2 10 3 3" xfId="1469" xr:uid="{00000000-0005-0000-0000-000012000000}"/>
    <cellStyle name="Comma 2 10 4" xfId="495" xr:uid="{00000000-0005-0000-0000-000013000000}"/>
    <cellStyle name="Comma 2 10 4 2" xfId="1678" xr:uid="{00000000-0005-0000-0000-000014000000}"/>
    <cellStyle name="Comma 2 10 5" xfId="929" xr:uid="{00000000-0005-0000-0000-000015000000}"/>
    <cellStyle name="Comma 2 10 5 2" xfId="2099" xr:uid="{00000000-0005-0000-0000-000016000000}"/>
    <cellStyle name="Comma 2 10 6" xfId="1263" xr:uid="{00000000-0005-0000-0000-000017000000}"/>
    <cellStyle name="Comma 2 11" xfId="84" xr:uid="{00000000-0005-0000-0000-000018000000}"/>
    <cellStyle name="Comma 2 11 2" xfId="184" xr:uid="{00000000-0005-0000-0000-000019000000}"/>
    <cellStyle name="Comma 2 11 2 2" xfId="395" xr:uid="{00000000-0005-0000-0000-00001A000000}"/>
    <cellStyle name="Comma 2 11 2 2 2" xfId="811" xr:uid="{00000000-0005-0000-0000-00001B000000}"/>
    <cellStyle name="Comma 2 11 2 2 2 2" xfId="1994" xr:uid="{00000000-0005-0000-0000-00001C000000}"/>
    <cellStyle name="Comma 2 11 2 2 3" xfId="1579" xr:uid="{00000000-0005-0000-0000-00001D000000}"/>
    <cellStyle name="Comma 2 11 2 3" xfId="605" xr:uid="{00000000-0005-0000-0000-00001E000000}"/>
    <cellStyle name="Comma 2 11 2 3 2" xfId="1788" xr:uid="{00000000-0005-0000-0000-00001F000000}"/>
    <cellStyle name="Comma 2 11 2 4" xfId="1039" xr:uid="{00000000-0005-0000-0000-000020000000}"/>
    <cellStyle name="Comma 2 11 2 4 2" xfId="2209" xr:uid="{00000000-0005-0000-0000-000021000000}"/>
    <cellStyle name="Comma 2 11 2 5" xfId="1373" xr:uid="{00000000-0005-0000-0000-000022000000}"/>
    <cellStyle name="Comma 2 11 3" xfId="295" xr:uid="{00000000-0005-0000-0000-000023000000}"/>
    <cellStyle name="Comma 2 11 3 2" xfId="711" xr:uid="{00000000-0005-0000-0000-000024000000}"/>
    <cellStyle name="Comma 2 11 3 2 2" xfId="1894" xr:uid="{00000000-0005-0000-0000-000025000000}"/>
    <cellStyle name="Comma 2 11 3 3" xfId="1479" xr:uid="{00000000-0005-0000-0000-000026000000}"/>
    <cellStyle name="Comma 2 11 4" xfId="505" xr:uid="{00000000-0005-0000-0000-000027000000}"/>
    <cellStyle name="Comma 2 11 4 2" xfId="1688" xr:uid="{00000000-0005-0000-0000-000028000000}"/>
    <cellStyle name="Comma 2 11 5" xfId="939" xr:uid="{00000000-0005-0000-0000-000029000000}"/>
    <cellStyle name="Comma 2 11 5 2" xfId="2109" xr:uid="{00000000-0005-0000-0000-00002A000000}"/>
    <cellStyle name="Comma 2 11 6" xfId="1273" xr:uid="{00000000-0005-0000-0000-00002B000000}"/>
    <cellStyle name="Comma 2 12" xfId="94" xr:uid="{00000000-0005-0000-0000-00002C000000}"/>
    <cellStyle name="Comma 2 12 2" xfId="194" xr:uid="{00000000-0005-0000-0000-00002D000000}"/>
    <cellStyle name="Comma 2 12 2 2" xfId="405" xr:uid="{00000000-0005-0000-0000-00002E000000}"/>
    <cellStyle name="Comma 2 12 2 2 2" xfId="821" xr:uid="{00000000-0005-0000-0000-00002F000000}"/>
    <cellStyle name="Comma 2 12 2 2 2 2" xfId="2004" xr:uid="{00000000-0005-0000-0000-000030000000}"/>
    <cellStyle name="Comma 2 12 2 2 3" xfId="1589" xr:uid="{00000000-0005-0000-0000-000031000000}"/>
    <cellStyle name="Comma 2 12 2 3" xfId="615" xr:uid="{00000000-0005-0000-0000-000032000000}"/>
    <cellStyle name="Comma 2 12 2 3 2" xfId="1798" xr:uid="{00000000-0005-0000-0000-000033000000}"/>
    <cellStyle name="Comma 2 12 2 4" xfId="1049" xr:uid="{00000000-0005-0000-0000-000034000000}"/>
    <cellStyle name="Comma 2 12 2 4 2" xfId="2219" xr:uid="{00000000-0005-0000-0000-000035000000}"/>
    <cellStyle name="Comma 2 12 2 5" xfId="1383" xr:uid="{00000000-0005-0000-0000-000036000000}"/>
    <cellStyle name="Comma 2 12 3" xfId="305" xr:uid="{00000000-0005-0000-0000-000037000000}"/>
    <cellStyle name="Comma 2 12 3 2" xfId="721" xr:uid="{00000000-0005-0000-0000-000038000000}"/>
    <cellStyle name="Comma 2 12 3 2 2" xfId="1904" xr:uid="{00000000-0005-0000-0000-000039000000}"/>
    <cellStyle name="Comma 2 12 3 3" xfId="1489" xr:uid="{00000000-0005-0000-0000-00003A000000}"/>
    <cellStyle name="Comma 2 12 4" xfId="515" xr:uid="{00000000-0005-0000-0000-00003B000000}"/>
    <cellStyle name="Comma 2 12 4 2" xfId="1698" xr:uid="{00000000-0005-0000-0000-00003C000000}"/>
    <cellStyle name="Comma 2 12 5" xfId="949" xr:uid="{00000000-0005-0000-0000-00003D000000}"/>
    <cellStyle name="Comma 2 12 5 2" xfId="2119" xr:uid="{00000000-0005-0000-0000-00003E000000}"/>
    <cellStyle name="Comma 2 12 6" xfId="1283" xr:uid="{00000000-0005-0000-0000-00003F000000}"/>
    <cellStyle name="Comma 2 13" xfId="104" xr:uid="{00000000-0005-0000-0000-000040000000}"/>
    <cellStyle name="Comma 2 13 2" xfId="204" xr:uid="{00000000-0005-0000-0000-000041000000}"/>
    <cellStyle name="Comma 2 13 2 2" xfId="415" xr:uid="{00000000-0005-0000-0000-000042000000}"/>
    <cellStyle name="Comma 2 13 2 2 2" xfId="831" xr:uid="{00000000-0005-0000-0000-000043000000}"/>
    <cellStyle name="Comma 2 13 2 2 2 2" xfId="2014" xr:uid="{00000000-0005-0000-0000-000044000000}"/>
    <cellStyle name="Comma 2 13 2 2 3" xfId="1599" xr:uid="{00000000-0005-0000-0000-000045000000}"/>
    <cellStyle name="Comma 2 13 2 3" xfId="625" xr:uid="{00000000-0005-0000-0000-000046000000}"/>
    <cellStyle name="Comma 2 13 2 3 2" xfId="1808" xr:uid="{00000000-0005-0000-0000-000047000000}"/>
    <cellStyle name="Comma 2 13 2 4" xfId="1059" xr:uid="{00000000-0005-0000-0000-000048000000}"/>
    <cellStyle name="Comma 2 13 2 4 2" xfId="2229" xr:uid="{00000000-0005-0000-0000-000049000000}"/>
    <cellStyle name="Comma 2 13 2 5" xfId="1393" xr:uid="{00000000-0005-0000-0000-00004A000000}"/>
    <cellStyle name="Comma 2 13 3" xfId="315" xr:uid="{00000000-0005-0000-0000-00004B000000}"/>
    <cellStyle name="Comma 2 13 3 2" xfId="731" xr:uid="{00000000-0005-0000-0000-00004C000000}"/>
    <cellStyle name="Comma 2 13 3 2 2" xfId="1914" xr:uid="{00000000-0005-0000-0000-00004D000000}"/>
    <cellStyle name="Comma 2 13 3 3" xfId="1499" xr:uid="{00000000-0005-0000-0000-00004E000000}"/>
    <cellStyle name="Comma 2 13 4" xfId="525" xr:uid="{00000000-0005-0000-0000-00004F000000}"/>
    <cellStyle name="Comma 2 13 4 2" xfId="1708" xr:uid="{00000000-0005-0000-0000-000050000000}"/>
    <cellStyle name="Comma 2 13 5" xfId="959" xr:uid="{00000000-0005-0000-0000-000051000000}"/>
    <cellStyle name="Comma 2 13 5 2" xfId="2129" xr:uid="{00000000-0005-0000-0000-000052000000}"/>
    <cellStyle name="Comma 2 13 6" xfId="1293" xr:uid="{00000000-0005-0000-0000-000053000000}"/>
    <cellStyle name="Comma 2 14" xfId="114" xr:uid="{00000000-0005-0000-0000-000054000000}"/>
    <cellStyle name="Comma 2 14 2" xfId="325" xr:uid="{00000000-0005-0000-0000-000055000000}"/>
    <cellStyle name="Comma 2 14 2 2" xfId="741" xr:uid="{00000000-0005-0000-0000-000056000000}"/>
    <cellStyle name="Comma 2 14 2 2 2" xfId="1924" xr:uid="{00000000-0005-0000-0000-000057000000}"/>
    <cellStyle name="Comma 2 14 2 3" xfId="1509" xr:uid="{00000000-0005-0000-0000-000058000000}"/>
    <cellStyle name="Comma 2 14 3" xfId="535" xr:uid="{00000000-0005-0000-0000-000059000000}"/>
    <cellStyle name="Comma 2 14 3 2" xfId="1718" xr:uid="{00000000-0005-0000-0000-00005A000000}"/>
    <cellStyle name="Comma 2 14 4" xfId="969" xr:uid="{00000000-0005-0000-0000-00005B000000}"/>
    <cellStyle name="Comma 2 14 4 2" xfId="2139" xr:uid="{00000000-0005-0000-0000-00005C000000}"/>
    <cellStyle name="Comma 2 14 5" xfId="1303" xr:uid="{00000000-0005-0000-0000-00005D000000}"/>
    <cellStyle name="Comma 2 15" xfId="225" xr:uid="{00000000-0005-0000-0000-00005E000000}"/>
    <cellStyle name="Comma 2 15 2" xfId="641" xr:uid="{00000000-0005-0000-0000-00005F000000}"/>
    <cellStyle name="Comma 2 15 2 2" xfId="1824" xr:uid="{00000000-0005-0000-0000-000060000000}"/>
    <cellStyle name="Comma 2 15 3" xfId="1409" xr:uid="{00000000-0005-0000-0000-000061000000}"/>
    <cellStyle name="Comma 2 16" xfId="431" xr:uid="{00000000-0005-0000-0000-000062000000}"/>
    <cellStyle name="Comma 2 16 2" xfId="1615" xr:uid="{00000000-0005-0000-0000-000063000000}"/>
    <cellStyle name="Comma 2 17" xfId="435" xr:uid="{00000000-0005-0000-0000-000064000000}"/>
    <cellStyle name="Comma 2 17 2" xfId="1618" xr:uid="{00000000-0005-0000-0000-000065000000}"/>
    <cellStyle name="Comma 2 18" xfId="865" xr:uid="{00000000-0005-0000-0000-000066000000}"/>
    <cellStyle name="Comma 2 18 2" xfId="2039" xr:uid="{00000000-0005-0000-0000-000067000000}"/>
    <cellStyle name="Comma 2 19" xfId="1203" xr:uid="{00000000-0005-0000-0000-000068000000}"/>
    <cellStyle name="Comma 2 2" xfId="11" xr:uid="{00000000-0005-0000-0000-000069000000}"/>
    <cellStyle name="Comma 2 2 10" xfId="96" xr:uid="{00000000-0005-0000-0000-00006A000000}"/>
    <cellStyle name="Comma 2 2 10 2" xfId="196" xr:uid="{00000000-0005-0000-0000-00006B000000}"/>
    <cellStyle name="Comma 2 2 10 2 2" xfId="407" xr:uid="{00000000-0005-0000-0000-00006C000000}"/>
    <cellStyle name="Comma 2 2 10 2 2 2" xfId="823" xr:uid="{00000000-0005-0000-0000-00006D000000}"/>
    <cellStyle name="Comma 2 2 10 2 2 2 2" xfId="2006" xr:uid="{00000000-0005-0000-0000-00006E000000}"/>
    <cellStyle name="Comma 2 2 10 2 2 3" xfId="1591" xr:uid="{00000000-0005-0000-0000-00006F000000}"/>
    <cellStyle name="Comma 2 2 10 2 3" xfId="617" xr:uid="{00000000-0005-0000-0000-000070000000}"/>
    <cellStyle name="Comma 2 2 10 2 3 2" xfId="1800" xr:uid="{00000000-0005-0000-0000-000071000000}"/>
    <cellStyle name="Comma 2 2 10 2 4" xfId="1051" xr:uid="{00000000-0005-0000-0000-000072000000}"/>
    <cellStyle name="Comma 2 2 10 2 4 2" xfId="2221" xr:uid="{00000000-0005-0000-0000-000073000000}"/>
    <cellStyle name="Comma 2 2 10 2 5" xfId="1385" xr:uid="{00000000-0005-0000-0000-000074000000}"/>
    <cellStyle name="Comma 2 2 10 3" xfId="307" xr:uid="{00000000-0005-0000-0000-000075000000}"/>
    <cellStyle name="Comma 2 2 10 3 2" xfId="723" xr:uid="{00000000-0005-0000-0000-000076000000}"/>
    <cellStyle name="Comma 2 2 10 3 2 2" xfId="1906" xr:uid="{00000000-0005-0000-0000-000077000000}"/>
    <cellStyle name="Comma 2 2 10 3 3" xfId="1491" xr:uid="{00000000-0005-0000-0000-000078000000}"/>
    <cellStyle name="Comma 2 2 10 4" xfId="517" xr:uid="{00000000-0005-0000-0000-000079000000}"/>
    <cellStyle name="Comma 2 2 10 4 2" xfId="1700" xr:uid="{00000000-0005-0000-0000-00007A000000}"/>
    <cellStyle name="Comma 2 2 10 5" xfId="951" xr:uid="{00000000-0005-0000-0000-00007B000000}"/>
    <cellStyle name="Comma 2 2 10 5 2" xfId="2121" xr:uid="{00000000-0005-0000-0000-00007C000000}"/>
    <cellStyle name="Comma 2 2 10 6" xfId="1285" xr:uid="{00000000-0005-0000-0000-00007D000000}"/>
    <cellStyle name="Comma 2 2 11" xfId="106" xr:uid="{00000000-0005-0000-0000-00007E000000}"/>
    <cellStyle name="Comma 2 2 11 2" xfId="206" xr:uid="{00000000-0005-0000-0000-00007F000000}"/>
    <cellStyle name="Comma 2 2 11 2 2" xfId="417" xr:uid="{00000000-0005-0000-0000-000080000000}"/>
    <cellStyle name="Comma 2 2 11 2 2 2" xfId="833" xr:uid="{00000000-0005-0000-0000-000081000000}"/>
    <cellStyle name="Comma 2 2 11 2 2 2 2" xfId="2016" xr:uid="{00000000-0005-0000-0000-000082000000}"/>
    <cellStyle name="Comma 2 2 11 2 2 3" xfId="1601" xr:uid="{00000000-0005-0000-0000-000083000000}"/>
    <cellStyle name="Comma 2 2 11 2 3" xfId="627" xr:uid="{00000000-0005-0000-0000-000084000000}"/>
    <cellStyle name="Comma 2 2 11 2 3 2" xfId="1810" xr:uid="{00000000-0005-0000-0000-000085000000}"/>
    <cellStyle name="Comma 2 2 11 2 4" xfId="1061" xr:uid="{00000000-0005-0000-0000-000086000000}"/>
    <cellStyle name="Comma 2 2 11 2 4 2" xfId="2231" xr:uid="{00000000-0005-0000-0000-000087000000}"/>
    <cellStyle name="Comma 2 2 11 2 5" xfId="1395" xr:uid="{00000000-0005-0000-0000-000088000000}"/>
    <cellStyle name="Comma 2 2 11 3" xfId="317" xr:uid="{00000000-0005-0000-0000-000089000000}"/>
    <cellStyle name="Comma 2 2 11 3 2" xfId="733" xr:uid="{00000000-0005-0000-0000-00008A000000}"/>
    <cellStyle name="Comma 2 2 11 3 2 2" xfId="1916" xr:uid="{00000000-0005-0000-0000-00008B000000}"/>
    <cellStyle name="Comma 2 2 11 3 3" xfId="1501" xr:uid="{00000000-0005-0000-0000-00008C000000}"/>
    <cellStyle name="Comma 2 2 11 4" xfId="527" xr:uid="{00000000-0005-0000-0000-00008D000000}"/>
    <cellStyle name="Comma 2 2 11 4 2" xfId="1710" xr:uid="{00000000-0005-0000-0000-00008E000000}"/>
    <cellStyle name="Comma 2 2 11 5" xfId="961" xr:uid="{00000000-0005-0000-0000-00008F000000}"/>
    <cellStyle name="Comma 2 2 11 5 2" xfId="2131" xr:uid="{00000000-0005-0000-0000-000090000000}"/>
    <cellStyle name="Comma 2 2 11 6" xfId="1295" xr:uid="{00000000-0005-0000-0000-000091000000}"/>
    <cellStyle name="Comma 2 2 12" xfId="116" xr:uid="{00000000-0005-0000-0000-000092000000}"/>
    <cellStyle name="Comma 2 2 12 2" xfId="327" xr:uid="{00000000-0005-0000-0000-000093000000}"/>
    <cellStyle name="Comma 2 2 12 2 2" xfId="743" xr:uid="{00000000-0005-0000-0000-000094000000}"/>
    <cellStyle name="Comma 2 2 12 2 2 2" xfId="1926" xr:uid="{00000000-0005-0000-0000-000095000000}"/>
    <cellStyle name="Comma 2 2 12 2 3" xfId="1511" xr:uid="{00000000-0005-0000-0000-000096000000}"/>
    <cellStyle name="Comma 2 2 12 3" xfId="537" xr:uid="{00000000-0005-0000-0000-000097000000}"/>
    <cellStyle name="Comma 2 2 12 3 2" xfId="1720" xr:uid="{00000000-0005-0000-0000-000098000000}"/>
    <cellStyle name="Comma 2 2 12 4" xfId="971" xr:uid="{00000000-0005-0000-0000-000099000000}"/>
    <cellStyle name="Comma 2 2 12 4 2" xfId="2141" xr:uid="{00000000-0005-0000-0000-00009A000000}"/>
    <cellStyle name="Comma 2 2 12 5" xfId="1305" xr:uid="{00000000-0005-0000-0000-00009B000000}"/>
    <cellStyle name="Comma 2 2 13" xfId="227" xr:uid="{00000000-0005-0000-0000-00009C000000}"/>
    <cellStyle name="Comma 2 2 13 2" xfId="643" xr:uid="{00000000-0005-0000-0000-00009D000000}"/>
    <cellStyle name="Comma 2 2 13 2 2" xfId="1826" xr:uid="{00000000-0005-0000-0000-00009E000000}"/>
    <cellStyle name="Comma 2 2 13 3" xfId="1411" xr:uid="{00000000-0005-0000-0000-00009F000000}"/>
    <cellStyle name="Comma 2 2 14" xfId="437" xr:uid="{00000000-0005-0000-0000-0000A0000000}"/>
    <cellStyle name="Comma 2 2 14 2" xfId="1620" xr:uid="{00000000-0005-0000-0000-0000A1000000}"/>
    <cellStyle name="Comma 2 2 15" xfId="868" xr:uid="{00000000-0005-0000-0000-0000A2000000}"/>
    <cellStyle name="Comma 2 2 15 2" xfId="2041" xr:uid="{00000000-0005-0000-0000-0000A3000000}"/>
    <cellStyle name="Comma 2 2 16" xfId="1205" xr:uid="{00000000-0005-0000-0000-0000A4000000}"/>
    <cellStyle name="Comma 2 2 2" xfId="16" xr:uid="{00000000-0005-0000-0000-0000A5000000}"/>
    <cellStyle name="Comma 2 2 2 10" xfId="110" xr:uid="{00000000-0005-0000-0000-0000A6000000}"/>
    <cellStyle name="Comma 2 2 2 10 2" xfId="210" xr:uid="{00000000-0005-0000-0000-0000A7000000}"/>
    <cellStyle name="Comma 2 2 2 10 2 2" xfId="421" xr:uid="{00000000-0005-0000-0000-0000A8000000}"/>
    <cellStyle name="Comma 2 2 2 10 2 2 2" xfId="837" xr:uid="{00000000-0005-0000-0000-0000A9000000}"/>
    <cellStyle name="Comma 2 2 2 10 2 2 2 2" xfId="2020" xr:uid="{00000000-0005-0000-0000-0000AA000000}"/>
    <cellStyle name="Comma 2 2 2 10 2 2 3" xfId="1605" xr:uid="{00000000-0005-0000-0000-0000AB000000}"/>
    <cellStyle name="Comma 2 2 2 10 2 3" xfId="631" xr:uid="{00000000-0005-0000-0000-0000AC000000}"/>
    <cellStyle name="Comma 2 2 2 10 2 3 2" xfId="1814" xr:uid="{00000000-0005-0000-0000-0000AD000000}"/>
    <cellStyle name="Comma 2 2 2 10 2 4" xfId="1065" xr:uid="{00000000-0005-0000-0000-0000AE000000}"/>
    <cellStyle name="Comma 2 2 2 10 2 4 2" xfId="2235" xr:uid="{00000000-0005-0000-0000-0000AF000000}"/>
    <cellStyle name="Comma 2 2 2 10 2 5" xfId="1399" xr:uid="{00000000-0005-0000-0000-0000B0000000}"/>
    <cellStyle name="Comma 2 2 2 10 3" xfId="321" xr:uid="{00000000-0005-0000-0000-0000B1000000}"/>
    <cellStyle name="Comma 2 2 2 10 3 2" xfId="737" xr:uid="{00000000-0005-0000-0000-0000B2000000}"/>
    <cellStyle name="Comma 2 2 2 10 3 2 2" xfId="1920" xr:uid="{00000000-0005-0000-0000-0000B3000000}"/>
    <cellStyle name="Comma 2 2 2 10 3 3" xfId="1505" xr:uid="{00000000-0005-0000-0000-0000B4000000}"/>
    <cellStyle name="Comma 2 2 2 10 4" xfId="531" xr:uid="{00000000-0005-0000-0000-0000B5000000}"/>
    <cellStyle name="Comma 2 2 2 10 4 2" xfId="1714" xr:uid="{00000000-0005-0000-0000-0000B6000000}"/>
    <cellStyle name="Comma 2 2 2 10 5" xfId="965" xr:uid="{00000000-0005-0000-0000-0000B7000000}"/>
    <cellStyle name="Comma 2 2 2 10 5 2" xfId="2135" xr:uid="{00000000-0005-0000-0000-0000B8000000}"/>
    <cellStyle name="Comma 2 2 2 10 6" xfId="1299" xr:uid="{00000000-0005-0000-0000-0000B9000000}"/>
    <cellStyle name="Comma 2 2 2 11" xfId="120" xr:uid="{00000000-0005-0000-0000-0000BA000000}"/>
    <cellStyle name="Comma 2 2 2 11 2" xfId="331" xr:uid="{00000000-0005-0000-0000-0000BB000000}"/>
    <cellStyle name="Comma 2 2 2 11 2 2" xfId="747" xr:uid="{00000000-0005-0000-0000-0000BC000000}"/>
    <cellStyle name="Comma 2 2 2 11 2 2 2" xfId="1930" xr:uid="{00000000-0005-0000-0000-0000BD000000}"/>
    <cellStyle name="Comma 2 2 2 11 2 3" xfId="1515" xr:uid="{00000000-0005-0000-0000-0000BE000000}"/>
    <cellStyle name="Comma 2 2 2 11 3" xfId="541" xr:uid="{00000000-0005-0000-0000-0000BF000000}"/>
    <cellStyle name="Comma 2 2 2 11 3 2" xfId="1724" xr:uid="{00000000-0005-0000-0000-0000C0000000}"/>
    <cellStyle name="Comma 2 2 2 11 4" xfId="975" xr:uid="{00000000-0005-0000-0000-0000C1000000}"/>
    <cellStyle name="Comma 2 2 2 11 4 2" xfId="2145" xr:uid="{00000000-0005-0000-0000-0000C2000000}"/>
    <cellStyle name="Comma 2 2 2 11 5" xfId="1309" xr:uid="{00000000-0005-0000-0000-0000C3000000}"/>
    <cellStyle name="Comma 2 2 2 12" xfId="231" xr:uid="{00000000-0005-0000-0000-0000C4000000}"/>
    <cellStyle name="Comma 2 2 2 12 2" xfId="647" xr:uid="{00000000-0005-0000-0000-0000C5000000}"/>
    <cellStyle name="Comma 2 2 2 12 2 2" xfId="1830" xr:uid="{00000000-0005-0000-0000-0000C6000000}"/>
    <cellStyle name="Comma 2 2 2 12 3" xfId="1415" xr:uid="{00000000-0005-0000-0000-0000C7000000}"/>
    <cellStyle name="Comma 2 2 2 13" xfId="441" xr:uid="{00000000-0005-0000-0000-0000C8000000}"/>
    <cellStyle name="Comma 2 2 2 13 2" xfId="1624" xr:uid="{00000000-0005-0000-0000-0000C9000000}"/>
    <cellStyle name="Comma 2 2 2 14" xfId="872" xr:uid="{00000000-0005-0000-0000-0000CA000000}"/>
    <cellStyle name="Comma 2 2 2 14 2" xfId="2045" xr:uid="{00000000-0005-0000-0000-0000CB000000}"/>
    <cellStyle name="Comma 2 2 2 15" xfId="1209" xr:uid="{00000000-0005-0000-0000-0000CC000000}"/>
    <cellStyle name="Comma 2 2 2 2" xfId="30" xr:uid="{00000000-0005-0000-0000-0000CD000000}"/>
    <cellStyle name="Comma 2 2 2 2 2" xfId="130" xr:uid="{00000000-0005-0000-0000-0000CE000000}"/>
    <cellStyle name="Comma 2 2 2 2 2 2" xfId="341" xr:uid="{00000000-0005-0000-0000-0000CF000000}"/>
    <cellStyle name="Comma 2 2 2 2 2 2 2" xfId="757" xr:uid="{00000000-0005-0000-0000-0000D0000000}"/>
    <cellStyle name="Comma 2 2 2 2 2 2 2 2" xfId="1940" xr:uid="{00000000-0005-0000-0000-0000D1000000}"/>
    <cellStyle name="Comma 2 2 2 2 2 2 3" xfId="1525" xr:uid="{00000000-0005-0000-0000-0000D2000000}"/>
    <cellStyle name="Comma 2 2 2 2 2 3" xfId="551" xr:uid="{00000000-0005-0000-0000-0000D3000000}"/>
    <cellStyle name="Comma 2 2 2 2 2 3 2" xfId="1734" xr:uid="{00000000-0005-0000-0000-0000D4000000}"/>
    <cellStyle name="Comma 2 2 2 2 2 4" xfId="985" xr:uid="{00000000-0005-0000-0000-0000D5000000}"/>
    <cellStyle name="Comma 2 2 2 2 2 4 2" xfId="2155" xr:uid="{00000000-0005-0000-0000-0000D6000000}"/>
    <cellStyle name="Comma 2 2 2 2 2 5" xfId="1319" xr:uid="{00000000-0005-0000-0000-0000D7000000}"/>
    <cellStyle name="Comma 2 2 2 2 3" xfId="241" xr:uid="{00000000-0005-0000-0000-0000D8000000}"/>
    <cellStyle name="Comma 2 2 2 2 3 2" xfId="657" xr:uid="{00000000-0005-0000-0000-0000D9000000}"/>
    <cellStyle name="Comma 2 2 2 2 3 2 2" xfId="1840" xr:uid="{00000000-0005-0000-0000-0000DA000000}"/>
    <cellStyle name="Comma 2 2 2 2 3 3" xfId="1425" xr:uid="{00000000-0005-0000-0000-0000DB000000}"/>
    <cellStyle name="Comma 2 2 2 2 4" xfId="451" xr:uid="{00000000-0005-0000-0000-0000DC000000}"/>
    <cellStyle name="Comma 2 2 2 2 4 2" xfId="1634" xr:uid="{00000000-0005-0000-0000-0000DD000000}"/>
    <cellStyle name="Comma 2 2 2 2 5" xfId="885" xr:uid="{00000000-0005-0000-0000-0000DE000000}"/>
    <cellStyle name="Comma 2 2 2 2 5 2" xfId="2055" xr:uid="{00000000-0005-0000-0000-0000DF000000}"/>
    <cellStyle name="Comma 2 2 2 2 6" xfId="1219" xr:uid="{00000000-0005-0000-0000-0000E0000000}"/>
    <cellStyle name="Comma 2 2 2 3" xfId="40" xr:uid="{00000000-0005-0000-0000-0000E1000000}"/>
    <cellStyle name="Comma 2 2 2 3 2" xfId="140" xr:uid="{00000000-0005-0000-0000-0000E2000000}"/>
    <cellStyle name="Comma 2 2 2 3 2 2" xfId="351" xr:uid="{00000000-0005-0000-0000-0000E3000000}"/>
    <cellStyle name="Comma 2 2 2 3 2 2 2" xfId="767" xr:uid="{00000000-0005-0000-0000-0000E4000000}"/>
    <cellStyle name="Comma 2 2 2 3 2 2 2 2" xfId="1950" xr:uid="{00000000-0005-0000-0000-0000E5000000}"/>
    <cellStyle name="Comma 2 2 2 3 2 2 3" xfId="1535" xr:uid="{00000000-0005-0000-0000-0000E6000000}"/>
    <cellStyle name="Comma 2 2 2 3 2 3" xfId="561" xr:uid="{00000000-0005-0000-0000-0000E7000000}"/>
    <cellStyle name="Comma 2 2 2 3 2 3 2" xfId="1744" xr:uid="{00000000-0005-0000-0000-0000E8000000}"/>
    <cellStyle name="Comma 2 2 2 3 2 4" xfId="995" xr:uid="{00000000-0005-0000-0000-0000E9000000}"/>
    <cellStyle name="Comma 2 2 2 3 2 4 2" xfId="2165" xr:uid="{00000000-0005-0000-0000-0000EA000000}"/>
    <cellStyle name="Comma 2 2 2 3 2 5" xfId="1329" xr:uid="{00000000-0005-0000-0000-0000EB000000}"/>
    <cellStyle name="Comma 2 2 2 3 3" xfId="251" xr:uid="{00000000-0005-0000-0000-0000EC000000}"/>
    <cellStyle name="Comma 2 2 2 3 3 2" xfId="667" xr:uid="{00000000-0005-0000-0000-0000ED000000}"/>
    <cellStyle name="Comma 2 2 2 3 3 2 2" xfId="1850" xr:uid="{00000000-0005-0000-0000-0000EE000000}"/>
    <cellStyle name="Comma 2 2 2 3 3 3" xfId="1435" xr:uid="{00000000-0005-0000-0000-0000EF000000}"/>
    <cellStyle name="Comma 2 2 2 3 4" xfId="461" xr:uid="{00000000-0005-0000-0000-0000F0000000}"/>
    <cellStyle name="Comma 2 2 2 3 4 2" xfId="1644" xr:uid="{00000000-0005-0000-0000-0000F1000000}"/>
    <cellStyle name="Comma 2 2 2 3 5" xfId="895" xr:uid="{00000000-0005-0000-0000-0000F2000000}"/>
    <cellStyle name="Comma 2 2 2 3 5 2" xfId="2065" xr:uid="{00000000-0005-0000-0000-0000F3000000}"/>
    <cellStyle name="Comma 2 2 2 3 6" xfId="1229" xr:uid="{00000000-0005-0000-0000-0000F4000000}"/>
    <cellStyle name="Comma 2 2 2 4" xfId="50" xr:uid="{00000000-0005-0000-0000-0000F5000000}"/>
    <cellStyle name="Comma 2 2 2 4 2" xfId="150" xr:uid="{00000000-0005-0000-0000-0000F6000000}"/>
    <cellStyle name="Comma 2 2 2 4 2 2" xfId="361" xr:uid="{00000000-0005-0000-0000-0000F7000000}"/>
    <cellStyle name="Comma 2 2 2 4 2 2 2" xfId="777" xr:uid="{00000000-0005-0000-0000-0000F8000000}"/>
    <cellStyle name="Comma 2 2 2 4 2 2 2 2" xfId="1960" xr:uid="{00000000-0005-0000-0000-0000F9000000}"/>
    <cellStyle name="Comma 2 2 2 4 2 2 3" xfId="1545" xr:uid="{00000000-0005-0000-0000-0000FA000000}"/>
    <cellStyle name="Comma 2 2 2 4 2 3" xfId="571" xr:uid="{00000000-0005-0000-0000-0000FB000000}"/>
    <cellStyle name="Comma 2 2 2 4 2 3 2" xfId="1754" xr:uid="{00000000-0005-0000-0000-0000FC000000}"/>
    <cellStyle name="Comma 2 2 2 4 2 4" xfId="1005" xr:uid="{00000000-0005-0000-0000-0000FD000000}"/>
    <cellStyle name="Comma 2 2 2 4 2 4 2" xfId="2175" xr:uid="{00000000-0005-0000-0000-0000FE000000}"/>
    <cellStyle name="Comma 2 2 2 4 2 5" xfId="1339" xr:uid="{00000000-0005-0000-0000-0000FF000000}"/>
    <cellStyle name="Comma 2 2 2 4 3" xfId="261" xr:uid="{00000000-0005-0000-0000-000000010000}"/>
    <cellStyle name="Comma 2 2 2 4 3 2" xfId="677" xr:uid="{00000000-0005-0000-0000-000001010000}"/>
    <cellStyle name="Comma 2 2 2 4 3 2 2" xfId="1860" xr:uid="{00000000-0005-0000-0000-000002010000}"/>
    <cellStyle name="Comma 2 2 2 4 3 3" xfId="1445" xr:uid="{00000000-0005-0000-0000-000003010000}"/>
    <cellStyle name="Comma 2 2 2 4 4" xfId="471" xr:uid="{00000000-0005-0000-0000-000004010000}"/>
    <cellStyle name="Comma 2 2 2 4 4 2" xfId="1654" xr:uid="{00000000-0005-0000-0000-000005010000}"/>
    <cellStyle name="Comma 2 2 2 4 5" xfId="905" xr:uid="{00000000-0005-0000-0000-000006010000}"/>
    <cellStyle name="Comma 2 2 2 4 5 2" xfId="2075" xr:uid="{00000000-0005-0000-0000-000007010000}"/>
    <cellStyle name="Comma 2 2 2 4 6" xfId="1239" xr:uid="{00000000-0005-0000-0000-000008010000}"/>
    <cellStyle name="Comma 2 2 2 5" xfId="60" xr:uid="{00000000-0005-0000-0000-000009010000}"/>
    <cellStyle name="Comma 2 2 2 5 2" xfId="160" xr:uid="{00000000-0005-0000-0000-00000A010000}"/>
    <cellStyle name="Comma 2 2 2 5 2 2" xfId="371" xr:uid="{00000000-0005-0000-0000-00000B010000}"/>
    <cellStyle name="Comma 2 2 2 5 2 2 2" xfId="787" xr:uid="{00000000-0005-0000-0000-00000C010000}"/>
    <cellStyle name="Comma 2 2 2 5 2 2 2 2" xfId="1970" xr:uid="{00000000-0005-0000-0000-00000D010000}"/>
    <cellStyle name="Comma 2 2 2 5 2 2 3" xfId="1555" xr:uid="{00000000-0005-0000-0000-00000E010000}"/>
    <cellStyle name="Comma 2 2 2 5 2 3" xfId="581" xr:uid="{00000000-0005-0000-0000-00000F010000}"/>
    <cellStyle name="Comma 2 2 2 5 2 3 2" xfId="1764" xr:uid="{00000000-0005-0000-0000-000010010000}"/>
    <cellStyle name="Comma 2 2 2 5 2 4" xfId="1015" xr:uid="{00000000-0005-0000-0000-000011010000}"/>
    <cellStyle name="Comma 2 2 2 5 2 4 2" xfId="2185" xr:uid="{00000000-0005-0000-0000-000012010000}"/>
    <cellStyle name="Comma 2 2 2 5 2 5" xfId="1349" xr:uid="{00000000-0005-0000-0000-000013010000}"/>
    <cellStyle name="Comma 2 2 2 5 3" xfId="271" xr:uid="{00000000-0005-0000-0000-000014010000}"/>
    <cellStyle name="Comma 2 2 2 5 3 2" xfId="687" xr:uid="{00000000-0005-0000-0000-000015010000}"/>
    <cellStyle name="Comma 2 2 2 5 3 2 2" xfId="1870" xr:uid="{00000000-0005-0000-0000-000016010000}"/>
    <cellStyle name="Comma 2 2 2 5 3 3" xfId="1455" xr:uid="{00000000-0005-0000-0000-000017010000}"/>
    <cellStyle name="Comma 2 2 2 5 4" xfId="481" xr:uid="{00000000-0005-0000-0000-000018010000}"/>
    <cellStyle name="Comma 2 2 2 5 4 2" xfId="1664" xr:uid="{00000000-0005-0000-0000-000019010000}"/>
    <cellStyle name="Comma 2 2 2 5 5" xfId="915" xr:uid="{00000000-0005-0000-0000-00001A010000}"/>
    <cellStyle name="Comma 2 2 2 5 5 2" xfId="2085" xr:uid="{00000000-0005-0000-0000-00001B010000}"/>
    <cellStyle name="Comma 2 2 2 5 6" xfId="1249" xr:uid="{00000000-0005-0000-0000-00001C010000}"/>
    <cellStyle name="Comma 2 2 2 6" xfId="70" xr:uid="{00000000-0005-0000-0000-00001D010000}"/>
    <cellStyle name="Comma 2 2 2 6 2" xfId="170" xr:uid="{00000000-0005-0000-0000-00001E010000}"/>
    <cellStyle name="Comma 2 2 2 6 2 2" xfId="381" xr:uid="{00000000-0005-0000-0000-00001F010000}"/>
    <cellStyle name="Comma 2 2 2 6 2 2 2" xfId="797" xr:uid="{00000000-0005-0000-0000-000020010000}"/>
    <cellStyle name="Comma 2 2 2 6 2 2 2 2" xfId="1980" xr:uid="{00000000-0005-0000-0000-000021010000}"/>
    <cellStyle name="Comma 2 2 2 6 2 2 3" xfId="1565" xr:uid="{00000000-0005-0000-0000-000022010000}"/>
    <cellStyle name="Comma 2 2 2 6 2 3" xfId="591" xr:uid="{00000000-0005-0000-0000-000023010000}"/>
    <cellStyle name="Comma 2 2 2 6 2 3 2" xfId="1774" xr:uid="{00000000-0005-0000-0000-000024010000}"/>
    <cellStyle name="Comma 2 2 2 6 2 4" xfId="1025" xr:uid="{00000000-0005-0000-0000-000025010000}"/>
    <cellStyle name="Comma 2 2 2 6 2 4 2" xfId="2195" xr:uid="{00000000-0005-0000-0000-000026010000}"/>
    <cellStyle name="Comma 2 2 2 6 2 5" xfId="1359" xr:uid="{00000000-0005-0000-0000-000027010000}"/>
    <cellStyle name="Comma 2 2 2 6 3" xfId="281" xr:uid="{00000000-0005-0000-0000-000028010000}"/>
    <cellStyle name="Comma 2 2 2 6 3 2" xfId="697" xr:uid="{00000000-0005-0000-0000-000029010000}"/>
    <cellStyle name="Comma 2 2 2 6 3 2 2" xfId="1880" xr:uid="{00000000-0005-0000-0000-00002A010000}"/>
    <cellStyle name="Comma 2 2 2 6 3 3" xfId="1465" xr:uid="{00000000-0005-0000-0000-00002B010000}"/>
    <cellStyle name="Comma 2 2 2 6 4" xfId="491" xr:uid="{00000000-0005-0000-0000-00002C010000}"/>
    <cellStyle name="Comma 2 2 2 6 4 2" xfId="1674" xr:uid="{00000000-0005-0000-0000-00002D010000}"/>
    <cellStyle name="Comma 2 2 2 6 5" xfId="925" xr:uid="{00000000-0005-0000-0000-00002E010000}"/>
    <cellStyle name="Comma 2 2 2 6 5 2" xfId="2095" xr:uid="{00000000-0005-0000-0000-00002F010000}"/>
    <cellStyle name="Comma 2 2 2 6 6" xfId="1259" xr:uid="{00000000-0005-0000-0000-000030010000}"/>
    <cellStyle name="Comma 2 2 2 7" xfId="80" xr:uid="{00000000-0005-0000-0000-000031010000}"/>
    <cellStyle name="Comma 2 2 2 7 2" xfId="180" xr:uid="{00000000-0005-0000-0000-000032010000}"/>
    <cellStyle name="Comma 2 2 2 7 2 2" xfId="391" xr:uid="{00000000-0005-0000-0000-000033010000}"/>
    <cellStyle name="Comma 2 2 2 7 2 2 2" xfId="807" xr:uid="{00000000-0005-0000-0000-000034010000}"/>
    <cellStyle name="Comma 2 2 2 7 2 2 2 2" xfId="1990" xr:uid="{00000000-0005-0000-0000-000035010000}"/>
    <cellStyle name="Comma 2 2 2 7 2 2 3" xfId="1575" xr:uid="{00000000-0005-0000-0000-000036010000}"/>
    <cellStyle name="Comma 2 2 2 7 2 3" xfId="601" xr:uid="{00000000-0005-0000-0000-000037010000}"/>
    <cellStyle name="Comma 2 2 2 7 2 3 2" xfId="1784" xr:uid="{00000000-0005-0000-0000-000038010000}"/>
    <cellStyle name="Comma 2 2 2 7 2 4" xfId="1035" xr:uid="{00000000-0005-0000-0000-000039010000}"/>
    <cellStyle name="Comma 2 2 2 7 2 4 2" xfId="2205" xr:uid="{00000000-0005-0000-0000-00003A010000}"/>
    <cellStyle name="Comma 2 2 2 7 2 5" xfId="1369" xr:uid="{00000000-0005-0000-0000-00003B010000}"/>
    <cellStyle name="Comma 2 2 2 7 3" xfId="291" xr:uid="{00000000-0005-0000-0000-00003C010000}"/>
    <cellStyle name="Comma 2 2 2 7 3 2" xfId="707" xr:uid="{00000000-0005-0000-0000-00003D010000}"/>
    <cellStyle name="Comma 2 2 2 7 3 2 2" xfId="1890" xr:uid="{00000000-0005-0000-0000-00003E010000}"/>
    <cellStyle name="Comma 2 2 2 7 3 3" xfId="1475" xr:uid="{00000000-0005-0000-0000-00003F010000}"/>
    <cellStyle name="Comma 2 2 2 7 4" xfId="501" xr:uid="{00000000-0005-0000-0000-000040010000}"/>
    <cellStyle name="Comma 2 2 2 7 4 2" xfId="1684" xr:uid="{00000000-0005-0000-0000-000041010000}"/>
    <cellStyle name="Comma 2 2 2 7 5" xfId="935" xr:uid="{00000000-0005-0000-0000-000042010000}"/>
    <cellStyle name="Comma 2 2 2 7 5 2" xfId="2105" xr:uid="{00000000-0005-0000-0000-000043010000}"/>
    <cellStyle name="Comma 2 2 2 7 6" xfId="1269" xr:uid="{00000000-0005-0000-0000-000044010000}"/>
    <cellStyle name="Comma 2 2 2 8" xfId="90" xr:uid="{00000000-0005-0000-0000-000045010000}"/>
    <cellStyle name="Comma 2 2 2 8 2" xfId="190" xr:uid="{00000000-0005-0000-0000-000046010000}"/>
    <cellStyle name="Comma 2 2 2 8 2 2" xfId="401" xr:uid="{00000000-0005-0000-0000-000047010000}"/>
    <cellStyle name="Comma 2 2 2 8 2 2 2" xfId="817" xr:uid="{00000000-0005-0000-0000-000048010000}"/>
    <cellStyle name="Comma 2 2 2 8 2 2 2 2" xfId="2000" xr:uid="{00000000-0005-0000-0000-000049010000}"/>
    <cellStyle name="Comma 2 2 2 8 2 2 3" xfId="1585" xr:uid="{00000000-0005-0000-0000-00004A010000}"/>
    <cellStyle name="Comma 2 2 2 8 2 3" xfId="611" xr:uid="{00000000-0005-0000-0000-00004B010000}"/>
    <cellStyle name="Comma 2 2 2 8 2 3 2" xfId="1794" xr:uid="{00000000-0005-0000-0000-00004C010000}"/>
    <cellStyle name="Comma 2 2 2 8 2 4" xfId="1045" xr:uid="{00000000-0005-0000-0000-00004D010000}"/>
    <cellStyle name="Comma 2 2 2 8 2 4 2" xfId="2215" xr:uid="{00000000-0005-0000-0000-00004E010000}"/>
    <cellStyle name="Comma 2 2 2 8 2 5" xfId="1379" xr:uid="{00000000-0005-0000-0000-00004F010000}"/>
    <cellStyle name="Comma 2 2 2 8 3" xfId="301" xr:uid="{00000000-0005-0000-0000-000050010000}"/>
    <cellStyle name="Comma 2 2 2 8 3 2" xfId="717" xr:uid="{00000000-0005-0000-0000-000051010000}"/>
    <cellStyle name="Comma 2 2 2 8 3 2 2" xfId="1900" xr:uid="{00000000-0005-0000-0000-000052010000}"/>
    <cellStyle name="Comma 2 2 2 8 3 3" xfId="1485" xr:uid="{00000000-0005-0000-0000-000053010000}"/>
    <cellStyle name="Comma 2 2 2 8 4" xfId="511" xr:uid="{00000000-0005-0000-0000-000054010000}"/>
    <cellStyle name="Comma 2 2 2 8 4 2" xfId="1694" xr:uid="{00000000-0005-0000-0000-000055010000}"/>
    <cellStyle name="Comma 2 2 2 8 5" xfId="945" xr:uid="{00000000-0005-0000-0000-000056010000}"/>
    <cellStyle name="Comma 2 2 2 8 5 2" xfId="2115" xr:uid="{00000000-0005-0000-0000-000057010000}"/>
    <cellStyle name="Comma 2 2 2 8 6" xfId="1279" xr:uid="{00000000-0005-0000-0000-000058010000}"/>
    <cellStyle name="Comma 2 2 2 9" xfId="100" xr:uid="{00000000-0005-0000-0000-000059010000}"/>
    <cellStyle name="Comma 2 2 2 9 2" xfId="200" xr:uid="{00000000-0005-0000-0000-00005A010000}"/>
    <cellStyle name="Comma 2 2 2 9 2 2" xfId="411" xr:uid="{00000000-0005-0000-0000-00005B010000}"/>
    <cellStyle name="Comma 2 2 2 9 2 2 2" xfId="827" xr:uid="{00000000-0005-0000-0000-00005C010000}"/>
    <cellStyle name="Comma 2 2 2 9 2 2 2 2" xfId="2010" xr:uid="{00000000-0005-0000-0000-00005D010000}"/>
    <cellStyle name="Comma 2 2 2 9 2 2 3" xfId="1595" xr:uid="{00000000-0005-0000-0000-00005E010000}"/>
    <cellStyle name="Comma 2 2 2 9 2 3" xfId="621" xr:uid="{00000000-0005-0000-0000-00005F010000}"/>
    <cellStyle name="Comma 2 2 2 9 2 3 2" xfId="1804" xr:uid="{00000000-0005-0000-0000-000060010000}"/>
    <cellStyle name="Comma 2 2 2 9 2 4" xfId="1055" xr:uid="{00000000-0005-0000-0000-000061010000}"/>
    <cellStyle name="Comma 2 2 2 9 2 4 2" xfId="2225" xr:uid="{00000000-0005-0000-0000-000062010000}"/>
    <cellStyle name="Comma 2 2 2 9 2 5" xfId="1389" xr:uid="{00000000-0005-0000-0000-000063010000}"/>
    <cellStyle name="Comma 2 2 2 9 3" xfId="311" xr:uid="{00000000-0005-0000-0000-000064010000}"/>
    <cellStyle name="Comma 2 2 2 9 3 2" xfId="727" xr:uid="{00000000-0005-0000-0000-000065010000}"/>
    <cellStyle name="Comma 2 2 2 9 3 2 2" xfId="1910" xr:uid="{00000000-0005-0000-0000-000066010000}"/>
    <cellStyle name="Comma 2 2 2 9 3 3" xfId="1495" xr:uid="{00000000-0005-0000-0000-000067010000}"/>
    <cellStyle name="Comma 2 2 2 9 4" xfId="521" xr:uid="{00000000-0005-0000-0000-000068010000}"/>
    <cellStyle name="Comma 2 2 2 9 4 2" xfId="1704" xr:uid="{00000000-0005-0000-0000-000069010000}"/>
    <cellStyle name="Comma 2 2 2 9 5" xfId="955" xr:uid="{00000000-0005-0000-0000-00006A010000}"/>
    <cellStyle name="Comma 2 2 2 9 5 2" xfId="2125" xr:uid="{00000000-0005-0000-0000-00006B010000}"/>
    <cellStyle name="Comma 2 2 2 9 6" xfId="1289" xr:uid="{00000000-0005-0000-0000-00006C010000}"/>
    <cellStyle name="Comma 2 2 3" xfId="26" xr:uid="{00000000-0005-0000-0000-00006D010000}"/>
    <cellStyle name="Comma 2 2 3 2" xfId="126" xr:uid="{00000000-0005-0000-0000-00006E010000}"/>
    <cellStyle name="Comma 2 2 3 2 2" xfId="337" xr:uid="{00000000-0005-0000-0000-00006F010000}"/>
    <cellStyle name="Comma 2 2 3 2 2 2" xfId="753" xr:uid="{00000000-0005-0000-0000-000070010000}"/>
    <cellStyle name="Comma 2 2 3 2 2 2 2" xfId="1936" xr:uid="{00000000-0005-0000-0000-000071010000}"/>
    <cellStyle name="Comma 2 2 3 2 2 3" xfId="1521" xr:uid="{00000000-0005-0000-0000-000072010000}"/>
    <cellStyle name="Comma 2 2 3 2 3" xfId="547" xr:uid="{00000000-0005-0000-0000-000073010000}"/>
    <cellStyle name="Comma 2 2 3 2 3 2" xfId="1730" xr:uid="{00000000-0005-0000-0000-000074010000}"/>
    <cellStyle name="Comma 2 2 3 2 4" xfId="981" xr:uid="{00000000-0005-0000-0000-000075010000}"/>
    <cellStyle name="Comma 2 2 3 2 4 2" xfId="2151" xr:uid="{00000000-0005-0000-0000-000076010000}"/>
    <cellStyle name="Comma 2 2 3 2 5" xfId="1315" xr:uid="{00000000-0005-0000-0000-000077010000}"/>
    <cellStyle name="Comma 2 2 3 3" xfId="237" xr:uid="{00000000-0005-0000-0000-000078010000}"/>
    <cellStyle name="Comma 2 2 3 3 2" xfId="653" xr:uid="{00000000-0005-0000-0000-000079010000}"/>
    <cellStyle name="Comma 2 2 3 3 2 2" xfId="1836" xr:uid="{00000000-0005-0000-0000-00007A010000}"/>
    <cellStyle name="Comma 2 2 3 3 3" xfId="1421" xr:uid="{00000000-0005-0000-0000-00007B010000}"/>
    <cellStyle name="Comma 2 2 3 4" xfId="447" xr:uid="{00000000-0005-0000-0000-00007C010000}"/>
    <cellStyle name="Comma 2 2 3 4 2" xfId="1630" xr:uid="{00000000-0005-0000-0000-00007D010000}"/>
    <cellStyle name="Comma 2 2 3 5" xfId="881" xr:uid="{00000000-0005-0000-0000-00007E010000}"/>
    <cellStyle name="Comma 2 2 3 5 2" xfId="2051" xr:uid="{00000000-0005-0000-0000-00007F010000}"/>
    <cellStyle name="Comma 2 2 3 6" xfId="1215" xr:uid="{00000000-0005-0000-0000-000080010000}"/>
    <cellStyle name="Comma 2 2 4" xfId="36" xr:uid="{00000000-0005-0000-0000-000081010000}"/>
    <cellStyle name="Comma 2 2 4 2" xfId="136" xr:uid="{00000000-0005-0000-0000-000082010000}"/>
    <cellStyle name="Comma 2 2 4 2 2" xfId="347" xr:uid="{00000000-0005-0000-0000-000083010000}"/>
    <cellStyle name="Comma 2 2 4 2 2 2" xfId="763" xr:uid="{00000000-0005-0000-0000-000084010000}"/>
    <cellStyle name="Comma 2 2 4 2 2 2 2" xfId="1946" xr:uid="{00000000-0005-0000-0000-000085010000}"/>
    <cellStyle name="Comma 2 2 4 2 2 3" xfId="1531" xr:uid="{00000000-0005-0000-0000-000086010000}"/>
    <cellStyle name="Comma 2 2 4 2 3" xfId="557" xr:uid="{00000000-0005-0000-0000-000087010000}"/>
    <cellStyle name="Comma 2 2 4 2 3 2" xfId="1740" xr:uid="{00000000-0005-0000-0000-000088010000}"/>
    <cellStyle name="Comma 2 2 4 2 4" xfId="991" xr:uid="{00000000-0005-0000-0000-000089010000}"/>
    <cellStyle name="Comma 2 2 4 2 4 2" xfId="2161" xr:uid="{00000000-0005-0000-0000-00008A010000}"/>
    <cellStyle name="Comma 2 2 4 2 5" xfId="1325" xr:uid="{00000000-0005-0000-0000-00008B010000}"/>
    <cellStyle name="Comma 2 2 4 3" xfId="247" xr:uid="{00000000-0005-0000-0000-00008C010000}"/>
    <cellStyle name="Comma 2 2 4 3 2" xfId="663" xr:uid="{00000000-0005-0000-0000-00008D010000}"/>
    <cellStyle name="Comma 2 2 4 3 2 2" xfId="1846" xr:uid="{00000000-0005-0000-0000-00008E010000}"/>
    <cellStyle name="Comma 2 2 4 3 3" xfId="1431" xr:uid="{00000000-0005-0000-0000-00008F010000}"/>
    <cellStyle name="Comma 2 2 4 4" xfId="457" xr:uid="{00000000-0005-0000-0000-000090010000}"/>
    <cellStyle name="Comma 2 2 4 4 2" xfId="1640" xr:uid="{00000000-0005-0000-0000-000091010000}"/>
    <cellStyle name="Comma 2 2 4 5" xfId="891" xr:uid="{00000000-0005-0000-0000-000092010000}"/>
    <cellStyle name="Comma 2 2 4 5 2" xfId="2061" xr:uid="{00000000-0005-0000-0000-000093010000}"/>
    <cellStyle name="Comma 2 2 4 6" xfId="1225" xr:uid="{00000000-0005-0000-0000-000094010000}"/>
    <cellStyle name="Comma 2 2 5" xfId="46" xr:uid="{00000000-0005-0000-0000-000095010000}"/>
    <cellStyle name="Comma 2 2 5 2" xfId="146" xr:uid="{00000000-0005-0000-0000-000096010000}"/>
    <cellStyle name="Comma 2 2 5 2 2" xfId="357" xr:uid="{00000000-0005-0000-0000-000097010000}"/>
    <cellStyle name="Comma 2 2 5 2 2 2" xfId="773" xr:uid="{00000000-0005-0000-0000-000098010000}"/>
    <cellStyle name="Comma 2 2 5 2 2 2 2" xfId="1956" xr:uid="{00000000-0005-0000-0000-000099010000}"/>
    <cellStyle name="Comma 2 2 5 2 2 3" xfId="1541" xr:uid="{00000000-0005-0000-0000-00009A010000}"/>
    <cellStyle name="Comma 2 2 5 2 3" xfId="567" xr:uid="{00000000-0005-0000-0000-00009B010000}"/>
    <cellStyle name="Comma 2 2 5 2 3 2" xfId="1750" xr:uid="{00000000-0005-0000-0000-00009C010000}"/>
    <cellStyle name="Comma 2 2 5 2 4" xfId="1001" xr:uid="{00000000-0005-0000-0000-00009D010000}"/>
    <cellStyle name="Comma 2 2 5 2 4 2" xfId="2171" xr:uid="{00000000-0005-0000-0000-00009E010000}"/>
    <cellStyle name="Comma 2 2 5 2 5" xfId="1335" xr:uid="{00000000-0005-0000-0000-00009F010000}"/>
    <cellStyle name="Comma 2 2 5 3" xfId="257" xr:uid="{00000000-0005-0000-0000-0000A0010000}"/>
    <cellStyle name="Comma 2 2 5 3 2" xfId="673" xr:uid="{00000000-0005-0000-0000-0000A1010000}"/>
    <cellStyle name="Comma 2 2 5 3 2 2" xfId="1856" xr:uid="{00000000-0005-0000-0000-0000A2010000}"/>
    <cellStyle name="Comma 2 2 5 3 3" xfId="1441" xr:uid="{00000000-0005-0000-0000-0000A3010000}"/>
    <cellStyle name="Comma 2 2 5 4" xfId="467" xr:uid="{00000000-0005-0000-0000-0000A4010000}"/>
    <cellStyle name="Comma 2 2 5 4 2" xfId="1650" xr:uid="{00000000-0005-0000-0000-0000A5010000}"/>
    <cellStyle name="Comma 2 2 5 5" xfId="901" xr:uid="{00000000-0005-0000-0000-0000A6010000}"/>
    <cellStyle name="Comma 2 2 5 5 2" xfId="2071" xr:uid="{00000000-0005-0000-0000-0000A7010000}"/>
    <cellStyle name="Comma 2 2 5 6" xfId="1235" xr:uid="{00000000-0005-0000-0000-0000A8010000}"/>
    <cellStyle name="Comma 2 2 6" xfId="56" xr:uid="{00000000-0005-0000-0000-0000A9010000}"/>
    <cellStyle name="Comma 2 2 6 2" xfId="156" xr:uid="{00000000-0005-0000-0000-0000AA010000}"/>
    <cellStyle name="Comma 2 2 6 2 2" xfId="367" xr:uid="{00000000-0005-0000-0000-0000AB010000}"/>
    <cellStyle name="Comma 2 2 6 2 2 2" xfId="783" xr:uid="{00000000-0005-0000-0000-0000AC010000}"/>
    <cellStyle name="Comma 2 2 6 2 2 2 2" xfId="1966" xr:uid="{00000000-0005-0000-0000-0000AD010000}"/>
    <cellStyle name="Comma 2 2 6 2 2 3" xfId="1551" xr:uid="{00000000-0005-0000-0000-0000AE010000}"/>
    <cellStyle name="Comma 2 2 6 2 3" xfId="577" xr:uid="{00000000-0005-0000-0000-0000AF010000}"/>
    <cellStyle name="Comma 2 2 6 2 3 2" xfId="1760" xr:uid="{00000000-0005-0000-0000-0000B0010000}"/>
    <cellStyle name="Comma 2 2 6 2 4" xfId="1011" xr:uid="{00000000-0005-0000-0000-0000B1010000}"/>
    <cellStyle name="Comma 2 2 6 2 4 2" xfId="2181" xr:uid="{00000000-0005-0000-0000-0000B2010000}"/>
    <cellStyle name="Comma 2 2 6 2 5" xfId="1345" xr:uid="{00000000-0005-0000-0000-0000B3010000}"/>
    <cellStyle name="Comma 2 2 6 3" xfId="267" xr:uid="{00000000-0005-0000-0000-0000B4010000}"/>
    <cellStyle name="Comma 2 2 6 3 2" xfId="683" xr:uid="{00000000-0005-0000-0000-0000B5010000}"/>
    <cellStyle name="Comma 2 2 6 3 2 2" xfId="1866" xr:uid="{00000000-0005-0000-0000-0000B6010000}"/>
    <cellStyle name="Comma 2 2 6 3 3" xfId="1451" xr:uid="{00000000-0005-0000-0000-0000B7010000}"/>
    <cellStyle name="Comma 2 2 6 4" xfId="477" xr:uid="{00000000-0005-0000-0000-0000B8010000}"/>
    <cellStyle name="Comma 2 2 6 4 2" xfId="1660" xr:uid="{00000000-0005-0000-0000-0000B9010000}"/>
    <cellStyle name="Comma 2 2 6 5" xfId="911" xr:uid="{00000000-0005-0000-0000-0000BA010000}"/>
    <cellStyle name="Comma 2 2 6 5 2" xfId="2081" xr:uid="{00000000-0005-0000-0000-0000BB010000}"/>
    <cellStyle name="Comma 2 2 6 6" xfId="1245" xr:uid="{00000000-0005-0000-0000-0000BC010000}"/>
    <cellStyle name="Comma 2 2 7" xfId="66" xr:uid="{00000000-0005-0000-0000-0000BD010000}"/>
    <cellStyle name="Comma 2 2 7 2" xfId="166" xr:uid="{00000000-0005-0000-0000-0000BE010000}"/>
    <cellStyle name="Comma 2 2 7 2 2" xfId="377" xr:uid="{00000000-0005-0000-0000-0000BF010000}"/>
    <cellStyle name="Comma 2 2 7 2 2 2" xfId="793" xr:uid="{00000000-0005-0000-0000-0000C0010000}"/>
    <cellStyle name="Comma 2 2 7 2 2 2 2" xfId="1976" xr:uid="{00000000-0005-0000-0000-0000C1010000}"/>
    <cellStyle name="Comma 2 2 7 2 2 3" xfId="1561" xr:uid="{00000000-0005-0000-0000-0000C2010000}"/>
    <cellStyle name="Comma 2 2 7 2 3" xfId="587" xr:uid="{00000000-0005-0000-0000-0000C3010000}"/>
    <cellStyle name="Comma 2 2 7 2 3 2" xfId="1770" xr:uid="{00000000-0005-0000-0000-0000C4010000}"/>
    <cellStyle name="Comma 2 2 7 2 4" xfId="1021" xr:uid="{00000000-0005-0000-0000-0000C5010000}"/>
    <cellStyle name="Comma 2 2 7 2 4 2" xfId="2191" xr:uid="{00000000-0005-0000-0000-0000C6010000}"/>
    <cellStyle name="Comma 2 2 7 2 5" xfId="1355" xr:uid="{00000000-0005-0000-0000-0000C7010000}"/>
    <cellStyle name="Comma 2 2 7 3" xfId="277" xr:uid="{00000000-0005-0000-0000-0000C8010000}"/>
    <cellStyle name="Comma 2 2 7 3 2" xfId="693" xr:uid="{00000000-0005-0000-0000-0000C9010000}"/>
    <cellStyle name="Comma 2 2 7 3 2 2" xfId="1876" xr:uid="{00000000-0005-0000-0000-0000CA010000}"/>
    <cellStyle name="Comma 2 2 7 3 3" xfId="1461" xr:uid="{00000000-0005-0000-0000-0000CB010000}"/>
    <cellStyle name="Comma 2 2 7 4" xfId="487" xr:uid="{00000000-0005-0000-0000-0000CC010000}"/>
    <cellStyle name="Comma 2 2 7 4 2" xfId="1670" xr:uid="{00000000-0005-0000-0000-0000CD010000}"/>
    <cellStyle name="Comma 2 2 7 5" xfId="921" xr:uid="{00000000-0005-0000-0000-0000CE010000}"/>
    <cellStyle name="Comma 2 2 7 5 2" xfId="2091" xr:uid="{00000000-0005-0000-0000-0000CF010000}"/>
    <cellStyle name="Comma 2 2 7 6" xfId="1255" xr:uid="{00000000-0005-0000-0000-0000D0010000}"/>
    <cellStyle name="Comma 2 2 8" xfId="76" xr:uid="{00000000-0005-0000-0000-0000D1010000}"/>
    <cellStyle name="Comma 2 2 8 2" xfId="176" xr:uid="{00000000-0005-0000-0000-0000D2010000}"/>
    <cellStyle name="Comma 2 2 8 2 2" xfId="387" xr:uid="{00000000-0005-0000-0000-0000D3010000}"/>
    <cellStyle name="Comma 2 2 8 2 2 2" xfId="803" xr:uid="{00000000-0005-0000-0000-0000D4010000}"/>
    <cellStyle name="Comma 2 2 8 2 2 2 2" xfId="1986" xr:uid="{00000000-0005-0000-0000-0000D5010000}"/>
    <cellStyle name="Comma 2 2 8 2 2 3" xfId="1571" xr:uid="{00000000-0005-0000-0000-0000D6010000}"/>
    <cellStyle name="Comma 2 2 8 2 3" xfId="597" xr:uid="{00000000-0005-0000-0000-0000D7010000}"/>
    <cellStyle name="Comma 2 2 8 2 3 2" xfId="1780" xr:uid="{00000000-0005-0000-0000-0000D8010000}"/>
    <cellStyle name="Comma 2 2 8 2 4" xfId="1031" xr:uid="{00000000-0005-0000-0000-0000D9010000}"/>
    <cellStyle name="Comma 2 2 8 2 4 2" xfId="2201" xr:uid="{00000000-0005-0000-0000-0000DA010000}"/>
    <cellStyle name="Comma 2 2 8 2 5" xfId="1365" xr:uid="{00000000-0005-0000-0000-0000DB010000}"/>
    <cellStyle name="Comma 2 2 8 3" xfId="287" xr:uid="{00000000-0005-0000-0000-0000DC010000}"/>
    <cellStyle name="Comma 2 2 8 3 2" xfId="703" xr:uid="{00000000-0005-0000-0000-0000DD010000}"/>
    <cellStyle name="Comma 2 2 8 3 2 2" xfId="1886" xr:uid="{00000000-0005-0000-0000-0000DE010000}"/>
    <cellStyle name="Comma 2 2 8 3 3" xfId="1471" xr:uid="{00000000-0005-0000-0000-0000DF010000}"/>
    <cellStyle name="Comma 2 2 8 4" xfId="497" xr:uid="{00000000-0005-0000-0000-0000E0010000}"/>
    <cellStyle name="Comma 2 2 8 4 2" xfId="1680" xr:uid="{00000000-0005-0000-0000-0000E1010000}"/>
    <cellStyle name="Comma 2 2 8 5" xfId="931" xr:uid="{00000000-0005-0000-0000-0000E2010000}"/>
    <cellStyle name="Comma 2 2 8 5 2" xfId="2101" xr:uid="{00000000-0005-0000-0000-0000E3010000}"/>
    <cellStyle name="Comma 2 2 8 6" xfId="1265" xr:uid="{00000000-0005-0000-0000-0000E4010000}"/>
    <cellStyle name="Comma 2 2 9" xfId="86" xr:uid="{00000000-0005-0000-0000-0000E5010000}"/>
    <cellStyle name="Comma 2 2 9 2" xfId="186" xr:uid="{00000000-0005-0000-0000-0000E6010000}"/>
    <cellStyle name="Comma 2 2 9 2 2" xfId="397" xr:uid="{00000000-0005-0000-0000-0000E7010000}"/>
    <cellStyle name="Comma 2 2 9 2 2 2" xfId="813" xr:uid="{00000000-0005-0000-0000-0000E8010000}"/>
    <cellStyle name="Comma 2 2 9 2 2 2 2" xfId="1996" xr:uid="{00000000-0005-0000-0000-0000E9010000}"/>
    <cellStyle name="Comma 2 2 9 2 2 3" xfId="1581" xr:uid="{00000000-0005-0000-0000-0000EA010000}"/>
    <cellStyle name="Comma 2 2 9 2 3" xfId="607" xr:uid="{00000000-0005-0000-0000-0000EB010000}"/>
    <cellStyle name="Comma 2 2 9 2 3 2" xfId="1790" xr:uid="{00000000-0005-0000-0000-0000EC010000}"/>
    <cellStyle name="Comma 2 2 9 2 4" xfId="1041" xr:uid="{00000000-0005-0000-0000-0000ED010000}"/>
    <cellStyle name="Comma 2 2 9 2 4 2" xfId="2211" xr:uid="{00000000-0005-0000-0000-0000EE010000}"/>
    <cellStyle name="Comma 2 2 9 2 5" xfId="1375" xr:uid="{00000000-0005-0000-0000-0000EF010000}"/>
    <cellStyle name="Comma 2 2 9 3" xfId="297" xr:uid="{00000000-0005-0000-0000-0000F0010000}"/>
    <cellStyle name="Comma 2 2 9 3 2" xfId="713" xr:uid="{00000000-0005-0000-0000-0000F1010000}"/>
    <cellStyle name="Comma 2 2 9 3 2 2" xfId="1896" xr:uid="{00000000-0005-0000-0000-0000F2010000}"/>
    <cellStyle name="Comma 2 2 9 3 3" xfId="1481" xr:uid="{00000000-0005-0000-0000-0000F3010000}"/>
    <cellStyle name="Comma 2 2 9 4" xfId="507" xr:uid="{00000000-0005-0000-0000-0000F4010000}"/>
    <cellStyle name="Comma 2 2 9 4 2" xfId="1690" xr:uid="{00000000-0005-0000-0000-0000F5010000}"/>
    <cellStyle name="Comma 2 2 9 5" xfId="941" xr:uid="{00000000-0005-0000-0000-0000F6010000}"/>
    <cellStyle name="Comma 2 2 9 5 2" xfId="2111" xr:uid="{00000000-0005-0000-0000-0000F7010000}"/>
    <cellStyle name="Comma 2 2 9 6" xfId="1275" xr:uid="{00000000-0005-0000-0000-0000F8010000}"/>
    <cellStyle name="Comma 2 20" xfId="4703" xr:uid="{42F2F753-DC95-4537-A71F-077B46F6715E}"/>
    <cellStyle name="Comma 2 3" xfId="14" xr:uid="{00000000-0005-0000-0000-0000F9010000}"/>
    <cellStyle name="Comma 2 3 10" xfId="108" xr:uid="{00000000-0005-0000-0000-0000FA010000}"/>
    <cellStyle name="Comma 2 3 10 2" xfId="208" xr:uid="{00000000-0005-0000-0000-0000FB010000}"/>
    <cellStyle name="Comma 2 3 10 2 2" xfId="419" xr:uid="{00000000-0005-0000-0000-0000FC010000}"/>
    <cellStyle name="Comma 2 3 10 2 2 2" xfId="835" xr:uid="{00000000-0005-0000-0000-0000FD010000}"/>
    <cellStyle name="Comma 2 3 10 2 2 2 2" xfId="2018" xr:uid="{00000000-0005-0000-0000-0000FE010000}"/>
    <cellStyle name="Comma 2 3 10 2 2 3" xfId="1603" xr:uid="{00000000-0005-0000-0000-0000FF010000}"/>
    <cellStyle name="Comma 2 3 10 2 3" xfId="629" xr:uid="{00000000-0005-0000-0000-000000020000}"/>
    <cellStyle name="Comma 2 3 10 2 3 2" xfId="1812" xr:uid="{00000000-0005-0000-0000-000001020000}"/>
    <cellStyle name="Comma 2 3 10 2 4" xfId="1063" xr:uid="{00000000-0005-0000-0000-000002020000}"/>
    <cellStyle name="Comma 2 3 10 2 4 2" xfId="2233" xr:uid="{00000000-0005-0000-0000-000003020000}"/>
    <cellStyle name="Comma 2 3 10 2 5" xfId="1397" xr:uid="{00000000-0005-0000-0000-000004020000}"/>
    <cellStyle name="Comma 2 3 10 3" xfId="319" xr:uid="{00000000-0005-0000-0000-000005020000}"/>
    <cellStyle name="Comma 2 3 10 3 2" xfId="735" xr:uid="{00000000-0005-0000-0000-000006020000}"/>
    <cellStyle name="Comma 2 3 10 3 2 2" xfId="1918" xr:uid="{00000000-0005-0000-0000-000007020000}"/>
    <cellStyle name="Comma 2 3 10 3 3" xfId="1503" xr:uid="{00000000-0005-0000-0000-000008020000}"/>
    <cellStyle name="Comma 2 3 10 4" xfId="529" xr:uid="{00000000-0005-0000-0000-000009020000}"/>
    <cellStyle name="Comma 2 3 10 4 2" xfId="1712" xr:uid="{00000000-0005-0000-0000-00000A020000}"/>
    <cellStyle name="Comma 2 3 10 5" xfId="963" xr:uid="{00000000-0005-0000-0000-00000B020000}"/>
    <cellStyle name="Comma 2 3 10 5 2" xfId="2133" xr:uid="{00000000-0005-0000-0000-00000C020000}"/>
    <cellStyle name="Comma 2 3 10 6" xfId="1297" xr:uid="{00000000-0005-0000-0000-00000D020000}"/>
    <cellStyle name="Comma 2 3 11" xfId="118" xr:uid="{00000000-0005-0000-0000-00000E020000}"/>
    <cellStyle name="Comma 2 3 11 2" xfId="329" xr:uid="{00000000-0005-0000-0000-00000F020000}"/>
    <cellStyle name="Comma 2 3 11 2 2" xfId="745" xr:uid="{00000000-0005-0000-0000-000010020000}"/>
    <cellStyle name="Comma 2 3 11 2 2 2" xfId="1928" xr:uid="{00000000-0005-0000-0000-000011020000}"/>
    <cellStyle name="Comma 2 3 11 2 3" xfId="1513" xr:uid="{00000000-0005-0000-0000-000012020000}"/>
    <cellStyle name="Comma 2 3 11 3" xfId="539" xr:uid="{00000000-0005-0000-0000-000013020000}"/>
    <cellStyle name="Comma 2 3 11 3 2" xfId="1722" xr:uid="{00000000-0005-0000-0000-000014020000}"/>
    <cellStyle name="Comma 2 3 11 4" xfId="973" xr:uid="{00000000-0005-0000-0000-000015020000}"/>
    <cellStyle name="Comma 2 3 11 4 2" xfId="2143" xr:uid="{00000000-0005-0000-0000-000016020000}"/>
    <cellStyle name="Comma 2 3 11 5" xfId="1307" xr:uid="{00000000-0005-0000-0000-000017020000}"/>
    <cellStyle name="Comma 2 3 12" xfId="229" xr:uid="{00000000-0005-0000-0000-000018020000}"/>
    <cellStyle name="Comma 2 3 12 2" xfId="645" xr:uid="{00000000-0005-0000-0000-000019020000}"/>
    <cellStyle name="Comma 2 3 12 2 2" xfId="1828" xr:uid="{00000000-0005-0000-0000-00001A020000}"/>
    <cellStyle name="Comma 2 3 12 3" xfId="1413" xr:uid="{00000000-0005-0000-0000-00001B020000}"/>
    <cellStyle name="Comma 2 3 13" xfId="439" xr:uid="{00000000-0005-0000-0000-00001C020000}"/>
    <cellStyle name="Comma 2 3 13 2" xfId="1622" xr:uid="{00000000-0005-0000-0000-00001D020000}"/>
    <cellStyle name="Comma 2 3 14" xfId="870" xr:uid="{00000000-0005-0000-0000-00001E020000}"/>
    <cellStyle name="Comma 2 3 14 2" xfId="2043" xr:uid="{00000000-0005-0000-0000-00001F020000}"/>
    <cellStyle name="Comma 2 3 15" xfId="1207" xr:uid="{00000000-0005-0000-0000-000020020000}"/>
    <cellStyle name="Comma 2 3 2" xfId="28" xr:uid="{00000000-0005-0000-0000-000021020000}"/>
    <cellStyle name="Comma 2 3 2 2" xfId="128" xr:uid="{00000000-0005-0000-0000-000022020000}"/>
    <cellStyle name="Comma 2 3 2 2 2" xfId="339" xr:uid="{00000000-0005-0000-0000-000023020000}"/>
    <cellStyle name="Comma 2 3 2 2 2 2" xfId="755" xr:uid="{00000000-0005-0000-0000-000024020000}"/>
    <cellStyle name="Comma 2 3 2 2 2 2 2" xfId="1938" xr:uid="{00000000-0005-0000-0000-000025020000}"/>
    <cellStyle name="Comma 2 3 2 2 2 3" xfId="1523" xr:uid="{00000000-0005-0000-0000-000026020000}"/>
    <cellStyle name="Comma 2 3 2 2 3" xfId="549" xr:uid="{00000000-0005-0000-0000-000027020000}"/>
    <cellStyle name="Comma 2 3 2 2 3 2" xfId="1732" xr:uid="{00000000-0005-0000-0000-000028020000}"/>
    <cellStyle name="Comma 2 3 2 2 4" xfId="983" xr:uid="{00000000-0005-0000-0000-000029020000}"/>
    <cellStyle name="Comma 2 3 2 2 4 2" xfId="2153" xr:uid="{00000000-0005-0000-0000-00002A020000}"/>
    <cellStyle name="Comma 2 3 2 2 5" xfId="1317" xr:uid="{00000000-0005-0000-0000-00002B020000}"/>
    <cellStyle name="Comma 2 3 2 3" xfId="239" xr:uid="{00000000-0005-0000-0000-00002C020000}"/>
    <cellStyle name="Comma 2 3 2 3 2" xfId="655" xr:uid="{00000000-0005-0000-0000-00002D020000}"/>
    <cellStyle name="Comma 2 3 2 3 2 2" xfId="1838" xr:uid="{00000000-0005-0000-0000-00002E020000}"/>
    <cellStyle name="Comma 2 3 2 3 3" xfId="1423" xr:uid="{00000000-0005-0000-0000-00002F020000}"/>
    <cellStyle name="Comma 2 3 2 4" xfId="449" xr:uid="{00000000-0005-0000-0000-000030020000}"/>
    <cellStyle name="Comma 2 3 2 4 2" xfId="1632" xr:uid="{00000000-0005-0000-0000-000031020000}"/>
    <cellStyle name="Comma 2 3 2 5" xfId="883" xr:uid="{00000000-0005-0000-0000-000032020000}"/>
    <cellStyle name="Comma 2 3 2 5 2" xfId="2053" xr:uid="{00000000-0005-0000-0000-000033020000}"/>
    <cellStyle name="Comma 2 3 2 6" xfId="1217" xr:uid="{00000000-0005-0000-0000-000034020000}"/>
    <cellStyle name="Comma 2 3 3" xfId="38" xr:uid="{00000000-0005-0000-0000-000035020000}"/>
    <cellStyle name="Comma 2 3 3 2" xfId="138" xr:uid="{00000000-0005-0000-0000-000036020000}"/>
    <cellStyle name="Comma 2 3 3 2 2" xfId="349" xr:uid="{00000000-0005-0000-0000-000037020000}"/>
    <cellStyle name="Comma 2 3 3 2 2 2" xfId="765" xr:uid="{00000000-0005-0000-0000-000038020000}"/>
    <cellStyle name="Comma 2 3 3 2 2 2 2" xfId="1948" xr:uid="{00000000-0005-0000-0000-000039020000}"/>
    <cellStyle name="Comma 2 3 3 2 2 3" xfId="1533" xr:uid="{00000000-0005-0000-0000-00003A020000}"/>
    <cellStyle name="Comma 2 3 3 2 3" xfId="559" xr:uid="{00000000-0005-0000-0000-00003B020000}"/>
    <cellStyle name="Comma 2 3 3 2 3 2" xfId="1742" xr:uid="{00000000-0005-0000-0000-00003C020000}"/>
    <cellStyle name="Comma 2 3 3 2 4" xfId="993" xr:uid="{00000000-0005-0000-0000-00003D020000}"/>
    <cellStyle name="Comma 2 3 3 2 4 2" xfId="2163" xr:uid="{00000000-0005-0000-0000-00003E020000}"/>
    <cellStyle name="Comma 2 3 3 2 5" xfId="1327" xr:uid="{00000000-0005-0000-0000-00003F020000}"/>
    <cellStyle name="Comma 2 3 3 3" xfId="249" xr:uid="{00000000-0005-0000-0000-000040020000}"/>
    <cellStyle name="Comma 2 3 3 3 2" xfId="665" xr:uid="{00000000-0005-0000-0000-000041020000}"/>
    <cellStyle name="Comma 2 3 3 3 2 2" xfId="1848" xr:uid="{00000000-0005-0000-0000-000042020000}"/>
    <cellStyle name="Comma 2 3 3 3 3" xfId="1433" xr:uid="{00000000-0005-0000-0000-000043020000}"/>
    <cellStyle name="Comma 2 3 3 4" xfId="459" xr:uid="{00000000-0005-0000-0000-000044020000}"/>
    <cellStyle name="Comma 2 3 3 4 2" xfId="1642" xr:uid="{00000000-0005-0000-0000-000045020000}"/>
    <cellStyle name="Comma 2 3 3 5" xfId="893" xr:uid="{00000000-0005-0000-0000-000046020000}"/>
    <cellStyle name="Comma 2 3 3 5 2" xfId="2063" xr:uid="{00000000-0005-0000-0000-000047020000}"/>
    <cellStyle name="Comma 2 3 3 6" xfId="1227" xr:uid="{00000000-0005-0000-0000-000048020000}"/>
    <cellStyle name="Comma 2 3 4" xfId="48" xr:uid="{00000000-0005-0000-0000-000049020000}"/>
    <cellStyle name="Comma 2 3 4 2" xfId="148" xr:uid="{00000000-0005-0000-0000-00004A020000}"/>
    <cellStyle name="Comma 2 3 4 2 2" xfId="359" xr:uid="{00000000-0005-0000-0000-00004B020000}"/>
    <cellStyle name="Comma 2 3 4 2 2 2" xfId="775" xr:uid="{00000000-0005-0000-0000-00004C020000}"/>
    <cellStyle name="Comma 2 3 4 2 2 2 2" xfId="1958" xr:uid="{00000000-0005-0000-0000-00004D020000}"/>
    <cellStyle name="Comma 2 3 4 2 2 3" xfId="1543" xr:uid="{00000000-0005-0000-0000-00004E020000}"/>
    <cellStyle name="Comma 2 3 4 2 3" xfId="569" xr:uid="{00000000-0005-0000-0000-00004F020000}"/>
    <cellStyle name="Comma 2 3 4 2 3 2" xfId="1752" xr:uid="{00000000-0005-0000-0000-000050020000}"/>
    <cellStyle name="Comma 2 3 4 2 4" xfId="1003" xr:uid="{00000000-0005-0000-0000-000051020000}"/>
    <cellStyle name="Comma 2 3 4 2 4 2" xfId="2173" xr:uid="{00000000-0005-0000-0000-000052020000}"/>
    <cellStyle name="Comma 2 3 4 2 5" xfId="1337" xr:uid="{00000000-0005-0000-0000-000053020000}"/>
    <cellStyle name="Comma 2 3 4 3" xfId="259" xr:uid="{00000000-0005-0000-0000-000054020000}"/>
    <cellStyle name="Comma 2 3 4 3 2" xfId="675" xr:uid="{00000000-0005-0000-0000-000055020000}"/>
    <cellStyle name="Comma 2 3 4 3 2 2" xfId="1858" xr:uid="{00000000-0005-0000-0000-000056020000}"/>
    <cellStyle name="Comma 2 3 4 3 3" xfId="1443" xr:uid="{00000000-0005-0000-0000-000057020000}"/>
    <cellStyle name="Comma 2 3 4 4" xfId="469" xr:uid="{00000000-0005-0000-0000-000058020000}"/>
    <cellStyle name="Comma 2 3 4 4 2" xfId="1652" xr:uid="{00000000-0005-0000-0000-000059020000}"/>
    <cellStyle name="Comma 2 3 4 5" xfId="903" xr:uid="{00000000-0005-0000-0000-00005A020000}"/>
    <cellStyle name="Comma 2 3 4 5 2" xfId="2073" xr:uid="{00000000-0005-0000-0000-00005B020000}"/>
    <cellStyle name="Comma 2 3 4 6" xfId="1237" xr:uid="{00000000-0005-0000-0000-00005C020000}"/>
    <cellStyle name="Comma 2 3 5" xfId="58" xr:uid="{00000000-0005-0000-0000-00005D020000}"/>
    <cellStyle name="Comma 2 3 5 2" xfId="158" xr:uid="{00000000-0005-0000-0000-00005E020000}"/>
    <cellStyle name="Comma 2 3 5 2 2" xfId="369" xr:uid="{00000000-0005-0000-0000-00005F020000}"/>
    <cellStyle name="Comma 2 3 5 2 2 2" xfId="785" xr:uid="{00000000-0005-0000-0000-000060020000}"/>
    <cellStyle name="Comma 2 3 5 2 2 2 2" xfId="1968" xr:uid="{00000000-0005-0000-0000-000061020000}"/>
    <cellStyle name="Comma 2 3 5 2 2 3" xfId="1553" xr:uid="{00000000-0005-0000-0000-000062020000}"/>
    <cellStyle name="Comma 2 3 5 2 3" xfId="579" xr:uid="{00000000-0005-0000-0000-000063020000}"/>
    <cellStyle name="Comma 2 3 5 2 3 2" xfId="1762" xr:uid="{00000000-0005-0000-0000-000064020000}"/>
    <cellStyle name="Comma 2 3 5 2 4" xfId="1013" xr:uid="{00000000-0005-0000-0000-000065020000}"/>
    <cellStyle name="Comma 2 3 5 2 4 2" xfId="2183" xr:uid="{00000000-0005-0000-0000-000066020000}"/>
    <cellStyle name="Comma 2 3 5 2 5" xfId="1347" xr:uid="{00000000-0005-0000-0000-000067020000}"/>
    <cellStyle name="Comma 2 3 5 3" xfId="269" xr:uid="{00000000-0005-0000-0000-000068020000}"/>
    <cellStyle name="Comma 2 3 5 3 2" xfId="685" xr:uid="{00000000-0005-0000-0000-000069020000}"/>
    <cellStyle name="Comma 2 3 5 3 2 2" xfId="1868" xr:uid="{00000000-0005-0000-0000-00006A020000}"/>
    <cellStyle name="Comma 2 3 5 3 3" xfId="1453" xr:uid="{00000000-0005-0000-0000-00006B020000}"/>
    <cellStyle name="Comma 2 3 5 4" xfId="479" xr:uid="{00000000-0005-0000-0000-00006C020000}"/>
    <cellStyle name="Comma 2 3 5 4 2" xfId="1662" xr:uid="{00000000-0005-0000-0000-00006D020000}"/>
    <cellStyle name="Comma 2 3 5 5" xfId="913" xr:uid="{00000000-0005-0000-0000-00006E020000}"/>
    <cellStyle name="Comma 2 3 5 5 2" xfId="2083" xr:uid="{00000000-0005-0000-0000-00006F020000}"/>
    <cellStyle name="Comma 2 3 5 6" xfId="1247" xr:uid="{00000000-0005-0000-0000-000070020000}"/>
    <cellStyle name="Comma 2 3 6" xfId="68" xr:uid="{00000000-0005-0000-0000-000071020000}"/>
    <cellStyle name="Comma 2 3 6 2" xfId="168" xr:uid="{00000000-0005-0000-0000-000072020000}"/>
    <cellStyle name="Comma 2 3 6 2 2" xfId="379" xr:uid="{00000000-0005-0000-0000-000073020000}"/>
    <cellStyle name="Comma 2 3 6 2 2 2" xfId="795" xr:uid="{00000000-0005-0000-0000-000074020000}"/>
    <cellStyle name="Comma 2 3 6 2 2 2 2" xfId="1978" xr:uid="{00000000-0005-0000-0000-000075020000}"/>
    <cellStyle name="Comma 2 3 6 2 2 3" xfId="1563" xr:uid="{00000000-0005-0000-0000-000076020000}"/>
    <cellStyle name="Comma 2 3 6 2 3" xfId="589" xr:uid="{00000000-0005-0000-0000-000077020000}"/>
    <cellStyle name="Comma 2 3 6 2 3 2" xfId="1772" xr:uid="{00000000-0005-0000-0000-000078020000}"/>
    <cellStyle name="Comma 2 3 6 2 4" xfId="1023" xr:uid="{00000000-0005-0000-0000-000079020000}"/>
    <cellStyle name="Comma 2 3 6 2 4 2" xfId="2193" xr:uid="{00000000-0005-0000-0000-00007A020000}"/>
    <cellStyle name="Comma 2 3 6 2 5" xfId="1357" xr:uid="{00000000-0005-0000-0000-00007B020000}"/>
    <cellStyle name="Comma 2 3 6 3" xfId="279" xr:uid="{00000000-0005-0000-0000-00007C020000}"/>
    <cellStyle name="Comma 2 3 6 3 2" xfId="695" xr:uid="{00000000-0005-0000-0000-00007D020000}"/>
    <cellStyle name="Comma 2 3 6 3 2 2" xfId="1878" xr:uid="{00000000-0005-0000-0000-00007E020000}"/>
    <cellStyle name="Comma 2 3 6 3 3" xfId="1463" xr:uid="{00000000-0005-0000-0000-00007F020000}"/>
    <cellStyle name="Comma 2 3 6 4" xfId="489" xr:uid="{00000000-0005-0000-0000-000080020000}"/>
    <cellStyle name="Comma 2 3 6 4 2" xfId="1672" xr:uid="{00000000-0005-0000-0000-000081020000}"/>
    <cellStyle name="Comma 2 3 6 5" xfId="923" xr:uid="{00000000-0005-0000-0000-000082020000}"/>
    <cellStyle name="Comma 2 3 6 5 2" xfId="2093" xr:uid="{00000000-0005-0000-0000-000083020000}"/>
    <cellStyle name="Comma 2 3 6 6" xfId="1257" xr:uid="{00000000-0005-0000-0000-000084020000}"/>
    <cellStyle name="Comma 2 3 7" xfId="78" xr:uid="{00000000-0005-0000-0000-000085020000}"/>
    <cellStyle name="Comma 2 3 7 2" xfId="178" xr:uid="{00000000-0005-0000-0000-000086020000}"/>
    <cellStyle name="Comma 2 3 7 2 2" xfId="389" xr:uid="{00000000-0005-0000-0000-000087020000}"/>
    <cellStyle name="Comma 2 3 7 2 2 2" xfId="805" xr:uid="{00000000-0005-0000-0000-000088020000}"/>
    <cellStyle name="Comma 2 3 7 2 2 2 2" xfId="1988" xr:uid="{00000000-0005-0000-0000-000089020000}"/>
    <cellStyle name="Comma 2 3 7 2 2 3" xfId="1573" xr:uid="{00000000-0005-0000-0000-00008A020000}"/>
    <cellStyle name="Comma 2 3 7 2 3" xfId="599" xr:uid="{00000000-0005-0000-0000-00008B020000}"/>
    <cellStyle name="Comma 2 3 7 2 3 2" xfId="1782" xr:uid="{00000000-0005-0000-0000-00008C020000}"/>
    <cellStyle name="Comma 2 3 7 2 4" xfId="1033" xr:uid="{00000000-0005-0000-0000-00008D020000}"/>
    <cellStyle name="Comma 2 3 7 2 4 2" xfId="2203" xr:uid="{00000000-0005-0000-0000-00008E020000}"/>
    <cellStyle name="Comma 2 3 7 2 5" xfId="1367" xr:uid="{00000000-0005-0000-0000-00008F020000}"/>
    <cellStyle name="Comma 2 3 7 3" xfId="289" xr:uid="{00000000-0005-0000-0000-000090020000}"/>
    <cellStyle name="Comma 2 3 7 3 2" xfId="705" xr:uid="{00000000-0005-0000-0000-000091020000}"/>
    <cellStyle name="Comma 2 3 7 3 2 2" xfId="1888" xr:uid="{00000000-0005-0000-0000-000092020000}"/>
    <cellStyle name="Comma 2 3 7 3 3" xfId="1473" xr:uid="{00000000-0005-0000-0000-000093020000}"/>
    <cellStyle name="Comma 2 3 7 4" xfId="499" xr:uid="{00000000-0005-0000-0000-000094020000}"/>
    <cellStyle name="Comma 2 3 7 4 2" xfId="1682" xr:uid="{00000000-0005-0000-0000-000095020000}"/>
    <cellStyle name="Comma 2 3 7 5" xfId="933" xr:uid="{00000000-0005-0000-0000-000096020000}"/>
    <cellStyle name="Comma 2 3 7 5 2" xfId="2103" xr:uid="{00000000-0005-0000-0000-000097020000}"/>
    <cellStyle name="Comma 2 3 7 6" xfId="1267" xr:uid="{00000000-0005-0000-0000-000098020000}"/>
    <cellStyle name="Comma 2 3 8" xfId="88" xr:uid="{00000000-0005-0000-0000-000099020000}"/>
    <cellStyle name="Comma 2 3 8 2" xfId="188" xr:uid="{00000000-0005-0000-0000-00009A020000}"/>
    <cellStyle name="Comma 2 3 8 2 2" xfId="399" xr:uid="{00000000-0005-0000-0000-00009B020000}"/>
    <cellStyle name="Comma 2 3 8 2 2 2" xfId="815" xr:uid="{00000000-0005-0000-0000-00009C020000}"/>
    <cellStyle name="Comma 2 3 8 2 2 2 2" xfId="1998" xr:uid="{00000000-0005-0000-0000-00009D020000}"/>
    <cellStyle name="Comma 2 3 8 2 2 3" xfId="1583" xr:uid="{00000000-0005-0000-0000-00009E020000}"/>
    <cellStyle name="Comma 2 3 8 2 3" xfId="609" xr:uid="{00000000-0005-0000-0000-00009F020000}"/>
    <cellStyle name="Comma 2 3 8 2 3 2" xfId="1792" xr:uid="{00000000-0005-0000-0000-0000A0020000}"/>
    <cellStyle name="Comma 2 3 8 2 4" xfId="1043" xr:uid="{00000000-0005-0000-0000-0000A1020000}"/>
    <cellStyle name="Comma 2 3 8 2 4 2" xfId="2213" xr:uid="{00000000-0005-0000-0000-0000A2020000}"/>
    <cellStyle name="Comma 2 3 8 2 5" xfId="1377" xr:uid="{00000000-0005-0000-0000-0000A3020000}"/>
    <cellStyle name="Comma 2 3 8 3" xfId="299" xr:uid="{00000000-0005-0000-0000-0000A4020000}"/>
    <cellStyle name="Comma 2 3 8 3 2" xfId="715" xr:uid="{00000000-0005-0000-0000-0000A5020000}"/>
    <cellStyle name="Comma 2 3 8 3 2 2" xfId="1898" xr:uid="{00000000-0005-0000-0000-0000A6020000}"/>
    <cellStyle name="Comma 2 3 8 3 3" xfId="1483" xr:uid="{00000000-0005-0000-0000-0000A7020000}"/>
    <cellStyle name="Comma 2 3 8 4" xfId="509" xr:uid="{00000000-0005-0000-0000-0000A8020000}"/>
    <cellStyle name="Comma 2 3 8 4 2" xfId="1692" xr:uid="{00000000-0005-0000-0000-0000A9020000}"/>
    <cellStyle name="Comma 2 3 8 5" xfId="943" xr:uid="{00000000-0005-0000-0000-0000AA020000}"/>
    <cellStyle name="Comma 2 3 8 5 2" xfId="2113" xr:uid="{00000000-0005-0000-0000-0000AB020000}"/>
    <cellStyle name="Comma 2 3 8 6" xfId="1277" xr:uid="{00000000-0005-0000-0000-0000AC020000}"/>
    <cellStyle name="Comma 2 3 9" xfId="98" xr:uid="{00000000-0005-0000-0000-0000AD020000}"/>
    <cellStyle name="Comma 2 3 9 2" xfId="198" xr:uid="{00000000-0005-0000-0000-0000AE020000}"/>
    <cellStyle name="Comma 2 3 9 2 2" xfId="409" xr:uid="{00000000-0005-0000-0000-0000AF020000}"/>
    <cellStyle name="Comma 2 3 9 2 2 2" xfId="825" xr:uid="{00000000-0005-0000-0000-0000B0020000}"/>
    <cellStyle name="Comma 2 3 9 2 2 2 2" xfId="2008" xr:uid="{00000000-0005-0000-0000-0000B1020000}"/>
    <cellStyle name="Comma 2 3 9 2 2 3" xfId="1593" xr:uid="{00000000-0005-0000-0000-0000B2020000}"/>
    <cellStyle name="Comma 2 3 9 2 3" xfId="619" xr:uid="{00000000-0005-0000-0000-0000B3020000}"/>
    <cellStyle name="Comma 2 3 9 2 3 2" xfId="1802" xr:uid="{00000000-0005-0000-0000-0000B4020000}"/>
    <cellStyle name="Comma 2 3 9 2 4" xfId="1053" xr:uid="{00000000-0005-0000-0000-0000B5020000}"/>
    <cellStyle name="Comma 2 3 9 2 4 2" xfId="2223" xr:uid="{00000000-0005-0000-0000-0000B6020000}"/>
    <cellStyle name="Comma 2 3 9 2 5" xfId="1387" xr:uid="{00000000-0005-0000-0000-0000B7020000}"/>
    <cellStyle name="Comma 2 3 9 3" xfId="309" xr:uid="{00000000-0005-0000-0000-0000B8020000}"/>
    <cellStyle name="Comma 2 3 9 3 2" xfId="725" xr:uid="{00000000-0005-0000-0000-0000B9020000}"/>
    <cellStyle name="Comma 2 3 9 3 2 2" xfId="1908" xr:uid="{00000000-0005-0000-0000-0000BA020000}"/>
    <cellStyle name="Comma 2 3 9 3 3" xfId="1493" xr:uid="{00000000-0005-0000-0000-0000BB020000}"/>
    <cellStyle name="Comma 2 3 9 4" xfId="519" xr:uid="{00000000-0005-0000-0000-0000BC020000}"/>
    <cellStyle name="Comma 2 3 9 4 2" xfId="1702" xr:uid="{00000000-0005-0000-0000-0000BD020000}"/>
    <cellStyle name="Comma 2 3 9 5" xfId="953" xr:uid="{00000000-0005-0000-0000-0000BE020000}"/>
    <cellStyle name="Comma 2 3 9 5 2" xfId="2123" xr:uid="{00000000-0005-0000-0000-0000BF020000}"/>
    <cellStyle name="Comma 2 3 9 6" xfId="1287" xr:uid="{00000000-0005-0000-0000-0000C0020000}"/>
    <cellStyle name="Comma 2 4" xfId="19" xr:uid="{00000000-0005-0000-0000-0000C1020000}"/>
    <cellStyle name="Comma 2 4 10" xfId="112" xr:uid="{00000000-0005-0000-0000-0000C2020000}"/>
    <cellStyle name="Comma 2 4 10 2" xfId="212" xr:uid="{00000000-0005-0000-0000-0000C3020000}"/>
    <cellStyle name="Comma 2 4 10 2 2" xfId="423" xr:uid="{00000000-0005-0000-0000-0000C4020000}"/>
    <cellStyle name="Comma 2 4 10 2 2 2" xfId="839" xr:uid="{00000000-0005-0000-0000-0000C5020000}"/>
    <cellStyle name="Comma 2 4 10 2 2 2 2" xfId="2022" xr:uid="{00000000-0005-0000-0000-0000C6020000}"/>
    <cellStyle name="Comma 2 4 10 2 2 3" xfId="1607" xr:uid="{00000000-0005-0000-0000-0000C7020000}"/>
    <cellStyle name="Comma 2 4 10 2 3" xfId="633" xr:uid="{00000000-0005-0000-0000-0000C8020000}"/>
    <cellStyle name="Comma 2 4 10 2 3 2" xfId="1816" xr:uid="{00000000-0005-0000-0000-0000C9020000}"/>
    <cellStyle name="Comma 2 4 10 2 4" xfId="1067" xr:uid="{00000000-0005-0000-0000-0000CA020000}"/>
    <cellStyle name="Comma 2 4 10 2 4 2" xfId="2237" xr:uid="{00000000-0005-0000-0000-0000CB020000}"/>
    <cellStyle name="Comma 2 4 10 2 5" xfId="1401" xr:uid="{00000000-0005-0000-0000-0000CC020000}"/>
    <cellStyle name="Comma 2 4 10 3" xfId="323" xr:uid="{00000000-0005-0000-0000-0000CD020000}"/>
    <cellStyle name="Comma 2 4 10 3 2" xfId="739" xr:uid="{00000000-0005-0000-0000-0000CE020000}"/>
    <cellStyle name="Comma 2 4 10 3 2 2" xfId="1922" xr:uid="{00000000-0005-0000-0000-0000CF020000}"/>
    <cellStyle name="Comma 2 4 10 3 3" xfId="1507" xr:uid="{00000000-0005-0000-0000-0000D0020000}"/>
    <cellStyle name="Comma 2 4 10 4" xfId="533" xr:uid="{00000000-0005-0000-0000-0000D1020000}"/>
    <cellStyle name="Comma 2 4 10 4 2" xfId="1716" xr:uid="{00000000-0005-0000-0000-0000D2020000}"/>
    <cellStyle name="Comma 2 4 10 5" xfId="967" xr:uid="{00000000-0005-0000-0000-0000D3020000}"/>
    <cellStyle name="Comma 2 4 10 5 2" xfId="2137" xr:uid="{00000000-0005-0000-0000-0000D4020000}"/>
    <cellStyle name="Comma 2 4 10 6" xfId="1301" xr:uid="{00000000-0005-0000-0000-0000D5020000}"/>
    <cellStyle name="Comma 2 4 11" xfId="122" xr:uid="{00000000-0005-0000-0000-0000D6020000}"/>
    <cellStyle name="Comma 2 4 11 2" xfId="333" xr:uid="{00000000-0005-0000-0000-0000D7020000}"/>
    <cellStyle name="Comma 2 4 11 2 2" xfId="749" xr:uid="{00000000-0005-0000-0000-0000D8020000}"/>
    <cellStyle name="Comma 2 4 11 2 2 2" xfId="1932" xr:uid="{00000000-0005-0000-0000-0000D9020000}"/>
    <cellStyle name="Comma 2 4 11 2 3" xfId="1517" xr:uid="{00000000-0005-0000-0000-0000DA020000}"/>
    <cellStyle name="Comma 2 4 11 3" xfId="543" xr:uid="{00000000-0005-0000-0000-0000DB020000}"/>
    <cellStyle name="Comma 2 4 11 3 2" xfId="1726" xr:uid="{00000000-0005-0000-0000-0000DC020000}"/>
    <cellStyle name="Comma 2 4 11 4" xfId="977" xr:uid="{00000000-0005-0000-0000-0000DD020000}"/>
    <cellStyle name="Comma 2 4 11 4 2" xfId="2147" xr:uid="{00000000-0005-0000-0000-0000DE020000}"/>
    <cellStyle name="Comma 2 4 11 5" xfId="1311" xr:uid="{00000000-0005-0000-0000-0000DF020000}"/>
    <cellStyle name="Comma 2 4 12" xfId="233" xr:uid="{00000000-0005-0000-0000-0000E0020000}"/>
    <cellStyle name="Comma 2 4 12 2" xfId="649" xr:uid="{00000000-0005-0000-0000-0000E1020000}"/>
    <cellStyle name="Comma 2 4 12 2 2" xfId="1832" xr:uid="{00000000-0005-0000-0000-0000E2020000}"/>
    <cellStyle name="Comma 2 4 12 3" xfId="1417" xr:uid="{00000000-0005-0000-0000-0000E3020000}"/>
    <cellStyle name="Comma 2 4 13" xfId="443" xr:uid="{00000000-0005-0000-0000-0000E4020000}"/>
    <cellStyle name="Comma 2 4 13 2" xfId="1626" xr:uid="{00000000-0005-0000-0000-0000E5020000}"/>
    <cellStyle name="Comma 2 4 14" xfId="875" xr:uid="{00000000-0005-0000-0000-0000E6020000}"/>
    <cellStyle name="Comma 2 4 14 2" xfId="2047" xr:uid="{00000000-0005-0000-0000-0000E7020000}"/>
    <cellStyle name="Comma 2 4 15" xfId="1211" xr:uid="{00000000-0005-0000-0000-0000E8020000}"/>
    <cellStyle name="Comma 2 4 2" xfId="32" xr:uid="{00000000-0005-0000-0000-0000E9020000}"/>
    <cellStyle name="Comma 2 4 2 2" xfId="132" xr:uid="{00000000-0005-0000-0000-0000EA020000}"/>
    <cellStyle name="Comma 2 4 2 2 2" xfId="343" xr:uid="{00000000-0005-0000-0000-0000EB020000}"/>
    <cellStyle name="Comma 2 4 2 2 2 2" xfId="759" xr:uid="{00000000-0005-0000-0000-0000EC020000}"/>
    <cellStyle name="Comma 2 4 2 2 2 2 2" xfId="1942" xr:uid="{00000000-0005-0000-0000-0000ED020000}"/>
    <cellStyle name="Comma 2 4 2 2 2 3" xfId="1527" xr:uid="{00000000-0005-0000-0000-0000EE020000}"/>
    <cellStyle name="Comma 2 4 2 2 3" xfId="553" xr:uid="{00000000-0005-0000-0000-0000EF020000}"/>
    <cellStyle name="Comma 2 4 2 2 3 2" xfId="1736" xr:uid="{00000000-0005-0000-0000-0000F0020000}"/>
    <cellStyle name="Comma 2 4 2 2 4" xfId="987" xr:uid="{00000000-0005-0000-0000-0000F1020000}"/>
    <cellStyle name="Comma 2 4 2 2 4 2" xfId="2157" xr:uid="{00000000-0005-0000-0000-0000F2020000}"/>
    <cellStyle name="Comma 2 4 2 2 5" xfId="1321" xr:uid="{00000000-0005-0000-0000-0000F3020000}"/>
    <cellStyle name="Comma 2 4 2 3" xfId="243" xr:uid="{00000000-0005-0000-0000-0000F4020000}"/>
    <cellStyle name="Comma 2 4 2 3 2" xfId="659" xr:uid="{00000000-0005-0000-0000-0000F5020000}"/>
    <cellStyle name="Comma 2 4 2 3 2 2" xfId="1842" xr:uid="{00000000-0005-0000-0000-0000F6020000}"/>
    <cellStyle name="Comma 2 4 2 3 3" xfId="1427" xr:uid="{00000000-0005-0000-0000-0000F7020000}"/>
    <cellStyle name="Comma 2 4 2 4" xfId="453" xr:uid="{00000000-0005-0000-0000-0000F8020000}"/>
    <cellStyle name="Comma 2 4 2 4 2" xfId="1636" xr:uid="{00000000-0005-0000-0000-0000F9020000}"/>
    <cellStyle name="Comma 2 4 2 5" xfId="887" xr:uid="{00000000-0005-0000-0000-0000FA020000}"/>
    <cellStyle name="Comma 2 4 2 5 2" xfId="2057" xr:uid="{00000000-0005-0000-0000-0000FB020000}"/>
    <cellStyle name="Comma 2 4 2 6" xfId="1221" xr:uid="{00000000-0005-0000-0000-0000FC020000}"/>
    <cellStyle name="Comma 2 4 3" xfId="42" xr:uid="{00000000-0005-0000-0000-0000FD020000}"/>
    <cellStyle name="Comma 2 4 3 2" xfId="142" xr:uid="{00000000-0005-0000-0000-0000FE020000}"/>
    <cellStyle name="Comma 2 4 3 2 2" xfId="353" xr:uid="{00000000-0005-0000-0000-0000FF020000}"/>
    <cellStyle name="Comma 2 4 3 2 2 2" xfId="769" xr:uid="{00000000-0005-0000-0000-000000030000}"/>
    <cellStyle name="Comma 2 4 3 2 2 2 2" xfId="1952" xr:uid="{00000000-0005-0000-0000-000001030000}"/>
    <cellStyle name="Comma 2 4 3 2 2 3" xfId="1537" xr:uid="{00000000-0005-0000-0000-000002030000}"/>
    <cellStyle name="Comma 2 4 3 2 3" xfId="563" xr:uid="{00000000-0005-0000-0000-000003030000}"/>
    <cellStyle name="Comma 2 4 3 2 3 2" xfId="1746" xr:uid="{00000000-0005-0000-0000-000004030000}"/>
    <cellStyle name="Comma 2 4 3 2 4" xfId="997" xr:uid="{00000000-0005-0000-0000-000005030000}"/>
    <cellStyle name="Comma 2 4 3 2 4 2" xfId="2167" xr:uid="{00000000-0005-0000-0000-000006030000}"/>
    <cellStyle name="Comma 2 4 3 2 5" xfId="1331" xr:uid="{00000000-0005-0000-0000-000007030000}"/>
    <cellStyle name="Comma 2 4 3 3" xfId="253" xr:uid="{00000000-0005-0000-0000-000008030000}"/>
    <cellStyle name="Comma 2 4 3 3 2" xfId="669" xr:uid="{00000000-0005-0000-0000-000009030000}"/>
    <cellStyle name="Comma 2 4 3 3 2 2" xfId="1852" xr:uid="{00000000-0005-0000-0000-00000A030000}"/>
    <cellStyle name="Comma 2 4 3 3 3" xfId="1437" xr:uid="{00000000-0005-0000-0000-00000B030000}"/>
    <cellStyle name="Comma 2 4 3 4" xfId="463" xr:uid="{00000000-0005-0000-0000-00000C030000}"/>
    <cellStyle name="Comma 2 4 3 4 2" xfId="1646" xr:uid="{00000000-0005-0000-0000-00000D030000}"/>
    <cellStyle name="Comma 2 4 3 5" xfId="897" xr:uid="{00000000-0005-0000-0000-00000E030000}"/>
    <cellStyle name="Comma 2 4 3 5 2" xfId="2067" xr:uid="{00000000-0005-0000-0000-00000F030000}"/>
    <cellStyle name="Comma 2 4 3 6" xfId="1231" xr:uid="{00000000-0005-0000-0000-000010030000}"/>
    <cellStyle name="Comma 2 4 4" xfId="52" xr:uid="{00000000-0005-0000-0000-000011030000}"/>
    <cellStyle name="Comma 2 4 4 2" xfId="152" xr:uid="{00000000-0005-0000-0000-000012030000}"/>
    <cellStyle name="Comma 2 4 4 2 2" xfId="363" xr:uid="{00000000-0005-0000-0000-000013030000}"/>
    <cellStyle name="Comma 2 4 4 2 2 2" xfId="779" xr:uid="{00000000-0005-0000-0000-000014030000}"/>
    <cellStyle name="Comma 2 4 4 2 2 2 2" xfId="1962" xr:uid="{00000000-0005-0000-0000-000015030000}"/>
    <cellStyle name="Comma 2 4 4 2 2 3" xfId="1547" xr:uid="{00000000-0005-0000-0000-000016030000}"/>
    <cellStyle name="Comma 2 4 4 2 3" xfId="573" xr:uid="{00000000-0005-0000-0000-000017030000}"/>
    <cellStyle name="Comma 2 4 4 2 3 2" xfId="1756" xr:uid="{00000000-0005-0000-0000-000018030000}"/>
    <cellStyle name="Comma 2 4 4 2 4" xfId="1007" xr:uid="{00000000-0005-0000-0000-000019030000}"/>
    <cellStyle name="Comma 2 4 4 2 4 2" xfId="2177" xr:uid="{00000000-0005-0000-0000-00001A030000}"/>
    <cellStyle name="Comma 2 4 4 2 5" xfId="1341" xr:uid="{00000000-0005-0000-0000-00001B030000}"/>
    <cellStyle name="Comma 2 4 4 3" xfId="263" xr:uid="{00000000-0005-0000-0000-00001C030000}"/>
    <cellStyle name="Comma 2 4 4 3 2" xfId="679" xr:uid="{00000000-0005-0000-0000-00001D030000}"/>
    <cellStyle name="Comma 2 4 4 3 2 2" xfId="1862" xr:uid="{00000000-0005-0000-0000-00001E030000}"/>
    <cellStyle name="Comma 2 4 4 3 3" xfId="1447" xr:uid="{00000000-0005-0000-0000-00001F030000}"/>
    <cellStyle name="Comma 2 4 4 4" xfId="473" xr:uid="{00000000-0005-0000-0000-000020030000}"/>
    <cellStyle name="Comma 2 4 4 4 2" xfId="1656" xr:uid="{00000000-0005-0000-0000-000021030000}"/>
    <cellStyle name="Comma 2 4 4 5" xfId="907" xr:uid="{00000000-0005-0000-0000-000022030000}"/>
    <cellStyle name="Comma 2 4 4 5 2" xfId="2077" xr:uid="{00000000-0005-0000-0000-000023030000}"/>
    <cellStyle name="Comma 2 4 4 6" xfId="1241" xr:uid="{00000000-0005-0000-0000-000024030000}"/>
    <cellStyle name="Comma 2 4 5" xfId="62" xr:uid="{00000000-0005-0000-0000-000025030000}"/>
    <cellStyle name="Comma 2 4 5 2" xfId="162" xr:uid="{00000000-0005-0000-0000-000026030000}"/>
    <cellStyle name="Comma 2 4 5 2 2" xfId="373" xr:uid="{00000000-0005-0000-0000-000027030000}"/>
    <cellStyle name="Comma 2 4 5 2 2 2" xfId="789" xr:uid="{00000000-0005-0000-0000-000028030000}"/>
    <cellStyle name="Comma 2 4 5 2 2 2 2" xfId="1972" xr:uid="{00000000-0005-0000-0000-000029030000}"/>
    <cellStyle name="Comma 2 4 5 2 2 3" xfId="1557" xr:uid="{00000000-0005-0000-0000-00002A030000}"/>
    <cellStyle name="Comma 2 4 5 2 3" xfId="583" xr:uid="{00000000-0005-0000-0000-00002B030000}"/>
    <cellStyle name="Comma 2 4 5 2 3 2" xfId="1766" xr:uid="{00000000-0005-0000-0000-00002C030000}"/>
    <cellStyle name="Comma 2 4 5 2 4" xfId="1017" xr:uid="{00000000-0005-0000-0000-00002D030000}"/>
    <cellStyle name="Comma 2 4 5 2 4 2" xfId="2187" xr:uid="{00000000-0005-0000-0000-00002E030000}"/>
    <cellStyle name="Comma 2 4 5 2 5" xfId="1351" xr:uid="{00000000-0005-0000-0000-00002F030000}"/>
    <cellStyle name="Comma 2 4 5 3" xfId="273" xr:uid="{00000000-0005-0000-0000-000030030000}"/>
    <cellStyle name="Comma 2 4 5 3 2" xfId="689" xr:uid="{00000000-0005-0000-0000-000031030000}"/>
    <cellStyle name="Comma 2 4 5 3 2 2" xfId="1872" xr:uid="{00000000-0005-0000-0000-000032030000}"/>
    <cellStyle name="Comma 2 4 5 3 3" xfId="1457" xr:uid="{00000000-0005-0000-0000-000033030000}"/>
    <cellStyle name="Comma 2 4 5 4" xfId="483" xr:uid="{00000000-0005-0000-0000-000034030000}"/>
    <cellStyle name="Comma 2 4 5 4 2" xfId="1666" xr:uid="{00000000-0005-0000-0000-000035030000}"/>
    <cellStyle name="Comma 2 4 5 5" xfId="917" xr:uid="{00000000-0005-0000-0000-000036030000}"/>
    <cellStyle name="Comma 2 4 5 5 2" xfId="2087" xr:uid="{00000000-0005-0000-0000-000037030000}"/>
    <cellStyle name="Comma 2 4 5 6" xfId="1251" xr:uid="{00000000-0005-0000-0000-000038030000}"/>
    <cellStyle name="Comma 2 4 6" xfId="72" xr:uid="{00000000-0005-0000-0000-000039030000}"/>
    <cellStyle name="Comma 2 4 6 2" xfId="172" xr:uid="{00000000-0005-0000-0000-00003A030000}"/>
    <cellStyle name="Comma 2 4 6 2 2" xfId="383" xr:uid="{00000000-0005-0000-0000-00003B030000}"/>
    <cellStyle name="Comma 2 4 6 2 2 2" xfId="799" xr:uid="{00000000-0005-0000-0000-00003C030000}"/>
    <cellStyle name="Comma 2 4 6 2 2 2 2" xfId="1982" xr:uid="{00000000-0005-0000-0000-00003D030000}"/>
    <cellStyle name="Comma 2 4 6 2 2 3" xfId="1567" xr:uid="{00000000-0005-0000-0000-00003E030000}"/>
    <cellStyle name="Comma 2 4 6 2 3" xfId="593" xr:uid="{00000000-0005-0000-0000-00003F030000}"/>
    <cellStyle name="Comma 2 4 6 2 3 2" xfId="1776" xr:uid="{00000000-0005-0000-0000-000040030000}"/>
    <cellStyle name="Comma 2 4 6 2 4" xfId="1027" xr:uid="{00000000-0005-0000-0000-000041030000}"/>
    <cellStyle name="Comma 2 4 6 2 4 2" xfId="2197" xr:uid="{00000000-0005-0000-0000-000042030000}"/>
    <cellStyle name="Comma 2 4 6 2 5" xfId="1361" xr:uid="{00000000-0005-0000-0000-000043030000}"/>
    <cellStyle name="Comma 2 4 6 3" xfId="283" xr:uid="{00000000-0005-0000-0000-000044030000}"/>
    <cellStyle name="Comma 2 4 6 3 2" xfId="699" xr:uid="{00000000-0005-0000-0000-000045030000}"/>
    <cellStyle name="Comma 2 4 6 3 2 2" xfId="1882" xr:uid="{00000000-0005-0000-0000-000046030000}"/>
    <cellStyle name="Comma 2 4 6 3 3" xfId="1467" xr:uid="{00000000-0005-0000-0000-000047030000}"/>
    <cellStyle name="Comma 2 4 6 4" xfId="493" xr:uid="{00000000-0005-0000-0000-000048030000}"/>
    <cellStyle name="Comma 2 4 6 4 2" xfId="1676" xr:uid="{00000000-0005-0000-0000-000049030000}"/>
    <cellStyle name="Comma 2 4 6 5" xfId="927" xr:uid="{00000000-0005-0000-0000-00004A030000}"/>
    <cellStyle name="Comma 2 4 6 5 2" xfId="2097" xr:uid="{00000000-0005-0000-0000-00004B030000}"/>
    <cellStyle name="Comma 2 4 6 6" xfId="1261" xr:uid="{00000000-0005-0000-0000-00004C030000}"/>
    <cellStyle name="Comma 2 4 7" xfId="82" xr:uid="{00000000-0005-0000-0000-00004D030000}"/>
    <cellStyle name="Comma 2 4 7 2" xfId="182" xr:uid="{00000000-0005-0000-0000-00004E030000}"/>
    <cellStyle name="Comma 2 4 7 2 2" xfId="393" xr:uid="{00000000-0005-0000-0000-00004F030000}"/>
    <cellStyle name="Comma 2 4 7 2 2 2" xfId="809" xr:uid="{00000000-0005-0000-0000-000050030000}"/>
    <cellStyle name="Comma 2 4 7 2 2 2 2" xfId="1992" xr:uid="{00000000-0005-0000-0000-000051030000}"/>
    <cellStyle name="Comma 2 4 7 2 2 3" xfId="1577" xr:uid="{00000000-0005-0000-0000-000052030000}"/>
    <cellStyle name="Comma 2 4 7 2 3" xfId="603" xr:uid="{00000000-0005-0000-0000-000053030000}"/>
    <cellStyle name="Comma 2 4 7 2 3 2" xfId="1786" xr:uid="{00000000-0005-0000-0000-000054030000}"/>
    <cellStyle name="Comma 2 4 7 2 4" xfId="1037" xr:uid="{00000000-0005-0000-0000-000055030000}"/>
    <cellStyle name="Comma 2 4 7 2 4 2" xfId="2207" xr:uid="{00000000-0005-0000-0000-000056030000}"/>
    <cellStyle name="Comma 2 4 7 2 5" xfId="1371" xr:uid="{00000000-0005-0000-0000-000057030000}"/>
    <cellStyle name="Comma 2 4 7 3" xfId="293" xr:uid="{00000000-0005-0000-0000-000058030000}"/>
    <cellStyle name="Comma 2 4 7 3 2" xfId="709" xr:uid="{00000000-0005-0000-0000-000059030000}"/>
    <cellStyle name="Comma 2 4 7 3 2 2" xfId="1892" xr:uid="{00000000-0005-0000-0000-00005A030000}"/>
    <cellStyle name="Comma 2 4 7 3 3" xfId="1477" xr:uid="{00000000-0005-0000-0000-00005B030000}"/>
    <cellStyle name="Comma 2 4 7 4" xfId="503" xr:uid="{00000000-0005-0000-0000-00005C030000}"/>
    <cellStyle name="Comma 2 4 7 4 2" xfId="1686" xr:uid="{00000000-0005-0000-0000-00005D030000}"/>
    <cellStyle name="Comma 2 4 7 5" xfId="937" xr:uid="{00000000-0005-0000-0000-00005E030000}"/>
    <cellStyle name="Comma 2 4 7 5 2" xfId="2107" xr:uid="{00000000-0005-0000-0000-00005F030000}"/>
    <cellStyle name="Comma 2 4 7 6" xfId="1271" xr:uid="{00000000-0005-0000-0000-000060030000}"/>
    <cellStyle name="Comma 2 4 8" xfId="92" xr:uid="{00000000-0005-0000-0000-000061030000}"/>
    <cellStyle name="Comma 2 4 8 2" xfId="192" xr:uid="{00000000-0005-0000-0000-000062030000}"/>
    <cellStyle name="Comma 2 4 8 2 2" xfId="403" xr:uid="{00000000-0005-0000-0000-000063030000}"/>
    <cellStyle name="Comma 2 4 8 2 2 2" xfId="819" xr:uid="{00000000-0005-0000-0000-000064030000}"/>
    <cellStyle name="Comma 2 4 8 2 2 2 2" xfId="2002" xr:uid="{00000000-0005-0000-0000-000065030000}"/>
    <cellStyle name="Comma 2 4 8 2 2 3" xfId="1587" xr:uid="{00000000-0005-0000-0000-000066030000}"/>
    <cellStyle name="Comma 2 4 8 2 3" xfId="613" xr:uid="{00000000-0005-0000-0000-000067030000}"/>
    <cellStyle name="Comma 2 4 8 2 3 2" xfId="1796" xr:uid="{00000000-0005-0000-0000-000068030000}"/>
    <cellStyle name="Comma 2 4 8 2 4" xfId="1047" xr:uid="{00000000-0005-0000-0000-000069030000}"/>
    <cellStyle name="Comma 2 4 8 2 4 2" xfId="2217" xr:uid="{00000000-0005-0000-0000-00006A030000}"/>
    <cellStyle name="Comma 2 4 8 2 5" xfId="1381" xr:uid="{00000000-0005-0000-0000-00006B030000}"/>
    <cellStyle name="Comma 2 4 8 3" xfId="303" xr:uid="{00000000-0005-0000-0000-00006C030000}"/>
    <cellStyle name="Comma 2 4 8 3 2" xfId="719" xr:uid="{00000000-0005-0000-0000-00006D030000}"/>
    <cellStyle name="Comma 2 4 8 3 2 2" xfId="1902" xr:uid="{00000000-0005-0000-0000-00006E030000}"/>
    <cellStyle name="Comma 2 4 8 3 3" xfId="1487" xr:uid="{00000000-0005-0000-0000-00006F030000}"/>
    <cellStyle name="Comma 2 4 8 4" xfId="513" xr:uid="{00000000-0005-0000-0000-000070030000}"/>
    <cellStyle name="Comma 2 4 8 4 2" xfId="1696" xr:uid="{00000000-0005-0000-0000-000071030000}"/>
    <cellStyle name="Comma 2 4 8 5" xfId="947" xr:uid="{00000000-0005-0000-0000-000072030000}"/>
    <cellStyle name="Comma 2 4 8 5 2" xfId="2117" xr:uid="{00000000-0005-0000-0000-000073030000}"/>
    <cellStyle name="Comma 2 4 8 6" xfId="1281" xr:uid="{00000000-0005-0000-0000-000074030000}"/>
    <cellStyle name="Comma 2 4 9" xfId="102" xr:uid="{00000000-0005-0000-0000-000075030000}"/>
    <cellStyle name="Comma 2 4 9 2" xfId="202" xr:uid="{00000000-0005-0000-0000-000076030000}"/>
    <cellStyle name="Comma 2 4 9 2 2" xfId="413" xr:uid="{00000000-0005-0000-0000-000077030000}"/>
    <cellStyle name="Comma 2 4 9 2 2 2" xfId="829" xr:uid="{00000000-0005-0000-0000-000078030000}"/>
    <cellStyle name="Comma 2 4 9 2 2 2 2" xfId="2012" xr:uid="{00000000-0005-0000-0000-000079030000}"/>
    <cellStyle name="Comma 2 4 9 2 2 3" xfId="1597" xr:uid="{00000000-0005-0000-0000-00007A030000}"/>
    <cellStyle name="Comma 2 4 9 2 3" xfId="623" xr:uid="{00000000-0005-0000-0000-00007B030000}"/>
    <cellStyle name="Comma 2 4 9 2 3 2" xfId="1806" xr:uid="{00000000-0005-0000-0000-00007C030000}"/>
    <cellStyle name="Comma 2 4 9 2 4" xfId="1057" xr:uid="{00000000-0005-0000-0000-00007D030000}"/>
    <cellStyle name="Comma 2 4 9 2 4 2" xfId="2227" xr:uid="{00000000-0005-0000-0000-00007E030000}"/>
    <cellStyle name="Comma 2 4 9 2 5" xfId="1391" xr:uid="{00000000-0005-0000-0000-00007F030000}"/>
    <cellStyle name="Comma 2 4 9 3" xfId="313" xr:uid="{00000000-0005-0000-0000-000080030000}"/>
    <cellStyle name="Comma 2 4 9 3 2" xfId="729" xr:uid="{00000000-0005-0000-0000-000081030000}"/>
    <cellStyle name="Comma 2 4 9 3 2 2" xfId="1912" xr:uid="{00000000-0005-0000-0000-000082030000}"/>
    <cellStyle name="Comma 2 4 9 3 3" xfId="1497" xr:uid="{00000000-0005-0000-0000-000083030000}"/>
    <cellStyle name="Comma 2 4 9 4" xfId="523" xr:uid="{00000000-0005-0000-0000-000084030000}"/>
    <cellStyle name="Comma 2 4 9 4 2" xfId="1706" xr:uid="{00000000-0005-0000-0000-000085030000}"/>
    <cellStyle name="Comma 2 4 9 5" xfId="957" xr:uid="{00000000-0005-0000-0000-000086030000}"/>
    <cellStyle name="Comma 2 4 9 5 2" xfId="2127" xr:uid="{00000000-0005-0000-0000-000087030000}"/>
    <cellStyle name="Comma 2 4 9 6" xfId="1291" xr:uid="{00000000-0005-0000-0000-000088030000}"/>
    <cellStyle name="Comma 2 5" xfId="24" xr:uid="{00000000-0005-0000-0000-000089030000}"/>
    <cellStyle name="Comma 2 5 2" xfId="124" xr:uid="{00000000-0005-0000-0000-00008A030000}"/>
    <cellStyle name="Comma 2 5 2 2" xfId="335" xr:uid="{00000000-0005-0000-0000-00008B030000}"/>
    <cellStyle name="Comma 2 5 2 2 2" xfId="751" xr:uid="{00000000-0005-0000-0000-00008C030000}"/>
    <cellStyle name="Comma 2 5 2 2 2 2" xfId="1934" xr:uid="{00000000-0005-0000-0000-00008D030000}"/>
    <cellStyle name="Comma 2 5 2 2 3" xfId="1519" xr:uid="{00000000-0005-0000-0000-00008E030000}"/>
    <cellStyle name="Comma 2 5 2 3" xfId="545" xr:uid="{00000000-0005-0000-0000-00008F030000}"/>
    <cellStyle name="Comma 2 5 2 3 2" xfId="1728" xr:uid="{00000000-0005-0000-0000-000090030000}"/>
    <cellStyle name="Comma 2 5 2 4" xfId="979" xr:uid="{00000000-0005-0000-0000-000091030000}"/>
    <cellStyle name="Comma 2 5 2 4 2" xfId="2149" xr:uid="{00000000-0005-0000-0000-000092030000}"/>
    <cellStyle name="Comma 2 5 2 5" xfId="1313" xr:uid="{00000000-0005-0000-0000-000093030000}"/>
    <cellStyle name="Comma 2 5 3" xfId="235" xr:uid="{00000000-0005-0000-0000-000094030000}"/>
    <cellStyle name="Comma 2 5 3 2" xfId="651" xr:uid="{00000000-0005-0000-0000-000095030000}"/>
    <cellStyle name="Comma 2 5 3 2 2" xfId="1834" xr:uid="{00000000-0005-0000-0000-000096030000}"/>
    <cellStyle name="Comma 2 5 3 3" xfId="1419" xr:uid="{00000000-0005-0000-0000-000097030000}"/>
    <cellStyle name="Comma 2 5 4" xfId="445" xr:uid="{00000000-0005-0000-0000-000098030000}"/>
    <cellStyle name="Comma 2 5 4 2" xfId="1628" xr:uid="{00000000-0005-0000-0000-000099030000}"/>
    <cellStyle name="Comma 2 5 5" xfId="879" xr:uid="{00000000-0005-0000-0000-00009A030000}"/>
    <cellStyle name="Comma 2 5 5 2" xfId="2049" xr:uid="{00000000-0005-0000-0000-00009B030000}"/>
    <cellStyle name="Comma 2 5 6" xfId="1213" xr:uid="{00000000-0005-0000-0000-00009C030000}"/>
    <cellStyle name="Comma 2 6" xfId="34" xr:uid="{00000000-0005-0000-0000-00009D030000}"/>
    <cellStyle name="Comma 2 6 2" xfId="134" xr:uid="{00000000-0005-0000-0000-00009E030000}"/>
    <cellStyle name="Comma 2 6 2 2" xfId="345" xr:uid="{00000000-0005-0000-0000-00009F030000}"/>
    <cellStyle name="Comma 2 6 2 2 2" xfId="761" xr:uid="{00000000-0005-0000-0000-0000A0030000}"/>
    <cellStyle name="Comma 2 6 2 2 2 2" xfId="1944" xr:uid="{00000000-0005-0000-0000-0000A1030000}"/>
    <cellStyle name="Comma 2 6 2 2 3" xfId="1529" xr:uid="{00000000-0005-0000-0000-0000A2030000}"/>
    <cellStyle name="Comma 2 6 2 3" xfId="555" xr:uid="{00000000-0005-0000-0000-0000A3030000}"/>
    <cellStyle name="Comma 2 6 2 3 2" xfId="1738" xr:uid="{00000000-0005-0000-0000-0000A4030000}"/>
    <cellStyle name="Comma 2 6 2 4" xfId="989" xr:uid="{00000000-0005-0000-0000-0000A5030000}"/>
    <cellStyle name="Comma 2 6 2 4 2" xfId="2159" xr:uid="{00000000-0005-0000-0000-0000A6030000}"/>
    <cellStyle name="Comma 2 6 2 5" xfId="1323" xr:uid="{00000000-0005-0000-0000-0000A7030000}"/>
    <cellStyle name="Comma 2 6 3" xfId="245" xr:uid="{00000000-0005-0000-0000-0000A8030000}"/>
    <cellStyle name="Comma 2 6 3 2" xfId="661" xr:uid="{00000000-0005-0000-0000-0000A9030000}"/>
    <cellStyle name="Comma 2 6 3 2 2" xfId="1844" xr:uid="{00000000-0005-0000-0000-0000AA030000}"/>
    <cellStyle name="Comma 2 6 3 3" xfId="1429" xr:uid="{00000000-0005-0000-0000-0000AB030000}"/>
    <cellStyle name="Comma 2 6 4" xfId="455" xr:uid="{00000000-0005-0000-0000-0000AC030000}"/>
    <cellStyle name="Comma 2 6 4 2" xfId="1638" xr:uid="{00000000-0005-0000-0000-0000AD030000}"/>
    <cellStyle name="Comma 2 6 5" xfId="889" xr:uid="{00000000-0005-0000-0000-0000AE030000}"/>
    <cellStyle name="Comma 2 6 5 2" xfId="2059" xr:uid="{00000000-0005-0000-0000-0000AF030000}"/>
    <cellStyle name="Comma 2 6 6" xfId="1223" xr:uid="{00000000-0005-0000-0000-0000B0030000}"/>
    <cellStyle name="Comma 2 7" xfId="44" xr:uid="{00000000-0005-0000-0000-0000B1030000}"/>
    <cellStyle name="Comma 2 7 2" xfId="144" xr:uid="{00000000-0005-0000-0000-0000B2030000}"/>
    <cellStyle name="Comma 2 7 2 2" xfId="355" xr:uid="{00000000-0005-0000-0000-0000B3030000}"/>
    <cellStyle name="Comma 2 7 2 2 2" xfId="771" xr:uid="{00000000-0005-0000-0000-0000B4030000}"/>
    <cellStyle name="Comma 2 7 2 2 2 2" xfId="1954" xr:uid="{00000000-0005-0000-0000-0000B5030000}"/>
    <cellStyle name="Comma 2 7 2 2 3" xfId="1539" xr:uid="{00000000-0005-0000-0000-0000B6030000}"/>
    <cellStyle name="Comma 2 7 2 3" xfId="565" xr:uid="{00000000-0005-0000-0000-0000B7030000}"/>
    <cellStyle name="Comma 2 7 2 3 2" xfId="1748" xr:uid="{00000000-0005-0000-0000-0000B8030000}"/>
    <cellStyle name="Comma 2 7 2 4" xfId="999" xr:uid="{00000000-0005-0000-0000-0000B9030000}"/>
    <cellStyle name="Comma 2 7 2 4 2" xfId="2169" xr:uid="{00000000-0005-0000-0000-0000BA030000}"/>
    <cellStyle name="Comma 2 7 2 5" xfId="1333" xr:uid="{00000000-0005-0000-0000-0000BB030000}"/>
    <cellStyle name="Comma 2 7 3" xfId="255" xr:uid="{00000000-0005-0000-0000-0000BC030000}"/>
    <cellStyle name="Comma 2 7 3 2" xfId="671" xr:uid="{00000000-0005-0000-0000-0000BD030000}"/>
    <cellStyle name="Comma 2 7 3 2 2" xfId="1854" xr:uid="{00000000-0005-0000-0000-0000BE030000}"/>
    <cellStyle name="Comma 2 7 3 3" xfId="1439" xr:uid="{00000000-0005-0000-0000-0000BF030000}"/>
    <cellStyle name="Comma 2 7 4" xfId="465" xr:uid="{00000000-0005-0000-0000-0000C0030000}"/>
    <cellStyle name="Comma 2 7 4 2" xfId="1648" xr:uid="{00000000-0005-0000-0000-0000C1030000}"/>
    <cellStyle name="Comma 2 7 5" xfId="899" xr:uid="{00000000-0005-0000-0000-0000C2030000}"/>
    <cellStyle name="Comma 2 7 5 2" xfId="2069" xr:uid="{00000000-0005-0000-0000-0000C3030000}"/>
    <cellStyle name="Comma 2 7 6" xfId="1233" xr:uid="{00000000-0005-0000-0000-0000C4030000}"/>
    <cellStyle name="Comma 2 8" xfId="54" xr:uid="{00000000-0005-0000-0000-0000C5030000}"/>
    <cellStyle name="Comma 2 8 2" xfId="154" xr:uid="{00000000-0005-0000-0000-0000C6030000}"/>
    <cellStyle name="Comma 2 8 2 2" xfId="365" xr:uid="{00000000-0005-0000-0000-0000C7030000}"/>
    <cellStyle name="Comma 2 8 2 2 2" xfId="781" xr:uid="{00000000-0005-0000-0000-0000C8030000}"/>
    <cellStyle name="Comma 2 8 2 2 2 2" xfId="1964" xr:uid="{00000000-0005-0000-0000-0000C9030000}"/>
    <cellStyle name="Comma 2 8 2 2 3" xfId="1549" xr:uid="{00000000-0005-0000-0000-0000CA030000}"/>
    <cellStyle name="Comma 2 8 2 3" xfId="575" xr:uid="{00000000-0005-0000-0000-0000CB030000}"/>
    <cellStyle name="Comma 2 8 2 3 2" xfId="1758" xr:uid="{00000000-0005-0000-0000-0000CC030000}"/>
    <cellStyle name="Comma 2 8 2 4" xfId="1009" xr:uid="{00000000-0005-0000-0000-0000CD030000}"/>
    <cellStyle name="Comma 2 8 2 4 2" xfId="2179" xr:uid="{00000000-0005-0000-0000-0000CE030000}"/>
    <cellStyle name="Comma 2 8 2 5" xfId="1343" xr:uid="{00000000-0005-0000-0000-0000CF030000}"/>
    <cellStyle name="Comma 2 8 3" xfId="265" xr:uid="{00000000-0005-0000-0000-0000D0030000}"/>
    <cellStyle name="Comma 2 8 3 2" xfId="681" xr:uid="{00000000-0005-0000-0000-0000D1030000}"/>
    <cellStyle name="Comma 2 8 3 2 2" xfId="1864" xr:uid="{00000000-0005-0000-0000-0000D2030000}"/>
    <cellStyle name="Comma 2 8 3 3" xfId="1449" xr:uid="{00000000-0005-0000-0000-0000D3030000}"/>
    <cellStyle name="Comma 2 8 4" xfId="475" xr:uid="{00000000-0005-0000-0000-0000D4030000}"/>
    <cellStyle name="Comma 2 8 4 2" xfId="1658" xr:uid="{00000000-0005-0000-0000-0000D5030000}"/>
    <cellStyle name="Comma 2 8 5" xfId="909" xr:uid="{00000000-0005-0000-0000-0000D6030000}"/>
    <cellStyle name="Comma 2 8 5 2" xfId="2079" xr:uid="{00000000-0005-0000-0000-0000D7030000}"/>
    <cellStyle name="Comma 2 8 6" xfId="1243" xr:uid="{00000000-0005-0000-0000-0000D8030000}"/>
    <cellStyle name="Comma 2 9" xfId="64" xr:uid="{00000000-0005-0000-0000-0000D9030000}"/>
    <cellStyle name="Comma 2 9 2" xfId="164" xr:uid="{00000000-0005-0000-0000-0000DA030000}"/>
    <cellStyle name="Comma 2 9 2 2" xfId="375" xr:uid="{00000000-0005-0000-0000-0000DB030000}"/>
    <cellStyle name="Comma 2 9 2 2 2" xfId="791" xr:uid="{00000000-0005-0000-0000-0000DC030000}"/>
    <cellStyle name="Comma 2 9 2 2 2 2" xfId="1974" xr:uid="{00000000-0005-0000-0000-0000DD030000}"/>
    <cellStyle name="Comma 2 9 2 2 3" xfId="1559" xr:uid="{00000000-0005-0000-0000-0000DE030000}"/>
    <cellStyle name="Comma 2 9 2 3" xfId="585" xr:uid="{00000000-0005-0000-0000-0000DF030000}"/>
    <cellStyle name="Comma 2 9 2 3 2" xfId="1768" xr:uid="{00000000-0005-0000-0000-0000E0030000}"/>
    <cellStyle name="Comma 2 9 2 4" xfId="1019" xr:uid="{00000000-0005-0000-0000-0000E1030000}"/>
    <cellStyle name="Comma 2 9 2 4 2" xfId="2189" xr:uid="{00000000-0005-0000-0000-0000E2030000}"/>
    <cellStyle name="Comma 2 9 2 5" xfId="1353" xr:uid="{00000000-0005-0000-0000-0000E3030000}"/>
    <cellStyle name="Comma 2 9 3" xfId="275" xr:uid="{00000000-0005-0000-0000-0000E4030000}"/>
    <cellStyle name="Comma 2 9 3 2" xfId="691" xr:uid="{00000000-0005-0000-0000-0000E5030000}"/>
    <cellStyle name="Comma 2 9 3 2 2" xfId="1874" xr:uid="{00000000-0005-0000-0000-0000E6030000}"/>
    <cellStyle name="Comma 2 9 3 3" xfId="1459" xr:uid="{00000000-0005-0000-0000-0000E7030000}"/>
    <cellStyle name="Comma 2 9 4" xfId="485" xr:uid="{00000000-0005-0000-0000-0000E8030000}"/>
    <cellStyle name="Comma 2 9 4 2" xfId="1668" xr:uid="{00000000-0005-0000-0000-0000E9030000}"/>
    <cellStyle name="Comma 2 9 5" xfId="919" xr:uid="{00000000-0005-0000-0000-0000EA030000}"/>
    <cellStyle name="Comma 2 9 5 2" xfId="2089" xr:uid="{00000000-0005-0000-0000-0000EB030000}"/>
    <cellStyle name="Comma 2 9 6" xfId="1253" xr:uid="{00000000-0005-0000-0000-0000EC030000}"/>
    <cellStyle name="Comma 3" xfId="223" xr:uid="{00000000-0005-0000-0000-0000ED030000}"/>
    <cellStyle name="Comma 3 2" xfId="429" xr:uid="{00000000-0005-0000-0000-0000EE030000}"/>
    <cellStyle name="Comma 3 2 2" xfId="845" xr:uid="{00000000-0005-0000-0000-0000EF030000}"/>
    <cellStyle name="Comma 3 2 2 2" xfId="2028" xr:uid="{00000000-0005-0000-0000-0000F0030000}"/>
    <cellStyle name="Comma 3 2 2 2 2" xfId="4481" xr:uid="{00000000-0005-0000-0000-0000F1030000}"/>
    <cellStyle name="Comma 3 2 2 2 3" xfId="3309" xr:uid="{00000000-0005-0000-0000-0000F2030000}"/>
    <cellStyle name="Comma 3 2 2 3" xfId="3845" xr:uid="{00000000-0005-0000-0000-0000F3030000}"/>
    <cellStyle name="Comma 3 2 2 4" xfId="2673" xr:uid="{00000000-0005-0000-0000-0000F4030000}"/>
    <cellStyle name="Comma 3 2 3" xfId="1184" xr:uid="{00000000-0005-0000-0000-0000F5030000}"/>
    <cellStyle name="Comma 3 2 3 2" xfId="2350" xr:uid="{00000000-0005-0000-0000-0000F6030000}"/>
    <cellStyle name="Comma 3 2 3 2 2" xfId="4697" xr:uid="{00000000-0005-0000-0000-0000F7030000}"/>
    <cellStyle name="Comma 3 2 3 2 3" xfId="3525" xr:uid="{00000000-0005-0000-0000-0000F8030000}"/>
    <cellStyle name="Comma 3 2 3 3" xfId="4061" xr:uid="{00000000-0005-0000-0000-0000F9030000}"/>
    <cellStyle name="Comma 3 2 3 4" xfId="2889" xr:uid="{00000000-0005-0000-0000-0000FA030000}"/>
    <cellStyle name="Comma 3 2 4" xfId="1613" xr:uid="{00000000-0005-0000-0000-0000FB030000}"/>
    <cellStyle name="Comma 3 2 4 2" xfId="4271" xr:uid="{00000000-0005-0000-0000-0000FC030000}"/>
    <cellStyle name="Comma 3 2 4 3" xfId="3099" xr:uid="{00000000-0005-0000-0000-0000FD030000}"/>
    <cellStyle name="Comma 3 2 5" xfId="3635" xr:uid="{00000000-0005-0000-0000-0000FE030000}"/>
    <cellStyle name="Comma 3 2 6" xfId="2463" xr:uid="{00000000-0005-0000-0000-0000FF030000}"/>
    <cellStyle name="Comma 3 3" xfId="639" xr:uid="{00000000-0005-0000-0000-000000040000}"/>
    <cellStyle name="Comma 3 3 2" xfId="1822" xr:uid="{00000000-0005-0000-0000-000001040000}"/>
    <cellStyle name="Comma 3 3 2 2" xfId="4377" xr:uid="{00000000-0005-0000-0000-000002040000}"/>
    <cellStyle name="Comma 3 3 2 3" xfId="3205" xr:uid="{00000000-0005-0000-0000-000003040000}"/>
    <cellStyle name="Comma 3 3 3" xfId="3741" xr:uid="{00000000-0005-0000-0000-000004040000}"/>
    <cellStyle name="Comma 3 3 4" xfId="2569" xr:uid="{00000000-0005-0000-0000-000005040000}"/>
    <cellStyle name="Comma 3 4" xfId="1074" xr:uid="{00000000-0005-0000-0000-000006040000}"/>
    <cellStyle name="Comma 3 4 2" xfId="2243" xr:uid="{00000000-0005-0000-0000-000007040000}"/>
    <cellStyle name="Comma 3 4 2 2" xfId="4590" xr:uid="{00000000-0005-0000-0000-000008040000}"/>
    <cellStyle name="Comma 3 4 2 3" xfId="3418" xr:uid="{00000000-0005-0000-0000-000009040000}"/>
    <cellStyle name="Comma 3 4 3" xfId="3954" xr:uid="{00000000-0005-0000-0000-00000A040000}"/>
    <cellStyle name="Comma 3 4 4" xfId="2782" xr:uid="{00000000-0005-0000-0000-00000B040000}"/>
    <cellStyle name="Comma 3 5" xfId="1407" xr:uid="{00000000-0005-0000-0000-00000C040000}"/>
    <cellStyle name="Comma 3 5 2" xfId="4167" xr:uid="{00000000-0005-0000-0000-00000D040000}"/>
    <cellStyle name="Comma 3 5 3" xfId="2995" xr:uid="{00000000-0005-0000-0000-00000E040000}"/>
    <cellStyle name="Comma 3 6" xfId="3531" xr:uid="{00000000-0005-0000-0000-00000F040000}"/>
    <cellStyle name="Comma 3 7" xfId="2359" xr:uid="{00000000-0005-0000-0000-000010040000}"/>
    <cellStyle name="Comma 4" xfId="224" xr:uid="{00000000-0005-0000-0000-000011040000}"/>
    <cellStyle name="Comma 4 2" xfId="640" xr:uid="{00000000-0005-0000-0000-000012040000}"/>
    <cellStyle name="Comma 4 2 2" xfId="1823" xr:uid="{00000000-0005-0000-0000-000013040000}"/>
    <cellStyle name="Comma 4 2 2 2" xfId="4378" xr:uid="{00000000-0005-0000-0000-000014040000}"/>
    <cellStyle name="Comma 4 2 2 3" xfId="3206" xr:uid="{00000000-0005-0000-0000-000015040000}"/>
    <cellStyle name="Comma 4 2 3" xfId="3742" xr:uid="{00000000-0005-0000-0000-000016040000}"/>
    <cellStyle name="Comma 4 2 4" xfId="2570" xr:uid="{00000000-0005-0000-0000-000017040000}"/>
    <cellStyle name="Comma 4 3" xfId="1408" xr:uid="{00000000-0005-0000-0000-000018040000}"/>
    <cellStyle name="Comma 4 3 2" xfId="4168" xr:uid="{00000000-0005-0000-0000-000019040000}"/>
    <cellStyle name="Comma 4 3 3" xfId="2996" xr:uid="{00000000-0005-0000-0000-00001A040000}"/>
    <cellStyle name="Comma 4 4" xfId="3532" xr:uid="{00000000-0005-0000-0000-00001B040000}"/>
    <cellStyle name="Comma 4 5" xfId="2360" xr:uid="{00000000-0005-0000-0000-00001C040000}"/>
    <cellStyle name="Currency 2" xfId="5" xr:uid="{00000000-0005-0000-0000-00001D040000}"/>
    <cellStyle name="Currency 2 10" xfId="75" xr:uid="{00000000-0005-0000-0000-00001E040000}"/>
    <cellStyle name="Currency 2 10 2" xfId="175" xr:uid="{00000000-0005-0000-0000-00001F040000}"/>
    <cellStyle name="Currency 2 10 2 2" xfId="386" xr:uid="{00000000-0005-0000-0000-000020040000}"/>
    <cellStyle name="Currency 2 10 2 2 2" xfId="802" xr:uid="{00000000-0005-0000-0000-000021040000}"/>
    <cellStyle name="Currency 2 10 2 2 2 2" xfId="1985" xr:uid="{00000000-0005-0000-0000-000022040000}"/>
    <cellStyle name="Currency 2 10 2 2 2 2 2" xfId="4459" xr:uid="{00000000-0005-0000-0000-000023040000}"/>
    <cellStyle name="Currency 2 10 2 2 2 2 3" xfId="3287" xr:uid="{00000000-0005-0000-0000-000024040000}"/>
    <cellStyle name="Currency 2 10 2 2 2 3" xfId="3823" xr:uid="{00000000-0005-0000-0000-000025040000}"/>
    <cellStyle name="Currency 2 10 2 2 2 4" xfId="2651" xr:uid="{00000000-0005-0000-0000-000026040000}"/>
    <cellStyle name="Currency 2 10 2 2 3" xfId="1161" xr:uid="{00000000-0005-0000-0000-000027040000}"/>
    <cellStyle name="Currency 2 10 2 2 3 2" xfId="2328" xr:uid="{00000000-0005-0000-0000-000028040000}"/>
    <cellStyle name="Currency 2 10 2 2 3 2 2" xfId="4675" xr:uid="{00000000-0005-0000-0000-000029040000}"/>
    <cellStyle name="Currency 2 10 2 2 3 2 3" xfId="3503" xr:uid="{00000000-0005-0000-0000-00002A040000}"/>
    <cellStyle name="Currency 2 10 2 2 3 3" xfId="4039" xr:uid="{00000000-0005-0000-0000-00002B040000}"/>
    <cellStyle name="Currency 2 10 2 2 3 4" xfId="2867" xr:uid="{00000000-0005-0000-0000-00002C040000}"/>
    <cellStyle name="Currency 2 10 2 2 4" xfId="1570" xr:uid="{00000000-0005-0000-0000-00002D040000}"/>
    <cellStyle name="Currency 2 10 2 2 4 2" xfId="4249" xr:uid="{00000000-0005-0000-0000-00002E040000}"/>
    <cellStyle name="Currency 2 10 2 2 4 3" xfId="3077" xr:uid="{00000000-0005-0000-0000-00002F040000}"/>
    <cellStyle name="Currency 2 10 2 2 5" xfId="3613" xr:uid="{00000000-0005-0000-0000-000030040000}"/>
    <cellStyle name="Currency 2 10 2 2 6" xfId="2441" xr:uid="{00000000-0005-0000-0000-000031040000}"/>
    <cellStyle name="Currency 2 10 2 3" xfId="596" xr:uid="{00000000-0005-0000-0000-000032040000}"/>
    <cellStyle name="Currency 2 10 2 3 2" xfId="1779" xr:uid="{00000000-0005-0000-0000-000033040000}"/>
    <cellStyle name="Currency 2 10 2 3 2 2" xfId="4355" xr:uid="{00000000-0005-0000-0000-000034040000}"/>
    <cellStyle name="Currency 2 10 2 3 2 3" xfId="3183" xr:uid="{00000000-0005-0000-0000-000035040000}"/>
    <cellStyle name="Currency 2 10 2 3 3" xfId="3719" xr:uid="{00000000-0005-0000-0000-000036040000}"/>
    <cellStyle name="Currency 2 10 2 3 4" xfId="2547" xr:uid="{00000000-0005-0000-0000-000037040000}"/>
    <cellStyle name="Currency 2 10 2 4" xfId="1030" xr:uid="{00000000-0005-0000-0000-000038040000}"/>
    <cellStyle name="Currency 2 10 2 4 2" xfId="2200" xr:uid="{00000000-0005-0000-0000-000039040000}"/>
    <cellStyle name="Currency 2 10 2 4 2 2" xfId="4568" xr:uid="{00000000-0005-0000-0000-00003A040000}"/>
    <cellStyle name="Currency 2 10 2 4 2 3" xfId="3396" xr:uid="{00000000-0005-0000-0000-00003B040000}"/>
    <cellStyle name="Currency 2 10 2 4 3" xfId="3932" xr:uid="{00000000-0005-0000-0000-00003C040000}"/>
    <cellStyle name="Currency 2 10 2 4 4" xfId="2760" xr:uid="{00000000-0005-0000-0000-00003D040000}"/>
    <cellStyle name="Currency 2 10 2 5" xfId="1364" xr:uid="{00000000-0005-0000-0000-00003E040000}"/>
    <cellStyle name="Currency 2 10 2 5 2" xfId="4145" xr:uid="{00000000-0005-0000-0000-00003F040000}"/>
    <cellStyle name="Currency 2 10 2 5 3" xfId="2973" xr:uid="{00000000-0005-0000-0000-000040040000}"/>
    <cellStyle name="Currency 2 10 3" xfId="286" xr:uid="{00000000-0005-0000-0000-000041040000}"/>
    <cellStyle name="Currency 2 10 3 2" xfId="702" xr:uid="{00000000-0005-0000-0000-000042040000}"/>
    <cellStyle name="Currency 2 10 3 2 2" xfId="1885" xr:uid="{00000000-0005-0000-0000-000043040000}"/>
    <cellStyle name="Currency 2 10 3 2 2 2" xfId="4409" xr:uid="{00000000-0005-0000-0000-000044040000}"/>
    <cellStyle name="Currency 2 10 3 2 2 3" xfId="3237" xr:uid="{00000000-0005-0000-0000-000045040000}"/>
    <cellStyle name="Currency 2 10 3 2 3" xfId="3773" xr:uid="{00000000-0005-0000-0000-000046040000}"/>
    <cellStyle name="Currency 2 10 3 2 4" xfId="2601" xr:uid="{00000000-0005-0000-0000-000047040000}"/>
    <cellStyle name="Currency 2 10 3 3" xfId="1111" xr:uid="{00000000-0005-0000-0000-000048040000}"/>
    <cellStyle name="Currency 2 10 3 3 2" xfId="2278" xr:uid="{00000000-0005-0000-0000-000049040000}"/>
    <cellStyle name="Currency 2 10 3 3 2 2" xfId="4625" xr:uid="{00000000-0005-0000-0000-00004A040000}"/>
    <cellStyle name="Currency 2 10 3 3 2 3" xfId="3453" xr:uid="{00000000-0005-0000-0000-00004B040000}"/>
    <cellStyle name="Currency 2 10 3 3 3" xfId="3989" xr:uid="{00000000-0005-0000-0000-00004C040000}"/>
    <cellStyle name="Currency 2 10 3 3 4" xfId="2817" xr:uid="{00000000-0005-0000-0000-00004D040000}"/>
    <cellStyle name="Currency 2 10 3 4" xfId="1470" xr:uid="{00000000-0005-0000-0000-00004E040000}"/>
    <cellStyle name="Currency 2 10 3 4 2" xfId="4199" xr:uid="{00000000-0005-0000-0000-00004F040000}"/>
    <cellStyle name="Currency 2 10 3 4 3" xfId="3027" xr:uid="{00000000-0005-0000-0000-000050040000}"/>
    <cellStyle name="Currency 2 10 3 5" xfId="3563" xr:uid="{00000000-0005-0000-0000-000051040000}"/>
    <cellStyle name="Currency 2 10 3 6" xfId="2391" xr:uid="{00000000-0005-0000-0000-000052040000}"/>
    <cellStyle name="Currency 2 10 4" xfId="496" xr:uid="{00000000-0005-0000-0000-000053040000}"/>
    <cellStyle name="Currency 2 10 4 2" xfId="1679" xr:uid="{00000000-0005-0000-0000-000054040000}"/>
    <cellStyle name="Currency 2 10 4 2 2" xfId="4305" xr:uid="{00000000-0005-0000-0000-000055040000}"/>
    <cellStyle name="Currency 2 10 4 2 3" xfId="3133" xr:uid="{00000000-0005-0000-0000-000056040000}"/>
    <cellStyle name="Currency 2 10 4 3" xfId="3669" xr:uid="{00000000-0005-0000-0000-000057040000}"/>
    <cellStyle name="Currency 2 10 4 4" xfId="2497" xr:uid="{00000000-0005-0000-0000-000058040000}"/>
    <cellStyle name="Currency 2 10 5" xfId="930" xr:uid="{00000000-0005-0000-0000-000059040000}"/>
    <cellStyle name="Currency 2 10 5 2" xfId="2100" xr:uid="{00000000-0005-0000-0000-00005A040000}"/>
    <cellStyle name="Currency 2 10 5 2 2" xfId="4518" xr:uid="{00000000-0005-0000-0000-00005B040000}"/>
    <cellStyle name="Currency 2 10 5 2 3" xfId="3346" xr:uid="{00000000-0005-0000-0000-00005C040000}"/>
    <cellStyle name="Currency 2 10 5 3" xfId="3882" xr:uid="{00000000-0005-0000-0000-00005D040000}"/>
    <cellStyle name="Currency 2 10 5 4" xfId="2710" xr:uid="{00000000-0005-0000-0000-00005E040000}"/>
    <cellStyle name="Currency 2 10 6" xfId="1264" xr:uid="{00000000-0005-0000-0000-00005F040000}"/>
    <cellStyle name="Currency 2 10 6 2" xfId="4095" xr:uid="{00000000-0005-0000-0000-000060040000}"/>
    <cellStyle name="Currency 2 10 6 3" xfId="2923" xr:uid="{00000000-0005-0000-0000-000061040000}"/>
    <cellStyle name="Currency 2 11" xfId="85" xr:uid="{00000000-0005-0000-0000-000062040000}"/>
    <cellStyle name="Currency 2 11 2" xfId="185" xr:uid="{00000000-0005-0000-0000-000063040000}"/>
    <cellStyle name="Currency 2 11 2 2" xfId="396" xr:uid="{00000000-0005-0000-0000-000064040000}"/>
    <cellStyle name="Currency 2 11 2 2 2" xfId="812" xr:uid="{00000000-0005-0000-0000-000065040000}"/>
    <cellStyle name="Currency 2 11 2 2 2 2" xfId="1995" xr:uid="{00000000-0005-0000-0000-000066040000}"/>
    <cellStyle name="Currency 2 11 2 2 2 2 2" xfId="4464" xr:uid="{00000000-0005-0000-0000-000067040000}"/>
    <cellStyle name="Currency 2 11 2 2 2 2 3" xfId="3292" xr:uid="{00000000-0005-0000-0000-000068040000}"/>
    <cellStyle name="Currency 2 11 2 2 2 3" xfId="3828" xr:uid="{00000000-0005-0000-0000-000069040000}"/>
    <cellStyle name="Currency 2 11 2 2 2 4" xfId="2656" xr:uid="{00000000-0005-0000-0000-00006A040000}"/>
    <cellStyle name="Currency 2 11 2 2 3" xfId="1166" xr:uid="{00000000-0005-0000-0000-00006B040000}"/>
    <cellStyle name="Currency 2 11 2 2 3 2" xfId="2333" xr:uid="{00000000-0005-0000-0000-00006C040000}"/>
    <cellStyle name="Currency 2 11 2 2 3 2 2" xfId="4680" xr:uid="{00000000-0005-0000-0000-00006D040000}"/>
    <cellStyle name="Currency 2 11 2 2 3 2 3" xfId="3508" xr:uid="{00000000-0005-0000-0000-00006E040000}"/>
    <cellStyle name="Currency 2 11 2 2 3 3" xfId="4044" xr:uid="{00000000-0005-0000-0000-00006F040000}"/>
    <cellStyle name="Currency 2 11 2 2 3 4" xfId="2872" xr:uid="{00000000-0005-0000-0000-000070040000}"/>
    <cellStyle name="Currency 2 11 2 2 4" xfId="1580" xr:uid="{00000000-0005-0000-0000-000071040000}"/>
    <cellStyle name="Currency 2 11 2 2 4 2" xfId="4254" xr:uid="{00000000-0005-0000-0000-000072040000}"/>
    <cellStyle name="Currency 2 11 2 2 4 3" xfId="3082" xr:uid="{00000000-0005-0000-0000-000073040000}"/>
    <cellStyle name="Currency 2 11 2 2 5" xfId="3618" xr:uid="{00000000-0005-0000-0000-000074040000}"/>
    <cellStyle name="Currency 2 11 2 2 6" xfId="2446" xr:uid="{00000000-0005-0000-0000-000075040000}"/>
    <cellStyle name="Currency 2 11 2 3" xfId="606" xr:uid="{00000000-0005-0000-0000-000076040000}"/>
    <cellStyle name="Currency 2 11 2 3 2" xfId="1789" xr:uid="{00000000-0005-0000-0000-000077040000}"/>
    <cellStyle name="Currency 2 11 2 3 2 2" xfId="4360" xr:uid="{00000000-0005-0000-0000-000078040000}"/>
    <cellStyle name="Currency 2 11 2 3 2 3" xfId="3188" xr:uid="{00000000-0005-0000-0000-000079040000}"/>
    <cellStyle name="Currency 2 11 2 3 3" xfId="3724" xr:uid="{00000000-0005-0000-0000-00007A040000}"/>
    <cellStyle name="Currency 2 11 2 3 4" xfId="2552" xr:uid="{00000000-0005-0000-0000-00007B040000}"/>
    <cellStyle name="Currency 2 11 2 4" xfId="1040" xr:uid="{00000000-0005-0000-0000-00007C040000}"/>
    <cellStyle name="Currency 2 11 2 4 2" xfId="2210" xr:uid="{00000000-0005-0000-0000-00007D040000}"/>
    <cellStyle name="Currency 2 11 2 4 2 2" xfId="4573" xr:uid="{00000000-0005-0000-0000-00007E040000}"/>
    <cellStyle name="Currency 2 11 2 4 2 3" xfId="3401" xr:uid="{00000000-0005-0000-0000-00007F040000}"/>
    <cellStyle name="Currency 2 11 2 4 3" xfId="3937" xr:uid="{00000000-0005-0000-0000-000080040000}"/>
    <cellStyle name="Currency 2 11 2 4 4" xfId="2765" xr:uid="{00000000-0005-0000-0000-000081040000}"/>
    <cellStyle name="Currency 2 11 2 5" xfId="1374" xr:uid="{00000000-0005-0000-0000-000082040000}"/>
    <cellStyle name="Currency 2 11 2 5 2" xfId="4150" xr:uid="{00000000-0005-0000-0000-000083040000}"/>
    <cellStyle name="Currency 2 11 2 5 3" xfId="2978" xr:uid="{00000000-0005-0000-0000-000084040000}"/>
    <cellStyle name="Currency 2 11 3" xfId="296" xr:uid="{00000000-0005-0000-0000-000085040000}"/>
    <cellStyle name="Currency 2 11 3 2" xfId="712" xr:uid="{00000000-0005-0000-0000-000086040000}"/>
    <cellStyle name="Currency 2 11 3 2 2" xfId="1895" xr:uid="{00000000-0005-0000-0000-000087040000}"/>
    <cellStyle name="Currency 2 11 3 2 2 2" xfId="4414" xr:uid="{00000000-0005-0000-0000-000088040000}"/>
    <cellStyle name="Currency 2 11 3 2 2 3" xfId="3242" xr:uid="{00000000-0005-0000-0000-000089040000}"/>
    <cellStyle name="Currency 2 11 3 2 3" xfId="3778" xr:uid="{00000000-0005-0000-0000-00008A040000}"/>
    <cellStyle name="Currency 2 11 3 2 4" xfId="2606" xr:uid="{00000000-0005-0000-0000-00008B040000}"/>
    <cellStyle name="Currency 2 11 3 3" xfId="1116" xr:uid="{00000000-0005-0000-0000-00008C040000}"/>
    <cellStyle name="Currency 2 11 3 3 2" xfId="2283" xr:uid="{00000000-0005-0000-0000-00008D040000}"/>
    <cellStyle name="Currency 2 11 3 3 2 2" xfId="4630" xr:uid="{00000000-0005-0000-0000-00008E040000}"/>
    <cellStyle name="Currency 2 11 3 3 2 3" xfId="3458" xr:uid="{00000000-0005-0000-0000-00008F040000}"/>
    <cellStyle name="Currency 2 11 3 3 3" xfId="3994" xr:uid="{00000000-0005-0000-0000-000090040000}"/>
    <cellStyle name="Currency 2 11 3 3 4" xfId="2822" xr:uid="{00000000-0005-0000-0000-000091040000}"/>
    <cellStyle name="Currency 2 11 3 4" xfId="1480" xr:uid="{00000000-0005-0000-0000-000092040000}"/>
    <cellStyle name="Currency 2 11 3 4 2" xfId="4204" xr:uid="{00000000-0005-0000-0000-000093040000}"/>
    <cellStyle name="Currency 2 11 3 4 3" xfId="3032" xr:uid="{00000000-0005-0000-0000-000094040000}"/>
    <cellStyle name="Currency 2 11 3 5" xfId="3568" xr:uid="{00000000-0005-0000-0000-000095040000}"/>
    <cellStyle name="Currency 2 11 3 6" xfId="2396" xr:uid="{00000000-0005-0000-0000-000096040000}"/>
    <cellStyle name="Currency 2 11 4" xfId="506" xr:uid="{00000000-0005-0000-0000-000097040000}"/>
    <cellStyle name="Currency 2 11 4 2" xfId="1689" xr:uid="{00000000-0005-0000-0000-000098040000}"/>
    <cellStyle name="Currency 2 11 4 2 2" xfId="4310" xr:uid="{00000000-0005-0000-0000-000099040000}"/>
    <cellStyle name="Currency 2 11 4 2 3" xfId="3138" xr:uid="{00000000-0005-0000-0000-00009A040000}"/>
    <cellStyle name="Currency 2 11 4 3" xfId="3674" xr:uid="{00000000-0005-0000-0000-00009B040000}"/>
    <cellStyle name="Currency 2 11 4 4" xfId="2502" xr:uid="{00000000-0005-0000-0000-00009C040000}"/>
    <cellStyle name="Currency 2 11 5" xfId="940" xr:uid="{00000000-0005-0000-0000-00009D040000}"/>
    <cellStyle name="Currency 2 11 5 2" xfId="2110" xr:uid="{00000000-0005-0000-0000-00009E040000}"/>
    <cellStyle name="Currency 2 11 5 2 2" xfId="4523" xr:uid="{00000000-0005-0000-0000-00009F040000}"/>
    <cellStyle name="Currency 2 11 5 2 3" xfId="3351" xr:uid="{00000000-0005-0000-0000-0000A0040000}"/>
    <cellStyle name="Currency 2 11 5 3" xfId="3887" xr:uid="{00000000-0005-0000-0000-0000A1040000}"/>
    <cellStyle name="Currency 2 11 5 4" xfId="2715" xr:uid="{00000000-0005-0000-0000-0000A2040000}"/>
    <cellStyle name="Currency 2 11 6" xfId="1274" xr:uid="{00000000-0005-0000-0000-0000A3040000}"/>
    <cellStyle name="Currency 2 11 6 2" xfId="4100" xr:uid="{00000000-0005-0000-0000-0000A4040000}"/>
    <cellStyle name="Currency 2 11 6 3" xfId="2928" xr:uid="{00000000-0005-0000-0000-0000A5040000}"/>
    <cellStyle name="Currency 2 12" xfId="95" xr:uid="{00000000-0005-0000-0000-0000A6040000}"/>
    <cellStyle name="Currency 2 12 2" xfId="195" xr:uid="{00000000-0005-0000-0000-0000A7040000}"/>
    <cellStyle name="Currency 2 12 2 2" xfId="406" xr:uid="{00000000-0005-0000-0000-0000A8040000}"/>
    <cellStyle name="Currency 2 12 2 2 2" xfId="822" xr:uid="{00000000-0005-0000-0000-0000A9040000}"/>
    <cellStyle name="Currency 2 12 2 2 2 2" xfId="2005" xr:uid="{00000000-0005-0000-0000-0000AA040000}"/>
    <cellStyle name="Currency 2 12 2 2 2 2 2" xfId="4469" xr:uid="{00000000-0005-0000-0000-0000AB040000}"/>
    <cellStyle name="Currency 2 12 2 2 2 2 3" xfId="3297" xr:uid="{00000000-0005-0000-0000-0000AC040000}"/>
    <cellStyle name="Currency 2 12 2 2 2 3" xfId="3833" xr:uid="{00000000-0005-0000-0000-0000AD040000}"/>
    <cellStyle name="Currency 2 12 2 2 2 4" xfId="2661" xr:uid="{00000000-0005-0000-0000-0000AE040000}"/>
    <cellStyle name="Currency 2 12 2 2 3" xfId="1171" xr:uid="{00000000-0005-0000-0000-0000AF040000}"/>
    <cellStyle name="Currency 2 12 2 2 3 2" xfId="2338" xr:uid="{00000000-0005-0000-0000-0000B0040000}"/>
    <cellStyle name="Currency 2 12 2 2 3 2 2" xfId="4685" xr:uid="{00000000-0005-0000-0000-0000B1040000}"/>
    <cellStyle name="Currency 2 12 2 2 3 2 3" xfId="3513" xr:uid="{00000000-0005-0000-0000-0000B2040000}"/>
    <cellStyle name="Currency 2 12 2 2 3 3" xfId="4049" xr:uid="{00000000-0005-0000-0000-0000B3040000}"/>
    <cellStyle name="Currency 2 12 2 2 3 4" xfId="2877" xr:uid="{00000000-0005-0000-0000-0000B4040000}"/>
    <cellStyle name="Currency 2 12 2 2 4" xfId="1590" xr:uid="{00000000-0005-0000-0000-0000B5040000}"/>
    <cellStyle name="Currency 2 12 2 2 4 2" xfId="4259" xr:uid="{00000000-0005-0000-0000-0000B6040000}"/>
    <cellStyle name="Currency 2 12 2 2 4 3" xfId="3087" xr:uid="{00000000-0005-0000-0000-0000B7040000}"/>
    <cellStyle name="Currency 2 12 2 2 5" xfId="3623" xr:uid="{00000000-0005-0000-0000-0000B8040000}"/>
    <cellStyle name="Currency 2 12 2 2 6" xfId="2451" xr:uid="{00000000-0005-0000-0000-0000B9040000}"/>
    <cellStyle name="Currency 2 12 2 3" xfId="616" xr:uid="{00000000-0005-0000-0000-0000BA040000}"/>
    <cellStyle name="Currency 2 12 2 3 2" xfId="1799" xr:uid="{00000000-0005-0000-0000-0000BB040000}"/>
    <cellStyle name="Currency 2 12 2 3 2 2" xfId="4365" xr:uid="{00000000-0005-0000-0000-0000BC040000}"/>
    <cellStyle name="Currency 2 12 2 3 2 3" xfId="3193" xr:uid="{00000000-0005-0000-0000-0000BD040000}"/>
    <cellStyle name="Currency 2 12 2 3 3" xfId="3729" xr:uid="{00000000-0005-0000-0000-0000BE040000}"/>
    <cellStyle name="Currency 2 12 2 3 4" xfId="2557" xr:uid="{00000000-0005-0000-0000-0000BF040000}"/>
    <cellStyle name="Currency 2 12 2 4" xfId="1050" xr:uid="{00000000-0005-0000-0000-0000C0040000}"/>
    <cellStyle name="Currency 2 12 2 4 2" xfId="2220" xr:uid="{00000000-0005-0000-0000-0000C1040000}"/>
    <cellStyle name="Currency 2 12 2 4 2 2" xfId="4578" xr:uid="{00000000-0005-0000-0000-0000C2040000}"/>
    <cellStyle name="Currency 2 12 2 4 2 3" xfId="3406" xr:uid="{00000000-0005-0000-0000-0000C3040000}"/>
    <cellStyle name="Currency 2 12 2 4 3" xfId="3942" xr:uid="{00000000-0005-0000-0000-0000C4040000}"/>
    <cellStyle name="Currency 2 12 2 4 4" xfId="2770" xr:uid="{00000000-0005-0000-0000-0000C5040000}"/>
    <cellStyle name="Currency 2 12 2 5" xfId="1384" xr:uid="{00000000-0005-0000-0000-0000C6040000}"/>
    <cellStyle name="Currency 2 12 2 5 2" xfId="4155" xr:uid="{00000000-0005-0000-0000-0000C7040000}"/>
    <cellStyle name="Currency 2 12 2 5 3" xfId="2983" xr:uid="{00000000-0005-0000-0000-0000C8040000}"/>
    <cellStyle name="Currency 2 12 3" xfId="306" xr:uid="{00000000-0005-0000-0000-0000C9040000}"/>
    <cellStyle name="Currency 2 12 3 2" xfId="722" xr:uid="{00000000-0005-0000-0000-0000CA040000}"/>
    <cellStyle name="Currency 2 12 3 2 2" xfId="1905" xr:uid="{00000000-0005-0000-0000-0000CB040000}"/>
    <cellStyle name="Currency 2 12 3 2 2 2" xfId="4419" xr:uid="{00000000-0005-0000-0000-0000CC040000}"/>
    <cellStyle name="Currency 2 12 3 2 2 3" xfId="3247" xr:uid="{00000000-0005-0000-0000-0000CD040000}"/>
    <cellStyle name="Currency 2 12 3 2 3" xfId="3783" xr:uid="{00000000-0005-0000-0000-0000CE040000}"/>
    <cellStyle name="Currency 2 12 3 2 4" xfId="2611" xr:uid="{00000000-0005-0000-0000-0000CF040000}"/>
    <cellStyle name="Currency 2 12 3 3" xfId="1121" xr:uid="{00000000-0005-0000-0000-0000D0040000}"/>
    <cellStyle name="Currency 2 12 3 3 2" xfId="2288" xr:uid="{00000000-0005-0000-0000-0000D1040000}"/>
    <cellStyle name="Currency 2 12 3 3 2 2" xfId="4635" xr:uid="{00000000-0005-0000-0000-0000D2040000}"/>
    <cellStyle name="Currency 2 12 3 3 2 3" xfId="3463" xr:uid="{00000000-0005-0000-0000-0000D3040000}"/>
    <cellStyle name="Currency 2 12 3 3 3" xfId="3999" xr:uid="{00000000-0005-0000-0000-0000D4040000}"/>
    <cellStyle name="Currency 2 12 3 3 4" xfId="2827" xr:uid="{00000000-0005-0000-0000-0000D5040000}"/>
    <cellStyle name="Currency 2 12 3 4" xfId="1490" xr:uid="{00000000-0005-0000-0000-0000D6040000}"/>
    <cellStyle name="Currency 2 12 3 4 2" xfId="4209" xr:uid="{00000000-0005-0000-0000-0000D7040000}"/>
    <cellStyle name="Currency 2 12 3 4 3" xfId="3037" xr:uid="{00000000-0005-0000-0000-0000D8040000}"/>
    <cellStyle name="Currency 2 12 3 5" xfId="3573" xr:uid="{00000000-0005-0000-0000-0000D9040000}"/>
    <cellStyle name="Currency 2 12 3 6" xfId="2401" xr:uid="{00000000-0005-0000-0000-0000DA040000}"/>
    <cellStyle name="Currency 2 12 4" xfId="516" xr:uid="{00000000-0005-0000-0000-0000DB040000}"/>
    <cellStyle name="Currency 2 12 4 2" xfId="1699" xr:uid="{00000000-0005-0000-0000-0000DC040000}"/>
    <cellStyle name="Currency 2 12 4 2 2" xfId="4315" xr:uid="{00000000-0005-0000-0000-0000DD040000}"/>
    <cellStyle name="Currency 2 12 4 2 3" xfId="3143" xr:uid="{00000000-0005-0000-0000-0000DE040000}"/>
    <cellStyle name="Currency 2 12 4 3" xfId="3679" xr:uid="{00000000-0005-0000-0000-0000DF040000}"/>
    <cellStyle name="Currency 2 12 4 4" xfId="2507" xr:uid="{00000000-0005-0000-0000-0000E0040000}"/>
    <cellStyle name="Currency 2 12 5" xfId="950" xr:uid="{00000000-0005-0000-0000-0000E1040000}"/>
    <cellStyle name="Currency 2 12 5 2" xfId="2120" xr:uid="{00000000-0005-0000-0000-0000E2040000}"/>
    <cellStyle name="Currency 2 12 5 2 2" xfId="4528" xr:uid="{00000000-0005-0000-0000-0000E3040000}"/>
    <cellStyle name="Currency 2 12 5 2 3" xfId="3356" xr:uid="{00000000-0005-0000-0000-0000E4040000}"/>
    <cellStyle name="Currency 2 12 5 3" xfId="3892" xr:uid="{00000000-0005-0000-0000-0000E5040000}"/>
    <cellStyle name="Currency 2 12 5 4" xfId="2720" xr:uid="{00000000-0005-0000-0000-0000E6040000}"/>
    <cellStyle name="Currency 2 12 6" xfId="1284" xr:uid="{00000000-0005-0000-0000-0000E7040000}"/>
    <cellStyle name="Currency 2 12 6 2" xfId="4105" xr:uid="{00000000-0005-0000-0000-0000E8040000}"/>
    <cellStyle name="Currency 2 12 6 3" xfId="2933" xr:uid="{00000000-0005-0000-0000-0000E9040000}"/>
    <cellStyle name="Currency 2 13" xfId="105" xr:uid="{00000000-0005-0000-0000-0000EA040000}"/>
    <cellStyle name="Currency 2 13 2" xfId="205" xr:uid="{00000000-0005-0000-0000-0000EB040000}"/>
    <cellStyle name="Currency 2 13 2 2" xfId="416" xr:uid="{00000000-0005-0000-0000-0000EC040000}"/>
    <cellStyle name="Currency 2 13 2 2 2" xfId="832" xr:uid="{00000000-0005-0000-0000-0000ED040000}"/>
    <cellStyle name="Currency 2 13 2 2 2 2" xfId="2015" xr:uid="{00000000-0005-0000-0000-0000EE040000}"/>
    <cellStyle name="Currency 2 13 2 2 2 2 2" xfId="4474" xr:uid="{00000000-0005-0000-0000-0000EF040000}"/>
    <cellStyle name="Currency 2 13 2 2 2 2 3" xfId="3302" xr:uid="{00000000-0005-0000-0000-0000F0040000}"/>
    <cellStyle name="Currency 2 13 2 2 2 3" xfId="3838" xr:uid="{00000000-0005-0000-0000-0000F1040000}"/>
    <cellStyle name="Currency 2 13 2 2 2 4" xfId="2666" xr:uid="{00000000-0005-0000-0000-0000F2040000}"/>
    <cellStyle name="Currency 2 13 2 2 3" xfId="1176" xr:uid="{00000000-0005-0000-0000-0000F3040000}"/>
    <cellStyle name="Currency 2 13 2 2 3 2" xfId="2343" xr:uid="{00000000-0005-0000-0000-0000F4040000}"/>
    <cellStyle name="Currency 2 13 2 2 3 2 2" xfId="4690" xr:uid="{00000000-0005-0000-0000-0000F5040000}"/>
    <cellStyle name="Currency 2 13 2 2 3 2 3" xfId="3518" xr:uid="{00000000-0005-0000-0000-0000F6040000}"/>
    <cellStyle name="Currency 2 13 2 2 3 3" xfId="4054" xr:uid="{00000000-0005-0000-0000-0000F7040000}"/>
    <cellStyle name="Currency 2 13 2 2 3 4" xfId="2882" xr:uid="{00000000-0005-0000-0000-0000F8040000}"/>
    <cellStyle name="Currency 2 13 2 2 4" xfId="1600" xr:uid="{00000000-0005-0000-0000-0000F9040000}"/>
    <cellStyle name="Currency 2 13 2 2 4 2" xfId="4264" xr:uid="{00000000-0005-0000-0000-0000FA040000}"/>
    <cellStyle name="Currency 2 13 2 2 4 3" xfId="3092" xr:uid="{00000000-0005-0000-0000-0000FB040000}"/>
    <cellStyle name="Currency 2 13 2 2 5" xfId="3628" xr:uid="{00000000-0005-0000-0000-0000FC040000}"/>
    <cellStyle name="Currency 2 13 2 2 6" xfId="2456" xr:uid="{00000000-0005-0000-0000-0000FD040000}"/>
    <cellStyle name="Currency 2 13 2 3" xfId="626" xr:uid="{00000000-0005-0000-0000-0000FE040000}"/>
    <cellStyle name="Currency 2 13 2 3 2" xfId="1809" xr:uid="{00000000-0005-0000-0000-0000FF040000}"/>
    <cellStyle name="Currency 2 13 2 3 2 2" xfId="4370" xr:uid="{00000000-0005-0000-0000-000000050000}"/>
    <cellStyle name="Currency 2 13 2 3 2 3" xfId="3198" xr:uid="{00000000-0005-0000-0000-000001050000}"/>
    <cellStyle name="Currency 2 13 2 3 3" xfId="3734" xr:uid="{00000000-0005-0000-0000-000002050000}"/>
    <cellStyle name="Currency 2 13 2 3 4" xfId="2562" xr:uid="{00000000-0005-0000-0000-000003050000}"/>
    <cellStyle name="Currency 2 13 2 4" xfId="1060" xr:uid="{00000000-0005-0000-0000-000004050000}"/>
    <cellStyle name="Currency 2 13 2 4 2" xfId="2230" xr:uid="{00000000-0005-0000-0000-000005050000}"/>
    <cellStyle name="Currency 2 13 2 4 2 2" xfId="4583" xr:uid="{00000000-0005-0000-0000-000006050000}"/>
    <cellStyle name="Currency 2 13 2 4 2 3" xfId="3411" xr:uid="{00000000-0005-0000-0000-000007050000}"/>
    <cellStyle name="Currency 2 13 2 4 3" xfId="3947" xr:uid="{00000000-0005-0000-0000-000008050000}"/>
    <cellStyle name="Currency 2 13 2 4 4" xfId="2775" xr:uid="{00000000-0005-0000-0000-000009050000}"/>
    <cellStyle name="Currency 2 13 2 5" xfId="1394" xr:uid="{00000000-0005-0000-0000-00000A050000}"/>
    <cellStyle name="Currency 2 13 2 5 2" xfId="4160" xr:uid="{00000000-0005-0000-0000-00000B050000}"/>
    <cellStyle name="Currency 2 13 2 5 3" xfId="2988" xr:uid="{00000000-0005-0000-0000-00000C050000}"/>
    <cellStyle name="Currency 2 13 3" xfId="316" xr:uid="{00000000-0005-0000-0000-00000D050000}"/>
    <cellStyle name="Currency 2 13 3 2" xfId="732" xr:uid="{00000000-0005-0000-0000-00000E050000}"/>
    <cellStyle name="Currency 2 13 3 2 2" xfId="1915" xr:uid="{00000000-0005-0000-0000-00000F050000}"/>
    <cellStyle name="Currency 2 13 3 2 2 2" xfId="4424" xr:uid="{00000000-0005-0000-0000-000010050000}"/>
    <cellStyle name="Currency 2 13 3 2 2 3" xfId="3252" xr:uid="{00000000-0005-0000-0000-000011050000}"/>
    <cellStyle name="Currency 2 13 3 2 3" xfId="3788" xr:uid="{00000000-0005-0000-0000-000012050000}"/>
    <cellStyle name="Currency 2 13 3 2 4" xfId="2616" xr:uid="{00000000-0005-0000-0000-000013050000}"/>
    <cellStyle name="Currency 2 13 3 3" xfId="1126" xr:uid="{00000000-0005-0000-0000-000014050000}"/>
    <cellStyle name="Currency 2 13 3 3 2" xfId="2293" xr:uid="{00000000-0005-0000-0000-000015050000}"/>
    <cellStyle name="Currency 2 13 3 3 2 2" xfId="4640" xr:uid="{00000000-0005-0000-0000-000016050000}"/>
    <cellStyle name="Currency 2 13 3 3 2 3" xfId="3468" xr:uid="{00000000-0005-0000-0000-000017050000}"/>
    <cellStyle name="Currency 2 13 3 3 3" xfId="4004" xr:uid="{00000000-0005-0000-0000-000018050000}"/>
    <cellStyle name="Currency 2 13 3 3 4" xfId="2832" xr:uid="{00000000-0005-0000-0000-000019050000}"/>
    <cellStyle name="Currency 2 13 3 4" xfId="1500" xr:uid="{00000000-0005-0000-0000-00001A050000}"/>
    <cellStyle name="Currency 2 13 3 4 2" xfId="4214" xr:uid="{00000000-0005-0000-0000-00001B050000}"/>
    <cellStyle name="Currency 2 13 3 4 3" xfId="3042" xr:uid="{00000000-0005-0000-0000-00001C050000}"/>
    <cellStyle name="Currency 2 13 3 5" xfId="3578" xr:uid="{00000000-0005-0000-0000-00001D050000}"/>
    <cellStyle name="Currency 2 13 3 6" xfId="2406" xr:uid="{00000000-0005-0000-0000-00001E050000}"/>
    <cellStyle name="Currency 2 13 4" xfId="526" xr:uid="{00000000-0005-0000-0000-00001F050000}"/>
    <cellStyle name="Currency 2 13 4 2" xfId="1709" xr:uid="{00000000-0005-0000-0000-000020050000}"/>
    <cellStyle name="Currency 2 13 4 2 2" xfId="4320" xr:uid="{00000000-0005-0000-0000-000021050000}"/>
    <cellStyle name="Currency 2 13 4 2 3" xfId="3148" xr:uid="{00000000-0005-0000-0000-000022050000}"/>
    <cellStyle name="Currency 2 13 4 3" xfId="3684" xr:uid="{00000000-0005-0000-0000-000023050000}"/>
    <cellStyle name="Currency 2 13 4 4" xfId="2512" xr:uid="{00000000-0005-0000-0000-000024050000}"/>
    <cellStyle name="Currency 2 13 5" xfId="960" xr:uid="{00000000-0005-0000-0000-000025050000}"/>
    <cellStyle name="Currency 2 13 5 2" xfId="2130" xr:uid="{00000000-0005-0000-0000-000026050000}"/>
    <cellStyle name="Currency 2 13 5 2 2" xfId="4533" xr:uid="{00000000-0005-0000-0000-000027050000}"/>
    <cellStyle name="Currency 2 13 5 2 3" xfId="3361" xr:uid="{00000000-0005-0000-0000-000028050000}"/>
    <cellStyle name="Currency 2 13 5 3" xfId="3897" xr:uid="{00000000-0005-0000-0000-000029050000}"/>
    <cellStyle name="Currency 2 13 5 4" xfId="2725" xr:uid="{00000000-0005-0000-0000-00002A050000}"/>
    <cellStyle name="Currency 2 13 6" xfId="1294" xr:uid="{00000000-0005-0000-0000-00002B050000}"/>
    <cellStyle name="Currency 2 13 6 2" xfId="4110" xr:uid="{00000000-0005-0000-0000-00002C050000}"/>
    <cellStyle name="Currency 2 13 6 3" xfId="2938" xr:uid="{00000000-0005-0000-0000-00002D050000}"/>
    <cellStyle name="Currency 2 14" xfId="115" xr:uid="{00000000-0005-0000-0000-00002E050000}"/>
    <cellStyle name="Currency 2 14 2" xfId="326" xr:uid="{00000000-0005-0000-0000-00002F050000}"/>
    <cellStyle name="Currency 2 14 2 2" xfId="742" xr:uid="{00000000-0005-0000-0000-000030050000}"/>
    <cellStyle name="Currency 2 14 2 2 2" xfId="1925" xr:uid="{00000000-0005-0000-0000-000031050000}"/>
    <cellStyle name="Currency 2 14 2 2 2 2" xfId="4429" xr:uid="{00000000-0005-0000-0000-000032050000}"/>
    <cellStyle name="Currency 2 14 2 2 2 3" xfId="3257" xr:uid="{00000000-0005-0000-0000-000033050000}"/>
    <cellStyle name="Currency 2 14 2 2 3" xfId="3793" xr:uid="{00000000-0005-0000-0000-000034050000}"/>
    <cellStyle name="Currency 2 14 2 2 4" xfId="2621" xr:uid="{00000000-0005-0000-0000-000035050000}"/>
    <cellStyle name="Currency 2 14 2 3" xfId="1131" xr:uid="{00000000-0005-0000-0000-000036050000}"/>
    <cellStyle name="Currency 2 14 2 3 2" xfId="2298" xr:uid="{00000000-0005-0000-0000-000037050000}"/>
    <cellStyle name="Currency 2 14 2 3 2 2" xfId="4645" xr:uid="{00000000-0005-0000-0000-000038050000}"/>
    <cellStyle name="Currency 2 14 2 3 2 3" xfId="3473" xr:uid="{00000000-0005-0000-0000-000039050000}"/>
    <cellStyle name="Currency 2 14 2 3 3" xfId="4009" xr:uid="{00000000-0005-0000-0000-00003A050000}"/>
    <cellStyle name="Currency 2 14 2 3 4" xfId="2837" xr:uid="{00000000-0005-0000-0000-00003B050000}"/>
    <cellStyle name="Currency 2 14 2 4" xfId="1510" xr:uid="{00000000-0005-0000-0000-00003C050000}"/>
    <cellStyle name="Currency 2 14 2 4 2" xfId="4219" xr:uid="{00000000-0005-0000-0000-00003D050000}"/>
    <cellStyle name="Currency 2 14 2 4 3" xfId="3047" xr:uid="{00000000-0005-0000-0000-00003E050000}"/>
    <cellStyle name="Currency 2 14 2 5" xfId="3583" xr:uid="{00000000-0005-0000-0000-00003F050000}"/>
    <cellStyle name="Currency 2 14 2 6" xfId="2411" xr:uid="{00000000-0005-0000-0000-000040050000}"/>
    <cellStyle name="Currency 2 14 3" xfId="536" xr:uid="{00000000-0005-0000-0000-000041050000}"/>
    <cellStyle name="Currency 2 14 3 2" xfId="1719" xr:uid="{00000000-0005-0000-0000-000042050000}"/>
    <cellStyle name="Currency 2 14 3 2 2" xfId="4325" xr:uid="{00000000-0005-0000-0000-000043050000}"/>
    <cellStyle name="Currency 2 14 3 2 3" xfId="3153" xr:uid="{00000000-0005-0000-0000-000044050000}"/>
    <cellStyle name="Currency 2 14 3 3" xfId="3689" xr:uid="{00000000-0005-0000-0000-000045050000}"/>
    <cellStyle name="Currency 2 14 3 4" xfId="2517" xr:uid="{00000000-0005-0000-0000-000046050000}"/>
    <cellStyle name="Currency 2 14 4" xfId="970" xr:uid="{00000000-0005-0000-0000-000047050000}"/>
    <cellStyle name="Currency 2 14 4 2" xfId="2140" xr:uid="{00000000-0005-0000-0000-000048050000}"/>
    <cellStyle name="Currency 2 14 4 2 2" xfId="4538" xr:uid="{00000000-0005-0000-0000-000049050000}"/>
    <cellStyle name="Currency 2 14 4 2 3" xfId="3366" xr:uid="{00000000-0005-0000-0000-00004A050000}"/>
    <cellStyle name="Currency 2 14 4 3" xfId="3902" xr:uid="{00000000-0005-0000-0000-00004B050000}"/>
    <cellStyle name="Currency 2 14 4 4" xfId="2730" xr:uid="{00000000-0005-0000-0000-00004C050000}"/>
    <cellStyle name="Currency 2 14 5" xfId="1304" xr:uid="{00000000-0005-0000-0000-00004D050000}"/>
    <cellStyle name="Currency 2 14 5 2" xfId="4115" xr:uid="{00000000-0005-0000-0000-00004E050000}"/>
    <cellStyle name="Currency 2 14 5 3" xfId="2943" xr:uid="{00000000-0005-0000-0000-00004F050000}"/>
    <cellStyle name="Currency 2 15" xfId="226" xr:uid="{00000000-0005-0000-0000-000050050000}"/>
    <cellStyle name="Currency 2 15 2" xfId="642" xr:uid="{00000000-0005-0000-0000-000051050000}"/>
    <cellStyle name="Currency 2 15 2 2" xfId="1825" xr:uid="{00000000-0005-0000-0000-000052050000}"/>
    <cellStyle name="Currency 2 15 2 2 2" xfId="4379" xr:uid="{00000000-0005-0000-0000-000053050000}"/>
    <cellStyle name="Currency 2 15 2 2 3" xfId="3207" xr:uid="{00000000-0005-0000-0000-000054050000}"/>
    <cellStyle name="Currency 2 15 2 3" xfId="3743" xr:uid="{00000000-0005-0000-0000-000055050000}"/>
    <cellStyle name="Currency 2 15 2 4" xfId="2571" xr:uid="{00000000-0005-0000-0000-000056050000}"/>
    <cellStyle name="Currency 2 15 3" xfId="1081" xr:uid="{00000000-0005-0000-0000-000057050000}"/>
    <cellStyle name="Currency 2 15 3 2" xfId="2248" xr:uid="{00000000-0005-0000-0000-000058050000}"/>
    <cellStyle name="Currency 2 15 3 2 2" xfId="4595" xr:uid="{00000000-0005-0000-0000-000059050000}"/>
    <cellStyle name="Currency 2 15 3 2 3" xfId="3423" xr:uid="{00000000-0005-0000-0000-00005A050000}"/>
    <cellStyle name="Currency 2 15 3 3" xfId="3959" xr:uid="{00000000-0005-0000-0000-00005B050000}"/>
    <cellStyle name="Currency 2 15 3 4" xfId="2787" xr:uid="{00000000-0005-0000-0000-00005C050000}"/>
    <cellStyle name="Currency 2 15 4" xfId="1410" xr:uid="{00000000-0005-0000-0000-00005D050000}"/>
    <cellStyle name="Currency 2 15 4 2" xfId="4169" xr:uid="{00000000-0005-0000-0000-00005E050000}"/>
    <cellStyle name="Currency 2 15 4 3" xfId="2997" xr:uid="{00000000-0005-0000-0000-00005F050000}"/>
    <cellStyle name="Currency 2 15 5" xfId="3533" xr:uid="{00000000-0005-0000-0000-000060050000}"/>
    <cellStyle name="Currency 2 15 6" xfId="2361" xr:uid="{00000000-0005-0000-0000-000061050000}"/>
    <cellStyle name="Currency 2 16" xfId="432" xr:uid="{00000000-0005-0000-0000-000062050000}"/>
    <cellStyle name="Currency 2 16 2" xfId="847" xr:uid="{00000000-0005-0000-0000-000063050000}"/>
    <cellStyle name="Currency 2 16 2 2" xfId="2030" xr:uid="{00000000-0005-0000-0000-000064050000}"/>
    <cellStyle name="Currency 2 16 2 2 2" xfId="4483" xr:uid="{00000000-0005-0000-0000-000065050000}"/>
    <cellStyle name="Currency 2 16 2 2 3" xfId="3311" xr:uid="{00000000-0005-0000-0000-000066050000}"/>
    <cellStyle name="Currency 2 16 2 3" xfId="3847" xr:uid="{00000000-0005-0000-0000-000067050000}"/>
    <cellStyle name="Currency 2 16 2 4" xfId="2675" xr:uid="{00000000-0005-0000-0000-000068050000}"/>
    <cellStyle name="Currency 2 16 3" xfId="1616" xr:uid="{00000000-0005-0000-0000-000069050000}"/>
    <cellStyle name="Currency 2 16 3 2" xfId="4273" xr:uid="{00000000-0005-0000-0000-00006A050000}"/>
    <cellStyle name="Currency 2 16 3 3" xfId="3101" xr:uid="{00000000-0005-0000-0000-00006B050000}"/>
    <cellStyle name="Currency 2 16 4" xfId="3637" xr:uid="{00000000-0005-0000-0000-00006C050000}"/>
    <cellStyle name="Currency 2 16 5" xfId="2465" xr:uid="{00000000-0005-0000-0000-00006D050000}"/>
    <cellStyle name="Currency 2 17" xfId="436" xr:uid="{00000000-0005-0000-0000-00006E050000}"/>
    <cellStyle name="Currency 2 17 2" xfId="1619" xr:uid="{00000000-0005-0000-0000-00006F050000}"/>
    <cellStyle name="Currency 2 17 2 2" xfId="4275" xr:uid="{00000000-0005-0000-0000-000070050000}"/>
    <cellStyle name="Currency 2 17 2 3" xfId="3103" xr:uid="{00000000-0005-0000-0000-000071050000}"/>
    <cellStyle name="Currency 2 17 3" xfId="3639" xr:uid="{00000000-0005-0000-0000-000072050000}"/>
    <cellStyle name="Currency 2 17 4" xfId="2467" xr:uid="{00000000-0005-0000-0000-000073050000}"/>
    <cellStyle name="Currency 2 18" xfId="866" xr:uid="{00000000-0005-0000-0000-000074050000}"/>
    <cellStyle name="Currency 2 18 2" xfId="2040" xr:uid="{00000000-0005-0000-0000-000075050000}"/>
    <cellStyle name="Currency 2 18 2 2" xfId="4488" xr:uid="{00000000-0005-0000-0000-000076050000}"/>
    <cellStyle name="Currency 2 18 2 3" xfId="3316" xr:uid="{00000000-0005-0000-0000-000077050000}"/>
    <cellStyle name="Currency 2 18 3" xfId="3852" xr:uid="{00000000-0005-0000-0000-000078050000}"/>
    <cellStyle name="Currency 2 18 4" xfId="2680" xr:uid="{00000000-0005-0000-0000-000079050000}"/>
    <cellStyle name="Currency 2 19" xfId="1204" xr:uid="{00000000-0005-0000-0000-00007A050000}"/>
    <cellStyle name="Currency 2 19 2" xfId="4065" xr:uid="{00000000-0005-0000-0000-00007B050000}"/>
    <cellStyle name="Currency 2 19 3" xfId="2893" xr:uid="{00000000-0005-0000-0000-00007C050000}"/>
    <cellStyle name="Currency 2 2" xfId="12" xr:uid="{00000000-0005-0000-0000-00007D050000}"/>
    <cellStyle name="Currency 2 2 10" xfId="97" xr:uid="{00000000-0005-0000-0000-00007E050000}"/>
    <cellStyle name="Currency 2 2 10 2" xfId="197" xr:uid="{00000000-0005-0000-0000-00007F050000}"/>
    <cellStyle name="Currency 2 2 10 2 2" xfId="408" xr:uid="{00000000-0005-0000-0000-000080050000}"/>
    <cellStyle name="Currency 2 2 10 2 2 2" xfId="824" xr:uid="{00000000-0005-0000-0000-000081050000}"/>
    <cellStyle name="Currency 2 2 10 2 2 2 2" xfId="2007" xr:uid="{00000000-0005-0000-0000-000082050000}"/>
    <cellStyle name="Currency 2 2 10 2 2 2 2 2" xfId="4470" xr:uid="{00000000-0005-0000-0000-000083050000}"/>
    <cellStyle name="Currency 2 2 10 2 2 2 2 3" xfId="3298" xr:uid="{00000000-0005-0000-0000-000084050000}"/>
    <cellStyle name="Currency 2 2 10 2 2 2 3" xfId="3834" xr:uid="{00000000-0005-0000-0000-000085050000}"/>
    <cellStyle name="Currency 2 2 10 2 2 2 4" xfId="2662" xr:uid="{00000000-0005-0000-0000-000086050000}"/>
    <cellStyle name="Currency 2 2 10 2 2 3" xfId="1172" xr:uid="{00000000-0005-0000-0000-000087050000}"/>
    <cellStyle name="Currency 2 2 10 2 2 3 2" xfId="2339" xr:uid="{00000000-0005-0000-0000-000088050000}"/>
    <cellStyle name="Currency 2 2 10 2 2 3 2 2" xfId="4686" xr:uid="{00000000-0005-0000-0000-000089050000}"/>
    <cellStyle name="Currency 2 2 10 2 2 3 2 3" xfId="3514" xr:uid="{00000000-0005-0000-0000-00008A050000}"/>
    <cellStyle name="Currency 2 2 10 2 2 3 3" xfId="4050" xr:uid="{00000000-0005-0000-0000-00008B050000}"/>
    <cellStyle name="Currency 2 2 10 2 2 3 4" xfId="2878" xr:uid="{00000000-0005-0000-0000-00008C050000}"/>
    <cellStyle name="Currency 2 2 10 2 2 4" xfId="1592" xr:uid="{00000000-0005-0000-0000-00008D050000}"/>
    <cellStyle name="Currency 2 2 10 2 2 4 2" xfId="4260" xr:uid="{00000000-0005-0000-0000-00008E050000}"/>
    <cellStyle name="Currency 2 2 10 2 2 4 3" xfId="3088" xr:uid="{00000000-0005-0000-0000-00008F050000}"/>
    <cellStyle name="Currency 2 2 10 2 2 5" xfId="3624" xr:uid="{00000000-0005-0000-0000-000090050000}"/>
    <cellStyle name="Currency 2 2 10 2 2 6" xfId="2452" xr:uid="{00000000-0005-0000-0000-000091050000}"/>
    <cellStyle name="Currency 2 2 10 2 3" xfId="618" xr:uid="{00000000-0005-0000-0000-000092050000}"/>
    <cellStyle name="Currency 2 2 10 2 3 2" xfId="1801" xr:uid="{00000000-0005-0000-0000-000093050000}"/>
    <cellStyle name="Currency 2 2 10 2 3 2 2" xfId="4366" xr:uid="{00000000-0005-0000-0000-000094050000}"/>
    <cellStyle name="Currency 2 2 10 2 3 2 3" xfId="3194" xr:uid="{00000000-0005-0000-0000-000095050000}"/>
    <cellStyle name="Currency 2 2 10 2 3 3" xfId="3730" xr:uid="{00000000-0005-0000-0000-000096050000}"/>
    <cellStyle name="Currency 2 2 10 2 3 4" xfId="2558" xr:uid="{00000000-0005-0000-0000-000097050000}"/>
    <cellStyle name="Currency 2 2 10 2 4" xfId="1052" xr:uid="{00000000-0005-0000-0000-000098050000}"/>
    <cellStyle name="Currency 2 2 10 2 4 2" xfId="2222" xr:uid="{00000000-0005-0000-0000-000099050000}"/>
    <cellStyle name="Currency 2 2 10 2 4 2 2" xfId="4579" xr:uid="{00000000-0005-0000-0000-00009A050000}"/>
    <cellStyle name="Currency 2 2 10 2 4 2 3" xfId="3407" xr:uid="{00000000-0005-0000-0000-00009B050000}"/>
    <cellStyle name="Currency 2 2 10 2 4 3" xfId="3943" xr:uid="{00000000-0005-0000-0000-00009C050000}"/>
    <cellStyle name="Currency 2 2 10 2 4 4" xfId="2771" xr:uid="{00000000-0005-0000-0000-00009D050000}"/>
    <cellStyle name="Currency 2 2 10 2 5" xfId="1386" xr:uid="{00000000-0005-0000-0000-00009E050000}"/>
    <cellStyle name="Currency 2 2 10 2 5 2" xfId="4156" xr:uid="{00000000-0005-0000-0000-00009F050000}"/>
    <cellStyle name="Currency 2 2 10 2 5 3" xfId="2984" xr:uid="{00000000-0005-0000-0000-0000A0050000}"/>
    <cellStyle name="Currency 2 2 10 3" xfId="308" xr:uid="{00000000-0005-0000-0000-0000A1050000}"/>
    <cellStyle name="Currency 2 2 10 3 2" xfId="724" xr:uid="{00000000-0005-0000-0000-0000A2050000}"/>
    <cellStyle name="Currency 2 2 10 3 2 2" xfId="1907" xr:uid="{00000000-0005-0000-0000-0000A3050000}"/>
    <cellStyle name="Currency 2 2 10 3 2 2 2" xfId="4420" xr:uid="{00000000-0005-0000-0000-0000A4050000}"/>
    <cellStyle name="Currency 2 2 10 3 2 2 3" xfId="3248" xr:uid="{00000000-0005-0000-0000-0000A5050000}"/>
    <cellStyle name="Currency 2 2 10 3 2 3" xfId="3784" xr:uid="{00000000-0005-0000-0000-0000A6050000}"/>
    <cellStyle name="Currency 2 2 10 3 2 4" xfId="2612" xr:uid="{00000000-0005-0000-0000-0000A7050000}"/>
    <cellStyle name="Currency 2 2 10 3 3" xfId="1122" xr:uid="{00000000-0005-0000-0000-0000A8050000}"/>
    <cellStyle name="Currency 2 2 10 3 3 2" xfId="2289" xr:uid="{00000000-0005-0000-0000-0000A9050000}"/>
    <cellStyle name="Currency 2 2 10 3 3 2 2" xfId="4636" xr:uid="{00000000-0005-0000-0000-0000AA050000}"/>
    <cellStyle name="Currency 2 2 10 3 3 2 3" xfId="3464" xr:uid="{00000000-0005-0000-0000-0000AB050000}"/>
    <cellStyle name="Currency 2 2 10 3 3 3" xfId="4000" xr:uid="{00000000-0005-0000-0000-0000AC050000}"/>
    <cellStyle name="Currency 2 2 10 3 3 4" xfId="2828" xr:uid="{00000000-0005-0000-0000-0000AD050000}"/>
    <cellStyle name="Currency 2 2 10 3 4" xfId="1492" xr:uid="{00000000-0005-0000-0000-0000AE050000}"/>
    <cellStyle name="Currency 2 2 10 3 4 2" xfId="4210" xr:uid="{00000000-0005-0000-0000-0000AF050000}"/>
    <cellStyle name="Currency 2 2 10 3 4 3" xfId="3038" xr:uid="{00000000-0005-0000-0000-0000B0050000}"/>
    <cellStyle name="Currency 2 2 10 3 5" xfId="3574" xr:uid="{00000000-0005-0000-0000-0000B1050000}"/>
    <cellStyle name="Currency 2 2 10 3 6" xfId="2402" xr:uid="{00000000-0005-0000-0000-0000B2050000}"/>
    <cellStyle name="Currency 2 2 10 4" xfId="518" xr:uid="{00000000-0005-0000-0000-0000B3050000}"/>
    <cellStyle name="Currency 2 2 10 4 2" xfId="1701" xr:uid="{00000000-0005-0000-0000-0000B4050000}"/>
    <cellStyle name="Currency 2 2 10 4 2 2" xfId="4316" xr:uid="{00000000-0005-0000-0000-0000B5050000}"/>
    <cellStyle name="Currency 2 2 10 4 2 3" xfId="3144" xr:uid="{00000000-0005-0000-0000-0000B6050000}"/>
    <cellStyle name="Currency 2 2 10 4 3" xfId="3680" xr:uid="{00000000-0005-0000-0000-0000B7050000}"/>
    <cellStyle name="Currency 2 2 10 4 4" xfId="2508" xr:uid="{00000000-0005-0000-0000-0000B8050000}"/>
    <cellStyle name="Currency 2 2 10 5" xfId="952" xr:uid="{00000000-0005-0000-0000-0000B9050000}"/>
    <cellStyle name="Currency 2 2 10 5 2" xfId="2122" xr:uid="{00000000-0005-0000-0000-0000BA050000}"/>
    <cellStyle name="Currency 2 2 10 5 2 2" xfId="4529" xr:uid="{00000000-0005-0000-0000-0000BB050000}"/>
    <cellStyle name="Currency 2 2 10 5 2 3" xfId="3357" xr:uid="{00000000-0005-0000-0000-0000BC050000}"/>
    <cellStyle name="Currency 2 2 10 5 3" xfId="3893" xr:uid="{00000000-0005-0000-0000-0000BD050000}"/>
    <cellStyle name="Currency 2 2 10 5 4" xfId="2721" xr:uid="{00000000-0005-0000-0000-0000BE050000}"/>
    <cellStyle name="Currency 2 2 10 6" xfId="1286" xr:uid="{00000000-0005-0000-0000-0000BF050000}"/>
    <cellStyle name="Currency 2 2 10 6 2" xfId="4106" xr:uid="{00000000-0005-0000-0000-0000C0050000}"/>
    <cellStyle name="Currency 2 2 10 6 3" xfId="2934" xr:uid="{00000000-0005-0000-0000-0000C1050000}"/>
    <cellStyle name="Currency 2 2 11" xfId="107" xr:uid="{00000000-0005-0000-0000-0000C2050000}"/>
    <cellStyle name="Currency 2 2 11 2" xfId="207" xr:uid="{00000000-0005-0000-0000-0000C3050000}"/>
    <cellStyle name="Currency 2 2 11 2 2" xfId="418" xr:uid="{00000000-0005-0000-0000-0000C4050000}"/>
    <cellStyle name="Currency 2 2 11 2 2 2" xfId="834" xr:uid="{00000000-0005-0000-0000-0000C5050000}"/>
    <cellStyle name="Currency 2 2 11 2 2 2 2" xfId="2017" xr:uid="{00000000-0005-0000-0000-0000C6050000}"/>
    <cellStyle name="Currency 2 2 11 2 2 2 2 2" xfId="4475" xr:uid="{00000000-0005-0000-0000-0000C7050000}"/>
    <cellStyle name="Currency 2 2 11 2 2 2 2 3" xfId="3303" xr:uid="{00000000-0005-0000-0000-0000C8050000}"/>
    <cellStyle name="Currency 2 2 11 2 2 2 3" xfId="3839" xr:uid="{00000000-0005-0000-0000-0000C9050000}"/>
    <cellStyle name="Currency 2 2 11 2 2 2 4" xfId="2667" xr:uid="{00000000-0005-0000-0000-0000CA050000}"/>
    <cellStyle name="Currency 2 2 11 2 2 3" xfId="1177" xr:uid="{00000000-0005-0000-0000-0000CB050000}"/>
    <cellStyle name="Currency 2 2 11 2 2 3 2" xfId="2344" xr:uid="{00000000-0005-0000-0000-0000CC050000}"/>
    <cellStyle name="Currency 2 2 11 2 2 3 2 2" xfId="4691" xr:uid="{00000000-0005-0000-0000-0000CD050000}"/>
    <cellStyle name="Currency 2 2 11 2 2 3 2 3" xfId="3519" xr:uid="{00000000-0005-0000-0000-0000CE050000}"/>
    <cellStyle name="Currency 2 2 11 2 2 3 3" xfId="4055" xr:uid="{00000000-0005-0000-0000-0000CF050000}"/>
    <cellStyle name="Currency 2 2 11 2 2 3 4" xfId="2883" xr:uid="{00000000-0005-0000-0000-0000D0050000}"/>
    <cellStyle name="Currency 2 2 11 2 2 4" xfId="1602" xr:uid="{00000000-0005-0000-0000-0000D1050000}"/>
    <cellStyle name="Currency 2 2 11 2 2 4 2" xfId="4265" xr:uid="{00000000-0005-0000-0000-0000D2050000}"/>
    <cellStyle name="Currency 2 2 11 2 2 4 3" xfId="3093" xr:uid="{00000000-0005-0000-0000-0000D3050000}"/>
    <cellStyle name="Currency 2 2 11 2 2 5" xfId="3629" xr:uid="{00000000-0005-0000-0000-0000D4050000}"/>
    <cellStyle name="Currency 2 2 11 2 2 6" xfId="2457" xr:uid="{00000000-0005-0000-0000-0000D5050000}"/>
    <cellStyle name="Currency 2 2 11 2 3" xfId="628" xr:uid="{00000000-0005-0000-0000-0000D6050000}"/>
    <cellStyle name="Currency 2 2 11 2 3 2" xfId="1811" xr:uid="{00000000-0005-0000-0000-0000D7050000}"/>
    <cellStyle name="Currency 2 2 11 2 3 2 2" xfId="4371" xr:uid="{00000000-0005-0000-0000-0000D8050000}"/>
    <cellStyle name="Currency 2 2 11 2 3 2 3" xfId="3199" xr:uid="{00000000-0005-0000-0000-0000D9050000}"/>
    <cellStyle name="Currency 2 2 11 2 3 3" xfId="3735" xr:uid="{00000000-0005-0000-0000-0000DA050000}"/>
    <cellStyle name="Currency 2 2 11 2 3 4" xfId="2563" xr:uid="{00000000-0005-0000-0000-0000DB050000}"/>
    <cellStyle name="Currency 2 2 11 2 4" xfId="1062" xr:uid="{00000000-0005-0000-0000-0000DC050000}"/>
    <cellStyle name="Currency 2 2 11 2 4 2" xfId="2232" xr:uid="{00000000-0005-0000-0000-0000DD050000}"/>
    <cellStyle name="Currency 2 2 11 2 4 2 2" xfId="4584" xr:uid="{00000000-0005-0000-0000-0000DE050000}"/>
    <cellStyle name="Currency 2 2 11 2 4 2 3" xfId="3412" xr:uid="{00000000-0005-0000-0000-0000DF050000}"/>
    <cellStyle name="Currency 2 2 11 2 4 3" xfId="3948" xr:uid="{00000000-0005-0000-0000-0000E0050000}"/>
    <cellStyle name="Currency 2 2 11 2 4 4" xfId="2776" xr:uid="{00000000-0005-0000-0000-0000E1050000}"/>
    <cellStyle name="Currency 2 2 11 2 5" xfId="1396" xr:uid="{00000000-0005-0000-0000-0000E2050000}"/>
    <cellStyle name="Currency 2 2 11 2 5 2" xfId="4161" xr:uid="{00000000-0005-0000-0000-0000E3050000}"/>
    <cellStyle name="Currency 2 2 11 2 5 3" xfId="2989" xr:uid="{00000000-0005-0000-0000-0000E4050000}"/>
    <cellStyle name="Currency 2 2 11 3" xfId="318" xr:uid="{00000000-0005-0000-0000-0000E5050000}"/>
    <cellStyle name="Currency 2 2 11 3 2" xfId="734" xr:uid="{00000000-0005-0000-0000-0000E6050000}"/>
    <cellStyle name="Currency 2 2 11 3 2 2" xfId="1917" xr:uid="{00000000-0005-0000-0000-0000E7050000}"/>
    <cellStyle name="Currency 2 2 11 3 2 2 2" xfId="4425" xr:uid="{00000000-0005-0000-0000-0000E8050000}"/>
    <cellStyle name="Currency 2 2 11 3 2 2 3" xfId="3253" xr:uid="{00000000-0005-0000-0000-0000E9050000}"/>
    <cellStyle name="Currency 2 2 11 3 2 3" xfId="3789" xr:uid="{00000000-0005-0000-0000-0000EA050000}"/>
    <cellStyle name="Currency 2 2 11 3 2 4" xfId="2617" xr:uid="{00000000-0005-0000-0000-0000EB050000}"/>
    <cellStyle name="Currency 2 2 11 3 3" xfId="1127" xr:uid="{00000000-0005-0000-0000-0000EC050000}"/>
    <cellStyle name="Currency 2 2 11 3 3 2" xfId="2294" xr:uid="{00000000-0005-0000-0000-0000ED050000}"/>
    <cellStyle name="Currency 2 2 11 3 3 2 2" xfId="4641" xr:uid="{00000000-0005-0000-0000-0000EE050000}"/>
    <cellStyle name="Currency 2 2 11 3 3 2 3" xfId="3469" xr:uid="{00000000-0005-0000-0000-0000EF050000}"/>
    <cellStyle name="Currency 2 2 11 3 3 3" xfId="4005" xr:uid="{00000000-0005-0000-0000-0000F0050000}"/>
    <cellStyle name="Currency 2 2 11 3 3 4" xfId="2833" xr:uid="{00000000-0005-0000-0000-0000F1050000}"/>
    <cellStyle name="Currency 2 2 11 3 4" xfId="1502" xr:uid="{00000000-0005-0000-0000-0000F2050000}"/>
    <cellStyle name="Currency 2 2 11 3 4 2" xfId="4215" xr:uid="{00000000-0005-0000-0000-0000F3050000}"/>
    <cellStyle name="Currency 2 2 11 3 4 3" xfId="3043" xr:uid="{00000000-0005-0000-0000-0000F4050000}"/>
    <cellStyle name="Currency 2 2 11 3 5" xfId="3579" xr:uid="{00000000-0005-0000-0000-0000F5050000}"/>
    <cellStyle name="Currency 2 2 11 3 6" xfId="2407" xr:uid="{00000000-0005-0000-0000-0000F6050000}"/>
    <cellStyle name="Currency 2 2 11 4" xfId="528" xr:uid="{00000000-0005-0000-0000-0000F7050000}"/>
    <cellStyle name="Currency 2 2 11 4 2" xfId="1711" xr:uid="{00000000-0005-0000-0000-0000F8050000}"/>
    <cellStyle name="Currency 2 2 11 4 2 2" xfId="4321" xr:uid="{00000000-0005-0000-0000-0000F9050000}"/>
    <cellStyle name="Currency 2 2 11 4 2 3" xfId="3149" xr:uid="{00000000-0005-0000-0000-0000FA050000}"/>
    <cellStyle name="Currency 2 2 11 4 3" xfId="3685" xr:uid="{00000000-0005-0000-0000-0000FB050000}"/>
    <cellStyle name="Currency 2 2 11 4 4" xfId="2513" xr:uid="{00000000-0005-0000-0000-0000FC050000}"/>
    <cellStyle name="Currency 2 2 11 5" xfId="962" xr:uid="{00000000-0005-0000-0000-0000FD050000}"/>
    <cellStyle name="Currency 2 2 11 5 2" xfId="2132" xr:uid="{00000000-0005-0000-0000-0000FE050000}"/>
    <cellStyle name="Currency 2 2 11 5 2 2" xfId="4534" xr:uid="{00000000-0005-0000-0000-0000FF050000}"/>
    <cellStyle name="Currency 2 2 11 5 2 3" xfId="3362" xr:uid="{00000000-0005-0000-0000-000000060000}"/>
    <cellStyle name="Currency 2 2 11 5 3" xfId="3898" xr:uid="{00000000-0005-0000-0000-000001060000}"/>
    <cellStyle name="Currency 2 2 11 5 4" xfId="2726" xr:uid="{00000000-0005-0000-0000-000002060000}"/>
    <cellStyle name="Currency 2 2 11 6" xfId="1296" xr:uid="{00000000-0005-0000-0000-000003060000}"/>
    <cellStyle name="Currency 2 2 11 6 2" xfId="4111" xr:uid="{00000000-0005-0000-0000-000004060000}"/>
    <cellStyle name="Currency 2 2 11 6 3" xfId="2939" xr:uid="{00000000-0005-0000-0000-000005060000}"/>
    <cellStyle name="Currency 2 2 12" xfId="117" xr:uid="{00000000-0005-0000-0000-000006060000}"/>
    <cellStyle name="Currency 2 2 12 2" xfId="328" xr:uid="{00000000-0005-0000-0000-000007060000}"/>
    <cellStyle name="Currency 2 2 12 2 2" xfId="744" xr:uid="{00000000-0005-0000-0000-000008060000}"/>
    <cellStyle name="Currency 2 2 12 2 2 2" xfId="1927" xr:uid="{00000000-0005-0000-0000-000009060000}"/>
    <cellStyle name="Currency 2 2 12 2 2 2 2" xfId="4430" xr:uid="{00000000-0005-0000-0000-00000A060000}"/>
    <cellStyle name="Currency 2 2 12 2 2 2 3" xfId="3258" xr:uid="{00000000-0005-0000-0000-00000B060000}"/>
    <cellStyle name="Currency 2 2 12 2 2 3" xfId="3794" xr:uid="{00000000-0005-0000-0000-00000C060000}"/>
    <cellStyle name="Currency 2 2 12 2 2 4" xfId="2622" xr:uid="{00000000-0005-0000-0000-00000D060000}"/>
    <cellStyle name="Currency 2 2 12 2 3" xfId="1132" xr:uid="{00000000-0005-0000-0000-00000E060000}"/>
    <cellStyle name="Currency 2 2 12 2 3 2" xfId="2299" xr:uid="{00000000-0005-0000-0000-00000F060000}"/>
    <cellStyle name="Currency 2 2 12 2 3 2 2" xfId="4646" xr:uid="{00000000-0005-0000-0000-000010060000}"/>
    <cellStyle name="Currency 2 2 12 2 3 2 3" xfId="3474" xr:uid="{00000000-0005-0000-0000-000011060000}"/>
    <cellStyle name="Currency 2 2 12 2 3 3" xfId="4010" xr:uid="{00000000-0005-0000-0000-000012060000}"/>
    <cellStyle name="Currency 2 2 12 2 3 4" xfId="2838" xr:uid="{00000000-0005-0000-0000-000013060000}"/>
    <cellStyle name="Currency 2 2 12 2 4" xfId="1512" xr:uid="{00000000-0005-0000-0000-000014060000}"/>
    <cellStyle name="Currency 2 2 12 2 4 2" xfId="4220" xr:uid="{00000000-0005-0000-0000-000015060000}"/>
    <cellStyle name="Currency 2 2 12 2 4 3" xfId="3048" xr:uid="{00000000-0005-0000-0000-000016060000}"/>
    <cellStyle name="Currency 2 2 12 2 5" xfId="3584" xr:uid="{00000000-0005-0000-0000-000017060000}"/>
    <cellStyle name="Currency 2 2 12 2 6" xfId="2412" xr:uid="{00000000-0005-0000-0000-000018060000}"/>
    <cellStyle name="Currency 2 2 12 3" xfId="538" xr:uid="{00000000-0005-0000-0000-000019060000}"/>
    <cellStyle name="Currency 2 2 12 3 2" xfId="1721" xr:uid="{00000000-0005-0000-0000-00001A060000}"/>
    <cellStyle name="Currency 2 2 12 3 2 2" xfId="4326" xr:uid="{00000000-0005-0000-0000-00001B060000}"/>
    <cellStyle name="Currency 2 2 12 3 2 3" xfId="3154" xr:uid="{00000000-0005-0000-0000-00001C060000}"/>
    <cellStyle name="Currency 2 2 12 3 3" xfId="3690" xr:uid="{00000000-0005-0000-0000-00001D060000}"/>
    <cellStyle name="Currency 2 2 12 3 4" xfId="2518" xr:uid="{00000000-0005-0000-0000-00001E060000}"/>
    <cellStyle name="Currency 2 2 12 4" xfId="972" xr:uid="{00000000-0005-0000-0000-00001F060000}"/>
    <cellStyle name="Currency 2 2 12 4 2" xfId="2142" xr:uid="{00000000-0005-0000-0000-000020060000}"/>
    <cellStyle name="Currency 2 2 12 4 2 2" xfId="4539" xr:uid="{00000000-0005-0000-0000-000021060000}"/>
    <cellStyle name="Currency 2 2 12 4 2 3" xfId="3367" xr:uid="{00000000-0005-0000-0000-000022060000}"/>
    <cellStyle name="Currency 2 2 12 4 3" xfId="3903" xr:uid="{00000000-0005-0000-0000-000023060000}"/>
    <cellStyle name="Currency 2 2 12 4 4" xfId="2731" xr:uid="{00000000-0005-0000-0000-000024060000}"/>
    <cellStyle name="Currency 2 2 12 5" xfId="1306" xr:uid="{00000000-0005-0000-0000-000025060000}"/>
    <cellStyle name="Currency 2 2 12 5 2" xfId="4116" xr:uid="{00000000-0005-0000-0000-000026060000}"/>
    <cellStyle name="Currency 2 2 12 5 3" xfId="2944" xr:uid="{00000000-0005-0000-0000-000027060000}"/>
    <cellStyle name="Currency 2 2 13" xfId="228" xr:uid="{00000000-0005-0000-0000-000028060000}"/>
    <cellStyle name="Currency 2 2 13 2" xfId="644" xr:uid="{00000000-0005-0000-0000-000029060000}"/>
    <cellStyle name="Currency 2 2 13 2 2" xfId="1827" xr:uid="{00000000-0005-0000-0000-00002A060000}"/>
    <cellStyle name="Currency 2 2 13 2 2 2" xfId="4380" xr:uid="{00000000-0005-0000-0000-00002B060000}"/>
    <cellStyle name="Currency 2 2 13 2 2 3" xfId="3208" xr:uid="{00000000-0005-0000-0000-00002C060000}"/>
    <cellStyle name="Currency 2 2 13 2 3" xfId="3744" xr:uid="{00000000-0005-0000-0000-00002D060000}"/>
    <cellStyle name="Currency 2 2 13 2 4" xfId="2572" xr:uid="{00000000-0005-0000-0000-00002E060000}"/>
    <cellStyle name="Currency 2 2 13 3" xfId="1082" xr:uid="{00000000-0005-0000-0000-00002F060000}"/>
    <cellStyle name="Currency 2 2 13 3 2" xfId="2249" xr:uid="{00000000-0005-0000-0000-000030060000}"/>
    <cellStyle name="Currency 2 2 13 3 2 2" xfId="4596" xr:uid="{00000000-0005-0000-0000-000031060000}"/>
    <cellStyle name="Currency 2 2 13 3 2 3" xfId="3424" xr:uid="{00000000-0005-0000-0000-000032060000}"/>
    <cellStyle name="Currency 2 2 13 3 3" xfId="3960" xr:uid="{00000000-0005-0000-0000-000033060000}"/>
    <cellStyle name="Currency 2 2 13 3 4" xfId="2788" xr:uid="{00000000-0005-0000-0000-000034060000}"/>
    <cellStyle name="Currency 2 2 13 4" xfId="1412" xr:uid="{00000000-0005-0000-0000-000035060000}"/>
    <cellStyle name="Currency 2 2 13 4 2" xfId="4170" xr:uid="{00000000-0005-0000-0000-000036060000}"/>
    <cellStyle name="Currency 2 2 13 4 3" xfId="2998" xr:uid="{00000000-0005-0000-0000-000037060000}"/>
    <cellStyle name="Currency 2 2 13 5" xfId="3534" xr:uid="{00000000-0005-0000-0000-000038060000}"/>
    <cellStyle name="Currency 2 2 13 6" xfId="2362" xr:uid="{00000000-0005-0000-0000-000039060000}"/>
    <cellStyle name="Currency 2 2 14" xfId="438" xr:uid="{00000000-0005-0000-0000-00003A060000}"/>
    <cellStyle name="Currency 2 2 14 2" xfId="1621" xr:uid="{00000000-0005-0000-0000-00003B060000}"/>
    <cellStyle name="Currency 2 2 14 2 2" xfId="4276" xr:uid="{00000000-0005-0000-0000-00003C060000}"/>
    <cellStyle name="Currency 2 2 14 2 3" xfId="3104" xr:uid="{00000000-0005-0000-0000-00003D060000}"/>
    <cellStyle name="Currency 2 2 14 3" xfId="3640" xr:uid="{00000000-0005-0000-0000-00003E060000}"/>
    <cellStyle name="Currency 2 2 14 4" xfId="2468" xr:uid="{00000000-0005-0000-0000-00003F060000}"/>
    <cellStyle name="Currency 2 2 15" xfId="869" xr:uid="{00000000-0005-0000-0000-000040060000}"/>
    <cellStyle name="Currency 2 2 15 2" xfId="2042" xr:uid="{00000000-0005-0000-0000-000041060000}"/>
    <cellStyle name="Currency 2 2 15 2 2" xfId="4489" xr:uid="{00000000-0005-0000-0000-000042060000}"/>
    <cellStyle name="Currency 2 2 15 2 3" xfId="3317" xr:uid="{00000000-0005-0000-0000-000043060000}"/>
    <cellStyle name="Currency 2 2 15 3" xfId="3853" xr:uid="{00000000-0005-0000-0000-000044060000}"/>
    <cellStyle name="Currency 2 2 15 4" xfId="2681" xr:uid="{00000000-0005-0000-0000-000045060000}"/>
    <cellStyle name="Currency 2 2 16" xfId="1206" xr:uid="{00000000-0005-0000-0000-000046060000}"/>
    <cellStyle name="Currency 2 2 16 2" xfId="4066" xr:uid="{00000000-0005-0000-0000-000047060000}"/>
    <cellStyle name="Currency 2 2 16 3" xfId="2894" xr:uid="{00000000-0005-0000-0000-000048060000}"/>
    <cellStyle name="Currency 2 2 2" xfId="17" xr:uid="{00000000-0005-0000-0000-000049060000}"/>
    <cellStyle name="Currency 2 2 2 10" xfId="111" xr:uid="{00000000-0005-0000-0000-00004A060000}"/>
    <cellStyle name="Currency 2 2 2 10 2" xfId="211" xr:uid="{00000000-0005-0000-0000-00004B060000}"/>
    <cellStyle name="Currency 2 2 2 10 2 2" xfId="422" xr:uid="{00000000-0005-0000-0000-00004C060000}"/>
    <cellStyle name="Currency 2 2 2 10 2 2 2" xfId="838" xr:uid="{00000000-0005-0000-0000-00004D060000}"/>
    <cellStyle name="Currency 2 2 2 10 2 2 2 2" xfId="2021" xr:uid="{00000000-0005-0000-0000-00004E060000}"/>
    <cellStyle name="Currency 2 2 2 10 2 2 2 2 2" xfId="4477" xr:uid="{00000000-0005-0000-0000-00004F060000}"/>
    <cellStyle name="Currency 2 2 2 10 2 2 2 2 3" xfId="3305" xr:uid="{00000000-0005-0000-0000-000050060000}"/>
    <cellStyle name="Currency 2 2 2 10 2 2 2 3" xfId="3841" xr:uid="{00000000-0005-0000-0000-000051060000}"/>
    <cellStyle name="Currency 2 2 2 10 2 2 2 4" xfId="2669" xr:uid="{00000000-0005-0000-0000-000052060000}"/>
    <cellStyle name="Currency 2 2 2 10 2 2 3" xfId="1179" xr:uid="{00000000-0005-0000-0000-000053060000}"/>
    <cellStyle name="Currency 2 2 2 10 2 2 3 2" xfId="2346" xr:uid="{00000000-0005-0000-0000-000054060000}"/>
    <cellStyle name="Currency 2 2 2 10 2 2 3 2 2" xfId="4693" xr:uid="{00000000-0005-0000-0000-000055060000}"/>
    <cellStyle name="Currency 2 2 2 10 2 2 3 2 3" xfId="3521" xr:uid="{00000000-0005-0000-0000-000056060000}"/>
    <cellStyle name="Currency 2 2 2 10 2 2 3 3" xfId="4057" xr:uid="{00000000-0005-0000-0000-000057060000}"/>
    <cellStyle name="Currency 2 2 2 10 2 2 3 4" xfId="2885" xr:uid="{00000000-0005-0000-0000-000058060000}"/>
    <cellStyle name="Currency 2 2 2 10 2 2 4" xfId="1606" xr:uid="{00000000-0005-0000-0000-000059060000}"/>
    <cellStyle name="Currency 2 2 2 10 2 2 4 2" xfId="4267" xr:uid="{00000000-0005-0000-0000-00005A060000}"/>
    <cellStyle name="Currency 2 2 2 10 2 2 4 3" xfId="3095" xr:uid="{00000000-0005-0000-0000-00005B060000}"/>
    <cellStyle name="Currency 2 2 2 10 2 2 5" xfId="3631" xr:uid="{00000000-0005-0000-0000-00005C060000}"/>
    <cellStyle name="Currency 2 2 2 10 2 2 6" xfId="2459" xr:uid="{00000000-0005-0000-0000-00005D060000}"/>
    <cellStyle name="Currency 2 2 2 10 2 3" xfId="632" xr:uid="{00000000-0005-0000-0000-00005E060000}"/>
    <cellStyle name="Currency 2 2 2 10 2 3 2" xfId="1815" xr:uid="{00000000-0005-0000-0000-00005F060000}"/>
    <cellStyle name="Currency 2 2 2 10 2 3 2 2" xfId="4373" xr:uid="{00000000-0005-0000-0000-000060060000}"/>
    <cellStyle name="Currency 2 2 2 10 2 3 2 3" xfId="3201" xr:uid="{00000000-0005-0000-0000-000061060000}"/>
    <cellStyle name="Currency 2 2 2 10 2 3 3" xfId="3737" xr:uid="{00000000-0005-0000-0000-000062060000}"/>
    <cellStyle name="Currency 2 2 2 10 2 3 4" xfId="2565" xr:uid="{00000000-0005-0000-0000-000063060000}"/>
    <cellStyle name="Currency 2 2 2 10 2 4" xfId="1066" xr:uid="{00000000-0005-0000-0000-000064060000}"/>
    <cellStyle name="Currency 2 2 2 10 2 4 2" xfId="2236" xr:uid="{00000000-0005-0000-0000-000065060000}"/>
    <cellStyle name="Currency 2 2 2 10 2 4 2 2" xfId="4586" xr:uid="{00000000-0005-0000-0000-000066060000}"/>
    <cellStyle name="Currency 2 2 2 10 2 4 2 3" xfId="3414" xr:uid="{00000000-0005-0000-0000-000067060000}"/>
    <cellStyle name="Currency 2 2 2 10 2 4 3" xfId="3950" xr:uid="{00000000-0005-0000-0000-000068060000}"/>
    <cellStyle name="Currency 2 2 2 10 2 4 4" xfId="2778" xr:uid="{00000000-0005-0000-0000-000069060000}"/>
    <cellStyle name="Currency 2 2 2 10 2 5" xfId="1400" xr:uid="{00000000-0005-0000-0000-00006A060000}"/>
    <cellStyle name="Currency 2 2 2 10 2 5 2" xfId="4163" xr:uid="{00000000-0005-0000-0000-00006B060000}"/>
    <cellStyle name="Currency 2 2 2 10 2 5 3" xfId="2991" xr:uid="{00000000-0005-0000-0000-00006C060000}"/>
    <cellStyle name="Currency 2 2 2 10 3" xfId="322" xr:uid="{00000000-0005-0000-0000-00006D060000}"/>
    <cellStyle name="Currency 2 2 2 10 3 2" xfId="738" xr:uid="{00000000-0005-0000-0000-00006E060000}"/>
    <cellStyle name="Currency 2 2 2 10 3 2 2" xfId="1921" xr:uid="{00000000-0005-0000-0000-00006F060000}"/>
    <cellStyle name="Currency 2 2 2 10 3 2 2 2" xfId="4427" xr:uid="{00000000-0005-0000-0000-000070060000}"/>
    <cellStyle name="Currency 2 2 2 10 3 2 2 3" xfId="3255" xr:uid="{00000000-0005-0000-0000-000071060000}"/>
    <cellStyle name="Currency 2 2 2 10 3 2 3" xfId="3791" xr:uid="{00000000-0005-0000-0000-000072060000}"/>
    <cellStyle name="Currency 2 2 2 10 3 2 4" xfId="2619" xr:uid="{00000000-0005-0000-0000-000073060000}"/>
    <cellStyle name="Currency 2 2 2 10 3 3" xfId="1129" xr:uid="{00000000-0005-0000-0000-000074060000}"/>
    <cellStyle name="Currency 2 2 2 10 3 3 2" xfId="2296" xr:uid="{00000000-0005-0000-0000-000075060000}"/>
    <cellStyle name="Currency 2 2 2 10 3 3 2 2" xfId="4643" xr:uid="{00000000-0005-0000-0000-000076060000}"/>
    <cellStyle name="Currency 2 2 2 10 3 3 2 3" xfId="3471" xr:uid="{00000000-0005-0000-0000-000077060000}"/>
    <cellStyle name="Currency 2 2 2 10 3 3 3" xfId="4007" xr:uid="{00000000-0005-0000-0000-000078060000}"/>
    <cellStyle name="Currency 2 2 2 10 3 3 4" xfId="2835" xr:uid="{00000000-0005-0000-0000-000079060000}"/>
    <cellStyle name="Currency 2 2 2 10 3 4" xfId="1506" xr:uid="{00000000-0005-0000-0000-00007A060000}"/>
    <cellStyle name="Currency 2 2 2 10 3 4 2" xfId="4217" xr:uid="{00000000-0005-0000-0000-00007B060000}"/>
    <cellStyle name="Currency 2 2 2 10 3 4 3" xfId="3045" xr:uid="{00000000-0005-0000-0000-00007C060000}"/>
    <cellStyle name="Currency 2 2 2 10 3 5" xfId="3581" xr:uid="{00000000-0005-0000-0000-00007D060000}"/>
    <cellStyle name="Currency 2 2 2 10 3 6" xfId="2409" xr:uid="{00000000-0005-0000-0000-00007E060000}"/>
    <cellStyle name="Currency 2 2 2 10 4" xfId="532" xr:uid="{00000000-0005-0000-0000-00007F060000}"/>
    <cellStyle name="Currency 2 2 2 10 4 2" xfId="1715" xr:uid="{00000000-0005-0000-0000-000080060000}"/>
    <cellStyle name="Currency 2 2 2 10 4 2 2" xfId="4323" xr:uid="{00000000-0005-0000-0000-000081060000}"/>
    <cellStyle name="Currency 2 2 2 10 4 2 3" xfId="3151" xr:uid="{00000000-0005-0000-0000-000082060000}"/>
    <cellStyle name="Currency 2 2 2 10 4 3" xfId="3687" xr:uid="{00000000-0005-0000-0000-000083060000}"/>
    <cellStyle name="Currency 2 2 2 10 4 4" xfId="2515" xr:uid="{00000000-0005-0000-0000-000084060000}"/>
    <cellStyle name="Currency 2 2 2 10 5" xfId="966" xr:uid="{00000000-0005-0000-0000-000085060000}"/>
    <cellStyle name="Currency 2 2 2 10 5 2" xfId="2136" xr:uid="{00000000-0005-0000-0000-000086060000}"/>
    <cellStyle name="Currency 2 2 2 10 5 2 2" xfId="4536" xr:uid="{00000000-0005-0000-0000-000087060000}"/>
    <cellStyle name="Currency 2 2 2 10 5 2 3" xfId="3364" xr:uid="{00000000-0005-0000-0000-000088060000}"/>
    <cellStyle name="Currency 2 2 2 10 5 3" xfId="3900" xr:uid="{00000000-0005-0000-0000-000089060000}"/>
    <cellStyle name="Currency 2 2 2 10 5 4" xfId="2728" xr:uid="{00000000-0005-0000-0000-00008A060000}"/>
    <cellStyle name="Currency 2 2 2 10 6" xfId="1300" xr:uid="{00000000-0005-0000-0000-00008B060000}"/>
    <cellStyle name="Currency 2 2 2 10 6 2" xfId="4113" xr:uid="{00000000-0005-0000-0000-00008C060000}"/>
    <cellStyle name="Currency 2 2 2 10 6 3" xfId="2941" xr:uid="{00000000-0005-0000-0000-00008D060000}"/>
    <cellStyle name="Currency 2 2 2 11" xfId="121" xr:uid="{00000000-0005-0000-0000-00008E060000}"/>
    <cellStyle name="Currency 2 2 2 11 2" xfId="332" xr:uid="{00000000-0005-0000-0000-00008F060000}"/>
    <cellStyle name="Currency 2 2 2 11 2 2" xfId="748" xr:uid="{00000000-0005-0000-0000-000090060000}"/>
    <cellStyle name="Currency 2 2 2 11 2 2 2" xfId="1931" xr:uid="{00000000-0005-0000-0000-000091060000}"/>
    <cellStyle name="Currency 2 2 2 11 2 2 2 2" xfId="4432" xr:uid="{00000000-0005-0000-0000-000092060000}"/>
    <cellStyle name="Currency 2 2 2 11 2 2 2 3" xfId="3260" xr:uid="{00000000-0005-0000-0000-000093060000}"/>
    <cellStyle name="Currency 2 2 2 11 2 2 3" xfId="3796" xr:uid="{00000000-0005-0000-0000-000094060000}"/>
    <cellStyle name="Currency 2 2 2 11 2 2 4" xfId="2624" xr:uid="{00000000-0005-0000-0000-000095060000}"/>
    <cellStyle name="Currency 2 2 2 11 2 3" xfId="1134" xr:uid="{00000000-0005-0000-0000-000096060000}"/>
    <cellStyle name="Currency 2 2 2 11 2 3 2" xfId="2301" xr:uid="{00000000-0005-0000-0000-000097060000}"/>
    <cellStyle name="Currency 2 2 2 11 2 3 2 2" xfId="4648" xr:uid="{00000000-0005-0000-0000-000098060000}"/>
    <cellStyle name="Currency 2 2 2 11 2 3 2 3" xfId="3476" xr:uid="{00000000-0005-0000-0000-000099060000}"/>
    <cellStyle name="Currency 2 2 2 11 2 3 3" xfId="4012" xr:uid="{00000000-0005-0000-0000-00009A060000}"/>
    <cellStyle name="Currency 2 2 2 11 2 3 4" xfId="2840" xr:uid="{00000000-0005-0000-0000-00009B060000}"/>
    <cellStyle name="Currency 2 2 2 11 2 4" xfId="1516" xr:uid="{00000000-0005-0000-0000-00009C060000}"/>
    <cellStyle name="Currency 2 2 2 11 2 4 2" xfId="4222" xr:uid="{00000000-0005-0000-0000-00009D060000}"/>
    <cellStyle name="Currency 2 2 2 11 2 4 3" xfId="3050" xr:uid="{00000000-0005-0000-0000-00009E060000}"/>
    <cellStyle name="Currency 2 2 2 11 2 5" xfId="3586" xr:uid="{00000000-0005-0000-0000-00009F060000}"/>
    <cellStyle name="Currency 2 2 2 11 2 6" xfId="2414" xr:uid="{00000000-0005-0000-0000-0000A0060000}"/>
    <cellStyle name="Currency 2 2 2 11 3" xfId="542" xr:uid="{00000000-0005-0000-0000-0000A1060000}"/>
    <cellStyle name="Currency 2 2 2 11 3 2" xfId="1725" xr:uid="{00000000-0005-0000-0000-0000A2060000}"/>
    <cellStyle name="Currency 2 2 2 11 3 2 2" xfId="4328" xr:uid="{00000000-0005-0000-0000-0000A3060000}"/>
    <cellStyle name="Currency 2 2 2 11 3 2 3" xfId="3156" xr:uid="{00000000-0005-0000-0000-0000A4060000}"/>
    <cellStyle name="Currency 2 2 2 11 3 3" xfId="3692" xr:uid="{00000000-0005-0000-0000-0000A5060000}"/>
    <cellStyle name="Currency 2 2 2 11 3 4" xfId="2520" xr:uid="{00000000-0005-0000-0000-0000A6060000}"/>
    <cellStyle name="Currency 2 2 2 11 4" xfId="976" xr:uid="{00000000-0005-0000-0000-0000A7060000}"/>
    <cellStyle name="Currency 2 2 2 11 4 2" xfId="2146" xr:uid="{00000000-0005-0000-0000-0000A8060000}"/>
    <cellStyle name="Currency 2 2 2 11 4 2 2" xfId="4541" xr:uid="{00000000-0005-0000-0000-0000A9060000}"/>
    <cellStyle name="Currency 2 2 2 11 4 2 3" xfId="3369" xr:uid="{00000000-0005-0000-0000-0000AA060000}"/>
    <cellStyle name="Currency 2 2 2 11 4 3" xfId="3905" xr:uid="{00000000-0005-0000-0000-0000AB060000}"/>
    <cellStyle name="Currency 2 2 2 11 4 4" xfId="2733" xr:uid="{00000000-0005-0000-0000-0000AC060000}"/>
    <cellStyle name="Currency 2 2 2 11 5" xfId="1310" xr:uid="{00000000-0005-0000-0000-0000AD060000}"/>
    <cellStyle name="Currency 2 2 2 11 5 2" xfId="4118" xr:uid="{00000000-0005-0000-0000-0000AE060000}"/>
    <cellStyle name="Currency 2 2 2 11 5 3" xfId="2946" xr:uid="{00000000-0005-0000-0000-0000AF060000}"/>
    <cellStyle name="Currency 2 2 2 12" xfId="232" xr:uid="{00000000-0005-0000-0000-0000B0060000}"/>
    <cellStyle name="Currency 2 2 2 12 2" xfId="648" xr:uid="{00000000-0005-0000-0000-0000B1060000}"/>
    <cellStyle name="Currency 2 2 2 12 2 2" xfId="1831" xr:uid="{00000000-0005-0000-0000-0000B2060000}"/>
    <cellStyle name="Currency 2 2 2 12 2 2 2" xfId="4382" xr:uid="{00000000-0005-0000-0000-0000B3060000}"/>
    <cellStyle name="Currency 2 2 2 12 2 2 3" xfId="3210" xr:uid="{00000000-0005-0000-0000-0000B4060000}"/>
    <cellStyle name="Currency 2 2 2 12 2 3" xfId="3746" xr:uid="{00000000-0005-0000-0000-0000B5060000}"/>
    <cellStyle name="Currency 2 2 2 12 2 4" xfId="2574" xr:uid="{00000000-0005-0000-0000-0000B6060000}"/>
    <cellStyle name="Currency 2 2 2 12 3" xfId="1084" xr:uid="{00000000-0005-0000-0000-0000B7060000}"/>
    <cellStyle name="Currency 2 2 2 12 3 2" xfId="2251" xr:uid="{00000000-0005-0000-0000-0000B8060000}"/>
    <cellStyle name="Currency 2 2 2 12 3 2 2" xfId="4598" xr:uid="{00000000-0005-0000-0000-0000B9060000}"/>
    <cellStyle name="Currency 2 2 2 12 3 2 3" xfId="3426" xr:uid="{00000000-0005-0000-0000-0000BA060000}"/>
    <cellStyle name="Currency 2 2 2 12 3 3" xfId="3962" xr:uid="{00000000-0005-0000-0000-0000BB060000}"/>
    <cellStyle name="Currency 2 2 2 12 3 4" xfId="2790" xr:uid="{00000000-0005-0000-0000-0000BC060000}"/>
    <cellStyle name="Currency 2 2 2 12 4" xfId="1416" xr:uid="{00000000-0005-0000-0000-0000BD060000}"/>
    <cellStyle name="Currency 2 2 2 12 4 2" xfId="4172" xr:uid="{00000000-0005-0000-0000-0000BE060000}"/>
    <cellStyle name="Currency 2 2 2 12 4 3" xfId="3000" xr:uid="{00000000-0005-0000-0000-0000BF060000}"/>
    <cellStyle name="Currency 2 2 2 12 5" xfId="3536" xr:uid="{00000000-0005-0000-0000-0000C0060000}"/>
    <cellStyle name="Currency 2 2 2 12 6" xfId="2364" xr:uid="{00000000-0005-0000-0000-0000C1060000}"/>
    <cellStyle name="Currency 2 2 2 13" xfId="442" xr:uid="{00000000-0005-0000-0000-0000C2060000}"/>
    <cellStyle name="Currency 2 2 2 13 2" xfId="1625" xr:uid="{00000000-0005-0000-0000-0000C3060000}"/>
    <cellStyle name="Currency 2 2 2 13 2 2" xfId="4278" xr:uid="{00000000-0005-0000-0000-0000C4060000}"/>
    <cellStyle name="Currency 2 2 2 13 2 3" xfId="3106" xr:uid="{00000000-0005-0000-0000-0000C5060000}"/>
    <cellStyle name="Currency 2 2 2 13 3" xfId="3642" xr:uid="{00000000-0005-0000-0000-0000C6060000}"/>
    <cellStyle name="Currency 2 2 2 13 4" xfId="2470" xr:uid="{00000000-0005-0000-0000-0000C7060000}"/>
    <cellStyle name="Currency 2 2 2 14" xfId="873" xr:uid="{00000000-0005-0000-0000-0000C8060000}"/>
    <cellStyle name="Currency 2 2 2 14 2" xfId="2046" xr:uid="{00000000-0005-0000-0000-0000C9060000}"/>
    <cellStyle name="Currency 2 2 2 14 2 2" xfId="4491" xr:uid="{00000000-0005-0000-0000-0000CA060000}"/>
    <cellStyle name="Currency 2 2 2 14 2 3" xfId="3319" xr:uid="{00000000-0005-0000-0000-0000CB060000}"/>
    <cellStyle name="Currency 2 2 2 14 3" xfId="3855" xr:uid="{00000000-0005-0000-0000-0000CC060000}"/>
    <cellStyle name="Currency 2 2 2 14 4" xfId="2683" xr:uid="{00000000-0005-0000-0000-0000CD060000}"/>
    <cellStyle name="Currency 2 2 2 15" xfId="1210" xr:uid="{00000000-0005-0000-0000-0000CE060000}"/>
    <cellStyle name="Currency 2 2 2 15 2" xfId="4068" xr:uid="{00000000-0005-0000-0000-0000CF060000}"/>
    <cellStyle name="Currency 2 2 2 15 3" xfId="2896" xr:uid="{00000000-0005-0000-0000-0000D0060000}"/>
    <cellStyle name="Currency 2 2 2 2" xfId="31" xr:uid="{00000000-0005-0000-0000-0000D1060000}"/>
    <cellStyle name="Currency 2 2 2 2 2" xfId="131" xr:uid="{00000000-0005-0000-0000-0000D2060000}"/>
    <cellStyle name="Currency 2 2 2 2 2 2" xfId="342" xr:uid="{00000000-0005-0000-0000-0000D3060000}"/>
    <cellStyle name="Currency 2 2 2 2 2 2 2" xfId="758" xr:uid="{00000000-0005-0000-0000-0000D4060000}"/>
    <cellStyle name="Currency 2 2 2 2 2 2 2 2" xfId="1941" xr:uid="{00000000-0005-0000-0000-0000D5060000}"/>
    <cellStyle name="Currency 2 2 2 2 2 2 2 2 2" xfId="4437" xr:uid="{00000000-0005-0000-0000-0000D6060000}"/>
    <cellStyle name="Currency 2 2 2 2 2 2 2 2 3" xfId="3265" xr:uid="{00000000-0005-0000-0000-0000D7060000}"/>
    <cellStyle name="Currency 2 2 2 2 2 2 2 3" xfId="3801" xr:uid="{00000000-0005-0000-0000-0000D8060000}"/>
    <cellStyle name="Currency 2 2 2 2 2 2 2 4" xfId="2629" xr:uid="{00000000-0005-0000-0000-0000D9060000}"/>
    <cellStyle name="Currency 2 2 2 2 2 2 3" xfId="1139" xr:uid="{00000000-0005-0000-0000-0000DA060000}"/>
    <cellStyle name="Currency 2 2 2 2 2 2 3 2" xfId="2306" xr:uid="{00000000-0005-0000-0000-0000DB060000}"/>
    <cellStyle name="Currency 2 2 2 2 2 2 3 2 2" xfId="4653" xr:uid="{00000000-0005-0000-0000-0000DC060000}"/>
    <cellStyle name="Currency 2 2 2 2 2 2 3 2 3" xfId="3481" xr:uid="{00000000-0005-0000-0000-0000DD060000}"/>
    <cellStyle name="Currency 2 2 2 2 2 2 3 3" xfId="4017" xr:uid="{00000000-0005-0000-0000-0000DE060000}"/>
    <cellStyle name="Currency 2 2 2 2 2 2 3 4" xfId="2845" xr:uid="{00000000-0005-0000-0000-0000DF060000}"/>
    <cellStyle name="Currency 2 2 2 2 2 2 4" xfId="1526" xr:uid="{00000000-0005-0000-0000-0000E0060000}"/>
    <cellStyle name="Currency 2 2 2 2 2 2 4 2" xfId="4227" xr:uid="{00000000-0005-0000-0000-0000E1060000}"/>
    <cellStyle name="Currency 2 2 2 2 2 2 4 3" xfId="3055" xr:uid="{00000000-0005-0000-0000-0000E2060000}"/>
    <cellStyle name="Currency 2 2 2 2 2 2 5" xfId="3591" xr:uid="{00000000-0005-0000-0000-0000E3060000}"/>
    <cellStyle name="Currency 2 2 2 2 2 2 6" xfId="2419" xr:uid="{00000000-0005-0000-0000-0000E4060000}"/>
    <cellStyle name="Currency 2 2 2 2 2 3" xfId="552" xr:uid="{00000000-0005-0000-0000-0000E5060000}"/>
    <cellStyle name="Currency 2 2 2 2 2 3 2" xfId="1735" xr:uid="{00000000-0005-0000-0000-0000E6060000}"/>
    <cellStyle name="Currency 2 2 2 2 2 3 2 2" xfId="4333" xr:uid="{00000000-0005-0000-0000-0000E7060000}"/>
    <cellStyle name="Currency 2 2 2 2 2 3 2 3" xfId="3161" xr:uid="{00000000-0005-0000-0000-0000E8060000}"/>
    <cellStyle name="Currency 2 2 2 2 2 3 3" xfId="3697" xr:uid="{00000000-0005-0000-0000-0000E9060000}"/>
    <cellStyle name="Currency 2 2 2 2 2 3 4" xfId="2525" xr:uid="{00000000-0005-0000-0000-0000EA060000}"/>
    <cellStyle name="Currency 2 2 2 2 2 4" xfId="986" xr:uid="{00000000-0005-0000-0000-0000EB060000}"/>
    <cellStyle name="Currency 2 2 2 2 2 4 2" xfId="2156" xr:uid="{00000000-0005-0000-0000-0000EC060000}"/>
    <cellStyle name="Currency 2 2 2 2 2 4 2 2" xfId="4546" xr:uid="{00000000-0005-0000-0000-0000ED060000}"/>
    <cellStyle name="Currency 2 2 2 2 2 4 2 3" xfId="3374" xr:uid="{00000000-0005-0000-0000-0000EE060000}"/>
    <cellStyle name="Currency 2 2 2 2 2 4 3" xfId="3910" xr:uid="{00000000-0005-0000-0000-0000EF060000}"/>
    <cellStyle name="Currency 2 2 2 2 2 4 4" xfId="2738" xr:uid="{00000000-0005-0000-0000-0000F0060000}"/>
    <cellStyle name="Currency 2 2 2 2 2 5" xfId="1320" xr:uid="{00000000-0005-0000-0000-0000F1060000}"/>
    <cellStyle name="Currency 2 2 2 2 2 5 2" xfId="4123" xr:uid="{00000000-0005-0000-0000-0000F2060000}"/>
    <cellStyle name="Currency 2 2 2 2 2 5 3" xfId="2951" xr:uid="{00000000-0005-0000-0000-0000F3060000}"/>
    <cellStyle name="Currency 2 2 2 2 3" xfId="242" xr:uid="{00000000-0005-0000-0000-0000F4060000}"/>
    <cellStyle name="Currency 2 2 2 2 3 2" xfId="658" xr:uid="{00000000-0005-0000-0000-0000F5060000}"/>
    <cellStyle name="Currency 2 2 2 2 3 2 2" xfId="1841" xr:uid="{00000000-0005-0000-0000-0000F6060000}"/>
    <cellStyle name="Currency 2 2 2 2 3 2 2 2" xfId="4387" xr:uid="{00000000-0005-0000-0000-0000F7060000}"/>
    <cellStyle name="Currency 2 2 2 2 3 2 2 3" xfId="3215" xr:uid="{00000000-0005-0000-0000-0000F8060000}"/>
    <cellStyle name="Currency 2 2 2 2 3 2 3" xfId="3751" xr:uid="{00000000-0005-0000-0000-0000F9060000}"/>
    <cellStyle name="Currency 2 2 2 2 3 2 4" xfId="2579" xr:uid="{00000000-0005-0000-0000-0000FA060000}"/>
    <cellStyle name="Currency 2 2 2 2 3 3" xfId="1089" xr:uid="{00000000-0005-0000-0000-0000FB060000}"/>
    <cellStyle name="Currency 2 2 2 2 3 3 2" xfId="2256" xr:uid="{00000000-0005-0000-0000-0000FC060000}"/>
    <cellStyle name="Currency 2 2 2 2 3 3 2 2" xfId="4603" xr:uid="{00000000-0005-0000-0000-0000FD060000}"/>
    <cellStyle name="Currency 2 2 2 2 3 3 2 3" xfId="3431" xr:uid="{00000000-0005-0000-0000-0000FE060000}"/>
    <cellStyle name="Currency 2 2 2 2 3 3 3" xfId="3967" xr:uid="{00000000-0005-0000-0000-0000FF060000}"/>
    <cellStyle name="Currency 2 2 2 2 3 3 4" xfId="2795" xr:uid="{00000000-0005-0000-0000-000000070000}"/>
    <cellStyle name="Currency 2 2 2 2 3 4" xfId="1426" xr:uid="{00000000-0005-0000-0000-000001070000}"/>
    <cellStyle name="Currency 2 2 2 2 3 4 2" xfId="4177" xr:uid="{00000000-0005-0000-0000-000002070000}"/>
    <cellStyle name="Currency 2 2 2 2 3 4 3" xfId="3005" xr:uid="{00000000-0005-0000-0000-000003070000}"/>
    <cellStyle name="Currency 2 2 2 2 3 5" xfId="3541" xr:uid="{00000000-0005-0000-0000-000004070000}"/>
    <cellStyle name="Currency 2 2 2 2 3 6" xfId="2369" xr:uid="{00000000-0005-0000-0000-000005070000}"/>
    <cellStyle name="Currency 2 2 2 2 4" xfId="452" xr:uid="{00000000-0005-0000-0000-000006070000}"/>
    <cellStyle name="Currency 2 2 2 2 4 2" xfId="1635" xr:uid="{00000000-0005-0000-0000-000007070000}"/>
    <cellStyle name="Currency 2 2 2 2 4 2 2" xfId="4283" xr:uid="{00000000-0005-0000-0000-000008070000}"/>
    <cellStyle name="Currency 2 2 2 2 4 2 3" xfId="3111" xr:uid="{00000000-0005-0000-0000-000009070000}"/>
    <cellStyle name="Currency 2 2 2 2 4 3" xfId="3647" xr:uid="{00000000-0005-0000-0000-00000A070000}"/>
    <cellStyle name="Currency 2 2 2 2 4 4" xfId="2475" xr:uid="{00000000-0005-0000-0000-00000B070000}"/>
    <cellStyle name="Currency 2 2 2 2 5" xfId="886" xr:uid="{00000000-0005-0000-0000-00000C070000}"/>
    <cellStyle name="Currency 2 2 2 2 5 2" xfId="2056" xr:uid="{00000000-0005-0000-0000-00000D070000}"/>
    <cellStyle name="Currency 2 2 2 2 5 2 2" xfId="4496" xr:uid="{00000000-0005-0000-0000-00000E070000}"/>
    <cellStyle name="Currency 2 2 2 2 5 2 3" xfId="3324" xr:uid="{00000000-0005-0000-0000-00000F070000}"/>
    <cellStyle name="Currency 2 2 2 2 5 3" xfId="3860" xr:uid="{00000000-0005-0000-0000-000010070000}"/>
    <cellStyle name="Currency 2 2 2 2 5 4" xfId="2688" xr:uid="{00000000-0005-0000-0000-000011070000}"/>
    <cellStyle name="Currency 2 2 2 2 6" xfId="1220" xr:uid="{00000000-0005-0000-0000-000012070000}"/>
    <cellStyle name="Currency 2 2 2 2 6 2" xfId="4073" xr:uid="{00000000-0005-0000-0000-000013070000}"/>
    <cellStyle name="Currency 2 2 2 2 6 3" xfId="2901" xr:uid="{00000000-0005-0000-0000-000014070000}"/>
    <cellStyle name="Currency 2 2 2 3" xfId="41" xr:uid="{00000000-0005-0000-0000-000015070000}"/>
    <cellStyle name="Currency 2 2 2 3 2" xfId="141" xr:uid="{00000000-0005-0000-0000-000016070000}"/>
    <cellStyle name="Currency 2 2 2 3 2 2" xfId="352" xr:uid="{00000000-0005-0000-0000-000017070000}"/>
    <cellStyle name="Currency 2 2 2 3 2 2 2" xfId="768" xr:uid="{00000000-0005-0000-0000-000018070000}"/>
    <cellStyle name="Currency 2 2 2 3 2 2 2 2" xfId="1951" xr:uid="{00000000-0005-0000-0000-000019070000}"/>
    <cellStyle name="Currency 2 2 2 3 2 2 2 2 2" xfId="4442" xr:uid="{00000000-0005-0000-0000-00001A070000}"/>
    <cellStyle name="Currency 2 2 2 3 2 2 2 2 3" xfId="3270" xr:uid="{00000000-0005-0000-0000-00001B070000}"/>
    <cellStyle name="Currency 2 2 2 3 2 2 2 3" xfId="3806" xr:uid="{00000000-0005-0000-0000-00001C070000}"/>
    <cellStyle name="Currency 2 2 2 3 2 2 2 4" xfId="2634" xr:uid="{00000000-0005-0000-0000-00001D070000}"/>
    <cellStyle name="Currency 2 2 2 3 2 2 3" xfId="1144" xr:uid="{00000000-0005-0000-0000-00001E070000}"/>
    <cellStyle name="Currency 2 2 2 3 2 2 3 2" xfId="2311" xr:uid="{00000000-0005-0000-0000-00001F070000}"/>
    <cellStyle name="Currency 2 2 2 3 2 2 3 2 2" xfId="4658" xr:uid="{00000000-0005-0000-0000-000020070000}"/>
    <cellStyle name="Currency 2 2 2 3 2 2 3 2 3" xfId="3486" xr:uid="{00000000-0005-0000-0000-000021070000}"/>
    <cellStyle name="Currency 2 2 2 3 2 2 3 3" xfId="4022" xr:uid="{00000000-0005-0000-0000-000022070000}"/>
    <cellStyle name="Currency 2 2 2 3 2 2 3 4" xfId="2850" xr:uid="{00000000-0005-0000-0000-000023070000}"/>
    <cellStyle name="Currency 2 2 2 3 2 2 4" xfId="1536" xr:uid="{00000000-0005-0000-0000-000024070000}"/>
    <cellStyle name="Currency 2 2 2 3 2 2 4 2" xfId="4232" xr:uid="{00000000-0005-0000-0000-000025070000}"/>
    <cellStyle name="Currency 2 2 2 3 2 2 4 3" xfId="3060" xr:uid="{00000000-0005-0000-0000-000026070000}"/>
    <cellStyle name="Currency 2 2 2 3 2 2 5" xfId="3596" xr:uid="{00000000-0005-0000-0000-000027070000}"/>
    <cellStyle name="Currency 2 2 2 3 2 2 6" xfId="2424" xr:uid="{00000000-0005-0000-0000-000028070000}"/>
    <cellStyle name="Currency 2 2 2 3 2 3" xfId="562" xr:uid="{00000000-0005-0000-0000-000029070000}"/>
    <cellStyle name="Currency 2 2 2 3 2 3 2" xfId="1745" xr:uid="{00000000-0005-0000-0000-00002A070000}"/>
    <cellStyle name="Currency 2 2 2 3 2 3 2 2" xfId="4338" xr:uid="{00000000-0005-0000-0000-00002B070000}"/>
    <cellStyle name="Currency 2 2 2 3 2 3 2 3" xfId="3166" xr:uid="{00000000-0005-0000-0000-00002C070000}"/>
    <cellStyle name="Currency 2 2 2 3 2 3 3" xfId="3702" xr:uid="{00000000-0005-0000-0000-00002D070000}"/>
    <cellStyle name="Currency 2 2 2 3 2 3 4" xfId="2530" xr:uid="{00000000-0005-0000-0000-00002E070000}"/>
    <cellStyle name="Currency 2 2 2 3 2 4" xfId="996" xr:uid="{00000000-0005-0000-0000-00002F070000}"/>
    <cellStyle name="Currency 2 2 2 3 2 4 2" xfId="2166" xr:uid="{00000000-0005-0000-0000-000030070000}"/>
    <cellStyle name="Currency 2 2 2 3 2 4 2 2" xfId="4551" xr:uid="{00000000-0005-0000-0000-000031070000}"/>
    <cellStyle name="Currency 2 2 2 3 2 4 2 3" xfId="3379" xr:uid="{00000000-0005-0000-0000-000032070000}"/>
    <cellStyle name="Currency 2 2 2 3 2 4 3" xfId="3915" xr:uid="{00000000-0005-0000-0000-000033070000}"/>
    <cellStyle name="Currency 2 2 2 3 2 4 4" xfId="2743" xr:uid="{00000000-0005-0000-0000-000034070000}"/>
    <cellStyle name="Currency 2 2 2 3 2 5" xfId="1330" xr:uid="{00000000-0005-0000-0000-000035070000}"/>
    <cellStyle name="Currency 2 2 2 3 2 5 2" xfId="4128" xr:uid="{00000000-0005-0000-0000-000036070000}"/>
    <cellStyle name="Currency 2 2 2 3 2 5 3" xfId="2956" xr:uid="{00000000-0005-0000-0000-000037070000}"/>
    <cellStyle name="Currency 2 2 2 3 3" xfId="252" xr:uid="{00000000-0005-0000-0000-000038070000}"/>
    <cellStyle name="Currency 2 2 2 3 3 2" xfId="668" xr:uid="{00000000-0005-0000-0000-000039070000}"/>
    <cellStyle name="Currency 2 2 2 3 3 2 2" xfId="1851" xr:uid="{00000000-0005-0000-0000-00003A070000}"/>
    <cellStyle name="Currency 2 2 2 3 3 2 2 2" xfId="4392" xr:uid="{00000000-0005-0000-0000-00003B070000}"/>
    <cellStyle name="Currency 2 2 2 3 3 2 2 3" xfId="3220" xr:uid="{00000000-0005-0000-0000-00003C070000}"/>
    <cellStyle name="Currency 2 2 2 3 3 2 3" xfId="3756" xr:uid="{00000000-0005-0000-0000-00003D070000}"/>
    <cellStyle name="Currency 2 2 2 3 3 2 4" xfId="2584" xr:uid="{00000000-0005-0000-0000-00003E070000}"/>
    <cellStyle name="Currency 2 2 2 3 3 3" xfId="1094" xr:uid="{00000000-0005-0000-0000-00003F070000}"/>
    <cellStyle name="Currency 2 2 2 3 3 3 2" xfId="2261" xr:uid="{00000000-0005-0000-0000-000040070000}"/>
    <cellStyle name="Currency 2 2 2 3 3 3 2 2" xfId="4608" xr:uid="{00000000-0005-0000-0000-000041070000}"/>
    <cellStyle name="Currency 2 2 2 3 3 3 2 3" xfId="3436" xr:uid="{00000000-0005-0000-0000-000042070000}"/>
    <cellStyle name="Currency 2 2 2 3 3 3 3" xfId="3972" xr:uid="{00000000-0005-0000-0000-000043070000}"/>
    <cellStyle name="Currency 2 2 2 3 3 3 4" xfId="2800" xr:uid="{00000000-0005-0000-0000-000044070000}"/>
    <cellStyle name="Currency 2 2 2 3 3 4" xfId="1436" xr:uid="{00000000-0005-0000-0000-000045070000}"/>
    <cellStyle name="Currency 2 2 2 3 3 4 2" xfId="4182" xr:uid="{00000000-0005-0000-0000-000046070000}"/>
    <cellStyle name="Currency 2 2 2 3 3 4 3" xfId="3010" xr:uid="{00000000-0005-0000-0000-000047070000}"/>
    <cellStyle name="Currency 2 2 2 3 3 5" xfId="3546" xr:uid="{00000000-0005-0000-0000-000048070000}"/>
    <cellStyle name="Currency 2 2 2 3 3 6" xfId="2374" xr:uid="{00000000-0005-0000-0000-000049070000}"/>
    <cellStyle name="Currency 2 2 2 3 4" xfId="462" xr:uid="{00000000-0005-0000-0000-00004A070000}"/>
    <cellStyle name="Currency 2 2 2 3 4 2" xfId="1645" xr:uid="{00000000-0005-0000-0000-00004B070000}"/>
    <cellStyle name="Currency 2 2 2 3 4 2 2" xfId="4288" xr:uid="{00000000-0005-0000-0000-00004C070000}"/>
    <cellStyle name="Currency 2 2 2 3 4 2 3" xfId="3116" xr:uid="{00000000-0005-0000-0000-00004D070000}"/>
    <cellStyle name="Currency 2 2 2 3 4 3" xfId="3652" xr:uid="{00000000-0005-0000-0000-00004E070000}"/>
    <cellStyle name="Currency 2 2 2 3 4 4" xfId="2480" xr:uid="{00000000-0005-0000-0000-00004F070000}"/>
    <cellStyle name="Currency 2 2 2 3 5" xfId="896" xr:uid="{00000000-0005-0000-0000-000050070000}"/>
    <cellStyle name="Currency 2 2 2 3 5 2" xfId="2066" xr:uid="{00000000-0005-0000-0000-000051070000}"/>
    <cellStyle name="Currency 2 2 2 3 5 2 2" xfId="4501" xr:uid="{00000000-0005-0000-0000-000052070000}"/>
    <cellStyle name="Currency 2 2 2 3 5 2 3" xfId="3329" xr:uid="{00000000-0005-0000-0000-000053070000}"/>
    <cellStyle name="Currency 2 2 2 3 5 3" xfId="3865" xr:uid="{00000000-0005-0000-0000-000054070000}"/>
    <cellStyle name="Currency 2 2 2 3 5 4" xfId="2693" xr:uid="{00000000-0005-0000-0000-000055070000}"/>
    <cellStyle name="Currency 2 2 2 3 6" xfId="1230" xr:uid="{00000000-0005-0000-0000-000056070000}"/>
    <cellStyle name="Currency 2 2 2 3 6 2" xfId="4078" xr:uid="{00000000-0005-0000-0000-000057070000}"/>
    <cellStyle name="Currency 2 2 2 3 6 3" xfId="2906" xr:uid="{00000000-0005-0000-0000-000058070000}"/>
    <cellStyle name="Currency 2 2 2 4" xfId="51" xr:uid="{00000000-0005-0000-0000-000059070000}"/>
    <cellStyle name="Currency 2 2 2 4 2" xfId="151" xr:uid="{00000000-0005-0000-0000-00005A070000}"/>
    <cellStyle name="Currency 2 2 2 4 2 2" xfId="362" xr:uid="{00000000-0005-0000-0000-00005B070000}"/>
    <cellStyle name="Currency 2 2 2 4 2 2 2" xfId="778" xr:uid="{00000000-0005-0000-0000-00005C070000}"/>
    <cellStyle name="Currency 2 2 2 4 2 2 2 2" xfId="1961" xr:uid="{00000000-0005-0000-0000-00005D070000}"/>
    <cellStyle name="Currency 2 2 2 4 2 2 2 2 2" xfId="4447" xr:uid="{00000000-0005-0000-0000-00005E070000}"/>
    <cellStyle name="Currency 2 2 2 4 2 2 2 2 3" xfId="3275" xr:uid="{00000000-0005-0000-0000-00005F070000}"/>
    <cellStyle name="Currency 2 2 2 4 2 2 2 3" xfId="3811" xr:uid="{00000000-0005-0000-0000-000060070000}"/>
    <cellStyle name="Currency 2 2 2 4 2 2 2 4" xfId="2639" xr:uid="{00000000-0005-0000-0000-000061070000}"/>
    <cellStyle name="Currency 2 2 2 4 2 2 3" xfId="1149" xr:uid="{00000000-0005-0000-0000-000062070000}"/>
    <cellStyle name="Currency 2 2 2 4 2 2 3 2" xfId="2316" xr:uid="{00000000-0005-0000-0000-000063070000}"/>
    <cellStyle name="Currency 2 2 2 4 2 2 3 2 2" xfId="4663" xr:uid="{00000000-0005-0000-0000-000064070000}"/>
    <cellStyle name="Currency 2 2 2 4 2 2 3 2 3" xfId="3491" xr:uid="{00000000-0005-0000-0000-000065070000}"/>
    <cellStyle name="Currency 2 2 2 4 2 2 3 3" xfId="4027" xr:uid="{00000000-0005-0000-0000-000066070000}"/>
    <cellStyle name="Currency 2 2 2 4 2 2 3 4" xfId="2855" xr:uid="{00000000-0005-0000-0000-000067070000}"/>
    <cellStyle name="Currency 2 2 2 4 2 2 4" xfId="1546" xr:uid="{00000000-0005-0000-0000-000068070000}"/>
    <cellStyle name="Currency 2 2 2 4 2 2 4 2" xfId="4237" xr:uid="{00000000-0005-0000-0000-000069070000}"/>
    <cellStyle name="Currency 2 2 2 4 2 2 4 3" xfId="3065" xr:uid="{00000000-0005-0000-0000-00006A070000}"/>
    <cellStyle name="Currency 2 2 2 4 2 2 5" xfId="3601" xr:uid="{00000000-0005-0000-0000-00006B070000}"/>
    <cellStyle name="Currency 2 2 2 4 2 2 6" xfId="2429" xr:uid="{00000000-0005-0000-0000-00006C070000}"/>
    <cellStyle name="Currency 2 2 2 4 2 3" xfId="572" xr:uid="{00000000-0005-0000-0000-00006D070000}"/>
    <cellStyle name="Currency 2 2 2 4 2 3 2" xfId="1755" xr:uid="{00000000-0005-0000-0000-00006E070000}"/>
    <cellStyle name="Currency 2 2 2 4 2 3 2 2" xfId="4343" xr:uid="{00000000-0005-0000-0000-00006F070000}"/>
    <cellStyle name="Currency 2 2 2 4 2 3 2 3" xfId="3171" xr:uid="{00000000-0005-0000-0000-000070070000}"/>
    <cellStyle name="Currency 2 2 2 4 2 3 3" xfId="3707" xr:uid="{00000000-0005-0000-0000-000071070000}"/>
    <cellStyle name="Currency 2 2 2 4 2 3 4" xfId="2535" xr:uid="{00000000-0005-0000-0000-000072070000}"/>
    <cellStyle name="Currency 2 2 2 4 2 4" xfId="1006" xr:uid="{00000000-0005-0000-0000-000073070000}"/>
    <cellStyle name="Currency 2 2 2 4 2 4 2" xfId="2176" xr:uid="{00000000-0005-0000-0000-000074070000}"/>
    <cellStyle name="Currency 2 2 2 4 2 4 2 2" xfId="4556" xr:uid="{00000000-0005-0000-0000-000075070000}"/>
    <cellStyle name="Currency 2 2 2 4 2 4 2 3" xfId="3384" xr:uid="{00000000-0005-0000-0000-000076070000}"/>
    <cellStyle name="Currency 2 2 2 4 2 4 3" xfId="3920" xr:uid="{00000000-0005-0000-0000-000077070000}"/>
    <cellStyle name="Currency 2 2 2 4 2 4 4" xfId="2748" xr:uid="{00000000-0005-0000-0000-000078070000}"/>
    <cellStyle name="Currency 2 2 2 4 2 5" xfId="1340" xr:uid="{00000000-0005-0000-0000-000079070000}"/>
    <cellStyle name="Currency 2 2 2 4 2 5 2" xfId="4133" xr:uid="{00000000-0005-0000-0000-00007A070000}"/>
    <cellStyle name="Currency 2 2 2 4 2 5 3" xfId="2961" xr:uid="{00000000-0005-0000-0000-00007B070000}"/>
    <cellStyle name="Currency 2 2 2 4 3" xfId="262" xr:uid="{00000000-0005-0000-0000-00007C070000}"/>
    <cellStyle name="Currency 2 2 2 4 3 2" xfId="678" xr:uid="{00000000-0005-0000-0000-00007D070000}"/>
    <cellStyle name="Currency 2 2 2 4 3 2 2" xfId="1861" xr:uid="{00000000-0005-0000-0000-00007E070000}"/>
    <cellStyle name="Currency 2 2 2 4 3 2 2 2" xfId="4397" xr:uid="{00000000-0005-0000-0000-00007F070000}"/>
    <cellStyle name="Currency 2 2 2 4 3 2 2 3" xfId="3225" xr:uid="{00000000-0005-0000-0000-000080070000}"/>
    <cellStyle name="Currency 2 2 2 4 3 2 3" xfId="3761" xr:uid="{00000000-0005-0000-0000-000081070000}"/>
    <cellStyle name="Currency 2 2 2 4 3 2 4" xfId="2589" xr:uid="{00000000-0005-0000-0000-000082070000}"/>
    <cellStyle name="Currency 2 2 2 4 3 3" xfId="1099" xr:uid="{00000000-0005-0000-0000-000083070000}"/>
    <cellStyle name="Currency 2 2 2 4 3 3 2" xfId="2266" xr:uid="{00000000-0005-0000-0000-000084070000}"/>
    <cellStyle name="Currency 2 2 2 4 3 3 2 2" xfId="4613" xr:uid="{00000000-0005-0000-0000-000085070000}"/>
    <cellStyle name="Currency 2 2 2 4 3 3 2 3" xfId="3441" xr:uid="{00000000-0005-0000-0000-000086070000}"/>
    <cellStyle name="Currency 2 2 2 4 3 3 3" xfId="3977" xr:uid="{00000000-0005-0000-0000-000087070000}"/>
    <cellStyle name="Currency 2 2 2 4 3 3 4" xfId="2805" xr:uid="{00000000-0005-0000-0000-000088070000}"/>
    <cellStyle name="Currency 2 2 2 4 3 4" xfId="1446" xr:uid="{00000000-0005-0000-0000-000089070000}"/>
    <cellStyle name="Currency 2 2 2 4 3 4 2" xfId="4187" xr:uid="{00000000-0005-0000-0000-00008A070000}"/>
    <cellStyle name="Currency 2 2 2 4 3 4 3" xfId="3015" xr:uid="{00000000-0005-0000-0000-00008B070000}"/>
    <cellStyle name="Currency 2 2 2 4 3 5" xfId="3551" xr:uid="{00000000-0005-0000-0000-00008C070000}"/>
    <cellStyle name="Currency 2 2 2 4 3 6" xfId="2379" xr:uid="{00000000-0005-0000-0000-00008D070000}"/>
    <cellStyle name="Currency 2 2 2 4 4" xfId="472" xr:uid="{00000000-0005-0000-0000-00008E070000}"/>
    <cellStyle name="Currency 2 2 2 4 4 2" xfId="1655" xr:uid="{00000000-0005-0000-0000-00008F070000}"/>
    <cellStyle name="Currency 2 2 2 4 4 2 2" xfId="4293" xr:uid="{00000000-0005-0000-0000-000090070000}"/>
    <cellStyle name="Currency 2 2 2 4 4 2 3" xfId="3121" xr:uid="{00000000-0005-0000-0000-000091070000}"/>
    <cellStyle name="Currency 2 2 2 4 4 3" xfId="3657" xr:uid="{00000000-0005-0000-0000-000092070000}"/>
    <cellStyle name="Currency 2 2 2 4 4 4" xfId="2485" xr:uid="{00000000-0005-0000-0000-000093070000}"/>
    <cellStyle name="Currency 2 2 2 4 5" xfId="906" xr:uid="{00000000-0005-0000-0000-000094070000}"/>
    <cellStyle name="Currency 2 2 2 4 5 2" xfId="2076" xr:uid="{00000000-0005-0000-0000-000095070000}"/>
    <cellStyle name="Currency 2 2 2 4 5 2 2" xfId="4506" xr:uid="{00000000-0005-0000-0000-000096070000}"/>
    <cellStyle name="Currency 2 2 2 4 5 2 3" xfId="3334" xr:uid="{00000000-0005-0000-0000-000097070000}"/>
    <cellStyle name="Currency 2 2 2 4 5 3" xfId="3870" xr:uid="{00000000-0005-0000-0000-000098070000}"/>
    <cellStyle name="Currency 2 2 2 4 5 4" xfId="2698" xr:uid="{00000000-0005-0000-0000-000099070000}"/>
    <cellStyle name="Currency 2 2 2 4 6" xfId="1240" xr:uid="{00000000-0005-0000-0000-00009A070000}"/>
    <cellStyle name="Currency 2 2 2 4 6 2" xfId="4083" xr:uid="{00000000-0005-0000-0000-00009B070000}"/>
    <cellStyle name="Currency 2 2 2 4 6 3" xfId="2911" xr:uid="{00000000-0005-0000-0000-00009C070000}"/>
    <cellStyle name="Currency 2 2 2 5" xfId="61" xr:uid="{00000000-0005-0000-0000-00009D070000}"/>
    <cellStyle name="Currency 2 2 2 5 2" xfId="161" xr:uid="{00000000-0005-0000-0000-00009E070000}"/>
    <cellStyle name="Currency 2 2 2 5 2 2" xfId="372" xr:uid="{00000000-0005-0000-0000-00009F070000}"/>
    <cellStyle name="Currency 2 2 2 5 2 2 2" xfId="788" xr:uid="{00000000-0005-0000-0000-0000A0070000}"/>
    <cellStyle name="Currency 2 2 2 5 2 2 2 2" xfId="1971" xr:uid="{00000000-0005-0000-0000-0000A1070000}"/>
    <cellStyle name="Currency 2 2 2 5 2 2 2 2 2" xfId="4452" xr:uid="{00000000-0005-0000-0000-0000A2070000}"/>
    <cellStyle name="Currency 2 2 2 5 2 2 2 2 3" xfId="3280" xr:uid="{00000000-0005-0000-0000-0000A3070000}"/>
    <cellStyle name="Currency 2 2 2 5 2 2 2 3" xfId="3816" xr:uid="{00000000-0005-0000-0000-0000A4070000}"/>
    <cellStyle name="Currency 2 2 2 5 2 2 2 4" xfId="2644" xr:uid="{00000000-0005-0000-0000-0000A5070000}"/>
    <cellStyle name="Currency 2 2 2 5 2 2 3" xfId="1154" xr:uid="{00000000-0005-0000-0000-0000A6070000}"/>
    <cellStyle name="Currency 2 2 2 5 2 2 3 2" xfId="2321" xr:uid="{00000000-0005-0000-0000-0000A7070000}"/>
    <cellStyle name="Currency 2 2 2 5 2 2 3 2 2" xfId="4668" xr:uid="{00000000-0005-0000-0000-0000A8070000}"/>
    <cellStyle name="Currency 2 2 2 5 2 2 3 2 3" xfId="3496" xr:uid="{00000000-0005-0000-0000-0000A9070000}"/>
    <cellStyle name="Currency 2 2 2 5 2 2 3 3" xfId="4032" xr:uid="{00000000-0005-0000-0000-0000AA070000}"/>
    <cellStyle name="Currency 2 2 2 5 2 2 3 4" xfId="2860" xr:uid="{00000000-0005-0000-0000-0000AB070000}"/>
    <cellStyle name="Currency 2 2 2 5 2 2 4" xfId="1556" xr:uid="{00000000-0005-0000-0000-0000AC070000}"/>
    <cellStyle name="Currency 2 2 2 5 2 2 4 2" xfId="4242" xr:uid="{00000000-0005-0000-0000-0000AD070000}"/>
    <cellStyle name="Currency 2 2 2 5 2 2 4 3" xfId="3070" xr:uid="{00000000-0005-0000-0000-0000AE070000}"/>
    <cellStyle name="Currency 2 2 2 5 2 2 5" xfId="3606" xr:uid="{00000000-0005-0000-0000-0000AF070000}"/>
    <cellStyle name="Currency 2 2 2 5 2 2 6" xfId="2434" xr:uid="{00000000-0005-0000-0000-0000B0070000}"/>
    <cellStyle name="Currency 2 2 2 5 2 3" xfId="582" xr:uid="{00000000-0005-0000-0000-0000B1070000}"/>
    <cellStyle name="Currency 2 2 2 5 2 3 2" xfId="1765" xr:uid="{00000000-0005-0000-0000-0000B2070000}"/>
    <cellStyle name="Currency 2 2 2 5 2 3 2 2" xfId="4348" xr:uid="{00000000-0005-0000-0000-0000B3070000}"/>
    <cellStyle name="Currency 2 2 2 5 2 3 2 3" xfId="3176" xr:uid="{00000000-0005-0000-0000-0000B4070000}"/>
    <cellStyle name="Currency 2 2 2 5 2 3 3" xfId="3712" xr:uid="{00000000-0005-0000-0000-0000B5070000}"/>
    <cellStyle name="Currency 2 2 2 5 2 3 4" xfId="2540" xr:uid="{00000000-0005-0000-0000-0000B6070000}"/>
    <cellStyle name="Currency 2 2 2 5 2 4" xfId="1016" xr:uid="{00000000-0005-0000-0000-0000B7070000}"/>
    <cellStyle name="Currency 2 2 2 5 2 4 2" xfId="2186" xr:uid="{00000000-0005-0000-0000-0000B8070000}"/>
    <cellStyle name="Currency 2 2 2 5 2 4 2 2" xfId="4561" xr:uid="{00000000-0005-0000-0000-0000B9070000}"/>
    <cellStyle name="Currency 2 2 2 5 2 4 2 3" xfId="3389" xr:uid="{00000000-0005-0000-0000-0000BA070000}"/>
    <cellStyle name="Currency 2 2 2 5 2 4 3" xfId="3925" xr:uid="{00000000-0005-0000-0000-0000BB070000}"/>
    <cellStyle name="Currency 2 2 2 5 2 4 4" xfId="2753" xr:uid="{00000000-0005-0000-0000-0000BC070000}"/>
    <cellStyle name="Currency 2 2 2 5 2 5" xfId="1350" xr:uid="{00000000-0005-0000-0000-0000BD070000}"/>
    <cellStyle name="Currency 2 2 2 5 2 5 2" xfId="4138" xr:uid="{00000000-0005-0000-0000-0000BE070000}"/>
    <cellStyle name="Currency 2 2 2 5 2 5 3" xfId="2966" xr:uid="{00000000-0005-0000-0000-0000BF070000}"/>
    <cellStyle name="Currency 2 2 2 5 3" xfId="272" xr:uid="{00000000-0005-0000-0000-0000C0070000}"/>
    <cellStyle name="Currency 2 2 2 5 3 2" xfId="688" xr:uid="{00000000-0005-0000-0000-0000C1070000}"/>
    <cellStyle name="Currency 2 2 2 5 3 2 2" xfId="1871" xr:uid="{00000000-0005-0000-0000-0000C2070000}"/>
    <cellStyle name="Currency 2 2 2 5 3 2 2 2" xfId="4402" xr:uid="{00000000-0005-0000-0000-0000C3070000}"/>
    <cellStyle name="Currency 2 2 2 5 3 2 2 3" xfId="3230" xr:uid="{00000000-0005-0000-0000-0000C4070000}"/>
    <cellStyle name="Currency 2 2 2 5 3 2 3" xfId="3766" xr:uid="{00000000-0005-0000-0000-0000C5070000}"/>
    <cellStyle name="Currency 2 2 2 5 3 2 4" xfId="2594" xr:uid="{00000000-0005-0000-0000-0000C6070000}"/>
    <cellStyle name="Currency 2 2 2 5 3 3" xfId="1104" xr:uid="{00000000-0005-0000-0000-0000C7070000}"/>
    <cellStyle name="Currency 2 2 2 5 3 3 2" xfId="2271" xr:uid="{00000000-0005-0000-0000-0000C8070000}"/>
    <cellStyle name="Currency 2 2 2 5 3 3 2 2" xfId="4618" xr:uid="{00000000-0005-0000-0000-0000C9070000}"/>
    <cellStyle name="Currency 2 2 2 5 3 3 2 3" xfId="3446" xr:uid="{00000000-0005-0000-0000-0000CA070000}"/>
    <cellStyle name="Currency 2 2 2 5 3 3 3" xfId="3982" xr:uid="{00000000-0005-0000-0000-0000CB070000}"/>
    <cellStyle name="Currency 2 2 2 5 3 3 4" xfId="2810" xr:uid="{00000000-0005-0000-0000-0000CC070000}"/>
    <cellStyle name="Currency 2 2 2 5 3 4" xfId="1456" xr:uid="{00000000-0005-0000-0000-0000CD070000}"/>
    <cellStyle name="Currency 2 2 2 5 3 4 2" xfId="4192" xr:uid="{00000000-0005-0000-0000-0000CE070000}"/>
    <cellStyle name="Currency 2 2 2 5 3 4 3" xfId="3020" xr:uid="{00000000-0005-0000-0000-0000CF070000}"/>
    <cellStyle name="Currency 2 2 2 5 3 5" xfId="3556" xr:uid="{00000000-0005-0000-0000-0000D0070000}"/>
    <cellStyle name="Currency 2 2 2 5 3 6" xfId="2384" xr:uid="{00000000-0005-0000-0000-0000D1070000}"/>
    <cellStyle name="Currency 2 2 2 5 4" xfId="482" xr:uid="{00000000-0005-0000-0000-0000D2070000}"/>
    <cellStyle name="Currency 2 2 2 5 4 2" xfId="1665" xr:uid="{00000000-0005-0000-0000-0000D3070000}"/>
    <cellStyle name="Currency 2 2 2 5 4 2 2" xfId="4298" xr:uid="{00000000-0005-0000-0000-0000D4070000}"/>
    <cellStyle name="Currency 2 2 2 5 4 2 3" xfId="3126" xr:uid="{00000000-0005-0000-0000-0000D5070000}"/>
    <cellStyle name="Currency 2 2 2 5 4 3" xfId="3662" xr:uid="{00000000-0005-0000-0000-0000D6070000}"/>
    <cellStyle name="Currency 2 2 2 5 4 4" xfId="2490" xr:uid="{00000000-0005-0000-0000-0000D7070000}"/>
    <cellStyle name="Currency 2 2 2 5 5" xfId="916" xr:uid="{00000000-0005-0000-0000-0000D8070000}"/>
    <cellStyle name="Currency 2 2 2 5 5 2" xfId="2086" xr:uid="{00000000-0005-0000-0000-0000D9070000}"/>
    <cellStyle name="Currency 2 2 2 5 5 2 2" xfId="4511" xr:uid="{00000000-0005-0000-0000-0000DA070000}"/>
    <cellStyle name="Currency 2 2 2 5 5 2 3" xfId="3339" xr:uid="{00000000-0005-0000-0000-0000DB070000}"/>
    <cellStyle name="Currency 2 2 2 5 5 3" xfId="3875" xr:uid="{00000000-0005-0000-0000-0000DC070000}"/>
    <cellStyle name="Currency 2 2 2 5 5 4" xfId="2703" xr:uid="{00000000-0005-0000-0000-0000DD070000}"/>
    <cellStyle name="Currency 2 2 2 5 6" xfId="1250" xr:uid="{00000000-0005-0000-0000-0000DE070000}"/>
    <cellStyle name="Currency 2 2 2 5 6 2" xfId="4088" xr:uid="{00000000-0005-0000-0000-0000DF070000}"/>
    <cellStyle name="Currency 2 2 2 5 6 3" xfId="2916" xr:uid="{00000000-0005-0000-0000-0000E0070000}"/>
    <cellStyle name="Currency 2 2 2 6" xfId="71" xr:uid="{00000000-0005-0000-0000-0000E1070000}"/>
    <cellStyle name="Currency 2 2 2 6 2" xfId="171" xr:uid="{00000000-0005-0000-0000-0000E2070000}"/>
    <cellStyle name="Currency 2 2 2 6 2 2" xfId="382" xr:uid="{00000000-0005-0000-0000-0000E3070000}"/>
    <cellStyle name="Currency 2 2 2 6 2 2 2" xfId="798" xr:uid="{00000000-0005-0000-0000-0000E4070000}"/>
    <cellStyle name="Currency 2 2 2 6 2 2 2 2" xfId="1981" xr:uid="{00000000-0005-0000-0000-0000E5070000}"/>
    <cellStyle name="Currency 2 2 2 6 2 2 2 2 2" xfId="4457" xr:uid="{00000000-0005-0000-0000-0000E6070000}"/>
    <cellStyle name="Currency 2 2 2 6 2 2 2 2 3" xfId="3285" xr:uid="{00000000-0005-0000-0000-0000E7070000}"/>
    <cellStyle name="Currency 2 2 2 6 2 2 2 3" xfId="3821" xr:uid="{00000000-0005-0000-0000-0000E8070000}"/>
    <cellStyle name="Currency 2 2 2 6 2 2 2 4" xfId="2649" xr:uid="{00000000-0005-0000-0000-0000E9070000}"/>
    <cellStyle name="Currency 2 2 2 6 2 2 3" xfId="1159" xr:uid="{00000000-0005-0000-0000-0000EA070000}"/>
    <cellStyle name="Currency 2 2 2 6 2 2 3 2" xfId="2326" xr:uid="{00000000-0005-0000-0000-0000EB070000}"/>
    <cellStyle name="Currency 2 2 2 6 2 2 3 2 2" xfId="4673" xr:uid="{00000000-0005-0000-0000-0000EC070000}"/>
    <cellStyle name="Currency 2 2 2 6 2 2 3 2 3" xfId="3501" xr:uid="{00000000-0005-0000-0000-0000ED070000}"/>
    <cellStyle name="Currency 2 2 2 6 2 2 3 3" xfId="4037" xr:uid="{00000000-0005-0000-0000-0000EE070000}"/>
    <cellStyle name="Currency 2 2 2 6 2 2 3 4" xfId="2865" xr:uid="{00000000-0005-0000-0000-0000EF070000}"/>
    <cellStyle name="Currency 2 2 2 6 2 2 4" xfId="1566" xr:uid="{00000000-0005-0000-0000-0000F0070000}"/>
    <cellStyle name="Currency 2 2 2 6 2 2 4 2" xfId="4247" xr:uid="{00000000-0005-0000-0000-0000F1070000}"/>
    <cellStyle name="Currency 2 2 2 6 2 2 4 3" xfId="3075" xr:uid="{00000000-0005-0000-0000-0000F2070000}"/>
    <cellStyle name="Currency 2 2 2 6 2 2 5" xfId="3611" xr:uid="{00000000-0005-0000-0000-0000F3070000}"/>
    <cellStyle name="Currency 2 2 2 6 2 2 6" xfId="2439" xr:uid="{00000000-0005-0000-0000-0000F4070000}"/>
    <cellStyle name="Currency 2 2 2 6 2 3" xfId="592" xr:uid="{00000000-0005-0000-0000-0000F5070000}"/>
    <cellStyle name="Currency 2 2 2 6 2 3 2" xfId="1775" xr:uid="{00000000-0005-0000-0000-0000F6070000}"/>
    <cellStyle name="Currency 2 2 2 6 2 3 2 2" xfId="4353" xr:uid="{00000000-0005-0000-0000-0000F7070000}"/>
    <cellStyle name="Currency 2 2 2 6 2 3 2 3" xfId="3181" xr:uid="{00000000-0005-0000-0000-0000F8070000}"/>
    <cellStyle name="Currency 2 2 2 6 2 3 3" xfId="3717" xr:uid="{00000000-0005-0000-0000-0000F9070000}"/>
    <cellStyle name="Currency 2 2 2 6 2 3 4" xfId="2545" xr:uid="{00000000-0005-0000-0000-0000FA070000}"/>
    <cellStyle name="Currency 2 2 2 6 2 4" xfId="1026" xr:uid="{00000000-0005-0000-0000-0000FB070000}"/>
    <cellStyle name="Currency 2 2 2 6 2 4 2" xfId="2196" xr:uid="{00000000-0005-0000-0000-0000FC070000}"/>
    <cellStyle name="Currency 2 2 2 6 2 4 2 2" xfId="4566" xr:uid="{00000000-0005-0000-0000-0000FD070000}"/>
    <cellStyle name="Currency 2 2 2 6 2 4 2 3" xfId="3394" xr:uid="{00000000-0005-0000-0000-0000FE070000}"/>
    <cellStyle name="Currency 2 2 2 6 2 4 3" xfId="3930" xr:uid="{00000000-0005-0000-0000-0000FF070000}"/>
    <cellStyle name="Currency 2 2 2 6 2 4 4" xfId="2758" xr:uid="{00000000-0005-0000-0000-000000080000}"/>
    <cellStyle name="Currency 2 2 2 6 2 5" xfId="1360" xr:uid="{00000000-0005-0000-0000-000001080000}"/>
    <cellStyle name="Currency 2 2 2 6 2 5 2" xfId="4143" xr:uid="{00000000-0005-0000-0000-000002080000}"/>
    <cellStyle name="Currency 2 2 2 6 2 5 3" xfId="2971" xr:uid="{00000000-0005-0000-0000-000003080000}"/>
    <cellStyle name="Currency 2 2 2 6 3" xfId="282" xr:uid="{00000000-0005-0000-0000-000004080000}"/>
    <cellStyle name="Currency 2 2 2 6 3 2" xfId="698" xr:uid="{00000000-0005-0000-0000-000005080000}"/>
    <cellStyle name="Currency 2 2 2 6 3 2 2" xfId="1881" xr:uid="{00000000-0005-0000-0000-000006080000}"/>
    <cellStyle name="Currency 2 2 2 6 3 2 2 2" xfId="4407" xr:uid="{00000000-0005-0000-0000-000007080000}"/>
    <cellStyle name="Currency 2 2 2 6 3 2 2 3" xfId="3235" xr:uid="{00000000-0005-0000-0000-000008080000}"/>
    <cellStyle name="Currency 2 2 2 6 3 2 3" xfId="3771" xr:uid="{00000000-0005-0000-0000-000009080000}"/>
    <cellStyle name="Currency 2 2 2 6 3 2 4" xfId="2599" xr:uid="{00000000-0005-0000-0000-00000A080000}"/>
    <cellStyle name="Currency 2 2 2 6 3 3" xfId="1109" xr:uid="{00000000-0005-0000-0000-00000B080000}"/>
    <cellStyle name="Currency 2 2 2 6 3 3 2" xfId="2276" xr:uid="{00000000-0005-0000-0000-00000C080000}"/>
    <cellStyle name="Currency 2 2 2 6 3 3 2 2" xfId="4623" xr:uid="{00000000-0005-0000-0000-00000D080000}"/>
    <cellStyle name="Currency 2 2 2 6 3 3 2 3" xfId="3451" xr:uid="{00000000-0005-0000-0000-00000E080000}"/>
    <cellStyle name="Currency 2 2 2 6 3 3 3" xfId="3987" xr:uid="{00000000-0005-0000-0000-00000F080000}"/>
    <cellStyle name="Currency 2 2 2 6 3 3 4" xfId="2815" xr:uid="{00000000-0005-0000-0000-000010080000}"/>
    <cellStyle name="Currency 2 2 2 6 3 4" xfId="1466" xr:uid="{00000000-0005-0000-0000-000011080000}"/>
    <cellStyle name="Currency 2 2 2 6 3 4 2" xfId="4197" xr:uid="{00000000-0005-0000-0000-000012080000}"/>
    <cellStyle name="Currency 2 2 2 6 3 4 3" xfId="3025" xr:uid="{00000000-0005-0000-0000-000013080000}"/>
    <cellStyle name="Currency 2 2 2 6 3 5" xfId="3561" xr:uid="{00000000-0005-0000-0000-000014080000}"/>
    <cellStyle name="Currency 2 2 2 6 3 6" xfId="2389" xr:uid="{00000000-0005-0000-0000-000015080000}"/>
    <cellStyle name="Currency 2 2 2 6 4" xfId="492" xr:uid="{00000000-0005-0000-0000-000016080000}"/>
    <cellStyle name="Currency 2 2 2 6 4 2" xfId="1675" xr:uid="{00000000-0005-0000-0000-000017080000}"/>
    <cellStyle name="Currency 2 2 2 6 4 2 2" xfId="4303" xr:uid="{00000000-0005-0000-0000-000018080000}"/>
    <cellStyle name="Currency 2 2 2 6 4 2 3" xfId="3131" xr:uid="{00000000-0005-0000-0000-000019080000}"/>
    <cellStyle name="Currency 2 2 2 6 4 3" xfId="3667" xr:uid="{00000000-0005-0000-0000-00001A080000}"/>
    <cellStyle name="Currency 2 2 2 6 4 4" xfId="2495" xr:uid="{00000000-0005-0000-0000-00001B080000}"/>
    <cellStyle name="Currency 2 2 2 6 5" xfId="926" xr:uid="{00000000-0005-0000-0000-00001C080000}"/>
    <cellStyle name="Currency 2 2 2 6 5 2" xfId="2096" xr:uid="{00000000-0005-0000-0000-00001D080000}"/>
    <cellStyle name="Currency 2 2 2 6 5 2 2" xfId="4516" xr:uid="{00000000-0005-0000-0000-00001E080000}"/>
    <cellStyle name="Currency 2 2 2 6 5 2 3" xfId="3344" xr:uid="{00000000-0005-0000-0000-00001F080000}"/>
    <cellStyle name="Currency 2 2 2 6 5 3" xfId="3880" xr:uid="{00000000-0005-0000-0000-000020080000}"/>
    <cellStyle name="Currency 2 2 2 6 5 4" xfId="2708" xr:uid="{00000000-0005-0000-0000-000021080000}"/>
    <cellStyle name="Currency 2 2 2 6 6" xfId="1260" xr:uid="{00000000-0005-0000-0000-000022080000}"/>
    <cellStyle name="Currency 2 2 2 6 6 2" xfId="4093" xr:uid="{00000000-0005-0000-0000-000023080000}"/>
    <cellStyle name="Currency 2 2 2 6 6 3" xfId="2921" xr:uid="{00000000-0005-0000-0000-000024080000}"/>
    <cellStyle name="Currency 2 2 2 7" xfId="81" xr:uid="{00000000-0005-0000-0000-000025080000}"/>
    <cellStyle name="Currency 2 2 2 7 2" xfId="181" xr:uid="{00000000-0005-0000-0000-000026080000}"/>
    <cellStyle name="Currency 2 2 2 7 2 2" xfId="392" xr:uid="{00000000-0005-0000-0000-000027080000}"/>
    <cellStyle name="Currency 2 2 2 7 2 2 2" xfId="808" xr:uid="{00000000-0005-0000-0000-000028080000}"/>
    <cellStyle name="Currency 2 2 2 7 2 2 2 2" xfId="1991" xr:uid="{00000000-0005-0000-0000-000029080000}"/>
    <cellStyle name="Currency 2 2 2 7 2 2 2 2 2" xfId="4462" xr:uid="{00000000-0005-0000-0000-00002A080000}"/>
    <cellStyle name="Currency 2 2 2 7 2 2 2 2 3" xfId="3290" xr:uid="{00000000-0005-0000-0000-00002B080000}"/>
    <cellStyle name="Currency 2 2 2 7 2 2 2 3" xfId="3826" xr:uid="{00000000-0005-0000-0000-00002C080000}"/>
    <cellStyle name="Currency 2 2 2 7 2 2 2 4" xfId="2654" xr:uid="{00000000-0005-0000-0000-00002D080000}"/>
    <cellStyle name="Currency 2 2 2 7 2 2 3" xfId="1164" xr:uid="{00000000-0005-0000-0000-00002E080000}"/>
    <cellStyle name="Currency 2 2 2 7 2 2 3 2" xfId="2331" xr:uid="{00000000-0005-0000-0000-00002F080000}"/>
    <cellStyle name="Currency 2 2 2 7 2 2 3 2 2" xfId="4678" xr:uid="{00000000-0005-0000-0000-000030080000}"/>
    <cellStyle name="Currency 2 2 2 7 2 2 3 2 3" xfId="3506" xr:uid="{00000000-0005-0000-0000-000031080000}"/>
    <cellStyle name="Currency 2 2 2 7 2 2 3 3" xfId="4042" xr:uid="{00000000-0005-0000-0000-000032080000}"/>
    <cellStyle name="Currency 2 2 2 7 2 2 3 4" xfId="2870" xr:uid="{00000000-0005-0000-0000-000033080000}"/>
    <cellStyle name="Currency 2 2 2 7 2 2 4" xfId="1576" xr:uid="{00000000-0005-0000-0000-000034080000}"/>
    <cellStyle name="Currency 2 2 2 7 2 2 4 2" xfId="4252" xr:uid="{00000000-0005-0000-0000-000035080000}"/>
    <cellStyle name="Currency 2 2 2 7 2 2 4 3" xfId="3080" xr:uid="{00000000-0005-0000-0000-000036080000}"/>
    <cellStyle name="Currency 2 2 2 7 2 2 5" xfId="3616" xr:uid="{00000000-0005-0000-0000-000037080000}"/>
    <cellStyle name="Currency 2 2 2 7 2 2 6" xfId="2444" xr:uid="{00000000-0005-0000-0000-000038080000}"/>
    <cellStyle name="Currency 2 2 2 7 2 3" xfId="602" xr:uid="{00000000-0005-0000-0000-000039080000}"/>
    <cellStyle name="Currency 2 2 2 7 2 3 2" xfId="1785" xr:uid="{00000000-0005-0000-0000-00003A080000}"/>
    <cellStyle name="Currency 2 2 2 7 2 3 2 2" xfId="4358" xr:uid="{00000000-0005-0000-0000-00003B080000}"/>
    <cellStyle name="Currency 2 2 2 7 2 3 2 3" xfId="3186" xr:uid="{00000000-0005-0000-0000-00003C080000}"/>
    <cellStyle name="Currency 2 2 2 7 2 3 3" xfId="3722" xr:uid="{00000000-0005-0000-0000-00003D080000}"/>
    <cellStyle name="Currency 2 2 2 7 2 3 4" xfId="2550" xr:uid="{00000000-0005-0000-0000-00003E080000}"/>
    <cellStyle name="Currency 2 2 2 7 2 4" xfId="1036" xr:uid="{00000000-0005-0000-0000-00003F080000}"/>
    <cellStyle name="Currency 2 2 2 7 2 4 2" xfId="2206" xr:uid="{00000000-0005-0000-0000-000040080000}"/>
    <cellStyle name="Currency 2 2 2 7 2 4 2 2" xfId="4571" xr:uid="{00000000-0005-0000-0000-000041080000}"/>
    <cellStyle name="Currency 2 2 2 7 2 4 2 3" xfId="3399" xr:uid="{00000000-0005-0000-0000-000042080000}"/>
    <cellStyle name="Currency 2 2 2 7 2 4 3" xfId="3935" xr:uid="{00000000-0005-0000-0000-000043080000}"/>
    <cellStyle name="Currency 2 2 2 7 2 4 4" xfId="2763" xr:uid="{00000000-0005-0000-0000-000044080000}"/>
    <cellStyle name="Currency 2 2 2 7 2 5" xfId="1370" xr:uid="{00000000-0005-0000-0000-000045080000}"/>
    <cellStyle name="Currency 2 2 2 7 2 5 2" xfId="4148" xr:uid="{00000000-0005-0000-0000-000046080000}"/>
    <cellStyle name="Currency 2 2 2 7 2 5 3" xfId="2976" xr:uid="{00000000-0005-0000-0000-000047080000}"/>
    <cellStyle name="Currency 2 2 2 7 3" xfId="292" xr:uid="{00000000-0005-0000-0000-000048080000}"/>
    <cellStyle name="Currency 2 2 2 7 3 2" xfId="708" xr:uid="{00000000-0005-0000-0000-000049080000}"/>
    <cellStyle name="Currency 2 2 2 7 3 2 2" xfId="1891" xr:uid="{00000000-0005-0000-0000-00004A080000}"/>
    <cellStyle name="Currency 2 2 2 7 3 2 2 2" xfId="4412" xr:uid="{00000000-0005-0000-0000-00004B080000}"/>
    <cellStyle name="Currency 2 2 2 7 3 2 2 3" xfId="3240" xr:uid="{00000000-0005-0000-0000-00004C080000}"/>
    <cellStyle name="Currency 2 2 2 7 3 2 3" xfId="3776" xr:uid="{00000000-0005-0000-0000-00004D080000}"/>
    <cellStyle name="Currency 2 2 2 7 3 2 4" xfId="2604" xr:uid="{00000000-0005-0000-0000-00004E080000}"/>
    <cellStyle name="Currency 2 2 2 7 3 3" xfId="1114" xr:uid="{00000000-0005-0000-0000-00004F080000}"/>
    <cellStyle name="Currency 2 2 2 7 3 3 2" xfId="2281" xr:uid="{00000000-0005-0000-0000-000050080000}"/>
    <cellStyle name="Currency 2 2 2 7 3 3 2 2" xfId="4628" xr:uid="{00000000-0005-0000-0000-000051080000}"/>
    <cellStyle name="Currency 2 2 2 7 3 3 2 3" xfId="3456" xr:uid="{00000000-0005-0000-0000-000052080000}"/>
    <cellStyle name="Currency 2 2 2 7 3 3 3" xfId="3992" xr:uid="{00000000-0005-0000-0000-000053080000}"/>
    <cellStyle name="Currency 2 2 2 7 3 3 4" xfId="2820" xr:uid="{00000000-0005-0000-0000-000054080000}"/>
    <cellStyle name="Currency 2 2 2 7 3 4" xfId="1476" xr:uid="{00000000-0005-0000-0000-000055080000}"/>
    <cellStyle name="Currency 2 2 2 7 3 4 2" xfId="4202" xr:uid="{00000000-0005-0000-0000-000056080000}"/>
    <cellStyle name="Currency 2 2 2 7 3 4 3" xfId="3030" xr:uid="{00000000-0005-0000-0000-000057080000}"/>
    <cellStyle name="Currency 2 2 2 7 3 5" xfId="3566" xr:uid="{00000000-0005-0000-0000-000058080000}"/>
    <cellStyle name="Currency 2 2 2 7 3 6" xfId="2394" xr:uid="{00000000-0005-0000-0000-000059080000}"/>
    <cellStyle name="Currency 2 2 2 7 4" xfId="502" xr:uid="{00000000-0005-0000-0000-00005A080000}"/>
    <cellStyle name="Currency 2 2 2 7 4 2" xfId="1685" xr:uid="{00000000-0005-0000-0000-00005B080000}"/>
    <cellStyle name="Currency 2 2 2 7 4 2 2" xfId="4308" xr:uid="{00000000-0005-0000-0000-00005C080000}"/>
    <cellStyle name="Currency 2 2 2 7 4 2 3" xfId="3136" xr:uid="{00000000-0005-0000-0000-00005D080000}"/>
    <cellStyle name="Currency 2 2 2 7 4 3" xfId="3672" xr:uid="{00000000-0005-0000-0000-00005E080000}"/>
    <cellStyle name="Currency 2 2 2 7 4 4" xfId="2500" xr:uid="{00000000-0005-0000-0000-00005F080000}"/>
    <cellStyle name="Currency 2 2 2 7 5" xfId="936" xr:uid="{00000000-0005-0000-0000-000060080000}"/>
    <cellStyle name="Currency 2 2 2 7 5 2" xfId="2106" xr:uid="{00000000-0005-0000-0000-000061080000}"/>
    <cellStyle name="Currency 2 2 2 7 5 2 2" xfId="4521" xr:uid="{00000000-0005-0000-0000-000062080000}"/>
    <cellStyle name="Currency 2 2 2 7 5 2 3" xfId="3349" xr:uid="{00000000-0005-0000-0000-000063080000}"/>
    <cellStyle name="Currency 2 2 2 7 5 3" xfId="3885" xr:uid="{00000000-0005-0000-0000-000064080000}"/>
    <cellStyle name="Currency 2 2 2 7 5 4" xfId="2713" xr:uid="{00000000-0005-0000-0000-000065080000}"/>
    <cellStyle name="Currency 2 2 2 7 6" xfId="1270" xr:uid="{00000000-0005-0000-0000-000066080000}"/>
    <cellStyle name="Currency 2 2 2 7 6 2" xfId="4098" xr:uid="{00000000-0005-0000-0000-000067080000}"/>
    <cellStyle name="Currency 2 2 2 7 6 3" xfId="2926" xr:uid="{00000000-0005-0000-0000-000068080000}"/>
    <cellStyle name="Currency 2 2 2 8" xfId="91" xr:uid="{00000000-0005-0000-0000-000069080000}"/>
    <cellStyle name="Currency 2 2 2 8 2" xfId="191" xr:uid="{00000000-0005-0000-0000-00006A080000}"/>
    <cellStyle name="Currency 2 2 2 8 2 2" xfId="402" xr:uid="{00000000-0005-0000-0000-00006B080000}"/>
    <cellStyle name="Currency 2 2 2 8 2 2 2" xfId="818" xr:uid="{00000000-0005-0000-0000-00006C080000}"/>
    <cellStyle name="Currency 2 2 2 8 2 2 2 2" xfId="2001" xr:uid="{00000000-0005-0000-0000-00006D080000}"/>
    <cellStyle name="Currency 2 2 2 8 2 2 2 2 2" xfId="4467" xr:uid="{00000000-0005-0000-0000-00006E080000}"/>
    <cellStyle name="Currency 2 2 2 8 2 2 2 2 3" xfId="3295" xr:uid="{00000000-0005-0000-0000-00006F080000}"/>
    <cellStyle name="Currency 2 2 2 8 2 2 2 3" xfId="3831" xr:uid="{00000000-0005-0000-0000-000070080000}"/>
    <cellStyle name="Currency 2 2 2 8 2 2 2 4" xfId="2659" xr:uid="{00000000-0005-0000-0000-000071080000}"/>
    <cellStyle name="Currency 2 2 2 8 2 2 3" xfId="1169" xr:uid="{00000000-0005-0000-0000-000072080000}"/>
    <cellStyle name="Currency 2 2 2 8 2 2 3 2" xfId="2336" xr:uid="{00000000-0005-0000-0000-000073080000}"/>
    <cellStyle name="Currency 2 2 2 8 2 2 3 2 2" xfId="4683" xr:uid="{00000000-0005-0000-0000-000074080000}"/>
    <cellStyle name="Currency 2 2 2 8 2 2 3 2 3" xfId="3511" xr:uid="{00000000-0005-0000-0000-000075080000}"/>
    <cellStyle name="Currency 2 2 2 8 2 2 3 3" xfId="4047" xr:uid="{00000000-0005-0000-0000-000076080000}"/>
    <cellStyle name="Currency 2 2 2 8 2 2 3 4" xfId="2875" xr:uid="{00000000-0005-0000-0000-000077080000}"/>
    <cellStyle name="Currency 2 2 2 8 2 2 4" xfId="1586" xr:uid="{00000000-0005-0000-0000-000078080000}"/>
    <cellStyle name="Currency 2 2 2 8 2 2 4 2" xfId="4257" xr:uid="{00000000-0005-0000-0000-000079080000}"/>
    <cellStyle name="Currency 2 2 2 8 2 2 4 3" xfId="3085" xr:uid="{00000000-0005-0000-0000-00007A080000}"/>
    <cellStyle name="Currency 2 2 2 8 2 2 5" xfId="3621" xr:uid="{00000000-0005-0000-0000-00007B080000}"/>
    <cellStyle name="Currency 2 2 2 8 2 2 6" xfId="2449" xr:uid="{00000000-0005-0000-0000-00007C080000}"/>
    <cellStyle name="Currency 2 2 2 8 2 3" xfId="612" xr:uid="{00000000-0005-0000-0000-00007D080000}"/>
    <cellStyle name="Currency 2 2 2 8 2 3 2" xfId="1795" xr:uid="{00000000-0005-0000-0000-00007E080000}"/>
    <cellStyle name="Currency 2 2 2 8 2 3 2 2" xfId="4363" xr:uid="{00000000-0005-0000-0000-00007F080000}"/>
    <cellStyle name="Currency 2 2 2 8 2 3 2 3" xfId="3191" xr:uid="{00000000-0005-0000-0000-000080080000}"/>
    <cellStyle name="Currency 2 2 2 8 2 3 3" xfId="3727" xr:uid="{00000000-0005-0000-0000-000081080000}"/>
    <cellStyle name="Currency 2 2 2 8 2 3 4" xfId="2555" xr:uid="{00000000-0005-0000-0000-000082080000}"/>
    <cellStyle name="Currency 2 2 2 8 2 4" xfId="1046" xr:uid="{00000000-0005-0000-0000-000083080000}"/>
    <cellStyle name="Currency 2 2 2 8 2 4 2" xfId="2216" xr:uid="{00000000-0005-0000-0000-000084080000}"/>
    <cellStyle name="Currency 2 2 2 8 2 4 2 2" xfId="4576" xr:uid="{00000000-0005-0000-0000-000085080000}"/>
    <cellStyle name="Currency 2 2 2 8 2 4 2 3" xfId="3404" xr:uid="{00000000-0005-0000-0000-000086080000}"/>
    <cellStyle name="Currency 2 2 2 8 2 4 3" xfId="3940" xr:uid="{00000000-0005-0000-0000-000087080000}"/>
    <cellStyle name="Currency 2 2 2 8 2 4 4" xfId="2768" xr:uid="{00000000-0005-0000-0000-000088080000}"/>
    <cellStyle name="Currency 2 2 2 8 2 5" xfId="1380" xr:uid="{00000000-0005-0000-0000-000089080000}"/>
    <cellStyle name="Currency 2 2 2 8 2 5 2" xfId="4153" xr:uid="{00000000-0005-0000-0000-00008A080000}"/>
    <cellStyle name="Currency 2 2 2 8 2 5 3" xfId="2981" xr:uid="{00000000-0005-0000-0000-00008B080000}"/>
    <cellStyle name="Currency 2 2 2 8 3" xfId="302" xr:uid="{00000000-0005-0000-0000-00008C080000}"/>
    <cellStyle name="Currency 2 2 2 8 3 2" xfId="718" xr:uid="{00000000-0005-0000-0000-00008D080000}"/>
    <cellStyle name="Currency 2 2 2 8 3 2 2" xfId="1901" xr:uid="{00000000-0005-0000-0000-00008E080000}"/>
    <cellStyle name="Currency 2 2 2 8 3 2 2 2" xfId="4417" xr:uid="{00000000-0005-0000-0000-00008F080000}"/>
    <cellStyle name="Currency 2 2 2 8 3 2 2 3" xfId="3245" xr:uid="{00000000-0005-0000-0000-000090080000}"/>
    <cellStyle name="Currency 2 2 2 8 3 2 3" xfId="3781" xr:uid="{00000000-0005-0000-0000-000091080000}"/>
    <cellStyle name="Currency 2 2 2 8 3 2 4" xfId="2609" xr:uid="{00000000-0005-0000-0000-000092080000}"/>
    <cellStyle name="Currency 2 2 2 8 3 3" xfId="1119" xr:uid="{00000000-0005-0000-0000-000093080000}"/>
    <cellStyle name="Currency 2 2 2 8 3 3 2" xfId="2286" xr:uid="{00000000-0005-0000-0000-000094080000}"/>
    <cellStyle name="Currency 2 2 2 8 3 3 2 2" xfId="4633" xr:uid="{00000000-0005-0000-0000-000095080000}"/>
    <cellStyle name="Currency 2 2 2 8 3 3 2 3" xfId="3461" xr:uid="{00000000-0005-0000-0000-000096080000}"/>
    <cellStyle name="Currency 2 2 2 8 3 3 3" xfId="3997" xr:uid="{00000000-0005-0000-0000-000097080000}"/>
    <cellStyle name="Currency 2 2 2 8 3 3 4" xfId="2825" xr:uid="{00000000-0005-0000-0000-000098080000}"/>
    <cellStyle name="Currency 2 2 2 8 3 4" xfId="1486" xr:uid="{00000000-0005-0000-0000-000099080000}"/>
    <cellStyle name="Currency 2 2 2 8 3 4 2" xfId="4207" xr:uid="{00000000-0005-0000-0000-00009A080000}"/>
    <cellStyle name="Currency 2 2 2 8 3 4 3" xfId="3035" xr:uid="{00000000-0005-0000-0000-00009B080000}"/>
    <cellStyle name="Currency 2 2 2 8 3 5" xfId="3571" xr:uid="{00000000-0005-0000-0000-00009C080000}"/>
    <cellStyle name="Currency 2 2 2 8 3 6" xfId="2399" xr:uid="{00000000-0005-0000-0000-00009D080000}"/>
    <cellStyle name="Currency 2 2 2 8 4" xfId="512" xr:uid="{00000000-0005-0000-0000-00009E080000}"/>
    <cellStyle name="Currency 2 2 2 8 4 2" xfId="1695" xr:uid="{00000000-0005-0000-0000-00009F080000}"/>
    <cellStyle name="Currency 2 2 2 8 4 2 2" xfId="4313" xr:uid="{00000000-0005-0000-0000-0000A0080000}"/>
    <cellStyle name="Currency 2 2 2 8 4 2 3" xfId="3141" xr:uid="{00000000-0005-0000-0000-0000A1080000}"/>
    <cellStyle name="Currency 2 2 2 8 4 3" xfId="3677" xr:uid="{00000000-0005-0000-0000-0000A2080000}"/>
    <cellStyle name="Currency 2 2 2 8 4 4" xfId="2505" xr:uid="{00000000-0005-0000-0000-0000A3080000}"/>
    <cellStyle name="Currency 2 2 2 8 5" xfId="946" xr:uid="{00000000-0005-0000-0000-0000A4080000}"/>
    <cellStyle name="Currency 2 2 2 8 5 2" xfId="2116" xr:uid="{00000000-0005-0000-0000-0000A5080000}"/>
    <cellStyle name="Currency 2 2 2 8 5 2 2" xfId="4526" xr:uid="{00000000-0005-0000-0000-0000A6080000}"/>
    <cellStyle name="Currency 2 2 2 8 5 2 3" xfId="3354" xr:uid="{00000000-0005-0000-0000-0000A7080000}"/>
    <cellStyle name="Currency 2 2 2 8 5 3" xfId="3890" xr:uid="{00000000-0005-0000-0000-0000A8080000}"/>
    <cellStyle name="Currency 2 2 2 8 5 4" xfId="2718" xr:uid="{00000000-0005-0000-0000-0000A9080000}"/>
    <cellStyle name="Currency 2 2 2 8 6" xfId="1280" xr:uid="{00000000-0005-0000-0000-0000AA080000}"/>
    <cellStyle name="Currency 2 2 2 8 6 2" xfId="4103" xr:uid="{00000000-0005-0000-0000-0000AB080000}"/>
    <cellStyle name="Currency 2 2 2 8 6 3" xfId="2931" xr:uid="{00000000-0005-0000-0000-0000AC080000}"/>
    <cellStyle name="Currency 2 2 2 9" xfId="101" xr:uid="{00000000-0005-0000-0000-0000AD080000}"/>
    <cellStyle name="Currency 2 2 2 9 2" xfId="201" xr:uid="{00000000-0005-0000-0000-0000AE080000}"/>
    <cellStyle name="Currency 2 2 2 9 2 2" xfId="412" xr:uid="{00000000-0005-0000-0000-0000AF080000}"/>
    <cellStyle name="Currency 2 2 2 9 2 2 2" xfId="828" xr:uid="{00000000-0005-0000-0000-0000B0080000}"/>
    <cellStyle name="Currency 2 2 2 9 2 2 2 2" xfId="2011" xr:uid="{00000000-0005-0000-0000-0000B1080000}"/>
    <cellStyle name="Currency 2 2 2 9 2 2 2 2 2" xfId="4472" xr:uid="{00000000-0005-0000-0000-0000B2080000}"/>
    <cellStyle name="Currency 2 2 2 9 2 2 2 2 3" xfId="3300" xr:uid="{00000000-0005-0000-0000-0000B3080000}"/>
    <cellStyle name="Currency 2 2 2 9 2 2 2 3" xfId="3836" xr:uid="{00000000-0005-0000-0000-0000B4080000}"/>
    <cellStyle name="Currency 2 2 2 9 2 2 2 4" xfId="2664" xr:uid="{00000000-0005-0000-0000-0000B5080000}"/>
    <cellStyle name="Currency 2 2 2 9 2 2 3" xfId="1174" xr:uid="{00000000-0005-0000-0000-0000B6080000}"/>
    <cellStyle name="Currency 2 2 2 9 2 2 3 2" xfId="2341" xr:uid="{00000000-0005-0000-0000-0000B7080000}"/>
    <cellStyle name="Currency 2 2 2 9 2 2 3 2 2" xfId="4688" xr:uid="{00000000-0005-0000-0000-0000B8080000}"/>
    <cellStyle name="Currency 2 2 2 9 2 2 3 2 3" xfId="3516" xr:uid="{00000000-0005-0000-0000-0000B9080000}"/>
    <cellStyle name="Currency 2 2 2 9 2 2 3 3" xfId="4052" xr:uid="{00000000-0005-0000-0000-0000BA080000}"/>
    <cellStyle name="Currency 2 2 2 9 2 2 3 4" xfId="2880" xr:uid="{00000000-0005-0000-0000-0000BB080000}"/>
    <cellStyle name="Currency 2 2 2 9 2 2 4" xfId="1596" xr:uid="{00000000-0005-0000-0000-0000BC080000}"/>
    <cellStyle name="Currency 2 2 2 9 2 2 4 2" xfId="4262" xr:uid="{00000000-0005-0000-0000-0000BD080000}"/>
    <cellStyle name="Currency 2 2 2 9 2 2 4 3" xfId="3090" xr:uid="{00000000-0005-0000-0000-0000BE080000}"/>
    <cellStyle name="Currency 2 2 2 9 2 2 5" xfId="3626" xr:uid="{00000000-0005-0000-0000-0000BF080000}"/>
    <cellStyle name="Currency 2 2 2 9 2 2 6" xfId="2454" xr:uid="{00000000-0005-0000-0000-0000C0080000}"/>
    <cellStyle name="Currency 2 2 2 9 2 3" xfId="622" xr:uid="{00000000-0005-0000-0000-0000C1080000}"/>
    <cellStyle name="Currency 2 2 2 9 2 3 2" xfId="1805" xr:uid="{00000000-0005-0000-0000-0000C2080000}"/>
    <cellStyle name="Currency 2 2 2 9 2 3 2 2" xfId="4368" xr:uid="{00000000-0005-0000-0000-0000C3080000}"/>
    <cellStyle name="Currency 2 2 2 9 2 3 2 3" xfId="3196" xr:uid="{00000000-0005-0000-0000-0000C4080000}"/>
    <cellStyle name="Currency 2 2 2 9 2 3 3" xfId="3732" xr:uid="{00000000-0005-0000-0000-0000C5080000}"/>
    <cellStyle name="Currency 2 2 2 9 2 3 4" xfId="2560" xr:uid="{00000000-0005-0000-0000-0000C6080000}"/>
    <cellStyle name="Currency 2 2 2 9 2 4" xfId="1056" xr:uid="{00000000-0005-0000-0000-0000C7080000}"/>
    <cellStyle name="Currency 2 2 2 9 2 4 2" xfId="2226" xr:uid="{00000000-0005-0000-0000-0000C8080000}"/>
    <cellStyle name="Currency 2 2 2 9 2 4 2 2" xfId="4581" xr:uid="{00000000-0005-0000-0000-0000C9080000}"/>
    <cellStyle name="Currency 2 2 2 9 2 4 2 3" xfId="3409" xr:uid="{00000000-0005-0000-0000-0000CA080000}"/>
    <cellStyle name="Currency 2 2 2 9 2 4 3" xfId="3945" xr:uid="{00000000-0005-0000-0000-0000CB080000}"/>
    <cellStyle name="Currency 2 2 2 9 2 4 4" xfId="2773" xr:uid="{00000000-0005-0000-0000-0000CC080000}"/>
    <cellStyle name="Currency 2 2 2 9 2 5" xfId="1390" xr:uid="{00000000-0005-0000-0000-0000CD080000}"/>
    <cellStyle name="Currency 2 2 2 9 2 5 2" xfId="4158" xr:uid="{00000000-0005-0000-0000-0000CE080000}"/>
    <cellStyle name="Currency 2 2 2 9 2 5 3" xfId="2986" xr:uid="{00000000-0005-0000-0000-0000CF080000}"/>
    <cellStyle name="Currency 2 2 2 9 3" xfId="312" xr:uid="{00000000-0005-0000-0000-0000D0080000}"/>
    <cellStyle name="Currency 2 2 2 9 3 2" xfId="728" xr:uid="{00000000-0005-0000-0000-0000D1080000}"/>
    <cellStyle name="Currency 2 2 2 9 3 2 2" xfId="1911" xr:uid="{00000000-0005-0000-0000-0000D2080000}"/>
    <cellStyle name="Currency 2 2 2 9 3 2 2 2" xfId="4422" xr:uid="{00000000-0005-0000-0000-0000D3080000}"/>
    <cellStyle name="Currency 2 2 2 9 3 2 2 3" xfId="3250" xr:uid="{00000000-0005-0000-0000-0000D4080000}"/>
    <cellStyle name="Currency 2 2 2 9 3 2 3" xfId="3786" xr:uid="{00000000-0005-0000-0000-0000D5080000}"/>
    <cellStyle name="Currency 2 2 2 9 3 2 4" xfId="2614" xr:uid="{00000000-0005-0000-0000-0000D6080000}"/>
    <cellStyle name="Currency 2 2 2 9 3 3" xfId="1124" xr:uid="{00000000-0005-0000-0000-0000D7080000}"/>
    <cellStyle name="Currency 2 2 2 9 3 3 2" xfId="2291" xr:uid="{00000000-0005-0000-0000-0000D8080000}"/>
    <cellStyle name="Currency 2 2 2 9 3 3 2 2" xfId="4638" xr:uid="{00000000-0005-0000-0000-0000D9080000}"/>
    <cellStyle name="Currency 2 2 2 9 3 3 2 3" xfId="3466" xr:uid="{00000000-0005-0000-0000-0000DA080000}"/>
    <cellStyle name="Currency 2 2 2 9 3 3 3" xfId="4002" xr:uid="{00000000-0005-0000-0000-0000DB080000}"/>
    <cellStyle name="Currency 2 2 2 9 3 3 4" xfId="2830" xr:uid="{00000000-0005-0000-0000-0000DC080000}"/>
    <cellStyle name="Currency 2 2 2 9 3 4" xfId="1496" xr:uid="{00000000-0005-0000-0000-0000DD080000}"/>
    <cellStyle name="Currency 2 2 2 9 3 4 2" xfId="4212" xr:uid="{00000000-0005-0000-0000-0000DE080000}"/>
    <cellStyle name="Currency 2 2 2 9 3 4 3" xfId="3040" xr:uid="{00000000-0005-0000-0000-0000DF080000}"/>
    <cellStyle name="Currency 2 2 2 9 3 5" xfId="3576" xr:uid="{00000000-0005-0000-0000-0000E0080000}"/>
    <cellStyle name="Currency 2 2 2 9 3 6" xfId="2404" xr:uid="{00000000-0005-0000-0000-0000E1080000}"/>
    <cellStyle name="Currency 2 2 2 9 4" xfId="522" xr:uid="{00000000-0005-0000-0000-0000E2080000}"/>
    <cellStyle name="Currency 2 2 2 9 4 2" xfId="1705" xr:uid="{00000000-0005-0000-0000-0000E3080000}"/>
    <cellStyle name="Currency 2 2 2 9 4 2 2" xfId="4318" xr:uid="{00000000-0005-0000-0000-0000E4080000}"/>
    <cellStyle name="Currency 2 2 2 9 4 2 3" xfId="3146" xr:uid="{00000000-0005-0000-0000-0000E5080000}"/>
    <cellStyle name="Currency 2 2 2 9 4 3" xfId="3682" xr:uid="{00000000-0005-0000-0000-0000E6080000}"/>
    <cellStyle name="Currency 2 2 2 9 4 4" xfId="2510" xr:uid="{00000000-0005-0000-0000-0000E7080000}"/>
    <cellStyle name="Currency 2 2 2 9 5" xfId="956" xr:uid="{00000000-0005-0000-0000-0000E8080000}"/>
    <cellStyle name="Currency 2 2 2 9 5 2" xfId="2126" xr:uid="{00000000-0005-0000-0000-0000E9080000}"/>
    <cellStyle name="Currency 2 2 2 9 5 2 2" xfId="4531" xr:uid="{00000000-0005-0000-0000-0000EA080000}"/>
    <cellStyle name="Currency 2 2 2 9 5 2 3" xfId="3359" xr:uid="{00000000-0005-0000-0000-0000EB080000}"/>
    <cellStyle name="Currency 2 2 2 9 5 3" xfId="3895" xr:uid="{00000000-0005-0000-0000-0000EC080000}"/>
    <cellStyle name="Currency 2 2 2 9 5 4" xfId="2723" xr:uid="{00000000-0005-0000-0000-0000ED080000}"/>
    <cellStyle name="Currency 2 2 2 9 6" xfId="1290" xr:uid="{00000000-0005-0000-0000-0000EE080000}"/>
    <cellStyle name="Currency 2 2 2 9 6 2" xfId="4108" xr:uid="{00000000-0005-0000-0000-0000EF080000}"/>
    <cellStyle name="Currency 2 2 2 9 6 3" xfId="2936" xr:uid="{00000000-0005-0000-0000-0000F0080000}"/>
    <cellStyle name="Currency 2 2 3" xfId="27" xr:uid="{00000000-0005-0000-0000-0000F1080000}"/>
    <cellStyle name="Currency 2 2 3 2" xfId="127" xr:uid="{00000000-0005-0000-0000-0000F2080000}"/>
    <cellStyle name="Currency 2 2 3 2 2" xfId="338" xr:uid="{00000000-0005-0000-0000-0000F3080000}"/>
    <cellStyle name="Currency 2 2 3 2 2 2" xfId="754" xr:uid="{00000000-0005-0000-0000-0000F4080000}"/>
    <cellStyle name="Currency 2 2 3 2 2 2 2" xfId="1937" xr:uid="{00000000-0005-0000-0000-0000F5080000}"/>
    <cellStyle name="Currency 2 2 3 2 2 2 2 2" xfId="4435" xr:uid="{00000000-0005-0000-0000-0000F6080000}"/>
    <cellStyle name="Currency 2 2 3 2 2 2 2 3" xfId="3263" xr:uid="{00000000-0005-0000-0000-0000F7080000}"/>
    <cellStyle name="Currency 2 2 3 2 2 2 3" xfId="3799" xr:uid="{00000000-0005-0000-0000-0000F8080000}"/>
    <cellStyle name="Currency 2 2 3 2 2 2 4" xfId="2627" xr:uid="{00000000-0005-0000-0000-0000F9080000}"/>
    <cellStyle name="Currency 2 2 3 2 2 3" xfId="1137" xr:uid="{00000000-0005-0000-0000-0000FA080000}"/>
    <cellStyle name="Currency 2 2 3 2 2 3 2" xfId="2304" xr:uid="{00000000-0005-0000-0000-0000FB080000}"/>
    <cellStyle name="Currency 2 2 3 2 2 3 2 2" xfId="4651" xr:uid="{00000000-0005-0000-0000-0000FC080000}"/>
    <cellStyle name="Currency 2 2 3 2 2 3 2 3" xfId="3479" xr:uid="{00000000-0005-0000-0000-0000FD080000}"/>
    <cellStyle name="Currency 2 2 3 2 2 3 3" xfId="4015" xr:uid="{00000000-0005-0000-0000-0000FE080000}"/>
    <cellStyle name="Currency 2 2 3 2 2 3 4" xfId="2843" xr:uid="{00000000-0005-0000-0000-0000FF080000}"/>
    <cellStyle name="Currency 2 2 3 2 2 4" xfId="1522" xr:uid="{00000000-0005-0000-0000-000000090000}"/>
    <cellStyle name="Currency 2 2 3 2 2 4 2" xfId="4225" xr:uid="{00000000-0005-0000-0000-000001090000}"/>
    <cellStyle name="Currency 2 2 3 2 2 4 3" xfId="3053" xr:uid="{00000000-0005-0000-0000-000002090000}"/>
    <cellStyle name="Currency 2 2 3 2 2 5" xfId="3589" xr:uid="{00000000-0005-0000-0000-000003090000}"/>
    <cellStyle name="Currency 2 2 3 2 2 6" xfId="2417" xr:uid="{00000000-0005-0000-0000-000004090000}"/>
    <cellStyle name="Currency 2 2 3 2 3" xfId="548" xr:uid="{00000000-0005-0000-0000-000005090000}"/>
    <cellStyle name="Currency 2 2 3 2 3 2" xfId="1731" xr:uid="{00000000-0005-0000-0000-000006090000}"/>
    <cellStyle name="Currency 2 2 3 2 3 2 2" xfId="4331" xr:uid="{00000000-0005-0000-0000-000007090000}"/>
    <cellStyle name="Currency 2 2 3 2 3 2 3" xfId="3159" xr:uid="{00000000-0005-0000-0000-000008090000}"/>
    <cellStyle name="Currency 2 2 3 2 3 3" xfId="3695" xr:uid="{00000000-0005-0000-0000-000009090000}"/>
    <cellStyle name="Currency 2 2 3 2 3 4" xfId="2523" xr:uid="{00000000-0005-0000-0000-00000A090000}"/>
    <cellStyle name="Currency 2 2 3 2 4" xfId="982" xr:uid="{00000000-0005-0000-0000-00000B090000}"/>
    <cellStyle name="Currency 2 2 3 2 4 2" xfId="2152" xr:uid="{00000000-0005-0000-0000-00000C090000}"/>
    <cellStyle name="Currency 2 2 3 2 4 2 2" xfId="4544" xr:uid="{00000000-0005-0000-0000-00000D090000}"/>
    <cellStyle name="Currency 2 2 3 2 4 2 3" xfId="3372" xr:uid="{00000000-0005-0000-0000-00000E090000}"/>
    <cellStyle name="Currency 2 2 3 2 4 3" xfId="3908" xr:uid="{00000000-0005-0000-0000-00000F090000}"/>
    <cellStyle name="Currency 2 2 3 2 4 4" xfId="2736" xr:uid="{00000000-0005-0000-0000-000010090000}"/>
    <cellStyle name="Currency 2 2 3 2 5" xfId="1316" xr:uid="{00000000-0005-0000-0000-000011090000}"/>
    <cellStyle name="Currency 2 2 3 2 5 2" xfId="4121" xr:uid="{00000000-0005-0000-0000-000012090000}"/>
    <cellStyle name="Currency 2 2 3 2 5 3" xfId="2949" xr:uid="{00000000-0005-0000-0000-000013090000}"/>
    <cellStyle name="Currency 2 2 3 3" xfId="238" xr:uid="{00000000-0005-0000-0000-000014090000}"/>
    <cellStyle name="Currency 2 2 3 3 2" xfId="654" xr:uid="{00000000-0005-0000-0000-000015090000}"/>
    <cellStyle name="Currency 2 2 3 3 2 2" xfId="1837" xr:uid="{00000000-0005-0000-0000-000016090000}"/>
    <cellStyle name="Currency 2 2 3 3 2 2 2" xfId="4385" xr:uid="{00000000-0005-0000-0000-000017090000}"/>
    <cellStyle name="Currency 2 2 3 3 2 2 3" xfId="3213" xr:uid="{00000000-0005-0000-0000-000018090000}"/>
    <cellStyle name="Currency 2 2 3 3 2 3" xfId="3749" xr:uid="{00000000-0005-0000-0000-000019090000}"/>
    <cellStyle name="Currency 2 2 3 3 2 4" xfId="2577" xr:uid="{00000000-0005-0000-0000-00001A090000}"/>
    <cellStyle name="Currency 2 2 3 3 3" xfId="1087" xr:uid="{00000000-0005-0000-0000-00001B090000}"/>
    <cellStyle name="Currency 2 2 3 3 3 2" xfId="2254" xr:uid="{00000000-0005-0000-0000-00001C090000}"/>
    <cellStyle name="Currency 2 2 3 3 3 2 2" xfId="4601" xr:uid="{00000000-0005-0000-0000-00001D090000}"/>
    <cellStyle name="Currency 2 2 3 3 3 2 3" xfId="3429" xr:uid="{00000000-0005-0000-0000-00001E090000}"/>
    <cellStyle name="Currency 2 2 3 3 3 3" xfId="3965" xr:uid="{00000000-0005-0000-0000-00001F090000}"/>
    <cellStyle name="Currency 2 2 3 3 3 4" xfId="2793" xr:uid="{00000000-0005-0000-0000-000020090000}"/>
    <cellStyle name="Currency 2 2 3 3 4" xfId="1422" xr:uid="{00000000-0005-0000-0000-000021090000}"/>
    <cellStyle name="Currency 2 2 3 3 4 2" xfId="4175" xr:uid="{00000000-0005-0000-0000-000022090000}"/>
    <cellStyle name="Currency 2 2 3 3 4 3" xfId="3003" xr:uid="{00000000-0005-0000-0000-000023090000}"/>
    <cellStyle name="Currency 2 2 3 3 5" xfId="3539" xr:uid="{00000000-0005-0000-0000-000024090000}"/>
    <cellStyle name="Currency 2 2 3 3 6" xfId="2367" xr:uid="{00000000-0005-0000-0000-000025090000}"/>
    <cellStyle name="Currency 2 2 3 4" xfId="448" xr:uid="{00000000-0005-0000-0000-000026090000}"/>
    <cellStyle name="Currency 2 2 3 4 2" xfId="1631" xr:uid="{00000000-0005-0000-0000-000027090000}"/>
    <cellStyle name="Currency 2 2 3 4 2 2" xfId="4281" xr:uid="{00000000-0005-0000-0000-000028090000}"/>
    <cellStyle name="Currency 2 2 3 4 2 3" xfId="3109" xr:uid="{00000000-0005-0000-0000-000029090000}"/>
    <cellStyle name="Currency 2 2 3 4 3" xfId="3645" xr:uid="{00000000-0005-0000-0000-00002A090000}"/>
    <cellStyle name="Currency 2 2 3 4 4" xfId="2473" xr:uid="{00000000-0005-0000-0000-00002B090000}"/>
    <cellStyle name="Currency 2 2 3 5" xfId="882" xr:uid="{00000000-0005-0000-0000-00002C090000}"/>
    <cellStyle name="Currency 2 2 3 5 2" xfId="2052" xr:uid="{00000000-0005-0000-0000-00002D090000}"/>
    <cellStyle name="Currency 2 2 3 5 2 2" xfId="4494" xr:uid="{00000000-0005-0000-0000-00002E090000}"/>
    <cellStyle name="Currency 2 2 3 5 2 3" xfId="3322" xr:uid="{00000000-0005-0000-0000-00002F090000}"/>
    <cellStyle name="Currency 2 2 3 5 3" xfId="3858" xr:uid="{00000000-0005-0000-0000-000030090000}"/>
    <cellStyle name="Currency 2 2 3 5 4" xfId="2686" xr:uid="{00000000-0005-0000-0000-000031090000}"/>
    <cellStyle name="Currency 2 2 3 6" xfId="1216" xr:uid="{00000000-0005-0000-0000-000032090000}"/>
    <cellStyle name="Currency 2 2 3 6 2" xfId="4071" xr:uid="{00000000-0005-0000-0000-000033090000}"/>
    <cellStyle name="Currency 2 2 3 6 3" xfId="2899" xr:uid="{00000000-0005-0000-0000-000034090000}"/>
    <cellStyle name="Currency 2 2 4" xfId="37" xr:uid="{00000000-0005-0000-0000-000035090000}"/>
    <cellStyle name="Currency 2 2 4 2" xfId="137" xr:uid="{00000000-0005-0000-0000-000036090000}"/>
    <cellStyle name="Currency 2 2 4 2 2" xfId="348" xr:uid="{00000000-0005-0000-0000-000037090000}"/>
    <cellStyle name="Currency 2 2 4 2 2 2" xfId="764" xr:uid="{00000000-0005-0000-0000-000038090000}"/>
    <cellStyle name="Currency 2 2 4 2 2 2 2" xfId="1947" xr:uid="{00000000-0005-0000-0000-000039090000}"/>
    <cellStyle name="Currency 2 2 4 2 2 2 2 2" xfId="4440" xr:uid="{00000000-0005-0000-0000-00003A090000}"/>
    <cellStyle name="Currency 2 2 4 2 2 2 2 3" xfId="3268" xr:uid="{00000000-0005-0000-0000-00003B090000}"/>
    <cellStyle name="Currency 2 2 4 2 2 2 3" xfId="3804" xr:uid="{00000000-0005-0000-0000-00003C090000}"/>
    <cellStyle name="Currency 2 2 4 2 2 2 4" xfId="2632" xr:uid="{00000000-0005-0000-0000-00003D090000}"/>
    <cellStyle name="Currency 2 2 4 2 2 3" xfId="1142" xr:uid="{00000000-0005-0000-0000-00003E090000}"/>
    <cellStyle name="Currency 2 2 4 2 2 3 2" xfId="2309" xr:uid="{00000000-0005-0000-0000-00003F090000}"/>
    <cellStyle name="Currency 2 2 4 2 2 3 2 2" xfId="4656" xr:uid="{00000000-0005-0000-0000-000040090000}"/>
    <cellStyle name="Currency 2 2 4 2 2 3 2 3" xfId="3484" xr:uid="{00000000-0005-0000-0000-000041090000}"/>
    <cellStyle name="Currency 2 2 4 2 2 3 3" xfId="4020" xr:uid="{00000000-0005-0000-0000-000042090000}"/>
    <cellStyle name="Currency 2 2 4 2 2 3 4" xfId="2848" xr:uid="{00000000-0005-0000-0000-000043090000}"/>
    <cellStyle name="Currency 2 2 4 2 2 4" xfId="1532" xr:uid="{00000000-0005-0000-0000-000044090000}"/>
    <cellStyle name="Currency 2 2 4 2 2 4 2" xfId="4230" xr:uid="{00000000-0005-0000-0000-000045090000}"/>
    <cellStyle name="Currency 2 2 4 2 2 4 3" xfId="3058" xr:uid="{00000000-0005-0000-0000-000046090000}"/>
    <cellStyle name="Currency 2 2 4 2 2 5" xfId="3594" xr:uid="{00000000-0005-0000-0000-000047090000}"/>
    <cellStyle name="Currency 2 2 4 2 2 6" xfId="2422" xr:uid="{00000000-0005-0000-0000-000048090000}"/>
    <cellStyle name="Currency 2 2 4 2 3" xfId="558" xr:uid="{00000000-0005-0000-0000-000049090000}"/>
    <cellStyle name="Currency 2 2 4 2 3 2" xfId="1741" xr:uid="{00000000-0005-0000-0000-00004A090000}"/>
    <cellStyle name="Currency 2 2 4 2 3 2 2" xfId="4336" xr:uid="{00000000-0005-0000-0000-00004B090000}"/>
    <cellStyle name="Currency 2 2 4 2 3 2 3" xfId="3164" xr:uid="{00000000-0005-0000-0000-00004C090000}"/>
    <cellStyle name="Currency 2 2 4 2 3 3" xfId="3700" xr:uid="{00000000-0005-0000-0000-00004D090000}"/>
    <cellStyle name="Currency 2 2 4 2 3 4" xfId="2528" xr:uid="{00000000-0005-0000-0000-00004E090000}"/>
    <cellStyle name="Currency 2 2 4 2 4" xfId="992" xr:uid="{00000000-0005-0000-0000-00004F090000}"/>
    <cellStyle name="Currency 2 2 4 2 4 2" xfId="2162" xr:uid="{00000000-0005-0000-0000-000050090000}"/>
    <cellStyle name="Currency 2 2 4 2 4 2 2" xfId="4549" xr:uid="{00000000-0005-0000-0000-000051090000}"/>
    <cellStyle name="Currency 2 2 4 2 4 2 3" xfId="3377" xr:uid="{00000000-0005-0000-0000-000052090000}"/>
    <cellStyle name="Currency 2 2 4 2 4 3" xfId="3913" xr:uid="{00000000-0005-0000-0000-000053090000}"/>
    <cellStyle name="Currency 2 2 4 2 4 4" xfId="2741" xr:uid="{00000000-0005-0000-0000-000054090000}"/>
    <cellStyle name="Currency 2 2 4 2 5" xfId="1326" xr:uid="{00000000-0005-0000-0000-000055090000}"/>
    <cellStyle name="Currency 2 2 4 2 5 2" xfId="4126" xr:uid="{00000000-0005-0000-0000-000056090000}"/>
    <cellStyle name="Currency 2 2 4 2 5 3" xfId="2954" xr:uid="{00000000-0005-0000-0000-000057090000}"/>
    <cellStyle name="Currency 2 2 4 3" xfId="248" xr:uid="{00000000-0005-0000-0000-000058090000}"/>
    <cellStyle name="Currency 2 2 4 3 2" xfId="664" xr:uid="{00000000-0005-0000-0000-000059090000}"/>
    <cellStyle name="Currency 2 2 4 3 2 2" xfId="1847" xr:uid="{00000000-0005-0000-0000-00005A090000}"/>
    <cellStyle name="Currency 2 2 4 3 2 2 2" xfId="4390" xr:uid="{00000000-0005-0000-0000-00005B090000}"/>
    <cellStyle name="Currency 2 2 4 3 2 2 3" xfId="3218" xr:uid="{00000000-0005-0000-0000-00005C090000}"/>
    <cellStyle name="Currency 2 2 4 3 2 3" xfId="3754" xr:uid="{00000000-0005-0000-0000-00005D090000}"/>
    <cellStyle name="Currency 2 2 4 3 2 4" xfId="2582" xr:uid="{00000000-0005-0000-0000-00005E090000}"/>
    <cellStyle name="Currency 2 2 4 3 3" xfId="1092" xr:uid="{00000000-0005-0000-0000-00005F090000}"/>
    <cellStyle name="Currency 2 2 4 3 3 2" xfId="2259" xr:uid="{00000000-0005-0000-0000-000060090000}"/>
    <cellStyle name="Currency 2 2 4 3 3 2 2" xfId="4606" xr:uid="{00000000-0005-0000-0000-000061090000}"/>
    <cellStyle name="Currency 2 2 4 3 3 2 3" xfId="3434" xr:uid="{00000000-0005-0000-0000-000062090000}"/>
    <cellStyle name="Currency 2 2 4 3 3 3" xfId="3970" xr:uid="{00000000-0005-0000-0000-000063090000}"/>
    <cellStyle name="Currency 2 2 4 3 3 4" xfId="2798" xr:uid="{00000000-0005-0000-0000-000064090000}"/>
    <cellStyle name="Currency 2 2 4 3 4" xfId="1432" xr:uid="{00000000-0005-0000-0000-000065090000}"/>
    <cellStyle name="Currency 2 2 4 3 4 2" xfId="4180" xr:uid="{00000000-0005-0000-0000-000066090000}"/>
    <cellStyle name="Currency 2 2 4 3 4 3" xfId="3008" xr:uid="{00000000-0005-0000-0000-000067090000}"/>
    <cellStyle name="Currency 2 2 4 3 5" xfId="3544" xr:uid="{00000000-0005-0000-0000-000068090000}"/>
    <cellStyle name="Currency 2 2 4 3 6" xfId="2372" xr:uid="{00000000-0005-0000-0000-000069090000}"/>
    <cellStyle name="Currency 2 2 4 4" xfId="458" xr:uid="{00000000-0005-0000-0000-00006A090000}"/>
    <cellStyle name="Currency 2 2 4 4 2" xfId="1641" xr:uid="{00000000-0005-0000-0000-00006B090000}"/>
    <cellStyle name="Currency 2 2 4 4 2 2" xfId="4286" xr:uid="{00000000-0005-0000-0000-00006C090000}"/>
    <cellStyle name="Currency 2 2 4 4 2 3" xfId="3114" xr:uid="{00000000-0005-0000-0000-00006D090000}"/>
    <cellStyle name="Currency 2 2 4 4 3" xfId="3650" xr:uid="{00000000-0005-0000-0000-00006E090000}"/>
    <cellStyle name="Currency 2 2 4 4 4" xfId="2478" xr:uid="{00000000-0005-0000-0000-00006F090000}"/>
    <cellStyle name="Currency 2 2 4 5" xfId="892" xr:uid="{00000000-0005-0000-0000-000070090000}"/>
    <cellStyle name="Currency 2 2 4 5 2" xfId="2062" xr:uid="{00000000-0005-0000-0000-000071090000}"/>
    <cellStyle name="Currency 2 2 4 5 2 2" xfId="4499" xr:uid="{00000000-0005-0000-0000-000072090000}"/>
    <cellStyle name="Currency 2 2 4 5 2 3" xfId="3327" xr:uid="{00000000-0005-0000-0000-000073090000}"/>
    <cellStyle name="Currency 2 2 4 5 3" xfId="3863" xr:uid="{00000000-0005-0000-0000-000074090000}"/>
    <cellStyle name="Currency 2 2 4 5 4" xfId="2691" xr:uid="{00000000-0005-0000-0000-000075090000}"/>
    <cellStyle name="Currency 2 2 4 6" xfId="1226" xr:uid="{00000000-0005-0000-0000-000076090000}"/>
    <cellStyle name="Currency 2 2 4 6 2" xfId="4076" xr:uid="{00000000-0005-0000-0000-000077090000}"/>
    <cellStyle name="Currency 2 2 4 6 3" xfId="2904" xr:uid="{00000000-0005-0000-0000-000078090000}"/>
    <cellStyle name="Currency 2 2 5" xfId="47" xr:uid="{00000000-0005-0000-0000-000079090000}"/>
    <cellStyle name="Currency 2 2 5 2" xfId="147" xr:uid="{00000000-0005-0000-0000-00007A090000}"/>
    <cellStyle name="Currency 2 2 5 2 2" xfId="358" xr:uid="{00000000-0005-0000-0000-00007B090000}"/>
    <cellStyle name="Currency 2 2 5 2 2 2" xfId="774" xr:uid="{00000000-0005-0000-0000-00007C090000}"/>
    <cellStyle name="Currency 2 2 5 2 2 2 2" xfId="1957" xr:uid="{00000000-0005-0000-0000-00007D090000}"/>
    <cellStyle name="Currency 2 2 5 2 2 2 2 2" xfId="4445" xr:uid="{00000000-0005-0000-0000-00007E090000}"/>
    <cellStyle name="Currency 2 2 5 2 2 2 2 3" xfId="3273" xr:uid="{00000000-0005-0000-0000-00007F090000}"/>
    <cellStyle name="Currency 2 2 5 2 2 2 3" xfId="3809" xr:uid="{00000000-0005-0000-0000-000080090000}"/>
    <cellStyle name="Currency 2 2 5 2 2 2 4" xfId="2637" xr:uid="{00000000-0005-0000-0000-000081090000}"/>
    <cellStyle name="Currency 2 2 5 2 2 3" xfId="1147" xr:uid="{00000000-0005-0000-0000-000082090000}"/>
    <cellStyle name="Currency 2 2 5 2 2 3 2" xfId="2314" xr:uid="{00000000-0005-0000-0000-000083090000}"/>
    <cellStyle name="Currency 2 2 5 2 2 3 2 2" xfId="4661" xr:uid="{00000000-0005-0000-0000-000084090000}"/>
    <cellStyle name="Currency 2 2 5 2 2 3 2 3" xfId="3489" xr:uid="{00000000-0005-0000-0000-000085090000}"/>
    <cellStyle name="Currency 2 2 5 2 2 3 3" xfId="4025" xr:uid="{00000000-0005-0000-0000-000086090000}"/>
    <cellStyle name="Currency 2 2 5 2 2 3 4" xfId="2853" xr:uid="{00000000-0005-0000-0000-000087090000}"/>
    <cellStyle name="Currency 2 2 5 2 2 4" xfId="1542" xr:uid="{00000000-0005-0000-0000-000088090000}"/>
    <cellStyle name="Currency 2 2 5 2 2 4 2" xfId="4235" xr:uid="{00000000-0005-0000-0000-000089090000}"/>
    <cellStyle name="Currency 2 2 5 2 2 4 3" xfId="3063" xr:uid="{00000000-0005-0000-0000-00008A090000}"/>
    <cellStyle name="Currency 2 2 5 2 2 5" xfId="3599" xr:uid="{00000000-0005-0000-0000-00008B090000}"/>
    <cellStyle name="Currency 2 2 5 2 2 6" xfId="2427" xr:uid="{00000000-0005-0000-0000-00008C090000}"/>
    <cellStyle name="Currency 2 2 5 2 3" xfId="568" xr:uid="{00000000-0005-0000-0000-00008D090000}"/>
    <cellStyle name="Currency 2 2 5 2 3 2" xfId="1751" xr:uid="{00000000-0005-0000-0000-00008E090000}"/>
    <cellStyle name="Currency 2 2 5 2 3 2 2" xfId="4341" xr:uid="{00000000-0005-0000-0000-00008F090000}"/>
    <cellStyle name="Currency 2 2 5 2 3 2 3" xfId="3169" xr:uid="{00000000-0005-0000-0000-000090090000}"/>
    <cellStyle name="Currency 2 2 5 2 3 3" xfId="3705" xr:uid="{00000000-0005-0000-0000-000091090000}"/>
    <cellStyle name="Currency 2 2 5 2 3 4" xfId="2533" xr:uid="{00000000-0005-0000-0000-000092090000}"/>
    <cellStyle name="Currency 2 2 5 2 4" xfId="1002" xr:uid="{00000000-0005-0000-0000-000093090000}"/>
    <cellStyle name="Currency 2 2 5 2 4 2" xfId="2172" xr:uid="{00000000-0005-0000-0000-000094090000}"/>
    <cellStyle name="Currency 2 2 5 2 4 2 2" xfId="4554" xr:uid="{00000000-0005-0000-0000-000095090000}"/>
    <cellStyle name="Currency 2 2 5 2 4 2 3" xfId="3382" xr:uid="{00000000-0005-0000-0000-000096090000}"/>
    <cellStyle name="Currency 2 2 5 2 4 3" xfId="3918" xr:uid="{00000000-0005-0000-0000-000097090000}"/>
    <cellStyle name="Currency 2 2 5 2 4 4" xfId="2746" xr:uid="{00000000-0005-0000-0000-000098090000}"/>
    <cellStyle name="Currency 2 2 5 2 5" xfId="1336" xr:uid="{00000000-0005-0000-0000-000099090000}"/>
    <cellStyle name="Currency 2 2 5 2 5 2" xfId="4131" xr:uid="{00000000-0005-0000-0000-00009A090000}"/>
    <cellStyle name="Currency 2 2 5 2 5 3" xfId="2959" xr:uid="{00000000-0005-0000-0000-00009B090000}"/>
    <cellStyle name="Currency 2 2 5 3" xfId="258" xr:uid="{00000000-0005-0000-0000-00009C090000}"/>
    <cellStyle name="Currency 2 2 5 3 2" xfId="674" xr:uid="{00000000-0005-0000-0000-00009D090000}"/>
    <cellStyle name="Currency 2 2 5 3 2 2" xfId="1857" xr:uid="{00000000-0005-0000-0000-00009E090000}"/>
    <cellStyle name="Currency 2 2 5 3 2 2 2" xfId="4395" xr:uid="{00000000-0005-0000-0000-00009F090000}"/>
    <cellStyle name="Currency 2 2 5 3 2 2 3" xfId="3223" xr:uid="{00000000-0005-0000-0000-0000A0090000}"/>
    <cellStyle name="Currency 2 2 5 3 2 3" xfId="3759" xr:uid="{00000000-0005-0000-0000-0000A1090000}"/>
    <cellStyle name="Currency 2 2 5 3 2 4" xfId="2587" xr:uid="{00000000-0005-0000-0000-0000A2090000}"/>
    <cellStyle name="Currency 2 2 5 3 3" xfId="1097" xr:uid="{00000000-0005-0000-0000-0000A3090000}"/>
    <cellStyle name="Currency 2 2 5 3 3 2" xfId="2264" xr:uid="{00000000-0005-0000-0000-0000A4090000}"/>
    <cellStyle name="Currency 2 2 5 3 3 2 2" xfId="4611" xr:uid="{00000000-0005-0000-0000-0000A5090000}"/>
    <cellStyle name="Currency 2 2 5 3 3 2 3" xfId="3439" xr:uid="{00000000-0005-0000-0000-0000A6090000}"/>
    <cellStyle name="Currency 2 2 5 3 3 3" xfId="3975" xr:uid="{00000000-0005-0000-0000-0000A7090000}"/>
    <cellStyle name="Currency 2 2 5 3 3 4" xfId="2803" xr:uid="{00000000-0005-0000-0000-0000A8090000}"/>
    <cellStyle name="Currency 2 2 5 3 4" xfId="1442" xr:uid="{00000000-0005-0000-0000-0000A9090000}"/>
    <cellStyle name="Currency 2 2 5 3 4 2" xfId="4185" xr:uid="{00000000-0005-0000-0000-0000AA090000}"/>
    <cellStyle name="Currency 2 2 5 3 4 3" xfId="3013" xr:uid="{00000000-0005-0000-0000-0000AB090000}"/>
    <cellStyle name="Currency 2 2 5 3 5" xfId="3549" xr:uid="{00000000-0005-0000-0000-0000AC090000}"/>
    <cellStyle name="Currency 2 2 5 3 6" xfId="2377" xr:uid="{00000000-0005-0000-0000-0000AD090000}"/>
    <cellStyle name="Currency 2 2 5 4" xfId="468" xr:uid="{00000000-0005-0000-0000-0000AE090000}"/>
    <cellStyle name="Currency 2 2 5 4 2" xfId="1651" xr:uid="{00000000-0005-0000-0000-0000AF090000}"/>
    <cellStyle name="Currency 2 2 5 4 2 2" xfId="4291" xr:uid="{00000000-0005-0000-0000-0000B0090000}"/>
    <cellStyle name="Currency 2 2 5 4 2 3" xfId="3119" xr:uid="{00000000-0005-0000-0000-0000B1090000}"/>
    <cellStyle name="Currency 2 2 5 4 3" xfId="3655" xr:uid="{00000000-0005-0000-0000-0000B2090000}"/>
    <cellStyle name="Currency 2 2 5 4 4" xfId="2483" xr:uid="{00000000-0005-0000-0000-0000B3090000}"/>
    <cellStyle name="Currency 2 2 5 5" xfId="902" xr:uid="{00000000-0005-0000-0000-0000B4090000}"/>
    <cellStyle name="Currency 2 2 5 5 2" xfId="2072" xr:uid="{00000000-0005-0000-0000-0000B5090000}"/>
    <cellStyle name="Currency 2 2 5 5 2 2" xfId="4504" xr:uid="{00000000-0005-0000-0000-0000B6090000}"/>
    <cellStyle name="Currency 2 2 5 5 2 3" xfId="3332" xr:uid="{00000000-0005-0000-0000-0000B7090000}"/>
    <cellStyle name="Currency 2 2 5 5 3" xfId="3868" xr:uid="{00000000-0005-0000-0000-0000B8090000}"/>
    <cellStyle name="Currency 2 2 5 5 4" xfId="2696" xr:uid="{00000000-0005-0000-0000-0000B9090000}"/>
    <cellStyle name="Currency 2 2 5 6" xfId="1236" xr:uid="{00000000-0005-0000-0000-0000BA090000}"/>
    <cellStyle name="Currency 2 2 5 6 2" xfId="4081" xr:uid="{00000000-0005-0000-0000-0000BB090000}"/>
    <cellStyle name="Currency 2 2 5 6 3" xfId="2909" xr:uid="{00000000-0005-0000-0000-0000BC090000}"/>
    <cellStyle name="Currency 2 2 6" xfId="57" xr:uid="{00000000-0005-0000-0000-0000BD090000}"/>
    <cellStyle name="Currency 2 2 6 2" xfId="157" xr:uid="{00000000-0005-0000-0000-0000BE090000}"/>
    <cellStyle name="Currency 2 2 6 2 2" xfId="368" xr:uid="{00000000-0005-0000-0000-0000BF090000}"/>
    <cellStyle name="Currency 2 2 6 2 2 2" xfId="784" xr:uid="{00000000-0005-0000-0000-0000C0090000}"/>
    <cellStyle name="Currency 2 2 6 2 2 2 2" xfId="1967" xr:uid="{00000000-0005-0000-0000-0000C1090000}"/>
    <cellStyle name="Currency 2 2 6 2 2 2 2 2" xfId="4450" xr:uid="{00000000-0005-0000-0000-0000C2090000}"/>
    <cellStyle name="Currency 2 2 6 2 2 2 2 3" xfId="3278" xr:uid="{00000000-0005-0000-0000-0000C3090000}"/>
    <cellStyle name="Currency 2 2 6 2 2 2 3" xfId="3814" xr:uid="{00000000-0005-0000-0000-0000C4090000}"/>
    <cellStyle name="Currency 2 2 6 2 2 2 4" xfId="2642" xr:uid="{00000000-0005-0000-0000-0000C5090000}"/>
    <cellStyle name="Currency 2 2 6 2 2 3" xfId="1152" xr:uid="{00000000-0005-0000-0000-0000C6090000}"/>
    <cellStyle name="Currency 2 2 6 2 2 3 2" xfId="2319" xr:uid="{00000000-0005-0000-0000-0000C7090000}"/>
    <cellStyle name="Currency 2 2 6 2 2 3 2 2" xfId="4666" xr:uid="{00000000-0005-0000-0000-0000C8090000}"/>
    <cellStyle name="Currency 2 2 6 2 2 3 2 3" xfId="3494" xr:uid="{00000000-0005-0000-0000-0000C9090000}"/>
    <cellStyle name="Currency 2 2 6 2 2 3 3" xfId="4030" xr:uid="{00000000-0005-0000-0000-0000CA090000}"/>
    <cellStyle name="Currency 2 2 6 2 2 3 4" xfId="2858" xr:uid="{00000000-0005-0000-0000-0000CB090000}"/>
    <cellStyle name="Currency 2 2 6 2 2 4" xfId="1552" xr:uid="{00000000-0005-0000-0000-0000CC090000}"/>
    <cellStyle name="Currency 2 2 6 2 2 4 2" xfId="4240" xr:uid="{00000000-0005-0000-0000-0000CD090000}"/>
    <cellStyle name="Currency 2 2 6 2 2 4 3" xfId="3068" xr:uid="{00000000-0005-0000-0000-0000CE090000}"/>
    <cellStyle name="Currency 2 2 6 2 2 5" xfId="3604" xr:uid="{00000000-0005-0000-0000-0000CF090000}"/>
    <cellStyle name="Currency 2 2 6 2 2 6" xfId="2432" xr:uid="{00000000-0005-0000-0000-0000D0090000}"/>
    <cellStyle name="Currency 2 2 6 2 3" xfId="578" xr:uid="{00000000-0005-0000-0000-0000D1090000}"/>
    <cellStyle name="Currency 2 2 6 2 3 2" xfId="1761" xr:uid="{00000000-0005-0000-0000-0000D2090000}"/>
    <cellStyle name="Currency 2 2 6 2 3 2 2" xfId="4346" xr:uid="{00000000-0005-0000-0000-0000D3090000}"/>
    <cellStyle name="Currency 2 2 6 2 3 2 3" xfId="3174" xr:uid="{00000000-0005-0000-0000-0000D4090000}"/>
    <cellStyle name="Currency 2 2 6 2 3 3" xfId="3710" xr:uid="{00000000-0005-0000-0000-0000D5090000}"/>
    <cellStyle name="Currency 2 2 6 2 3 4" xfId="2538" xr:uid="{00000000-0005-0000-0000-0000D6090000}"/>
    <cellStyle name="Currency 2 2 6 2 4" xfId="1012" xr:uid="{00000000-0005-0000-0000-0000D7090000}"/>
    <cellStyle name="Currency 2 2 6 2 4 2" xfId="2182" xr:uid="{00000000-0005-0000-0000-0000D8090000}"/>
    <cellStyle name="Currency 2 2 6 2 4 2 2" xfId="4559" xr:uid="{00000000-0005-0000-0000-0000D9090000}"/>
    <cellStyle name="Currency 2 2 6 2 4 2 3" xfId="3387" xr:uid="{00000000-0005-0000-0000-0000DA090000}"/>
    <cellStyle name="Currency 2 2 6 2 4 3" xfId="3923" xr:uid="{00000000-0005-0000-0000-0000DB090000}"/>
    <cellStyle name="Currency 2 2 6 2 4 4" xfId="2751" xr:uid="{00000000-0005-0000-0000-0000DC090000}"/>
    <cellStyle name="Currency 2 2 6 2 5" xfId="1346" xr:uid="{00000000-0005-0000-0000-0000DD090000}"/>
    <cellStyle name="Currency 2 2 6 2 5 2" xfId="4136" xr:uid="{00000000-0005-0000-0000-0000DE090000}"/>
    <cellStyle name="Currency 2 2 6 2 5 3" xfId="2964" xr:uid="{00000000-0005-0000-0000-0000DF090000}"/>
    <cellStyle name="Currency 2 2 6 3" xfId="268" xr:uid="{00000000-0005-0000-0000-0000E0090000}"/>
    <cellStyle name="Currency 2 2 6 3 2" xfId="684" xr:uid="{00000000-0005-0000-0000-0000E1090000}"/>
    <cellStyle name="Currency 2 2 6 3 2 2" xfId="1867" xr:uid="{00000000-0005-0000-0000-0000E2090000}"/>
    <cellStyle name="Currency 2 2 6 3 2 2 2" xfId="4400" xr:uid="{00000000-0005-0000-0000-0000E3090000}"/>
    <cellStyle name="Currency 2 2 6 3 2 2 3" xfId="3228" xr:uid="{00000000-0005-0000-0000-0000E4090000}"/>
    <cellStyle name="Currency 2 2 6 3 2 3" xfId="3764" xr:uid="{00000000-0005-0000-0000-0000E5090000}"/>
    <cellStyle name="Currency 2 2 6 3 2 4" xfId="2592" xr:uid="{00000000-0005-0000-0000-0000E6090000}"/>
    <cellStyle name="Currency 2 2 6 3 3" xfId="1102" xr:uid="{00000000-0005-0000-0000-0000E7090000}"/>
    <cellStyle name="Currency 2 2 6 3 3 2" xfId="2269" xr:uid="{00000000-0005-0000-0000-0000E8090000}"/>
    <cellStyle name="Currency 2 2 6 3 3 2 2" xfId="4616" xr:uid="{00000000-0005-0000-0000-0000E9090000}"/>
    <cellStyle name="Currency 2 2 6 3 3 2 3" xfId="3444" xr:uid="{00000000-0005-0000-0000-0000EA090000}"/>
    <cellStyle name="Currency 2 2 6 3 3 3" xfId="3980" xr:uid="{00000000-0005-0000-0000-0000EB090000}"/>
    <cellStyle name="Currency 2 2 6 3 3 4" xfId="2808" xr:uid="{00000000-0005-0000-0000-0000EC090000}"/>
    <cellStyle name="Currency 2 2 6 3 4" xfId="1452" xr:uid="{00000000-0005-0000-0000-0000ED090000}"/>
    <cellStyle name="Currency 2 2 6 3 4 2" xfId="4190" xr:uid="{00000000-0005-0000-0000-0000EE090000}"/>
    <cellStyle name="Currency 2 2 6 3 4 3" xfId="3018" xr:uid="{00000000-0005-0000-0000-0000EF090000}"/>
    <cellStyle name="Currency 2 2 6 3 5" xfId="3554" xr:uid="{00000000-0005-0000-0000-0000F0090000}"/>
    <cellStyle name="Currency 2 2 6 3 6" xfId="2382" xr:uid="{00000000-0005-0000-0000-0000F1090000}"/>
    <cellStyle name="Currency 2 2 6 4" xfId="478" xr:uid="{00000000-0005-0000-0000-0000F2090000}"/>
    <cellStyle name="Currency 2 2 6 4 2" xfId="1661" xr:uid="{00000000-0005-0000-0000-0000F3090000}"/>
    <cellStyle name="Currency 2 2 6 4 2 2" xfId="4296" xr:uid="{00000000-0005-0000-0000-0000F4090000}"/>
    <cellStyle name="Currency 2 2 6 4 2 3" xfId="3124" xr:uid="{00000000-0005-0000-0000-0000F5090000}"/>
    <cellStyle name="Currency 2 2 6 4 3" xfId="3660" xr:uid="{00000000-0005-0000-0000-0000F6090000}"/>
    <cellStyle name="Currency 2 2 6 4 4" xfId="2488" xr:uid="{00000000-0005-0000-0000-0000F7090000}"/>
    <cellStyle name="Currency 2 2 6 5" xfId="912" xr:uid="{00000000-0005-0000-0000-0000F8090000}"/>
    <cellStyle name="Currency 2 2 6 5 2" xfId="2082" xr:uid="{00000000-0005-0000-0000-0000F9090000}"/>
    <cellStyle name="Currency 2 2 6 5 2 2" xfId="4509" xr:uid="{00000000-0005-0000-0000-0000FA090000}"/>
    <cellStyle name="Currency 2 2 6 5 2 3" xfId="3337" xr:uid="{00000000-0005-0000-0000-0000FB090000}"/>
    <cellStyle name="Currency 2 2 6 5 3" xfId="3873" xr:uid="{00000000-0005-0000-0000-0000FC090000}"/>
    <cellStyle name="Currency 2 2 6 5 4" xfId="2701" xr:uid="{00000000-0005-0000-0000-0000FD090000}"/>
    <cellStyle name="Currency 2 2 6 6" xfId="1246" xr:uid="{00000000-0005-0000-0000-0000FE090000}"/>
    <cellStyle name="Currency 2 2 6 6 2" xfId="4086" xr:uid="{00000000-0005-0000-0000-0000FF090000}"/>
    <cellStyle name="Currency 2 2 6 6 3" xfId="2914" xr:uid="{00000000-0005-0000-0000-0000000A0000}"/>
    <cellStyle name="Currency 2 2 7" xfId="67" xr:uid="{00000000-0005-0000-0000-0000010A0000}"/>
    <cellStyle name="Currency 2 2 7 2" xfId="167" xr:uid="{00000000-0005-0000-0000-0000020A0000}"/>
    <cellStyle name="Currency 2 2 7 2 2" xfId="378" xr:uid="{00000000-0005-0000-0000-0000030A0000}"/>
    <cellStyle name="Currency 2 2 7 2 2 2" xfId="794" xr:uid="{00000000-0005-0000-0000-0000040A0000}"/>
    <cellStyle name="Currency 2 2 7 2 2 2 2" xfId="1977" xr:uid="{00000000-0005-0000-0000-0000050A0000}"/>
    <cellStyle name="Currency 2 2 7 2 2 2 2 2" xfId="4455" xr:uid="{00000000-0005-0000-0000-0000060A0000}"/>
    <cellStyle name="Currency 2 2 7 2 2 2 2 3" xfId="3283" xr:uid="{00000000-0005-0000-0000-0000070A0000}"/>
    <cellStyle name="Currency 2 2 7 2 2 2 3" xfId="3819" xr:uid="{00000000-0005-0000-0000-0000080A0000}"/>
    <cellStyle name="Currency 2 2 7 2 2 2 4" xfId="2647" xr:uid="{00000000-0005-0000-0000-0000090A0000}"/>
    <cellStyle name="Currency 2 2 7 2 2 3" xfId="1157" xr:uid="{00000000-0005-0000-0000-00000A0A0000}"/>
    <cellStyle name="Currency 2 2 7 2 2 3 2" xfId="2324" xr:uid="{00000000-0005-0000-0000-00000B0A0000}"/>
    <cellStyle name="Currency 2 2 7 2 2 3 2 2" xfId="4671" xr:uid="{00000000-0005-0000-0000-00000C0A0000}"/>
    <cellStyle name="Currency 2 2 7 2 2 3 2 3" xfId="3499" xr:uid="{00000000-0005-0000-0000-00000D0A0000}"/>
    <cellStyle name="Currency 2 2 7 2 2 3 3" xfId="4035" xr:uid="{00000000-0005-0000-0000-00000E0A0000}"/>
    <cellStyle name="Currency 2 2 7 2 2 3 4" xfId="2863" xr:uid="{00000000-0005-0000-0000-00000F0A0000}"/>
    <cellStyle name="Currency 2 2 7 2 2 4" xfId="1562" xr:uid="{00000000-0005-0000-0000-0000100A0000}"/>
    <cellStyle name="Currency 2 2 7 2 2 4 2" xfId="4245" xr:uid="{00000000-0005-0000-0000-0000110A0000}"/>
    <cellStyle name="Currency 2 2 7 2 2 4 3" xfId="3073" xr:uid="{00000000-0005-0000-0000-0000120A0000}"/>
    <cellStyle name="Currency 2 2 7 2 2 5" xfId="3609" xr:uid="{00000000-0005-0000-0000-0000130A0000}"/>
    <cellStyle name="Currency 2 2 7 2 2 6" xfId="2437" xr:uid="{00000000-0005-0000-0000-0000140A0000}"/>
    <cellStyle name="Currency 2 2 7 2 3" xfId="588" xr:uid="{00000000-0005-0000-0000-0000150A0000}"/>
    <cellStyle name="Currency 2 2 7 2 3 2" xfId="1771" xr:uid="{00000000-0005-0000-0000-0000160A0000}"/>
    <cellStyle name="Currency 2 2 7 2 3 2 2" xfId="4351" xr:uid="{00000000-0005-0000-0000-0000170A0000}"/>
    <cellStyle name="Currency 2 2 7 2 3 2 3" xfId="3179" xr:uid="{00000000-0005-0000-0000-0000180A0000}"/>
    <cellStyle name="Currency 2 2 7 2 3 3" xfId="3715" xr:uid="{00000000-0005-0000-0000-0000190A0000}"/>
    <cellStyle name="Currency 2 2 7 2 3 4" xfId="2543" xr:uid="{00000000-0005-0000-0000-00001A0A0000}"/>
    <cellStyle name="Currency 2 2 7 2 4" xfId="1022" xr:uid="{00000000-0005-0000-0000-00001B0A0000}"/>
    <cellStyle name="Currency 2 2 7 2 4 2" xfId="2192" xr:uid="{00000000-0005-0000-0000-00001C0A0000}"/>
    <cellStyle name="Currency 2 2 7 2 4 2 2" xfId="4564" xr:uid="{00000000-0005-0000-0000-00001D0A0000}"/>
    <cellStyle name="Currency 2 2 7 2 4 2 3" xfId="3392" xr:uid="{00000000-0005-0000-0000-00001E0A0000}"/>
    <cellStyle name="Currency 2 2 7 2 4 3" xfId="3928" xr:uid="{00000000-0005-0000-0000-00001F0A0000}"/>
    <cellStyle name="Currency 2 2 7 2 4 4" xfId="2756" xr:uid="{00000000-0005-0000-0000-0000200A0000}"/>
    <cellStyle name="Currency 2 2 7 2 5" xfId="1356" xr:uid="{00000000-0005-0000-0000-0000210A0000}"/>
    <cellStyle name="Currency 2 2 7 2 5 2" xfId="4141" xr:uid="{00000000-0005-0000-0000-0000220A0000}"/>
    <cellStyle name="Currency 2 2 7 2 5 3" xfId="2969" xr:uid="{00000000-0005-0000-0000-0000230A0000}"/>
    <cellStyle name="Currency 2 2 7 3" xfId="278" xr:uid="{00000000-0005-0000-0000-0000240A0000}"/>
    <cellStyle name="Currency 2 2 7 3 2" xfId="694" xr:uid="{00000000-0005-0000-0000-0000250A0000}"/>
    <cellStyle name="Currency 2 2 7 3 2 2" xfId="1877" xr:uid="{00000000-0005-0000-0000-0000260A0000}"/>
    <cellStyle name="Currency 2 2 7 3 2 2 2" xfId="4405" xr:uid="{00000000-0005-0000-0000-0000270A0000}"/>
    <cellStyle name="Currency 2 2 7 3 2 2 3" xfId="3233" xr:uid="{00000000-0005-0000-0000-0000280A0000}"/>
    <cellStyle name="Currency 2 2 7 3 2 3" xfId="3769" xr:uid="{00000000-0005-0000-0000-0000290A0000}"/>
    <cellStyle name="Currency 2 2 7 3 2 4" xfId="2597" xr:uid="{00000000-0005-0000-0000-00002A0A0000}"/>
    <cellStyle name="Currency 2 2 7 3 3" xfId="1107" xr:uid="{00000000-0005-0000-0000-00002B0A0000}"/>
    <cellStyle name="Currency 2 2 7 3 3 2" xfId="2274" xr:uid="{00000000-0005-0000-0000-00002C0A0000}"/>
    <cellStyle name="Currency 2 2 7 3 3 2 2" xfId="4621" xr:uid="{00000000-0005-0000-0000-00002D0A0000}"/>
    <cellStyle name="Currency 2 2 7 3 3 2 3" xfId="3449" xr:uid="{00000000-0005-0000-0000-00002E0A0000}"/>
    <cellStyle name="Currency 2 2 7 3 3 3" xfId="3985" xr:uid="{00000000-0005-0000-0000-00002F0A0000}"/>
    <cellStyle name="Currency 2 2 7 3 3 4" xfId="2813" xr:uid="{00000000-0005-0000-0000-0000300A0000}"/>
    <cellStyle name="Currency 2 2 7 3 4" xfId="1462" xr:uid="{00000000-0005-0000-0000-0000310A0000}"/>
    <cellStyle name="Currency 2 2 7 3 4 2" xfId="4195" xr:uid="{00000000-0005-0000-0000-0000320A0000}"/>
    <cellStyle name="Currency 2 2 7 3 4 3" xfId="3023" xr:uid="{00000000-0005-0000-0000-0000330A0000}"/>
    <cellStyle name="Currency 2 2 7 3 5" xfId="3559" xr:uid="{00000000-0005-0000-0000-0000340A0000}"/>
    <cellStyle name="Currency 2 2 7 3 6" xfId="2387" xr:uid="{00000000-0005-0000-0000-0000350A0000}"/>
    <cellStyle name="Currency 2 2 7 4" xfId="488" xr:uid="{00000000-0005-0000-0000-0000360A0000}"/>
    <cellStyle name="Currency 2 2 7 4 2" xfId="1671" xr:uid="{00000000-0005-0000-0000-0000370A0000}"/>
    <cellStyle name="Currency 2 2 7 4 2 2" xfId="4301" xr:uid="{00000000-0005-0000-0000-0000380A0000}"/>
    <cellStyle name="Currency 2 2 7 4 2 3" xfId="3129" xr:uid="{00000000-0005-0000-0000-0000390A0000}"/>
    <cellStyle name="Currency 2 2 7 4 3" xfId="3665" xr:uid="{00000000-0005-0000-0000-00003A0A0000}"/>
    <cellStyle name="Currency 2 2 7 4 4" xfId="2493" xr:uid="{00000000-0005-0000-0000-00003B0A0000}"/>
    <cellStyle name="Currency 2 2 7 5" xfId="922" xr:uid="{00000000-0005-0000-0000-00003C0A0000}"/>
    <cellStyle name="Currency 2 2 7 5 2" xfId="2092" xr:uid="{00000000-0005-0000-0000-00003D0A0000}"/>
    <cellStyle name="Currency 2 2 7 5 2 2" xfId="4514" xr:uid="{00000000-0005-0000-0000-00003E0A0000}"/>
    <cellStyle name="Currency 2 2 7 5 2 3" xfId="3342" xr:uid="{00000000-0005-0000-0000-00003F0A0000}"/>
    <cellStyle name="Currency 2 2 7 5 3" xfId="3878" xr:uid="{00000000-0005-0000-0000-0000400A0000}"/>
    <cellStyle name="Currency 2 2 7 5 4" xfId="2706" xr:uid="{00000000-0005-0000-0000-0000410A0000}"/>
    <cellStyle name="Currency 2 2 7 6" xfId="1256" xr:uid="{00000000-0005-0000-0000-0000420A0000}"/>
    <cellStyle name="Currency 2 2 7 6 2" xfId="4091" xr:uid="{00000000-0005-0000-0000-0000430A0000}"/>
    <cellStyle name="Currency 2 2 7 6 3" xfId="2919" xr:uid="{00000000-0005-0000-0000-0000440A0000}"/>
    <cellStyle name="Currency 2 2 8" xfId="77" xr:uid="{00000000-0005-0000-0000-0000450A0000}"/>
    <cellStyle name="Currency 2 2 8 2" xfId="177" xr:uid="{00000000-0005-0000-0000-0000460A0000}"/>
    <cellStyle name="Currency 2 2 8 2 2" xfId="388" xr:uid="{00000000-0005-0000-0000-0000470A0000}"/>
    <cellStyle name="Currency 2 2 8 2 2 2" xfId="804" xr:uid="{00000000-0005-0000-0000-0000480A0000}"/>
    <cellStyle name="Currency 2 2 8 2 2 2 2" xfId="1987" xr:uid="{00000000-0005-0000-0000-0000490A0000}"/>
    <cellStyle name="Currency 2 2 8 2 2 2 2 2" xfId="4460" xr:uid="{00000000-0005-0000-0000-00004A0A0000}"/>
    <cellStyle name="Currency 2 2 8 2 2 2 2 3" xfId="3288" xr:uid="{00000000-0005-0000-0000-00004B0A0000}"/>
    <cellStyle name="Currency 2 2 8 2 2 2 3" xfId="3824" xr:uid="{00000000-0005-0000-0000-00004C0A0000}"/>
    <cellStyle name="Currency 2 2 8 2 2 2 4" xfId="2652" xr:uid="{00000000-0005-0000-0000-00004D0A0000}"/>
    <cellStyle name="Currency 2 2 8 2 2 3" xfId="1162" xr:uid="{00000000-0005-0000-0000-00004E0A0000}"/>
    <cellStyle name="Currency 2 2 8 2 2 3 2" xfId="2329" xr:uid="{00000000-0005-0000-0000-00004F0A0000}"/>
    <cellStyle name="Currency 2 2 8 2 2 3 2 2" xfId="4676" xr:uid="{00000000-0005-0000-0000-0000500A0000}"/>
    <cellStyle name="Currency 2 2 8 2 2 3 2 3" xfId="3504" xr:uid="{00000000-0005-0000-0000-0000510A0000}"/>
    <cellStyle name="Currency 2 2 8 2 2 3 3" xfId="4040" xr:uid="{00000000-0005-0000-0000-0000520A0000}"/>
    <cellStyle name="Currency 2 2 8 2 2 3 4" xfId="2868" xr:uid="{00000000-0005-0000-0000-0000530A0000}"/>
    <cellStyle name="Currency 2 2 8 2 2 4" xfId="1572" xr:uid="{00000000-0005-0000-0000-0000540A0000}"/>
    <cellStyle name="Currency 2 2 8 2 2 4 2" xfId="4250" xr:uid="{00000000-0005-0000-0000-0000550A0000}"/>
    <cellStyle name="Currency 2 2 8 2 2 4 3" xfId="3078" xr:uid="{00000000-0005-0000-0000-0000560A0000}"/>
    <cellStyle name="Currency 2 2 8 2 2 5" xfId="3614" xr:uid="{00000000-0005-0000-0000-0000570A0000}"/>
    <cellStyle name="Currency 2 2 8 2 2 6" xfId="2442" xr:uid="{00000000-0005-0000-0000-0000580A0000}"/>
    <cellStyle name="Currency 2 2 8 2 3" xfId="598" xr:uid="{00000000-0005-0000-0000-0000590A0000}"/>
    <cellStyle name="Currency 2 2 8 2 3 2" xfId="1781" xr:uid="{00000000-0005-0000-0000-00005A0A0000}"/>
    <cellStyle name="Currency 2 2 8 2 3 2 2" xfId="4356" xr:uid="{00000000-0005-0000-0000-00005B0A0000}"/>
    <cellStyle name="Currency 2 2 8 2 3 2 3" xfId="3184" xr:uid="{00000000-0005-0000-0000-00005C0A0000}"/>
    <cellStyle name="Currency 2 2 8 2 3 3" xfId="3720" xr:uid="{00000000-0005-0000-0000-00005D0A0000}"/>
    <cellStyle name="Currency 2 2 8 2 3 4" xfId="2548" xr:uid="{00000000-0005-0000-0000-00005E0A0000}"/>
    <cellStyle name="Currency 2 2 8 2 4" xfId="1032" xr:uid="{00000000-0005-0000-0000-00005F0A0000}"/>
    <cellStyle name="Currency 2 2 8 2 4 2" xfId="2202" xr:uid="{00000000-0005-0000-0000-0000600A0000}"/>
    <cellStyle name="Currency 2 2 8 2 4 2 2" xfId="4569" xr:uid="{00000000-0005-0000-0000-0000610A0000}"/>
    <cellStyle name="Currency 2 2 8 2 4 2 3" xfId="3397" xr:uid="{00000000-0005-0000-0000-0000620A0000}"/>
    <cellStyle name="Currency 2 2 8 2 4 3" xfId="3933" xr:uid="{00000000-0005-0000-0000-0000630A0000}"/>
    <cellStyle name="Currency 2 2 8 2 4 4" xfId="2761" xr:uid="{00000000-0005-0000-0000-0000640A0000}"/>
    <cellStyle name="Currency 2 2 8 2 5" xfId="1366" xr:uid="{00000000-0005-0000-0000-0000650A0000}"/>
    <cellStyle name="Currency 2 2 8 2 5 2" xfId="4146" xr:uid="{00000000-0005-0000-0000-0000660A0000}"/>
    <cellStyle name="Currency 2 2 8 2 5 3" xfId="2974" xr:uid="{00000000-0005-0000-0000-0000670A0000}"/>
    <cellStyle name="Currency 2 2 8 3" xfId="288" xr:uid="{00000000-0005-0000-0000-0000680A0000}"/>
    <cellStyle name="Currency 2 2 8 3 2" xfId="704" xr:uid="{00000000-0005-0000-0000-0000690A0000}"/>
    <cellStyle name="Currency 2 2 8 3 2 2" xfId="1887" xr:uid="{00000000-0005-0000-0000-00006A0A0000}"/>
    <cellStyle name="Currency 2 2 8 3 2 2 2" xfId="4410" xr:uid="{00000000-0005-0000-0000-00006B0A0000}"/>
    <cellStyle name="Currency 2 2 8 3 2 2 3" xfId="3238" xr:uid="{00000000-0005-0000-0000-00006C0A0000}"/>
    <cellStyle name="Currency 2 2 8 3 2 3" xfId="3774" xr:uid="{00000000-0005-0000-0000-00006D0A0000}"/>
    <cellStyle name="Currency 2 2 8 3 2 4" xfId="2602" xr:uid="{00000000-0005-0000-0000-00006E0A0000}"/>
    <cellStyle name="Currency 2 2 8 3 3" xfId="1112" xr:uid="{00000000-0005-0000-0000-00006F0A0000}"/>
    <cellStyle name="Currency 2 2 8 3 3 2" xfId="2279" xr:uid="{00000000-0005-0000-0000-0000700A0000}"/>
    <cellStyle name="Currency 2 2 8 3 3 2 2" xfId="4626" xr:uid="{00000000-0005-0000-0000-0000710A0000}"/>
    <cellStyle name="Currency 2 2 8 3 3 2 3" xfId="3454" xr:uid="{00000000-0005-0000-0000-0000720A0000}"/>
    <cellStyle name="Currency 2 2 8 3 3 3" xfId="3990" xr:uid="{00000000-0005-0000-0000-0000730A0000}"/>
    <cellStyle name="Currency 2 2 8 3 3 4" xfId="2818" xr:uid="{00000000-0005-0000-0000-0000740A0000}"/>
    <cellStyle name="Currency 2 2 8 3 4" xfId="1472" xr:uid="{00000000-0005-0000-0000-0000750A0000}"/>
    <cellStyle name="Currency 2 2 8 3 4 2" xfId="4200" xr:uid="{00000000-0005-0000-0000-0000760A0000}"/>
    <cellStyle name="Currency 2 2 8 3 4 3" xfId="3028" xr:uid="{00000000-0005-0000-0000-0000770A0000}"/>
    <cellStyle name="Currency 2 2 8 3 5" xfId="3564" xr:uid="{00000000-0005-0000-0000-0000780A0000}"/>
    <cellStyle name="Currency 2 2 8 3 6" xfId="2392" xr:uid="{00000000-0005-0000-0000-0000790A0000}"/>
    <cellStyle name="Currency 2 2 8 4" xfId="498" xr:uid="{00000000-0005-0000-0000-00007A0A0000}"/>
    <cellStyle name="Currency 2 2 8 4 2" xfId="1681" xr:uid="{00000000-0005-0000-0000-00007B0A0000}"/>
    <cellStyle name="Currency 2 2 8 4 2 2" xfId="4306" xr:uid="{00000000-0005-0000-0000-00007C0A0000}"/>
    <cellStyle name="Currency 2 2 8 4 2 3" xfId="3134" xr:uid="{00000000-0005-0000-0000-00007D0A0000}"/>
    <cellStyle name="Currency 2 2 8 4 3" xfId="3670" xr:uid="{00000000-0005-0000-0000-00007E0A0000}"/>
    <cellStyle name="Currency 2 2 8 4 4" xfId="2498" xr:uid="{00000000-0005-0000-0000-00007F0A0000}"/>
    <cellStyle name="Currency 2 2 8 5" xfId="932" xr:uid="{00000000-0005-0000-0000-0000800A0000}"/>
    <cellStyle name="Currency 2 2 8 5 2" xfId="2102" xr:uid="{00000000-0005-0000-0000-0000810A0000}"/>
    <cellStyle name="Currency 2 2 8 5 2 2" xfId="4519" xr:uid="{00000000-0005-0000-0000-0000820A0000}"/>
    <cellStyle name="Currency 2 2 8 5 2 3" xfId="3347" xr:uid="{00000000-0005-0000-0000-0000830A0000}"/>
    <cellStyle name="Currency 2 2 8 5 3" xfId="3883" xr:uid="{00000000-0005-0000-0000-0000840A0000}"/>
    <cellStyle name="Currency 2 2 8 5 4" xfId="2711" xr:uid="{00000000-0005-0000-0000-0000850A0000}"/>
    <cellStyle name="Currency 2 2 8 6" xfId="1266" xr:uid="{00000000-0005-0000-0000-0000860A0000}"/>
    <cellStyle name="Currency 2 2 8 6 2" xfId="4096" xr:uid="{00000000-0005-0000-0000-0000870A0000}"/>
    <cellStyle name="Currency 2 2 8 6 3" xfId="2924" xr:uid="{00000000-0005-0000-0000-0000880A0000}"/>
    <cellStyle name="Currency 2 2 9" xfId="87" xr:uid="{00000000-0005-0000-0000-0000890A0000}"/>
    <cellStyle name="Currency 2 2 9 2" xfId="187" xr:uid="{00000000-0005-0000-0000-00008A0A0000}"/>
    <cellStyle name="Currency 2 2 9 2 2" xfId="398" xr:uid="{00000000-0005-0000-0000-00008B0A0000}"/>
    <cellStyle name="Currency 2 2 9 2 2 2" xfId="814" xr:uid="{00000000-0005-0000-0000-00008C0A0000}"/>
    <cellStyle name="Currency 2 2 9 2 2 2 2" xfId="1997" xr:uid="{00000000-0005-0000-0000-00008D0A0000}"/>
    <cellStyle name="Currency 2 2 9 2 2 2 2 2" xfId="4465" xr:uid="{00000000-0005-0000-0000-00008E0A0000}"/>
    <cellStyle name="Currency 2 2 9 2 2 2 2 3" xfId="3293" xr:uid="{00000000-0005-0000-0000-00008F0A0000}"/>
    <cellStyle name="Currency 2 2 9 2 2 2 3" xfId="3829" xr:uid="{00000000-0005-0000-0000-0000900A0000}"/>
    <cellStyle name="Currency 2 2 9 2 2 2 4" xfId="2657" xr:uid="{00000000-0005-0000-0000-0000910A0000}"/>
    <cellStyle name="Currency 2 2 9 2 2 3" xfId="1167" xr:uid="{00000000-0005-0000-0000-0000920A0000}"/>
    <cellStyle name="Currency 2 2 9 2 2 3 2" xfId="2334" xr:uid="{00000000-0005-0000-0000-0000930A0000}"/>
    <cellStyle name="Currency 2 2 9 2 2 3 2 2" xfId="4681" xr:uid="{00000000-0005-0000-0000-0000940A0000}"/>
    <cellStyle name="Currency 2 2 9 2 2 3 2 3" xfId="3509" xr:uid="{00000000-0005-0000-0000-0000950A0000}"/>
    <cellStyle name="Currency 2 2 9 2 2 3 3" xfId="4045" xr:uid="{00000000-0005-0000-0000-0000960A0000}"/>
    <cellStyle name="Currency 2 2 9 2 2 3 4" xfId="2873" xr:uid="{00000000-0005-0000-0000-0000970A0000}"/>
    <cellStyle name="Currency 2 2 9 2 2 4" xfId="1582" xr:uid="{00000000-0005-0000-0000-0000980A0000}"/>
    <cellStyle name="Currency 2 2 9 2 2 4 2" xfId="4255" xr:uid="{00000000-0005-0000-0000-0000990A0000}"/>
    <cellStyle name="Currency 2 2 9 2 2 4 3" xfId="3083" xr:uid="{00000000-0005-0000-0000-00009A0A0000}"/>
    <cellStyle name="Currency 2 2 9 2 2 5" xfId="3619" xr:uid="{00000000-0005-0000-0000-00009B0A0000}"/>
    <cellStyle name="Currency 2 2 9 2 2 6" xfId="2447" xr:uid="{00000000-0005-0000-0000-00009C0A0000}"/>
    <cellStyle name="Currency 2 2 9 2 3" xfId="608" xr:uid="{00000000-0005-0000-0000-00009D0A0000}"/>
    <cellStyle name="Currency 2 2 9 2 3 2" xfId="1791" xr:uid="{00000000-0005-0000-0000-00009E0A0000}"/>
    <cellStyle name="Currency 2 2 9 2 3 2 2" xfId="4361" xr:uid="{00000000-0005-0000-0000-00009F0A0000}"/>
    <cellStyle name="Currency 2 2 9 2 3 2 3" xfId="3189" xr:uid="{00000000-0005-0000-0000-0000A00A0000}"/>
    <cellStyle name="Currency 2 2 9 2 3 3" xfId="3725" xr:uid="{00000000-0005-0000-0000-0000A10A0000}"/>
    <cellStyle name="Currency 2 2 9 2 3 4" xfId="2553" xr:uid="{00000000-0005-0000-0000-0000A20A0000}"/>
    <cellStyle name="Currency 2 2 9 2 4" xfId="1042" xr:uid="{00000000-0005-0000-0000-0000A30A0000}"/>
    <cellStyle name="Currency 2 2 9 2 4 2" xfId="2212" xr:uid="{00000000-0005-0000-0000-0000A40A0000}"/>
    <cellStyle name="Currency 2 2 9 2 4 2 2" xfId="4574" xr:uid="{00000000-0005-0000-0000-0000A50A0000}"/>
    <cellStyle name="Currency 2 2 9 2 4 2 3" xfId="3402" xr:uid="{00000000-0005-0000-0000-0000A60A0000}"/>
    <cellStyle name="Currency 2 2 9 2 4 3" xfId="3938" xr:uid="{00000000-0005-0000-0000-0000A70A0000}"/>
    <cellStyle name="Currency 2 2 9 2 4 4" xfId="2766" xr:uid="{00000000-0005-0000-0000-0000A80A0000}"/>
    <cellStyle name="Currency 2 2 9 2 5" xfId="1376" xr:uid="{00000000-0005-0000-0000-0000A90A0000}"/>
    <cellStyle name="Currency 2 2 9 2 5 2" xfId="4151" xr:uid="{00000000-0005-0000-0000-0000AA0A0000}"/>
    <cellStyle name="Currency 2 2 9 2 5 3" xfId="2979" xr:uid="{00000000-0005-0000-0000-0000AB0A0000}"/>
    <cellStyle name="Currency 2 2 9 3" xfId="298" xr:uid="{00000000-0005-0000-0000-0000AC0A0000}"/>
    <cellStyle name="Currency 2 2 9 3 2" xfId="714" xr:uid="{00000000-0005-0000-0000-0000AD0A0000}"/>
    <cellStyle name="Currency 2 2 9 3 2 2" xfId="1897" xr:uid="{00000000-0005-0000-0000-0000AE0A0000}"/>
    <cellStyle name="Currency 2 2 9 3 2 2 2" xfId="4415" xr:uid="{00000000-0005-0000-0000-0000AF0A0000}"/>
    <cellStyle name="Currency 2 2 9 3 2 2 3" xfId="3243" xr:uid="{00000000-0005-0000-0000-0000B00A0000}"/>
    <cellStyle name="Currency 2 2 9 3 2 3" xfId="3779" xr:uid="{00000000-0005-0000-0000-0000B10A0000}"/>
    <cellStyle name="Currency 2 2 9 3 2 4" xfId="2607" xr:uid="{00000000-0005-0000-0000-0000B20A0000}"/>
    <cellStyle name="Currency 2 2 9 3 3" xfId="1117" xr:uid="{00000000-0005-0000-0000-0000B30A0000}"/>
    <cellStyle name="Currency 2 2 9 3 3 2" xfId="2284" xr:uid="{00000000-0005-0000-0000-0000B40A0000}"/>
    <cellStyle name="Currency 2 2 9 3 3 2 2" xfId="4631" xr:uid="{00000000-0005-0000-0000-0000B50A0000}"/>
    <cellStyle name="Currency 2 2 9 3 3 2 3" xfId="3459" xr:uid="{00000000-0005-0000-0000-0000B60A0000}"/>
    <cellStyle name="Currency 2 2 9 3 3 3" xfId="3995" xr:uid="{00000000-0005-0000-0000-0000B70A0000}"/>
    <cellStyle name="Currency 2 2 9 3 3 4" xfId="2823" xr:uid="{00000000-0005-0000-0000-0000B80A0000}"/>
    <cellStyle name="Currency 2 2 9 3 4" xfId="1482" xr:uid="{00000000-0005-0000-0000-0000B90A0000}"/>
    <cellStyle name="Currency 2 2 9 3 4 2" xfId="4205" xr:uid="{00000000-0005-0000-0000-0000BA0A0000}"/>
    <cellStyle name="Currency 2 2 9 3 4 3" xfId="3033" xr:uid="{00000000-0005-0000-0000-0000BB0A0000}"/>
    <cellStyle name="Currency 2 2 9 3 5" xfId="3569" xr:uid="{00000000-0005-0000-0000-0000BC0A0000}"/>
    <cellStyle name="Currency 2 2 9 3 6" xfId="2397" xr:uid="{00000000-0005-0000-0000-0000BD0A0000}"/>
    <cellStyle name="Currency 2 2 9 4" xfId="508" xr:uid="{00000000-0005-0000-0000-0000BE0A0000}"/>
    <cellStyle name="Currency 2 2 9 4 2" xfId="1691" xr:uid="{00000000-0005-0000-0000-0000BF0A0000}"/>
    <cellStyle name="Currency 2 2 9 4 2 2" xfId="4311" xr:uid="{00000000-0005-0000-0000-0000C00A0000}"/>
    <cellStyle name="Currency 2 2 9 4 2 3" xfId="3139" xr:uid="{00000000-0005-0000-0000-0000C10A0000}"/>
    <cellStyle name="Currency 2 2 9 4 3" xfId="3675" xr:uid="{00000000-0005-0000-0000-0000C20A0000}"/>
    <cellStyle name="Currency 2 2 9 4 4" xfId="2503" xr:uid="{00000000-0005-0000-0000-0000C30A0000}"/>
    <cellStyle name="Currency 2 2 9 5" xfId="942" xr:uid="{00000000-0005-0000-0000-0000C40A0000}"/>
    <cellStyle name="Currency 2 2 9 5 2" xfId="2112" xr:uid="{00000000-0005-0000-0000-0000C50A0000}"/>
    <cellStyle name="Currency 2 2 9 5 2 2" xfId="4524" xr:uid="{00000000-0005-0000-0000-0000C60A0000}"/>
    <cellStyle name="Currency 2 2 9 5 2 3" xfId="3352" xr:uid="{00000000-0005-0000-0000-0000C70A0000}"/>
    <cellStyle name="Currency 2 2 9 5 3" xfId="3888" xr:uid="{00000000-0005-0000-0000-0000C80A0000}"/>
    <cellStyle name="Currency 2 2 9 5 4" xfId="2716" xr:uid="{00000000-0005-0000-0000-0000C90A0000}"/>
    <cellStyle name="Currency 2 2 9 6" xfId="1276" xr:uid="{00000000-0005-0000-0000-0000CA0A0000}"/>
    <cellStyle name="Currency 2 2 9 6 2" xfId="4101" xr:uid="{00000000-0005-0000-0000-0000CB0A0000}"/>
    <cellStyle name="Currency 2 2 9 6 3" xfId="2929" xr:uid="{00000000-0005-0000-0000-0000CC0A0000}"/>
    <cellStyle name="Currency 2 3" xfId="15" xr:uid="{00000000-0005-0000-0000-0000CD0A0000}"/>
    <cellStyle name="Currency 2 3 10" xfId="109" xr:uid="{00000000-0005-0000-0000-0000CE0A0000}"/>
    <cellStyle name="Currency 2 3 10 2" xfId="209" xr:uid="{00000000-0005-0000-0000-0000CF0A0000}"/>
    <cellStyle name="Currency 2 3 10 2 2" xfId="420" xr:uid="{00000000-0005-0000-0000-0000D00A0000}"/>
    <cellStyle name="Currency 2 3 10 2 2 2" xfId="836" xr:uid="{00000000-0005-0000-0000-0000D10A0000}"/>
    <cellStyle name="Currency 2 3 10 2 2 2 2" xfId="2019" xr:uid="{00000000-0005-0000-0000-0000D20A0000}"/>
    <cellStyle name="Currency 2 3 10 2 2 2 2 2" xfId="4476" xr:uid="{00000000-0005-0000-0000-0000D30A0000}"/>
    <cellStyle name="Currency 2 3 10 2 2 2 2 3" xfId="3304" xr:uid="{00000000-0005-0000-0000-0000D40A0000}"/>
    <cellStyle name="Currency 2 3 10 2 2 2 3" xfId="3840" xr:uid="{00000000-0005-0000-0000-0000D50A0000}"/>
    <cellStyle name="Currency 2 3 10 2 2 2 4" xfId="2668" xr:uid="{00000000-0005-0000-0000-0000D60A0000}"/>
    <cellStyle name="Currency 2 3 10 2 2 3" xfId="1178" xr:uid="{00000000-0005-0000-0000-0000D70A0000}"/>
    <cellStyle name="Currency 2 3 10 2 2 3 2" xfId="2345" xr:uid="{00000000-0005-0000-0000-0000D80A0000}"/>
    <cellStyle name="Currency 2 3 10 2 2 3 2 2" xfId="4692" xr:uid="{00000000-0005-0000-0000-0000D90A0000}"/>
    <cellStyle name="Currency 2 3 10 2 2 3 2 3" xfId="3520" xr:uid="{00000000-0005-0000-0000-0000DA0A0000}"/>
    <cellStyle name="Currency 2 3 10 2 2 3 3" xfId="4056" xr:uid="{00000000-0005-0000-0000-0000DB0A0000}"/>
    <cellStyle name="Currency 2 3 10 2 2 3 4" xfId="2884" xr:uid="{00000000-0005-0000-0000-0000DC0A0000}"/>
    <cellStyle name="Currency 2 3 10 2 2 4" xfId="1604" xr:uid="{00000000-0005-0000-0000-0000DD0A0000}"/>
    <cellStyle name="Currency 2 3 10 2 2 4 2" xfId="4266" xr:uid="{00000000-0005-0000-0000-0000DE0A0000}"/>
    <cellStyle name="Currency 2 3 10 2 2 4 3" xfId="3094" xr:uid="{00000000-0005-0000-0000-0000DF0A0000}"/>
    <cellStyle name="Currency 2 3 10 2 2 5" xfId="3630" xr:uid="{00000000-0005-0000-0000-0000E00A0000}"/>
    <cellStyle name="Currency 2 3 10 2 2 6" xfId="2458" xr:uid="{00000000-0005-0000-0000-0000E10A0000}"/>
    <cellStyle name="Currency 2 3 10 2 3" xfId="630" xr:uid="{00000000-0005-0000-0000-0000E20A0000}"/>
    <cellStyle name="Currency 2 3 10 2 3 2" xfId="1813" xr:uid="{00000000-0005-0000-0000-0000E30A0000}"/>
    <cellStyle name="Currency 2 3 10 2 3 2 2" xfId="4372" xr:uid="{00000000-0005-0000-0000-0000E40A0000}"/>
    <cellStyle name="Currency 2 3 10 2 3 2 3" xfId="3200" xr:uid="{00000000-0005-0000-0000-0000E50A0000}"/>
    <cellStyle name="Currency 2 3 10 2 3 3" xfId="3736" xr:uid="{00000000-0005-0000-0000-0000E60A0000}"/>
    <cellStyle name="Currency 2 3 10 2 3 4" xfId="2564" xr:uid="{00000000-0005-0000-0000-0000E70A0000}"/>
    <cellStyle name="Currency 2 3 10 2 4" xfId="1064" xr:uid="{00000000-0005-0000-0000-0000E80A0000}"/>
    <cellStyle name="Currency 2 3 10 2 4 2" xfId="2234" xr:uid="{00000000-0005-0000-0000-0000E90A0000}"/>
    <cellStyle name="Currency 2 3 10 2 4 2 2" xfId="4585" xr:uid="{00000000-0005-0000-0000-0000EA0A0000}"/>
    <cellStyle name="Currency 2 3 10 2 4 2 3" xfId="3413" xr:uid="{00000000-0005-0000-0000-0000EB0A0000}"/>
    <cellStyle name="Currency 2 3 10 2 4 3" xfId="3949" xr:uid="{00000000-0005-0000-0000-0000EC0A0000}"/>
    <cellStyle name="Currency 2 3 10 2 4 4" xfId="2777" xr:uid="{00000000-0005-0000-0000-0000ED0A0000}"/>
    <cellStyle name="Currency 2 3 10 2 5" xfId="1398" xr:uid="{00000000-0005-0000-0000-0000EE0A0000}"/>
    <cellStyle name="Currency 2 3 10 2 5 2" xfId="4162" xr:uid="{00000000-0005-0000-0000-0000EF0A0000}"/>
    <cellStyle name="Currency 2 3 10 2 5 3" xfId="2990" xr:uid="{00000000-0005-0000-0000-0000F00A0000}"/>
    <cellStyle name="Currency 2 3 10 3" xfId="320" xr:uid="{00000000-0005-0000-0000-0000F10A0000}"/>
    <cellStyle name="Currency 2 3 10 3 2" xfId="736" xr:uid="{00000000-0005-0000-0000-0000F20A0000}"/>
    <cellStyle name="Currency 2 3 10 3 2 2" xfId="1919" xr:uid="{00000000-0005-0000-0000-0000F30A0000}"/>
    <cellStyle name="Currency 2 3 10 3 2 2 2" xfId="4426" xr:uid="{00000000-0005-0000-0000-0000F40A0000}"/>
    <cellStyle name="Currency 2 3 10 3 2 2 3" xfId="3254" xr:uid="{00000000-0005-0000-0000-0000F50A0000}"/>
    <cellStyle name="Currency 2 3 10 3 2 3" xfId="3790" xr:uid="{00000000-0005-0000-0000-0000F60A0000}"/>
    <cellStyle name="Currency 2 3 10 3 2 4" xfId="2618" xr:uid="{00000000-0005-0000-0000-0000F70A0000}"/>
    <cellStyle name="Currency 2 3 10 3 3" xfId="1128" xr:uid="{00000000-0005-0000-0000-0000F80A0000}"/>
    <cellStyle name="Currency 2 3 10 3 3 2" xfId="2295" xr:uid="{00000000-0005-0000-0000-0000F90A0000}"/>
    <cellStyle name="Currency 2 3 10 3 3 2 2" xfId="4642" xr:uid="{00000000-0005-0000-0000-0000FA0A0000}"/>
    <cellStyle name="Currency 2 3 10 3 3 2 3" xfId="3470" xr:uid="{00000000-0005-0000-0000-0000FB0A0000}"/>
    <cellStyle name="Currency 2 3 10 3 3 3" xfId="4006" xr:uid="{00000000-0005-0000-0000-0000FC0A0000}"/>
    <cellStyle name="Currency 2 3 10 3 3 4" xfId="2834" xr:uid="{00000000-0005-0000-0000-0000FD0A0000}"/>
    <cellStyle name="Currency 2 3 10 3 4" xfId="1504" xr:uid="{00000000-0005-0000-0000-0000FE0A0000}"/>
    <cellStyle name="Currency 2 3 10 3 4 2" xfId="4216" xr:uid="{00000000-0005-0000-0000-0000FF0A0000}"/>
    <cellStyle name="Currency 2 3 10 3 4 3" xfId="3044" xr:uid="{00000000-0005-0000-0000-0000000B0000}"/>
    <cellStyle name="Currency 2 3 10 3 5" xfId="3580" xr:uid="{00000000-0005-0000-0000-0000010B0000}"/>
    <cellStyle name="Currency 2 3 10 3 6" xfId="2408" xr:uid="{00000000-0005-0000-0000-0000020B0000}"/>
    <cellStyle name="Currency 2 3 10 4" xfId="530" xr:uid="{00000000-0005-0000-0000-0000030B0000}"/>
    <cellStyle name="Currency 2 3 10 4 2" xfId="1713" xr:uid="{00000000-0005-0000-0000-0000040B0000}"/>
    <cellStyle name="Currency 2 3 10 4 2 2" xfId="4322" xr:uid="{00000000-0005-0000-0000-0000050B0000}"/>
    <cellStyle name="Currency 2 3 10 4 2 3" xfId="3150" xr:uid="{00000000-0005-0000-0000-0000060B0000}"/>
    <cellStyle name="Currency 2 3 10 4 3" xfId="3686" xr:uid="{00000000-0005-0000-0000-0000070B0000}"/>
    <cellStyle name="Currency 2 3 10 4 4" xfId="2514" xr:uid="{00000000-0005-0000-0000-0000080B0000}"/>
    <cellStyle name="Currency 2 3 10 5" xfId="964" xr:uid="{00000000-0005-0000-0000-0000090B0000}"/>
    <cellStyle name="Currency 2 3 10 5 2" xfId="2134" xr:uid="{00000000-0005-0000-0000-00000A0B0000}"/>
    <cellStyle name="Currency 2 3 10 5 2 2" xfId="4535" xr:uid="{00000000-0005-0000-0000-00000B0B0000}"/>
    <cellStyle name="Currency 2 3 10 5 2 3" xfId="3363" xr:uid="{00000000-0005-0000-0000-00000C0B0000}"/>
    <cellStyle name="Currency 2 3 10 5 3" xfId="3899" xr:uid="{00000000-0005-0000-0000-00000D0B0000}"/>
    <cellStyle name="Currency 2 3 10 5 4" xfId="2727" xr:uid="{00000000-0005-0000-0000-00000E0B0000}"/>
    <cellStyle name="Currency 2 3 10 6" xfId="1298" xr:uid="{00000000-0005-0000-0000-00000F0B0000}"/>
    <cellStyle name="Currency 2 3 10 6 2" xfId="4112" xr:uid="{00000000-0005-0000-0000-0000100B0000}"/>
    <cellStyle name="Currency 2 3 10 6 3" xfId="2940" xr:uid="{00000000-0005-0000-0000-0000110B0000}"/>
    <cellStyle name="Currency 2 3 11" xfId="119" xr:uid="{00000000-0005-0000-0000-0000120B0000}"/>
    <cellStyle name="Currency 2 3 11 2" xfId="330" xr:uid="{00000000-0005-0000-0000-0000130B0000}"/>
    <cellStyle name="Currency 2 3 11 2 2" xfId="746" xr:uid="{00000000-0005-0000-0000-0000140B0000}"/>
    <cellStyle name="Currency 2 3 11 2 2 2" xfId="1929" xr:uid="{00000000-0005-0000-0000-0000150B0000}"/>
    <cellStyle name="Currency 2 3 11 2 2 2 2" xfId="4431" xr:uid="{00000000-0005-0000-0000-0000160B0000}"/>
    <cellStyle name="Currency 2 3 11 2 2 2 3" xfId="3259" xr:uid="{00000000-0005-0000-0000-0000170B0000}"/>
    <cellStyle name="Currency 2 3 11 2 2 3" xfId="3795" xr:uid="{00000000-0005-0000-0000-0000180B0000}"/>
    <cellStyle name="Currency 2 3 11 2 2 4" xfId="2623" xr:uid="{00000000-0005-0000-0000-0000190B0000}"/>
    <cellStyle name="Currency 2 3 11 2 3" xfId="1133" xr:uid="{00000000-0005-0000-0000-00001A0B0000}"/>
    <cellStyle name="Currency 2 3 11 2 3 2" xfId="2300" xr:uid="{00000000-0005-0000-0000-00001B0B0000}"/>
    <cellStyle name="Currency 2 3 11 2 3 2 2" xfId="4647" xr:uid="{00000000-0005-0000-0000-00001C0B0000}"/>
    <cellStyle name="Currency 2 3 11 2 3 2 3" xfId="3475" xr:uid="{00000000-0005-0000-0000-00001D0B0000}"/>
    <cellStyle name="Currency 2 3 11 2 3 3" xfId="4011" xr:uid="{00000000-0005-0000-0000-00001E0B0000}"/>
    <cellStyle name="Currency 2 3 11 2 3 4" xfId="2839" xr:uid="{00000000-0005-0000-0000-00001F0B0000}"/>
    <cellStyle name="Currency 2 3 11 2 4" xfId="1514" xr:uid="{00000000-0005-0000-0000-0000200B0000}"/>
    <cellStyle name="Currency 2 3 11 2 4 2" xfId="4221" xr:uid="{00000000-0005-0000-0000-0000210B0000}"/>
    <cellStyle name="Currency 2 3 11 2 4 3" xfId="3049" xr:uid="{00000000-0005-0000-0000-0000220B0000}"/>
    <cellStyle name="Currency 2 3 11 2 5" xfId="3585" xr:uid="{00000000-0005-0000-0000-0000230B0000}"/>
    <cellStyle name="Currency 2 3 11 2 6" xfId="2413" xr:uid="{00000000-0005-0000-0000-0000240B0000}"/>
    <cellStyle name="Currency 2 3 11 3" xfId="540" xr:uid="{00000000-0005-0000-0000-0000250B0000}"/>
    <cellStyle name="Currency 2 3 11 3 2" xfId="1723" xr:uid="{00000000-0005-0000-0000-0000260B0000}"/>
    <cellStyle name="Currency 2 3 11 3 2 2" xfId="4327" xr:uid="{00000000-0005-0000-0000-0000270B0000}"/>
    <cellStyle name="Currency 2 3 11 3 2 3" xfId="3155" xr:uid="{00000000-0005-0000-0000-0000280B0000}"/>
    <cellStyle name="Currency 2 3 11 3 3" xfId="3691" xr:uid="{00000000-0005-0000-0000-0000290B0000}"/>
    <cellStyle name="Currency 2 3 11 3 4" xfId="2519" xr:uid="{00000000-0005-0000-0000-00002A0B0000}"/>
    <cellStyle name="Currency 2 3 11 4" xfId="974" xr:uid="{00000000-0005-0000-0000-00002B0B0000}"/>
    <cellStyle name="Currency 2 3 11 4 2" xfId="2144" xr:uid="{00000000-0005-0000-0000-00002C0B0000}"/>
    <cellStyle name="Currency 2 3 11 4 2 2" xfId="4540" xr:uid="{00000000-0005-0000-0000-00002D0B0000}"/>
    <cellStyle name="Currency 2 3 11 4 2 3" xfId="3368" xr:uid="{00000000-0005-0000-0000-00002E0B0000}"/>
    <cellStyle name="Currency 2 3 11 4 3" xfId="3904" xr:uid="{00000000-0005-0000-0000-00002F0B0000}"/>
    <cellStyle name="Currency 2 3 11 4 4" xfId="2732" xr:uid="{00000000-0005-0000-0000-0000300B0000}"/>
    <cellStyle name="Currency 2 3 11 5" xfId="1308" xr:uid="{00000000-0005-0000-0000-0000310B0000}"/>
    <cellStyle name="Currency 2 3 11 5 2" xfId="4117" xr:uid="{00000000-0005-0000-0000-0000320B0000}"/>
    <cellStyle name="Currency 2 3 11 5 3" xfId="2945" xr:uid="{00000000-0005-0000-0000-0000330B0000}"/>
    <cellStyle name="Currency 2 3 12" xfId="230" xr:uid="{00000000-0005-0000-0000-0000340B0000}"/>
    <cellStyle name="Currency 2 3 12 2" xfId="646" xr:uid="{00000000-0005-0000-0000-0000350B0000}"/>
    <cellStyle name="Currency 2 3 12 2 2" xfId="1829" xr:uid="{00000000-0005-0000-0000-0000360B0000}"/>
    <cellStyle name="Currency 2 3 12 2 2 2" xfId="4381" xr:uid="{00000000-0005-0000-0000-0000370B0000}"/>
    <cellStyle name="Currency 2 3 12 2 2 3" xfId="3209" xr:uid="{00000000-0005-0000-0000-0000380B0000}"/>
    <cellStyle name="Currency 2 3 12 2 3" xfId="3745" xr:uid="{00000000-0005-0000-0000-0000390B0000}"/>
    <cellStyle name="Currency 2 3 12 2 4" xfId="2573" xr:uid="{00000000-0005-0000-0000-00003A0B0000}"/>
    <cellStyle name="Currency 2 3 12 3" xfId="1083" xr:uid="{00000000-0005-0000-0000-00003B0B0000}"/>
    <cellStyle name="Currency 2 3 12 3 2" xfId="2250" xr:uid="{00000000-0005-0000-0000-00003C0B0000}"/>
    <cellStyle name="Currency 2 3 12 3 2 2" xfId="4597" xr:uid="{00000000-0005-0000-0000-00003D0B0000}"/>
    <cellStyle name="Currency 2 3 12 3 2 3" xfId="3425" xr:uid="{00000000-0005-0000-0000-00003E0B0000}"/>
    <cellStyle name="Currency 2 3 12 3 3" xfId="3961" xr:uid="{00000000-0005-0000-0000-00003F0B0000}"/>
    <cellStyle name="Currency 2 3 12 3 4" xfId="2789" xr:uid="{00000000-0005-0000-0000-0000400B0000}"/>
    <cellStyle name="Currency 2 3 12 4" xfId="1414" xr:uid="{00000000-0005-0000-0000-0000410B0000}"/>
    <cellStyle name="Currency 2 3 12 4 2" xfId="4171" xr:uid="{00000000-0005-0000-0000-0000420B0000}"/>
    <cellStyle name="Currency 2 3 12 4 3" xfId="2999" xr:uid="{00000000-0005-0000-0000-0000430B0000}"/>
    <cellStyle name="Currency 2 3 12 5" xfId="3535" xr:uid="{00000000-0005-0000-0000-0000440B0000}"/>
    <cellStyle name="Currency 2 3 12 6" xfId="2363" xr:uid="{00000000-0005-0000-0000-0000450B0000}"/>
    <cellStyle name="Currency 2 3 13" xfId="440" xr:uid="{00000000-0005-0000-0000-0000460B0000}"/>
    <cellStyle name="Currency 2 3 13 2" xfId="1623" xr:uid="{00000000-0005-0000-0000-0000470B0000}"/>
    <cellStyle name="Currency 2 3 13 2 2" xfId="4277" xr:uid="{00000000-0005-0000-0000-0000480B0000}"/>
    <cellStyle name="Currency 2 3 13 2 3" xfId="3105" xr:uid="{00000000-0005-0000-0000-0000490B0000}"/>
    <cellStyle name="Currency 2 3 13 3" xfId="3641" xr:uid="{00000000-0005-0000-0000-00004A0B0000}"/>
    <cellStyle name="Currency 2 3 13 4" xfId="2469" xr:uid="{00000000-0005-0000-0000-00004B0B0000}"/>
    <cellStyle name="Currency 2 3 14" xfId="871" xr:uid="{00000000-0005-0000-0000-00004C0B0000}"/>
    <cellStyle name="Currency 2 3 14 2" xfId="2044" xr:uid="{00000000-0005-0000-0000-00004D0B0000}"/>
    <cellStyle name="Currency 2 3 14 2 2" xfId="4490" xr:uid="{00000000-0005-0000-0000-00004E0B0000}"/>
    <cellStyle name="Currency 2 3 14 2 3" xfId="3318" xr:uid="{00000000-0005-0000-0000-00004F0B0000}"/>
    <cellStyle name="Currency 2 3 14 3" xfId="3854" xr:uid="{00000000-0005-0000-0000-0000500B0000}"/>
    <cellStyle name="Currency 2 3 14 4" xfId="2682" xr:uid="{00000000-0005-0000-0000-0000510B0000}"/>
    <cellStyle name="Currency 2 3 15" xfId="1208" xr:uid="{00000000-0005-0000-0000-0000520B0000}"/>
    <cellStyle name="Currency 2 3 15 2" xfId="4067" xr:uid="{00000000-0005-0000-0000-0000530B0000}"/>
    <cellStyle name="Currency 2 3 15 3" xfId="2895" xr:uid="{00000000-0005-0000-0000-0000540B0000}"/>
    <cellStyle name="Currency 2 3 2" xfId="29" xr:uid="{00000000-0005-0000-0000-0000550B0000}"/>
    <cellStyle name="Currency 2 3 2 2" xfId="129" xr:uid="{00000000-0005-0000-0000-0000560B0000}"/>
    <cellStyle name="Currency 2 3 2 2 2" xfId="340" xr:uid="{00000000-0005-0000-0000-0000570B0000}"/>
    <cellStyle name="Currency 2 3 2 2 2 2" xfId="756" xr:uid="{00000000-0005-0000-0000-0000580B0000}"/>
    <cellStyle name="Currency 2 3 2 2 2 2 2" xfId="1939" xr:uid="{00000000-0005-0000-0000-0000590B0000}"/>
    <cellStyle name="Currency 2 3 2 2 2 2 2 2" xfId="4436" xr:uid="{00000000-0005-0000-0000-00005A0B0000}"/>
    <cellStyle name="Currency 2 3 2 2 2 2 2 3" xfId="3264" xr:uid="{00000000-0005-0000-0000-00005B0B0000}"/>
    <cellStyle name="Currency 2 3 2 2 2 2 3" xfId="3800" xr:uid="{00000000-0005-0000-0000-00005C0B0000}"/>
    <cellStyle name="Currency 2 3 2 2 2 2 4" xfId="2628" xr:uid="{00000000-0005-0000-0000-00005D0B0000}"/>
    <cellStyle name="Currency 2 3 2 2 2 3" xfId="1138" xr:uid="{00000000-0005-0000-0000-00005E0B0000}"/>
    <cellStyle name="Currency 2 3 2 2 2 3 2" xfId="2305" xr:uid="{00000000-0005-0000-0000-00005F0B0000}"/>
    <cellStyle name="Currency 2 3 2 2 2 3 2 2" xfId="4652" xr:uid="{00000000-0005-0000-0000-0000600B0000}"/>
    <cellStyle name="Currency 2 3 2 2 2 3 2 3" xfId="3480" xr:uid="{00000000-0005-0000-0000-0000610B0000}"/>
    <cellStyle name="Currency 2 3 2 2 2 3 3" xfId="4016" xr:uid="{00000000-0005-0000-0000-0000620B0000}"/>
    <cellStyle name="Currency 2 3 2 2 2 3 4" xfId="2844" xr:uid="{00000000-0005-0000-0000-0000630B0000}"/>
    <cellStyle name="Currency 2 3 2 2 2 4" xfId="1524" xr:uid="{00000000-0005-0000-0000-0000640B0000}"/>
    <cellStyle name="Currency 2 3 2 2 2 4 2" xfId="4226" xr:uid="{00000000-0005-0000-0000-0000650B0000}"/>
    <cellStyle name="Currency 2 3 2 2 2 4 3" xfId="3054" xr:uid="{00000000-0005-0000-0000-0000660B0000}"/>
    <cellStyle name="Currency 2 3 2 2 2 5" xfId="3590" xr:uid="{00000000-0005-0000-0000-0000670B0000}"/>
    <cellStyle name="Currency 2 3 2 2 2 6" xfId="2418" xr:uid="{00000000-0005-0000-0000-0000680B0000}"/>
    <cellStyle name="Currency 2 3 2 2 3" xfId="550" xr:uid="{00000000-0005-0000-0000-0000690B0000}"/>
    <cellStyle name="Currency 2 3 2 2 3 2" xfId="1733" xr:uid="{00000000-0005-0000-0000-00006A0B0000}"/>
    <cellStyle name="Currency 2 3 2 2 3 2 2" xfId="4332" xr:uid="{00000000-0005-0000-0000-00006B0B0000}"/>
    <cellStyle name="Currency 2 3 2 2 3 2 3" xfId="3160" xr:uid="{00000000-0005-0000-0000-00006C0B0000}"/>
    <cellStyle name="Currency 2 3 2 2 3 3" xfId="3696" xr:uid="{00000000-0005-0000-0000-00006D0B0000}"/>
    <cellStyle name="Currency 2 3 2 2 3 4" xfId="2524" xr:uid="{00000000-0005-0000-0000-00006E0B0000}"/>
    <cellStyle name="Currency 2 3 2 2 4" xfId="984" xr:uid="{00000000-0005-0000-0000-00006F0B0000}"/>
    <cellStyle name="Currency 2 3 2 2 4 2" xfId="2154" xr:uid="{00000000-0005-0000-0000-0000700B0000}"/>
    <cellStyle name="Currency 2 3 2 2 4 2 2" xfId="4545" xr:uid="{00000000-0005-0000-0000-0000710B0000}"/>
    <cellStyle name="Currency 2 3 2 2 4 2 3" xfId="3373" xr:uid="{00000000-0005-0000-0000-0000720B0000}"/>
    <cellStyle name="Currency 2 3 2 2 4 3" xfId="3909" xr:uid="{00000000-0005-0000-0000-0000730B0000}"/>
    <cellStyle name="Currency 2 3 2 2 4 4" xfId="2737" xr:uid="{00000000-0005-0000-0000-0000740B0000}"/>
    <cellStyle name="Currency 2 3 2 2 5" xfId="1318" xr:uid="{00000000-0005-0000-0000-0000750B0000}"/>
    <cellStyle name="Currency 2 3 2 2 5 2" xfId="4122" xr:uid="{00000000-0005-0000-0000-0000760B0000}"/>
    <cellStyle name="Currency 2 3 2 2 5 3" xfId="2950" xr:uid="{00000000-0005-0000-0000-0000770B0000}"/>
    <cellStyle name="Currency 2 3 2 3" xfId="240" xr:uid="{00000000-0005-0000-0000-0000780B0000}"/>
    <cellStyle name="Currency 2 3 2 3 2" xfId="656" xr:uid="{00000000-0005-0000-0000-0000790B0000}"/>
    <cellStyle name="Currency 2 3 2 3 2 2" xfId="1839" xr:uid="{00000000-0005-0000-0000-00007A0B0000}"/>
    <cellStyle name="Currency 2 3 2 3 2 2 2" xfId="4386" xr:uid="{00000000-0005-0000-0000-00007B0B0000}"/>
    <cellStyle name="Currency 2 3 2 3 2 2 3" xfId="3214" xr:uid="{00000000-0005-0000-0000-00007C0B0000}"/>
    <cellStyle name="Currency 2 3 2 3 2 3" xfId="3750" xr:uid="{00000000-0005-0000-0000-00007D0B0000}"/>
    <cellStyle name="Currency 2 3 2 3 2 4" xfId="2578" xr:uid="{00000000-0005-0000-0000-00007E0B0000}"/>
    <cellStyle name="Currency 2 3 2 3 3" xfId="1088" xr:uid="{00000000-0005-0000-0000-00007F0B0000}"/>
    <cellStyle name="Currency 2 3 2 3 3 2" xfId="2255" xr:uid="{00000000-0005-0000-0000-0000800B0000}"/>
    <cellStyle name="Currency 2 3 2 3 3 2 2" xfId="4602" xr:uid="{00000000-0005-0000-0000-0000810B0000}"/>
    <cellStyle name="Currency 2 3 2 3 3 2 3" xfId="3430" xr:uid="{00000000-0005-0000-0000-0000820B0000}"/>
    <cellStyle name="Currency 2 3 2 3 3 3" xfId="3966" xr:uid="{00000000-0005-0000-0000-0000830B0000}"/>
    <cellStyle name="Currency 2 3 2 3 3 4" xfId="2794" xr:uid="{00000000-0005-0000-0000-0000840B0000}"/>
    <cellStyle name="Currency 2 3 2 3 4" xfId="1424" xr:uid="{00000000-0005-0000-0000-0000850B0000}"/>
    <cellStyle name="Currency 2 3 2 3 4 2" xfId="4176" xr:uid="{00000000-0005-0000-0000-0000860B0000}"/>
    <cellStyle name="Currency 2 3 2 3 4 3" xfId="3004" xr:uid="{00000000-0005-0000-0000-0000870B0000}"/>
    <cellStyle name="Currency 2 3 2 3 5" xfId="3540" xr:uid="{00000000-0005-0000-0000-0000880B0000}"/>
    <cellStyle name="Currency 2 3 2 3 6" xfId="2368" xr:uid="{00000000-0005-0000-0000-0000890B0000}"/>
    <cellStyle name="Currency 2 3 2 4" xfId="450" xr:uid="{00000000-0005-0000-0000-00008A0B0000}"/>
    <cellStyle name="Currency 2 3 2 4 2" xfId="1633" xr:uid="{00000000-0005-0000-0000-00008B0B0000}"/>
    <cellStyle name="Currency 2 3 2 4 2 2" xfId="4282" xr:uid="{00000000-0005-0000-0000-00008C0B0000}"/>
    <cellStyle name="Currency 2 3 2 4 2 3" xfId="3110" xr:uid="{00000000-0005-0000-0000-00008D0B0000}"/>
    <cellStyle name="Currency 2 3 2 4 3" xfId="3646" xr:uid="{00000000-0005-0000-0000-00008E0B0000}"/>
    <cellStyle name="Currency 2 3 2 4 4" xfId="2474" xr:uid="{00000000-0005-0000-0000-00008F0B0000}"/>
    <cellStyle name="Currency 2 3 2 5" xfId="884" xr:uid="{00000000-0005-0000-0000-0000900B0000}"/>
    <cellStyle name="Currency 2 3 2 5 2" xfId="2054" xr:uid="{00000000-0005-0000-0000-0000910B0000}"/>
    <cellStyle name="Currency 2 3 2 5 2 2" xfId="4495" xr:uid="{00000000-0005-0000-0000-0000920B0000}"/>
    <cellStyle name="Currency 2 3 2 5 2 3" xfId="3323" xr:uid="{00000000-0005-0000-0000-0000930B0000}"/>
    <cellStyle name="Currency 2 3 2 5 3" xfId="3859" xr:uid="{00000000-0005-0000-0000-0000940B0000}"/>
    <cellStyle name="Currency 2 3 2 5 4" xfId="2687" xr:uid="{00000000-0005-0000-0000-0000950B0000}"/>
    <cellStyle name="Currency 2 3 2 6" xfId="1218" xr:uid="{00000000-0005-0000-0000-0000960B0000}"/>
    <cellStyle name="Currency 2 3 2 6 2" xfId="4072" xr:uid="{00000000-0005-0000-0000-0000970B0000}"/>
    <cellStyle name="Currency 2 3 2 6 3" xfId="2900" xr:uid="{00000000-0005-0000-0000-0000980B0000}"/>
    <cellStyle name="Currency 2 3 3" xfId="39" xr:uid="{00000000-0005-0000-0000-0000990B0000}"/>
    <cellStyle name="Currency 2 3 3 2" xfId="139" xr:uid="{00000000-0005-0000-0000-00009A0B0000}"/>
    <cellStyle name="Currency 2 3 3 2 2" xfId="350" xr:uid="{00000000-0005-0000-0000-00009B0B0000}"/>
    <cellStyle name="Currency 2 3 3 2 2 2" xfId="766" xr:uid="{00000000-0005-0000-0000-00009C0B0000}"/>
    <cellStyle name="Currency 2 3 3 2 2 2 2" xfId="1949" xr:uid="{00000000-0005-0000-0000-00009D0B0000}"/>
    <cellStyle name="Currency 2 3 3 2 2 2 2 2" xfId="4441" xr:uid="{00000000-0005-0000-0000-00009E0B0000}"/>
    <cellStyle name="Currency 2 3 3 2 2 2 2 3" xfId="3269" xr:uid="{00000000-0005-0000-0000-00009F0B0000}"/>
    <cellStyle name="Currency 2 3 3 2 2 2 3" xfId="3805" xr:uid="{00000000-0005-0000-0000-0000A00B0000}"/>
    <cellStyle name="Currency 2 3 3 2 2 2 4" xfId="2633" xr:uid="{00000000-0005-0000-0000-0000A10B0000}"/>
    <cellStyle name="Currency 2 3 3 2 2 3" xfId="1143" xr:uid="{00000000-0005-0000-0000-0000A20B0000}"/>
    <cellStyle name="Currency 2 3 3 2 2 3 2" xfId="2310" xr:uid="{00000000-0005-0000-0000-0000A30B0000}"/>
    <cellStyle name="Currency 2 3 3 2 2 3 2 2" xfId="4657" xr:uid="{00000000-0005-0000-0000-0000A40B0000}"/>
    <cellStyle name="Currency 2 3 3 2 2 3 2 3" xfId="3485" xr:uid="{00000000-0005-0000-0000-0000A50B0000}"/>
    <cellStyle name="Currency 2 3 3 2 2 3 3" xfId="4021" xr:uid="{00000000-0005-0000-0000-0000A60B0000}"/>
    <cellStyle name="Currency 2 3 3 2 2 3 4" xfId="2849" xr:uid="{00000000-0005-0000-0000-0000A70B0000}"/>
    <cellStyle name="Currency 2 3 3 2 2 4" xfId="1534" xr:uid="{00000000-0005-0000-0000-0000A80B0000}"/>
    <cellStyle name="Currency 2 3 3 2 2 4 2" xfId="4231" xr:uid="{00000000-0005-0000-0000-0000A90B0000}"/>
    <cellStyle name="Currency 2 3 3 2 2 4 3" xfId="3059" xr:uid="{00000000-0005-0000-0000-0000AA0B0000}"/>
    <cellStyle name="Currency 2 3 3 2 2 5" xfId="3595" xr:uid="{00000000-0005-0000-0000-0000AB0B0000}"/>
    <cellStyle name="Currency 2 3 3 2 2 6" xfId="2423" xr:uid="{00000000-0005-0000-0000-0000AC0B0000}"/>
    <cellStyle name="Currency 2 3 3 2 3" xfId="560" xr:uid="{00000000-0005-0000-0000-0000AD0B0000}"/>
    <cellStyle name="Currency 2 3 3 2 3 2" xfId="1743" xr:uid="{00000000-0005-0000-0000-0000AE0B0000}"/>
    <cellStyle name="Currency 2 3 3 2 3 2 2" xfId="4337" xr:uid="{00000000-0005-0000-0000-0000AF0B0000}"/>
    <cellStyle name="Currency 2 3 3 2 3 2 3" xfId="3165" xr:uid="{00000000-0005-0000-0000-0000B00B0000}"/>
    <cellStyle name="Currency 2 3 3 2 3 3" xfId="3701" xr:uid="{00000000-0005-0000-0000-0000B10B0000}"/>
    <cellStyle name="Currency 2 3 3 2 3 4" xfId="2529" xr:uid="{00000000-0005-0000-0000-0000B20B0000}"/>
    <cellStyle name="Currency 2 3 3 2 4" xfId="994" xr:uid="{00000000-0005-0000-0000-0000B30B0000}"/>
    <cellStyle name="Currency 2 3 3 2 4 2" xfId="2164" xr:uid="{00000000-0005-0000-0000-0000B40B0000}"/>
    <cellStyle name="Currency 2 3 3 2 4 2 2" xfId="4550" xr:uid="{00000000-0005-0000-0000-0000B50B0000}"/>
    <cellStyle name="Currency 2 3 3 2 4 2 3" xfId="3378" xr:uid="{00000000-0005-0000-0000-0000B60B0000}"/>
    <cellStyle name="Currency 2 3 3 2 4 3" xfId="3914" xr:uid="{00000000-0005-0000-0000-0000B70B0000}"/>
    <cellStyle name="Currency 2 3 3 2 4 4" xfId="2742" xr:uid="{00000000-0005-0000-0000-0000B80B0000}"/>
    <cellStyle name="Currency 2 3 3 2 5" xfId="1328" xr:uid="{00000000-0005-0000-0000-0000B90B0000}"/>
    <cellStyle name="Currency 2 3 3 2 5 2" xfId="4127" xr:uid="{00000000-0005-0000-0000-0000BA0B0000}"/>
    <cellStyle name="Currency 2 3 3 2 5 3" xfId="2955" xr:uid="{00000000-0005-0000-0000-0000BB0B0000}"/>
    <cellStyle name="Currency 2 3 3 3" xfId="250" xr:uid="{00000000-0005-0000-0000-0000BC0B0000}"/>
    <cellStyle name="Currency 2 3 3 3 2" xfId="666" xr:uid="{00000000-0005-0000-0000-0000BD0B0000}"/>
    <cellStyle name="Currency 2 3 3 3 2 2" xfId="1849" xr:uid="{00000000-0005-0000-0000-0000BE0B0000}"/>
    <cellStyle name="Currency 2 3 3 3 2 2 2" xfId="4391" xr:uid="{00000000-0005-0000-0000-0000BF0B0000}"/>
    <cellStyle name="Currency 2 3 3 3 2 2 3" xfId="3219" xr:uid="{00000000-0005-0000-0000-0000C00B0000}"/>
    <cellStyle name="Currency 2 3 3 3 2 3" xfId="3755" xr:uid="{00000000-0005-0000-0000-0000C10B0000}"/>
    <cellStyle name="Currency 2 3 3 3 2 4" xfId="2583" xr:uid="{00000000-0005-0000-0000-0000C20B0000}"/>
    <cellStyle name="Currency 2 3 3 3 3" xfId="1093" xr:uid="{00000000-0005-0000-0000-0000C30B0000}"/>
    <cellStyle name="Currency 2 3 3 3 3 2" xfId="2260" xr:uid="{00000000-0005-0000-0000-0000C40B0000}"/>
    <cellStyle name="Currency 2 3 3 3 3 2 2" xfId="4607" xr:uid="{00000000-0005-0000-0000-0000C50B0000}"/>
    <cellStyle name="Currency 2 3 3 3 3 2 3" xfId="3435" xr:uid="{00000000-0005-0000-0000-0000C60B0000}"/>
    <cellStyle name="Currency 2 3 3 3 3 3" xfId="3971" xr:uid="{00000000-0005-0000-0000-0000C70B0000}"/>
    <cellStyle name="Currency 2 3 3 3 3 4" xfId="2799" xr:uid="{00000000-0005-0000-0000-0000C80B0000}"/>
    <cellStyle name="Currency 2 3 3 3 4" xfId="1434" xr:uid="{00000000-0005-0000-0000-0000C90B0000}"/>
    <cellStyle name="Currency 2 3 3 3 4 2" xfId="4181" xr:uid="{00000000-0005-0000-0000-0000CA0B0000}"/>
    <cellStyle name="Currency 2 3 3 3 4 3" xfId="3009" xr:uid="{00000000-0005-0000-0000-0000CB0B0000}"/>
    <cellStyle name="Currency 2 3 3 3 5" xfId="3545" xr:uid="{00000000-0005-0000-0000-0000CC0B0000}"/>
    <cellStyle name="Currency 2 3 3 3 6" xfId="2373" xr:uid="{00000000-0005-0000-0000-0000CD0B0000}"/>
    <cellStyle name="Currency 2 3 3 4" xfId="460" xr:uid="{00000000-0005-0000-0000-0000CE0B0000}"/>
    <cellStyle name="Currency 2 3 3 4 2" xfId="1643" xr:uid="{00000000-0005-0000-0000-0000CF0B0000}"/>
    <cellStyle name="Currency 2 3 3 4 2 2" xfId="4287" xr:uid="{00000000-0005-0000-0000-0000D00B0000}"/>
    <cellStyle name="Currency 2 3 3 4 2 3" xfId="3115" xr:uid="{00000000-0005-0000-0000-0000D10B0000}"/>
    <cellStyle name="Currency 2 3 3 4 3" xfId="3651" xr:uid="{00000000-0005-0000-0000-0000D20B0000}"/>
    <cellStyle name="Currency 2 3 3 4 4" xfId="2479" xr:uid="{00000000-0005-0000-0000-0000D30B0000}"/>
    <cellStyle name="Currency 2 3 3 5" xfId="894" xr:uid="{00000000-0005-0000-0000-0000D40B0000}"/>
    <cellStyle name="Currency 2 3 3 5 2" xfId="2064" xr:uid="{00000000-0005-0000-0000-0000D50B0000}"/>
    <cellStyle name="Currency 2 3 3 5 2 2" xfId="4500" xr:uid="{00000000-0005-0000-0000-0000D60B0000}"/>
    <cellStyle name="Currency 2 3 3 5 2 3" xfId="3328" xr:uid="{00000000-0005-0000-0000-0000D70B0000}"/>
    <cellStyle name="Currency 2 3 3 5 3" xfId="3864" xr:uid="{00000000-0005-0000-0000-0000D80B0000}"/>
    <cellStyle name="Currency 2 3 3 5 4" xfId="2692" xr:uid="{00000000-0005-0000-0000-0000D90B0000}"/>
    <cellStyle name="Currency 2 3 3 6" xfId="1228" xr:uid="{00000000-0005-0000-0000-0000DA0B0000}"/>
    <cellStyle name="Currency 2 3 3 6 2" xfId="4077" xr:uid="{00000000-0005-0000-0000-0000DB0B0000}"/>
    <cellStyle name="Currency 2 3 3 6 3" xfId="2905" xr:uid="{00000000-0005-0000-0000-0000DC0B0000}"/>
    <cellStyle name="Currency 2 3 4" xfId="49" xr:uid="{00000000-0005-0000-0000-0000DD0B0000}"/>
    <cellStyle name="Currency 2 3 4 2" xfId="149" xr:uid="{00000000-0005-0000-0000-0000DE0B0000}"/>
    <cellStyle name="Currency 2 3 4 2 2" xfId="360" xr:uid="{00000000-0005-0000-0000-0000DF0B0000}"/>
    <cellStyle name="Currency 2 3 4 2 2 2" xfId="776" xr:uid="{00000000-0005-0000-0000-0000E00B0000}"/>
    <cellStyle name="Currency 2 3 4 2 2 2 2" xfId="1959" xr:uid="{00000000-0005-0000-0000-0000E10B0000}"/>
    <cellStyle name="Currency 2 3 4 2 2 2 2 2" xfId="4446" xr:uid="{00000000-0005-0000-0000-0000E20B0000}"/>
    <cellStyle name="Currency 2 3 4 2 2 2 2 3" xfId="3274" xr:uid="{00000000-0005-0000-0000-0000E30B0000}"/>
    <cellStyle name="Currency 2 3 4 2 2 2 3" xfId="3810" xr:uid="{00000000-0005-0000-0000-0000E40B0000}"/>
    <cellStyle name="Currency 2 3 4 2 2 2 4" xfId="2638" xr:uid="{00000000-0005-0000-0000-0000E50B0000}"/>
    <cellStyle name="Currency 2 3 4 2 2 3" xfId="1148" xr:uid="{00000000-0005-0000-0000-0000E60B0000}"/>
    <cellStyle name="Currency 2 3 4 2 2 3 2" xfId="2315" xr:uid="{00000000-0005-0000-0000-0000E70B0000}"/>
    <cellStyle name="Currency 2 3 4 2 2 3 2 2" xfId="4662" xr:uid="{00000000-0005-0000-0000-0000E80B0000}"/>
    <cellStyle name="Currency 2 3 4 2 2 3 2 3" xfId="3490" xr:uid="{00000000-0005-0000-0000-0000E90B0000}"/>
    <cellStyle name="Currency 2 3 4 2 2 3 3" xfId="4026" xr:uid="{00000000-0005-0000-0000-0000EA0B0000}"/>
    <cellStyle name="Currency 2 3 4 2 2 3 4" xfId="2854" xr:uid="{00000000-0005-0000-0000-0000EB0B0000}"/>
    <cellStyle name="Currency 2 3 4 2 2 4" xfId="1544" xr:uid="{00000000-0005-0000-0000-0000EC0B0000}"/>
    <cellStyle name="Currency 2 3 4 2 2 4 2" xfId="4236" xr:uid="{00000000-0005-0000-0000-0000ED0B0000}"/>
    <cellStyle name="Currency 2 3 4 2 2 4 3" xfId="3064" xr:uid="{00000000-0005-0000-0000-0000EE0B0000}"/>
    <cellStyle name="Currency 2 3 4 2 2 5" xfId="3600" xr:uid="{00000000-0005-0000-0000-0000EF0B0000}"/>
    <cellStyle name="Currency 2 3 4 2 2 6" xfId="2428" xr:uid="{00000000-0005-0000-0000-0000F00B0000}"/>
    <cellStyle name="Currency 2 3 4 2 3" xfId="570" xr:uid="{00000000-0005-0000-0000-0000F10B0000}"/>
    <cellStyle name="Currency 2 3 4 2 3 2" xfId="1753" xr:uid="{00000000-0005-0000-0000-0000F20B0000}"/>
    <cellStyle name="Currency 2 3 4 2 3 2 2" xfId="4342" xr:uid="{00000000-0005-0000-0000-0000F30B0000}"/>
    <cellStyle name="Currency 2 3 4 2 3 2 3" xfId="3170" xr:uid="{00000000-0005-0000-0000-0000F40B0000}"/>
    <cellStyle name="Currency 2 3 4 2 3 3" xfId="3706" xr:uid="{00000000-0005-0000-0000-0000F50B0000}"/>
    <cellStyle name="Currency 2 3 4 2 3 4" xfId="2534" xr:uid="{00000000-0005-0000-0000-0000F60B0000}"/>
    <cellStyle name="Currency 2 3 4 2 4" xfId="1004" xr:uid="{00000000-0005-0000-0000-0000F70B0000}"/>
    <cellStyle name="Currency 2 3 4 2 4 2" xfId="2174" xr:uid="{00000000-0005-0000-0000-0000F80B0000}"/>
    <cellStyle name="Currency 2 3 4 2 4 2 2" xfId="4555" xr:uid="{00000000-0005-0000-0000-0000F90B0000}"/>
    <cellStyle name="Currency 2 3 4 2 4 2 3" xfId="3383" xr:uid="{00000000-0005-0000-0000-0000FA0B0000}"/>
    <cellStyle name="Currency 2 3 4 2 4 3" xfId="3919" xr:uid="{00000000-0005-0000-0000-0000FB0B0000}"/>
    <cellStyle name="Currency 2 3 4 2 4 4" xfId="2747" xr:uid="{00000000-0005-0000-0000-0000FC0B0000}"/>
    <cellStyle name="Currency 2 3 4 2 5" xfId="1338" xr:uid="{00000000-0005-0000-0000-0000FD0B0000}"/>
    <cellStyle name="Currency 2 3 4 2 5 2" xfId="4132" xr:uid="{00000000-0005-0000-0000-0000FE0B0000}"/>
    <cellStyle name="Currency 2 3 4 2 5 3" xfId="2960" xr:uid="{00000000-0005-0000-0000-0000FF0B0000}"/>
    <cellStyle name="Currency 2 3 4 3" xfId="260" xr:uid="{00000000-0005-0000-0000-0000000C0000}"/>
    <cellStyle name="Currency 2 3 4 3 2" xfId="676" xr:uid="{00000000-0005-0000-0000-0000010C0000}"/>
    <cellStyle name="Currency 2 3 4 3 2 2" xfId="1859" xr:uid="{00000000-0005-0000-0000-0000020C0000}"/>
    <cellStyle name="Currency 2 3 4 3 2 2 2" xfId="4396" xr:uid="{00000000-0005-0000-0000-0000030C0000}"/>
    <cellStyle name="Currency 2 3 4 3 2 2 3" xfId="3224" xr:uid="{00000000-0005-0000-0000-0000040C0000}"/>
    <cellStyle name="Currency 2 3 4 3 2 3" xfId="3760" xr:uid="{00000000-0005-0000-0000-0000050C0000}"/>
    <cellStyle name="Currency 2 3 4 3 2 4" xfId="2588" xr:uid="{00000000-0005-0000-0000-0000060C0000}"/>
    <cellStyle name="Currency 2 3 4 3 3" xfId="1098" xr:uid="{00000000-0005-0000-0000-0000070C0000}"/>
    <cellStyle name="Currency 2 3 4 3 3 2" xfId="2265" xr:uid="{00000000-0005-0000-0000-0000080C0000}"/>
    <cellStyle name="Currency 2 3 4 3 3 2 2" xfId="4612" xr:uid="{00000000-0005-0000-0000-0000090C0000}"/>
    <cellStyle name="Currency 2 3 4 3 3 2 3" xfId="3440" xr:uid="{00000000-0005-0000-0000-00000A0C0000}"/>
    <cellStyle name="Currency 2 3 4 3 3 3" xfId="3976" xr:uid="{00000000-0005-0000-0000-00000B0C0000}"/>
    <cellStyle name="Currency 2 3 4 3 3 4" xfId="2804" xr:uid="{00000000-0005-0000-0000-00000C0C0000}"/>
    <cellStyle name="Currency 2 3 4 3 4" xfId="1444" xr:uid="{00000000-0005-0000-0000-00000D0C0000}"/>
    <cellStyle name="Currency 2 3 4 3 4 2" xfId="4186" xr:uid="{00000000-0005-0000-0000-00000E0C0000}"/>
    <cellStyle name="Currency 2 3 4 3 4 3" xfId="3014" xr:uid="{00000000-0005-0000-0000-00000F0C0000}"/>
    <cellStyle name="Currency 2 3 4 3 5" xfId="3550" xr:uid="{00000000-0005-0000-0000-0000100C0000}"/>
    <cellStyle name="Currency 2 3 4 3 6" xfId="2378" xr:uid="{00000000-0005-0000-0000-0000110C0000}"/>
    <cellStyle name="Currency 2 3 4 4" xfId="470" xr:uid="{00000000-0005-0000-0000-0000120C0000}"/>
    <cellStyle name="Currency 2 3 4 4 2" xfId="1653" xr:uid="{00000000-0005-0000-0000-0000130C0000}"/>
    <cellStyle name="Currency 2 3 4 4 2 2" xfId="4292" xr:uid="{00000000-0005-0000-0000-0000140C0000}"/>
    <cellStyle name="Currency 2 3 4 4 2 3" xfId="3120" xr:uid="{00000000-0005-0000-0000-0000150C0000}"/>
    <cellStyle name="Currency 2 3 4 4 3" xfId="3656" xr:uid="{00000000-0005-0000-0000-0000160C0000}"/>
    <cellStyle name="Currency 2 3 4 4 4" xfId="2484" xr:uid="{00000000-0005-0000-0000-0000170C0000}"/>
    <cellStyle name="Currency 2 3 4 5" xfId="904" xr:uid="{00000000-0005-0000-0000-0000180C0000}"/>
    <cellStyle name="Currency 2 3 4 5 2" xfId="2074" xr:uid="{00000000-0005-0000-0000-0000190C0000}"/>
    <cellStyle name="Currency 2 3 4 5 2 2" xfId="4505" xr:uid="{00000000-0005-0000-0000-00001A0C0000}"/>
    <cellStyle name="Currency 2 3 4 5 2 3" xfId="3333" xr:uid="{00000000-0005-0000-0000-00001B0C0000}"/>
    <cellStyle name="Currency 2 3 4 5 3" xfId="3869" xr:uid="{00000000-0005-0000-0000-00001C0C0000}"/>
    <cellStyle name="Currency 2 3 4 5 4" xfId="2697" xr:uid="{00000000-0005-0000-0000-00001D0C0000}"/>
    <cellStyle name="Currency 2 3 4 6" xfId="1238" xr:uid="{00000000-0005-0000-0000-00001E0C0000}"/>
    <cellStyle name="Currency 2 3 4 6 2" xfId="4082" xr:uid="{00000000-0005-0000-0000-00001F0C0000}"/>
    <cellStyle name="Currency 2 3 4 6 3" xfId="2910" xr:uid="{00000000-0005-0000-0000-0000200C0000}"/>
    <cellStyle name="Currency 2 3 5" xfId="59" xr:uid="{00000000-0005-0000-0000-0000210C0000}"/>
    <cellStyle name="Currency 2 3 5 2" xfId="159" xr:uid="{00000000-0005-0000-0000-0000220C0000}"/>
    <cellStyle name="Currency 2 3 5 2 2" xfId="370" xr:uid="{00000000-0005-0000-0000-0000230C0000}"/>
    <cellStyle name="Currency 2 3 5 2 2 2" xfId="786" xr:uid="{00000000-0005-0000-0000-0000240C0000}"/>
    <cellStyle name="Currency 2 3 5 2 2 2 2" xfId="1969" xr:uid="{00000000-0005-0000-0000-0000250C0000}"/>
    <cellStyle name="Currency 2 3 5 2 2 2 2 2" xfId="4451" xr:uid="{00000000-0005-0000-0000-0000260C0000}"/>
    <cellStyle name="Currency 2 3 5 2 2 2 2 3" xfId="3279" xr:uid="{00000000-0005-0000-0000-0000270C0000}"/>
    <cellStyle name="Currency 2 3 5 2 2 2 3" xfId="3815" xr:uid="{00000000-0005-0000-0000-0000280C0000}"/>
    <cellStyle name="Currency 2 3 5 2 2 2 4" xfId="2643" xr:uid="{00000000-0005-0000-0000-0000290C0000}"/>
    <cellStyle name="Currency 2 3 5 2 2 3" xfId="1153" xr:uid="{00000000-0005-0000-0000-00002A0C0000}"/>
    <cellStyle name="Currency 2 3 5 2 2 3 2" xfId="2320" xr:uid="{00000000-0005-0000-0000-00002B0C0000}"/>
    <cellStyle name="Currency 2 3 5 2 2 3 2 2" xfId="4667" xr:uid="{00000000-0005-0000-0000-00002C0C0000}"/>
    <cellStyle name="Currency 2 3 5 2 2 3 2 3" xfId="3495" xr:uid="{00000000-0005-0000-0000-00002D0C0000}"/>
    <cellStyle name="Currency 2 3 5 2 2 3 3" xfId="4031" xr:uid="{00000000-0005-0000-0000-00002E0C0000}"/>
    <cellStyle name="Currency 2 3 5 2 2 3 4" xfId="2859" xr:uid="{00000000-0005-0000-0000-00002F0C0000}"/>
    <cellStyle name="Currency 2 3 5 2 2 4" xfId="1554" xr:uid="{00000000-0005-0000-0000-0000300C0000}"/>
    <cellStyle name="Currency 2 3 5 2 2 4 2" xfId="4241" xr:uid="{00000000-0005-0000-0000-0000310C0000}"/>
    <cellStyle name="Currency 2 3 5 2 2 4 3" xfId="3069" xr:uid="{00000000-0005-0000-0000-0000320C0000}"/>
    <cellStyle name="Currency 2 3 5 2 2 5" xfId="3605" xr:uid="{00000000-0005-0000-0000-0000330C0000}"/>
    <cellStyle name="Currency 2 3 5 2 2 6" xfId="2433" xr:uid="{00000000-0005-0000-0000-0000340C0000}"/>
    <cellStyle name="Currency 2 3 5 2 3" xfId="580" xr:uid="{00000000-0005-0000-0000-0000350C0000}"/>
    <cellStyle name="Currency 2 3 5 2 3 2" xfId="1763" xr:uid="{00000000-0005-0000-0000-0000360C0000}"/>
    <cellStyle name="Currency 2 3 5 2 3 2 2" xfId="4347" xr:uid="{00000000-0005-0000-0000-0000370C0000}"/>
    <cellStyle name="Currency 2 3 5 2 3 2 3" xfId="3175" xr:uid="{00000000-0005-0000-0000-0000380C0000}"/>
    <cellStyle name="Currency 2 3 5 2 3 3" xfId="3711" xr:uid="{00000000-0005-0000-0000-0000390C0000}"/>
    <cellStyle name="Currency 2 3 5 2 3 4" xfId="2539" xr:uid="{00000000-0005-0000-0000-00003A0C0000}"/>
    <cellStyle name="Currency 2 3 5 2 4" xfId="1014" xr:uid="{00000000-0005-0000-0000-00003B0C0000}"/>
    <cellStyle name="Currency 2 3 5 2 4 2" xfId="2184" xr:uid="{00000000-0005-0000-0000-00003C0C0000}"/>
    <cellStyle name="Currency 2 3 5 2 4 2 2" xfId="4560" xr:uid="{00000000-0005-0000-0000-00003D0C0000}"/>
    <cellStyle name="Currency 2 3 5 2 4 2 3" xfId="3388" xr:uid="{00000000-0005-0000-0000-00003E0C0000}"/>
    <cellStyle name="Currency 2 3 5 2 4 3" xfId="3924" xr:uid="{00000000-0005-0000-0000-00003F0C0000}"/>
    <cellStyle name="Currency 2 3 5 2 4 4" xfId="2752" xr:uid="{00000000-0005-0000-0000-0000400C0000}"/>
    <cellStyle name="Currency 2 3 5 2 5" xfId="1348" xr:uid="{00000000-0005-0000-0000-0000410C0000}"/>
    <cellStyle name="Currency 2 3 5 2 5 2" xfId="4137" xr:uid="{00000000-0005-0000-0000-0000420C0000}"/>
    <cellStyle name="Currency 2 3 5 2 5 3" xfId="2965" xr:uid="{00000000-0005-0000-0000-0000430C0000}"/>
    <cellStyle name="Currency 2 3 5 3" xfId="270" xr:uid="{00000000-0005-0000-0000-0000440C0000}"/>
    <cellStyle name="Currency 2 3 5 3 2" xfId="686" xr:uid="{00000000-0005-0000-0000-0000450C0000}"/>
    <cellStyle name="Currency 2 3 5 3 2 2" xfId="1869" xr:uid="{00000000-0005-0000-0000-0000460C0000}"/>
    <cellStyle name="Currency 2 3 5 3 2 2 2" xfId="4401" xr:uid="{00000000-0005-0000-0000-0000470C0000}"/>
    <cellStyle name="Currency 2 3 5 3 2 2 3" xfId="3229" xr:uid="{00000000-0005-0000-0000-0000480C0000}"/>
    <cellStyle name="Currency 2 3 5 3 2 3" xfId="3765" xr:uid="{00000000-0005-0000-0000-0000490C0000}"/>
    <cellStyle name="Currency 2 3 5 3 2 4" xfId="2593" xr:uid="{00000000-0005-0000-0000-00004A0C0000}"/>
    <cellStyle name="Currency 2 3 5 3 3" xfId="1103" xr:uid="{00000000-0005-0000-0000-00004B0C0000}"/>
    <cellStyle name="Currency 2 3 5 3 3 2" xfId="2270" xr:uid="{00000000-0005-0000-0000-00004C0C0000}"/>
    <cellStyle name="Currency 2 3 5 3 3 2 2" xfId="4617" xr:uid="{00000000-0005-0000-0000-00004D0C0000}"/>
    <cellStyle name="Currency 2 3 5 3 3 2 3" xfId="3445" xr:uid="{00000000-0005-0000-0000-00004E0C0000}"/>
    <cellStyle name="Currency 2 3 5 3 3 3" xfId="3981" xr:uid="{00000000-0005-0000-0000-00004F0C0000}"/>
    <cellStyle name="Currency 2 3 5 3 3 4" xfId="2809" xr:uid="{00000000-0005-0000-0000-0000500C0000}"/>
    <cellStyle name="Currency 2 3 5 3 4" xfId="1454" xr:uid="{00000000-0005-0000-0000-0000510C0000}"/>
    <cellStyle name="Currency 2 3 5 3 4 2" xfId="4191" xr:uid="{00000000-0005-0000-0000-0000520C0000}"/>
    <cellStyle name="Currency 2 3 5 3 4 3" xfId="3019" xr:uid="{00000000-0005-0000-0000-0000530C0000}"/>
    <cellStyle name="Currency 2 3 5 3 5" xfId="3555" xr:uid="{00000000-0005-0000-0000-0000540C0000}"/>
    <cellStyle name="Currency 2 3 5 3 6" xfId="2383" xr:uid="{00000000-0005-0000-0000-0000550C0000}"/>
    <cellStyle name="Currency 2 3 5 4" xfId="480" xr:uid="{00000000-0005-0000-0000-0000560C0000}"/>
    <cellStyle name="Currency 2 3 5 4 2" xfId="1663" xr:uid="{00000000-0005-0000-0000-0000570C0000}"/>
    <cellStyle name="Currency 2 3 5 4 2 2" xfId="4297" xr:uid="{00000000-0005-0000-0000-0000580C0000}"/>
    <cellStyle name="Currency 2 3 5 4 2 3" xfId="3125" xr:uid="{00000000-0005-0000-0000-0000590C0000}"/>
    <cellStyle name="Currency 2 3 5 4 3" xfId="3661" xr:uid="{00000000-0005-0000-0000-00005A0C0000}"/>
    <cellStyle name="Currency 2 3 5 4 4" xfId="2489" xr:uid="{00000000-0005-0000-0000-00005B0C0000}"/>
    <cellStyle name="Currency 2 3 5 5" xfId="914" xr:uid="{00000000-0005-0000-0000-00005C0C0000}"/>
    <cellStyle name="Currency 2 3 5 5 2" xfId="2084" xr:uid="{00000000-0005-0000-0000-00005D0C0000}"/>
    <cellStyle name="Currency 2 3 5 5 2 2" xfId="4510" xr:uid="{00000000-0005-0000-0000-00005E0C0000}"/>
    <cellStyle name="Currency 2 3 5 5 2 3" xfId="3338" xr:uid="{00000000-0005-0000-0000-00005F0C0000}"/>
    <cellStyle name="Currency 2 3 5 5 3" xfId="3874" xr:uid="{00000000-0005-0000-0000-0000600C0000}"/>
    <cellStyle name="Currency 2 3 5 5 4" xfId="2702" xr:uid="{00000000-0005-0000-0000-0000610C0000}"/>
    <cellStyle name="Currency 2 3 5 6" xfId="1248" xr:uid="{00000000-0005-0000-0000-0000620C0000}"/>
    <cellStyle name="Currency 2 3 5 6 2" xfId="4087" xr:uid="{00000000-0005-0000-0000-0000630C0000}"/>
    <cellStyle name="Currency 2 3 5 6 3" xfId="2915" xr:uid="{00000000-0005-0000-0000-0000640C0000}"/>
    <cellStyle name="Currency 2 3 6" xfId="69" xr:uid="{00000000-0005-0000-0000-0000650C0000}"/>
    <cellStyle name="Currency 2 3 6 2" xfId="169" xr:uid="{00000000-0005-0000-0000-0000660C0000}"/>
    <cellStyle name="Currency 2 3 6 2 2" xfId="380" xr:uid="{00000000-0005-0000-0000-0000670C0000}"/>
    <cellStyle name="Currency 2 3 6 2 2 2" xfId="796" xr:uid="{00000000-0005-0000-0000-0000680C0000}"/>
    <cellStyle name="Currency 2 3 6 2 2 2 2" xfId="1979" xr:uid="{00000000-0005-0000-0000-0000690C0000}"/>
    <cellStyle name="Currency 2 3 6 2 2 2 2 2" xfId="4456" xr:uid="{00000000-0005-0000-0000-00006A0C0000}"/>
    <cellStyle name="Currency 2 3 6 2 2 2 2 3" xfId="3284" xr:uid="{00000000-0005-0000-0000-00006B0C0000}"/>
    <cellStyle name="Currency 2 3 6 2 2 2 3" xfId="3820" xr:uid="{00000000-0005-0000-0000-00006C0C0000}"/>
    <cellStyle name="Currency 2 3 6 2 2 2 4" xfId="2648" xr:uid="{00000000-0005-0000-0000-00006D0C0000}"/>
    <cellStyle name="Currency 2 3 6 2 2 3" xfId="1158" xr:uid="{00000000-0005-0000-0000-00006E0C0000}"/>
    <cellStyle name="Currency 2 3 6 2 2 3 2" xfId="2325" xr:uid="{00000000-0005-0000-0000-00006F0C0000}"/>
    <cellStyle name="Currency 2 3 6 2 2 3 2 2" xfId="4672" xr:uid="{00000000-0005-0000-0000-0000700C0000}"/>
    <cellStyle name="Currency 2 3 6 2 2 3 2 3" xfId="3500" xr:uid="{00000000-0005-0000-0000-0000710C0000}"/>
    <cellStyle name="Currency 2 3 6 2 2 3 3" xfId="4036" xr:uid="{00000000-0005-0000-0000-0000720C0000}"/>
    <cellStyle name="Currency 2 3 6 2 2 3 4" xfId="2864" xr:uid="{00000000-0005-0000-0000-0000730C0000}"/>
    <cellStyle name="Currency 2 3 6 2 2 4" xfId="1564" xr:uid="{00000000-0005-0000-0000-0000740C0000}"/>
    <cellStyle name="Currency 2 3 6 2 2 4 2" xfId="4246" xr:uid="{00000000-0005-0000-0000-0000750C0000}"/>
    <cellStyle name="Currency 2 3 6 2 2 4 3" xfId="3074" xr:uid="{00000000-0005-0000-0000-0000760C0000}"/>
    <cellStyle name="Currency 2 3 6 2 2 5" xfId="3610" xr:uid="{00000000-0005-0000-0000-0000770C0000}"/>
    <cellStyle name="Currency 2 3 6 2 2 6" xfId="2438" xr:uid="{00000000-0005-0000-0000-0000780C0000}"/>
    <cellStyle name="Currency 2 3 6 2 3" xfId="590" xr:uid="{00000000-0005-0000-0000-0000790C0000}"/>
    <cellStyle name="Currency 2 3 6 2 3 2" xfId="1773" xr:uid="{00000000-0005-0000-0000-00007A0C0000}"/>
    <cellStyle name="Currency 2 3 6 2 3 2 2" xfId="4352" xr:uid="{00000000-0005-0000-0000-00007B0C0000}"/>
    <cellStyle name="Currency 2 3 6 2 3 2 3" xfId="3180" xr:uid="{00000000-0005-0000-0000-00007C0C0000}"/>
    <cellStyle name="Currency 2 3 6 2 3 3" xfId="3716" xr:uid="{00000000-0005-0000-0000-00007D0C0000}"/>
    <cellStyle name="Currency 2 3 6 2 3 4" xfId="2544" xr:uid="{00000000-0005-0000-0000-00007E0C0000}"/>
    <cellStyle name="Currency 2 3 6 2 4" xfId="1024" xr:uid="{00000000-0005-0000-0000-00007F0C0000}"/>
    <cellStyle name="Currency 2 3 6 2 4 2" xfId="2194" xr:uid="{00000000-0005-0000-0000-0000800C0000}"/>
    <cellStyle name="Currency 2 3 6 2 4 2 2" xfId="4565" xr:uid="{00000000-0005-0000-0000-0000810C0000}"/>
    <cellStyle name="Currency 2 3 6 2 4 2 3" xfId="3393" xr:uid="{00000000-0005-0000-0000-0000820C0000}"/>
    <cellStyle name="Currency 2 3 6 2 4 3" xfId="3929" xr:uid="{00000000-0005-0000-0000-0000830C0000}"/>
    <cellStyle name="Currency 2 3 6 2 4 4" xfId="2757" xr:uid="{00000000-0005-0000-0000-0000840C0000}"/>
    <cellStyle name="Currency 2 3 6 2 5" xfId="1358" xr:uid="{00000000-0005-0000-0000-0000850C0000}"/>
    <cellStyle name="Currency 2 3 6 2 5 2" xfId="4142" xr:uid="{00000000-0005-0000-0000-0000860C0000}"/>
    <cellStyle name="Currency 2 3 6 2 5 3" xfId="2970" xr:uid="{00000000-0005-0000-0000-0000870C0000}"/>
    <cellStyle name="Currency 2 3 6 3" xfId="280" xr:uid="{00000000-0005-0000-0000-0000880C0000}"/>
    <cellStyle name="Currency 2 3 6 3 2" xfId="696" xr:uid="{00000000-0005-0000-0000-0000890C0000}"/>
    <cellStyle name="Currency 2 3 6 3 2 2" xfId="1879" xr:uid="{00000000-0005-0000-0000-00008A0C0000}"/>
    <cellStyle name="Currency 2 3 6 3 2 2 2" xfId="4406" xr:uid="{00000000-0005-0000-0000-00008B0C0000}"/>
    <cellStyle name="Currency 2 3 6 3 2 2 3" xfId="3234" xr:uid="{00000000-0005-0000-0000-00008C0C0000}"/>
    <cellStyle name="Currency 2 3 6 3 2 3" xfId="3770" xr:uid="{00000000-0005-0000-0000-00008D0C0000}"/>
    <cellStyle name="Currency 2 3 6 3 2 4" xfId="2598" xr:uid="{00000000-0005-0000-0000-00008E0C0000}"/>
    <cellStyle name="Currency 2 3 6 3 3" xfId="1108" xr:uid="{00000000-0005-0000-0000-00008F0C0000}"/>
    <cellStyle name="Currency 2 3 6 3 3 2" xfId="2275" xr:uid="{00000000-0005-0000-0000-0000900C0000}"/>
    <cellStyle name="Currency 2 3 6 3 3 2 2" xfId="4622" xr:uid="{00000000-0005-0000-0000-0000910C0000}"/>
    <cellStyle name="Currency 2 3 6 3 3 2 3" xfId="3450" xr:uid="{00000000-0005-0000-0000-0000920C0000}"/>
    <cellStyle name="Currency 2 3 6 3 3 3" xfId="3986" xr:uid="{00000000-0005-0000-0000-0000930C0000}"/>
    <cellStyle name="Currency 2 3 6 3 3 4" xfId="2814" xr:uid="{00000000-0005-0000-0000-0000940C0000}"/>
    <cellStyle name="Currency 2 3 6 3 4" xfId="1464" xr:uid="{00000000-0005-0000-0000-0000950C0000}"/>
    <cellStyle name="Currency 2 3 6 3 4 2" xfId="4196" xr:uid="{00000000-0005-0000-0000-0000960C0000}"/>
    <cellStyle name="Currency 2 3 6 3 4 3" xfId="3024" xr:uid="{00000000-0005-0000-0000-0000970C0000}"/>
    <cellStyle name="Currency 2 3 6 3 5" xfId="3560" xr:uid="{00000000-0005-0000-0000-0000980C0000}"/>
    <cellStyle name="Currency 2 3 6 3 6" xfId="2388" xr:uid="{00000000-0005-0000-0000-0000990C0000}"/>
    <cellStyle name="Currency 2 3 6 4" xfId="490" xr:uid="{00000000-0005-0000-0000-00009A0C0000}"/>
    <cellStyle name="Currency 2 3 6 4 2" xfId="1673" xr:uid="{00000000-0005-0000-0000-00009B0C0000}"/>
    <cellStyle name="Currency 2 3 6 4 2 2" xfId="4302" xr:uid="{00000000-0005-0000-0000-00009C0C0000}"/>
    <cellStyle name="Currency 2 3 6 4 2 3" xfId="3130" xr:uid="{00000000-0005-0000-0000-00009D0C0000}"/>
    <cellStyle name="Currency 2 3 6 4 3" xfId="3666" xr:uid="{00000000-0005-0000-0000-00009E0C0000}"/>
    <cellStyle name="Currency 2 3 6 4 4" xfId="2494" xr:uid="{00000000-0005-0000-0000-00009F0C0000}"/>
    <cellStyle name="Currency 2 3 6 5" xfId="924" xr:uid="{00000000-0005-0000-0000-0000A00C0000}"/>
    <cellStyle name="Currency 2 3 6 5 2" xfId="2094" xr:uid="{00000000-0005-0000-0000-0000A10C0000}"/>
    <cellStyle name="Currency 2 3 6 5 2 2" xfId="4515" xr:uid="{00000000-0005-0000-0000-0000A20C0000}"/>
    <cellStyle name="Currency 2 3 6 5 2 3" xfId="3343" xr:uid="{00000000-0005-0000-0000-0000A30C0000}"/>
    <cellStyle name="Currency 2 3 6 5 3" xfId="3879" xr:uid="{00000000-0005-0000-0000-0000A40C0000}"/>
    <cellStyle name="Currency 2 3 6 5 4" xfId="2707" xr:uid="{00000000-0005-0000-0000-0000A50C0000}"/>
    <cellStyle name="Currency 2 3 6 6" xfId="1258" xr:uid="{00000000-0005-0000-0000-0000A60C0000}"/>
    <cellStyle name="Currency 2 3 6 6 2" xfId="4092" xr:uid="{00000000-0005-0000-0000-0000A70C0000}"/>
    <cellStyle name="Currency 2 3 6 6 3" xfId="2920" xr:uid="{00000000-0005-0000-0000-0000A80C0000}"/>
    <cellStyle name="Currency 2 3 7" xfId="79" xr:uid="{00000000-0005-0000-0000-0000A90C0000}"/>
    <cellStyle name="Currency 2 3 7 2" xfId="179" xr:uid="{00000000-0005-0000-0000-0000AA0C0000}"/>
    <cellStyle name="Currency 2 3 7 2 2" xfId="390" xr:uid="{00000000-0005-0000-0000-0000AB0C0000}"/>
    <cellStyle name="Currency 2 3 7 2 2 2" xfId="806" xr:uid="{00000000-0005-0000-0000-0000AC0C0000}"/>
    <cellStyle name="Currency 2 3 7 2 2 2 2" xfId="1989" xr:uid="{00000000-0005-0000-0000-0000AD0C0000}"/>
    <cellStyle name="Currency 2 3 7 2 2 2 2 2" xfId="4461" xr:uid="{00000000-0005-0000-0000-0000AE0C0000}"/>
    <cellStyle name="Currency 2 3 7 2 2 2 2 3" xfId="3289" xr:uid="{00000000-0005-0000-0000-0000AF0C0000}"/>
    <cellStyle name="Currency 2 3 7 2 2 2 3" xfId="3825" xr:uid="{00000000-0005-0000-0000-0000B00C0000}"/>
    <cellStyle name="Currency 2 3 7 2 2 2 4" xfId="2653" xr:uid="{00000000-0005-0000-0000-0000B10C0000}"/>
    <cellStyle name="Currency 2 3 7 2 2 3" xfId="1163" xr:uid="{00000000-0005-0000-0000-0000B20C0000}"/>
    <cellStyle name="Currency 2 3 7 2 2 3 2" xfId="2330" xr:uid="{00000000-0005-0000-0000-0000B30C0000}"/>
    <cellStyle name="Currency 2 3 7 2 2 3 2 2" xfId="4677" xr:uid="{00000000-0005-0000-0000-0000B40C0000}"/>
    <cellStyle name="Currency 2 3 7 2 2 3 2 3" xfId="3505" xr:uid="{00000000-0005-0000-0000-0000B50C0000}"/>
    <cellStyle name="Currency 2 3 7 2 2 3 3" xfId="4041" xr:uid="{00000000-0005-0000-0000-0000B60C0000}"/>
    <cellStyle name="Currency 2 3 7 2 2 3 4" xfId="2869" xr:uid="{00000000-0005-0000-0000-0000B70C0000}"/>
    <cellStyle name="Currency 2 3 7 2 2 4" xfId="1574" xr:uid="{00000000-0005-0000-0000-0000B80C0000}"/>
    <cellStyle name="Currency 2 3 7 2 2 4 2" xfId="4251" xr:uid="{00000000-0005-0000-0000-0000B90C0000}"/>
    <cellStyle name="Currency 2 3 7 2 2 4 3" xfId="3079" xr:uid="{00000000-0005-0000-0000-0000BA0C0000}"/>
    <cellStyle name="Currency 2 3 7 2 2 5" xfId="3615" xr:uid="{00000000-0005-0000-0000-0000BB0C0000}"/>
    <cellStyle name="Currency 2 3 7 2 2 6" xfId="2443" xr:uid="{00000000-0005-0000-0000-0000BC0C0000}"/>
    <cellStyle name="Currency 2 3 7 2 3" xfId="600" xr:uid="{00000000-0005-0000-0000-0000BD0C0000}"/>
    <cellStyle name="Currency 2 3 7 2 3 2" xfId="1783" xr:uid="{00000000-0005-0000-0000-0000BE0C0000}"/>
    <cellStyle name="Currency 2 3 7 2 3 2 2" xfId="4357" xr:uid="{00000000-0005-0000-0000-0000BF0C0000}"/>
    <cellStyle name="Currency 2 3 7 2 3 2 3" xfId="3185" xr:uid="{00000000-0005-0000-0000-0000C00C0000}"/>
    <cellStyle name="Currency 2 3 7 2 3 3" xfId="3721" xr:uid="{00000000-0005-0000-0000-0000C10C0000}"/>
    <cellStyle name="Currency 2 3 7 2 3 4" xfId="2549" xr:uid="{00000000-0005-0000-0000-0000C20C0000}"/>
    <cellStyle name="Currency 2 3 7 2 4" xfId="1034" xr:uid="{00000000-0005-0000-0000-0000C30C0000}"/>
    <cellStyle name="Currency 2 3 7 2 4 2" xfId="2204" xr:uid="{00000000-0005-0000-0000-0000C40C0000}"/>
    <cellStyle name="Currency 2 3 7 2 4 2 2" xfId="4570" xr:uid="{00000000-0005-0000-0000-0000C50C0000}"/>
    <cellStyle name="Currency 2 3 7 2 4 2 3" xfId="3398" xr:uid="{00000000-0005-0000-0000-0000C60C0000}"/>
    <cellStyle name="Currency 2 3 7 2 4 3" xfId="3934" xr:uid="{00000000-0005-0000-0000-0000C70C0000}"/>
    <cellStyle name="Currency 2 3 7 2 4 4" xfId="2762" xr:uid="{00000000-0005-0000-0000-0000C80C0000}"/>
    <cellStyle name="Currency 2 3 7 2 5" xfId="1368" xr:uid="{00000000-0005-0000-0000-0000C90C0000}"/>
    <cellStyle name="Currency 2 3 7 2 5 2" xfId="4147" xr:uid="{00000000-0005-0000-0000-0000CA0C0000}"/>
    <cellStyle name="Currency 2 3 7 2 5 3" xfId="2975" xr:uid="{00000000-0005-0000-0000-0000CB0C0000}"/>
    <cellStyle name="Currency 2 3 7 3" xfId="290" xr:uid="{00000000-0005-0000-0000-0000CC0C0000}"/>
    <cellStyle name="Currency 2 3 7 3 2" xfId="706" xr:uid="{00000000-0005-0000-0000-0000CD0C0000}"/>
    <cellStyle name="Currency 2 3 7 3 2 2" xfId="1889" xr:uid="{00000000-0005-0000-0000-0000CE0C0000}"/>
    <cellStyle name="Currency 2 3 7 3 2 2 2" xfId="4411" xr:uid="{00000000-0005-0000-0000-0000CF0C0000}"/>
    <cellStyle name="Currency 2 3 7 3 2 2 3" xfId="3239" xr:uid="{00000000-0005-0000-0000-0000D00C0000}"/>
    <cellStyle name="Currency 2 3 7 3 2 3" xfId="3775" xr:uid="{00000000-0005-0000-0000-0000D10C0000}"/>
    <cellStyle name="Currency 2 3 7 3 2 4" xfId="2603" xr:uid="{00000000-0005-0000-0000-0000D20C0000}"/>
    <cellStyle name="Currency 2 3 7 3 3" xfId="1113" xr:uid="{00000000-0005-0000-0000-0000D30C0000}"/>
    <cellStyle name="Currency 2 3 7 3 3 2" xfId="2280" xr:uid="{00000000-0005-0000-0000-0000D40C0000}"/>
    <cellStyle name="Currency 2 3 7 3 3 2 2" xfId="4627" xr:uid="{00000000-0005-0000-0000-0000D50C0000}"/>
    <cellStyle name="Currency 2 3 7 3 3 2 3" xfId="3455" xr:uid="{00000000-0005-0000-0000-0000D60C0000}"/>
    <cellStyle name="Currency 2 3 7 3 3 3" xfId="3991" xr:uid="{00000000-0005-0000-0000-0000D70C0000}"/>
    <cellStyle name="Currency 2 3 7 3 3 4" xfId="2819" xr:uid="{00000000-0005-0000-0000-0000D80C0000}"/>
    <cellStyle name="Currency 2 3 7 3 4" xfId="1474" xr:uid="{00000000-0005-0000-0000-0000D90C0000}"/>
    <cellStyle name="Currency 2 3 7 3 4 2" xfId="4201" xr:uid="{00000000-0005-0000-0000-0000DA0C0000}"/>
    <cellStyle name="Currency 2 3 7 3 4 3" xfId="3029" xr:uid="{00000000-0005-0000-0000-0000DB0C0000}"/>
    <cellStyle name="Currency 2 3 7 3 5" xfId="3565" xr:uid="{00000000-0005-0000-0000-0000DC0C0000}"/>
    <cellStyle name="Currency 2 3 7 3 6" xfId="2393" xr:uid="{00000000-0005-0000-0000-0000DD0C0000}"/>
    <cellStyle name="Currency 2 3 7 4" xfId="500" xr:uid="{00000000-0005-0000-0000-0000DE0C0000}"/>
    <cellStyle name="Currency 2 3 7 4 2" xfId="1683" xr:uid="{00000000-0005-0000-0000-0000DF0C0000}"/>
    <cellStyle name="Currency 2 3 7 4 2 2" xfId="4307" xr:uid="{00000000-0005-0000-0000-0000E00C0000}"/>
    <cellStyle name="Currency 2 3 7 4 2 3" xfId="3135" xr:uid="{00000000-0005-0000-0000-0000E10C0000}"/>
    <cellStyle name="Currency 2 3 7 4 3" xfId="3671" xr:uid="{00000000-0005-0000-0000-0000E20C0000}"/>
    <cellStyle name="Currency 2 3 7 4 4" xfId="2499" xr:uid="{00000000-0005-0000-0000-0000E30C0000}"/>
    <cellStyle name="Currency 2 3 7 5" xfId="934" xr:uid="{00000000-0005-0000-0000-0000E40C0000}"/>
    <cellStyle name="Currency 2 3 7 5 2" xfId="2104" xr:uid="{00000000-0005-0000-0000-0000E50C0000}"/>
    <cellStyle name="Currency 2 3 7 5 2 2" xfId="4520" xr:uid="{00000000-0005-0000-0000-0000E60C0000}"/>
    <cellStyle name="Currency 2 3 7 5 2 3" xfId="3348" xr:uid="{00000000-0005-0000-0000-0000E70C0000}"/>
    <cellStyle name="Currency 2 3 7 5 3" xfId="3884" xr:uid="{00000000-0005-0000-0000-0000E80C0000}"/>
    <cellStyle name="Currency 2 3 7 5 4" xfId="2712" xr:uid="{00000000-0005-0000-0000-0000E90C0000}"/>
    <cellStyle name="Currency 2 3 7 6" xfId="1268" xr:uid="{00000000-0005-0000-0000-0000EA0C0000}"/>
    <cellStyle name="Currency 2 3 7 6 2" xfId="4097" xr:uid="{00000000-0005-0000-0000-0000EB0C0000}"/>
    <cellStyle name="Currency 2 3 7 6 3" xfId="2925" xr:uid="{00000000-0005-0000-0000-0000EC0C0000}"/>
    <cellStyle name="Currency 2 3 8" xfId="89" xr:uid="{00000000-0005-0000-0000-0000ED0C0000}"/>
    <cellStyle name="Currency 2 3 8 2" xfId="189" xr:uid="{00000000-0005-0000-0000-0000EE0C0000}"/>
    <cellStyle name="Currency 2 3 8 2 2" xfId="400" xr:uid="{00000000-0005-0000-0000-0000EF0C0000}"/>
    <cellStyle name="Currency 2 3 8 2 2 2" xfId="816" xr:uid="{00000000-0005-0000-0000-0000F00C0000}"/>
    <cellStyle name="Currency 2 3 8 2 2 2 2" xfId="1999" xr:uid="{00000000-0005-0000-0000-0000F10C0000}"/>
    <cellStyle name="Currency 2 3 8 2 2 2 2 2" xfId="4466" xr:uid="{00000000-0005-0000-0000-0000F20C0000}"/>
    <cellStyle name="Currency 2 3 8 2 2 2 2 3" xfId="3294" xr:uid="{00000000-0005-0000-0000-0000F30C0000}"/>
    <cellStyle name="Currency 2 3 8 2 2 2 3" xfId="3830" xr:uid="{00000000-0005-0000-0000-0000F40C0000}"/>
    <cellStyle name="Currency 2 3 8 2 2 2 4" xfId="2658" xr:uid="{00000000-0005-0000-0000-0000F50C0000}"/>
    <cellStyle name="Currency 2 3 8 2 2 3" xfId="1168" xr:uid="{00000000-0005-0000-0000-0000F60C0000}"/>
    <cellStyle name="Currency 2 3 8 2 2 3 2" xfId="2335" xr:uid="{00000000-0005-0000-0000-0000F70C0000}"/>
    <cellStyle name="Currency 2 3 8 2 2 3 2 2" xfId="4682" xr:uid="{00000000-0005-0000-0000-0000F80C0000}"/>
    <cellStyle name="Currency 2 3 8 2 2 3 2 3" xfId="3510" xr:uid="{00000000-0005-0000-0000-0000F90C0000}"/>
    <cellStyle name="Currency 2 3 8 2 2 3 3" xfId="4046" xr:uid="{00000000-0005-0000-0000-0000FA0C0000}"/>
    <cellStyle name="Currency 2 3 8 2 2 3 4" xfId="2874" xr:uid="{00000000-0005-0000-0000-0000FB0C0000}"/>
    <cellStyle name="Currency 2 3 8 2 2 4" xfId="1584" xr:uid="{00000000-0005-0000-0000-0000FC0C0000}"/>
    <cellStyle name="Currency 2 3 8 2 2 4 2" xfId="4256" xr:uid="{00000000-0005-0000-0000-0000FD0C0000}"/>
    <cellStyle name="Currency 2 3 8 2 2 4 3" xfId="3084" xr:uid="{00000000-0005-0000-0000-0000FE0C0000}"/>
    <cellStyle name="Currency 2 3 8 2 2 5" xfId="3620" xr:uid="{00000000-0005-0000-0000-0000FF0C0000}"/>
    <cellStyle name="Currency 2 3 8 2 2 6" xfId="2448" xr:uid="{00000000-0005-0000-0000-0000000D0000}"/>
    <cellStyle name="Currency 2 3 8 2 3" xfId="610" xr:uid="{00000000-0005-0000-0000-0000010D0000}"/>
    <cellStyle name="Currency 2 3 8 2 3 2" xfId="1793" xr:uid="{00000000-0005-0000-0000-0000020D0000}"/>
    <cellStyle name="Currency 2 3 8 2 3 2 2" xfId="4362" xr:uid="{00000000-0005-0000-0000-0000030D0000}"/>
    <cellStyle name="Currency 2 3 8 2 3 2 3" xfId="3190" xr:uid="{00000000-0005-0000-0000-0000040D0000}"/>
    <cellStyle name="Currency 2 3 8 2 3 3" xfId="3726" xr:uid="{00000000-0005-0000-0000-0000050D0000}"/>
    <cellStyle name="Currency 2 3 8 2 3 4" xfId="2554" xr:uid="{00000000-0005-0000-0000-0000060D0000}"/>
    <cellStyle name="Currency 2 3 8 2 4" xfId="1044" xr:uid="{00000000-0005-0000-0000-0000070D0000}"/>
    <cellStyle name="Currency 2 3 8 2 4 2" xfId="2214" xr:uid="{00000000-0005-0000-0000-0000080D0000}"/>
    <cellStyle name="Currency 2 3 8 2 4 2 2" xfId="4575" xr:uid="{00000000-0005-0000-0000-0000090D0000}"/>
    <cellStyle name="Currency 2 3 8 2 4 2 3" xfId="3403" xr:uid="{00000000-0005-0000-0000-00000A0D0000}"/>
    <cellStyle name="Currency 2 3 8 2 4 3" xfId="3939" xr:uid="{00000000-0005-0000-0000-00000B0D0000}"/>
    <cellStyle name="Currency 2 3 8 2 4 4" xfId="2767" xr:uid="{00000000-0005-0000-0000-00000C0D0000}"/>
    <cellStyle name="Currency 2 3 8 2 5" xfId="1378" xr:uid="{00000000-0005-0000-0000-00000D0D0000}"/>
    <cellStyle name="Currency 2 3 8 2 5 2" xfId="4152" xr:uid="{00000000-0005-0000-0000-00000E0D0000}"/>
    <cellStyle name="Currency 2 3 8 2 5 3" xfId="2980" xr:uid="{00000000-0005-0000-0000-00000F0D0000}"/>
    <cellStyle name="Currency 2 3 8 3" xfId="300" xr:uid="{00000000-0005-0000-0000-0000100D0000}"/>
    <cellStyle name="Currency 2 3 8 3 2" xfId="716" xr:uid="{00000000-0005-0000-0000-0000110D0000}"/>
    <cellStyle name="Currency 2 3 8 3 2 2" xfId="1899" xr:uid="{00000000-0005-0000-0000-0000120D0000}"/>
    <cellStyle name="Currency 2 3 8 3 2 2 2" xfId="4416" xr:uid="{00000000-0005-0000-0000-0000130D0000}"/>
    <cellStyle name="Currency 2 3 8 3 2 2 3" xfId="3244" xr:uid="{00000000-0005-0000-0000-0000140D0000}"/>
    <cellStyle name="Currency 2 3 8 3 2 3" xfId="3780" xr:uid="{00000000-0005-0000-0000-0000150D0000}"/>
    <cellStyle name="Currency 2 3 8 3 2 4" xfId="2608" xr:uid="{00000000-0005-0000-0000-0000160D0000}"/>
    <cellStyle name="Currency 2 3 8 3 3" xfId="1118" xr:uid="{00000000-0005-0000-0000-0000170D0000}"/>
    <cellStyle name="Currency 2 3 8 3 3 2" xfId="2285" xr:uid="{00000000-0005-0000-0000-0000180D0000}"/>
    <cellStyle name="Currency 2 3 8 3 3 2 2" xfId="4632" xr:uid="{00000000-0005-0000-0000-0000190D0000}"/>
    <cellStyle name="Currency 2 3 8 3 3 2 3" xfId="3460" xr:uid="{00000000-0005-0000-0000-00001A0D0000}"/>
    <cellStyle name="Currency 2 3 8 3 3 3" xfId="3996" xr:uid="{00000000-0005-0000-0000-00001B0D0000}"/>
    <cellStyle name="Currency 2 3 8 3 3 4" xfId="2824" xr:uid="{00000000-0005-0000-0000-00001C0D0000}"/>
    <cellStyle name="Currency 2 3 8 3 4" xfId="1484" xr:uid="{00000000-0005-0000-0000-00001D0D0000}"/>
    <cellStyle name="Currency 2 3 8 3 4 2" xfId="4206" xr:uid="{00000000-0005-0000-0000-00001E0D0000}"/>
    <cellStyle name="Currency 2 3 8 3 4 3" xfId="3034" xr:uid="{00000000-0005-0000-0000-00001F0D0000}"/>
    <cellStyle name="Currency 2 3 8 3 5" xfId="3570" xr:uid="{00000000-0005-0000-0000-0000200D0000}"/>
    <cellStyle name="Currency 2 3 8 3 6" xfId="2398" xr:uid="{00000000-0005-0000-0000-0000210D0000}"/>
    <cellStyle name="Currency 2 3 8 4" xfId="510" xr:uid="{00000000-0005-0000-0000-0000220D0000}"/>
    <cellStyle name="Currency 2 3 8 4 2" xfId="1693" xr:uid="{00000000-0005-0000-0000-0000230D0000}"/>
    <cellStyle name="Currency 2 3 8 4 2 2" xfId="4312" xr:uid="{00000000-0005-0000-0000-0000240D0000}"/>
    <cellStyle name="Currency 2 3 8 4 2 3" xfId="3140" xr:uid="{00000000-0005-0000-0000-0000250D0000}"/>
    <cellStyle name="Currency 2 3 8 4 3" xfId="3676" xr:uid="{00000000-0005-0000-0000-0000260D0000}"/>
    <cellStyle name="Currency 2 3 8 4 4" xfId="2504" xr:uid="{00000000-0005-0000-0000-0000270D0000}"/>
    <cellStyle name="Currency 2 3 8 5" xfId="944" xr:uid="{00000000-0005-0000-0000-0000280D0000}"/>
    <cellStyle name="Currency 2 3 8 5 2" xfId="2114" xr:uid="{00000000-0005-0000-0000-0000290D0000}"/>
    <cellStyle name="Currency 2 3 8 5 2 2" xfId="4525" xr:uid="{00000000-0005-0000-0000-00002A0D0000}"/>
    <cellStyle name="Currency 2 3 8 5 2 3" xfId="3353" xr:uid="{00000000-0005-0000-0000-00002B0D0000}"/>
    <cellStyle name="Currency 2 3 8 5 3" xfId="3889" xr:uid="{00000000-0005-0000-0000-00002C0D0000}"/>
    <cellStyle name="Currency 2 3 8 5 4" xfId="2717" xr:uid="{00000000-0005-0000-0000-00002D0D0000}"/>
    <cellStyle name="Currency 2 3 8 6" xfId="1278" xr:uid="{00000000-0005-0000-0000-00002E0D0000}"/>
    <cellStyle name="Currency 2 3 8 6 2" xfId="4102" xr:uid="{00000000-0005-0000-0000-00002F0D0000}"/>
    <cellStyle name="Currency 2 3 8 6 3" xfId="2930" xr:uid="{00000000-0005-0000-0000-0000300D0000}"/>
    <cellStyle name="Currency 2 3 9" xfId="99" xr:uid="{00000000-0005-0000-0000-0000310D0000}"/>
    <cellStyle name="Currency 2 3 9 2" xfId="199" xr:uid="{00000000-0005-0000-0000-0000320D0000}"/>
    <cellStyle name="Currency 2 3 9 2 2" xfId="410" xr:uid="{00000000-0005-0000-0000-0000330D0000}"/>
    <cellStyle name="Currency 2 3 9 2 2 2" xfId="826" xr:uid="{00000000-0005-0000-0000-0000340D0000}"/>
    <cellStyle name="Currency 2 3 9 2 2 2 2" xfId="2009" xr:uid="{00000000-0005-0000-0000-0000350D0000}"/>
    <cellStyle name="Currency 2 3 9 2 2 2 2 2" xfId="4471" xr:uid="{00000000-0005-0000-0000-0000360D0000}"/>
    <cellStyle name="Currency 2 3 9 2 2 2 2 3" xfId="3299" xr:uid="{00000000-0005-0000-0000-0000370D0000}"/>
    <cellStyle name="Currency 2 3 9 2 2 2 3" xfId="3835" xr:uid="{00000000-0005-0000-0000-0000380D0000}"/>
    <cellStyle name="Currency 2 3 9 2 2 2 4" xfId="2663" xr:uid="{00000000-0005-0000-0000-0000390D0000}"/>
    <cellStyle name="Currency 2 3 9 2 2 3" xfId="1173" xr:uid="{00000000-0005-0000-0000-00003A0D0000}"/>
    <cellStyle name="Currency 2 3 9 2 2 3 2" xfId="2340" xr:uid="{00000000-0005-0000-0000-00003B0D0000}"/>
    <cellStyle name="Currency 2 3 9 2 2 3 2 2" xfId="4687" xr:uid="{00000000-0005-0000-0000-00003C0D0000}"/>
    <cellStyle name="Currency 2 3 9 2 2 3 2 3" xfId="3515" xr:uid="{00000000-0005-0000-0000-00003D0D0000}"/>
    <cellStyle name="Currency 2 3 9 2 2 3 3" xfId="4051" xr:uid="{00000000-0005-0000-0000-00003E0D0000}"/>
    <cellStyle name="Currency 2 3 9 2 2 3 4" xfId="2879" xr:uid="{00000000-0005-0000-0000-00003F0D0000}"/>
    <cellStyle name="Currency 2 3 9 2 2 4" xfId="1594" xr:uid="{00000000-0005-0000-0000-0000400D0000}"/>
    <cellStyle name="Currency 2 3 9 2 2 4 2" xfId="4261" xr:uid="{00000000-0005-0000-0000-0000410D0000}"/>
    <cellStyle name="Currency 2 3 9 2 2 4 3" xfId="3089" xr:uid="{00000000-0005-0000-0000-0000420D0000}"/>
    <cellStyle name="Currency 2 3 9 2 2 5" xfId="3625" xr:uid="{00000000-0005-0000-0000-0000430D0000}"/>
    <cellStyle name="Currency 2 3 9 2 2 6" xfId="2453" xr:uid="{00000000-0005-0000-0000-0000440D0000}"/>
    <cellStyle name="Currency 2 3 9 2 3" xfId="620" xr:uid="{00000000-0005-0000-0000-0000450D0000}"/>
    <cellStyle name="Currency 2 3 9 2 3 2" xfId="1803" xr:uid="{00000000-0005-0000-0000-0000460D0000}"/>
    <cellStyle name="Currency 2 3 9 2 3 2 2" xfId="4367" xr:uid="{00000000-0005-0000-0000-0000470D0000}"/>
    <cellStyle name="Currency 2 3 9 2 3 2 3" xfId="3195" xr:uid="{00000000-0005-0000-0000-0000480D0000}"/>
    <cellStyle name="Currency 2 3 9 2 3 3" xfId="3731" xr:uid="{00000000-0005-0000-0000-0000490D0000}"/>
    <cellStyle name="Currency 2 3 9 2 3 4" xfId="2559" xr:uid="{00000000-0005-0000-0000-00004A0D0000}"/>
    <cellStyle name="Currency 2 3 9 2 4" xfId="1054" xr:uid="{00000000-0005-0000-0000-00004B0D0000}"/>
    <cellStyle name="Currency 2 3 9 2 4 2" xfId="2224" xr:uid="{00000000-0005-0000-0000-00004C0D0000}"/>
    <cellStyle name="Currency 2 3 9 2 4 2 2" xfId="4580" xr:uid="{00000000-0005-0000-0000-00004D0D0000}"/>
    <cellStyle name="Currency 2 3 9 2 4 2 3" xfId="3408" xr:uid="{00000000-0005-0000-0000-00004E0D0000}"/>
    <cellStyle name="Currency 2 3 9 2 4 3" xfId="3944" xr:uid="{00000000-0005-0000-0000-00004F0D0000}"/>
    <cellStyle name="Currency 2 3 9 2 4 4" xfId="2772" xr:uid="{00000000-0005-0000-0000-0000500D0000}"/>
    <cellStyle name="Currency 2 3 9 2 5" xfId="1388" xr:uid="{00000000-0005-0000-0000-0000510D0000}"/>
    <cellStyle name="Currency 2 3 9 2 5 2" xfId="4157" xr:uid="{00000000-0005-0000-0000-0000520D0000}"/>
    <cellStyle name="Currency 2 3 9 2 5 3" xfId="2985" xr:uid="{00000000-0005-0000-0000-0000530D0000}"/>
    <cellStyle name="Currency 2 3 9 3" xfId="310" xr:uid="{00000000-0005-0000-0000-0000540D0000}"/>
    <cellStyle name="Currency 2 3 9 3 2" xfId="726" xr:uid="{00000000-0005-0000-0000-0000550D0000}"/>
    <cellStyle name="Currency 2 3 9 3 2 2" xfId="1909" xr:uid="{00000000-0005-0000-0000-0000560D0000}"/>
    <cellStyle name="Currency 2 3 9 3 2 2 2" xfId="4421" xr:uid="{00000000-0005-0000-0000-0000570D0000}"/>
    <cellStyle name="Currency 2 3 9 3 2 2 3" xfId="3249" xr:uid="{00000000-0005-0000-0000-0000580D0000}"/>
    <cellStyle name="Currency 2 3 9 3 2 3" xfId="3785" xr:uid="{00000000-0005-0000-0000-0000590D0000}"/>
    <cellStyle name="Currency 2 3 9 3 2 4" xfId="2613" xr:uid="{00000000-0005-0000-0000-00005A0D0000}"/>
    <cellStyle name="Currency 2 3 9 3 3" xfId="1123" xr:uid="{00000000-0005-0000-0000-00005B0D0000}"/>
    <cellStyle name="Currency 2 3 9 3 3 2" xfId="2290" xr:uid="{00000000-0005-0000-0000-00005C0D0000}"/>
    <cellStyle name="Currency 2 3 9 3 3 2 2" xfId="4637" xr:uid="{00000000-0005-0000-0000-00005D0D0000}"/>
    <cellStyle name="Currency 2 3 9 3 3 2 3" xfId="3465" xr:uid="{00000000-0005-0000-0000-00005E0D0000}"/>
    <cellStyle name="Currency 2 3 9 3 3 3" xfId="4001" xr:uid="{00000000-0005-0000-0000-00005F0D0000}"/>
    <cellStyle name="Currency 2 3 9 3 3 4" xfId="2829" xr:uid="{00000000-0005-0000-0000-0000600D0000}"/>
    <cellStyle name="Currency 2 3 9 3 4" xfId="1494" xr:uid="{00000000-0005-0000-0000-0000610D0000}"/>
    <cellStyle name="Currency 2 3 9 3 4 2" xfId="4211" xr:uid="{00000000-0005-0000-0000-0000620D0000}"/>
    <cellStyle name="Currency 2 3 9 3 4 3" xfId="3039" xr:uid="{00000000-0005-0000-0000-0000630D0000}"/>
    <cellStyle name="Currency 2 3 9 3 5" xfId="3575" xr:uid="{00000000-0005-0000-0000-0000640D0000}"/>
    <cellStyle name="Currency 2 3 9 3 6" xfId="2403" xr:uid="{00000000-0005-0000-0000-0000650D0000}"/>
    <cellStyle name="Currency 2 3 9 4" xfId="520" xr:uid="{00000000-0005-0000-0000-0000660D0000}"/>
    <cellStyle name="Currency 2 3 9 4 2" xfId="1703" xr:uid="{00000000-0005-0000-0000-0000670D0000}"/>
    <cellStyle name="Currency 2 3 9 4 2 2" xfId="4317" xr:uid="{00000000-0005-0000-0000-0000680D0000}"/>
    <cellStyle name="Currency 2 3 9 4 2 3" xfId="3145" xr:uid="{00000000-0005-0000-0000-0000690D0000}"/>
    <cellStyle name="Currency 2 3 9 4 3" xfId="3681" xr:uid="{00000000-0005-0000-0000-00006A0D0000}"/>
    <cellStyle name="Currency 2 3 9 4 4" xfId="2509" xr:uid="{00000000-0005-0000-0000-00006B0D0000}"/>
    <cellStyle name="Currency 2 3 9 5" xfId="954" xr:uid="{00000000-0005-0000-0000-00006C0D0000}"/>
    <cellStyle name="Currency 2 3 9 5 2" xfId="2124" xr:uid="{00000000-0005-0000-0000-00006D0D0000}"/>
    <cellStyle name="Currency 2 3 9 5 2 2" xfId="4530" xr:uid="{00000000-0005-0000-0000-00006E0D0000}"/>
    <cellStyle name="Currency 2 3 9 5 2 3" xfId="3358" xr:uid="{00000000-0005-0000-0000-00006F0D0000}"/>
    <cellStyle name="Currency 2 3 9 5 3" xfId="3894" xr:uid="{00000000-0005-0000-0000-0000700D0000}"/>
    <cellStyle name="Currency 2 3 9 5 4" xfId="2722" xr:uid="{00000000-0005-0000-0000-0000710D0000}"/>
    <cellStyle name="Currency 2 3 9 6" xfId="1288" xr:uid="{00000000-0005-0000-0000-0000720D0000}"/>
    <cellStyle name="Currency 2 3 9 6 2" xfId="4107" xr:uid="{00000000-0005-0000-0000-0000730D0000}"/>
    <cellStyle name="Currency 2 3 9 6 3" xfId="2935" xr:uid="{00000000-0005-0000-0000-0000740D0000}"/>
    <cellStyle name="Currency 2 4" xfId="20" xr:uid="{00000000-0005-0000-0000-0000750D0000}"/>
    <cellStyle name="Currency 2 4 10" xfId="113" xr:uid="{00000000-0005-0000-0000-0000760D0000}"/>
    <cellStyle name="Currency 2 4 10 2" xfId="213" xr:uid="{00000000-0005-0000-0000-0000770D0000}"/>
    <cellStyle name="Currency 2 4 10 2 2" xfId="424" xr:uid="{00000000-0005-0000-0000-0000780D0000}"/>
    <cellStyle name="Currency 2 4 10 2 2 2" xfId="840" xr:uid="{00000000-0005-0000-0000-0000790D0000}"/>
    <cellStyle name="Currency 2 4 10 2 2 2 2" xfId="2023" xr:uid="{00000000-0005-0000-0000-00007A0D0000}"/>
    <cellStyle name="Currency 2 4 10 2 2 2 2 2" xfId="4478" xr:uid="{00000000-0005-0000-0000-00007B0D0000}"/>
    <cellStyle name="Currency 2 4 10 2 2 2 2 3" xfId="3306" xr:uid="{00000000-0005-0000-0000-00007C0D0000}"/>
    <cellStyle name="Currency 2 4 10 2 2 2 3" xfId="3842" xr:uid="{00000000-0005-0000-0000-00007D0D0000}"/>
    <cellStyle name="Currency 2 4 10 2 2 2 4" xfId="2670" xr:uid="{00000000-0005-0000-0000-00007E0D0000}"/>
    <cellStyle name="Currency 2 4 10 2 2 3" xfId="1180" xr:uid="{00000000-0005-0000-0000-00007F0D0000}"/>
    <cellStyle name="Currency 2 4 10 2 2 3 2" xfId="2347" xr:uid="{00000000-0005-0000-0000-0000800D0000}"/>
    <cellStyle name="Currency 2 4 10 2 2 3 2 2" xfId="4694" xr:uid="{00000000-0005-0000-0000-0000810D0000}"/>
    <cellStyle name="Currency 2 4 10 2 2 3 2 3" xfId="3522" xr:uid="{00000000-0005-0000-0000-0000820D0000}"/>
    <cellStyle name="Currency 2 4 10 2 2 3 3" xfId="4058" xr:uid="{00000000-0005-0000-0000-0000830D0000}"/>
    <cellStyle name="Currency 2 4 10 2 2 3 4" xfId="2886" xr:uid="{00000000-0005-0000-0000-0000840D0000}"/>
    <cellStyle name="Currency 2 4 10 2 2 4" xfId="1608" xr:uid="{00000000-0005-0000-0000-0000850D0000}"/>
    <cellStyle name="Currency 2 4 10 2 2 4 2" xfId="4268" xr:uid="{00000000-0005-0000-0000-0000860D0000}"/>
    <cellStyle name="Currency 2 4 10 2 2 4 3" xfId="3096" xr:uid="{00000000-0005-0000-0000-0000870D0000}"/>
    <cellStyle name="Currency 2 4 10 2 2 5" xfId="3632" xr:uid="{00000000-0005-0000-0000-0000880D0000}"/>
    <cellStyle name="Currency 2 4 10 2 2 6" xfId="2460" xr:uid="{00000000-0005-0000-0000-0000890D0000}"/>
    <cellStyle name="Currency 2 4 10 2 3" xfId="634" xr:uid="{00000000-0005-0000-0000-00008A0D0000}"/>
    <cellStyle name="Currency 2 4 10 2 3 2" xfId="1817" xr:uid="{00000000-0005-0000-0000-00008B0D0000}"/>
    <cellStyle name="Currency 2 4 10 2 3 2 2" xfId="4374" xr:uid="{00000000-0005-0000-0000-00008C0D0000}"/>
    <cellStyle name="Currency 2 4 10 2 3 2 3" xfId="3202" xr:uid="{00000000-0005-0000-0000-00008D0D0000}"/>
    <cellStyle name="Currency 2 4 10 2 3 3" xfId="3738" xr:uid="{00000000-0005-0000-0000-00008E0D0000}"/>
    <cellStyle name="Currency 2 4 10 2 3 4" xfId="2566" xr:uid="{00000000-0005-0000-0000-00008F0D0000}"/>
    <cellStyle name="Currency 2 4 10 2 4" xfId="1068" xr:uid="{00000000-0005-0000-0000-0000900D0000}"/>
    <cellStyle name="Currency 2 4 10 2 4 2" xfId="2238" xr:uid="{00000000-0005-0000-0000-0000910D0000}"/>
    <cellStyle name="Currency 2 4 10 2 4 2 2" xfId="4587" xr:uid="{00000000-0005-0000-0000-0000920D0000}"/>
    <cellStyle name="Currency 2 4 10 2 4 2 3" xfId="3415" xr:uid="{00000000-0005-0000-0000-0000930D0000}"/>
    <cellStyle name="Currency 2 4 10 2 4 3" xfId="3951" xr:uid="{00000000-0005-0000-0000-0000940D0000}"/>
    <cellStyle name="Currency 2 4 10 2 4 4" xfId="2779" xr:uid="{00000000-0005-0000-0000-0000950D0000}"/>
    <cellStyle name="Currency 2 4 10 2 5" xfId="1402" xr:uid="{00000000-0005-0000-0000-0000960D0000}"/>
    <cellStyle name="Currency 2 4 10 2 5 2" xfId="4164" xr:uid="{00000000-0005-0000-0000-0000970D0000}"/>
    <cellStyle name="Currency 2 4 10 2 5 3" xfId="2992" xr:uid="{00000000-0005-0000-0000-0000980D0000}"/>
    <cellStyle name="Currency 2 4 10 3" xfId="324" xr:uid="{00000000-0005-0000-0000-0000990D0000}"/>
    <cellStyle name="Currency 2 4 10 3 2" xfId="740" xr:uid="{00000000-0005-0000-0000-00009A0D0000}"/>
    <cellStyle name="Currency 2 4 10 3 2 2" xfId="1923" xr:uid="{00000000-0005-0000-0000-00009B0D0000}"/>
    <cellStyle name="Currency 2 4 10 3 2 2 2" xfId="4428" xr:uid="{00000000-0005-0000-0000-00009C0D0000}"/>
    <cellStyle name="Currency 2 4 10 3 2 2 3" xfId="3256" xr:uid="{00000000-0005-0000-0000-00009D0D0000}"/>
    <cellStyle name="Currency 2 4 10 3 2 3" xfId="3792" xr:uid="{00000000-0005-0000-0000-00009E0D0000}"/>
    <cellStyle name="Currency 2 4 10 3 2 4" xfId="2620" xr:uid="{00000000-0005-0000-0000-00009F0D0000}"/>
    <cellStyle name="Currency 2 4 10 3 3" xfId="1130" xr:uid="{00000000-0005-0000-0000-0000A00D0000}"/>
    <cellStyle name="Currency 2 4 10 3 3 2" xfId="2297" xr:uid="{00000000-0005-0000-0000-0000A10D0000}"/>
    <cellStyle name="Currency 2 4 10 3 3 2 2" xfId="4644" xr:uid="{00000000-0005-0000-0000-0000A20D0000}"/>
    <cellStyle name="Currency 2 4 10 3 3 2 3" xfId="3472" xr:uid="{00000000-0005-0000-0000-0000A30D0000}"/>
    <cellStyle name="Currency 2 4 10 3 3 3" xfId="4008" xr:uid="{00000000-0005-0000-0000-0000A40D0000}"/>
    <cellStyle name="Currency 2 4 10 3 3 4" xfId="2836" xr:uid="{00000000-0005-0000-0000-0000A50D0000}"/>
    <cellStyle name="Currency 2 4 10 3 4" xfId="1508" xr:uid="{00000000-0005-0000-0000-0000A60D0000}"/>
    <cellStyle name="Currency 2 4 10 3 4 2" xfId="4218" xr:uid="{00000000-0005-0000-0000-0000A70D0000}"/>
    <cellStyle name="Currency 2 4 10 3 4 3" xfId="3046" xr:uid="{00000000-0005-0000-0000-0000A80D0000}"/>
    <cellStyle name="Currency 2 4 10 3 5" xfId="3582" xr:uid="{00000000-0005-0000-0000-0000A90D0000}"/>
    <cellStyle name="Currency 2 4 10 3 6" xfId="2410" xr:uid="{00000000-0005-0000-0000-0000AA0D0000}"/>
    <cellStyle name="Currency 2 4 10 4" xfId="534" xr:uid="{00000000-0005-0000-0000-0000AB0D0000}"/>
    <cellStyle name="Currency 2 4 10 4 2" xfId="1717" xr:uid="{00000000-0005-0000-0000-0000AC0D0000}"/>
    <cellStyle name="Currency 2 4 10 4 2 2" xfId="4324" xr:uid="{00000000-0005-0000-0000-0000AD0D0000}"/>
    <cellStyle name="Currency 2 4 10 4 2 3" xfId="3152" xr:uid="{00000000-0005-0000-0000-0000AE0D0000}"/>
    <cellStyle name="Currency 2 4 10 4 3" xfId="3688" xr:uid="{00000000-0005-0000-0000-0000AF0D0000}"/>
    <cellStyle name="Currency 2 4 10 4 4" xfId="2516" xr:uid="{00000000-0005-0000-0000-0000B00D0000}"/>
    <cellStyle name="Currency 2 4 10 5" xfId="968" xr:uid="{00000000-0005-0000-0000-0000B10D0000}"/>
    <cellStyle name="Currency 2 4 10 5 2" xfId="2138" xr:uid="{00000000-0005-0000-0000-0000B20D0000}"/>
    <cellStyle name="Currency 2 4 10 5 2 2" xfId="4537" xr:uid="{00000000-0005-0000-0000-0000B30D0000}"/>
    <cellStyle name="Currency 2 4 10 5 2 3" xfId="3365" xr:uid="{00000000-0005-0000-0000-0000B40D0000}"/>
    <cellStyle name="Currency 2 4 10 5 3" xfId="3901" xr:uid="{00000000-0005-0000-0000-0000B50D0000}"/>
    <cellStyle name="Currency 2 4 10 5 4" xfId="2729" xr:uid="{00000000-0005-0000-0000-0000B60D0000}"/>
    <cellStyle name="Currency 2 4 10 6" xfId="1302" xr:uid="{00000000-0005-0000-0000-0000B70D0000}"/>
    <cellStyle name="Currency 2 4 10 6 2" xfId="4114" xr:uid="{00000000-0005-0000-0000-0000B80D0000}"/>
    <cellStyle name="Currency 2 4 10 6 3" xfId="2942" xr:uid="{00000000-0005-0000-0000-0000B90D0000}"/>
    <cellStyle name="Currency 2 4 11" xfId="123" xr:uid="{00000000-0005-0000-0000-0000BA0D0000}"/>
    <cellStyle name="Currency 2 4 11 2" xfId="334" xr:uid="{00000000-0005-0000-0000-0000BB0D0000}"/>
    <cellStyle name="Currency 2 4 11 2 2" xfId="750" xr:uid="{00000000-0005-0000-0000-0000BC0D0000}"/>
    <cellStyle name="Currency 2 4 11 2 2 2" xfId="1933" xr:uid="{00000000-0005-0000-0000-0000BD0D0000}"/>
    <cellStyle name="Currency 2 4 11 2 2 2 2" xfId="4433" xr:uid="{00000000-0005-0000-0000-0000BE0D0000}"/>
    <cellStyle name="Currency 2 4 11 2 2 2 3" xfId="3261" xr:uid="{00000000-0005-0000-0000-0000BF0D0000}"/>
    <cellStyle name="Currency 2 4 11 2 2 3" xfId="3797" xr:uid="{00000000-0005-0000-0000-0000C00D0000}"/>
    <cellStyle name="Currency 2 4 11 2 2 4" xfId="2625" xr:uid="{00000000-0005-0000-0000-0000C10D0000}"/>
    <cellStyle name="Currency 2 4 11 2 3" xfId="1135" xr:uid="{00000000-0005-0000-0000-0000C20D0000}"/>
    <cellStyle name="Currency 2 4 11 2 3 2" xfId="2302" xr:uid="{00000000-0005-0000-0000-0000C30D0000}"/>
    <cellStyle name="Currency 2 4 11 2 3 2 2" xfId="4649" xr:uid="{00000000-0005-0000-0000-0000C40D0000}"/>
    <cellStyle name="Currency 2 4 11 2 3 2 3" xfId="3477" xr:uid="{00000000-0005-0000-0000-0000C50D0000}"/>
    <cellStyle name="Currency 2 4 11 2 3 3" xfId="4013" xr:uid="{00000000-0005-0000-0000-0000C60D0000}"/>
    <cellStyle name="Currency 2 4 11 2 3 4" xfId="2841" xr:uid="{00000000-0005-0000-0000-0000C70D0000}"/>
    <cellStyle name="Currency 2 4 11 2 4" xfId="1518" xr:uid="{00000000-0005-0000-0000-0000C80D0000}"/>
    <cellStyle name="Currency 2 4 11 2 4 2" xfId="4223" xr:uid="{00000000-0005-0000-0000-0000C90D0000}"/>
    <cellStyle name="Currency 2 4 11 2 4 3" xfId="3051" xr:uid="{00000000-0005-0000-0000-0000CA0D0000}"/>
    <cellStyle name="Currency 2 4 11 2 5" xfId="3587" xr:uid="{00000000-0005-0000-0000-0000CB0D0000}"/>
    <cellStyle name="Currency 2 4 11 2 6" xfId="2415" xr:uid="{00000000-0005-0000-0000-0000CC0D0000}"/>
    <cellStyle name="Currency 2 4 11 3" xfId="544" xr:uid="{00000000-0005-0000-0000-0000CD0D0000}"/>
    <cellStyle name="Currency 2 4 11 3 2" xfId="1727" xr:uid="{00000000-0005-0000-0000-0000CE0D0000}"/>
    <cellStyle name="Currency 2 4 11 3 2 2" xfId="4329" xr:uid="{00000000-0005-0000-0000-0000CF0D0000}"/>
    <cellStyle name="Currency 2 4 11 3 2 3" xfId="3157" xr:uid="{00000000-0005-0000-0000-0000D00D0000}"/>
    <cellStyle name="Currency 2 4 11 3 3" xfId="3693" xr:uid="{00000000-0005-0000-0000-0000D10D0000}"/>
    <cellStyle name="Currency 2 4 11 3 4" xfId="2521" xr:uid="{00000000-0005-0000-0000-0000D20D0000}"/>
    <cellStyle name="Currency 2 4 11 4" xfId="978" xr:uid="{00000000-0005-0000-0000-0000D30D0000}"/>
    <cellStyle name="Currency 2 4 11 4 2" xfId="2148" xr:uid="{00000000-0005-0000-0000-0000D40D0000}"/>
    <cellStyle name="Currency 2 4 11 4 2 2" xfId="4542" xr:uid="{00000000-0005-0000-0000-0000D50D0000}"/>
    <cellStyle name="Currency 2 4 11 4 2 3" xfId="3370" xr:uid="{00000000-0005-0000-0000-0000D60D0000}"/>
    <cellStyle name="Currency 2 4 11 4 3" xfId="3906" xr:uid="{00000000-0005-0000-0000-0000D70D0000}"/>
    <cellStyle name="Currency 2 4 11 4 4" xfId="2734" xr:uid="{00000000-0005-0000-0000-0000D80D0000}"/>
    <cellStyle name="Currency 2 4 11 5" xfId="1312" xr:uid="{00000000-0005-0000-0000-0000D90D0000}"/>
    <cellStyle name="Currency 2 4 11 5 2" xfId="4119" xr:uid="{00000000-0005-0000-0000-0000DA0D0000}"/>
    <cellStyle name="Currency 2 4 11 5 3" xfId="2947" xr:uid="{00000000-0005-0000-0000-0000DB0D0000}"/>
    <cellStyle name="Currency 2 4 12" xfId="234" xr:uid="{00000000-0005-0000-0000-0000DC0D0000}"/>
    <cellStyle name="Currency 2 4 12 2" xfId="650" xr:uid="{00000000-0005-0000-0000-0000DD0D0000}"/>
    <cellStyle name="Currency 2 4 12 2 2" xfId="1833" xr:uid="{00000000-0005-0000-0000-0000DE0D0000}"/>
    <cellStyle name="Currency 2 4 12 2 2 2" xfId="4383" xr:uid="{00000000-0005-0000-0000-0000DF0D0000}"/>
    <cellStyle name="Currency 2 4 12 2 2 3" xfId="3211" xr:uid="{00000000-0005-0000-0000-0000E00D0000}"/>
    <cellStyle name="Currency 2 4 12 2 3" xfId="3747" xr:uid="{00000000-0005-0000-0000-0000E10D0000}"/>
    <cellStyle name="Currency 2 4 12 2 4" xfId="2575" xr:uid="{00000000-0005-0000-0000-0000E20D0000}"/>
    <cellStyle name="Currency 2 4 12 3" xfId="1085" xr:uid="{00000000-0005-0000-0000-0000E30D0000}"/>
    <cellStyle name="Currency 2 4 12 3 2" xfId="2252" xr:uid="{00000000-0005-0000-0000-0000E40D0000}"/>
    <cellStyle name="Currency 2 4 12 3 2 2" xfId="4599" xr:uid="{00000000-0005-0000-0000-0000E50D0000}"/>
    <cellStyle name="Currency 2 4 12 3 2 3" xfId="3427" xr:uid="{00000000-0005-0000-0000-0000E60D0000}"/>
    <cellStyle name="Currency 2 4 12 3 3" xfId="3963" xr:uid="{00000000-0005-0000-0000-0000E70D0000}"/>
    <cellStyle name="Currency 2 4 12 3 4" xfId="2791" xr:uid="{00000000-0005-0000-0000-0000E80D0000}"/>
    <cellStyle name="Currency 2 4 12 4" xfId="1418" xr:uid="{00000000-0005-0000-0000-0000E90D0000}"/>
    <cellStyle name="Currency 2 4 12 4 2" xfId="4173" xr:uid="{00000000-0005-0000-0000-0000EA0D0000}"/>
    <cellStyle name="Currency 2 4 12 4 3" xfId="3001" xr:uid="{00000000-0005-0000-0000-0000EB0D0000}"/>
    <cellStyle name="Currency 2 4 12 5" xfId="3537" xr:uid="{00000000-0005-0000-0000-0000EC0D0000}"/>
    <cellStyle name="Currency 2 4 12 6" xfId="2365" xr:uid="{00000000-0005-0000-0000-0000ED0D0000}"/>
    <cellStyle name="Currency 2 4 13" xfId="444" xr:uid="{00000000-0005-0000-0000-0000EE0D0000}"/>
    <cellStyle name="Currency 2 4 13 2" xfId="1627" xr:uid="{00000000-0005-0000-0000-0000EF0D0000}"/>
    <cellStyle name="Currency 2 4 13 2 2" xfId="4279" xr:uid="{00000000-0005-0000-0000-0000F00D0000}"/>
    <cellStyle name="Currency 2 4 13 2 3" xfId="3107" xr:uid="{00000000-0005-0000-0000-0000F10D0000}"/>
    <cellStyle name="Currency 2 4 13 3" xfId="3643" xr:uid="{00000000-0005-0000-0000-0000F20D0000}"/>
    <cellStyle name="Currency 2 4 13 4" xfId="2471" xr:uid="{00000000-0005-0000-0000-0000F30D0000}"/>
    <cellStyle name="Currency 2 4 14" xfId="876" xr:uid="{00000000-0005-0000-0000-0000F40D0000}"/>
    <cellStyle name="Currency 2 4 14 2" xfId="2048" xr:uid="{00000000-0005-0000-0000-0000F50D0000}"/>
    <cellStyle name="Currency 2 4 14 2 2" xfId="4492" xr:uid="{00000000-0005-0000-0000-0000F60D0000}"/>
    <cellStyle name="Currency 2 4 14 2 3" xfId="3320" xr:uid="{00000000-0005-0000-0000-0000F70D0000}"/>
    <cellStyle name="Currency 2 4 14 3" xfId="3856" xr:uid="{00000000-0005-0000-0000-0000F80D0000}"/>
    <cellStyle name="Currency 2 4 14 4" xfId="2684" xr:uid="{00000000-0005-0000-0000-0000F90D0000}"/>
    <cellStyle name="Currency 2 4 15" xfId="1212" xr:uid="{00000000-0005-0000-0000-0000FA0D0000}"/>
    <cellStyle name="Currency 2 4 15 2" xfId="4069" xr:uid="{00000000-0005-0000-0000-0000FB0D0000}"/>
    <cellStyle name="Currency 2 4 15 3" xfId="2897" xr:uid="{00000000-0005-0000-0000-0000FC0D0000}"/>
    <cellStyle name="Currency 2 4 2" xfId="33" xr:uid="{00000000-0005-0000-0000-0000FD0D0000}"/>
    <cellStyle name="Currency 2 4 2 2" xfId="133" xr:uid="{00000000-0005-0000-0000-0000FE0D0000}"/>
    <cellStyle name="Currency 2 4 2 2 2" xfId="344" xr:uid="{00000000-0005-0000-0000-0000FF0D0000}"/>
    <cellStyle name="Currency 2 4 2 2 2 2" xfId="760" xr:uid="{00000000-0005-0000-0000-0000000E0000}"/>
    <cellStyle name="Currency 2 4 2 2 2 2 2" xfId="1943" xr:uid="{00000000-0005-0000-0000-0000010E0000}"/>
    <cellStyle name="Currency 2 4 2 2 2 2 2 2" xfId="4438" xr:uid="{00000000-0005-0000-0000-0000020E0000}"/>
    <cellStyle name="Currency 2 4 2 2 2 2 2 3" xfId="3266" xr:uid="{00000000-0005-0000-0000-0000030E0000}"/>
    <cellStyle name="Currency 2 4 2 2 2 2 3" xfId="3802" xr:uid="{00000000-0005-0000-0000-0000040E0000}"/>
    <cellStyle name="Currency 2 4 2 2 2 2 4" xfId="2630" xr:uid="{00000000-0005-0000-0000-0000050E0000}"/>
    <cellStyle name="Currency 2 4 2 2 2 3" xfId="1140" xr:uid="{00000000-0005-0000-0000-0000060E0000}"/>
    <cellStyle name="Currency 2 4 2 2 2 3 2" xfId="2307" xr:uid="{00000000-0005-0000-0000-0000070E0000}"/>
    <cellStyle name="Currency 2 4 2 2 2 3 2 2" xfId="4654" xr:uid="{00000000-0005-0000-0000-0000080E0000}"/>
    <cellStyle name="Currency 2 4 2 2 2 3 2 3" xfId="3482" xr:uid="{00000000-0005-0000-0000-0000090E0000}"/>
    <cellStyle name="Currency 2 4 2 2 2 3 3" xfId="4018" xr:uid="{00000000-0005-0000-0000-00000A0E0000}"/>
    <cellStyle name="Currency 2 4 2 2 2 3 4" xfId="2846" xr:uid="{00000000-0005-0000-0000-00000B0E0000}"/>
    <cellStyle name="Currency 2 4 2 2 2 4" xfId="1528" xr:uid="{00000000-0005-0000-0000-00000C0E0000}"/>
    <cellStyle name="Currency 2 4 2 2 2 4 2" xfId="4228" xr:uid="{00000000-0005-0000-0000-00000D0E0000}"/>
    <cellStyle name="Currency 2 4 2 2 2 4 3" xfId="3056" xr:uid="{00000000-0005-0000-0000-00000E0E0000}"/>
    <cellStyle name="Currency 2 4 2 2 2 5" xfId="3592" xr:uid="{00000000-0005-0000-0000-00000F0E0000}"/>
    <cellStyle name="Currency 2 4 2 2 2 6" xfId="2420" xr:uid="{00000000-0005-0000-0000-0000100E0000}"/>
    <cellStyle name="Currency 2 4 2 2 3" xfId="554" xr:uid="{00000000-0005-0000-0000-0000110E0000}"/>
    <cellStyle name="Currency 2 4 2 2 3 2" xfId="1737" xr:uid="{00000000-0005-0000-0000-0000120E0000}"/>
    <cellStyle name="Currency 2 4 2 2 3 2 2" xfId="4334" xr:uid="{00000000-0005-0000-0000-0000130E0000}"/>
    <cellStyle name="Currency 2 4 2 2 3 2 3" xfId="3162" xr:uid="{00000000-0005-0000-0000-0000140E0000}"/>
    <cellStyle name="Currency 2 4 2 2 3 3" xfId="3698" xr:uid="{00000000-0005-0000-0000-0000150E0000}"/>
    <cellStyle name="Currency 2 4 2 2 3 4" xfId="2526" xr:uid="{00000000-0005-0000-0000-0000160E0000}"/>
    <cellStyle name="Currency 2 4 2 2 4" xfId="988" xr:uid="{00000000-0005-0000-0000-0000170E0000}"/>
    <cellStyle name="Currency 2 4 2 2 4 2" xfId="2158" xr:uid="{00000000-0005-0000-0000-0000180E0000}"/>
    <cellStyle name="Currency 2 4 2 2 4 2 2" xfId="4547" xr:uid="{00000000-0005-0000-0000-0000190E0000}"/>
    <cellStyle name="Currency 2 4 2 2 4 2 3" xfId="3375" xr:uid="{00000000-0005-0000-0000-00001A0E0000}"/>
    <cellStyle name="Currency 2 4 2 2 4 3" xfId="3911" xr:uid="{00000000-0005-0000-0000-00001B0E0000}"/>
    <cellStyle name="Currency 2 4 2 2 4 4" xfId="2739" xr:uid="{00000000-0005-0000-0000-00001C0E0000}"/>
    <cellStyle name="Currency 2 4 2 2 5" xfId="1322" xr:uid="{00000000-0005-0000-0000-00001D0E0000}"/>
    <cellStyle name="Currency 2 4 2 2 5 2" xfId="4124" xr:uid="{00000000-0005-0000-0000-00001E0E0000}"/>
    <cellStyle name="Currency 2 4 2 2 5 3" xfId="2952" xr:uid="{00000000-0005-0000-0000-00001F0E0000}"/>
    <cellStyle name="Currency 2 4 2 3" xfId="244" xr:uid="{00000000-0005-0000-0000-0000200E0000}"/>
    <cellStyle name="Currency 2 4 2 3 2" xfId="660" xr:uid="{00000000-0005-0000-0000-0000210E0000}"/>
    <cellStyle name="Currency 2 4 2 3 2 2" xfId="1843" xr:uid="{00000000-0005-0000-0000-0000220E0000}"/>
    <cellStyle name="Currency 2 4 2 3 2 2 2" xfId="4388" xr:uid="{00000000-0005-0000-0000-0000230E0000}"/>
    <cellStyle name="Currency 2 4 2 3 2 2 3" xfId="3216" xr:uid="{00000000-0005-0000-0000-0000240E0000}"/>
    <cellStyle name="Currency 2 4 2 3 2 3" xfId="3752" xr:uid="{00000000-0005-0000-0000-0000250E0000}"/>
    <cellStyle name="Currency 2 4 2 3 2 4" xfId="2580" xr:uid="{00000000-0005-0000-0000-0000260E0000}"/>
    <cellStyle name="Currency 2 4 2 3 3" xfId="1090" xr:uid="{00000000-0005-0000-0000-0000270E0000}"/>
    <cellStyle name="Currency 2 4 2 3 3 2" xfId="2257" xr:uid="{00000000-0005-0000-0000-0000280E0000}"/>
    <cellStyle name="Currency 2 4 2 3 3 2 2" xfId="4604" xr:uid="{00000000-0005-0000-0000-0000290E0000}"/>
    <cellStyle name="Currency 2 4 2 3 3 2 3" xfId="3432" xr:uid="{00000000-0005-0000-0000-00002A0E0000}"/>
    <cellStyle name="Currency 2 4 2 3 3 3" xfId="3968" xr:uid="{00000000-0005-0000-0000-00002B0E0000}"/>
    <cellStyle name="Currency 2 4 2 3 3 4" xfId="2796" xr:uid="{00000000-0005-0000-0000-00002C0E0000}"/>
    <cellStyle name="Currency 2 4 2 3 4" xfId="1428" xr:uid="{00000000-0005-0000-0000-00002D0E0000}"/>
    <cellStyle name="Currency 2 4 2 3 4 2" xfId="4178" xr:uid="{00000000-0005-0000-0000-00002E0E0000}"/>
    <cellStyle name="Currency 2 4 2 3 4 3" xfId="3006" xr:uid="{00000000-0005-0000-0000-00002F0E0000}"/>
    <cellStyle name="Currency 2 4 2 3 5" xfId="3542" xr:uid="{00000000-0005-0000-0000-0000300E0000}"/>
    <cellStyle name="Currency 2 4 2 3 6" xfId="2370" xr:uid="{00000000-0005-0000-0000-0000310E0000}"/>
    <cellStyle name="Currency 2 4 2 4" xfId="454" xr:uid="{00000000-0005-0000-0000-0000320E0000}"/>
    <cellStyle name="Currency 2 4 2 4 2" xfId="1637" xr:uid="{00000000-0005-0000-0000-0000330E0000}"/>
    <cellStyle name="Currency 2 4 2 4 2 2" xfId="4284" xr:uid="{00000000-0005-0000-0000-0000340E0000}"/>
    <cellStyle name="Currency 2 4 2 4 2 3" xfId="3112" xr:uid="{00000000-0005-0000-0000-0000350E0000}"/>
    <cellStyle name="Currency 2 4 2 4 3" xfId="3648" xr:uid="{00000000-0005-0000-0000-0000360E0000}"/>
    <cellStyle name="Currency 2 4 2 4 4" xfId="2476" xr:uid="{00000000-0005-0000-0000-0000370E0000}"/>
    <cellStyle name="Currency 2 4 2 5" xfId="888" xr:uid="{00000000-0005-0000-0000-0000380E0000}"/>
    <cellStyle name="Currency 2 4 2 5 2" xfId="2058" xr:uid="{00000000-0005-0000-0000-0000390E0000}"/>
    <cellStyle name="Currency 2 4 2 5 2 2" xfId="4497" xr:uid="{00000000-0005-0000-0000-00003A0E0000}"/>
    <cellStyle name="Currency 2 4 2 5 2 3" xfId="3325" xr:uid="{00000000-0005-0000-0000-00003B0E0000}"/>
    <cellStyle name="Currency 2 4 2 5 3" xfId="3861" xr:uid="{00000000-0005-0000-0000-00003C0E0000}"/>
    <cellStyle name="Currency 2 4 2 5 4" xfId="2689" xr:uid="{00000000-0005-0000-0000-00003D0E0000}"/>
    <cellStyle name="Currency 2 4 2 6" xfId="1222" xr:uid="{00000000-0005-0000-0000-00003E0E0000}"/>
    <cellStyle name="Currency 2 4 2 6 2" xfId="4074" xr:uid="{00000000-0005-0000-0000-00003F0E0000}"/>
    <cellStyle name="Currency 2 4 2 6 3" xfId="2902" xr:uid="{00000000-0005-0000-0000-0000400E0000}"/>
    <cellStyle name="Currency 2 4 3" xfId="43" xr:uid="{00000000-0005-0000-0000-0000410E0000}"/>
    <cellStyle name="Currency 2 4 3 2" xfId="143" xr:uid="{00000000-0005-0000-0000-0000420E0000}"/>
    <cellStyle name="Currency 2 4 3 2 2" xfId="354" xr:uid="{00000000-0005-0000-0000-0000430E0000}"/>
    <cellStyle name="Currency 2 4 3 2 2 2" xfId="770" xr:uid="{00000000-0005-0000-0000-0000440E0000}"/>
    <cellStyle name="Currency 2 4 3 2 2 2 2" xfId="1953" xr:uid="{00000000-0005-0000-0000-0000450E0000}"/>
    <cellStyle name="Currency 2 4 3 2 2 2 2 2" xfId="4443" xr:uid="{00000000-0005-0000-0000-0000460E0000}"/>
    <cellStyle name="Currency 2 4 3 2 2 2 2 3" xfId="3271" xr:uid="{00000000-0005-0000-0000-0000470E0000}"/>
    <cellStyle name="Currency 2 4 3 2 2 2 3" xfId="3807" xr:uid="{00000000-0005-0000-0000-0000480E0000}"/>
    <cellStyle name="Currency 2 4 3 2 2 2 4" xfId="2635" xr:uid="{00000000-0005-0000-0000-0000490E0000}"/>
    <cellStyle name="Currency 2 4 3 2 2 3" xfId="1145" xr:uid="{00000000-0005-0000-0000-00004A0E0000}"/>
    <cellStyle name="Currency 2 4 3 2 2 3 2" xfId="2312" xr:uid="{00000000-0005-0000-0000-00004B0E0000}"/>
    <cellStyle name="Currency 2 4 3 2 2 3 2 2" xfId="4659" xr:uid="{00000000-0005-0000-0000-00004C0E0000}"/>
    <cellStyle name="Currency 2 4 3 2 2 3 2 3" xfId="3487" xr:uid="{00000000-0005-0000-0000-00004D0E0000}"/>
    <cellStyle name="Currency 2 4 3 2 2 3 3" xfId="4023" xr:uid="{00000000-0005-0000-0000-00004E0E0000}"/>
    <cellStyle name="Currency 2 4 3 2 2 3 4" xfId="2851" xr:uid="{00000000-0005-0000-0000-00004F0E0000}"/>
    <cellStyle name="Currency 2 4 3 2 2 4" xfId="1538" xr:uid="{00000000-0005-0000-0000-0000500E0000}"/>
    <cellStyle name="Currency 2 4 3 2 2 4 2" xfId="4233" xr:uid="{00000000-0005-0000-0000-0000510E0000}"/>
    <cellStyle name="Currency 2 4 3 2 2 4 3" xfId="3061" xr:uid="{00000000-0005-0000-0000-0000520E0000}"/>
    <cellStyle name="Currency 2 4 3 2 2 5" xfId="3597" xr:uid="{00000000-0005-0000-0000-0000530E0000}"/>
    <cellStyle name="Currency 2 4 3 2 2 6" xfId="2425" xr:uid="{00000000-0005-0000-0000-0000540E0000}"/>
    <cellStyle name="Currency 2 4 3 2 3" xfId="564" xr:uid="{00000000-0005-0000-0000-0000550E0000}"/>
    <cellStyle name="Currency 2 4 3 2 3 2" xfId="1747" xr:uid="{00000000-0005-0000-0000-0000560E0000}"/>
    <cellStyle name="Currency 2 4 3 2 3 2 2" xfId="4339" xr:uid="{00000000-0005-0000-0000-0000570E0000}"/>
    <cellStyle name="Currency 2 4 3 2 3 2 3" xfId="3167" xr:uid="{00000000-0005-0000-0000-0000580E0000}"/>
    <cellStyle name="Currency 2 4 3 2 3 3" xfId="3703" xr:uid="{00000000-0005-0000-0000-0000590E0000}"/>
    <cellStyle name="Currency 2 4 3 2 3 4" xfId="2531" xr:uid="{00000000-0005-0000-0000-00005A0E0000}"/>
    <cellStyle name="Currency 2 4 3 2 4" xfId="998" xr:uid="{00000000-0005-0000-0000-00005B0E0000}"/>
    <cellStyle name="Currency 2 4 3 2 4 2" xfId="2168" xr:uid="{00000000-0005-0000-0000-00005C0E0000}"/>
    <cellStyle name="Currency 2 4 3 2 4 2 2" xfId="4552" xr:uid="{00000000-0005-0000-0000-00005D0E0000}"/>
    <cellStyle name="Currency 2 4 3 2 4 2 3" xfId="3380" xr:uid="{00000000-0005-0000-0000-00005E0E0000}"/>
    <cellStyle name="Currency 2 4 3 2 4 3" xfId="3916" xr:uid="{00000000-0005-0000-0000-00005F0E0000}"/>
    <cellStyle name="Currency 2 4 3 2 4 4" xfId="2744" xr:uid="{00000000-0005-0000-0000-0000600E0000}"/>
    <cellStyle name="Currency 2 4 3 2 5" xfId="1332" xr:uid="{00000000-0005-0000-0000-0000610E0000}"/>
    <cellStyle name="Currency 2 4 3 2 5 2" xfId="4129" xr:uid="{00000000-0005-0000-0000-0000620E0000}"/>
    <cellStyle name="Currency 2 4 3 2 5 3" xfId="2957" xr:uid="{00000000-0005-0000-0000-0000630E0000}"/>
    <cellStyle name="Currency 2 4 3 3" xfId="254" xr:uid="{00000000-0005-0000-0000-0000640E0000}"/>
    <cellStyle name="Currency 2 4 3 3 2" xfId="670" xr:uid="{00000000-0005-0000-0000-0000650E0000}"/>
    <cellStyle name="Currency 2 4 3 3 2 2" xfId="1853" xr:uid="{00000000-0005-0000-0000-0000660E0000}"/>
    <cellStyle name="Currency 2 4 3 3 2 2 2" xfId="4393" xr:uid="{00000000-0005-0000-0000-0000670E0000}"/>
    <cellStyle name="Currency 2 4 3 3 2 2 3" xfId="3221" xr:uid="{00000000-0005-0000-0000-0000680E0000}"/>
    <cellStyle name="Currency 2 4 3 3 2 3" xfId="3757" xr:uid="{00000000-0005-0000-0000-0000690E0000}"/>
    <cellStyle name="Currency 2 4 3 3 2 4" xfId="2585" xr:uid="{00000000-0005-0000-0000-00006A0E0000}"/>
    <cellStyle name="Currency 2 4 3 3 3" xfId="1095" xr:uid="{00000000-0005-0000-0000-00006B0E0000}"/>
    <cellStyle name="Currency 2 4 3 3 3 2" xfId="2262" xr:uid="{00000000-0005-0000-0000-00006C0E0000}"/>
    <cellStyle name="Currency 2 4 3 3 3 2 2" xfId="4609" xr:uid="{00000000-0005-0000-0000-00006D0E0000}"/>
    <cellStyle name="Currency 2 4 3 3 3 2 3" xfId="3437" xr:uid="{00000000-0005-0000-0000-00006E0E0000}"/>
    <cellStyle name="Currency 2 4 3 3 3 3" xfId="3973" xr:uid="{00000000-0005-0000-0000-00006F0E0000}"/>
    <cellStyle name="Currency 2 4 3 3 3 4" xfId="2801" xr:uid="{00000000-0005-0000-0000-0000700E0000}"/>
    <cellStyle name="Currency 2 4 3 3 4" xfId="1438" xr:uid="{00000000-0005-0000-0000-0000710E0000}"/>
    <cellStyle name="Currency 2 4 3 3 4 2" xfId="4183" xr:uid="{00000000-0005-0000-0000-0000720E0000}"/>
    <cellStyle name="Currency 2 4 3 3 4 3" xfId="3011" xr:uid="{00000000-0005-0000-0000-0000730E0000}"/>
    <cellStyle name="Currency 2 4 3 3 5" xfId="3547" xr:uid="{00000000-0005-0000-0000-0000740E0000}"/>
    <cellStyle name="Currency 2 4 3 3 6" xfId="2375" xr:uid="{00000000-0005-0000-0000-0000750E0000}"/>
    <cellStyle name="Currency 2 4 3 4" xfId="464" xr:uid="{00000000-0005-0000-0000-0000760E0000}"/>
    <cellStyle name="Currency 2 4 3 4 2" xfId="1647" xr:uid="{00000000-0005-0000-0000-0000770E0000}"/>
    <cellStyle name="Currency 2 4 3 4 2 2" xfId="4289" xr:uid="{00000000-0005-0000-0000-0000780E0000}"/>
    <cellStyle name="Currency 2 4 3 4 2 3" xfId="3117" xr:uid="{00000000-0005-0000-0000-0000790E0000}"/>
    <cellStyle name="Currency 2 4 3 4 3" xfId="3653" xr:uid="{00000000-0005-0000-0000-00007A0E0000}"/>
    <cellStyle name="Currency 2 4 3 4 4" xfId="2481" xr:uid="{00000000-0005-0000-0000-00007B0E0000}"/>
    <cellStyle name="Currency 2 4 3 5" xfId="898" xr:uid="{00000000-0005-0000-0000-00007C0E0000}"/>
    <cellStyle name="Currency 2 4 3 5 2" xfId="2068" xr:uid="{00000000-0005-0000-0000-00007D0E0000}"/>
    <cellStyle name="Currency 2 4 3 5 2 2" xfId="4502" xr:uid="{00000000-0005-0000-0000-00007E0E0000}"/>
    <cellStyle name="Currency 2 4 3 5 2 3" xfId="3330" xr:uid="{00000000-0005-0000-0000-00007F0E0000}"/>
    <cellStyle name="Currency 2 4 3 5 3" xfId="3866" xr:uid="{00000000-0005-0000-0000-0000800E0000}"/>
    <cellStyle name="Currency 2 4 3 5 4" xfId="2694" xr:uid="{00000000-0005-0000-0000-0000810E0000}"/>
    <cellStyle name="Currency 2 4 3 6" xfId="1232" xr:uid="{00000000-0005-0000-0000-0000820E0000}"/>
    <cellStyle name="Currency 2 4 3 6 2" xfId="4079" xr:uid="{00000000-0005-0000-0000-0000830E0000}"/>
    <cellStyle name="Currency 2 4 3 6 3" xfId="2907" xr:uid="{00000000-0005-0000-0000-0000840E0000}"/>
    <cellStyle name="Currency 2 4 4" xfId="53" xr:uid="{00000000-0005-0000-0000-0000850E0000}"/>
    <cellStyle name="Currency 2 4 4 2" xfId="153" xr:uid="{00000000-0005-0000-0000-0000860E0000}"/>
    <cellStyle name="Currency 2 4 4 2 2" xfId="364" xr:uid="{00000000-0005-0000-0000-0000870E0000}"/>
    <cellStyle name="Currency 2 4 4 2 2 2" xfId="780" xr:uid="{00000000-0005-0000-0000-0000880E0000}"/>
    <cellStyle name="Currency 2 4 4 2 2 2 2" xfId="1963" xr:uid="{00000000-0005-0000-0000-0000890E0000}"/>
    <cellStyle name="Currency 2 4 4 2 2 2 2 2" xfId="4448" xr:uid="{00000000-0005-0000-0000-00008A0E0000}"/>
    <cellStyle name="Currency 2 4 4 2 2 2 2 3" xfId="3276" xr:uid="{00000000-0005-0000-0000-00008B0E0000}"/>
    <cellStyle name="Currency 2 4 4 2 2 2 3" xfId="3812" xr:uid="{00000000-0005-0000-0000-00008C0E0000}"/>
    <cellStyle name="Currency 2 4 4 2 2 2 4" xfId="2640" xr:uid="{00000000-0005-0000-0000-00008D0E0000}"/>
    <cellStyle name="Currency 2 4 4 2 2 3" xfId="1150" xr:uid="{00000000-0005-0000-0000-00008E0E0000}"/>
    <cellStyle name="Currency 2 4 4 2 2 3 2" xfId="2317" xr:uid="{00000000-0005-0000-0000-00008F0E0000}"/>
    <cellStyle name="Currency 2 4 4 2 2 3 2 2" xfId="4664" xr:uid="{00000000-0005-0000-0000-0000900E0000}"/>
    <cellStyle name="Currency 2 4 4 2 2 3 2 3" xfId="3492" xr:uid="{00000000-0005-0000-0000-0000910E0000}"/>
    <cellStyle name="Currency 2 4 4 2 2 3 3" xfId="4028" xr:uid="{00000000-0005-0000-0000-0000920E0000}"/>
    <cellStyle name="Currency 2 4 4 2 2 3 4" xfId="2856" xr:uid="{00000000-0005-0000-0000-0000930E0000}"/>
    <cellStyle name="Currency 2 4 4 2 2 4" xfId="1548" xr:uid="{00000000-0005-0000-0000-0000940E0000}"/>
    <cellStyle name="Currency 2 4 4 2 2 4 2" xfId="4238" xr:uid="{00000000-0005-0000-0000-0000950E0000}"/>
    <cellStyle name="Currency 2 4 4 2 2 4 3" xfId="3066" xr:uid="{00000000-0005-0000-0000-0000960E0000}"/>
    <cellStyle name="Currency 2 4 4 2 2 5" xfId="3602" xr:uid="{00000000-0005-0000-0000-0000970E0000}"/>
    <cellStyle name="Currency 2 4 4 2 2 6" xfId="2430" xr:uid="{00000000-0005-0000-0000-0000980E0000}"/>
    <cellStyle name="Currency 2 4 4 2 3" xfId="574" xr:uid="{00000000-0005-0000-0000-0000990E0000}"/>
    <cellStyle name="Currency 2 4 4 2 3 2" xfId="1757" xr:uid="{00000000-0005-0000-0000-00009A0E0000}"/>
    <cellStyle name="Currency 2 4 4 2 3 2 2" xfId="4344" xr:uid="{00000000-0005-0000-0000-00009B0E0000}"/>
    <cellStyle name="Currency 2 4 4 2 3 2 3" xfId="3172" xr:uid="{00000000-0005-0000-0000-00009C0E0000}"/>
    <cellStyle name="Currency 2 4 4 2 3 3" xfId="3708" xr:uid="{00000000-0005-0000-0000-00009D0E0000}"/>
    <cellStyle name="Currency 2 4 4 2 3 4" xfId="2536" xr:uid="{00000000-0005-0000-0000-00009E0E0000}"/>
    <cellStyle name="Currency 2 4 4 2 4" xfId="1008" xr:uid="{00000000-0005-0000-0000-00009F0E0000}"/>
    <cellStyle name="Currency 2 4 4 2 4 2" xfId="2178" xr:uid="{00000000-0005-0000-0000-0000A00E0000}"/>
    <cellStyle name="Currency 2 4 4 2 4 2 2" xfId="4557" xr:uid="{00000000-0005-0000-0000-0000A10E0000}"/>
    <cellStyle name="Currency 2 4 4 2 4 2 3" xfId="3385" xr:uid="{00000000-0005-0000-0000-0000A20E0000}"/>
    <cellStyle name="Currency 2 4 4 2 4 3" xfId="3921" xr:uid="{00000000-0005-0000-0000-0000A30E0000}"/>
    <cellStyle name="Currency 2 4 4 2 4 4" xfId="2749" xr:uid="{00000000-0005-0000-0000-0000A40E0000}"/>
    <cellStyle name="Currency 2 4 4 2 5" xfId="1342" xr:uid="{00000000-0005-0000-0000-0000A50E0000}"/>
    <cellStyle name="Currency 2 4 4 2 5 2" xfId="4134" xr:uid="{00000000-0005-0000-0000-0000A60E0000}"/>
    <cellStyle name="Currency 2 4 4 2 5 3" xfId="2962" xr:uid="{00000000-0005-0000-0000-0000A70E0000}"/>
    <cellStyle name="Currency 2 4 4 3" xfId="264" xr:uid="{00000000-0005-0000-0000-0000A80E0000}"/>
    <cellStyle name="Currency 2 4 4 3 2" xfId="680" xr:uid="{00000000-0005-0000-0000-0000A90E0000}"/>
    <cellStyle name="Currency 2 4 4 3 2 2" xfId="1863" xr:uid="{00000000-0005-0000-0000-0000AA0E0000}"/>
    <cellStyle name="Currency 2 4 4 3 2 2 2" xfId="4398" xr:uid="{00000000-0005-0000-0000-0000AB0E0000}"/>
    <cellStyle name="Currency 2 4 4 3 2 2 3" xfId="3226" xr:uid="{00000000-0005-0000-0000-0000AC0E0000}"/>
    <cellStyle name="Currency 2 4 4 3 2 3" xfId="3762" xr:uid="{00000000-0005-0000-0000-0000AD0E0000}"/>
    <cellStyle name="Currency 2 4 4 3 2 4" xfId="2590" xr:uid="{00000000-0005-0000-0000-0000AE0E0000}"/>
    <cellStyle name="Currency 2 4 4 3 3" xfId="1100" xr:uid="{00000000-0005-0000-0000-0000AF0E0000}"/>
    <cellStyle name="Currency 2 4 4 3 3 2" xfId="2267" xr:uid="{00000000-0005-0000-0000-0000B00E0000}"/>
    <cellStyle name="Currency 2 4 4 3 3 2 2" xfId="4614" xr:uid="{00000000-0005-0000-0000-0000B10E0000}"/>
    <cellStyle name="Currency 2 4 4 3 3 2 3" xfId="3442" xr:uid="{00000000-0005-0000-0000-0000B20E0000}"/>
    <cellStyle name="Currency 2 4 4 3 3 3" xfId="3978" xr:uid="{00000000-0005-0000-0000-0000B30E0000}"/>
    <cellStyle name="Currency 2 4 4 3 3 4" xfId="2806" xr:uid="{00000000-0005-0000-0000-0000B40E0000}"/>
    <cellStyle name="Currency 2 4 4 3 4" xfId="1448" xr:uid="{00000000-0005-0000-0000-0000B50E0000}"/>
    <cellStyle name="Currency 2 4 4 3 4 2" xfId="4188" xr:uid="{00000000-0005-0000-0000-0000B60E0000}"/>
    <cellStyle name="Currency 2 4 4 3 4 3" xfId="3016" xr:uid="{00000000-0005-0000-0000-0000B70E0000}"/>
    <cellStyle name="Currency 2 4 4 3 5" xfId="3552" xr:uid="{00000000-0005-0000-0000-0000B80E0000}"/>
    <cellStyle name="Currency 2 4 4 3 6" xfId="2380" xr:uid="{00000000-0005-0000-0000-0000B90E0000}"/>
    <cellStyle name="Currency 2 4 4 4" xfId="474" xr:uid="{00000000-0005-0000-0000-0000BA0E0000}"/>
    <cellStyle name="Currency 2 4 4 4 2" xfId="1657" xr:uid="{00000000-0005-0000-0000-0000BB0E0000}"/>
    <cellStyle name="Currency 2 4 4 4 2 2" xfId="4294" xr:uid="{00000000-0005-0000-0000-0000BC0E0000}"/>
    <cellStyle name="Currency 2 4 4 4 2 3" xfId="3122" xr:uid="{00000000-0005-0000-0000-0000BD0E0000}"/>
    <cellStyle name="Currency 2 4 4 4 3" xfId="3658" xr:uid="{00000000-0005-0000-0000-0000BE0E0000}"/>
    <cellStyle name="Currency 2 4 4 4 4" xfId="2486" xr:uid="{00000000-0005-0000-0000-0000BF0E0000}"/>
    <cellStyle name="Currency 2 4 4 5" xfId="908" xr:uid="{00000000-0005-0000-0000-0000C00E0000}"/>
    <cellStyle name="Currency 2 4 4 5 2" xfId="2078" xr:uid="{00000000-0005-0000-0000-0000C10E0000}"/>
    <cellStyle name="Currency 2 4 4 5 2 2" xfId="4507" xr:uid="{00000000-0005-0000-0000-0000C20E0000}"/>
    <cellStyle name="Currency 2 4 4 5 2 3" xfId="3335" xr:uid="{00000000-0005-0000-0000-0000C30E0000}"/>
    <cellStyle name="Currency 2 4 4 5 3" xfId="3871" xr:uid="{00000000-0005-0000-0000-0000C40E0000}"/>
    <cellStyle name="Currency 2 4 4 5 4" xfId="2699" xr:uid="{00000000-0005-0000-0000-0000C50E0000}"/>
    <cellStyle name="Currency 2 4 4 6" xfId="1242" xr:uid="{00000000-0005-0000-0000-0000C60E0000}"/>
    <cellStyle name="Currency 2 4 4 6 2" xfId="4084" xr:uid="{00000000-0005-0000-0000-0000C70E0000}"/>
    <cellStyle name="Currency 2 4 4 6 3" xfId="2912" xr:uid="{00000000-0005-0000-0000-0000C80E0000}"/>
    <cellStyle name="Currency 2 4 5" xfId="63" xr:uid="{00000000-0005-0000-0000-0000C90E0000}"/>
    <cellStyle name="Currency 2 4 5 2" xfId="163" xr:uid="{00000000-0005-0000-0000-0000CA0E0000}"/>
    <cellStyle name="Currency 2 4 5 2 2" xfId="374" xr:uid="{00000000-0005-0000-0000-0000CB0E0000}"/>
    <cellStyle name="Currency 2 4 5 2 2 2" xfId="790" xr:uid="{00000000-0005-0000-0000-0000CC0E0000}"/>
    <cellStyle name="Currency 2 4 5 2 2 2 2" xfId="1973" xr:uid="{00000000-0005-0000-0000-0000CD0E0000}"/>
    <cellStyle name="Currency 2 4 5 2 2 2 2 2" xfId="4453" xr:uid="{00000000-0005-0000-0000-0000CE0E0000}"/>
    <cellStyle name="Currency 2 4 5 2 2 2 2 3" xfId="3281" xr:uid="{00000000-0005-0000-0000-0000CF0E0000}"/>
    <cellStyle name="Currency 2 4 5 2 2 2 3" xfId="3817" xr:uid="{00000000-0005-0000-0000-0000D00E0000}"/>
    <cellStyle name="Currency 2 4 5 2 2 2 4" xfId="2645" xr:uid="{00000000-0005-0000-0000-0000D10E0000}"/>
    <cellStyle name="Currency 2 4 5 2 2 3" xfId="1155" xr:uid="{00000000-0005-0000-0000-0000D20E0000}"/>
    <cellStyle name="Currency 2 4 5 2 2 3 2" xfId="2322" xr:uid="{00000000-0005-0000-0000-0000D30E0000}"/>
    <cellStyle name="Currency 2 4 5 2 2 3 2 2" xfId="4669" xr:uid="{00000000-0005-0000-0000-0000D40E0000}"/>
    <cellStyle name="Currency 2 4 5 2 2 3 2 3" xfId="3497" xr:uid="{00000000-0005-0000-0000-0000D50E0000}"/>
    <cellStyle name="Currency 2 4 5 2 2 3 3" xfId="4033" xr:uid="{00000000-0005-0000-0000-0000D60E0000}"/>
    <cellStyle name="Currency 2 4 5 2 2 3 4" xfId="2861" xr:uid="{00000000-0005-0000-0000-0000D70E0000}"/>
    <cellStyle name="Currency 2 4 5 2 2 4" xfId="1558" xr:uid="{00000000-0005-0000-0000-0000D80E0000}"/>
    <cellStyle name="Currency 2 4 5 2 2 4 2" xfId="4243" xr:uid="{00000000-0005-0000-0000-0000D90E0000}"/>
    <cellStyle name="Currency 2 4 5 2 2 4 3" xfId="3071" xr:uid="{00000000-0005-0000-0000-0000DA0E0000}"/>
    <cellStyle name="Currency 2 4 5 2 2 5" xfId="3607" xr:uid="{00000000-0005-0000-0000-0000DB0E0000}"/>
    <cellStyle name="Currency 2 4 5 2 2 6" xfId="2435" xr:uid="{00000000-0005-0000-0000-0000DC0E0000}"/>
    <cellStyle name="Currency 2 4 5 2 3" xfId="584" xr:uid="{00000000-0005-0000-0000-0000DD0E0000}"/>
    <cellStyle name="Currency 2 4 5 2 3 2" xfId="1767" xr:uid="{00000000-0005-0000-0000-0000DE0E0000}"/>
    <cellStyle name="Currency 2 4 5 2 3 2 2" xfId="4349" xr:uid="{00000000-0005-0000-0000-0000DF0E0000}"/>
    <cellStyle name="Currency 2 4 5 2 3 2 3" xfId="3177" xr:uid="{00000000-0005-0000-0000-0000E00E0000}"/>
    <cellStyle name="Currency 2 4 5 2 3 3" xfId="3713" xr:uid="{00000000-0005-0000-0000-0000E10E0000}"/>
    <cellStyle name="Currency 2 4 5 2 3 4" xfId="2541" xr:uid="{00000000-0005-0000-0000-0000E20E0000}"/>
    <cellStyle name="Currency 2 4 5 2 4" xfId="1018" xr:uid="{00000000-0005-0000-0000-0000E30E0000}"/>
    <cellStyle name="Currency 2 4 5 2 4 2" xfId="2188" xr:uid="{00000000-0005-0000-0000-0000E40E0000}"/>
    <cellStyle name="Currency 2 4 5 2 4 2 2" xfId="4562" xr:uid="{00000000-0005-0000-0000-0000E50E0000}"/>
    <cellStyle name="Currency 2 4 5 2 4 2 3" xfId="3390" xr:uid="{00000000-0005-0000-0000-0000E60E0000}"/>
    <cellStyle name="Currency 2 4 5 2 4 3" xfId="3926" xr:uid="{00000000-0005-0000-0000-0000E70E0000}"/>
    <cellStyle name="Currency 2 4 5 2 4 4" xfId="2754" xr:uid="{00000000-0005-0000-0000-0000E80E0000}"/>
    <cellStyle name="Currency 2 4 5 2 5" xfId="1352" xr:uid="{00000000-0005-0000-0000-0000E90E0000}"/>
    <cellStyle name="Currency 2 4 5 2 5 2" xfId="4139" xr:uid="{00000000-0005-0000-0000-0000EA0E0000}"/>
    <cellStyle name="Currency 2 4 5 2 5 3" xfId="2967" xr:uid="{00000000-0005-0000-0000-0000EB0E0000}"/>
    <cellStyle name="Currency 2 4 5 3" xfId="274" xr:uid="{00000000-0005-0000-0000-0000EC0E0000}"/>
    <cellStyle name="Currency 2 4 5 3 2" xfId="690" xr:uid="{00000000-0005-0000-0000-0000ED0E0000}"/>
    <cellStyle name="Currency 2 4 5 3 2 2" xfId="1873" xr:uid="{00000000-0005-0000-0000-0000EE0E0000}"/>
    <cellStyle name="Currency 2 4 5 3 2 2 2" xfId="4403" xr:uid="{00000000-0005-0000-0000-0000EF0E0000}"/>
    <cellStyle name="Currency 2 4 5 3 2 2 3" xfId="3231" xr:uid="{00000000-0005-0000-0000-0000F00E0000}"/>
    <cellStyle name="Currency 2 4 5 3 2 3" xfId="3767" xr:uid="{00000000-0005-0000-0000-0000F10E0000}"/>
    <cellStyle name="Currency 2 4 5 3 2 4" xfId="2595" xr:uid="{00000000-0005-0000-0000-0000F20E0000}"/>
    <cellStyle name="Currency 2 4 5 3 3" xfId="1105" xr:uid="{00000000-0005-0000-0000-0000F30E0000}"/>
    <cellStyle name="Currency 2 4 5 3 3 2" xfId="2272" xr:uid="{00000000-0005-0000-0000-0000F40E0000}"/>
    <cellStyle name="Currency 2 4 5 3 3 2 2" xfId="4619" xr:uid="{00000000-0005-0000-0000-0000F50E0000}"/>
    <cellStyle name="Currency 2 4 5 3 3 2 3" xfId="3447" xr:uid="{00000000-0005-0000-0000-0000F60E0000}"/>
    <cellStyle name="Currency 2 4 5 3 3 3" xfId="3983" xr:uid="{00000000-0005-0000-0000-0000F70E0000}"/>
    <cellStyle name="Currency 2 4 5 3 3 4" xfId="2811" xr:uid="{00000000-0005-0000-0000-0000F80E0000}"/>
    <cellStyle name="Currency 2 4 5 3 4" xfId="1458" xr:uid="{00000000-0005-0000-0000-0000F90E0000}"/>
    <cellStyle name="Currency 2 4 5 3 4 2" xfId="4193" xr:uid="{00000000-0005-0000-0000-0000FA0E0000}"/>
    <cellStyle name="Currency 2 4 5 3 4 3" xfId="3021" xr:uid="{00000000-0005-0000-0000-0000FB0E0000}"/>
    <cellStyle name="Currency 2 4 5 3 5" xfId="3557" xr:uid="{00000000-0005-0000-0000-0000FC0E0000}"/>
    <cellStyle name="Currency 2 4 5 3 6" xfId="2385" xr:uid="{00000000-0005-0000-0000-0000FD0E0000}"/>
    <cellStyle name="Currency 2 4 5 4" xfId="484" xr:uid="{00000000-0005-0000-0000-0000FE0E0000}"/>
    <cellStyle name="Currency 2 4 5 4 2" xfId="1667" xr:uid="{00000000-0005-0000-0000-0000FF0E0000}"/>
    <cellStyle name="Currency 2 4 5 4 2 2" xfId="4299" xr:uid="{00000000-0005-0000-0000-0000000F0000}"/>
    <cellStyle name="Currency 2 4 5 4 2 3" xfId="3127" xr:uid="{00000000-0005-0000-0000-0000010F0000}"/>
    <cellStyle name="Currency 2 4 5 4 3" xfId="3663" xr:uid="{00000000-0005-0000-0000-0000020F0000}"/>
    <cellStyle name="Currency 2 4 5 4 4" xfId="2491" xr:uid="{00000000-0005-0000-0000-0000030F0000}"/>
    <cellStyle name="Currency 2 4 5 5" xfId="918" xr:uid="{00000000-0005-0000-0000-0000040F0000}"/>
    <cellStyle name="Currency 2 4 5 5 2" xfId="2088" xr:uid="{00000000-0005-0000-0000-0000050F0000}"/>
    <cellStyle name="Currency 2 4 5 5 2 2" xfId="4512" xr:uid="{00000000-0005-0000-0000-0000060F0000}"/>
    <cellStyle name="Currency 2 4 5 5 2 3" xfId="3340" xr:uid="{00000000-0005-0000-0000-0000070F0000}"/>
    <cellStyle name="Currency 2 4 5 5 3" xfId="3876" xr:uid="{00000000-0005-0000-0000-0000080F0000}"/>
    <cellStyle name="Currency 2 4 5 5 4" xfId="2704" xr:uid="{00000000-0005-0000-0000-0000090F0000}"/>
    <cellStyle name="Currency 2 4 5 6" xfId="1252" xr:uid="{00000000-0005-0000-0000-00000A0F0000}"/>
    <cellStyle name="Currency 2 4 5 6 2" xfId="4089" xr:uid="{00000000-0005-0000-0000-00000B0F0000}"/>
    <cellStyle name="Currency 2 4 5 6 3" xfId="2917" xr:uid="{00000000-0005-0000-0000-00000C0F0000}"/>
    <cellStyle name="Currency 2 4 6" xfId="73" xr:uid="{00000000-0005-0000-0000-00000D0F0000}"/>
    <cellStyle name="Currency 2 4 6 2" xfId="173" xr:uid="{00000000-0005-0000-0000-00000E0F0000}"/>
    <cellStyle name="Currency 2 4 6 2 2" xfId="384" xr:uid="{00000000-0005-0000-0000-00000F0F0000}"/>
    <cellStyle name="Currency 2 4 6 2 2 2" xfId="800" xr:uid="{00000000-0005-0000-0000-0000100F0000}"/>
    <cellStyle name="Currency 2 4 6 2 2 2 2" xfId="1983" xr:uid="{00000000-0005-0000-0000-0000110F0000}"/>
    <cellStyle name="Currency 2 4 6 2 2 2 2 2" xfId="4458" xr:uid="{00000000-0005-0000-0000-0000120F0000}"/>
    <cellStyle name="Currency 2 4 6 2 2 2 2 3" xfId="3286" xr:uid="{00000000-0005-0000-0000-0000130F0000}"/>
    <cellStyle name="Currency 2 4 6 2 2 2 3" xfId="3822" xr:uid="{00000000-0005-0000-0000-0000140F0000}"/>
    <cellStyle name="Currency 2 4 6 2 2 2 4" xfId="2650" xr:uid="{00000000-0005-0000-0000-0000150F0000}"/>
    <cellStyle name="Currency 2 4 6 2 2 3" xfId="1160" xr:uid="{00000000-0005-0000-0000-0000160F0000}"/>
    <cellStyle name="Currency 2 4 6 2 2 3 2" xfId="2327" xr:uid="{00000000-0005-0000-0000-0000170F0000}"/>
    <cellStyle name="Currency 2 4 6 2 2 3 2 2" xfId="4674" xr:uid="{00000000-0005-0000-0000-0000180F0000}"/>
    <cellStyle name="Currency 2 4 6 2 2 3 2 3" xfId="3502" xr:uid="{00000000-0005-0000-0000-0000190F0000}"/>
    <cellStyle name="Currency 2 4 6 2 2 3 3" xfId="4038" xr:uid="{00000000-0005-0000-0000-00001A0F0000}"/>
    <cellStyle name="Currency 2 4 6 2 2 3 4" xfId="2866" xr:uid="{00000000-0005-0000-0000-00001B0F0000}"/>
    <cellStyle name="Currency 2 4 6 2 2 4" xfId="1568" xr:uid="{00000000-0005-0000-0000-00001C0F0000}"/>
    <cellStyle name="Currency 2 4 6 2 2 4 2" xfId="4248" xr:uid="{00000000-0005-0000-0000-00001D0F0000}"/>
    <cellStyle name="Currency 2 4 6 2 2 4 3" xfId="3076" xr:uid="{00000000-0005-0000-0000-00001E0F0000}"/>
    <cellStyle name="Currency 2 4 6 2 2 5" xfId="3612" xr:uid="{00000000-0005-0000-0000-00001F0F0000}"/>
    <cellStyle name="Currency 2 4 6 2 2 6" xfId="2440" xr:uid="{00000000-0005-0000-0000-0000200F0000}"/>
    <cellStyle name="Currency 2 4 6 2 3" xfId="594" xr:uid="{00000000-0005-0000-0000-0000210F0000}"/>
    <cellStyle name="Currency 2 4 6 2 3 2" xfId="1777" xr:uid="{00000000-0005-0000-0000-0000220F0000}"/>
    <cellStyle name="Currency 2 4 6 2 3 2 2" xfId="4354" xr:uid="{00000000-0005-0000-0000-0000230F0000}"/>
    <cellStyle name="Currency 2 4 6 2 3 2 3" xfId="3182" xr:uid="{00000000-0005-0000-0000-0000240F0000}"/>
    <cellStyle name="Currency 2 4 6 2 3 3" xfId="3718" xr:uid="{00000000-0005-0000-0000-0000250F0000}"/>
    <cellStyle name="Currency 2 4 6 2 3 4" xfId="2546" xr:uid="{00000000-0005-0000-0000-0000260F0000}"/>
    <cellStyle name="Currency 2 4 6 2 4" xfId="1028" xr:uid="{00000000-0005-0000-0000-0000270F0000}"/>
    <cellStyle name="Currency 2 4 6 2 4 2" xfId="2198" xr:uid="{00000000-0005-0000-0000-0000280F0000}"/>
    <cellStyle name="Currency 2 4 6 2 4 2 2" xfId="4567" xr:uid="{00000000-0005-0000-0000-0000290F0000}"/>
    <cellStyle name="Currency 2 4 6 2 4 2 3" xfId="3395" xr:uid="{00000000-0005-0000-0000-00002A0F0000}"/>
    <cellStyle name="Currency 2 4 6 2 4 3" xfId="3931" xr:uid="{00000000-0005-0000-0000-00002B0F0000}"/>
    <cellStyle name="Currency 2 4 6 2 4 4" xfId="2759" xr:uid="{00000000-0005-0000-0000-00002C0F0000}"/>
    <cellStyle name="Currency 2 4 6 2 5" xfId="1362" xr:uid="{00000000-0005-0000-0000-00002D0F0000}"/>
    <cellStyle name="Currency 2 4 6 2 5 2" xfId="4144" xr:uid="{00000000-0005-0000-0000-00002E0F0000}"/>
    <cellStyle name="Currency 2 4 6 2 5 3" xfId="2972" xr:uid="{00000000-0005-0000-0000-00002F0F0000}"/>
    <cellStyle name="Currency 2 4 6 3" xfId="284" xr:uid="{00000000-0005-0000-0000-0000300F0000}"/>
    <cellStyle name="Currency 2 4 6 3 2" xfId="700" xr:uid="{00000000-0005-0000-0000-0000310F0000}"/>
    <cellStyle name="Currency 2 4 6 3 2 2" xfId="1883" xr:uid="{00000000-0005-0000-0000-0000320F0000}"/>
    <cellStyle name="Currency 2 4 6 3 2 2 2" xfId="4408" xr:uid="{00000000-0005-0000-0000-0000330F0000}"/>
    <cellStyle name="Currency 2 4 6 3 2 2 3" xfId="3236" xr:uid="{00000000-0005-0000-0000-0000340F0000}"/>
    <cellStyle name="Currency 2 4 6 3 2 3" xfId="3772" xr:uid="{00000000-0005-0000-0000-0000350F0000}"/>
    <cellStyle name="Currency 2 4 6 3 2 4" xfId="2600" xr:uid="{00000000-0005-0000-0000-0000360F0000}"/>
    <cellStyle name="Currency 2 4 6 3 3" xfId="1110" xr:uid="{00000000-0005-0000-0000-0000370F0000}"/>
    <cellStyle name="Currency 2 4 6 3 3 2" xfId="2277" xr:uid="{00000000-0005-0000-0000-0000380F0000}"/>
    <cellStyle name="Currency 2 4 6 3 3 2 2" xfId="4624" xr:uid="{00000000-0005-0000-0000-0000390F0000}"/>
    <cellStyle name="Currency 2 4 6 3 3 2 3" xfId="3452" xr:uid="{00000000-0005-0000-0000-00003A0F0000}"/>
    <cellStyle name="Currency 2 4 6 3 3 3" xfId="3988" xr:uid="{00000000-0005-0000-0000-00003B0F0000}"/>
    <cellStyle name="Currency 2 4 6 3 3 4" xfId="2816" xr:uid="{00000000-0005-0000-0000-00003C0F0000}"/>
    <cellStyle name="Currency 2 4 6 3 4" xfId="1468" xr:uid="{00000000-0005-0000-0000-00003D0F0000}"/>
    <cellStyle name="Currency 2 4 6 3 4 2" xfId="4198" xr:uid="{00000000-0005-0000-0000-00003E0F0000}"/>
    <cellStyle name="Currency 2 4 6 3 4 3" xfId="3026" xr:uid="{00000000-0005-0000-0000-00003F0F0000}"/>
    <cellStyle name="Currency 2 4 6 3 5" xfId="3562" xr:uid="{00000000-0005-0000-0000-0000400F0000}"/>
    <cellStyle name="Currency 2 4 6 3 6" xfId="2390" xr:uid="{00000000-0005-0000-0000-0000410F0000}"/>
    <cellStyle name="Currency 2 4 6 4" xfId="494" xr:uid="{00000000-0005-0000-0000-0000420F0000}"/>
    <cellStyle name="Currency 2 4 6 4 2" xfId="1677" xr:uid="{00000000-0005-0000-0000-0000430F0000}"/>
    <cellStyle name="Currency 2 4 6 4 2 2" xfId="4304" xr:uid="{00000000-0005-0000-0000-0000440F0000}"/>
    <cellStyle name="Currency 2 4 6 4 2 3" xfId="3132" xr:uid="{00000000-0005-0000-0000-0000450F0000}"/>
    <cellStyle name="Currency 2 4 6 4 3" xfId="3668" xr:uid="{00000000-0005-0000-0000-0000460F0000}"/>
    <cellStyle name="Currency 2 4 6 4 4" xfId="2496" xr:uid="{00000000-0005-0000-0000-0000470F0000}"/>
    <cellStyle name="Currency 2 4 6 5" xfId="928" xr:uid="{00000000-0005-0000-0000-0000480F0000}"/>
    <cellStyle name="Currency 2 4 6 5 2" xfId="2098" xr:uid="{00000000-0005-0000-0000-0000490F0000}"/>
    <cellStyle name="Currency 2 4 6 5 2 2" xfId="4517" xr:uid="{00000000-0005-0000-0000-00004A0F0000}"/>
    <cellStyle name="Currency 2 4 6 5 2 3" xfId="3345" xr:uid="{00000000-0005-0000-0000-00004B0F0000}"/>
    <cellStyle name="Currency 2 4 6 5 3" xfId="3881" xr:uid="{00000000-0005-0000-0000-00004C0F0000}"/>
    <cellStyle name="Currency 2 4 6 5 4" xfId="2709" xr:uid="{00000000-0005-0000-0000-00004D0F0000}"/>
    <cellStyle name="Currency 2 4 6 6" xfId="1262" xr:uid="{00000000-0005-0000-0000-00004E0F0000}"/>
    <cellStyle name="Currency 2 4 6 6 2" xfId="4094" xr:uid="{00000000-0005-0000-0000-00004F0F0000}"/>
    <cellStyle name="Currency 2 4 6 6 3" xfId="2922" xr:uid="{00000000-0005-0000-0000-0000500F0000}"/>
    <cellStyle name="Currency 2 4 7" xfId="83" xr:uid="{00000000-0005-0000-0000-0000510F0000}"/>
    <cellStyle name="Currency 2 4 7 2" xfId="183" xr:uid="{00000000-0005-0000-0000-0000520F0000}"/>
    <cellStyle name="Currency 2 4 7 2 2" xfId="394" xr:uid="{00000000-0005-0000-0000-0000530F0000}"/>
    <cellStyle name="Currency 2 4 7 2 2 2" xfId="810" xr:uid="{00000000-0005-0000-0000-0000540F0000}"/>
    <cellStyle name="Currency 2 4 7 2 2 2 2" xfId="1993" xr:uid="{00000000-0005-0000-0000-0000550F0000}"/>
    <cellStyle name="Currency 2 4 7 2 2 2 2 2" xfId="4463" xr:uid="{00000000-0005-0000-0000-0000560F0000}"/>
    <cellStyle name="Currency 2 4 7 2 2 2 2 3" xfId="3291" xr:uid="{00000000-0005-0000-0000-0000570F0000}"/>
    <cellStyle name="Currency 2 4 7 2 2 2 3" xfId="3827" xr:uid="{00000000-0005-0000-0000-0000580F0000}"/>
    <cellStyle name="Currency 2 4 7 2 2 2 4" xfId="2655" xr:uid="{00000000-0005-0000-0000-0000590F0000}"/>
    <cellStyle name="Currency 2 4 7 2 2 3" xfId="1165" xr:uid="{00000000-0005-0000-0000-00005A0F0000}"/>
    <cellStyle name="Currency 2 4 7 2 2 3 2" xfId="2332" xr:uid="{00000000-0005-0000-0000-00005B0F0000}"/>
    <cellStyle name="Currency 2 4 7 2 2 3 2 2" xfId="4679" xr:uid="{00000000-0005-0000-0000-00005C0F0000}"/>
    <cellStyle name="Currency 2 4 7 2 2 3 2 3" xfId="3507" xr:uid="{00000000-0005-0000-0000-00005D0F0000}"/>
    <cellStyle name="Currency 2 4 7 2 2 3 3" xfId="4043" xr:uid="{00000000-0005-0000-0000-00005E0F0000}"/>
    <cellStyle name="Currency 2 4 7 2 2 3 4" xfId="2871" xr:uid="{00000000-0005-0000-0000-00005F0F0000}"/>
    <cellStyle name="Currency 2 4 7 2 2 4" xfId="1578" xr:uid="{00000000-0005-0000-0000-0000600F0000}"/>
    <cellStyle name="Currency 2 4 7 2 2 4 2" xfId="4253" xr:uid="{00000000-0005-0000-0000-0000610F0000}"/>
    <cellStyle name="Currency 2 4 7 2 2 4 3" xfId="3081" xr:uid="{00000000-0005-0000-0000-0000620F0000}"/>
    <cellStyle name="Currency 2 4 7 2 2 5" xfId="3617" xr:uid="{00000000-0005-0000-0000-0000630F0000}"/>
    <cellStyle name="Currency 2 4 7 2 2 6" xfId="2445" xr:uid="{00000000-0005-0000-0000-0000640F0000}"/>
    <cellStyle name="Currency 2 4 7 2 3" xfId="604" xr:uid="{00000000-0005-0000-0000-0000650F0000}"/>
    <cellStyle name="Currency 2 4 7 2 3 2" xfId="1787" xr:uid="{00000000-0005-0000-0000-0000660F0000}"/>
    <cellStyle name="Currency 2 4 7 2 3 2 2" xfId="4359" xr:uid="{00000000-0005-0000-0000-0000670F0000}"/>
    <cellStyle name="Currency 2 4 7 2 3 2 3" xfId="3187" xr:uid="{00000000-0005-0000-0000-0000680F0000}"/>
    <cellStyle name="Currency 2 4 7 2 3 3" xfId="3723" xr:uid="{00000000-0005-0000-0000-0000690F0000}"/>
    <cellStyle name="Currency 2 4 7 2 3 4" xfId="2551" xr:uid="{00000000-0005-0000-0000-00006A0F0000}"/>
    <cellStyle name="Currency 2 4 7 2 4" xfId="1038" xr:uid="{00000000-0005-0000-0000-00006B0F0000}"/>
    <cellStyle name="Currency 2 4 7 2 4 2" xfId="2208" xr:uid="{00000000-0005-0000-0000-00006C0F0000}"/>
    <cellStyle name="Currency 2 4 7 2 4 2 2" xfId="4572" xr:uid="{00000000-0005-0000-0000-00006D0F0000}"/>
    <cellStyle name="Currency 2 4 7 2 4 2 3" xfId="3400" xr:uid="{00000000-0005-0000-0000-00006E0F0000}"/>
    <cellStyle name="Currency 2 4 7 2 4 3" xfId="3936" xr:uid="{00000000-0005-0000-0000-00006F0F0000}"/>
    <cellStyle name="Currency 2 4 7 2 4 4" xfId="2764" xr:uid="{00000000-0005-0000-0000-0000700F0000}"/>
    <cellStyle name="Currency 2 4 7 2 5" xfId="1372" xr:uid="{00000000-0005-0000-0000-0000710F0000}"/>
    <cellStyle name="Currency 2 4 7 2 5 2" xfId="4149" xr:uid="{00000000-0005-0000-0000-0000720F0000}"/>
    <cellStyle name="Currency 2 4 7 2 5 3" xfId="2977" xr:uid="{00000000-0005-0000-0000-0000730F0000}"/>
    <cellStyle name="Currency 2 4 7 3" xfId="294" xr:uid="{00000000-0005-0000-0000-0000740F0000}"/>
    <cellStyle name="Currency 2 4 7 3 2" xfId="710" xr:uid="{00000000-0005-0000-0000-0000750F0000}"/>
    <cellStyle name="Currency 2 4 7 3 2 2" xfId="1893" xr:uid="{00000000-0005-0000-0000-0000760F0000}"/>
    <cellStyle name="Currency 2 4 7 3 2 2 2" xfId="4413" xr:uid="{00000000-0005-0000-0000-0000770F0000}"/>
    <cellStyle name="Currency 2 4 7 3 2 2 3" xfId="3241" xr:uid="{00000000-0005-0000-0000-0000780F0000}"/>
    <cellStyle name="Currency 2 4 7 3 2 3" xfId="3777" xr:uid="{00000000-0005-0000-0000-0000790F0000}"/>
    <cellStyle name="Currency 2 4 7 3 2 4" xfId="2605" xr:uid="{00000000-0005-0000-0000-00007A0F0000}"/>
    <cellStyle name="Currency 2 4 7 3 3" xfId="1115" xr:uid="{00000000-0005-0000-0000-00007B0F0000}"/>
    <cellStyle name="Currency 2 4 7 3 3 2" xfId="2282" xr:uid="{00000000-0005-0000-0000-00007C0F0000}"/>
    <cellStyle name="Currency 2 4 7 3 3 2 2" xfId="4629" xr:uid="{00000000-0005-0000-0000-00007D0F0000}"/>
    <cellStyle name="Currency 2 4 7 3 3 2 3" xfId="3457" xr:uid="{00000000-0005-0000-0000-00007E0F0000}"/>
    <cellStyle name="Currency 2 4 7 3 3 3" xfId="3993" xr:uid="{00000000-0005-0000-0000-00007F0F0000}"/>
    <cellStyle name="Currency 2 4 7 3 3 4" xfId="2821" xr:uid="{00000000-0005-0000-0000-0000800F0000}"/>
    <cellStyle name="Currency 2 4 7 3 4" xfId="1478" xr:uid="{00000000-0005-0000-0000-0000810F0000}"/>
    <cellStyle name="Currency 2 4 7 3 4 2" xfId="4203" xr:uid="{00000000-0005-0000-0000-0000820F0000}"/>
    <cellStyle name="Currency 2 4 7 3 4 3" xfId="3031" xr:uid="{00000000-0005-0000-0000-0000830F0000}"/>
    <cellStyle name="Currency 2 4 7 3 5" xfId="3567" xr:uid="{00000000-0005-0000-0000-0000840F0000}"/>
    <cellStyle name="Currency 2 4 7 3 6" xfId="2395" xr:uid="{00000000-0005-0000-0000-0000850F0000}"/>
    <cellStyle name="Currency 2 4 7 4" xfId="504" xr:uid="{00000000-0005-0000-0000-0000860F0000}"/>
    <cellStyle name="Currency 2 4 7 4 2" xfId="1687" xr:uid="{00000000-0005-0000-0000-0000870F0000}"/>
    <cellStyle name="Currency 2 4 7 4 2 2" xfId="4309" xr:uid="{00000000-0005-0000-0000-0000880F0000}"/>
    <cellStyle name="Currency 2 4 7 4 2 3" xfId="3137" xr:uid="{00000000-0005-0000-0000-0000890F0000}"/>
    <cellStyle name="Currency 2 4 7 4 3" xfId="3673" xr:uid="{00000000-0005-0000-0000-00008A0F0000}"/>
    <cellStyle name="Currency 2 4 7 4 4" xfId="2501" xr:uid="{00000000-0005-0000-0000-00008B0F0000}"/>
    <cellStyle name="Currency 2 4 7 5" xfId="938" xr:uid="{00000000-0005-0000-0000-00008C0F0000}"/>
    <cellStyle name="Currency 2 4 7 5 2" xfId="2108" xr:uid="{00000000-0005-0000-0000-00008D0F0000}"/>
    <cellStyle name="Currency 2 4 7 5 2 2" xfId="4522" xr:uid="{00000000-0005-0000-0000-00008E0F0000}"/>
    <cellStyle name="Currency 2 4 7 5 2 3" xfId="3350" xr:uid="{00000000-0005-0000-0000-00008F0F0000}"/>
    <cellStyle name="Currency 2 4 7 5 3" xfId="3886" xr:uid="{00000000-0005-0000-0000-0000900F0000}"/>
    <cellStyle name="Currency 2 4 7 5 4" xfId="2714" xr:uid="{00000000-0005-0000-0000-0000910F0000}"/>
    <cellStyle name="Currency 2 4 7 6" xfId="1272" xr:uid="{00000000-0005-0000-0000-0000920F0000}"/>
    <cellStyle name="Currency 2 4 7 6 2" xfId="4099" xr:uid="{00000000-0005-0000-0000-0000930F0000}"/>
    <cellStyle name="Currency 2 4 7 6 3" xfId="2927" xr:uid="{00000000-0005-0000-0000-0000940F0000}"/>
    <cellStyle name="Currency 2 4 8" xfId="93" xr:uid="{00000000-0005-0000-0000-0000950F0000}"/>
    <cellStyle name="Currency 2 4 8 2" xfId="193" xr:uid="{00000000-0005-0000-0000-0000960F0000}"/>
    <cellStyle name="Currency 2 4 8 2 2" xfId="404" xr:uid="{00000000-0005-0000-0000-0000970F0000}"/>
    <cellStyle name="Currency 2 4 8 2 2 2" xfId="820" xr:uid="{00000000-0005-0000-0000-0000980F0000}"/>
    <cellStyle name="Currency 2 4 8 2 2 2 2" xfId="2003" xr:uid="{00000000-0005-0000-0000-0000990F0000}"/>
    <cellStyle name="Currency 2 4 8 2 2 2 2 2" xfId="4468" xr:uid="{00000000-0005-0000-0000-00009A0F0000}"/>
    <cellStyle name="Currency 2 4 8 2 2 2 2 3" xfId="3296" xr:uid="{00000000-0005-0000-0000-00009B0F0000}"/>
    <cellStyle name="Currency 2 4 8 2 2 2 3" xfId="3832" xr:uid="{00000000-0005-0000-0000-00009C0F0000}"/>
    <cellStyle name="Currency 2 4 8 2 2 2 4" xfId="2660" xr:uid="{00000000-0005-0000-0000-00009D0F0000}"/>
    <cellStyle name="Currency 2 4 8 2 2 3" xfId="1170" xr:uid="{00000000-0005-0000-0000-00009E0F0000}"/>
    <cellStyle name="Currency 2 4 8 2 2 3 2" xfId="2337" xr:uid="{00000000-0005-0000-0000-00009F0F0000}"/>
    <cellStyle name="Currency 2 4 8 2 2 3 2 2" xfId="4684" xr:uid="{00000000-0005-0000-0000-0000A00F0000}"/>
    <cellStyle name="Currency 2 4 8 2 2 3 2 3" xfId="3512" xr:uid="{00000000-0005-0000-0000-0000A10F0000}"/>
    <cellStyle name="Currency 2 4 8 2 2 3 3" xfId="4048" xr:uid="{00000000-0005-0000-0000-0000A20F0000}"/>
    <cellStyle name="Currency 2 4 8 2 2 3 4" xfId="2876" xr:uid="{00000000-0005-0000-0000-0000A30F0000}"/>
    <cellStyle name="Currency 2 4 8 2 2 4" xfId="1588" xr:uid="{00000000-0005-0000-0000-0000A40F0000}"/>
    <cellStyle name="Currency 2 4 8 2 2 4 2" xfId="4258" xr:uid="{00000000-0005-0000-0000-0000A50F0000}"/>
    <cellStyle name="Currency 2 4 8 2 2 4 3" xfId="3086" xr:uid="{00000000-0005-0000-0000-0000A60F0000}"/>
    <cellStyle name="Currency 2 4 8 2 2 5" xfId="3622" xr:uid="{00000000-0005-0000-0000-0000A70F0000}"/>
    <cellStyle name="Currency 2 4 8 2 2 6" xfId="2450" xr:uid="{00000000-0005-0000-0000-0000A80F0000}"/>
    <cellStyle name="Currency 2 4 8 2 3" xfId="614" xr:uid="{00000000-0005-0000-0000-0000A90F0000}"/>
    <cellStyle name="Currency 2 4 8 2 3 2" xfId="1797" xr:uid="{00000000-0005-0000-0000-0000AA0F0000}"/>
    <cellStyle name="Currency 2 4 8 2 3 2 2" xfId="4364" xr:uid="{00000000-0005-0000-0000-0000AB0F0000}"/>
    <cellStyle name="Currency 2 4 8 2 3 2 3" xfId="3192" xr:uid="{00000000-0005-0000-0000-0000AC0F0000}"/>
    <cellStyle name="Currency 2 4 8 2 3 3" xfId="3728" xr:uid="{00000000-0005-0000-0000-0000AD0F0000}"/>
    <cellStyle name="Currency 2 4 8 2 3 4" xfId="2556" xr:uid="{00000000-0005-0000-0000-0000AE0F0000}"/>
    <cellStyle name="Currency 2 4 8 2 4" xfId="1048" xr:uid="{00000000-0005-0000-0000-0000AF0F0000}"/>
    <cellStyle name="Currency 2 4 8 2 4 2" xfId="2218" xr:uid="{00000000-0005-0000-0000-0000B00F0000}"/>
    <cellStyle name="Currency 2 4 8 2 4 2 2" xfId="4577" xr:uid="{00000000-0005-0000-0000-0000B10F0000}"/>
    <cellStyle name="Currency 2 4 8 2 4 2 3" xfId="3405" xr:uid="{00000000-0005-0000-0000-0000B20F0000}"/>
    <cellStyle name="Currency 2 4 8 2 4 3" xfId="3941" xr:uid="{00000000-0005-0000-0000-0000B30F0000}"/>
    <cellStyle name="Currency 2 4 8 2 4 4" xfId="2769" xr:uid="{00000000-0005-0000-0000-0000B40F0000}"/>
    <cellStyle name="Currency 2 4 8 2 5" xfId="1382" xr:uid="{00000000-0005-0000-0000-0000B50F0000}"/>
    <cellStyle name="Currency 2 4 8 2 5 2" xfId="4154" xr:uid="{00000000-0005-0000-0000-0000B60F0000}"/>
    <cellStyle name="Currency 2 4 8 2 5 3" xfId="2982" xr:uid="{00000000-0005-0000-0000-0000B70F0000}"/>
    <cellStyle name="Currency 2 4 8 3" xfId="304" xr:uid="{00000000-0005-0000-0000-0000B80F0000}"/>
    <cellStyle name="Currency 2 4 8 3 2" xfId="720" xr:uid="{00000000-0005-0000-0000-0000B90F0000}"/>
    <cellStyle name="Currency 2 4 8 3 2 2" xfId="1903" xr:uid="{00000000-0005-0000-0000-0000BA0F0000}"/>
    <cellStyle name="Currency 2 4 8 3 2 2 2" xfId="4418" xr:uid="{00000000-0005-0000-0000-0000BB0F0000}"/>
    <cellStyle name="Currency 2 4 8 3 2 2 3" xfId="3246" xr:uid="{00000000-0005-0000-0000-0000BC0F0000}"/>
    <cellStyle name="Currency 2 4 8 3 2 3" xfId="3782" xr:uid="{00000000-0005-0000-0000-0000BD0F0000}"/>
    <cellStyle name="Currency 2 4 8 3 2 4" xfId="2610" xr:uid="{00000000-0005-0000-0000-0000BE0F0000}"/>
    <cellStyle name="Currency 2 4 8 3 3" xfId="1120" xr:uid="{00000000-0005-0000-0000-0000BF0F0000}"/>
    <cellStyle name="Currency 2 4 8 3 3 2" xfId="2287" xr:uid="{00000000-0005-0000-0000-0000C00F0000}"/>
    <cellStyle name="Currency 2 4 8 3 3 2 2" xfId="4634" xr:uid="{00000000-0005-0000-0000-0000C10F0000}"/>
    <cellStyle name="Currency 2 4 8 3 3 2 3" xfId="3462" xr:uid="{00000000-0005-0000-0000-0000C20F0000}"/>
    <cellStyle name="Currency 2 4 8 3 3 3" xfId="3998" xr:uid="{00000000-0005-0000-0000-0000C30F0000}"/>
    <cellStyle name="Currency 2 4 8 3 3 4" xfId="2826" xr:uid="{00000000-0005-0000-0000-0000C40F0000}"/>
    <cellStyle name="Currency 2 4 8 3 4" xfId="1488" xr:uid="{00000000-0005-0000-0000-0000C50F0000}"/>
    <cellStyle name="Currency 2 4 8 3 4 2" xfId="4208" xr:uid="{00000000-0005-0000-0000-0000C60F0000}"/>
    <cellStyle name="Currency 2 4 8 3 4 3" xfId="3036" xr:uid="{00000000-0005-0000-0000-0000C70F0000}"/>
    <cellStyle name="Currency 2 4 8 3 5" xfId="3572" xr:uid="{00000000-0005-0000-0000-0000C80F0000}"/>
    <cellStyle name="Currency 2 4 8 3 6" xfId="2400" xr:uid="{00000000-0005-0000-0000-0000C90F0000}"/>
    <cellStyle name="Currency 2 4 8 4" xfId="514" xr:uid="{00000000-0005-0000-0000-0000CA0F0000}"/>
    <cellStyle name="Currency 2 4 8 4 2" xfId="1697" xr:uid="{00000000-0005-0000-0000-0000CB0F0000}"/>
    <cellStyle name="Currency 2 4 8 4 2 2" xfId="4314" xr:uid="{00000000-0005-0000-0000-0000CC0F0000}"/>
    <cellStyle name="Currency 2 4 8 4 2 3" xfId="3142" xr:uid="{00000000-0005-0000-0000-0000CD0F0000}"/>
    <cellStyle name="Currency 2 4 8 4 3" xfId="3678" xr:uid="{00000000-0005-0000-0000-0000CE0F0000}"/>
    <cellStyle name="Currency 2 4 8 4 4" xfId="2506" xr:uid="{00000000-0005-0000-0000-0000CF0F0000}"/>
    <cellStyle name="Currency 2 4 8 5" xfId="948" xr:uid="{00000000-0005-0000-0000-0000D00F0000}"/>
    <cellStyle name="Currency 2 4 8 5 2" xfId="2118" xr:uid="{00000000-0005-0000-0000-0000D10F0000}"/>
    <cellStyle name="Currency 2 4 8 5 2 2" xfId="4527" xr:uid="{00000000-0005-0000-0000-0000D20F0000}"/>
    <cellStyle name="Currency 2 4 8 5 2 3" xfId="3355" xr:uid="{00000000-0005-0000-0000-0000D30F0000}"/>
    <cellStyle name="Currency 2 4 8 5 3" xfId="3891" xr:uid="{00000000-0005-0000-0000-0000D40F0000}"/>
    <cellStyle name="Currency 2 4 8 5 4" xfId="2719" xr:uid="{00000000-0005-0000-0000-0000D50F0000}"/>
    <cellStyle name="Currency 2 4 8 6" xfId="1282" xr:uid="{00000000-0005-0000-0000-0000D60F0000}"/>
    <cellStyle name="Currency 2 4 8 6 2" xfId="4104" xr:uid="{00000000-0005-0000-0000-0000D70F0000}"/>
    <cellStyle name="Currency 2 4 8 6 3" xfId="2932" xr:uid="{00000000-0005-0000-0000-0000D80F0000}"/>
    <cellStyle name="Currency 2 4 9" xfId="103" xr:uid="{00000000-0005-0000-0000-0000D90F0000}"/>
    <cellStyle name="Currency 2 4 9 2" xfId="203" xr:uid="{00000000-0005-0000-0000-0000DA0F0000}"/>
    <cellStyle name="Currency 2 4 9 2 2" xfId="414" xr:uid="{00000000-0005-0000-0000-0000DB0F0000}"/>
    <cellStyle name="Currency 2 4 9 2 2 2" xfId="830" xr:uid="{00000000-0005-0000-0000-0000DC0F0000}"/>
    <cellStyle name="Currency 2 4 9 2 2 2 2" xfId="2013" xr:uid="{00000000-0005-0000-0000-0000DD0F0000}"/>
    <cellStyle name="Currency 2 4 9 2 2 2 2 2" xfId="4473" xr:uid="{00000000-0005-0000-0000-0000DE0F0000}"/>
    <cellStyle name="Currency 2 4 9 2 2 2 2 3" xfId="3301" xr:uid="{00000000-0005-0000-0000-0000DF0F0000}"/>
    <cellStyle name="Currency 2 4 9 2 2 2 3" xfId="3837" xr:uid="{00000000-0005-0000-0000-0000E00F0000}"/>
    <cellStyle name="Currency 2 4 9 2 2 2 4" xfId="2665" xr:uid="{00000000-0005-0000-0000-0000E10F0000}"/>
    <cellStyle name="Currency 2 4 9 2 2 3" xfId="1175" xr:uid="{00000000-0005-0000-0000-0000E20F0000}"/>
    <cellStyle name="Currency 2 4 9 2 2 3 2" xfId="2342" xr:uid="{00000000-0005-0000-0000-0000E30F0000}"/>
    <cellStyle name="Currency 2 4 9 2 2 3 2 2" xfId="4689" xr:uid="{00000000-0005-0000-0000-0000E40F0000}"/>
    <cellStyle name="Currency 2 4 9 2 2 3 2 3" xfId="3517" xr:uid="{00000000-0005-0000-0000-0000E50F0000}"/>
    <cellStyle name="Currency 2 4 9 2 2 3 3" xfId="4053" xr:uid="{00000000-0005-0000-0000-0000E60F0000}"/>
    <cellStyle name="Currency 2 4 9 2 2 3 4" xfId="2881" xr:uid="{00000000-0005-0000-0000-0000E70F0000}"/>
    <cellStyle name="Currency 2 4 9 2 2 4" xfId="1598" xr:uid="{00000000-0005-0000-0000-0000E80F0000}"/>
    <cellStyle name="Currency 2 4 9 2 2 4 2" xfId="4263" xr:uid="{00000000-0005-0000-0000-0000E90F0000}"/>
    <cellStyle name="Currency 2 4 9 2 2 4 3" xfId="3091" xr:uid="{00000000-0005-0000-0000-0000EA0F0000}"/>
    <cellStyle name="Currency 2 4 9 2 2 5" xfId="3627" xr:uid="{00000000-0005-0000-0000-0000EB0F0000}"/>
    <cellStyle name="Currency 2 4 9 2 2 6" xfId="2455" xr:uid="{00000000-0005-0000-0000-0000EC0F0000}"/>
    <cellStyle name="Currency 2 4 9 2 3" xfId="624" xr:uid="{00000000-0005-0000-0000-0000ED0F0000}"/>
    <cellStyle name="Currency 2 4 9 2 3 2" xfId="1807" xr:uid="{00000000-0005-0000-0000-0000EE0F0000}"/>
    <cellStyle name="Currency 2 4 9 2 3 2 2" xfId="4369" xr:uid="{00000000-0005-0000-0000-0000EF0F0000}"/>
    <cellStyle name="Currency 2 4 9 2 3 2 3" xfId="3197" xr:uid="{00000000-0005-0000-0000-0000F00F0000}"/>
    <cellStyle name="Currency 2 4 9 2 3 3" xfId="3733" xr:uid="{00000000-0005-0000-0000-0000F10F0000}"/>
    <cellStyle name="Currency 2 4 9 2 3 4" xfId="2561" xr:uid="{00000000-0005-0000-0000-0000F20F0000}"/>
    <cellStyle name="Currency 2 4 9 2 4" xfId="1058" xr:uid="{00000000-0005-0000-0000-0000F30F0000}"/>
    <cellStyle name="Currency 2 4 9 2 4 2" xfId="2228" xr:uid="{00000000-0005-0000-0000-0000F40F0000}"/>
    <cellStyle name="Currency 2 4 9 2 4 2 2" xfId="4582" xr:uid="{00000000-0005-0000-0000-0000F50F0000}"/>
    <cellStyle name="Currency 2 4 9 2 4 2 3" xfId="3410" xr:uid="{00000000-0005-0000-0000-0000F60F0000}"/>
    <cellStyle name="Currency 2 4 9 2 4 3" xfId="3946" xr:uid="{00000000-0005-0000-0000-0000F70F0000}"/>
    <cellStyle name="Currency 2 4 9 2 4 4" xfId="2774" xr:uid="{00000000-0005-0000-0000-0000F80F0000}"/>
    <cellStyle name="Currency 2 4 9 2 5" xfId="1392" xr:uid="{00000000-0005-0000-0000-0000F90F0000}"/>
    <cellStyle name="Currency 2 4 9 2 5 2" xfId="4159" xr:uid="{00000000-0005-0000-0000-0000FA0F0000}"/>
    <cellStyle name="Currency 2 4 9 2 5 3" xfId="2987" xr:uid="{00000000-0005-0000-0000-0000FB0F0000}"/>
    <cellStyle name="Currency 2 4 9 3" xfId="314" xr:uid="{00000000-0005-0000-0000-0000FC0F0000}"/>
    <cellStyle name="Currency 2 4 9 3 2" xfId="730" xr:uid="{00000000-0005-0000-0000-0000FD0F0000}"/>
    <cellStyle name="Currency 2 4 9 3 2 2" xfId="1913" xr:uid="{00000000-0005-0000-0000-0000FE0F0000}"/>
    <cellStyle name="Currency 2 4 9 3 2 2 2" xfId="4423" xr:uid="{00000000-0005-0000-0000-0000FF0F0000}"/>
    <cellStyle name="Currency 2 4 9 3 2 2 3" xfId="3251" xr:uid="{00000000-0005-0000-0000-000000100000}"/>
    <cellStyle name="Currency 2 4 9 3 2 3" xfId="3787" xr:uid="{00000000-0005-0000-0000-000001100000}"/>
    <cellStyle name="Currency 2 4 9 3 2 4" xfId="2615" xr:uid="{00000000-0005-0000-0000-000002100000}"/>
    <cellStyle name="Currency 2 4 9 3 3" xfId="1125" xr:uid="{00000000-0005-0000-0000-000003100000}"/>
    <cellStyle name="Currency 2 4 9 3 3 2" xfId="2292" xr:uid="{00000000-0005-0000-0000-000004100000}"/>
    <cellStyle name="Currency 2 4 9 3 3 2 2" xfId="4639" xr:uid="{00000000-0005-0000-0000-000005100000}"/>
    <cellStyle name="Currency 2 4 9 3 3 2 3" xfId="3467" xr:uid="{00000000-0005-0000-0000-000006100000}"/>
    <cellStyle name="Currency 2 4 9 3 3 3" xfId="4003" xr:uid="{00000000-0005-0000-0000-000007100000}"/>
    <cellStyle name="Currency 2 4 9 3 3 4" xfId="2831" xr:uid="{00000000-0005-0000-0000-000008100000}"/>
    <cellStyle name="Currency 2 4 9 3 4" xfId="1498" xr:uid="{00000000-0005-0000-0000-000009100000}"/>
    <cellStyle name="Currency 2 4 9 3 4 2" xfId="4213" xr:uid="{00000000-0005-0000-0000-00000A100000}"/>
    <cellStyle name="Currency 2 4 9 3 4 3" xfId="3041" xr:uid="{00000000-0005-0000-0000-00000B100000}"/>
    <cellStyle name="Currency 2 4 9 3 5" xfId="3577" xr:uid="{00000000-0005-0000-0000-00000C100000}"/>
    <cellStyle name="Currency 2 4 9 3 6" xfId="2405" xr:uid="{00000000-0005-0000-0000-00000D100000}"/>
    <cellStyle name="Currency 2 4 9 4" xfId="524" xr:uid="{00000000-0005-0000-0000-00000E100000}"/>
    <cellStyle name="Currency 2 4 9 4 2" xfId="1707" xr:uid="{00000000-0005-0000-0000-00000F100000}"/>
    <cellStyle name="Currency 2 4 9 4 2 2" xfId="4319" xr:uid="{00000000-0005-0000-0000-000010100000}"/>
    <cellStyle name="Currency 2 4 9 4 2 3" xfId="3147" xr:uid="{00000000-0005-0000-0000-000011100000}"/>
    <cellStyle name="Currency 2 4 9 4 3" xfId="3683" xr:uid="{00000000-0005-0000-0000-000012100000}"/>
    <cellStyle name="Currency 2 4 9 4 4" xfId="2511" xr:uid="{00000000-0005-0000-0000-000013100000}"/>
    <cellStyle name="Currency 2 4 9 5" xfId="958" xr:uid="{00000000-0005-0000-0000-000014100000}"/>
    <cellStyle name="Currency 2 4 9 5 2" xfId="2128" xr:uid="{00000000-0005-0000-0000-000015100000}"/>
    <cellStyle name="Currency 2 4 9 5 2 2" xfId="4532" xr:uid="{00000000-0005-0000-0000-000016100000}"/>
    <cellStyle name="Currency 2 4 9 5 2 3" xfId="3360" xr:uid="{00000000-0005-0000-0000-000017100000}"/>
    <cellStyle name="Currency 2 4 9 5 3" xfId="3896" xr:uid="{00000000-0005-0000-0000-000018100000}"/>
    <cellStyle name="Currency 2 4 9 5 4" xfId="2724" xr:uid="{00000000-0005-0000-0000-000019100000}"/>
    <cellStyle name="Currency 2 4 9 6" xfId="1292" xr:uid="{00000000-0005-0000-0000-00001A100000}"/>
    <cellStyle name="Currency 2 4 9 6 2" xfId="4109" xr:uid="{00000000-0005-0000-0000-00001B100000}"/>
    <cellStyle name="Currency 2 4 9 6 3" xfId="2937" xr:uid="{00000000-0005-0000-0000-00001C100000}"/>
    <cellStyle name="Currency 2 5" xfId="25" xr:uid="{00000000-0005-0000-0000-00001D100000}"/>
    <cellStyle name="Currency 2 5 2" xfId="125" xr:uid="{00000000-0005-0000-0000-00001E100000}"/>
    <cellStyle name="Currency 2 5 2 2" xfId="336" xr:uid="{00000000-0005-0000-0000-00001F100000}"/>
    <cellStyle name="Currency 2 5 2 2 2" xfId="752" xr:uid="{00000000-0005-0000-0000-000020100000}"/>
    <cellStyle name="Currency 2 5 2 2 2 2" xfId="1935" xr:uid="{00000000-0005-0000-0000-000021100000}"/>
    <cellStyle name="Currency 2 5 2 2 2 2 2" xfId="4434" xr:uid="{00000000-0005-0000-0000-000022100000}"/>
    <cellStyle name="Currency 2 5 2 2 2 2 3" xfId="3262" xr:uid="{00000000-0005-0000-0000-000023100000}"/>
    <cellStyle name="Currency 2 5 2 2 2 3" xfId="3798" xr:uid="{00000000-0005-0000-0000-000024100000}"/>
    <cellStyle name="Currency 2 5 2 2 2 4" xfId="2626" xr:uid="{00000000-0005-0000-0000-000025100000}"/>
    <cellStyle name="Currency 2 5 2 2 3" xfId="1136" xr:uid="{00000000-0005-0000-0000-000026100000}"/>
    <cellStyle name="Currency 2 5 2 2 3 2" xfId="2303" xr:uid="{00000000-0005-0000-0000-000027100000}"/>
    <cellStyle name="Currency 2 5 2 2 3 2 2" xfId="4650" xr:uid="{00000000-0005-0000-0000-000028100000}"/>
    <cellStyle name="Currency 2 5 2 2 3 2 3" xfId="3478" xr:uid="{00000000-0005-0000-0000-000029100000}"/>
    <cellStyle name="Currency 2 5 2 2 3 3" xfId="4014" xr:uid="{00000000-0005-0000-0000-00002A100000}"/>
    <cellStyle name="Currency 2 5 2 2 3 4" xfId="2842" xr:uid="{00000000-0005-0000-0000-00002B100000}"/>
    <cellStyle name="Currency 2 5 2 2 4" xfId="1520" xr:uid="{00000000-0005-0000-0000-00002C100000}"/>
    <cellStyle name="Currency 2 5 2 2 4 2" xfId="4224" xr:uid="{00000000-0005-0000-0000-00002D100000}"/>
    <cellStyle name="Currency 2 5 2 2 4 3" xfId="3052" xr:uid="{00000000-0005-0000-0000-00002E100000}"/>
    <cellStyle name="Currency 2 5 2 2 5" xfId="3588" xr:uid="{00000000-0005-0000-0000-00002F100000}"/>
    <cellStyle name="Currency 2 5 2 2 6" xfId="2416" xr:uid="{00000000-0005-0000-0000-000030100000}"/>
    <cellStyle name="Currency 2 5 2 3" xfId="546" xr:uid="{00000000-0005-0000-0000-000031100000}"/>
    <cellStyle name="Currency 2 5 2 3 2" xfId="1729" xr:uid="{00000000-0005-0000-0000-000032100000}"/>
    <cellStyle name="Currency 2 5 2 3 2 2" xfId="4330" xr:uid="{00000000-0005-0000-0000-000033100000}"/>
    <cellStyle name="Currency 2 5 2 3 2 3" xfId="3158" xr:uid="{00000000-0005-0000-0000-000034100000}"/>
    <cellStyle name="Currency 2 5 2 3 3" xfId="3694" xr:uid="{00000000-0005-0000-0000-000035100000}"/>
    <cellStyle name="Currency 2 5 2 3 4" xfId="2522" xr:uid="{00000000-0005-0000-0000-000036100000}"/>
    <cellStyle name="Currency 2 5 2 4" xfId="980" xr:uid="{00000000-0005-0000-0000-000037100000}"/>
    <cellStyle name="Currency 2 5 2 4 2" xfId="2150" xr:uid="{00000000-0005-0000-0000-000038100000}"/>
    <cellStyle name="Currency 2 5 2 4 2 2" xfId="4543" xr:uid="{00000000-0005-0000-0000-000039100000}"/>
    <cellStyle name="Currency 2 5 2 4 2 3" xfId="3371" xr:uid="{00000000-0005-0000-0000-00003A100000}"/>
    <cellStyle name="Currency 2 5 2 4 3" xfId="3907" xr:uid="{00000000-0005-0000-0000-00003B100000}"/>
    <cellStyle name="Currency 2 5 2 4 4" xfId="2735" xr:uid="{00000000-0005-0000-0000-00003C100000}"/>
    <cellStyle name="Currency 2 5 2 5" xfId="1314" xr:uid="{00000000-0005-0000-0000-00003D100000}"/>
    <cellStyle name="Currency 2 5 2 5 2" xfId="4120" xr:uid="{00000000-0005-0000-0000-00003E100000}"/>
    <cellStyle name="Currency 2 5 2 5 3" xfId="2948" xr:uid="{00000000-0005-0000-0000-00003F100000}"/>
    <cellStyle name="Currency 2 5 3" xfId="236" xr:uid="{00000000-0005-0000-0000-000040100000}"/>
    <cellStyle name="Currency 2 5 3 2" xfId="652" xr:uid="{00000000-0005-0000-0000-000041100000}"/>
    <cellStyle name="Currency 2 5 3 2 2" xfId="1835" xr:uid="{00000000-0005-0000-0000-000042100000}"/>
    <cellStyle name="Currency 2 5 3 2 2 2" xfId="4384" xr:uid="{00000000-0005-0000-0000-000043100000}"/>
    <cellStyle name="Currency 2 5 3 2 2 3" xfId="3212" xr:uid="{00000000-0005-0000-0000-000044100000}"/>
    <cellStyle name="Currency 2 5 3 2 3" xfId="3748" xr:uid="{00000000-0005-0000-0000-000045100000}"/>
    <cellStyle name="Currency 2 5 3 2 4" xfId="2576" xr:uid="{00000000-0005-0000-0000-000046100000}"/>
    <cellStyle name="Currency 2 5 3 3" xfId="1086" xr:uid="{00000000-0005-0000-0000-000047100000}"/>
    <cellStyle name="Currency 2 5 3 3 2" xfId="2253" xr:uid="{00000000-0005-0000-0000-000048100000}"/>
    <cellStyle name="Currency 2 5 3 3 2 2" xfId="4600" xr:uid="{00000000-0005-0000-0000-000049100000}"/>
    <cellStyle name="Currency 2 5 3 3 2 3" xfId="3428" xr:uid="{00000000-0005-0000-0000-00004A100000}"/>
    <cellStyle name="Currency 2 5 3 3 3" xfId="3964" xr:uid="{00000000-0005-0000-0000-00004B100000}"/>
    <cellStyle name="Currency 2 5 3 3 4" xfId="2792" xr:uid="{00000000-0005-0000-0000-00004C100000}"/>
    <cellStyle name="Currency 2 5 3 4" xfId="1420" xr:uid="{00000000-0005-0000-0000-00004D100000}"/>
    <cellStyle name="Currency 2 5 3 4 2" xfId="4174" xr:uid="{00000000-0005-0000-0000-00004E100000}"/>
    <cellStyle name="Currency 2 5 3 4 3" xfId="3002" xr:uid="{00000000-0005-0000-0000-00004F100000}"/>
    <cellStyle name="Currency 2 5 3 5" xfId="3538" xr:uid="{00000000-0005-0000-0000-000050100000}"/>
    <cellStyle name="Currency 2 5 3 6" xfId="2366" xr:uid="{00000000-0005-0000-0000-000051100000}"/>
    <cellStyle name="Currency 2 5 4" xfId="446" xr:uid="{00000000-0005-0000-0000-000052100000}"/>
    <cellStyle name="Currency 2 5 4 2" xfId="1629" xr:uid="{00000000-0005-0000-0000-000053100000}"/>
    <cellStyle name="Currency 2 5 4 2 2" xfId="4280" xr:uid="{00000000-0005-0000-0000-000054100000}"/>
    <cellStyle name="Currency 2 5 4 2 3" xfId="3108" xr:uid="{00000000-0005-0000-0000-000055100000}"/>
    <cellStyle name="Currency 2 5 4 3" xfId="3644" xr:uid="{00000000-0005-0000-0000-000056100000}"/>
    <cellStyle name="Currency 2 5 4 4" xfId="2472" xr:uid="{00000000-0005-0000-0000-000057100000}"/>
    <cellStyle name="Currency 2 5 5" xfId="880" xr:uid="{00000000-0005-0000-0000-000058100000}"/>
    <cellStyle name="Currency 2 5 5 2" xfId="2050" xr:uid="{00000000-0005-0000-0000-000059100000}"/>
    <cellStyle name="Currency 2 5 5 2 2" xfId="4493" xr:uid="{00000000-0005-0000-0000-00005A100000}"/>
    <cellStyle name="Currency 2 5 5 2 3" xfId="3321" xr:uid="{00000000-0005-0000-0000-00005B100000}"/>
    <cellStyle name="Currency 2 5 5 3" xfId="3857" xr:uid="{00000000-0005-0000-0000-00005C100000}"/>
    <cellStyle name="Currency 2 5 5 4" xfId="2685" xr:uid="{00000000-0005-0000-0000-00005D100000}"/>
    <cellStyle name="Currency 2 5 6" xfId="1214" xr:uid="{00000000-0005-0000-0000-00005E100000}"/>
    <cellStyle name="Currency 2 5 6 2" xfId="4070" xr:uid="{00000000-0005-0000-0000-00005F100000}"/>
    <cellStyle name="Currency 2 5 6 3" xfId="2898" xr:uid="{00000000-0005-0000-0000-000060100000}"/>
    <cellStyle name="Currency 2 6" xfId="35" xr:uid="{00000000-0005-0000-0000-000061100000}"/>
    <cellStyle name="Currency 2 6 2" xfId="135" xr:uid="{00000000-0005-0000-0000-000062100000}"/>
    <cellStyle name="Currency 2 6 2 2" xfId="346" xr:uid="{00000000-0005-0000-0000-000063100000}"/>
    <cellStyle name="Currency 2 6 2 2 2" xfId="762" xr:uid="{00000000-0005-0000-0000-000064100000}"/>
    <cellStyle name="Currency 2 6 2 2 2 2" xfId="1945" xr:uid="{00000000-0005-0000-0000-000065100000}"/>
    <cellStyle name="Currency 2 6 2 2 2 2 2" xfId="4439" xr:uid="{00000000-0005-0000-0000-000066100000}"/>
    <cellStyle name="Currency 2 6 2 2 2 2 3" xfId="3267" xr:uid="{00000000-0005-0000-0000-000067100000}"/>
    <cellStyle name="Currency 2 6 2 2 2 3" xfId="3803" xr:uid="{00000000-0005-0000-0000-000068100000}"/>
    <cellStyle name="Currency 2 6 2 2 2 4" xfId="2631" xr:uid="{00000000-0005-0000-0000-000069100000}"/>
    <cellStyle name="Currency 2 6 2 2 3" xfId="1141" xr:uid="{00000000-0005-0000-0000-00006A100000}"/>
    <cellStyle name="Currency 2 6 2 2 3 2" xfId="2308" xr:uid="{00000000-0005-0000-0000-00006B100000}"/>
    <cellStyle name="Currency 2 6 2 2 3 2 2" xfId="4655" xr:uid="{00000000-0005-0000-0000-00006C100000}"/>
    <cellStyle name="Currency 2 6 2 2 3 2 3" xfId="3483" xr:uid="{00000000-0005-0000-0000-00006D100000}"/>
    <cellStyle name="Currency 2 6 2 2 3 3" xfId="4019" xr:uid="{00000000-0005-0000-0000-00006E100000}"/>
    <cellStyle name="Currency 2 6 2 2 3 4" xfId="2847" xr:uid="{00000000-0005-0000-0000-00006F100000}"/>
    <cellStyle name="Currency 2 6 2 2 4" xfId="1530" xr:uid="{00000000-0005-0000-0000-000070100000}"/>
    <cellStyle name="Currency 2 6 2 2 4 2" xfId="4229" xr:uid="{00000000-0005-0000-0000-000071100000}"/>
    <cellStyle name="Currency 2 6 2 2 4 3" xfId="3057" xr:uid="{00000000-0005-0000-0000-000072100000}"/>
    <cellStyle name="Currency 2 6 2 2 5" xfId="3593" xr:uid="{00000000-0005-0000-0000-000073100000}"/>
    <cellStyle name="Currency 2 6 2 2 6" xfId="2421" xr:uid="{00000000-0005-0000-0000-000074100000}"/>
    <cellStyle name="Currency 2 6 2 3" xfId="556" xr:uid="{00000000-0005-0000-0000-000075100000}"/>
    <cellStyle name="Currency 2 6 2 3 2" xfId="1739" xr:uid="{00000000-0005-0000-0000-000076100000}"/>
    <cellStyle name="Currency 2 6 2 3 2 2" xfId="4335" xr:uid="{00000000-0005-0000-0000-000077100000}"/>
    <cellStyle name="Currency 2 6 2 3 2 3" xfId="3163" xr:uid="{00000000-0005-0000-0000-000078100000}"/>
    <cellStyle name="Currency 2 6 2 3 3" xfId="3699" xr:uid="{00000000-0005-0000-0000-000079100000}"/>
    <cellStyle name="Currency 2 6 2 3 4" xfId="2527" xr:uid="{00000000-0005-0000-0000-00007A100000}"/>
    <cellStyle name="Currency 2 6 2 4" xfId="990" xr:uid="{00000000-0005-0000-0000-00007B100000}"/>
    <cellStyle name="Currency 2 6 2 4 2" xfId="2160" xr:uid="{00000000-0005-0000-0000-00007C100000}"/>
    <cellStyle name="Currency 2 6 2 4 2 2" xfId="4548" xr:uid="{00000000-0005-0000-0000-00007D100000}"/>
    <cellStyle name="Currency 2 6 2 4 2 3" xfId="3376" xr:uid="{00000000-0005-0000-0000-00007E100000}"/>
    <cellStyle name="Currency 2 6 2 4 3" xfId="3912" xr:uid="{00000000-0005-0000-0000-00007F100000}"/>
    <cellStyle name="Currency 2 6 2 4 4" xfId="2740" xr:uid="{00000000-0005-0000-0000-000080100000}"/>
    <cellStyle name="Currency 2 6 2 5" xfId="1324" xr:uid="{00000000-0005-0000-0000-000081100000}"/>
    <cellStyle name="Currency 2 6 2 5 2" xfId="4125" xr:uid="{00000000-0005-0000-0000-000082100000}"/>
    <cellStyle name="Currency 2 6 2 5 3" xfId="2953" xr:uid="{00000000-0005-0000-0000-000083100000}"/>
    <cellStyle name="Currency 2 6 3" xfId="246" xr:uid="{00000000-0005-0000-0000-000084100000}"/>
    <cellStyle name="Currency 2 6 3 2" xfId="662" xr:uid="{00000000-0005-0000-0000-000085100000}"/>
    <cellStyle name="Currency 2 6 3 2 2" xfId="1845" xr:uid="{00000000-0005-0000-0000-000086100000}"/>
    <cellStyle name="Currency 2 6 3 2 2 2" xfId="4389" xr:uid="{00000000-0005-0000-0000-000087100000}"/>
    <cellStyle name="Currency 2 6 3 2 2 3" xfId="3217" xr:uid="{00000000-0005-0000-0000-000088100000}"/>
    <cellStyle name="Currency 2 6 3 2 3" xfId="3753" xr:uid="{00000000-0005-0000-0000-000089100000}"/>
    <cellStyle name="Currency 2 6 3 2 4" xfId="2581" xr:uid="{00000000-0005-0000-0000-00008A100000}"/>
    <cellStyle name="Currency 2 6 3 3" xfId="1091" xr:uid="{00000000-0005-0000-0000-00008B100000}"/>
    <cellStyle name="Currency 2 6 3 3 2" xfId="2258" xr:uid="{00000000-0005-0000-0000-00008C100000}"/>
    <cellStyle name="Currency 2 6 3 3 2 2" xfId="4605" xr:uid="{00000000-0005-0000-0000-00008D100000}"/>
    <cellStyle name="Currency 2 6 3 3 2 3" xfId="3433" xr:uid="{00000000-0005-0000-0000-00008E100000}"/>
    <cellStyle name="Currency 2 6 3 3 3" xfId="3969" xr:uid="{00000000-0005-0000-0000-00008F100000}"/>
    <cellStyle name="Currency 2 6 3 3 4" xfId="2797" xr:uid="{00000000-0005-0000-0000-000090100000}"/>
    <cellStyle name="Currency 2 6 3 4" xfId="1430" xr:uid="{00000000-0005-0000-0000-000091100000}"/>
    <cellStyle name="Currency 2 6 3 4 2" xfId="4179" xr:uid="{00000000-0005-0000-0000-000092100000}"/>
    <cellStyle name="Currency 2 6 3 4 3" xfId="3007" xr:uid="{00000000-0005-0000-0000-000093100000}"/>
    <cellStyle name="Currency 2 6 3 5" xfId="3543" xr:uid="{00000000-0005-0000-0000-000094100000}"/>
    <cellStyle name="Currency 2 6 3 6" xfId="2371" xr:uid="{00000000-0005-0000-0000-000095100000}"/>
    <cellStyle name="Currency 2 6 4" xfId="456" xr:uid="{00000000-0005-0000-0000-000096100000}"/>
    <cellStyle name="Currency 2 6 4 2" xfId="1639" xr:uid="{00000000-0005-0000-0000-000097100000}"/>
    <cellStyle name="Currency 2 6 4 2 2" xfId="4285" xr:uid="{00000000-0005-0000-0000-000098100000}"/>
    <cellStyle name="Currency 2 6 4 2 3" xfId="3113" xr:uid="{00000000-0005-0000-0000-000099100000}"/>
    <cellStyle name="Currency 2 6 4 3" xfId="3649" xr:uid="{00000000-0005-0000-0000-00009A100000}"/>
    <cellStyle name="Currency 2 6 4 4" xfId="2477" xr:uid="{00000000-0005-0000-0000-00009B100000}"/>
    <cellStyle name="Currency 2 6 5" xfId="890" xr:uid="{00000000-0005-0000-0000-00009C100000}"/>
    <cellStyle name="Currency 2 6 5 2" xfId="2060" xr:uid="{00000000-0005-0000-0000-00009D100000}"/>
    <cellStyle name="Currency 2 6 5 2 2" xfId="4498" xr:uid="{00000000-0005-0000-0000-00009E100000}"/>
    <cellStyle name="Currency 2 6 5 2 3" xfId="3326" xr:uid="{00000000-0005-0000-0000-00009F100000}"/>
    <cellStyle name="Currency 2 6 5 3" xfId="3862" xr:uid="{00000000-0005-0000-0000-0000A0100000}"/>
    <cellStyle name="Currency 2 6 5 4" xfId="2690" xr:uid="{00000000-0005-0000-0000-0000A1100000}"/>
    <cellStyle name="Currency 2 6 6" xfId="1224" xr:uid="{00000000-0005-0000-0000-0000A2100000}"/>
    <cellStyle name="Currency 2 6 6 2" xfId="4075" xr:uid="{00000000-0005-0000-0000-0000A3100000}"/>
    <cellStyle name="Currency 2 6 6 3" xfId="2903" xr:uid="{00000000-0005-0000-0000-0000A4100000}"/>
    <cellStyle name="Currency 2 7" xfId="45" xr:uid="{00000000-0005-0000-0000-0000A5100000}"/>
    <cellStyle name="Currency 2 7 2" xfId="145" xr:uid="{00000000-0005-0000-0000-0000A6100000}"/>
    <cellStyle name="Currency 2 7 2 2" xfId="356" xr:uid="{00000000-0005-0000-0000-0000A7100000}"/>
    <cellStyle name="Currency 2 7 2 2 2" xfId="772" xr:uid="{00000000-0005-0000-0000-0000A8100000}"/>
    <cellStyle name="Currency 2 7 2 2 2 2" xfId="1955" xr:uid="{00000000-0005-0000-0000-0000A9100000}"/>
    <cellStyle name="Currency 2 7 2 2 2 2 2" xfId="4444" xr:uid="{00000000-0005-0000-0000-0000AA100000}"/>
    <cellStyle name="Currency 2 7 2 2 2 2 3" xfId="3272" xr:uid="{00000000-0005-0000-0000-0000AB100000}"/>
    <cellStyle name="Currency 2 7 2 2 2 3" xfId="3808" xr:uid="{00000000-0005-0000-0000-0000AC100000}"/>
    <cellStyle name="Currency 2 7 2 2 2 4" xfId="2636" xr:uid="{00000000-0005-0000-0000-0000AD100000}"/>
    <cellStyle name="Currency 2 7 2 2 3" xfId="1146" xr:uid="{00000000-0005-0000-0000-0000AE100000}"/>
    <cellStyle name="Currency 2 7 2 2 3 2" xfId="2313" xr:uid="{00000000-0005-0000-0000-0000AF100000}"/>
    <cellStyle name="Currency 2 7 2 2 3 2 2" xfId="4660" xr:uid="{00000000-0005-0000-0000-0000B0100000}"/>
    <cellStyle name="Currency 2 7 2 2 3 2 3" xfId="3488" xr:uid="{00000000-0005-0000-0000-0000B1100000}"/>
    <cellStyle name="Currency 2 7 2 2 3 3" xfId="4024" xr:uid="{00000000-0005-0000-0000-0000B2100000}"/>
    <cellStyle name="Currency 2 7 2 2 3 4" xfId="2852" xr:uid="{00000000-0005-0000-0000-0000B3100000}"/>
    <cellStyle name="Currency 2 7 2 2 4" xfId="1540" xr:uid="{00000000-0005-0000-0000-0000B4100000}"/>
    <cellStyle name="Currency 2 7 2 2 4 2" xfId="4234" xr:uid="{00000000-0005-0000-0000-0000B5100000}"/>
    <cellStyle name="Currency 2 7 2 2 4 3" xfId="3062" xr:uid="{00000000-0005-0000-0000-0000B6100000}"/>
    <cellStyle name="Currency 2 7 2 2 5" xfId="3598" xr:uid="{00000000-0005-0000-0000-0000B7100000}"/>
    <cellStyle name="Currency 2 7 2 2 6" xfId="2426" xr:uid="{00000000-0005-0000-0000-0000B8100000}"/>
    <cellStyle name="Currency 2 7 2 3" xfId="566" xr:uid="{00000000-0005-0000-0000-0000B9100000}"/>
    <cellStyle name="Currency 2 7 2 3 2" xfId="1749" xr:uid="{00000000-0005-0000-0000-0000BA100000}"/>
    <cellStyle name="Currency 2 7 2 3 2 2" xfId="4340" xr:uid="{00000000-0005-0000-0000-0000BB100000}"/>
    <cellStyle name="Currency 2 7 2 3 2 3" xfId="3168" xr:uid="{00000000-0005-0000-0000-0000BC100000}"/>
    <cellStyle name="Currency 2 7 2 3 3" xfId="3704" xr:uid="{00000000-0005-0000-0000-0000BD100000}"/>
    <cellStyle name="Currency 2 7 2 3 4" xfId="2532" xr:uid="{00000000-0005-0000-0000-0000BE100000}"/>
    <cellStyle name="Currency 2 7 2 4" xfId="1000" xr:uid="{00000000-0005-0000-0000-0000BF100000}"/>
    <cellStyle name="Currency 2 7 2 4 2" xfId="2170" xr:uid="{00000000-0005-0000-0000-0000C0100000}"/>
    <cellStyle name="Currency 2 7 2 4 2 2" xfId="4553" xr:uid="{00000000-0005-0000-0000-0000C1100000}"/>
    <cellStyle name="Currency 2 7 2 4 2 3" xfId="3381" xr:uid="{00000000-0005-0000-0000-0000C2100000}"/>
    <cellStyle name="Currency 2 7 2 4 3" xfId="3917" xr:uid="{00000000-0005-0000-0000-0000C3100000}"/>
    <cellStyle name="Currency 2 7 2 4 4" xfId="2745" xr:uid="{00000000-0005-0000-0000-0000C4100000}"/>
    <cellStyle name="Currency 2 7 2 5" xfId="1334" xr:uid="{00000000-0005-0000-0000-0000C5100000}"/>
    <cellStyle name="Currency 2 7 2 5 2" xfId="4130" xr:uid="{00000000-0005-0000-0000-0000C6100000}"/>
    <cellStyle name="Currency 2 7 2 5 3" xfId="2958" xr:uid="{00000000-0005-0000-0000-0000C7100000}"/>
    <cellStyle name="Currency 2 7 3" xfId="256" xr:uid="{00000000-0005-0000-0000-0000C8100000}"/>
    <cellStyle name="Currency 2 7 3 2" xfId="672" xr:uid="{00000000-0005-0000-0000-0000C9100000}"/>
    <cellStyle name="Currency 2 7 3 2 2" xfId="1855" xr:uid="{00000000-0005-0000-0000-0000CA100000}"/>
    <cellStyle name="Currency 2 7 3 2 2 2" xfId="4394" xr:uid="{00000000-0005-0000-0000-0000CB100000}"/>
    <cellStyle name="Currency 2 7 3 2 2 3" xfId="3222" xr:uid="{00000000-0005-0000-0000-0000CC100000}"/>
    <cellStyle name="Currency 2 7 3 2 3" xfId="3758" xr:uid="{00000000-0005-0000-0000-0000CD100000}"/>
    <cellStyle name="Currency 2 7 3 2 4" xfId="2586" xr:uid="{00000000-0005-0000-0000-0000CE100000}"/>
    <cellStyle name="Currency 2 7 3 3" xfId="1096" xr:uid="{00000000-0005-0000-0000-0000CF100000}"/>
    <cellStyle name="Currency 2 7 3 3 2" xfId="2263" xr:uid="{00000000-0005-0000-0000-0000D0100000}"/>
    <cellStyle name="Currency 2 7 3 3 2 2" xfId="4610" xr:uid="{00000000-0005-0000-0000-0000D1100000}"/>
    <cellStyle name="Currency 2 7 3 3 2 3" xfId="3438" xr:uid="{00000000-0005-0000-0000-0000D2100000}"/>
    <cellStyle name="Currency 2 7 3 3 3" xfId="3974" xr:uid="{00000000-0005-0000-0000-0000D3100000}"/>
    <cellStyle name="Currency 2 7 3 3 4" xfId="2802" xr:uid="{00000000-0005-0000-0000-0000D4100000}"/>
    <cellStyle name="Currency 2 7 3 4" xfId="1440" xr:uid="{00000000-0005-0000-0000-0000D5100000}"/>
    <cellStyle name="Currency 2 7 3 4 2" xfId="4184" xr:uid="{00000000-0005-0000-0000-0000D6100000}"/>
    <cellStyle name="Currency 2 7 3 4 3" xfId="3012" xr:uid="{00000000-0005-0000-0000-0000D7100000}"/>
    <cellStyle name="Currency 2 7 3 5" xfId="3548" xr:uid="{00000000-0005-0000-0000-0000D8100000}"/>
    <cellStyle name="Currency 2 7 3 6" xfId="2376" xr:uid="{00000000-0005-0000-0000-0000D9100000}"/>
    <cellStyle name="Currency 2 7 4" xfId="466" xr:uid="{00000000-0005-0000-0000-0000DA100000}"/>
    <cellStyle name="Currency 2 7 4 2" xfId="1649" xr:uid="{00000000-0005-0000-0000-0000DB100000}"/>
    <cellStyle name="Currency 2 7 4 2 2" xfId="4290" xr:uid="{00000000-0005-0000-0000-0000DC100000}"/>
    <cellStyle name="Currency 2 7 4 2 3" xfId="3118" xr:uid="{00000000-0005-0000-0000-0000DD100000}"/>
    <cellStyle name="Currency 2 7 4 3" xfId="3654" xr:uid="{00000000-0005-0000-0000-0000DE100000}"/>
    <cellStyle name="Currency 2 7 4 4" xfId="2482" xr:uid="{00000000-0005-0000-0000-0000DF100000}"/>
    <cellStyle name="Currency 2 7 5" xfId="900" xr:uid="{00000000-0005-0000-0000-0000E0100000}"/>
    <cellStyle name="Currency 2 7 5 2" xfId="2070" xr:uid="{00000000-0005-0000-0000-0000E1100000}"/>
    <cellStyle name="Currency 2 7 5 2 2" xfId="4503" xr:uid="{00000000-0005-0000-0000-0000E2100000}"/>
    <cellStyle name="Currency 2 7 5 2 3" xfId="3331" xr:uid="{00000000-0005-0000-0000-0000E3100000}"/>
    <cellStyle name="Currency 2 7 5 3" xfId="3867" xr:uid="{00000000-0005-0000-0000-0000E4100000}"/>
    <cellStyle name="Currency 2 7 5 4" xfId="2695" xr:uid="{00000000-0005-0000-0000-0000E5100000}"/>
    <cellStyle name="Currency 2 7 6" xfId="1234" xr:uid="{00000000-0005-0000-0000-0000E6100000}"/>
    <cellStyle name="Currency 2 7 6 2" xfId="4080" xr:uid="{00000000-0005-0000-0000-0000E7100000}"/>
    <cellStyle name="Currency 2 7 6 3" xfId="2908" xr:uid="{00000000-0005-0000-0000-0000E8100000}"/>
    <cellStyle name="Currency 2 8" xfId="55" xr:uid="{00000000-0005-0000-0000-0000E9100000}"/>
    <cellStyle name="Currency 2 8 2" xfId="155" xr:uid="{00000000-0005-0000-0000-0000EA100000}"/>
    <cellStyle name="Currency 2 8 2 2" xfId="366" xr:uid="{00000000-0005-0000-0000-0000EB100000}"/>
    <cellStyle name="Currency 2 8 2 2 2" xfId="782" xr:uid="{00000000-0005-0000-0000-0000EC100000}"/>
    <cellStyle name="Currency 2 8 2 2 2 2" xfId="1965" xr:uid="{00000000-0005-0000-0000-0000ED100000}"/>
    <cellStyle name="Currency 2 8 2 2 2 2 2" xfId="4449" xr:uid="{00000000-0005-0000-0000-0000EE100000}"/>
    <cellStyle name="Currency 2 8 2 2 2 2 3" xfId="3277" xr:uid="{00000000-0005-0000-0000-0000EF100000}"/>
    <cellStyle name="Currency 2 8 2 2 2 3" xfId="3813" xr:uid="{00000000-0005-0000-0000-0000F0100000}"/>
    <cellStyle name="Currency 2 8 2 2 2 4" xfId="2641" xr:uid="{00000000-0005-0000-0000-0000F1100000}"/>
    <cellStyle name="Currency 2 8 2 2 3" xfId="1151" xr:uid="{00000000-0005-0000-0000-0000F2100000}"/>
    <cellStyle name="Currency 2 8 2 2 3 2" xfId="2318" xr:uid="{00000000-0005-0000-0000-0000F3100000}"/>
    <cellStyle name="Currency 2 8 2 2 3 2 2" xfId="4665" xr:uid="{00000000-0005-0000-0000-0000F4100000}"/>
    <cellStyle name="Currency 2 8 2 2 3 2 3" xfId="3493" xr:uid="{00000000-0005-0000-0000-0000F5100000}"/>
    <cellStyle name="Currency 2 8 2 2 3 3" xfId="4029" xr:uid="{00000000-0005-0000-0000-0000F6100000}"/>
    <cellStyle name="Currency 2 8 2 2 3 4" xfId="2857" xr:uid="{00000000-0005-0000-0000-0000F7100000}"/>
    <cellStyle name="Currency 2 8 2 2 4" xfId="1550" xr:uid="{00000000-0005-0000-0000-0000F8100000}"/>
    <cellStyle name="Currency 2 8 2 2 4 2" xfId="4239" xr:uid="{00000000-0005-0000-0000-0000F9100000}"/>
    <cellStyle name="Currency 2 8 2 2 4 3" xfId="3067" xr:uid="{00000000-0005-0000-0000-0000FA100000}"/>
    <cellStyle name="Currency 2 8 2 2 5" xfId="3603" xr:uid="{00000000-0005-0000-0000-0000FB100000}"/>
    <cellStyle name="Currency 2 8 2 2 6" xfId="2431" xr:uid="{00000000-0005-0000-0000-0000FC100000}"/>
    <cellStyle name="Currency 2 8 2 3" xfId="576" xr:uid="{00000000-0005-0000-0000-0000FD100000}"/>
    <cellStyle name="Currency 2 8 2 3 2" xfId="1759" xr:uid="{00000000-0005-0000-0000-0000FE100000}"/>
    <cellStyle name="Currency 2 8 2 3 2 2" xfId="4345" xr:uid="{00000000-0005-0000-0000-0000FF100000}"/>
    <cellStyle name="Currency 2 8 2 3 2 3" xfId="3173" xr:uid="{00000000-0005-0000-0000-000000110000}"/>
    <cellStyle name="Currency 2 8 2 3 3" xfId="3709" xr:uid="{00000000-0005-0000-0000-000001110000}"/>
    <cellStyle name="Currency 2 8 2 3 4" xfId="2537" xr:uid="{00000000-0005-0000-0000-000002110000}"/>
    <cellStyle name="Currency 2 8 2 4" xfId="1010" xr:uid="{00000000-0005-0000-0000-000003110000}"/>
    <cellStyle name="Currency 2 8 2 4 2" xfId="2180" xr:uid="{00000000-0005-0000-0000-000004110000}"/>
    <cellStyle name="Currency 2 8 2 4 2 2" xfId="4558" xr:uid="{00000000-0005-0000-0000-000005110000}"/>
    <cellStyle name="Currency 2 8 2 4 2 3" xfId="3386" xr:uid="{00000000-0005-0000-0000-000006110000}"/>
    <cellStyle name="Currency 2 8 2 4 3" xfId="3922" xr:uid="{00000000-0005-0000-0000-000007110000}"/>
    <cellStyle name="Currency 2 8 2 4 4" xfId="2750" xr:uid="{00000000-0005-0000-0000-000008110000}"/>
    <cellStyle name="Currency 2 8 2 5" xfId="1344" xr:uid="{00000000-0005-0000-0000-000009110000}"/>
    <cellStyle name="Currency 2 8 2 5 2" xfId="4135" xr:uid="{00000000-0005-0000-0000-00000A110000}"/>
    <cellStyle name="Currency 2 8 2 5 3" xfId="2963" xr:uid="{00000000-0005-0000-0000-00000B110000}"/>
    <cellStyle name="Currency 2 8 3" xfId="266" xr:uid="{00000000-0005-0000-0000-00000C110000}"/>
    <cellStyle name="Currency 2 8 3 2" xfId="682" xr:uid="{00000000-0005-0000-0000-00000D110000}"/>
    <cellStyle name="Currency 2 8 3 2 2" xfId="1865" xr:uid="{00000000-0005-0000-0000-00000E110000}"/>
    <cellStyle name="Currency 2 8 3 2 2 2" xfId="4399" xr:uid="{00000000-0005-0000-0000-00000F110000}"/>
    <cellStyle name="Currency 2 8 3 2 2 3" xfId="3227" xr:uid="{00000000-0005-0000-0000-000010110000}"/>
    <cellStyle name="Currency 2 8 3 2 3" xfId="3763" xr:uid="{00000000-0005-0000-0000-000011110000}"/>
    <cellStyle name="Currency 2 8 3 2 4" xfId="2591" xr:uid="{00000000-0005-0000-0000-000012110000}"/>
    <cellStyle name="Currency 2 8 3 3" xfId="1101" xr:uid="{00000000-0005-0000-0000-000013110000}"/>
    <cellStyle name="Currency 2 8 3 3 2" xfId="2268" xr:uid="{00000000-0005-0000-0000-000014110000}"/>
    <cellStyle name="Currency 2 8 3 3 2 2" xfId="4615" xr:uid="{00000000-0005-0000-0000-000015110000}"/>
    <cellStyle name="Currency 2 8 3 3 2 3" xfId="3443" xr:uid="{00000000-0005-0000-0000-000016110000}"/>
    <cellStyle name="Currency 2 8 3 3 3" xfId="3979" xr:uid="{00000000-0005-0000-0000-000017110000}"/>
    <cellStyle name="Currency 2 8 3 3 4" xfId="2807" xr:uid="{00000000-0005-0000-0000-000018110000}"/>
    <cellStyle name="Currency 2 8 3 4" xfId="1450" xr:uid="{00000000-0005-0000-0000-000019110000}"/>
    <cellStyle name="Currency 2 8 3 4 2" xfId="4189" xr:uid="{00000000-0005-0000-0000-00001A110000}"/>
    <cellStyle name="Currency 2 8 3 4 3" xfId="3017" xr:uid="{00000000-0005-0000-0000-00001B110000}"/>
    <cellStyle name="Currency 2 8 3 5" xfId="3553" xr:uid="{00000000-0005-0000-0000-00001C110000}"/>
    <cellStyle name="Currency 2 8 3 6" xfId="2381" xr:uid="{00000000-0005-0000-0000-00001D110000}"/>
    <cellStyle name="Currency 2 8 4" xfId="476" xr:uid="{00000000-0005-0000-0000-00001E110000}"/>
    <cellStyle name="Currency 2 8 4 2" xfId="1659" xr:uid="{00000000-0005-0000-0000-00001F110000}"/>
    <cellStyle name="Currency 2 8 4 2 2" xfId="4295" xr:uid="{00000000-0005-0000-0000-000020110000}"/>
    <cellStyle name="Currency 2 8 4 2 3" xfId="3123" xr:uid="{00000000-0005-0000-0000-000021110000}"/>
    <cellStyle name="Currency 2 8 4 3" xfId="3659" xr:uid="{00000000-0005-0000-0000-000022110000}"/>
    <cellStyle name="Currency 2 8 4 4" xfId="2487" xr:uid="{00000000-0005-0000-0000-000023110000}"/>
    <cellStyle name="Currency 2 8 5" xfId="910" xr:uid="{00000000-0005-0000-0000-000024110000}"/>
    <cellStyle name="Currency 2 8 5 2" xfId="2080" xr:uid="{00000000-0005-0000-0000-000025110000}"/>
    <cellStyle name="Currency 2 8 5 2 2" xfId="4508" xr:uid="{00000000-0005-0000-0000-000026110000}"/>
    <cellStyle name="Currency 2 8 5 2 3" xfId="3336" xr:uid="{00000000-0005-0000-0000-000027110000}"/>
    <cellStyle name="Currency 2 8 5 3" xfId="3872" xr:uid="{00000000-0005-0000-0000-000028110000}"/>
    <cellStyle name="Currency 2 8 5 4" xfId="2700" xr:uid="{00000000-0005-0000-0000-000029110000}"/>
    <cellStyle name="Currency 2 8 6" xfId="1244" xr:uid="{00000000-0005-0000-0000-00002A110000}"/>
    <cellStyle name="Currency 2 8 6 2" xfId="4085" xr:uid="{00000000-0005-0000-0000-00002B110000}"/>
    <cellStyle name="Currency 2 8 6 3" xfId="2913" xr:uid="{00000000-0005-0000-0000-00002C110000}"/>
    <cellStyle name="Currency 2 9" xfId="65" xr:uid="{00000000-0005-0000-0000-00002D110000}"/>
    <cellStyle name="Currency 2 9 2" xfId="165" xr:uid="{00000000-0005-0000-0000-00002E110000}"/>
    <cellStyle name="Currency 2 9 2 2" xfId="376" xr:uid="{00000000-0005-0000-0000-00002F110000}"/>
    <cellStyle name="Currency 2 9 2 2 2" xfId="792" xr:uid="{00000000-0005-0000-0000-000030110000}"/>
    <cellStyle name="Currency 2 9 2 2 2 2" xfId="1975" xr:uid="{00000000-0005-0000-0000-000031110000}"/>
    <cellStyle name="Currency 2 9 2 2 2 2 2" xfId="4454" xr:uid="{00000000-0005-0000-0000-000032110000}"/>
    <cellStyle name="Currency 2 9 2 2 2 2 3" xfId="3282" xr:uid="{00000000-0005-0000-0000-000033110000}"/>
    <cellStyle name="Currency 2 9 2 2 2 3" xfId="3818" xr:uid="{00000000-0005-0000-0000-000034110000}"/>
    <cellStyle name="Currency 2 9 2 2 2 4" xfId="2646" xr:uid="{00000000-0005-0000-0000-000035110000}"/>
    <cellStyle name="Currency 2 9 2 2 3" xfId="1156" xr:uid="{00000000-0005-0000-0000-000036110000}"/>
    <cellStyle name="Currency 2 9 2 2 3 2" xfId="2323" xr:uid="{00000000-0005-0000-0000-000037110000}"/>
    <cellStyle name="Currency 2 9 2 2 3 2 2" xfId="4670" xr:uid="{00000000-0005-0000-0000-000038110000}"/>
    <cellStyle name="Currency 2 9 2 2 3 2 3" xfId="3498" xr:uid="{00000000-0005-0000-0000-000039110000}"/>
    <cellStyle name="Currency 2 9 2 2 3 3" xfId="4034" xr:uid="{00000000-0005-0000-0000-00003A110000}"/>
    <cellStyle name="Currency 2 9 2 2 3 4" xfId="2862" xr:uid="{00000000-0005-0000-0000-00003B110000}"/>
    <cellStyle name="Currency 2 9 2 2 4" xfId="1560" xr:uid="{00000000-0005-0000-0000-00003C110000}"/>
    <cellStyle name="Currency 2 9 2 2 4 2" xfId="4244" xr:uid="{00000000-0005-0000-0000-00003D110000}"/>
    <cellStyle name="Currency 2 9 2 2 4 3" xfId="3072" xr:uid="{00000000-0005-0000-0000-00003E110000}"/>
    <cellStyle name="Currency 2 9 2 2 5" xfId="3608" xr:uid="{00000000-0005-0000-0000-00003F110000}"/>
    <cellStyle name="Currency 2 9 2 2 6" xfId="2436" xr:uid="{00000000-0005-0000-0000-000040110000}"/>
    <cellStyle name="Currency 2 9 2 3" xfId="586" xr:uid="{00000000-0005-0000-0000-000041110000}"/>
    <cellStyle name="Currency 2 9 2 3 2" xfId="1769" xr:uid="{00000000-0005-0000-0000-000042110000}"/>
    <cellStyle name="Currency 2 9 2 3 2 2" xfId="4350" xr:uid="{00000000-0005-0000-0000-000043110000}"/>
    <cellStyle name="Currency 2 9 2 3 2 3" xfId="3178" xr:uid="{00000000-0005-0000-0000-000044110000}"/>
    <cellStyle name="Currency 2 9 2 3 3" xfId="3714" xr:uid="{00000000-0005-0000-0000-000045110000}"/>
    <cellStyle name="Currency 2 9 2 3 4" xfId="2542" xr:uid="{00000000-0005-0000-0000-000046110000}"/>
    <cellStyle name="Currency 2 9 2 4" xfId="1020" xr:uid="{00000000-0005-0000-0000-000047110000}"/>
    <cellStyle name="Currency 2 9 2 4 2" xfId="2190" xr:uid="{00000000-0005-0000-0000-000048110000}"/>
    <cellStyle name="Currency 2 9 2 4 2 2" xfId="4563" xr:uid="{00000000-0005-0000-0000-000049110000}"/>
    <cellStyle name="Currency 2 9 2 4 2 3" xfId="3391" xr:uid="{00000000-0005-0000-0000-00004A110000}"/>
    <cellStyle name="Currency 2 9 2 4 3" xfId="3927" xr:uid="{00000000-0005-0000-0000-00004B110000}"/>
    <cellStyle name="Currency 2 9 2 4 4" xfId="2755" xr:uid="{00000000-0005-0000-0000-00004C110000}"/>
    <cellStyle name="Currency 2 9 2 5" xfId="1354" xr:uid="{00000000-0005-0000-0000-00004D110000}"/>
    <cellStyle name="Currency 2 9 2 5 2" xfId="4140" xr:uid="{00000000-0005-0000-0000-00004E110000}"/>
    <cellStyle name="Currency 2 9 2 5 3" xfId="2968" xr:uid="{00000000-0005-0000-0000-00004F110000}"/>
    <cellStyle name="Currency 2 9 3" xfId="276" xr:uid="{00000000-0005-0000-0000-000050110000}"/>
    <cellStyle name="Currency 2 9 3 2" xfId="692" xr:uid="{00000000-0005-0000-0000-000051110000}"/>
    <cellStyle name="Currency 2 9 3 2 2" xfId="1875" xr:uid="{00000000-0005-0000-0000-000052110000}"/>
    <cellStyle name="Currency 2 9 3 2 2 2" xfId="4404" xr:uid="{00000000-0005-0000-0000-000053110000}"/>
    <cellStyle name="Currency 2 9 3 2 2 3" xfId="3232" xr:uid="{00000000-0005-0000-0000-000054110000}"/>
    <cellStyle name="Currency 2 9 3 2 3" xfId="3768" xr:uid="{00000000-0005-0000-0000-000055110000}"/>
    <cellStyle name="Currency 2 9 3 2 4" xfId="2596" xr:uid="{00000000-0005-0000-0000-000056110000}"/>
    <cellStyle name="Currency 2 9 3 3" xfId="1106" xr:uid="{00000000-0005-0000-0000-000057110000}"/>
    <cellStyle name="Currency 2 9 3 3 2" xfId="2273" xr:uid="{00000000-0005-0000-0000-000058110000}"/>
    <cellStyle name="Currency 2 9 3 3 2 2" xfId="4620" xr:uid="{00000000-0005-0000-0000-000059110000}"/>
    <cellStyle name="Currency 2 9 3 3 2 3" xfId="3448" xr:uid="{00000000-0005-0000-0000-00005A110000}"/>
    <cellStyle name="Currency 2 9 3 3 3" xfId="3984" xr:uid="{00000000-0005-0000-0000-00005B110000}"/>
    <cellStyle name="Currency 2 9 3 3 4" xfId="2812" xr:uid="{00000000-0005-0000-0000-00005C110000}"/>
    <cellStyle name="Currency 2 9 3 4" xfId="1460" xr:uid="{00000000-0005-0000-0000-00005D110000}"/>
    <cellStyle name="Currency 2 9 3 4 2" xfId="4194" xr:uid="{00000000-0005-0000-0000-00005E110000}"/>
    <cellStyle name="Currency 2 9 3 4 3" xfId="3022" xr:uid="{00000000-0005-0000-0000-00005F110000}"/>
    <cellStyle name="Currency 2 9 3 5" xfId="3558" xr:uid="{00000000-0005-0000-0000-000060110000}"/>
    <cellStyle name="Currency 2 9 3 6" xfId="2386" xr:uid="{00000000-0005-0000-0000-000061110000}"/>
    <cellStyle name="Currency 2 9 4" xfId="486" xr:uid="{00000000-0005-0000-0000-000062110000}"/>
    <cellStyle name="Currency 2 9 4 2" xfId="1669" xr:uid="{00000000-0005-0000-0000-000063110000}"/>
    <cellStyle name="Currency 2 9 4 2 2" xfId="4300" xr:uid="{00000000-0005-0000-0000-000064110000}"/>
    <cellStyle name="Currency 2 9 4 2 3" xfId="3128" xr:uid="{00000000-0005-0000-0000-000065110000}"/>
    <cellStyle name="Currency 2 9 4 3" xfId="3664" xr:uid="{00000000-0005-0000-0000-000066110000}"/>
    <cellStyle name="Currency 2 9 4 4" xfId="2492" xr:uid="{00000000-0005-0000-0000-000067110000}"/>
    <cellStyle name="Currency 2 9 5" xfId="920" xr:uid="{00000000-0005-0000-0000-000068110000}"/>
    <cellStyle name="Currency 2 9 5 2" xfId="2090" xr:uid="{00000000-0005-0000-0000-000069110000}"/>
    <cellStyle name="Currency 2 9 5 2 2" xfId="4513" xr:uid="{00000000-0005-0000-0000-00006A110000}"/>
    <cellStyle name="Currency 2 9 5 2 3" xfId="3341" xr:uid="{00000000-0005-0000-0000-00006B110000}"/>
    <cellStyle name="Currency 2 9 5 3" xfId="3877" xr:uid="{00000000-0005-0000-0000-00006C110000}"/>
    <cellStyle name="Currency 2 9 5 4" xfId="2705" xr:uid="{00000000-0005-0000-0000-00006D110000}"/>
    <cellStyle name="Currency 2 9 6" xfId="1254" xr:uid="{00000000-0005-0000-0000-00006E110000}"/>
    <cellStyle name="Currency 2 9 6 2" xfId="4090" xr:uid="{00000000-0005-0000-0000-00006F110000}"/>
    <cellStyle name="Currency 2 9 6 3" xfId="2918" xr:uid="{00000000-0005-0000-0000-000070110000}"/>
    <cellStyle name="Euro" xfId="22" xr:uid="{00000000-0005-0000-0000-000071110000}"/>
    <cellStyle name="Euro 2" xfId="1192" xr:uid="{00000000-0005-0000-0000-000072110000}"/>
    <cellStyle name="Euro 3" xfId="1188" xr:uid="{00000000-0005-0000-0000-000073110000}"/>
    <cellStyle name="Hyperlink" xfId="23" builtinId="8"/>
    <cellStyle name="Hyperlink 2" xfId="878" xr:uid="{00000000-0005-0000-0000-000075110000}"/>
    <cellStyle name="Hyperlink 3" xfId="1197" xr:uid="{00000000-0005-0000-0000-000076110000}"/>
    <cellStyle name="Hyperlink 4" xfId="856" xr:uid="{00000000-0005-0000-0000-000077110000}"/>
    <cellStyle name="Komma" xfId="1" builtinId="3"/>
    <cellStyle name="Komma 2" xfId="21" xr:uid="{00000000-0005-0000-0000-000079110000}"/>
    <cellStyle name="Komma 2 2" xfId="877" xr:uid="{00000000-0005-0000-0000-00007A110000}"/>
    <cellStyle name="Komma 2 3" xfId="860" xr:uid="{00000000-0005-0000-0000-00007B110000}"/>
    <cellStyle name="Komma 3" xfId="216" xr:uid="{00000000-0005-0000-0000-00007C110000}"/>
    <cellStyle name="Komma 3 2" xfId="425" xr:uid="{00000000-0005-0000-0000-00007D110000}"/>
    <cellStyle name="Komma 3 2 2" xfId="841" xr:uid="{00000000-0005-0000-0000-00007E110000}"/>
    <cellStyle name="Komma 3 2 2 2" xfId="2024" xr:uid="{00000000-0005-0000-0000-00007F110000}"/>
    <cellStyle name="Komma 3 2 2 2 2" xfId="4479" xr:uid="{00000000-0005-0000-0000-000080110000}"/>
    <cellStyle name="Komma 3 2 2 2 3" xfId="3307" xr:uid="{00000000-0005-0000-0000-000081110000}"/>
    <cellStyle name="Komma 3 2 2 3" xfId="3843" xr:uid="{00000000-0005-0000-0000-000082110000}"/>
    <cellStyle name="Komma 3 2 2 4" xfId="2671" xr:uid="{00000000-0005-0000-0000-000083110000}"/>
    <cellStyle name="Komma 3 2 3" xfId="1181" xr:uid="{00000000-0005-0000-0000-000084110000}"/>
    <cellStyle name="Komma 3 2 3 2" xfId="2348" xr:uid="{00000000-0005-0000-0000-000085110000}"/>
    <cellStyle name="Komma 3 2 3 2 2" xfId="4695" xr:uid="{00000000-0005-0000-0000-000086110000}"/>
    <cellStyle name="Komma 3 2 3 2 3" xfId="3523" xr:uid="{00000000-0005-0000-0000-000087110000}"/>
    <cellStyle name="Komma 3 2 3 3" xfId="4059" xr:uid="{00000000-0005-0000-0000-000088110000}"/>
    <cellStyle name="Komma 3 2 3 4" xfId="2887" xr:uid="{00000000-0005-0000-0000-000089110000}"/>
    <cellStyle name="Komma 3 2 4" xfId="1609" xr:uid="{00000000-0005-0000-0000-00008A110000}"/>
    <cellStyle name="Komma 3 2 4 2" xfId="4269" xr:uid="{00000000-0005-0000-0000-00008B110000}"/>
    <cellStyle name="Komma 3 2 4 3" xfId="3097" xr:uid="{00000000-0005-0000-0000-00008C110000}"/>
    <cellStyle name="Komma 3 2 5" xfId="3633" xr:uid="{00000000-0005-0000-0000-00008D110000}"/>
    <cellStyle name="Komma 3 2 6" xfId="2461" xr:uid="{00000000-0005-0000-0000-00008E110000}"/>
    <cellStyle name="Komma 3 3" xfId="635" xr:uid="{00000000-0005-0000-0000-00008F110000}"/>
    <cellStyle name="Komma 3 3 2" xfId="1818" xr:uid="{00000000-0005-0000-0000-000090110000}"/>
    <cellStyle name="Komma 3 3 2 2" xfId="4375" xr:uid="{00000000-0005-0000-0000-000091110000}"/>
    <cellStyle name="Komma 3 3 2 3" xfId="3203" xr:uid="{00000000-0005-0000-0000-000092110000}"/>
    <cellStyle name="Komma 3 3 3" xfId="3739" xr:uid="{00000000-0005-0000-0000-000093110000}"/>
    <cellStyle name="Komma 3 3 4" xfId="2567" xr:uid="{00000000-0005-0000-0000-000094110000}"/>
    <cellStyle name="Komma 3 4" xfId="1069" xr:uid="{00000000-0005-0000-0000-000095110000}"/>
    <cellStyle name="Komma 3 4 2" xfId="2239" xr:uid="{00000000-0005-0000-0000-000096110000}"/>
    <cellStyle name="Komma 3 4 2 2" xfId="4588" xr:uid="{00000000-0005-0000-0000-000097110000}"/>
    <cellStyle name="Komma 3 4 2 3" xfId="3416" xr:uid="{00000000-0005-0000-0000-000098110000}"/>
    <cellStyle name="Komma 3 4 3" xfId="3952" xr:uid="{00000000-0005-0000-0000-000099110000}"/>
    <cellStyle name="Komma 3 4 4" xfId="2780" xr:uid="{00000000-0005-0000-0000-00009A110000}"/>
    <cellStyle name="Komma 3 5" xfId="1403" xr:uid="{00000000-0005-0000-0000-00009B110000}"/>
    <cellStyle name="Komma 3 5 2" xfId="4165" xr:uid="{00000000-0005-0000-0000-00009C110000}"/>
    <cellStyle name="Komma 3 5 3" xfId="2993" xr:uid="{00000000-0005-0000-0000-00009D110000}"/>
    <cellStyle name="Komma 3 6" xfId="3529" xr:uid="{00000000-0005-0000-0000-00009E110000}"/>
    <cellStyle name="Komma 3 7" xfId="2357" xr:uid="{00000000-0005-0000-0000-00009F110000}"/>
    <cellStyle name="Komma 3 8" xfId="4701" xr:uid="{F985224C-6C91-4806-B689-CEF5A034792D}"/>
    <cellStyle name="Komma 4" xfId="218" xr:uid="{00000000-0005-0000-0000-0000A0110000}"/>
    <cellStyle name="Komma 4 2" xfId="426" xr:uid="{00000000-0005-0000-0000-0000A1110000}"/>
    <cellStyle name="Komma 4 2 2" xfId="842" xr:uid="{00000000-0005-0000-0000-0000A2110000}"/>
    <cellStyle name="Komma 4 2 2 2" xfId="2025" xr:uid="{00000000-0005-0000-0000-0000A3110000}"/>
    <cellStyle name="Komma 4 2 2 2 2" xfId="4480" xr:uid="{00000000-0005-0000-0000-0000A4110000}"/>
    <cellStyle name="Komma 4 2 2 2 3" xfId="3308" xr:uid="{00000000-0005-0000-0000-0000A5110000}"/>
    <cellStyle name="Komma 4 2 2 3" xfId="3844" xr:uid="{00000000-0005-0000-0000-0000A6110000}"/>
    <cellStyle name="Komma 4 2 2 4" xfId="2672" xr:uid="{00000000-0005-0000-0000-0000A7110000}"/>
    <cellStyle name="Komma 4 2 3" xfId="1182" xr:uid="{00000000-0005-0000-0000-0000A8110000}"/>
    <cellStyle name="Komma 4 2 3 2" xfId="2349" xr:uid="{00000000-0005-0000-0000-0000A9110000}"/>
    <cellStyle name="Komma 4 2 3 2 2" xfId="4696" xr:uid="{00000000-0005-0000-0000-0000AA110000}"/>
    <cellStyle name="Komma 4 2 3 2 3" xfId="3524" xr:uid="{00000000-0005-0000-0000-0000AB110000}"/>
    <cellStyle name="Komma 4 2 3 3" xfId="4060" xr:uid="{00000000-0005-0000-0000-0000AC110000}"/>
    <cellStyle name="Komma 4 2 3 4" xfId="2888" xr:uid="{00000000-0005-0000-0000-0000AD110000}"/>
    <cellStyle name="Komma 4 2 4" xfId="1610" xr:uid="{00000000-0005-0000-0000-0000AE110000}"/>
    <cellStyle name="Komma 4 2 4 2" xfId="4270" xr:uid="{00000000-0005-0000-0000-0000AF110000}"/>
    <cellStyle name="Komma 4 2 4 3" xfId="3098" xr:uid="{00000000-0005-0000-0000-0000B0110000}"/>
    <cellStyle name="Komma 4 2 5" xfId="3634" xr:uid="{00000000-0005-0000-0000-0000B1110000}"/>
    <cellStyle name="Komma 4 2 6" xfId="2462" xr:uid="{00000000-0005-0000-0000-0000B2110000}"/>
    <cellStyle name="Komma 4 3" xfId="636" xr:uid="{00000000-0005-0000-0000-0000B3110000}"/>
    <cellStyle name="Komma 4 3 2" xfId="1819" xr:uid="{00000000-0005-0000-0000-0000B4110000}"/>
    <cellStyle name="Komma 4 3 2 2" xfId="4376" xr:uid="{00000000-0005-0000-0000-0000B5110000}"/>
    <cellStyle name="Komma 4 3 2 3" xfId="3204" xr:uid="{00000000-0005-0000-0000-0000B6110000}"/>
    <cellStyle name="Komma 4 3 3" xfId="3740" xr:uid="{00000000-0005-0000-0000-0000B7110000}"/>
    <cellStyle name="Komma 4 3 4" xfId="2568" xr:uid="{00000000-0005-0000-0000-0000B8110000}"/>
    <cellStyle name="Komma 4 4" xfId="1070" xr:uid="{00000000-0005-0000-0000-0000B9110000}"/>
    <cellStyle name="Komma 4 4 2" xfId="2240" xr:uid="{00000000-0005-0000-0000-0000BA110000}"/>
    <cellStyle name="Komma 4 4 2 2" xfId="4589" xr:uid="{00000000-0005-0000-0000-0000BB110000}"/>
    <cellStyle name="Komma 4 4 2 3" xfId="3417" xr:uid="{00000000-0005-0000-0000-0000BC110000}"/>
    <cellStyle name="Komma 4 4 3" xfId="3953" xr:uid="{00000000-0005-0000-0000-0000BD110000}"/>
    <cellStyle name="Komma 4 4 4" xfId="2781" xr:uid="{00000000-0005-0000-0000-0000BE110000}"/>
    <cellStyle name="Komma 4 5" xfId="1404" xr:uid="{00000000-0005-0000-0000-0000BF110000}"/>
    <cellStyle name="Komma 4 5 2" xfId="4166" xr:uid="{00000000-0005-0000-0000-0000C0110000}"/>
    <cellStyle name="Komma 4 5 3" xfId="2994" xr:uid="{00000000-0005-0000-0000-0000C1110000}"/>
    <cellStyle name="Komma 4 6" xfId="3530" xr:uid="{00000000-0005-0000-0000-0000C2110000}"/>
    <cellStyle name="Komma 4 7" xfId="2358" xr:uid="{00000000-0005-0000-0000-0000C3110000}"/>
    <cellStyle name="Komma 5" xfId="430" xr:uid="{00000000-0005-0000-0000-0000C4110000}"/>
    <cellStyle name="Komma 5 2" xfId="846" xr:uid="{00000000-0005-0000-0000-0000C5110000}"/>
    <cellStyle name="Komma 5 2 2" xfId="1080" xr:uid="{00000000-0005-0000-0000-0000C6110000}"/>
    <cellStyle name="Komma 5 2 2 2" xfId="2247" xr:uid="{00000000-0005-0000-0000-0000C7110000}"/>
    <cellStyle name="Komma 5 2 2 2 2" xfId="4594" xr:uid="{00000000-0005-0000-0000-0000C8110000}"/>
    <cellStyle name="Komma 5 2 2 2 3" xfId="3422" xr:uid="{00000000-0005-0000-0000-0000C9110000}"/>
    <cellStyle name="Komma 5 2 2 3" xfId="3958" xr:uid="{00000000-0005-0000-0000-0000CA110000}"/>
    <cellStyle name="Komma 5 2 2 4" xfId="2786" xr:uid="{00000000-0005-0000-0000-0000CB110000}"/>
    <cellStyle name="Komma 5 2 3" xfId="2029" xr:uid="{00000000-0005-0000-0000-0000CC110000}"/>
    <cellStyle name="Komma 5 2 3 2" xfId="4482" xr:uid="{00000000-0005-0000-0000-0000CD110000}"/>
    <cellStyle name="Komma 5 2 3 3" xfId="3310" xr:uid="{00000000-0005-0000-0000-0000CE110000}"/>
    <cellStyle name="Komma 5 2 4" xfId="3846" xr:uid="{00000000-0005-0000-0000-0000CF110000}"/>
    <cellStyle name="Komma 5 2 5" xfId="2674" xr:uid="{00000000-0005-0000-0000-0000D0110000}"/>
    <cellStyle name="Komma 5 3" xfId="862" xr:uid="{00000000-0005-0000-0000-0000D1110000}"/>
    <cellStyle name="Komma 5 3 2" xfId="2038" xr:uid="{00000000-0005-0000-0000-0000D2110000}"/>
    <cellStyle name="Komma 5 3 2 2" xfId="4487" xr:uid="{00000000-0005-0000-0000-0000D3110000}"/>
    <cellStyle name="Komma 5 3 2 3" xfId="3315" xr:uid="{00000000-0005-0000-0000-0000D4110000}"/>
    <cellStyle name="Komma 5 3 3" xfId="3851" xr:uid="{00000000-0005-0000-0000-0000D5110000}"/>
    <cellStyle name="Komma 5 3 4" xfId="2679" xr:uid="{00000000-0005-0000-0000-0000D6110000}"/>
    <cellStyle name="Komma 5 4" xfId="1614" xr:uid="{00000000-0005-0000-0000-0000D7110000}"/>
    <cellStyle name="Komma 5 4 2" xfId="4272" xr:uid="{00000000-0005-0000-0000-0000D8110000}"/>
    <cellStyle name="Komma 5 4 3" xfId="3100" xr:uid="{00000000-0005-0000-0000-0000D9110000}"/>
    <cellStyle name="Komma 5 5" xfId="3636" xr:uid="{00000000-0005-0000-0000-0000DA110000}"/>
    <cellStyle name="Komma 5 6" xfId="2464" xr:uid="{00000000-0005-0000-0000-0000DB110000}"/>
    <cellStyle name="Komma 6" xfId="434" xr:uid="{00000000-0005-0000-0000-0000DC110000}"/>
    <cellStyle name="Komma 6 2" xfId="1075" xr:uid="{00000000-0005-0000-0000-0000DD110000}"/>
    <cellStyle name="Komma 6 2 2" xfId="2244" xr:uid="{00000000-0005-0000-0000-0000DE110000}"/>
    <cellStyle name="Komma 6 2 2 2" xfId="4591" xr:uid="{00000000-0005-0000-0000-0000DF110000}"/>
    <cellStyle name="Komma 6 2 2 3" xfId="3419" xr:uid="{00000000-0005-0000-0000-0000E0110000}"/>
    <cellStyle name="Komma 6 2 3" xfId="3955" xr:uid="{00000000-0005-0000-0000-0000E1110000}"/>
    <cellStyle name="Komma 6 2 4" xfId="2783" xr:uid="{00000000-0005-0000-0000-0000E2110000}"/>
    <cellStyle name="Komma 6 3" xfId="1617" xr:uid="{00000000-0005-0000-0000-0000E3110000}"/>
    <cellStyle name="Komma 6 3 2" xfId="4274" xr:uid="{00000000-0005-0000-0000-0000E4110000}"/>
    <cellStyle name="Komma 6 3 3" xfId="3102" xr:uid="{00000000-0005-0000-0000-0000E5110000}"/>
    <cellStyle name="Komma 6 4" xfId="3638" xr:uid="{00000000-0005-0000-0000-0000E6110000}"/>
    <cellStyle name="Komma 6 5" xfId="2466" xr:uid="{00000000-0005-0000-0000-0000E7110000}"/>
    <cellStyle name="Komma 7" xfId="850" xr:uid="{00000000-0005-0000-0000-0000E8110000}"/>
    <cellStyle name="Komma 7 2" xfId="2032" xr:uid="{00000000-0005-0000-0000-0000E9110000}"/>
    <cellStyle name="Komma 7 2 2" xfId="4484" xr:uid="{00000000-0005-0000-0000-0000EA110000}"/>
    <cellStyle name="Komma 7 2 3" xfId="3312" xr:uid="{00000000-0005-0000-0000-0000EB110000}"/>
    <cellStyle name="Komma 7 3" xfId="3848" xr:uid="{00000000-0005-0000-0000-0000EC110000}"/>
    <cellStyle name="Komma 7 4" xfId="2676" xr:uid="{00000000-0005-0000-0000-0000ED110000}"/>
    <cellStyle name="Komma 8" xfId="1201" xr:uid="{00000000-0005-0000-0000-0000EE110000}"/>
    <cellStyle name="Komma 8 2" xfId="2355" xr:uid="{00000000-0005-0000-0000-0000EF110000}"/>
    <cellStyle name="Komma 8 2 2" xfId="4700" xr:uid="{00000000-0005-0000-0000-0000F0110000}"/>
    <cellStyle name="Komma 8 2 3" xfId="3528" xr:uid="{00000000-0005-0000-0000-0000F1110000}"/>
    <cellStyle name="Komma 8 3" xfId="4064" xr:uid="{00000000-0005-0000-0000-0000F2110000}"/>
    <cellStyle name="Komma 8 4" xfId="2892" xr:uid="{00000000-0005-0000-0000-0000F3110000}"/>
    <cellStyle name="Normal 2" xfId="6" xr:uid="{00000000-0005-0000-0000-0000F4110000}"/>
    <cellStyle name="Normal 3" xfId="7" xr:uid="{00000000-0005-0000-0000-0000F5110000}"/>
    <cellStyle name="Normal 3 2" xfId="13" xr:uid="{00000000-0005-0000-0000-0000F6110000}"/>
    <cellStyle name="Normal 4" xfId="10" xr:uid="{00000000-0005-0000-0000-0000F7110000}"/>
    <cellStyle name="Normal 5" xfId="221" xr:uid="{00000000-0005-0000-0000-0000F8110000}"/>
    <cellStyle name="Normal 5 2" xfId="427" xr:uid="{00000000-0005-0000-0000-0000F9110000}"/>
    <cellStyle name="Normal 5 2 2" xfId="843" xr:uid="{00000000-0005-0000-0000-0000FA110000}"/>
    <cellStyle name="Normal 5 2 2 2" xfId="2026" xr:uid="{00000000-0005-0000-0000-0000FB110000}"/>
    <cellStyle name="Normal 5 2 3" xfId="1611" xr:uid="{00000000-0005-0000-0000-0000FC110000}"/>
    <cellStyle name="Normal 5 3" xfId="637" xr:uid="{00000000-0005-0000-0000-0000FD110000}"/>
    <cellStyle name="Normal 5 3 2" xfId="1820" xr:uid="{00000000-0005-0000-0000-0000FE110000}"/>
    <cellStyle name="Normal 5 4" xfId="1072" xr:uid="{00000000-0005-0000-0000-0000FF110000}"/>
    <cellStyle name="Normal 5 4 2" xfId="2241" xr:uid="{00000000-0005-0000-0000-000000120000}"/>
    <cellStyle name="Normal 5 5" xfId="1405" xr:uid="{00000000-0005-0000-0000-000001120000}"/>
    <cellStyle name="Normal 6" xfId="222" xr:uid="{00000000-0005-0000-0000-000002120000}"/>
    <cellStyle name="Normal 6 2" xfId="428" xr:uid="{00000000-0005-0000-0000-000003120000}"/>
    <cellStyle name="Normal 6 2 2" xfId="844" xr:uid="{00000000-0005-0000-0000-000004120000}"/>
    <cellStyle name="Normal 6 2 2 2" xfId="2027" xr:uid="{00000000-0005-0000-0000-000005120000}"/>
    <cellStyle name="Normal 6 2 3" xfId="1612" xr:uid="{00000000-0005-0000-0000-000006120000}"/>
    <cellStyle name="Normal 6 3" xfId="638" xr:uid="{00000000-0005-0000-0000-000007120000}"/>
    <cellStyle name="Normal 6 3 2" xfId="1821" xr:uid="{00000000-0005-0000-0000-000008120000}"/>
    <cellStyle name="Normal 6 4" xfId="1073" xr:uid="{00000000-0005-0000-0000-000009120000}"/>
    <cellStyle name="Normal 6 4 2" xfId="2242" xr:uid="{00000000-0005-0000-0000-00000A120000}"/>
    <cellStyle name="Normal 6 5" xfId="1406" xr:uid="{00000000-0005-0000-0000-00000B120000}"/>
    <cellStyle name="Procent" xfId="3" builtinId="5"/>
    <cellStyle name="Procent 2" xfId="219" xr:uid="{00000000-0005-0000-0000-00000D120000}"/>
    <cellStyle name="Procent 2 2" xfId="1071" xr:uid="{00000000-0005-0000-0000-00000E120000}"/>
    <cellStyle name="Procent 2 3" xfId="1079" xr:uid="{00000000-0005-0000-0000-00000F120000}"/>
    <cellStyle name="Procent 2 4" xfId="855" xr:uid="{00000000-0005-0000-0000-000010120000}"/>
    <cellStyle name="Procent 3" xfId="848" xr:uid="{00000000-0005-0000-0000-000011120000}"/>
    <cellStyle name="Procent 3 2" xfId="1193" xr:uid="{00000000-0005-0000-0000-000012120000}"/>
    <cellStyle name="Procent 3 3" xfId="864" xr:uid="{00000000-0005-0000-0000-000013120000}"/>
    <cellStyle name="Procent 4" xfId="1187" xr:uid="{00000000-0005-0000-0000-000014120000}"/>
    <cellStyle name="Procent 5" xfId="220" xr:uid="{00000000-0005-0000-0000-000015120000}"/>
    <cellStyle name="Procent 5 2" xfId="1183" xr:uid="{00000000-0005-0000-0000-000016120000}"/>
    <cellStyle name="Procent 6" xfId="851" xr:uid="{00000000-0005-0000-0000-000017120000}"/>
    <cellStyle name="Procent 6 2" xfId="2033" xr:uid="{00000000-0005-0000-0000-000018120000}"/>
    <cellStyle name="Procent 7" xfId="1202" xr:uid="{00000000-0005-0000-0000-000019120000}"/>
    <cellStyle name="Procent 8" xfId="4707" xr:uid="{5DDF0630-A9D1-4F05-98C5-27DAC5A3529D}"/>
    <cellStyle name="Standaard" xfId="0" builtinId="0"/>
    <cellStyle name="Standaard 10" xfId="1200" xr:uid="{00000000-0005-0000-0000-00001B120000}"/>
    <cellStyle name="Standaard 11" xfId="2356" xr:uid="{00000000-0005-0000-0000-00001C120000}"/>
    <cellStyle name="Standaard 12" xfId="4702" xr:uid="{B7D24729-5F0C-4D5D-9B31-17011F18B34A}"/>
    <cellStyle name="Standaard 13" xfId="4704" xr:uid="{B2704E1D-BA3D-4AEF-A172-30241FFB7438}"/>
    <cellStyle name="Standaard 2" xfId="8" xr:uid="{00000000-0005-0000-0000-00001D120000}"/>
    <cellStyle name="Standaard 2 2" xfId="867" xr:uid="{00000000-0005-0000-0000-00001E120000}"/>
    <cellStyle name="Standaard 2 3" xfId="217" xr:uid="{00000000-0005-0000-0000-00001F120000}"/>
    <cellStyle name="Standaard 2 4" xfId="1076" xr:uid="{00000000-0005-0000-0000-000020120000}"/>
    <cellStyle name="Standaard 2 5" xfId="1185" xr:uid="{00000000-0005-0000-0000-000021120000}"/>
    <cellStyle name="Standaard 2 6" xfId="852" xr:uid="{00000000-0005-0000-0000-000022120000}"/>
    <cellStyle name="Standaard 3" xfId="18" xr:uid="{00000000-0005-0000-0000-000023120000}"/>
    <cellStyle name="Standaard 3 2" xfId="874" xr:uid="{00000000-0005-0000-0000-000024120000}"/>
    <cellStyle name="Standaard 3 3" xfId="1190" xr:uid="{00000000-0005-0000-0000-000025120000}"/>
    <cellStyle name="Standaard 3 4" xfId="859" xr:uid="{00000000-0005-0000-0000-000026120000}"/>
    <cellStyle name="Standaard 4" xfId="9" xr:uid="{00000000-0005-0000-0000-000027120000}"/>
    <cellStyle name="Standaard 4 2" xfId="1191" xr:uid="{00000000-0005-0000-0000-000028120000}"/>
    <cellStyle name="Standaard 4 2 2" xfId="2351" xr:uid="{00000000-0005-0000-0000-000029120000}"/>
    <cellStyle name="Standaard 5" xfId="433" xr:uid="{00000000-0005-0000-0000-00002A120000}"/>
    <cellStyle name="Standaard 5 2" xfId="857" xr:uid="{00000000-0005-0000-0000-00002B120000}"/>
    <cellStyle name="Standaard 5 2 2" xfId="2036" xr:uid="{00000000-0005-0000-0000-00002C120000}"/>
    <cellStyle name="Standaard 6" xfId="861" xr:uid="{00000000-0005-0000-0000-00002D120000}"/>
    <cellStyle name="Standaard 6 2" xfId="1196" xr:uid="{00000000-0005-0000-0000-00002E120000}"/>
    <cellStyle name="Standaard 6 2 2" xfId="2353" xr:uid="{00000000-0005-0000-0000-00002F120000}"/>
    <cellStyle name="Standaard 7" xfId="1186" xr:uid="{00000000-0005-0000-0000-000030120000}"/>
    <cellStyle name="Standaard 7 2" xfId="858" xr:uid="{00000000-0005-0000-0000-000031120000}"/>
    <cellStyle name="Standaard 7 2 2" xfId="2037" xr:uid="{00000000-0005-0000-0000-000032120000}"/>
    <cellStyle name="Standaard 8" xfId="1198" xr:uid="{00000000-0005-0000-0000-000033120000}"/>
    <cellStyle name="Standaard 9" xfId="849" xr:uid="{00000000-0005-0000-0000-000034120000}"/>
    <cellStyle name="Standaard 9 2" xfId="2031" xr:uid="{00000000-0005-0000-0000-000035120000}"/>
    <cellStyle name="Valuta" xfId="2" builtinId="4"/>
    <cellStyle name="Valuta 2" xfId="853" xr:uid="{00000000-0005-0000-0000-000038120000}"/>
    <cellStyle name="Valuta 2 2" xfId="1077" xr:uid="{00000000-0005-0000-0000-000039120000}"/>
    <cellStyle name="Valuta 2 2 2" xfId="2245" xr:uid="{00000000-0005-0000-0000-00003A120000}"/>
    <cellStyle name="Valuta 2 2 2 2" xfId="4592" xr:uid="{00000000-0005-0000-0000-00003B120000}"/>
    <cellStyle name="Valuta 2 2 2 3" xfId="3420" xr:uid="{00000000-0005-0000-0000-00003C120000}"/>
    <cellStyle name="Valuta 2 2 3" xfId="3956" xr:uid="{00000000-0005-0000-0000-00003D120000}"/>
    <cellStyle name="Valuta 2 2 4" xfId="2784" xr:uid="{00000000-0005-0000-0000-00003E120000}"/>
    <cellStyle name="Valuta 2 2 5" xfId="4709" xr:uid="{FDF23005-4929-4578-811B-B0B33543EBBB}"/>
    <cellStyle name="Valuta 2 3" xfId="1199" xr:uid="{00000000-0005-0000-0000-00003F120000}"/>
    <cellStyle name="Valuta 2 3 2" xfId="2354" xr:uid="{00000000-0005-0000-0000-000040120000}"/>
    <cellStyle name="Valuta 2 3 2 2" xfId="4699" xr:uid="{00000000-0005-0000-0000-000041120000}"/>
    <cellStyle name="Valuta 2 3 2 3" xfId="3527" xr:uid="{00000000-0005-0000-0000-000042120000}"/>
    <cellStyle name="Valuta 2 3 3" xfId="4063" xr:uid="{00000000-0005-0000-0000-000043120000}"/>
    <cellStyle name="Valuta 2 3 4" xfId="2891" xr:uid="{00000000-0005-0000-0000-000044120000}"/>
    <cellStyle name="Valuta 2 4" xfId="2034" xr:uid="{00000000-0005-0000-0000-000045120000}"/>
    <cellStyle name="Valuta 2 4 2" xfId="4485" xr:uid="{00000000-0005-0000-0000-000046120000}"/>
    <cellStyle name="Valuta 2 4 3" xfId="3313" xr:uid="{00000000-0005-0000-0000-000047120000}"/>
    <cellStyle name="Valuta 2 5" xfId="3849" xr:uid="{00000000-0005-0000-0000-000048120000}"/>
    <cellStyle name="Valuta 2 6" xfId="2677" xr:uid="{00000000-0005-0000-0000-000049120000}"/>
    <cellStyle name="Valuta 2 7" xfId="4706" xr:uid="{6C4B5658-A97C-4B1F-9E07-BE825F311E1D}"/>
    <cellStyle name="Valuta 3" xfId="863" xr:uid="{00000000-0005-0000-0000-00004A120000}"/>
    <cellStyle name="Valuta 3 2" xfId="4708" xr:uid="{2A31C2BD-4E2E-4C3A-900F-64AED8F24B03}"/>
    <cellStyle name="Valuta 4" xfId="1078" xr:uid="{00000000-0005-0000-0000-00004B120000}"/>
    <cellStyle name="Valuta 4 2" xfId="2246" xr:uid="{00000000-0005-0000-0000-00004C120000}"/>
    <cellStyle name="Valuta 4 2 2" xfId="4593" xr:uid="{00000000-0005-0000-0000-00004D120000}"/>
    <cellStyle name="Valuta 4 2 3" xfId="3421" xr:uid="{00000000-0005-0000-0000-00004E120000}"/>
    <cellStyle name="Valuta 4 3" xfId="3957" xr:uid="{00000000-0005-0000-0000-00004F120000}"/>
    <cellStyle name="Valuta 4 4" xfId="2785" xr:uid="{00000000-0005-0000-0000-000050120000}"/>
    <cellStyle name="Valuta 5" xfId="1195" xr:uid="{00000000-0005-0000-0000-000051120000}"/>
    <cellStyle name="Valuta 5 2" xfId="2352" xr:uid="{00000000-0005-0000-0000-000052120000}"/>
    <cellStyle name="Valuta 5 2 2" xfId="4698" xr:uid="{00000000-0005-0000-0000-000053120000}"/>
    <cellStyle name="Valuta 5 2 3" xfId="3526" xr:uid="{00000000-0005-0000-0000-000054120000}"/>
    <cellStyle name="Valuta 5 3" xfId="4062" xr:uid="{00000000-0005-0000-0000-000055120000}"/>
    <cellStyle name="Valuta 5 4" xfId="2890" xr:uid="{00000000-0005-0000-0000-000056120000}"/>
    <cellStyle name="Valuta 6" xfId="854" xr:uid="{00000000-0005-0000-0000-000057120000}"/>
    <cellStyle name="Valuta 6 2" xfId="2035" xr:uid="{00000000-0005-0000-0000-000058120000}"/>
    <cellStyle name="Valuta 6 2 2" xfId="4486" xr:uid="{00000000-0005-0000-0000-000059120000}"/>
    <cellStyle name="Valuta 6 2 3" xfId="3314" xr:uid="{00000000-0005-0000-0000-00005A120000}"/>
    <cellStyle name="Valuta 6 3" xfId="3850" xr:uid="{00000000-0005-0000-0000-00005B120000}"/>
    <cellStyle name="Valuta 6 4" xfId="2678" xr:uid="{00000000-0005-0000-0000-00005C120000}"/>
    <cellStyle name="Valuta 7" xfId="4705" xr:uid="{9DB13BAB-D335-46A6-8D11-D824C18C90A5}"/>
    <cellStyle name="walter" xfId="1194" xr:uid="{00000000-0005-0000-0000-00005D120000}"/>
  </cellStyles>
  <dxfs count="446">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ont>
        <color auto="1"/>
      </font>
      <fill>
        <patternFill>
          <bgColor theme="6" tint="0.59996337778862885"/>
        </patternFill>
      </fill>
      <border>
        <left style="thin">
          <color auto="1"/>
        </left>
        <right style="thin">
          <color auto="1"/>
        </right>
        <top style="thin">
          <color auto="1"/>
        </top>
        <bottom style="thin">
          <color auto="1"/>
        </bottom>
        <vertical/>
        <horizontal/>
      </border>
    </dxf>
    <dxf>
      <font>
        <color rgb="FFC4D79B"/>
      </font>
    </dxf>
    <dxf>
      <font>
        <color theme="2"/>
      </font>
    </dxf>
    <dxf>
      <font>
        <color theme="2"/>
      </font>
    </dxf>
    <dxf>
      <font>
        <color theme="2"/>
      </font>
    </dxf>
    <dxf>
      <font>
        <color theme="2"/>
      </font>
    </dxf>
    <dxf>
      <font>
        <color rgb="FFC4D79B"/>
      </font>
    </dxf>
    <dxf>
      <font>
        <color theme="2"/>
      </font>
    </dxf>
    <dxf>
      <fill>
        <patternFill>
          <bgColor rgb="FF92D050"/>
        </patternFill>
      </fill>
    </dxf>
    <dxf>
      <font>
        <color rgb="FF006100"/>
      </font>
      <fill>
        <patternFill>
          <bgColor rgb="FFC6EFCE"/>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rgb="FFC4D79B"/>
      </font>
    </dxf>
    <dxf>
      <font>
        <color rgb="FFC4D79B"/>
      </font>
    </dxf>
    <dxf>
      <font>
        <color rgb="FFC4D79B"/>
      </font>
    </dxf>
    <dxf>
      <font>
        <color rgb="FFC4D79B"/>
      </font>
    </dxf>
    <dxf>
      <font>
        <color rgb="FFC4D79B"/>
      </font>
    </dxf>
    <dxf>
      <font>
        <color rgb="FFC4D79B"/>
      </font>
    </dxf>
    <dxf>
      <font>
        <color rgb="FFC4D79B"/>
      </font>
    </dxf>
    <dxf>
      <font>
        <color rgb="FFC4D79B"/>
      </font>
    </dxf>
    <dxf>
      <font>
        <color theme="2"/>
      </font>
    </dxf>
    <dxf>
      <font>
        <color rgb="FFC4D79B"/>
      </font>
    </dxf>
    <dxf>
      <font>
        <color rgb="FF006100"/>
      </font>
      <fill>
        <patternFill>
          <bgColor rgb="FFC6EFCE"/>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ill>
        <patternFill>
          <bgColor rgb="FF92D050"/>
        </patternFill>
      </fill>
    </dxf>
    <dxf>
      <fill>
        <patternFill>
          <bgColor theme="0" tint="-0.14996795556505021"/>
        </patternFill>
      </fill>
    </dxf>
    <dxf>
      <font>
        <color rgb="FF006100"/>
      </font>
      <fill>
        <patternFill>
          <bgColor rgb="FFC6EFCE"/>
        </patternFill>
      </fill>
    </dxf>
    <dxf>
      <fill>
        <patternFill>
          <bgColor rgb="FF92D050"/>
        </patternFill>
      </fill>
    </dxf>
    <dxf>
      <fill>
        <patternFill>
          <bgColor theme="6" tint="0.39994506668294322"/>
        </patternFill>
      </fill>
    </dxf>
    <dxf>
      <font>
        <color theme="1"/>
      </font>
      <fill>
        <patternFill patternType="none">
          <bgColor auto="1"/>
        </patternFill>
      </fill>
    </dxf>
    <dxf>
      <font>
        <color rgb="FF006100"/>
      </font>
      <fill>
        <patternFill>
          <bgColor rgb="FFC6EFCE"/>
        </patternFill>
      </fill>
    </dxf>
    <dxf>
      <fill>
        <patternFill>
          <bgColor rgb="FF92D050"/>
        </patternFill>
      </fill>
    </dxf>
    <dxf>
      <fill>
        <patternFill>
          <bgColor theme="6" tint="0.39994506668294322"/>
        </patternFill>
      </fill>
    </dxf>
    <dxf>
      <font>
        <color theme="1"/>
      </font>
      <fill>
        <patternFill patternType="none">
          <bgColor auto="1"/>
        </patternFill>
      </fill>
    </dxf>
    <dxf>
      <fill>
        <patternFill>
          <bgColor theme="0" tint="-0.14996795556505021"/>
        </patternFill>
      </fill>
    </dxf>
    <dxf>
      <font>
        <color theme="1"/>
      </font>
      <fill>
        <patternFill patternType="none">
          <bgColor auto="1"/>
        </patternFill>
      </fill>
    </dxf>
    <dxf>
      <font>
        <color rgb="FF006100"/>
      </font>
      <fill>
        <patternFill>
          <bgColor rgb="FFC6EFCE"/>
        </patternFill>
      </fill>
    </dxf>
    <dxf>
      <fill>
        <patternFill>
          <bgColor theme="0" tint="-0.14996795556505021"/>
        </patternFill>
      </fill>
    </dxf>
    <dxf>
      <fill>
        <patternFill>
          <bgColor theme="6" tint="0.39994506668294322"/>
        </patternFill>
      </fill>
    </dxf>
    <dxf>
      <fill>
        <patternFill>
          <bgColor rgb="FF92D050"/>
        </patternFill>
      </fill>
    </dxf>
    <dxf>
      <font>
        <color theme="1"/>
      </font>
      <fill>
        <patternFill patternType="none">
          <bgColor auto="1"/>
        </patternFill>
      </fill>
    </dxf>
    <dxf>
      <fill>
        <patternFill>
          <bgColor theme="6" tint="0.39994506668294322"/>
        </patternFill>
      </fill>
    </dxf>
    <dxf>
      <fill>
        <patternFill>
          <bgColor rgb="FF92D050"/>
        </patternFill>
      </fill>
    </dxf>
    <dxf>
      <font>
        <color rgb="FF006100"/>
      </font>
      <fill>
        <patternFill>
          <bgColor rgb="FFC6EFCE"/>
        </patternFill>
      </fill>
    </dxf>
    <dxf>
      <fill>
        <patternFill>
          <bgColor theme="0" tint="-0.14996795556505021"/>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ont>
        <color rgb="FF006100"/>
      </font>
      <fill>
        <patternFill>
          <bgColor rgb="FFC6EFCE"/>
        </patternFill>
      </fill>
    </dxf>
    <dxf>
      <fill>
        <patternFill>
          <bgColor theme="0" tint="-0.14996795556505021"/>
        </patternFill>
      </fill>
    </dxf>
    <dxf>
      <font>
        <color theme="1"/>
      </font>
      <fill>
        <patternFill patternType="none">
          <bgColor auto="1"/>
        </patternFill>
      </fill>
    </dxf>
    <dxf>
      <fill>
        <patternFill>
          <bgColor theme="6" tint="0.39994506668294322"/>
        </patternFill>
      </fill>
    </dxf>
    <dxf>
      <fill>
        <patternFill>
          <bgColor rgb="FF92D050"/>
        </patternFill>
      </fill>
    </dxf>
    <dxf>
      <fill>
        <patternFill>
          <bgColor rgb="FF92D050"/>
        </patternFill>
      </fill>
    </dxf>
    <dxf>
      <font>
        <color rgb="FF006100"/>
      </font>
      <fill>
        <patternFill>
          <bgColor rgb="FFC6EFCE"/>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theme="0" tint="-0.14996795556505021"/>
        </patternFill>
      </fill>
    </dxf>
    <dxf>
      <fill>
        <patternFill>
          <bgColor rgb="FF92D050"/>
        </patternFill>
      </fill>
    </dxf>
    <dxf>
      <fill>
        <patternFill>
          <bgColor theme="6" tint="0.39994506668294322"/>
        </patternFill>
      </fill>
    </dxf>
    <dxf>
      <font>
        <color theme="1"/>
      </font>
      <fill>
        <patternFill patternType="none">
          <bgColor auto="1"/>
        </patternFill>
      </fill>
    </dxf>
    <dxf>
      <font>
        <color rgb="FF006100"/>
      </font>
      <fill>
        <patternFill>
          <bgColor rgb="FFC6EFCE"/>
        </patternFill>
      </fill>
    </dxf>
    <dxf>
      <fill>
        <patternFill>
          <bgColor theme="0" tint="-0.14996795556505021"/>
        </patternFill>
      </fill>
    </dxf>
    <dxf>
      <font>
        <color theme="1"/>
      </font>
      <fill>
        <patternFill patternType="none">
          <bgColor auto="1"/>
        </patternFill>
      </fill>
    </dxf>
    <dxf>
      <fill>
        <patternFill>
          <bgColor theme="6" tint="0.39994506668294322"/>
        </patternFill>
      </fill>
    </dxf>
    <dxf>
      <fill>
        <patternFill>
          <bgColor rgb="FF92D050"/>
        </patternFill>
      </fill>
    </dxf>
    <dxf>
      <font>
        <color rgb="FF006100"/>
      </font>
      <fill>
        <patternFill>
          <bgColor rgb="FFC6EFCE"/>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ont>
        <color theme="1"/>
      </font>
      <fill>
        <patternFill patternType="none">
          <bgColor auto="1"/>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rgb="FF006100"/>
      </font>
      <fill>
        <patternFill>
          <bgColor rgb="FFC6EFCE"/>
        </patternFill>
      </fill>
    </dxf>
    <dxf>
      <font>
        <color theme="1"/>
      </font>
      <fill>
        <patternFill patternType="none">
          <bgColor auto="1"/>
        </patternFill>
      </fill>
    </dxf>
    <dxf>
      <fill>
        <patternFill>
          <bgColor theme="0" tint="-0.14996795556505021"/>
        </patternFill>
      </fill>
    </dxf>
    <dxf>
      <fill>
        <patternFill>
          <bgColor rgb="FF92D050"/>
        </patternFill>
      </fill>
    </dxf>
    <dxf>
      <font>
        <color rgb="FF006100"/>
      </font>
      <fill>
        <patternFill>
          <bgColor rgb="FFC6EFCE"/>
        </patternFill>
      </fill>
    </dxf>
    <dxf>
      <fill>
        <patternFill>
          <bgColor theme="6" tint="0.39994506668294322"/>
        </patternFill>
      </fill>
    </dxf>
    <dxf>
      <fill>
        <patternFill>
          <bgColor theme="6" tint="0.39994506668294322"/>
        </patternFill>
      </fill>
    </dxf>
    <dxf>
      <fill>
        <patternFill>
          <bgColor rgb="FF92D050"/>
        </patternFill>
      </fill>
    </dxf>
    <dxf>
      <fill>
        <patternFill>
          <bgColor theme="0" tint="-0.14996795556505021"/>
        </patternFill>
      </fill>
    </dxf>
    <dxf>
      <font>
        <color rgb="FF006100"/>
      </font>
      <fill>
        <patternFill>
          <bgColor rgb="FFC6EFCE"/>
        </patternFill>
      </fill>
    </dxf>
    <dxf>
      <font>
        <color theme="1"/>
      </font>
      <fill>
        <patternFill patternType="none">
          <bgColor auto="1"/>
        </patternFill>
      </fill>
    </dxf>
    <dxf>
      <font>
        <color theme="1"/>
      </font>
      <fill>
        <patternFill patternType="none">
          <bgColor auto="1"/>
        </patternFill>
      </fill>
    </dxf>
    <dxf>
      <fill>
        <patternFill>
          <bgColor rgb="FF92D050"/>
        </patternFill>
      </fill>
    </dxf>
    <dxf>
      <fill>
        <patternFill>
          <bgColor theme="6" tint="0.39994506668294322"/>
        </patternFill>
      </fill>
    </dxf>
    <dxf>
      <fill>
        <patternFill>
          <bgColor theme="0" tint="-0.14996795556505021"/>
        </patternFill>
      </fill>
    </dxf>
    <dxf>
      <font>
        <color rgb="FF006100"/>
      </font>
      <fill>
        <patternFill>
          <bgColor rgb="FFC6EFCE"/>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ill>
        <patternFill>
          <bgColor theme="6" tint="0.39994506668294322"/>
        </patternFill>
      </fill>
    </dxf>
    <dxf>
      <font>
        <color theme="1"/>
      </font>
      <fill>
        <patternFill patternType="none">
          <bgColor auto="1"/>
        </patternFill>
      </fill>
    </dxf>
    <dxf>
      <fill>
        <patternFill>
          <bgColor rgb="FF92D050"/>
        </patternFill>
      </fill>
    </dxf>
    <dxf>
      <font>
        <color rgb="FF006100"/>
      </font>
      <fill>
        <patternFill>
          <bgColor rgb="FFC6EFCE"/>
        </patternFill>
      </fill>
    </dxf>
    <dxf>
      <fill>
        <patternFill>
          <bgColor theme="0" tint="-0.14996795556505021"/>
        </patternFill>
      </fill>
    </dxf>
    <dxf>
      <fill>
        <patternFill>
          <bgColor theme="6" tint="0.39994506668294322"/>
        </patternFill>
      </fill>
    </dxf>
    <dxf>
      <font>
        <color theme="1"/>
      </font>
      <fill>
        <patternFill patternType="none">
          <bgColor auto="1"/>
        </patternFill>
      </fill>
    </dxf>
    <dxf>
      <font>
        <color rgb="FF006100"/>
      </font>
      <fill>
        <patternFill>
          <bgColor rgb="FFC6EFCE"/>
        </patternFill>
      </fill>
    </dxf>
    <dxf>
      <fill>
        <patternFill>
          <bgColor rgb="FF92D050"/>
        </patternFill>
      </fill>
    </dxf>
    <dxf>
      <fill>
        <patternFill>
          <bgColor theme="0" tint="-0.14996795556505021"/>
        </patternFill>
      </fill>
    </dxf>
    <dxf>
      <fill>
        <patternFill>
          <bgColor rgb="FF92D050"/>
        </patternFill>
      </fill>
    </dxf>
    <dxf>
      <font>
        <color rgb="FF006100"/>
      </font>
      <fill>
        <patternFill>
          <bgColor rgb="FFC6EFCE"/>
        </patternFill>
      </fill>
    </dxf>
    <dxf>
      <fill>
        <patternFill>
          <bgColor theme="0" tint="-0.14996795556505021"/>
        </patternFill>
      </fill>
    </dxf>
    <dxf>
      <font>
        <color theme="1"/>
      </font>
      <fill>
        <patternFill patternType="none">
          <bgColor auto="1"/>
        </patternFill>
      </fill>
    </dxf>
    <dxf>
      <fill>
        <patternFill>
          <bgColor theme="6" tint="0.39994506668294322"/>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rgb="FF006100"/>
      </font>
      <fill>
        <patternFill>
          <bgColor rgb="FFC6EFCE"/>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ont>
        <color theme="1"/>
      </font>
      <fill>
        <patternFill patternType="none">
          <bgColor auto="1"/>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rgb="FF006100"/>
      </font>
      <fill>
        <patternFill>
          <bgColor rgb="FFC6EFCE"/>
        </patternFill>
      </fill>
    </dxf>
    <dxf>
      <fill>
        <patternFill>
          <bgColor rgb="FF92D050"/>
        </patternFill>
      </fill>
    </dxf>
    <dxf>
      <fill>
        <patternFill>
          <bgColor theme="6" tint="0.39994506668294322"/>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ill>
        <patternFill>
          <bgColor theme="0" tint="-0.14996795556505021"/>
        </patternFill>
      </fill>
    </dxf>
    <dxf>
      <font>
        <color rgb="FF006100"/>
      </font>
      <fill>
        <patternFill>
          <bgColor rgb="FFC6EFCE"/>
        </patternFill>
      </fill>
    </dxf>
    <dxf>
      <font>
        <color theme="1"/>
      </font>
      <fill>
        <patternFill patternType="none">
          <bgColor auto="1"/>
        </patternFill>
      </fill>
    </dxf>
    <dxf>
      <fill>
        <patternFill>
          <bgColor theme="6" tint="0.39994506668294322"/>
        </patternFill>
      </fill>
    </dxf>
    <dxf>
      <font>
        <color theme="1"/>
      </font>
      <fill>
        <patternFill patternType="none">
          <bgColor auto="1"/>
        </patternFill>
      </fill>
    </dxf>
    <dxf>
      <fill>
        <patternFill>
          <bgColor rgb="FF92D050"/>
        </patternFill>
      </fill>
    </dxf>
    <dxf>
      <font>
        <color rgb="FF006100"/>
      </font>
      <fill>
        <patternFill>
          <bgColor rgb="FFC6EFCE"/>
        </patternFill>
      </fill>
    </dxf>
    <dxf>
      <fill>
        <patternFill>
          <bgColor theme="0" tint="-0.1499679555650502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ont>
        <color theme="1"/>
      </font>
      <fill>
        <patternFill patternType="none">
          <bgColor auto="1"/>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ill>
        <patternFill>
          <bgColor rgb="FF92D050"/>
        </patternFill>
      </fill>
    </dxf>
    <dxf>
      <fill>
        <patternFill>
          <bgColor theme="6" tint="0.39994506668294322"/>
        </patternFill>
      </fill>
    </dxf>
    <dxf>
      <font>
        <color theme="1"/>
      </font>
      <fill>
        <patternFill patternType="none">
          <bgColor auto="1"/>
        </patternFill>
      </fill>
    </dxf>
    <dxf>
      <fill>
        <patternFill>
          <bgColor theme="0" tint="-0.14996795556505021"/>
        </patternFill>
      </fill>
    </dxf>
    <dxf>
      <font>
        <color rgb="FF006100"/>
      </font>
      <fill>
        <patternFill>
          <bgColor rgb="FFC6EFCE"/>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ont>
        <color rgb="FF006100"/>
      </font>
      <fill>
        <patternFill>
          <bgColor rgb="FFC6EFCE"/>
        </patternFill>
      </fill>
    </dxf>
    <dxf>
      <fill>
        <patternFill>
          <bgColor rgb="FF92D050"/>
        </patternFill>
      </fill>
    </dxf>
    <dxf>
      <fill>
        <patternFill>
          <bgColor theme="6" tint="0.39994506668294322"/>
        </patternFill>
      </fill>
    </dxf>
    <dxf>
      <font>
        <color rgb="FF006100"/>
      </font>
      <fill>
        <patternFill>
          <bgColor rgb="FFC6EFCE"/>
        </patternFill>
      </fill>
    </dxf>
    <dxf>
      <fill>
        <patternFill>
          <bgColor rgb="FF92D050"/>
        </patternFill>
      </fill>
    </dxf>
    <dxf>
      <fill>
        <patternFill>
          <bgColor theme="0" tint="-0.14996795556505021"/>
        </patternFill>
      </fill>
    </dxf>
    <dxf>
      <font>
        <color theme="1"/>
      </font>
      <fill>
        <patternFill patternType="none">
          <bgColor auto="1"/>
        </patternFill>
      </fill>
    </dxf>
    <dxf>
      <fill>
        <patternFill>
          <bgColor theme="0" tint="-0.14996795556505021"/>
        </patternFill>
      </fill>
    </dxf>
    <dxf>
      <font>
        <color theme="1"/>
      </font>
      <fill>
        <patternFill patternType="none">
          <bgColor auto="1"/>
        </patternFill>
      </fill>
    </dxf>
    <dxf>
      <fill>
        <patternFill>
          <bgColor theme="6" tint="0.39994506668294322"/>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theme="0" tint="-0.14996795556505021"/>
        </patternFill>
      </fill>
    </dxf>
    <dxf>
      <font>
        <color theme="1"/>
      </font>
      <fill>
        <patternFill patternType="none">
          <bgColor auto="1"/>
        </patternFill>
      </fill>
    </dxf>
    <dxf>
      <fill>
        <patternFill>
          <bgColor theme="6" tint="0.39994506668294322"/>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rgb="FF006100"/>
      </font>
      <fill>
        <patternFill>
          <bgColor rgb="FFC6EFCE"/>
        </patternFill>
      </fill>
    </dxf>
    <dxf>
      <fill>
        <patternFill>
          <bgColor rgb="FF92D050"/>
        </patternFill>
      </fill>
    </dxf>
    <dxf>
      <fill>
        <patternFill>
          <bgColor theme="6" tint="0.39994506668294322"/>
        </patternFill>
      </fill>
    </dxf>
    <dxf>
      <fill>
        <patternFill>
          <bgColor theme="0" tint="-0.14996795556505021"/>
        </patternFill>
      </fill>
    </dxf>
    <dxf>
      <font>
        <color theme="1"/>
      </font>
      <fill>
        <patternFill patternType="none">
          <bgColor auto="1"/>
        </patternFill>
      </fill>
    </dxf>
    <dxf>
      <font>
        <color rgb="FF006100"/>
      </font>
      <fill>
        <patternFill>
          <bgColor rgb="FFC6EFCE"/>
        </patternFill>
      </fill>
    </dxf>
    <dxf>
      <font>
        <color theme="1"/>
      </font>
      <fill>
        <patternFill patternType="none">
          <bgColor auto="1"/>
        </patternFill>
      </fill>
    </dxf>
    <dxf>
      <fill>
        <patternFill>
          <bgColor rgb="FF92D050"/>
        </patternFill>
      </fill>
    </dxf>
    <dxf>
      <fill>
        <patternFill>
          <bgColor theme="6" tint="0.39994506668294322"/>
        </patternFill>
      </fill>
    </dxf>
    <dxf>
      <fill>
        <patternFill>
          <bgColor theme="0" tint="-0.14996795556505021"/>
        </patternFill>
      </fill>
    </dxf>
    <dxf>
      <font>
        <color theme="1"/>
      </font>
    </dxf>
    <dxf>
      <font>
        <color rgb="FF00B050"/>
      </font>
      <fill>
        <patternFill>
          <bgColor theme="0" tint="-4.9989318521683403E-2"/>
        </patternFill>
      </fill>
    </dxf>
    <dxf>
      <font>
        <color rgb="FF8CAF47"/>
      </font>
    </dxf>
    <dxf>
      <font>
        <color rgb="FFC4D79B"/>
      </font>
    </dxf>
    <dxf>
      <font>
        <color theme="1"/>
      </font>
    </dxf>
    <dxf>
      <font>
        <color rgb="FFFF0000"/>
      </font>
    </dxf>
    <dxf>
      <font>
        <color rgb="FF76933C"/>
      </font>
      <fill>
        <patternFill>
          <bgColor theme="0" tint="-4.9989318521683403E-2"/>
        </patternFill>
      </fill>
    </dxf>
    <dxf>
      <font>
        <color rgb="FFFF0000"/>
      </font>
    </dxf>
    <dxf>
      <font>
        <color theme="1"/>
      </font>
    </dxf>
    <dxf>
      <font>
        <color rgb="FF76933C"/>
      </font>
      <fill>
        <patternFill>
          <bgColor theme="0" tint="-4.9989318521683403E-2"/>
        </patternFill>
      </fill>
    </dxf>
    <dxf>
      <font>
        <color rgb="FF76933C"/>
      </font>
      <fill>
        <patternFill>
          <bgColor theme="0" tint="-4.9989318521683403E-2"/>
        </patternFill>
      </fill>
    </dxf>
    <dxf>
      <font>
        <color theme="1"/>
      </font>
    </dxf>
    <dxf>
      <font>
        <color rgb="FFFF0000"/>
      </font>
    </dxf>
    <dxf>
      <font>
        <color rgb="FF76933C"/>
      </font>
      <fill>
        <patternFill>
          <bgColor theme="0" tint="-4.9989318521683403E-2"/>
        </patternFill>
      </fill>
    </dxf>
    <dxf>
      <font>
        <color theme="1"/>
      </font>
    </dxf>
    <dxf>
      <font>
        <color rgb="FFFF0000"/>
      </font>
    </dxf>
    <dxf>
      <font>
        <color rgb="FF76933C"/>
      </font>
      <fill>
        <patternFill>
          <bgColor theme="0" tint="-4.9989318521683403E-2"/>
        </patternFill>
      </fill>
    </dxf>
    <dxf>
      <font>
        <color theme="1"/>
      </font>
    </dxf>
    <dxf>
      <font>
        <color rgb="FFFF0000"/>
      </font>
    </dxf>
    <dxf>
      <font>
        <color rgb="FFFF0000"/>
      </font>
    </dxf>
    <dxf>
      <font>
        <color rgb="FF76933C"/>
      </font>
      <fill>
        <patternFill>
          <bgColor theme="0" tint="-4.9989318521683403E-2"/>
        </patternFill>
      </fill>
    </dxf>
    <dxf>
      <font>
        <color theme="1"/>
      </font>
    </dxf>
    <dxf>
      <font>
        <color rgb="FFFF0000"/>
      </font>
    </dxf>
    <dxf>
      <font>
        <color theme="1"/>
      </font>
    </dxf>
    <dxf>
      <font>
        <color rgb="FF76933C"/>
      </font>
      <fill>
        <patternFill>
          <bgColor theme="0" tint="-4.9989318521683403E-2"/>
        </patternFill>
      </fill>
    </dxf>
    <dxf>
      <font>
        <color rgb="FF76933C"/>
      </font>
      <fill>
        <patternFill>
          <bgColor theme="0" tint="-4.9989318521683403E-2"/>
        </patternFill>
      </fill>
    </dxf>
    <dxf>
      <font>
        <color rgb="FFFF0000"/>
      </font>
    </dxf>
    <dxf>
      <font>
        <color theme="1"/>
      </font>
    </dxf>
    <dxf>
      <font>
        <color theme="1"/>
      </font>
    </dxf>
    <dxf>
      <font>
        <color rgb="FFFF0000"/>
      </font>
    </dxf>
    <dxf>
      <font>
        <color rgb="FF76933C"/>
      </font>
      <fill>
        <patternFill>
          <bgColor theme="0" tint="-4.9989318521683403E-2"/>
        </patternFill>
      </fill>
    </dxf>
    <dxf>
      <font>
        <color rgb="FFFF0000"/>
      </font>
    </dxf>
    <dxf>
      <font>
        <color theme="1"/>
      </font>
    </dxf>
    <dxf>
      <font>
        <color rgb="FF76933C"/>
      </font>
      <fill>
        <patternFill>
          <bgColor theme="0" tint="-4.9989318521683403E-2"/>
        </patternFill>
      </fill>
    </dxf>
    <dxf>
      <font>
        <color theme="1"/>
      </font>
    </dxf>
    <dxf>
      <font>
        <color rgb="FFFF0000"/>
      </font>
    </dxf>
    <dxf>
      <font>
        <color rgb="FF76933C"/>
      </font>
      <fill>
        <patternFill>
          <bgColor theme="0" tint="-4.9989318521683403E-2"/>
        </patternFill>
      </fill>
    </dxf>
    <dxf>
      <font>
        <color theme="1"/>
      </font>
    </dxf>
    <dxf>
      <font>
        <color rgb="FF76933C"/>
      </font>
      <fill>
        <patternFill>
          <bgColor theme="0" tint="-4.9989318521683403E-2"/>
        </patternFill>
      </fill>
    </dxf>
    <dxf>
      <font>
        <color rgb="FFFF0000"/>
      </font>
    </dxf>
    <dxf>
      <font>
        <color rgb="FF76933C"/>
      </font>
      <fill>
        <patternFill>
          <bgColor theme="0" tint="-4.9989318521683403E-2"/>
        </patternFill>
      </fill>
    </dxf>
    <dxf>
      <font>
        <color theme="1"/>
      </font>
    </dxf>
    <dxf>
      <font>
        <color rgb="FFFF0000"/>
      </font>
    </dxf>
    <dxf>
      <font>
        <color rgb="FF76933C"/>
      </font>
      <fill>
        <patternFill>
          <bgColor theme="0" tint="-4.9989318521683403E-2"/>
        </patternFill>
      </fill>
    </dxf>
    <dxf>
      <font>
        <color rgb="FFFF0000"/>
      </font>
    </dxf>
    <dxf>
      <font>
        <color theme="1"/>
      </font>
    </dxf>
    <dxf>
      <font>
        <color theme="1"/>
      </font>
    </dxf>
    <dxf>
      <font>
        <color rgb="FF76933C"/>
      </font>
      <fill>
        <patternFill>
          <bgColor theme="0" tint="-4.9989318521683403E-2"/>
        </patternFill>
      </fill>
    </dxf>
    <dxf>
      <font>
        <color rgb="FFFF0000"/>
      </font>
    </dxf>
    <dxf>
      <font>
        <color rgb="FFFF0000"/>
      </font>
    </dxf>
    <dxf>
      <font>
        <color rgb="FF76933C"/>
      </font>
      <fill>
        <patternFill>
          <bgColor theme="0" tint="-4.9989318521683403E-2"/>
        </patternFill>
      </fill>
    </dxf>
    <dxf>
      <font>
        <color theme="1"/>
      </font>
    </dxf>
    <dxf>
      <font>
        <color theme="1"/>
      </font>
    </dxf>
    <dxf>
      <font>
        <color rgb="FF76933C"/>
      </font>
      <fill>
        <patternFill>
          <bgColor theme="0" tint="-4.9989318521683403E-2"/>
        </patternFill>
      </fill>
    </dxf>
    <dxf>
      <font>
        <color rgb="FFFF0000"/>
      </font>
    </dxf>
    <dxf>
      <font>
        <color rgb="FFFF0000"/>
      </font>
    </dxf>
    <dxf>
      <font>
        <color rgb="FF76933C"/>
      </font>
      <fill>
        <patternFill>
          <bgColor theme="0" tint="-4.9989318521683403E-2"/>
        </patternFill>
      </fill>
    </dxf>
    <dxf>
      <font>
        <color theme="1"/>
      </font>
    </dxf>
    <dxf>
      <font>
        <color rgb="FFFF0000"/>
      </font>
    </dxf>
    <dxf>
      <font>
        <color rgb="FF76933C"/>
      </font>
      <fill>
        <patternFill>
          <bgColor theme="0" tint="-4.9989318521683403E-2"/>
        </patternFill>
      </fill>
    </dxf>
    <dxf>
      <font>
        <color theme="1"/>
      </font>
    </dxf>
    <dxf>
      <font>
        <color rgb="FFFF0000"/>
      </font>
    </dxf>
    <dxf>
      <font>
        <color rgb="FF76933C"/>
      </font>
      <fill>
        <patternFill>
          <bgColor theme="0" tint="-4.9989318521683403E-2"/>
        </patternFill>
      </fill>
    </dxf>
    <dxf>
      <font>
        <color theme="1"/>
      </font>
    </dxf>
    <dxf>
      <font>
        <color rgb="FFFF0000"/>
      </font>
    </dxf>
    <dxf>
      <font>
        <color theme="1"/>
      </font>
    </dxf>
    <dxf>
      <font>
        <color rgb="FF76933C"/>
      </font>
      <fill>
        <patternFill>
          <bgColor theme="0" tint="-4.9989318521683403E-2"/>
        </patternFill>
      </fill>
    </dxf>
    <dxf>
      <font>
        <color rgb="FFFF0000"/>
      </font>
    </dxf>
    <dxf>
      <font>
        <color theme="1"/>
      </font>
    </dxf>
    <dxf>
      <font>
        <color rgb="FF76933C"/>
      </font>
      <fill>
        <patternFill>
          <bgColor theme="0" tint="-4.9989318521683403E-2"/>
        </patternFill>
      </fill>
    </dxf>
    <dxf>
      <font>
        <color rgb="FF76933C"/>
      </font>
      <fill>
        <patternFill>
          <bgColor theme="0" tint="-4.9989318521683403E-2"/>
        </patternFill>
      </fill>
    </dxf>
    <dxf>
      <font>
        <color theme="1"/>
      </font>
    </dxf>
    <dxf>
      <font>
        <color rgb="FFFF0000"/>
      </font>
    </dxf>
    <dxf>
      <fill>
        <patternFill>
          <bgColor theme="6" tint="0.39994506668294322"/>
        </patternFill>
      </fill>
    </dxf>
    <dxf>
      <fill>
        <patternFill>
          <bgColor theme="3" tint="0.79998168889431442"/>
        </patternFill>
      </fill>
    </dxf>
    <dxf>
      <font>
        <color theme="1"/>
      </font>
    </dxf>
    <dxf>
      <font>
        <color theme="0"/>
      </font>
      <fill>
        <patternFill>
          <bgColor theme="0"/>
        </patternFill>
      </fill>
    </dxf>
    <dxf>
      <font>
        <color theme="0"/>
      </font>
      <fill>
        <patternFill>
          <bgColor theme="0"/>
        </patternFill>
      </fill>
    </dxf>
    <dxf>
      <font>
        <color theme="1"/>
      </font>
    </dxf>
    <dxf>
      <font>
        <color theme="4" tint="0.79998168889431442"/>
      </font>
    </dxf>
    <dxf>
      <font>
        <color theme="1"/>
      </font>
    </dxf>
    <dxf>
      <font>
        <color theme="0"/>
      </font>
      <fill>
        <patternFill>
          <bgColor theme="0"/>
        </patternFill>
      </fill>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0"/>
      </font>
      <fill>
        <patternFill>
          <bgColor theme="0"/>
        </patternFill>
      </fill>
    </dxf>
    <dxf>
      <font>
        <color theme="1"/>
      </font>
    </dxf>
    <dxf>
      <font>
        <color theme="0"/>
      </font>
      <fill>
        <patternFill>
          <bgColor theme="0"/>
        </patternFill>
      </fill>
    </dxf>
    <dxf>
      <font>
        <color theme="1"/>
      </font>
    </dxf>
    <dxf>
      <font>
        <color theme="1"/>
      </font>
    </dxf>
    <dxf>
      <font>
        <color theme="0"/>
      </font>
      <fill>
        <patternFill>
          <bgColor theme="0"/>
        </patternFill>
      </fill>
    </dxf>
    <dxf>
      <font>
        <color theme="0"/>
      </font>
      <fill>
        <patternFill>
          <bgColor theme="0"/>
        </patternFill>
      </fill>
    </dxf>
    <dxf>
      <font>
        <color theme="1"/>
      </font>
    </dxf>
    <dxf>
      <font>
        <color theme="0"/>
      </font>
      <fill>
        <patternFill>
          <bgColor theme="0"/>
        </patternFill>
      </fill>
    </dxf>
    <dxf>
      <font>
        <color theme="1"/>
      </font>
    </dxf>
    <dxf>
      <font>
        <color theme="0"/>
      </font>
      <fill>
        <patternFill>
          <bgColor theme="0"/>
        </patternFill>
      </fill>
    </dxf>
    <dxf>
      <font>
        <color theme="1"/>
      </font>
    </dxf>
    <dxf>
      <font>
        <color theme="0"/>
      </font>
      <fill>
        <patternFill>
          <bgColor theme="0"/>
        </patternFill>
      </fill>
    </dxf>
    <dxf>
      <font>
        <color theme="1"/>
      </font>
    </dxf>
    <dxf>
      <font>
        <color theme="0"/>
      </font>
      <fill>
        <patternFill>
          <bgColor theme="0"/>
        </patternFill>
      </fill>
    </dxf>
    <dxf>
      <font>
        <color theme="1"/>
      </font>
    </dxf>
    <dxf>
      <font>
        <color theme="4" tint="0.79998168889431442"/>
      </font>
    </dxf>
    <dxf>
      <font>
        <color theme="4" tint="0.79998168889431442"/>
      </font>
    </dxf>
    <dxf>
      <font>
        <color theme="4" tint="0.79998168889431442"/>
      </font>
    </dxf>
    <dxf>
      <font>
        <color theme="4" tint="0.79998168889431442"/>
      </font>
    </dxf>
    <dxf>
      <font>
        <color theme="0"/>
      </font>
      <fill>
        <patternFill>
          <bgColor theme="0"/>
        </patternFill>
      </fill>
    </dxf>
    <dxf>
      <font>
        <color theme="1"/>
      </font>
    </dxf>
    <dxf>
      <font>
        <color theme="1"/>
      </font>
    </dxf>
    <dxf>
      <font>
        <color theme="0"/>
      </font>
      <fill>
        <patternFill>
          <bgColor theme="0"/>
        </patternFill>
      </fill>
    </dxf>
    <dxf>
      <font>
        <color theme="1"/>
      </font>
    </dxf>
    <dxf>
      <font>
        <color theme="0"/>
      </font>
      <fill>
        <patternFill>
          <bgColor theme="0"/>
        </patternFill>
      </fill>
    </dxf>
    <dxf>
      <font>
        <color theme="1"/>
      </font>
    </dxf>
    <dxf>
      <font>
        <color theme="0"/>
      </font>
      <fill>
        <patternFill>
          <bgColor theme="0"/>
        </patternFill>
      </fill>
    </dxf>
    <dxf>
      <font>
        <color theme="1"/>
      </font>
    </dxf>
    <dxf>
      <font>
        <color theme="0"/>
      </font>
      <fill>
        <patternFill>
          <bgColor theme="0"/>
        </patternFill>
      </fill>
    </dxf>
    <dxf>
      <font>
        <color theme="0"/>
      </font>
      <fill>
        <patternFill>
          <bgColor theme="0"/>
        </patternFill>
      </fill>
    </dxf>
    <dxf>
      <font>
        <color theme="1"/>
      </font>
    </dxf>
    <dxf>
      <font>
        <color theme="1"/>
      </font>
    </dxf>
    <dxf>
      <font>
        <color theme="0"/>
      </font>
      <fill>
        <patternFill>
          <bgColor theme="0"/>
        </patternFill>
      </fill>
    </dxf>
    <dxf>
      <font>
        <color theme="1"/>
      </font>
    </dxf>
    <dxf>
      <font>
        <color theme="0"/>
      </font>
      <fill>
        <patternFill>
          <bgColor theme="0"/>
        </patternFill>
      </fill>
    </dxf>
    <dxf>
      <font>
        <color theme="4" tint="0.79998168889431442"/>
      </font>
    </dxf>
    <dxf>
      <font>
        <color theme="4" tint="0.79998168889431442"/>
      </font>
    </dxf>
    <dxf>
      <font>
        <color theme="0"/>
      </font>
      <fill>
        <patternFill>
          <bgColor theme="0"/>
        </patternFill>
      </fill>
    </dxf>
    <dxf>
      <font>
        <color theme="1"/>
      </font>
    </dxf>
    <dxf>
      <font>
        <color theme="4" tint="0.79998168889431442"/>
      </font>
    </dxf>
    <dxf>
      <font>
        <color theme="0"/>
      </font>
      <fill>
        <patternFill>
          <bgColor theme="0"/>
        </patternFill>
      </fill>
    </dxf>
    <dxf>
      <font>
        <color theme="1"/>
      </font>
    </dxf>
    <dxf>
      <font>
        <color theme="0"/>
      </font>
      <fill>
        <patternFill>
          <bgColor theme="0"/>
        </patternFill>
      </fill>
    </dxf>
    <dxf>
      <font>
        <color theme="1"/>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0"/>
      </font>
      <fill>
        <patternFill>
          <bgColor theme="0"/>
        </patternFill>
      </fill>
    </dxf>
    <dxf>
      <font>
        <color theme="1"/>
      </font>
    </dxf>
    <dxf>
      <font>
        <color theme="0"/>
      </font>
      <fill>
        <patternFill>
          <bgColor theme="0"/>
        </patternFill>
      </fill>
    </dxf>
    <dxf>
      <font>
        <color theme="1"/>
      </font>
    </dxf>
    <dxf>
      <font>
        <color theme="0"/>
      </font>
      <fill>
        <patternFill>
          <bgColor theme="0"/>
        </patternFill>
      </fill>
    </dxf>
    <dxf>
      <font>
        <color theme="1"/>
      </font>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ont>
        <color theme="1"/>
      </font>
      <fill>
        <patternFill patternType="none">
          <bgColor auto="1"/>
        </patternFill>
      </fill>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ill>
        <patternFill>
          <bgColor theme="6" tint="0.39994506668294322"/>
        </patternFill>
      </fill>
      <border>
        <left/>
        <right/>
        <top style="hair">
          <color rgb="FF92D050"/>
        </top>
        <bottom style="hair">
          <color rgb="FF92D050"/>
        </bottom>
      </border>
    </dxf>
    <dxf>
      <font>
        <color theme="1"/>
      </font>
      <fill>
        <patternFill patternType="none">
          <bgColor auto="1"/>
        </patternFill>
      </fill>
    </dxf>
    <dxf>
      <fill>
        <patternFill>
          <bgColor theme="0" tint="-0.14996795556505021"/>
        </patternFill>
      </fill>
    </dxf>
    <dxf>
      <fill>
        <patternFill>
          <bgColor theme="6" tint="0.39994506668294322"/>
        </patternFill>
      </fill>
    </dxf>
    <dxf>
      <fill>
        <patternFill>
          <bgColor rgb="FF92D050"/>
        </patternFill>
      </fill>
    </dxf>
    <dxf>
      <font>
        <color rgb="FF006100"/>
      </font>
      <fill>
        <patternFill>
          <bgColor rgb="FFC6EFCE"/>
        </patternFill>
      </fill>
    </dxf>
    <dxf>
      <fill>
        <patternFill>
          <bgColor theme="6" tint="0.39994506668294322"/>
        </patternFill>
      </fill>
    </dxf>
    <dxf>
      <alignment horizontal="left"/>
    </dxf>
    <dxf>
      <alignment horizontal="general" indent="0"/>
    </dxf>
    <dxf>
      <numFmt numFmtId="182" formatCode="0.E+00"/>
    </dxf>
    <dxf>
      <font>
        <color auto="1"/>
      </font>
    </dxf>
    <dxf>
      <protection locked="0"/>
    </dxf>
    <dxf>
      <numFmt numFmtId="30" formatCode="@"/>
    </dxf>
    <dxf>
      <border>
        <bottom style="thin">
          <color auto="1"/>
        </bottom>
        <horizontal style="thin">
          <color auto="1"/>
        </horizontal>
      </border>
    </dxf>
    <dxf>
      <font>
        <sz val="8"/>
      </font>
    </dxf>
    <dxf>
      <font>
        <sz val="8"/>
      </font>
    </dxf>
    <dxf>
      <font>
        <sz val="8"/>
        <name val="Verdana"/>
      </font>
      <numFmt numFmtId="185" formatCode="#,##0_ ;\-#,##0\ "/>
      <fill>
        <patternFill patternType="solid">
          <fgColor indexed="64"/>
          <bgColor theme="0"/>
        </patternFill>
      </fill>
      <alignment horizontal="left" vertical="center"/>
    </dxf>
    <dxf>
      <alignment vertical="center"/>
    </dxf>
    <dxf>
      <font>
        <sz val="8"/>
        <name val="Verdana"/>
      </font>
    </dxf>
    <dxf>
      <numFmt numFmtId="30" formatCode="@"/>
      <fill>
        <patternFill patternType="solid">
          <fgColor indexed="64"/>
          <bgColor theme="0"/>
        </patternFill>
      </fill>
      <alignment horizontal="left"/>
    </dxf>
  </dxfs>
  <tableStyles count="0" defaultTableStyle="TableStyleMedium2" defaultPivotStyle="PivotStyleLight16"/>
  <colors>
    <mruColors>
      <color rgb="FF00B050"/>
      <color rgb="FF76933C"/>
      <color rgb="FF8CAF47"/>
      <color rgb="FFC4D79B"/>
      <color rgb="FFFFFFFF"/>
      <color rgb="FFEEECE1"/>
      <color rgb="FF92D050"/>
      <color rgb="FFFCFAB6"/>
      <color rgb="FFF9F673"/>
      <color rgb="FFFDF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8</xdr:col>
      <xdr:colOff>312420</xdr:colOff>
      <xdr:row>27</xdr:row>
      <xdr:rowOff>0</xdr:rowOff>
    </xdr:from>
    <xdr:ext cx="2529840" cy="195685"/>
    <xdr:sp macro="" textlink="">
      <xdr:nvSpPr>
        <xdr:cNvPr id="39" name="Drop Down 4" hidden="1">
          <a:extLst>
            <a:ext uri="{63B3BB69-23CF-44E3-9099-C40C66FF867C}">
              <a14:compatExt xmlns:a14="http://schemas.microsoft.com/office/drawing/2010/main" spid="_x0000_s2052"/>
            </a:ext>
            <a:ext uri="{FF2B5EF4-FFF2-40B4-BE49-F238E27FC236}">
              <a16:creationId xmlns:a16="http://schemas.microsoft.com/office/drawing/2014/main" id="{D6C625BD-8790-43ED-B893-411C86BE5B9D}"/>
            </a:ext>
          </a:extLst>
        </xdr:cNvPr>
        <xdr:cNvSpPr/>
      </xdr:nvSpPr>
      <xdr:spPr bwMode="auto">
        <a:xfrm>
          <a:off x="6703695" y="77571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xdr:row>
      <xdr:rowOff>0</xdr:rowOff>
    </xdr:from>
    <xdr:ext cx="1921468" cy="195685"/>
    <xdr:sp macro="" textlink="">
      <xdr:nvSpPr>
        <xdr:cNvPr id="40" name="Drop Down 20" hidden="1">
          <a:extLst>
            <a:ext uri="{63B3BB69-23CF-44E3-9099-C40C66FF867C}">
              <a14:compatExt xmlns:a14="http://schemas.microsoft.com/office/drawing/2010/main" spid="_x0000_s2068"/>
            </a:ext>
            <a:ext uri="{FF2B5EF4-FFF2-40B4-BE49-F238E27FC236}">
              <a16:creationId xmlns:a16="http://schemas.microsoft.com/office/drawing/2014/main" id="{BF7CEAE8-5E0B-4E86-B541-88136756A561}"/>
            </a:ext>
          </a:extLst>
        </xdr:cNvPr>
        <xdr:cNvSpPr/>
      </xdr:nvSpPr>
      <xdr:spPr bwMode="auto">
        <a:xfrm>
          <a:off x="8410575" y="77571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xdr:row>
      <xdr:rowOff>0</xdr:rowOff>
    </xdr:from>
    <xdr:ext cx="2476500" cy="199970"/>
    <xdr:sp macro="" textlink="">
      <xdr:nvSpPr>
        <xdr:cNvPr id="41" name="Drop Down 24" hidden="1">
          <a:extLst>
            <a:ext uri="{63B3BB69-23CF-44E3-9099-C40C66FF867C}">
              <a14:compatExt xmlns:a14="http://schemas.microsoft.com/office/drawing/2010/main" spid="_x0000_s2072"/>
            </a:ext>
            <a:ext uri="{FF2B5EF4-FFF2-40B4-BE49-F238E27FC236}">
              <a16:creationId xmlns:a16="http://schemas.microsoft.com/office/drawing/2014/main" id="{9D4CDA7F-91E8-4BAC-9740-B9C3F24503CB}"/>
            </a:ext>
          </a:extLst>
        </xdr:cNvPr>
        <xdr:cNvSpPr/>
      </xdr:nvSpPr>
      <xdr:spPr bwMode="auto">
        <a:xfrm>
          <a:off x="5067300" y="74752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5</xdr:col>
      <xdr:colOff>0</xdr:colOff>
      <xdr:row>24</xdr:row>
      <xdr:rowOff>0</xdr:rowOff>
    </xdr:from>
    <xdr:ext cx="1768735" cy="188155"/>
    <xdr:sp macro="" textlink="">
      <xdr:nvSpPr>
        <xdr:cNvPr id="42" name="Drop Down 20" hidden="1">
          <a:extLst>
            <a:ext uri="{63B3BB69-23CF-44E3-9099-C40C66FF867C}">
              <a14:compatExt xmlns:a14="http://schemas.microsoft.com/office/drawing/2010/main" spid="_x0000_s2068"/>
            </a:ext>
            <a:ext uri="{FF2B5EF4-FFF2-40B4-BE49-F238E27FC236}">
              <a16:creationId xmlns:a16="http://schemas.microsoft.com/office/drawing/2014/main" id="{098CB3DF-7A78-456C-9916-27C19346CA70}"/>
            </a:ext>
          </a:extLst>
        </xdr:cNvPr>
        <xdr:cNvSpPr/>
      </xdr:nvSpPr>
      <xdr:spPr bwMode="auto">
        <a:xfrm>
          <a:off x="2105025" y="6290310"/>
          <a:ext cx="1768735" cy="18815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xdr:row>
      <xdr:rowOff>0</xdr:rowOff>
    </xdr:from>
    <xdr:ext cx="2529840" cy="195685"/>
    <xdr:sp macro="" textlink="">
      <xdr:nvSpPr>
        <xdr:cNvPr id="43" name="Drop Down 4" hidden="1">
          <a:extLst>
            <a:ext uri="{63B3BB69-23CF-44E3-9099-C40C66FF867C}">
              <a14:compatExt xmlns:a14="http://schemas.microsoft.com/office/drawing/2010/main" spid="_x0000_s2052"/>
            </a:ext>
            <a:ext uri="{FF2B5EF4-FFF2-40B4-BE49-F238E27FC236}">
              <a16:creationId xmlns:a16="http://schemas.microsoft.com/office/drawing/2014/main" id="{12A7B097-43A8-49F8-887A-621D1D17F616}"/>
            </a:ext>
          </a:extLst>
        </xdr:cNvPr>
        <xdr:cNvSpPr/>
      </xdr:nvSpPr>
      <xdr:spPr bwMode="auto">
        <a:xfrm>
          <a:off x="6703695" y="80238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24</xdr:row>
      <xdr:rowOff>22860</xdr:rowOff>
    </xdr:from>
    <xdr:ext cx="2529840" cy="195685"/>
    <xdr:sp macro="" textlink="">
      <xdr:nvSpPr>
        <xdr:cNvPr id="44" name="Drop Down 4" hidden="1">
          <a:extLst>
            <a:ext uri="{63B3BB69-23CF-44E3-9099-C40C66FF867C}">
              <a14:compatExt xmlns:a14="http://schemas.microsoft.com/office/drawing/2010/main" spid="_x0000_s2052"/>
            </a:ext>
            <a:ext uri="{FF2B5EF4-FFF2-40B4-BE49-F238E27FC236}">
              <a16:creationId xmlns:a16="http://schemas.microsoft.com/office/drawing/2014/main" id="{EDF5582A-8740-463D-ACF8-FBE1F5D17569}"/>
            </a:ext>
          </a:extLst>
        </xdr:cNvPr>
        <xdr:cNvSpPr/>
      </xdr:nvSpPr>
      <xdr:spPr bwMode="auto">
        <a:xfrm>
          <a:off x="6703695" y="682371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xdr:row>
      <xdr:rowOff>0</xdr:rowOff>
    </xdr:from>
    <xdr:ext cx="2529840" cy="195685"/>
    <xdr:sp macro="" textlink="">
      <xdr:nvSpPr>
        <xdr:cNvPr id="45" name="Drop Down 4" hidden="1">
          <a:extLst>
            <a:ext uri="{63B3BB69-23CF-44E3-9099-C40C66FF867C}">
              <a14:compatExt xmlns:a14="http://schemas.microsoft.com/office/drawing/2010/main" spid="_x0000_s2052"/>
            </a:ext>
            <a:ext uri="{FF2B5EF4-FFF2-40B4-BE49-F238E27FC236}">
              <a16:creationId xmlns:a16="http://schemas.microsoft.com/office/drawing/2014/main" id="{7B366751-4E60-4187-8B20-17332550530C}"/>
            </a:ext>
          </a:extLst>
        </xdr:cNvPr>
        <xdr:cNvSpPr/>
      </xdr:nvSpPr>
      <xdr:spPr bwMode="auto">
        <a:xfrm>
          <a:off x="6703695" y="709041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25</xdr:row>
      <xdr:rowOff>0</xdr:rowOff>
    </xdr:from>
    <xdr:ext cx="2529840" cy="195685"/>
    <xdr:sp macro="" textlink="">
      <xdr:nvSpPr>
        <xdr:cNvPr id="46" name="Drop Down 4" hidden="1">
          <a:extLst>
            <a:ext uri="{63B3BB69-23CF-44E3-9099-C40C66FF867C}">
              <a14:compatExt xmlns:a14="http://schemas.microsoft.com/office/drawing/2010/main" spid="_x0000_s2052"/>
            </a:ext>
            <a:ext uri="{FF2B5EF4-FFF2-40B4-BE49-F238E27FC236}">
              <a16:creationId xmlns:a16="http://schemas.microsoft.com/office/drawing/2014/main" id="{643BC10A-6EAB-4DA3-B6C8-C655DF76CE64}"/>
            </a:ext>
          </a:extLst>
        </xdr:cNvPr>
        <xdr:cNvSpPr/>
      </xdr:nvSpPr>
      <xdr:spPr bwMode="auto">
        <a:xfrm>
          <a:off x="6703695" y="549021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xdr:row>
      <xdr:rowOff>0</xdr:rowOff>
    </xdr:from>
    <xdr:ext cx="2529840" cy="195685"/>
    <xdr:sp macro="" textlink="">
      <xdr:nvSpPr>
        <xdr:cNvPr id="47" name="Drop Down 4" hidden="1">
          <a:extLst>
            <a:ext uri="{63B3BB69-23CF-44E3-9099-C40C66FF867C}">
              <a14:compatExt xmlns:a14="http://schemas.microsoft.com/office/drawing/2010/main" spid="_x0000_s2052"/>
            </a:ext>
            <a:ext uri="{FF2B5EF4-FFF2-40B4-BE49-F238E27FC236}">
              <a16:creationId xmlns:a16="http://schemas.microsoft.com/office/drawing/2014/main" id="{1257CAA9-CA24-43DA-B646-B05F43050F99}"/>
            </a:ext>
          </a:extLst>
        </xdr:cNvPr>
        <xdr:cNvSpPr/>
      </xdr:nvSpPr>
      <xdr:spPr bwMode="auto">
        <a:xfrm>
          <a:off x="6389370" y="80238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25</xdr:row>
      <xdr:rowOff>0</xdr:rowOff>
    </xdr:from>
    <xdr:ext cx="2529840" cy="195685"/>
    <xdr:sp macro="" textlink="">
      <xdr:nvSpPr>
        <xdr:cNvPr id="48" name="Drop Down 4" hidden="1">
          <a:extLst>
            <a:ext uri="{63B3BB69-23CF-44E3-9099-C40C66FF867C}">
              <a14:compatExt xmlns:a14="http://schemas.microsoft.com/office/drawing/2010/main" spid="_x0000_s2052"/>
            </a:ext>
            <a:ext uri="{FF2B5EF4-FFF2-40B4-BE49-F238E27FC236}">
              <a16:creationId xmlns:a16="http://schemas.microsoft.com/office/drawing/2014/main" id="{51AACD63-4A52-4630-973F-0CEAB9B1DD68}"/>
            </a:ext>
          </a:extLst>
        </xdr:cNvPr>
        <xdr:cNvSpPr/>
      </xdr:nvSpPr>
      <xdr:spPr bwMode="auto">
        <a:xfrm>
          <a:off x="6703695" y="469011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xdr:row>
      <xdr:rowOff>22860</xdr:rowOff>
    </xdr:from>
    <xdr:ext cx="2529840" cy="195685"/>
    <xdr:sp macro="" textlink="">
      <xdr:nvSpPr>
        <xdr:cNvPr id="15" name="Drop Down 4" hidden="1">
          <a:extLst>
            <a:ext uri="{63B3BB69-23CF-44E3-9099-C40C66FF867C}">
              <a14:compatExt xmlns:a14="http://schemas.microsoft.com/office/drawing/2010/main" spid="_x0000_s2052"/>
            </a:ext>
            <a:ext uri="{FF2B5EF4-FFF2-40B4-BE49-F238E27FC236}">
              <a16:creationId xmlns:a16="http://schemas.microsoft.com/office/drawing/2014/main" id="{9C231789-2431-46B9-88C6-6F644482F8A5}"/>
            </a:ext>
          </a:extLst>
        </xdr:cNvPr>
        <xdr:cNvSpPr/>
      </xdr:nvSpPr>
      <xdr:spPr bwMode="auto">
        <a:xfrm>
          <a:off x="5464203" y="536514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xdr:row>
      <xdr:rowOff>22860</xdr:rowOff>
    </xdr:from>
    <xdr:ext cx="1921468" cy="195685"/>
    <xdr:sp macro="" textlink="">
      <xdr:nvSpPr>
        <xdr:cNvPr id="16" name="Drop Down 20" hidden="1">
          <a:extLst>
            <a:ext uri="{63B3BB69-23CF-44E3-9099-C40C66FF867C}">
              <a14:compatExt xmlns:a14="http://schemas.microsoft.com/office/drawing/2010/main" spid="_x0000_s2068"/>
            </a:ext>
            <a:ext uri="{FF2B5EF4-FFF2-40B4-BE49-F238E27FC236}">
              <a16:creationId xmlns:a16="http://schemas.microsoft.com/office/drawing/2014/main" id="{ECFF5B88-4AC9-485E-98A4-51FBFEE52970}"/>
            </a:ext>
          </a:extLst>
        </xdr:cNvPr>
        <xdr:cNvSpPr/>
      </xdr:nvSpPr>
      <xdr:spPr bwMode="auto">
        <a:xfrm>
          <a:off x="6096000" y="536514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8</xdr:row>
      <xdr:rowOff>22860</xdr:rowOff>
    </xdr:from>
    <xdr:ext cx="2529840" cy="195685"/>
    <xdr:sp macro="" textlink="">
      <xdr:nvSpPr>
        <xdr:cNvPr id="17" name="Drop Down 4" hidden="1">
          <a:extLst>
            <a:ext uri="{63B3BB69-23CF-44E3-9099-C40C66FF867C}">
              <a14:compatExt xmlns:a14="http://schemas.microsoft.com/office/drawing/2010/main" spid="_x0000_s2052"/>
            </a:ext>
            <a:ext uri="{FF2B5EF4-FFF2-40B4-BE49-F238E27FC236}">
              <a16:creationId xmlns:a16="http://schemas.microsoft.com/office/drawing/2014/main" id="{5429850A-5FC7-4626-B90F-2444027644F8}"/>
            </a:ext>
          </a:extLst>
        </xdr:cNvPr>
        <xdr:cNvSpPr/>
      </xdr:nvSpPr>
      <xdr:spPr bwMode="auto">
        <a:xfrm>
          <a:off x="5464203" y="549766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8</xdr:row>
      <xdr:rowOff>22860</xdr:rowOff>
    </xdr:from>
    <xdr:ext cx="2529840" cy="195685"/>
    <xdr:sp macro="" textlink="">
      <xdr:nvSpPr>
        <xdr:cNvPr id="18" name="Drop Down 4" hidden="1">
          <a:extLst>
            <a:ext uri="{63B3BB69-23CF-44E3-9099-C40C66FF867C}">
              <a14:compatExt xmlns:a14="http://schemas.microsoft.com/office/drawing/2010/main" spid="_x0000_s2052"/>
            </a:ext>
            <a:ext uri="{FF2B5EF4-FFF2-40B4-BE49-F238E27FC236}">
              <a16:creationId xmlns:a16="http://schemas.microsoft.com/office/drawing/2014/main" id="{DEF3CAD6-948B-42BF-AD47-238F824A66C3}"/>
            </a:ext>
          </a:extLst>
        </xdr:cNvPr>
        <xdr:cNvSpPr/>
      </xdr:nvSpPr>
      <xdr:spPr bwMode="auto">
        <a:xfrm>
          <a:off x="5153605" y="549766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xdr:row>
      <xdr:rowOff>22860</xdr:rowOff>
    </xdr:from>
    <xdr:ext cx="2529840" cy="195685"/>
    <xdr:sp macro="" textlink="">
      <xdr:nvSpPr>
        <xdr:cNvPr id="19" name="Drop Down 4" hidden="1">
          <a:extLst>
            <a:ext uri="{63B3BB69-23CF-44E3-9099-C40C66FF867C}">
              <a14:compatExt xmlns:a14="http://schemas.microsoft.com/office/drawing/2010/main" spid="_x0000_s2052"/>
            </a:ext>
            <a:ext uri="{FF2B5EF4-FFF2-40B4-BE49-F238E27FC236}">
              <a16:creationId xmlns:a16="http://schemas.microsoft.com/office/drawing/2014/main" id="{8A1FDDDA-D1CB-47D4-AB89-E37D774E3BDF}"/>
            </a:ext>
          </a:extLst>
        </xdr:cNvPr>
        <xdr:cNvSpPr/>
      </xdr:nvSpPr>
      <xdr:spPr bwMode="auto">
        <a:xfrm>
          <a:off x="5464203" y="11824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xdr:row>
      <xdr:rowOff>22860</xdr:rowOff>
    </xdr:from>
    <xdr:ext cx="2529840" cy="195685"/>
    <xdr:sp macro="" textlink="">
      <xdr:nvSpPr>
        <xdr:cNvPr id="20" name="Drop Down 4" hidden="1">
          <a:extLst>
            <a:ext uri="{63B3BB69-23CF-44E3-9099-C40C66FF867C}">
              <a14:compatExt xmlns:a14="http://schemas.microsoft.com/office/drawing/2010/main" spid="_x0000_s2052"/>
            </a:ext>
            <a:ext uri="{FF2B5EF4-FFF2-40B4-BE49-F238E27FC236}">
              <a16:creationId xmlns:a16="http://schemas.microsoft.com/office/drawing/2014/main" id="{AEAB7CD1-B622-4D0C-A114-1056C28373F7}"/>
            </a:ext>
          </a:extLst>
        </xdr:cNvPr>
        <xdr:cNvSpPr/>
      </xdr:nvSpPr>
      <xdr:spPr bwMode="auto">
        <a:xfrm>
          <a:off x="5153605" y="11824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xdr:row>
      <xdr:rowOff>0</xdr:rowOff>
    </xdr:from>
    <xdr:ext cx="2529840" cy="195685"/>
    <xdr:sp macro="" textlink="">
      <xdr:nvSpPr>
        <xdr:cNvPr id="4" name="Drop Down 4" hidden="1">
          <a:extLst>
            <a:ext uri="{63B3BB69-23CF-44E3-9099-C40C66FF867C}">
              <a14:compatExt xmlns:a14="http://schemas.microsoft.com/office/drawing/2010/main" spid="_x0000_s2052"/>
            </a:ext>
            <a:ext uri="{FF2B5EF4-FFF2-40B4-BE49-F238E27FC236}">
              <a16:creationId xmlns:a16="http://schemas.microsoft.com/office/drawing/2014/main" id="{9063AE29-490B-48A4-A3B0-0673B7B564CB}"/>
            </a:ext>
          </a:extLst>
        </xdr:cNvPr>
        <xdr:cNvSpPr/>
      </xdr:nvSpPr>
      <xdr:spPr bwMode="auto">
        <a:xfrm>
          <a:off x="5507208" y="881516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xdr:row>
      <xdr:rowOff>0</xdr:rowOff>
    </xdr:from>
    <xdr:ext cx="2529840" cy="195685"/>
    <xdr:sp macro="" textlink="">
      <xdr:nvSpPr>
        <xdr:cNvPr id="5" name="Drop Down 4" hidden="1">
          <a:extLst>
            <a:ext uri="{63B3BB69-23CF-44E3-9099-C40C66FF867C}">
              <a14:compatExt xmlns:a14="http://schemas.microsoft.com/office/drawing/2010/main" spid="_x0000_s2052"/>
            </a:ext>
            <a:ext uri="{FF2B5EF4-FFF2-40B4-BE49-F238E27FC236}">
              <a16:creationId xmlns:a16="http://schemas.microsoft.com/office/drawing/2014/main" id="{A673DD71-0121-4EFE-921D-1BF3144C85AB}"/>
            </a:ext>
          </a:extLst>
        </xdr:cNvPr>
        <xdr:cNvSpPr/>
      </xdr:nvSpPr>
      <xdr:spPr bwMode="auto">
        <a:xfrm>
          <a:off x="5194349" y="881516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xdr:row>
      <xdr:rowOff>0</xdr:rowOff>
    </xdr:from>
    <xdr:ext cx="2529840" cy="195685"/>
    <xdr:sp macro="" textlink="">
      <xdr:nvSpPr>
        <xdr:cNvPr id="7" name="Drop Down 4" hidden="1">
          <a:extLst>
            <a:ext uri="{63B3BB69-23CF-44E3-9099-C40C66FF867C}">
              <a14:compatExt xmlns:a14="http://schemas.microsoft.com/office/drawing/2010/main" spid="_x0000_s2052"/>
            </a:ext>
            <a:ext uri="{FF2B5EF4-FFF2-40B4-BE49-F238E27FC236}">
              <a16:creationId xmlns:a16="http://schemas.microsoft.com/office/drawing/2014/main" id="{56A89827-CC94-4B3F-AAED-85D18A324A7E}"/>
            </a:ext>
          </a:extLst>
        </xdr:cNvPr>
        <xdr:cNvSpPr/>
      </xdr:nvSpPr>
      <xdr:spPr bwMode="auto">
        <a:xfrm>
          <a:off x="5777389" y="670321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xdr:row>
      <xdr:rowOff>0</xdr:rowOff>
    </xdr:from>
    <xdr:ext cx="1921468" cy="195685"/>
    <xdr:sp macro="" textlink="">
      <xdr:nvSpPr>
        <xdr:cNvPr id="8" name="Drop Down 20" hidden="1">
          <a:extLst>
            <a:ext uri="{63B3BB69-23CF-44E3-9099-C40C66FF867C}">
              <a14:compatExt xmlns:a14="http://schemas.microsoft.com/office/drawing/2010/main" spid="_x0000_s2068"/>
            </a:ext>
            <a:ext uri="{FF2B5EF4-FFF2-40B4-BE49-F238E27FC236}">
              <a16:creationId xmlns:a16="http://schemas.microsoft.com/office/drawing/2014/main" id="{68868389-54A3-48FD-90EB-2CEC93C7FFAD}"/>
            </a:ext>
          </a:extLst>
        </xdr:cNvPr>
        <xdr:cNvSpPr/>
      </xdr:nvSpPr>
      <xdr:spPr bwMode="auto">
        <a:xfrm>
          <a:off x="6381750" y="670321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xdr:row>
      <xdr:rowOff>0</xdr:rowOff>
    </xdr:from>
    <xdr:ext cx="2476500" cy="199970"/>
    <xdr:sp macro="" textlink="">
      <xdr:nvSpPr>
        <xdr:cNvPr id="9" name="Drop Down 24" hidden="1">
          <a:extLst>
            <a:ext uri="{63B3BB69-23CF-44E3-9099-C40C66FF867C}">
              <a14:compatExt xmlns:a14="http://schemas.microsoft.com/office/drawing/2010/main" spid="_x0000_s2072"/>
            </a:ext>
            <a:ext uri="{FF2B5EF4-FFF2-40B4-BE49-F238E27FC236}">
              <a16:creationId xmlns:a16="http://schemas.microsoft.com/office/drawing/2014/main" id="{EBBEDD26-42FC-4EE2-ACE6-111FAED5C1B6}"/>
            </a:ext>
          </a:extLst>
        </xdr:cNvPr>
        <xdr:cNvSpPr/>
      </xdr:nvSpPr>
      <xdr:spPr bwMode="auto">
        <a:xfrm>
          <a:off x="4131469" y="670321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xdr:row>
      <xdr:rowOff>0</xdr:rowOff>
    </xdr:from>
    <xdr:ext cx="2529840" cy="195685"/>
    <xdr:sp macro="" textlink="">
      <xdr:nvSpPr>
        <xdr:cNvPr id="10" name="Drop Down 4" hidden="1">
          <a:extLst>
            <a:ext uri="{63B3BB69-23CF-44E3-9099-C40C66FF867C}">
              <a14:compatExt xmlns:a14="http://schemas.microsoft.com/office/drawing/2010/main" spid="_x0000_s2052"/>
            </a:ext>
            <a:ext uri="{FF2B5EF4-FFF2-40B4-BE49-F238E27FC236}">
              <a16:creationId xmlns:a16="http://schemas.microsoft.com/office/drawing/2014/main" id="{3807A75F-59B5-4B7F-ACC2-3C6245BDABA0}"/>
            </a:ext>
          </a:extLst>
        </xdr:cNvPr>
        <xdr:cNvSpPr/>
      </xdr:nvSpPr>
      <xdr:spPr bwMode="auto">
        <a:xfrm>
          <a:off x="5777389" y="670321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xdr:row>
      <xdr:rowOff>0</xdr:rowOff>
    </xdr:from>
    <xdr:ext cx="2529840" cy="195685"/>
    <xdr:sp macro="" textlink="">
      <xdr:nvSpPr>
        <xdr:cNvPr id="11" name="Drop Down 4" hidden="1">
          <a:extLst>
            <a:ext uri="{63B3BB69-23CF-44E3-9099-C40C66FF867C}">
              <a14:compatExt xmlns:a14="http://schemas.microsoft.com/office/drawing/2010/main" spid="_x0000_s2052"/>
            </a:ext>
            <a:ext uri="{FF2B5EF4-FFF2-40B4-BE49-F238E27FC236}">
              <a16:creationId xmlns:a16="http://schemas.microsoft.com/office/drawing/2014/main" id="{3621ACAE-525C-4901-93AD-9AE38C2612DB}"/>
            </a:ext>
          </a:extLst>
        </xdr:cNvPr>
        <xdr:cNvSpPr/>
      </xdr:nvSpPr>
      <xdr:spPr bwMode="auto">
        <a:xfrm>
          <a:off x="5460683" y="670321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xdr:row>
      <xdr:rowOff>0</xdr:rowOff>
    </xdr:from>
    <xdr:ext cx="2529840" cy="195685"/>
    <xdr:sp macro="" textlink="">
      <xdr:nvSpPr>
        <xdr:cNvPr id="12" name="Drop Down 4" hidden="1">
          <a:extLst>
            <a:ext uri="{63B3BB69-23CF-44E3-9099-C40C66FF867C}">
              <a14:compatExt xmlns:a14="http://schemas.microsoft.com/office/drawing/2010/main" spid="_x0000_s2052"/>
            </a:ext>
            <a:ext uri="{FF2B5EF4-FFF2-40B4-BE49-F238E27FC236}">
              <a16:creationId xmlns:a16="http://schemas.microsoft.com/office/drawing/2014/main" id="{FD62EAF6-AC48-4484-AF9D-0004BE58622A}"/>
            </a:ext>
          </a:extLst>
        </xdr:cNvPr>
        <xdr:cNvSpPr/>
      </xdr:nvSpPr>
      <xdr:spPr bwMode="auto">
        <a:xfrm>
          <a:off x="5777389" y="670321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xdr:row>
      <xdr:rowOff>0</xdr:rowOff>
    </xdr:from>
    <xdr:ext cx="2529840" cy="195685"/>
    <xdr:sp macro="" textlink="">
      <xdr:nvSpPr>
        <xdr:cNvPr id="13" name="Drop Down 4" hidden="1">
          <a:extLst>
            <a:ext uri="{63B3BB69-23CF-44E3-9099-C40C66FF867C}">
              <a14:compatExt xmlns:a14="http://schemas.microsoft.com/office/drawing/2010/main" spid="_x0000_s2052"/>
            </a:ext>
            <a:ext uri="{FF2B5EF4-FFF2-40B4-BE49-F238E27FC236}">
              <a16:creationId xmlns:a16="http://schemas.microsoft.com/office/drawing/2014/main" id="{42A71977-650F-4DEA-A345-F34B3AFCCE4C}"/>
            </a:ext>
          </a:extLst>
        </xdr:cNvPr>
        <xdr:cNvSpPr/>
      </xdr:nvSpPr>
      <xdr:spPr bwMode="auto">
        <a:xfrm>
          <a:off x="5460683" y="670321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2" name="Drop Down 4" hidden="1">
          <a:extLst>
            <a:ext uri="{63B3BB69-23CF-44E3-9099-C40C66FF867C}">
              <a14:compatExt xmlns:a14="http://schemas.microsoft.com/office/drawing/2010/main" spid="_x0000_s2052"/>
            </a:ext>
            <a:ext uri="{FF2B5EF4-FFF2-40B4-BE49-F238E27FC236}">
              <a16:creationId xmlns:a16="http://schemas.microsoft.com/office/drawing/2014/main" id="{BFB816A2-8346-4247-9617-CAC71F70A043}"/>
            </a:ext>
          </a:extLst>
        </xdr:cNvPr>
        <xdr:cNvSpPr/>
      </xdr:nvSpPr>
      <xdr:spPr bwMode="auto">
        <a:xfrm>
          <a:off x="5779770" y="9315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60</xdr:row>
      <xdr:rowOff>0</xdr:rowOff>
    </xdr:from>
    <xdr:ext cx="1921468" cy="195685"/>
    <xdr:sp macro="" textlink="">
      <xdr:nvSpPr>
        <xdr:cNvPr id="6" name="Drop Down 20" hidden="1">
          <a:extLst>
            <a:ext uri="{63B3BB69-23CF-44E3-9099-C40C66FF867C}">
              <a14:compatExt xmlns:a14="http://schemas.microsoft.com/office/drawing/2010/main" spid="_x0000_s2068"/>
            </a:ext>
            <a:ext uri="{FF2B5EF4-FFF2-40B4-BE49-F238E27FC236}">
              <a16:creationId xmlns:a16="http://schemas.microsoft.com/office/drawing/2014/main" id="{6372AFAA-BA44-44EB-AEE7-8A6DF0CD21E0}"/>
            </a:ext>
          </a:extLst>
        </xdr:cNvPr>
        <xdr:cNvSpPr/>
      </xdr:nvSpPr>
      <xdr:spPr bwMode="auto">
        <a:xfrm>
          <a:off x="6381750" y="93154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xdr:row>
      <xdr:rowOff>0</xdr:rowOff>
    </xdr:from>
    <xdr:ext cx="2476500" cy="199970"/>
    <xdr:sp macro="" textlink="">
      <xdr:nvSpPr>
        <xdr:cNvPr id="21" name="Drop Down 24" hidden="1">
          <a:extLst>
            <a:ext uri="{63B3BB69-23CF-44E3-9099-C40C66FF867C}">
              <a14:compatExt xmlns:a14="http://schemas.microsoft.com/office/drawing/2010/main" spid="_x0000_s2072"/>
            </a:ext>
            <a:ext uri="{FF2B5EF4-FFF2-40B4-BE49-F238E27FC236}">
              <a16:creationId xmlns:a16="http://schemas.microsoft.com/office/drawing/2014/main" id="{15505E10-B2D3-44FA-9EC9-4B41DF8AAF71}"/>
            </a:ext>
          </a:extLst>
        </xdr:cNvPr>
        <xdr:cNvSpPr/>
      </xdr:nvSpPr>
      <xdr:spPr bwMode="auto">
        <a:xfrm>
          <a:off x="4133850" y="93154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22" name="Drop Down 4" hidden="1">
          <a:extLst>
            <a:ext uri="{63B3BB69-23CF-44E3-9099-C40C66FF867C}">
              <a14:compatExt xmlns:a14="http://schemas.microsoft.com/office/drawing/2010/main" spid="_x0000_s2052"/>
            </a:ext>
            <a:ext uri="{FF2B5EF4-FFF2-40B4-BE49-F238E27FC236}">
              <a16:creationId xmlns:a16="http://schemas.microsoft.com/office/drawing/2014/main" id="{404643A4-3958-4EDE-857D-3B54A134B336}"/>
            </a:ext>
          </a:extLst>
        </xdr:cNvPr>
        <xdr:cNvSpPr/>
      </xdr:nvSpPr>
      <xdr:spPr bwMode="auto">
        <a:xfrm>
          <a:off x="5779770" y="9315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23" name="Drop Down 4" hidden="1">
          <a:extLst>
            <a:ext uri="{63B3BB69-23CF-44E3-9099-C40C66FF867C}">
              <a14:compatExt xmlns:a14="http://schemas.microsoft.com/office/drawing/2010/main" spid="_x0000_s2052"/>
            </a:ext>
            <a:ext uri="{FF2B5EF4-FFF2-40B4-BE49-F238E27FC236}">
              <a16:creationId xmlns:a16="http://schemas.microsoft.com/office/drawing/2014/main" id="{2183624F-4783-4201-B229-8CEFC2D0CDD5}"/>
            </a:ext>
          </a:extLst>
        </xdr:cNvPr>
        <xdr:cNvSpPr/>
      </xdr:nvSpPr>
      <xdr:spPr bwMode="auto">
        <a:xfrm>
          <a:off x="5465445" y="9315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24" name="Drop Down 4" hidden="1">
          <a:extLst>
            <a:ext uri="{63B3BB69-23CF-44E3-9099-C40C66FF867C}">
              <a14:compatExt xmlns:a14="http://schemas.microsoft.com/office/drawing/2010/main" spid="_x0000_s2052"/>
            </a:ext>
            <a:ext uri="{FF2B5EF4-FFF2-40B4-BE49-F238E27FC236}">
              <a16:creationId xmlns:a16="http://schemas.microsoft.com/office/drawing/2014/main" id="{1829C787-761E-47EA-BD13-8FAA7A17BDAB}"/>
            </a:ext>
          </a:extLst>
        </xdr:cNvPr>
        <xdr:cNvSpPr/>
      </xdr:nvSpPr>
      <xdr:spPr bwMode="auto">
        <a:xfrm>
          <a:off x="5779770" y="9315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25" name="Drop Down 4" hidden="1">
          <a:extLst>
            <a:ext uri="{63B3BB69-23CF-44E3-9099-C40C66FF867C}">
              <a14:compatExt xmlns:a14="http://schemas.microsoft.com/office/drawing/2010/main" spid="_x0000_s2052"/>
            </a:ext>
            <a:ext uri="{FF2B5EF4-FFF2-40B4-BE49-F238E27FC236}">
              <a16:creationId xmlns:a16="http://schemas.microsoft.com/office/drawing/2014/main" id="{EC0B946F-5D78-4288-B2C7-DFC457CEA3DA}"/>
            </a:ext>
          </a:extLst>
        </xdr:cNvPr>
        <xdr:cNvSpPr/>
      </xdr:nvSpPr>
      <xdr:spPr bwMode="auto">
        <a:xfrm>
          <a:off x="5465445" y="9315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14" name="Drop Down 4" hidden="1">
          <a:extLst>
            <a:ext uri="{63B3BB69-23CF-44E3-9099-C40C66FF867C}">
              <a14:compatExt xmlns:a14="http://schemas.microsoft.com/office/drawing/2010/main" spid="_x0000_s2052"/>
            </a:ext>
            <a:ext uri="{FF2B5EF4-FFF2-40B4-BE49-F238E27FC236}">
              <a16:creationId xmlns:a16="http://schemas.microsoft.com/office/drawing/2014/main" id="{0ED2545B-5CCF-41E2-984B-4C2F91721E6B}"/>
            </a:ext>
          </a:extLst>
        </xdr:cNvPr>
        <xdr:cNvSpPr/>
      </xdr:nvSpPr>
      <xdr:spPr bwMode="auto">
        <a:xfrm>
          <a:off x="5779770" y="149828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60</xdr:row>
      <xdr:rowOff>0</xdr:rowOff>
    </xdr:from>
    <xdr:ext cx="1921468" cy="195685"/>
    <xdr:sp macro="" textlink="">
      <xdr:nvSpPr>
        <xdr:cNvPr id="28" name="Drop Down 20" hidden="1">
          <a:extLst>
            <a:ext uri="{63B3BB69-23CF-44E3-9099-C40C66FF867C}">
              <a14:compatExt xmlns:a14="http://schemas.microsoft.com/office/drawing/2010/main" spid="_x0000_s2068"/>
            </a:ext>
            <a:ext uri="{FF2B5EF4-FFF2-40B4-BE49-F238E27FC236}">
              <a16:creationId xmlns:a16="http://schemas.microsoft.com/office/drawing/2014/main" id="{A7CF494C-2798-4E2A-A1F1-11BCCE371FD2}"/>
            </a:ext>
          </a:extLst>
        </xdr:cNvPr>
        <xdr:cNvSpPr/>
      </xdr:nvSpPr>
      <xdr:spPr bwMode="auto">
        <a:xfrm>
          <a:off x="6381750" y="1498282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xdr:row>
      <xdr:rowOff>0</xdr:rowOff>
    </xdr:from>
    <xdr:ext cx="2476500" cy="199970"/>
    <xdr:sp macro="" textlink="">
      <xdr:nvSpPr>
        <xdr:cNvPr id="29" name="Drop Down 24" hidden="1">
          <a:extLst>
            <a:ext uri="{63B3BB69-23CF-44E3-9099-C40C66FF867C}">
              <a14:compatExt xmlns:a14="http://schemas.microsoft.com/office/drawing/2010/main" spid="_x0000_s2072"/>
            </a:ext>
            <a:ext uri="{FF2B5EF4-FFF2-40B4-BE49-F238E27FC236}">
              <a16:creationId xmlns:a16="http://schemas.microsoft.com/office/drawing/2014/main" id="{A3E9B8BE-12A6-4B34-B007-6B3CC20481DE}"/>
            </a:ext>
          </a:extLst>
        </xdr:cNvPr>
        <xdr:cNvSpPr/>
      </xdr:nvSpPr>
      <xdr:spPr bwMode="auto">
        <a:xfrm>
          <a:off x="4133850" y="149828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30" name="Drop Down 4" hidden="1">
          <a:extLst>
            <a:ext uri="{63B3BB69-23CF-44E3-9099-C40C66FF867C}">
              <a14:compatExt xmlns:a14="http://schemas.microsoft.com/office/drawing/2010/main" spid="_x0000_s2052"/>
            </a:ext>
            <a:ext uri="{FF2B5EF4-FFF2-40B4-BE49-F238E27FC236}">
              <a16:creationId xmlns:a16="http://schemas.microsoft.com/office/drawing/2014/main" id="{A7F590AE-B637-4730-BF92-5157C83DDAD2}"/>
            </a:ext>
          </a:extLst>
        </xdr:cNvPr>
        <xdr:cNvSpPr/>
      </xdr:nvSpPr>
      <xdr:spPr bwMode="auto">
        <a:xfrm>
          <a:off x="5779770" y="149828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31" name="Drop Down 4" hidden="1">
          <a:extLst>
            <a:ext uri="{63B3BB69-23CF-44E3-9099-C40C66FF867C}">
              <a14:compatExt xmlns:a14="http://schemas.microsoft.com/office/drawing/2010/main" spid="_x0000_s2052"/>
            </a:ext>
            <a:ext uri="{FF2B5EF4-FFF2-40B4-BE49-F238E27FC236}">
              <a16:creationId xmlns:a16="http://schemas.microsoft.com/office/drawing/2014/main" id="{1C6DFC60-C907-445D-BDAE-21F989C1F9F9}"/>
            </a:ext>
          </a:extLst>
        </xdr:cNvPr>
        <xdr:cNvSpPr/>
      </xdr:nvSpPr>
      <xdr:spPr bwMode="auto">
        <a:xfrm>
          <a:off x="5465445" y="149828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32" name="Drop Down 4" hidden="1">
          <a:extLst>
            <a:ext uri="{63B3BB69-23CF-44E3-9099-C40C66FF867C}">
              <a14:compatExt xmlns:a14="http://schemas.microsoft.com/office/drawing/2010/main" spid="_x0000_s2052"/>
            </a:ext>
            <a:ext uri="{FF2B5EF4-FFF2-40B4-BE49-F238E27FC236}">
              <a16:creationId xmlns:a16="http://schemas.microsoft.com/office/drawing/2014/main" id="{664FBF32-F834-4581-B580-A68559EBD529}"/>
            </a:ext>
          </a:extLst>
        </xdr:cNvPr>
        <xdr:cNvSpPr/>
      </xdr:nvSpPr>
      <xdr:spPr bwMode="auto">
        <a:xfrm>
          <a:off x="5779770" y="149828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33" name="Drop Down 4" hidden="1">
          <a:extLst>
            <a:ext uri="{63B3BB69-23CF-44E3-9099-C40C66FF867C}">
              <a14:compatExt xmlns:a14="http://schemas.microsoft.com/office/drawing/2010/main" spid="_x0000_s2052"/>
            </a:ext>
            <a:ext uri="{FF2B5EF4-FFF2-40B4-BE49-F238E27FC236}">
              <a16:creationId xmlns:a16="http://schemas.microsoft.com/office/drawing/2014/main" id="{8DAA1684-6BE9-43BB-83BC-4C713A488B10}"/>
            </a:ext>
          </a:extLst>
        </xdr:cNvPr>
        <xdr:cNvSpPr/>
      </xdr:nvSpPr>
      <xdr:spPr bwMode="auto">
        <a:xfrm>
          <a:off x="5465445" y="149828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146</xdr:row>
      <xdr:rowOff>0</xdr:rowOff>
    </xdr:from>
    <xdr:ext cx="2476500" cy="199970"/>
    <xdr:sp macro="" textlink="">
      <xdr:nvSpPr>
        <xdr:cNvPr id="34" name="Drop Down 24" hidden="1">
          <a:extLst>
            <a:ext uri="{63B3BB69-23CF-44E3-9099-C40C66FF867C}">
              <a14:compatExt xmlns:a14="http://schemas.microsoft.com/office/drawing/2010/main" spid="_x0000_s2072"/>
            </a:ext>
            <a:ext uri="{FF2B5EF4-FFF2-40B4-BE49-F238E27FC236}">
              <a16:creationId xmlns:a16="http://schemas.microsoft.com/office/drawing/2014/main" id="{0C5E2F0C-76BB-4565-8BF3-D418AA275D54}"/>
            </a:ext>
          </a:extLst>
        </xdr:cNvPr>
        <xdr:cNvSpPr/>
      </xdr:nvSpPr>
      <xdr:spPr bwMode="auto">
        <a:xfrm>
          <a:off x="4147038" y="188814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199</xdr:row>
      <xdr:rowOff>0</xdr:rowOff>
    </xdr:from>
    <xdr:ext cx="2476500" cy="199970"/>
    <xdr:sp macro="" textlink="">
      <xdr:nvSpPr>
        <xdr:cNvPr id="35" name="Drop Down 24" hidden="1">
          <a:extLst>
            <a:ext uri="{63B3BB69-23CF-44E3-9099-C40C66FF867C}">
              <a14:compatExt xmlns:a14="http://schemas.microsoft.com/office/drawing/2010/main" spid="_x0000_s2072"/>
            </a:ext>
            <a:ext uri="{FF2B5EF4-FFF2-40B4-BE49-F238E27FC236}">
              <a16:creationId xmlns:a16="http://schemas.microsoft.com/office/drawing/2014/main" id="{927A39D1-4721-47B1-926B-1723A0CF017C}"/>
            </a:ext>
          </a:extLst>
        </xdr:cNvPr>
        <xdr:cNvSpPr/>
      </xdr:nvSpPr>
      <xdr:spPr bwMode="auto">
        <a:xfrm>
          <a:off x="4133022" y="2281858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199</xdr:row>
      <xdr:rowOff>0</xdr:rowOff>
    </xdr:from>
    <xdr:ext cx="2476500" cy="199970"/>
    <xdr:sp macro="" textlink="">
      <xdr:nvSpPr>
        <xdr:cNvPr id="36" name="Drop Down 24" hidden="1">
          <a:extLst>
            <a:ext uri="{63B3BB69-23CF-44E3-9099-C40C66FF867C}">
              <a14:compatExt xmlns:a14="http://schemas.microsoft.com/office/drawing/2010/main" spid="_x0000_s2072"/>
            </a:ext>
            <a:ext uri="{FF2B5EF4-FFF2-40B4-BE49-F238E27FC236}">
              <a16:creationId xmlns:a16="http://schemas.microsoft.com/office/drawing/2014/main" id="{75AFDA2C-83A3-4E95-B991-E3896241ED24}"/>
            </a:ext>
          </a:extLst>
        </xdr:cNvPr>
        <xdr:cNvSpPr/>
      </xdr:nvSpPr>
      <xdr:spPr bwMode="auto">
        <a:xfrm>
          <a:off x="4133022" y="2520397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199</xdr:row>
      <xdr:rowOff>0</xdr:rowOff>
    </xdr:from>
    <xdr:ext cx="2476500" cy="199970"/>
    <xdr:sp macro="" textlink="">
      <xdr:nvSpPr>
        <xdr:cNvPr id="37" name="Drop Down 24" hidden="1">
          <a:extLst>
            <a:ext uri="{63B3BB69-23CF-44E3-9099-C40C66FF867C}">
              <a14:compatExt xmlns:a14="http://schemas.microsoft.com/office/drawing/2010/main" spid="_x0000_s2072"/>
            </a:ext>
            <a:ext uri="{FF2B5EF4-FFF2-40B4-BE49-F238E27FC236}">
              <a16:creationId xmlns:a16="http://schemas.microsoft.com/office/drawing/2014/main" id="{8A32678E-2AD4-4488-8388-081D66204372}"/>
            </a:ext>
          </a:extLst>
        </xdr:cNvPr>
        <xdr:cNvSpPr/>
      </xdr:nvSpPr>
      <xdr:spPr bwMode="auto">
        <a:xfrm>
          <a:off x="4133022" y="2520397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200</xdr:row>
      <xdr:rowOff>0</xdr:rowOff>
    </xdr:from>
    <xdr:ext cx="2476500" cy="199970"/>
    <xdr:sp macro="" textlink="">
      <xdr:nvSpPr>
        <xdr:cNvPr id="38" name="Drop Down 24" hidden="1">
          <a:extLst>
            <a:ext uri="{63B3BB69-23CF-44E3-9099-C40C66FF867C}">
              <a14:compatExt xmlns:a14="http://schemas.microsoft.com/office/drawing/2010/main" spid="_x0000_s2072"/>
            </a:ext>
            <a:ext uri="{FF2B5EF4-FFF2-40B4-BE49-F238E27FC236}">
              <a16:creationId xmlns:a16="http://schemas.microsoft.com/office/drawing/2014/main" id="{82359B8B-F4E4-47FB-A430-F749D4184616}"/>
            </a:ext>
          </a:extLst>
        </xdr:cNvPr>
        <xdr:cNvSpPr/>
      </xdr:nvSpPr>
      <xdr:spPr bwMode="auto">
        <a:xfrm>
          <a:off x="4133022" y="2540276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xdr:row>
      <xdr:rowOff>0</xdr:rowOff>
    </xdr:from>
    <xdr:ext cx="2529840" cy="195685"/>
    <xdr:sp macro="" textlink="">
      <xdr:nvSpPr>
        <xdr:cNvPr id="3" name="Drop Down 4" hidden="1">
          <a:extLst>
            <a:ext uri="{63B3BB69-23CF-44E3-9099-C40C66FF867C}">
              <a14:compatExt xmlns:a14="http://schemas.microsoft.com/office/drawing/2010/main" spid="_x0000_s2052"/>
            </a:ext>
            <a:ext uri="{FF2B5EF4-FFF2-40B4-BE49-F238E27FC236}">
              <a16:creationId xmlns:a16="http://schemas.microsoft.com/office/drawing/2014/main" id="{E48DF764-F09E-4598-AA7E-BCFA8B17C464}"/>
            </a:ext>
          </a:extLst>
        </xdr:cNvPr>
        <xdr:cNvSpPr/>
      </xdr:nvSpPr>
      <xdr:spPr bwMode="auto">
        <a:xfrm>
          <a:off x="5513070" y="153066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xdr:row>
      <xdr:rowOff>0</xdr:rowOff>
    </xdr:from>
    <xdr:ext cx="1921468" cy="195685"/>
    <xdr:sp macro="" textlink="">
      <xdr:nvSpPr>
        <xdr:cNvPr id="26" name="Drop Down 20" hidden="1">
          <a:extLst>
            <a:ext uri="{63B3BB69-23CF-44E3-9099-C40C66FF867C}">
              <a14:compatExt xmlns:a14="http://schemas.microsoft.com/office/drawing/2010/main" spid="_x0000_s2068"/>
            </a:ext>
            <a:ext uri="{FF2B5EF4-FFF2-40B4-BE49-F238E27FC236}">
              <a16:creationId xmlns:a16="http://schemas.microsoft.com/office/drawing/2014/main" id="{28E8CC12-B17B-451D-B873-56E37C7AC1DD}"/>
            </a:ext>
          </a:extLst>
        </xdr:cNvPr>
        <xdr:cNvSpPr/>
      </xdr:nvSpPr>
      <xdr:spPr bwMode="auto">
        <a:xfrm>
          <a:off x="6115050" y="1530667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xdr:row>
      <xdr:rowOff>0</xdr:rowOff>
    </xdr:from>
    <xdr:ext cx="2476500" cy="199970"/>
    <xdr:sp macro="" textlink="">
      <xdr:nvSpPr>
        <xdr:cNvPr id="27" name="Drop Down 24" hidden="1">
          <a:extLst>
            <a:ext uri="{63B3BB69-23CF-44E3-9099-C40C66FF867C}">
              <a14:compatExt xmlns:a14="http://schemas.microsoft.com/office/drawing/2010/main" spid="_x0000_s2072"/>
            </a:ext>
            <a:ext uri="{FF2B5EF4-FFF2-40B4-BE49-F238E27FC236}">
              <a16:creationId xmlns:a16="http://schemas.microsoft.com/office/drawing/2014/main" id="{08F01F3D-51CA-45B4-A893-E4E1E3064C6C}"/>
            </a:ext>
          </a:extLst>
        </xdr:cNvPr>
        <xdr:cNvSpPr/>
      </xdr:nvSpPr>
      <xdr:spPr bwMode="auto">
        <a:xfrm>
          <a:off x="3867150" y="153066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xdr:row>
      <xdr:rowOff>0</xdr:rowOff>
    </xdr:from>
    <xdr:ext cx="2529840" cy="195685"/>
    <xdr:sp macro="" textlink="">
      <xdr:nvSpPr>
        <xdr:cNvPr id="49" name="Drop Down 4" hidden="1">
          <a:extLst>
            <a:ext uri="{63B3BB69-23CF-44E3-9099-C40C66FF867C}">
              <a14:compatExt xmlns:a14="http://schemas.microsoft.com/office/drawing/2010/main" spid="_x0000_s2052"/>
            </a:ext>
            <a:ext uri="{FF2B5EF4-FFF2-40B4-BE49-F238E27FC236}">
              <a16:creationId xmlns:a16="http://schemas.microsoft.com/office/drawing/2014/main" id="{49B8AE75-82C3-4FC0-BDDC-49067E3FAAF3}"/>
            </a:ext>
          </a:extLst>
        </xdr:cNvPr>
        <xdr:cNvSpPr/>
      </xdr:nvSpPr>
      <xdr:spPr bwMode="auto">
        <a:xfrm>
          <a:off x="5513070" y="153066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xdr:row>
      <xdr:rowOff>0</xdr:rowOff>
    </xdr:from>
    <xdr:ext cx="2529840" cy="195685"/>
    <xdr:sp macro="" textlink="">
      <xdr:nvSpPr>
        <xdr:cNvPr id="51" name="Drop Down 4" hidden="1">
          <a:extLst>
            <a:ext uri="{63B3BB69-23CF-44E3-9099-C40C66FF867C}">
              <a14:compatExt xmlns:a14="http://schemas.microsoft.com/office/drawing/2010/main" spid="_x0000_s2052"/>
            </a:ext>
            <a:ext uri="{FF2B5EF4-FFF2-40B4-BE49-F238E27FC236}">
              <a16:creationId xmlns:a16="http://schemas.microsoft.com/office/drawing/2014/main" id="{DF791044-ACF9-4987-BCA7-0117F43C234B}"/>
            </a:ext>
          </a:extLst>
        </xdr:cNvPr>
        <xdr:cNvSpPr/>
      </xdr:nvSpPr>
      <xdr:spPr bwMode="auto">
        <a:xfrm>
          <a:off x="5198745" y="153066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xdr:row>
      <xdr:rowOff>0</xdr:rowOff>
    </xdr:from>
    <xdr:ext cx="2529840" cy="195685"/>
    <xdr:sp macro="" textlink="">
      <xdr:nvSpPr>
        <xdr:cNvPr id="52" name="Drop Down 4" hidden="1">
          <a:extLst>
            <a:ext uri="{63B3BB69-23CF-44E3-9099-C40C66FF867C}">
              <a14:compatExt xmlns:a14="http://schemas.microsoft.com/office/drawing/2010/main" spid="_x0000_s2052"/>
            </a:ext>
            <a:ext uri="{FF2B5EF4-FFF2-40B4-BE49-F238E27FC236}">
              <a16:creationId xmlns:a16="http://schemas.microsoft.com/office/drawing/2014/main" id="{EF881F9A-D035-4434-8473-362508BD4461}"/>
            </a:ext>
          </a:extLst>
        </xdr:cNvPr>
        <xdr:cNvSpPr/>
      </xdr:nvSpPr>
      <xdr:spPr bwMode="auto">
        <a:xfrm>
          <a:off x="5513070" y="153066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xdr:row>
      <xdr:rowOff>0</xdr:rowOff>
    </xdr:from>
    <xdr:ext cx="2529840" cy="195685"/>
    <xdr:sp macro="" textlink="">
      <xdr:nvSpPr>
        <xdr:cNvPr id="53" name="Drop Down 4" hidden="1">
          <a:extLst>
            <a:ext uri="{63B3BB69-23CF-44E3-9099-C40C66FF867C}">
              <a14:compatExt xmlns:a14="http://schemas.microsoft.com/office/drawing/2010/main" spid="_x0000_s2052"/>
            </a:ext>
            <a:ext uri="{FF2B5EF4-FFF2-40B4-BE49-F238E27FC236}">
              <a16:creationId xmlns:a16="http://schemas.microsoft.com/office/drawing/2014/main" id="{26FC8BD5-7453-4211-B983-1B2E399A296F}"/>
            </a:ext>
          </a:extLst>
        </xdr:cNvPr>
        <xdr:cNvSpPr/>
      </xdr:nvSpPr>
      <xdr:spPr bwMode="auto">
        <a:xfrm>
          <a:off x="5198745" y="153066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201</xdr:row>
      <xdr:rowOff>0</xdr:rowOff>
    </xdr:from>
    <xdr:ext cx="2476500" cy="199970"/>
    <xdr:sp macro="" textlink="">
      <xdr:nvSpPr>
        <xdr:cNvPr id="54" name="Drop Down 24" hidden="1">
          <a:extLst>
            <a:ext uri="{63B3BB69-23CF-44E3-9099-C40C66FF867C}">
              <a14:compatExt xmlns:a14="http://schemas.microsoft.com/office/drawing/2010/main" spid="_x0000_s2072"/>
            </a:ext>
            <a:ext uri="{FF2B5EF4-FFF2-40B4-BE49-F238E27FC236}">
              <a16:creationId xmlns:a16="http://schemas.microsoft.com/office/drawing/2014/main" id="{7D06A9D5-A7D1-430C-954F-1FBA085E32D1}"/>
            </a:ext>
          </a:extLst>
        </xdr:cNvPr>
        <xdr:cNvSpPr/>
      </xdr:nvSpPr>
      <xdr:spPr bwMode="auto">
        <a:xfrm>
          <a:off x="3879273" y="21786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201</xdr:row>
      <xdr:rowOff>0</xdr:rowOff>
    </xdr:from>
    <xdr:ext cx="2476500" cy="199970"/>
    <xdr:sp macro="" textlink="">
      <xdr:nvSpPr>
        <xdr:cNvPr id="55" name="Drop Down 24" hidden="1">
          <a:extLst>
            <a:ext uri="{63B3BB69-23CF-44E3-9099-C40C66FF867C}">
              <a14:compatExt xmlns:a14="http://schemas.microsoft.com/office/drawing/2010/main" spid="_x0000_s2072"/>
            </a:ext>
            <a:ext uri="{FF2B5EF4-FFF2-40B4-BE49-F238E27FC236}">
              <a16:creationId xmlns:a16="http://schemas.microsoft.com/office/drawing/2014/main" id="{4E32DA2F-0ED4-47D4-8297-A0D60449D7AE}"/>
            </a:ext>
          </a:extLst>
        </xdr:cNvPr>
        <xdr:cNvSpPr/>
      </xdr:nvSpPr>
      <xdr:spPr bwMode="auto">
        <a:xfrm>
          <a:off x="3879273" y="21786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201</xdr:row>
      <xdr:rowOff>0</xdr:rowOff>
    </xdr:from>
    <xdr:ext cx="2476500" cy="199970"/>
    <xdr:sp macro="" textlink="">
      <xdr:nvSpPr>
        <xdr:cNvPr id="56" name="Drop Down 24" hidden="1">
          <a:extLst>
            <a:ext uri="{63B3BB69-23CF-44E3-9099-C40C66FF867C}">
              <a14:compatExt xmlns:a14="http://schemas.microsoft.com/office/drawing/2010/main" spid="_x0000_s2072"/>
            </a:ext>
            <a:ext uri="{FF2B5EF4-FFF2-40B4-BE49-F238E27FC236}">
              <a16:creationId xmlns:a16="http://schemas.microsoft.com/office/drawing/2014/main" id="{B86AA457-CCCD-45B5-87C2-E2B568D36D94}"/>
            </a:ext>
          </a:extLst>
        </xdr:cNvPr>
        <xdr:cNvSpPr/>
      </xdr:nvSpPr>
      <xdr:spPr bwMode="auto">
        <a:xfrm>
          <a:off x="3879273" y="21786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202</xdr:row>
      <xdr:rowOff>0</xdr:rowOff>
    </xdr:from>
    <xdr:ext cx="2476500" cy="199970"/>
    <xdr:sp macro="" textlink="">
      <xdr:nvSpPr>
        <xdr:cNvPr id="57" name="Drop Down 24" hidden="1">
          <a:extLst>
            <a:ext uri="{63B3BB69-23CF-44E3-9099-C40C66FF867C}">
              <a14:compatExt xmlns:a14="http://schemas.microsoft.com/office/drawing/2010/main" spid="_x0000_s2072"/>
            </a:ext>
            <a:ext uri="{FF2B5EF4-FFF2-40B4-BE49-F238E27FC236}">
              <a16:creationId xmlns:a16="http://schemas.microsoft.com/office/drawing/2014/main" id="{080EF3B8-E158-455E-8A75-1009431C9067}"/>
            </a:ext>
          </a:extLst>
        </xdr:cNvPr>
        <xdr:cNvSpPr/>
      </xdr:nvSpPr>
      <xdr:spPr bwMode="auto">
        <a:xfrm>
          <a:off x="3879273" y="218988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330</xdr:row>
      <xdr:rowOff>0</xdr:rowOff>
    </xdr:from>
    <xdr:ext cx="2476500" cy="199970"/>
    <xdr:sp macro="" textlink="">
      <xdr:nvSpPr>
        <xdr:cNvPr id="58" name="Drop Down 24" hidden="1">
          <a:extLst>
            <a:ext uri="{63B3BB69-23CF-44E3-9099-C40C66FF867C}">
              <a14:compatExt xmlns:a14="http://schemas.microsoft.com/office/drawing/2010/main" spid="_x0000_s2072"/>
            </a:ext>
            <a:ext uri="{FF2B5EF4-FFF2-40B4-BE49-F238E27FC236}">
              <a16:creationId xmlns:a16="http://schemas.microsoft.com/office/drawing/2014/main" id="{608D38DE-D2BE-4F3D-913E-AC274C05B906}"/>
            </a:ext>
          </a:extLst>
        </xdr:cNvPr>
        <xdr:cNvSpPr/>
      </xdr:nvSpPr>
      <xdr:spPr bwMode="auto">
        <a:xfrm>
          <a:off x="3879273" y="218988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331</xdr:row>
      <xdr:rowOff>0</xdr:rowOff>
    </xdr:from>
    <xdr:ext cx="2476500" cy="199970"/>
    <xdr:sp macro="" textlink="">
      <xdr:nvSpPr>
        <xdr:cNvPr id="59" name="Drop Down 24" hidden="1">
          <a:extLst>
            <a:ext uri="{63B3BB69-23CF-44E3-9099-C40C66FF867C}">
              <a14:compatExt xmlns:a14="http://schemas.microsoft.com/office/drawing/2010/main" spid="_x0000_s2072"/>
            </a:ext>
            <a:ext uri="{FF2B5EF4-FFF2-40B4-BE49-F238E27FC236}">
              <a16:creationId xmlns:a16="http://schemas.microsoft.com/office/drawing/2014/main" id="{F3829E28-6E24-40D7-85A9-0B70715D1C56}"/>
            </a:ext>
          </a:extLst>
        </xdr:cNvPr>
        <xdr:cNvSpPr/>
      </xdr:nvSpPr>
      <xdr:spPr bwMode="auto">
        <a:xfrm>
          <a:off x="3879273" y="22098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331</xdr:row>
      <xdr:rowOff>0</xdr:rowOff>
    </xdr:from>
    <xdr:ext cx="2476500" cy="199970"/>
    <xdr:sp macro="" textlink="">
      <xdr:nvSpPr>
        <xdr:cNvPr id="60" name="Drop Down 24" hidden="1">
          <a:extLst>
            <a:ext uri="{63B3BB69-23CF-44E3-9099-C40C66FF867C}">
              <a14:compatExt xmlns:a14="http://schemas.microsoft.com/office/drawing/2010/main" spid="_x0000_s2072"/>
            </a:ext>
            <a:ext uri="{FF2B5EF4-FFF2-40B4-BE49-F238E27FC236}">
              <a16:creationId xmlns:a16="http://schemas.microsoft.com/office/drawing/2014/main" id="{11B34A41-3C19-4B25-8101-C5E4BF616E71}"/>
            </a:ext>
          </a:extLst>
        </xdr:cNvPr>
        <xdr:cNvSpPr/>
      </xdr:nvSpPr>
      <xdr:spPr bwMode="auto">
        <a:xfrm>
          <a:off x="3879273" y="22098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331</xdr:row>
      <xdr:rowOff>0</xdr:rowOff>
    </xdr:from>
    <xdr:ext cx="2476500" cy="199970"/>
    <xdr:sp macro="" textlink="">
      <xdr:nvSpPr>
        <xdr:cNvPr id="61" name="Drop Down 24" hidden="1">
          <a:extLst>
            <a:ext uri="{63B3BB69-23CF-44E3-9099-C40C66FF867C}">
              <a14:compatExt xmlns:a14="http://schemas.microsoft.com/office/drawing/2010/main" spid="_x0000_s2072"/>
            </a:ext>
            <a:ext uri="{FF2B5EF4-FFF2-40B4-BE49-F238E27FC236}">
              <a16:creationId xmlns:a16="http://schemas.microsoft.com/office/drawing/2014/main" id="{7A971957-337C-4495-B2A0-D8B7159B9E45}"/>
            </a:ext>
          </a:extLst>
        </xdr:cNvPr>
        <xdr:cNvSpPr/>
      </xdr:nvSpPr>
      <xdr:spPr bwMode="auto">
        <a:xfrm>
          <a:off x="3879273" y="22098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332</xdr:row>
      <xdr:rowOff>0</xdr:rowOff>
    </xdr:from>
    <xdr:ext cx="2476500" cy="199970"/>
    <xdr:sp macro="" textlink="">
      <xdr:nvSpPr>
        <xdr:cNvPr id="62" name="Drop Down 24" hidden="1">
          <a:extLst>
            <a:ext uri="{63B3BB69-23CF-44E3-9099-C40C66FF867C}">
              <a14:compatExt xmlns:a14="http://schemas.microsoft.com/office/drawing/2010/main" spid="_x0000_s2072"/>
            </a:ext>
            <a:ext uri="{FF2B5EF4-FFF2-40B4-BE49-F238E27FC236}">
              <a16:creationId xmlns:a16="http://schemas.microsoft.com/office/drawing/2014/main" id="{03FE10E8-DDF4-4903-BCBA-3FAE64C29276}"/>
            </a:ext>
          </a:extLst>
        </xdr:cNvPr>
        <xdr:cNvSpPr/>
      </xdr:nvSpPr>
      <xdr:spPr bwMode="auto">
        <a:xfrm>
          <a:off x="3879273" y="2221056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58</xdr:row>
      <xdr:rowOff>0</xdr:rowOff>
    </xdr:from>
    <xdr:ext cx="1921468" cy="195685"/>
    <xdr:sp macro="" textlink="">
      <xdr:nvSpPr>
        <xdr:cNvPr id="63" name="Drop Down 20" hidden="1">
          <a:extLst>
            <a:ext uri="{63B3BB69-23CF-44E3-9099-C40C66FF867C}">
              <a14:compatExt xmlns:a14="http://schemas.microsoft.com/office/drawing/2010/main" spid="_x0000_s2068"/>
            </a:ext>
            <a:ext uri="{FF2B5EF4-FFF2-40B4-BE49-F238E27FC236}">
              <a16:creationId xmlns:a16="http://schemas.microsoft.com/office/drawing/2014/main" id="{C98D8E41-0A6F-4BFB-8D2F-351DBA751178}"/>
            </a:ext>
          </a:extLst>
        </xdr:cNvPr>
        <xdr:cNvSpPr/>
      </xdr:nvSpPr>
      <xdr:spPr bwMode="auto">
        <a:xfrm>
          <a:off x="6130636" y="121920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58</xdr:row>
      <xdr:rowOff>0</xdr:rowOff>
    </xdr:from>
    <xdr:ext cx="1921468" cy="195685"/>
    <xdr:sp macro="" textlink="">
      <xdr:nvSpPr>
        <xdr:cNvPr id="64" name="Drop Down 20" hidden="1">
          <a:extLst>
            <a:ext uri="{63B3BB69-23CF-44E3-9099-C40C66FF867C}">
              <a14:compatExt xmlns:a14="http://schemas.microsoft.com/office/drawing/2010/main" spid="_x0000_s2068"/>
            </a:ext>
            <a:ext uri="{FF2B5EF4-FFF2-40B4-BE49-F238E27FC236}">
              <a16:creationId xmlns:a16="http://schemas.microsoft.com/office/drawing/2014/main" id="{749D90A1-A58E-43FE-9D3E-CC46C1FDC50F}"/>
            </a:ext>
          </a:extLst>
        </xdr:cNvPr>
        <xdr:cNvSpPr/>
      </xdr:nvSpPr>
      <xdr:spPr bwMode="auto">
        <a:xfrm>
          <a:off x="6130636" y="121920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381</xdr:row>
      <xdr:rowOff>0</xdr:rowOff>
    </xdr:from>
    <xdr:ext cx="2476500" cy="199970"/>
    <xdr:sp macro="" textlink="">
      <xdr:nvSpPr>
        <xdr:cNvPr id="66" name="Drop Down 24" hidden="1">
          <a:extLst>
            <a:ext uri="{63B3BB69-23CF-44E3-9099-C40C66FF867C}">
              <a14:compatExt xmlns:a14="http://schemas.microsoft.com/office/drawing/2010/main" spid="_x0000_s2072"/>
            </a:ext>
            <a:ext uri="{FF2B5EF4-FFF2-40B4-BE49-F238E27FC236}">
              <a16:creationId xmlns:a16="http://schemas.microsoft.com/office/drawing/2014/main" id="{F6DB3FBA-B611-48DA-89E8-91FD6CB56D48}"/>
            </a:ext>
          </a:extLst>
        </xdr:cNvPr>
        <xdr:cNvSpPr/>
      </xdr:nvSpPr>
      <xdr:spPr bwMode="auto">
        <a:xfrm>
          <a:off x="3879273" y="359179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382</xdr:row>
      <xdr:rowOff>0</xdr:rowOff>
    </xdr:from>
    <xdr:ext cx="2476500" cy="199970"/>
    <xdr:sp macro="" textlink="">
      <xdr:nvSpPr>
        <xdr:cNvPr id="67" name="Drop Down 24" hidden="1">
          <a:extLst>
            <a:ext uri="{63B3BB69-23CF-44E3-9099-C40C66FF867C}">
              <a14:compatExt xmlns:a14="http://schemas.microsoft.com/office/drawing/2010/main" spid="_x0000_s2072"/>
            </a:ext>
            <a:ext uri="{FF2B5EF4-FFF2-40B4-BE49-F238E27FC236}">
              <a16:creationId xmlns:a16="http://schemas.microsoft.com/office/drawing/2014/main" id="{205493CF-9612-4682-AC5C-F57AA2A398CC}"/>
            </a:ext>
          </a:extLst>
        </xdr:cNvPr>
        <xdr:cNvSpPr/>
      </xdr:nvSpPr>
      <xdr:spPr bwMode="auto">
        <a:xfrm>
          <a:off x="3879273" y="3611706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382</xdr:row>
      <xdr:rowOff>0</xdr:rowOff>
    </xdr:from>
    <xdr:ext cx="2476500" cy="199970"/>
    <xdr:sp macro="" textlink="">
      <xdr:nvSpPr>
        <xdr:cNvPr id="68" name="Drop Down 24" hidden="1">
          <a:extLst>
            <a:ext uri="{63B3BB69-23CF-44E3-9099-C40C66FF867C}">
              <a14:compatExt xmlns:a14="http://schemas.microsoft.com/office/drawing/2010/main" spid="_x0000_s2072"/>
            </a:ext>
            <a:ext uri="{FF2B5EF4-FFF2-40B4-BE49-F238E27FC236}">
              <a16:creationId xmlns:a16="http://schemas.microsoft.com/office/drawing/2014/main" id="{FDD7ADA8-C8EA-4879-ABC5-42A4E04A3541}"/>
            </a:ext>
          </a:extLst>
        </xdr:cNvPr>
        <xdr:cNvSpPr/>
      </xdr:nvSpPr>
      <xdr:spPr bwMode="auto">
        <a:xfrm>
          <a:off x="3879273" y="3611706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382</xdr:row>
      <xdr:rowOff>0</xdr:rowOff>
    </xdr:from>
    <xdr:ext cx="2476500" cy="199970"/>
    <xdr:sp macro="" textlink="">
      <xdr:nvSpPr>
        <xdr:cNvPr id="69" name="Drop Down 24" hidden="1">
          <a:extLst>
            <a:ext uri="{63B3BB69-23CF-44E3-9099-C40C66FF867C}">
              <a14:compatExt xmlns:a14="http://schemas.microsoft.com/office/drawing/2010/main" spid="_x0000_s2072"/>
            </a:ext>
            <a:ext uri="{FF2B5EF4-FFF2-40B4-BE49-F238E27FC236}">
              <a16:creationId xmlns:a16="http://schemas.microsoft.com/office/drawing/2014/main" id="{CE183A28-B25C-4F2E-A52D-F0F43073ACAE}"/>
            </a:ext>
          </a:extLst>
        </xdr:cNvPr>
        <xdr:cNvSpPr/>
      </xdr:nvSpPr>
      <xdr:spPr bwMode="auto">
        <a:xfrm>
          <a:off x="3879273" y="3611706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395</xdr:row>
      <xdr:rowOff>0</xdr:rowOff>
    </xdr:from>
    <xdr:ext cx="2476500" cy="199970"/>
    <xdr:sp macro="" textlink="">
      <xdr:nvSpPr>
        <xdr:cNvPr id="75" name="Drop Down 24" hidden="1">
          <a:extLst>
            <a:ext uri="{63B3BB69-23CF-44E3-9099-C40C66FF867C}">
              <a14:compatExt xmlns:a14="http://schemas.microsoft.com/office/drawing/2010/main" spid="_x0000_s2072"/>
            </a:ext>
            <a:ext uri="{FF2B5EF4-FFF2-40B4-BE49-F238E27FC236}">
              <a16:creationId xmlns:a16="http://schemas.microsoft.com/office/drawing/2014/main" id="{44CB0C7C-C631-4AD5-A9C6-349F67462EA8}"/>
            </a:ext>
          </a:extLst>
        </xdr:cNvPr>
        <xdr:cNvSpPr/>
      </xdr:nvSpPr>
      <xdr:spPr bwMode="auto">
        <a:xfrm>
          <a:off x="3879273" y="359179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396</xdr:row>
      <xdr:rowOff>0</xdr:rowOff>
    </xdr:from>
    <xdr:ext cx="2476500" cy="199970"/>
    <xdr:sp macro="" textlink="">
      <xdr:nvSpPr>
        <xdr:cNvPr id="76" name="Drop Down 24" hidden="1">
          <a:extLst>
            <a:ext uri="{63B3BB69-23CF-44E3-9099-C40C66FF867C}">
              <a14:compatExt xmlns:a14="http://schemas.microsoft.com/office/drawing/2010/main" spid="_x0000_s2072"/>
            </a:ext>
            <a:ext uri="{FF2B5EF4-FFF2-40B4-BE49-F238E27FC236}">
              <a16:creationId xmlns:a16="http://schemas.microsoft.com/office/drawing/2014/main" id="{8BCE68E1-9655-405F-83E4-A1A12260FF95}"/>
            </a:ext>
          </a:extLst>
        </xdr:cNvPr>
        <xdr:cNvSpPr/>
      </xdr:nvSpPr>
      <xdr:spPr bwMode="auto">
        <a:xfrm>
          <a:off x="3879273" y="3611706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396</xdr:row>
      <xdr:rowOff>0</xdr:rowOff>
    </xdr:from>
    <xdr:ext cx="2476500" cy="199970"/>
    <xdr:sp macro="" textlink="">
      <xdr:nvSpPr>
        <xdr:cNvPr id="77" name="Drop Down 24" hidden="1">
          <a:extLst>
            <a:ext uri="{63B3BB69-23CF-44E3-9099-C40C66FF867C}">
              <a14:compatExt xmlns:a14="http://schemas.microsoft.com/office/drawing/2010/main" spid="_x0000_s2072"/>
            </a:ext>
            <a:ext uri="{FF2B5EF4-FFF2-40B4-BE49-F238E27FC236}">
              <a16:creationId xmlns:a16="http://schemas.microsoft.com/office/drawing/2014/main" id="{D399C685-3DEF-49C8-8DCD-D3A1C7B3386D}"/>
            </a:ext>
          </a:extLst>
        </xdr:cNvPr>
        <xdr:cNvSpPr/>
      </xdr:nvSpPr>
      <xdr:spPr bwMode="auto">
        <a:xfrm>
          <a:off x="3879273" y="3611706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396</xdr:row>
      <xdr:rowOff>0</xdr:rowOff>
    </xdr:from>
    <xdr:ext cx="2476500" cy="199970"/>
    <xdr:sp macro="" textlink="">
      <xdr:nvSpPr>
        <xdr:cNvPr id="78" name="Drop Down 24" hidden="1">
          <a:extLst>
            <a:ext uri="{63B3BB69-23CF-44E3-9099-C40C66FF867C}">
              <a14:compatExt xmlns:a14="http://schemas.microsoft.com/office/drawing/2010/main" spid="_x0000_s2072"/>
            </a:ext>
            <a:ext uri="{FF2B5EF4-FFF2-40B4-BE49-F238E27FC236}">
              <a16:creationId xmlns:a16="http://schemas.microsoft.com/office/drawing/2014/main" id="{5BE1ABBC-A4EC-4F77-A98B-21EC4A60BB4A}"/>
            </a:ext>
          </a:extLst>
        </xdr:cNvPr>
        <xdr:cNvSpPr/>
      </xdr:nvSpPr>
      <xdr:spPr bwMode="auto">
        <a:xfrm>
          <a:off x="3879273" y="3611706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397</xdr:row>
      <xdr:rowOff>0</xdr:rowOff>
    </xdr:from>
    <xdr:ext cx="2476500" cy="199970"/>
    <xdr:sp macro="" textlink="">
      <xdr:nvSpPr>
        <xdr:cNvPr id="79" name="Drop Down 24" hidden="1">
          <a:extLst>
            <a:ext uri="{63B3BB69-23CF-44E3-9099-C40C66FF867C}">
              <a14:compatExt xmlns:a14="http://schemas.microsoft.com/office/drawing/2010/main" spid="_x0000_s2072"/>
            </a:ext>
            <a:ext uri="{FF2B5EF4-FFF2-40B4-BE49-F238E27FC236}">
              <a16:creationId xmlns:a16="http://schemas.microsoft.com/office/drawing/2014/main" id="{F07B0F91-E487-4DAD-AA83-CD54D6E3EAC8}"/>
            </a:ext>
          </a:extLst>
        </xdr:cNvPr>
        <xdr:cNvSpPr/>
      </xdr:nvSpPr>
      <xdr:spPr bwMode="auto">
        <a:xfrm>
          <a:off x="3879273" y="3622963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397</xdr:row>
      <xdr:rowOff>0</xdr:rowOff>
    </xdr:from>
    <xdr:ext cx="2476500" cy="199970"/>
    <xdr:sp macro="" textlink="">
      <xdr:nvSpPr>
        <xdr:cNvPr id="80" name="Drop Down 24" hidden="1">
          <a:extLst>
            <a:ext uri="{63B3BB69-23CF-44E3-9099-C40C66FF867C}">
              <a14:compatExt xmlns:a14="http://schemas.microsoft.com/office/drawing/2010/main" spid="_x0000_s2072"/>
            </a:ext>
            <a:ext uri="{FF2B5EF4-FFF2-40B4-BE49-F238E27FC236}">
              <a16:creationId xmlns:a16="http://schemas.microsoft.com/office/drawing/2014/main" id="{D75AC650-2477-43F3-A1A9-8212688D8D32}"/>
            </a:ext>
          </a:extLst>
        </xdr:cNvPr>
        <xdr:cNvSpPr/>
      </xdr:nvSpPr>
      <xdr:spPr bwMode="auto">
        <a:xfrm>
          <a:off x="3879273" y="4084493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400</xdr:row>
      <xdr:rowOff>0</xdr:rowOff>
    </xdr:from>
    <xdr:ext cx="2476500" cy="199970"/>
    <xdr:sp macro="" textlink="">
      <xdr:nvSpPr>
        <xdr:cNvPr id="81" name="Drop Down 24" hidden="1">
          <a:extLst>
            <a:ext uri="{63B3BB69-23CF-44E3-9099-C40C66FF867C}">
              <a14:compatExt xmlns:a14="http://schemas.microsoft.com/office/drawing/2010/main" spid="_x0000_s2072"/>
            </a:ext>
            <a:ext uri="{FF2B5EF4-FFF2-40B4-BE49-F238E27FC236}">
              <a16:creationId xmlns:a16="http://schemas.microsoft.com/office/drawing/2014/main" id="{F9B1B500-4207-4322-9FF3-6A3B1D1A2F92}"/>
            </a:ext>
          </a:extLst>
        </xdr:cNvPr>
        <xdr:cNvSpPr/>
      </xdr:nvSpPr>
      <xdr:spPr bwMode="auto">
        <a:xfrm>
          <a:off x="3879273" y="4104409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400</xdr:row>
      <xdr:rowOff>0</xdr:rowOff>
    </xdr:from>
    <xdr:ext cx="2476500" cy="199970"/>
    <xdr:sp macro="" textlink="">
      <xdr:nvSpPr>
        <xdr:cNvPr id="82" name="Drop Down 24" hidden="1">
          <a:extLst>
            <a:ext uri="{63B3BB69-23CF-44E3-9099-C40C66FF867C}">
              <a14:compatExt xmlns:a14="http://schemas.microsoft.com/office/drawing/2010/main" spid="_x0000_s2072"/>
            </a:ext>
            <a:ext uri="{FF2B5EF4-FFF2-40B4-BE49-F238E27FC236}">
              <a16:creationId xmlns:a16="http://schemas.microsoft.com/office/drawing/2014/main" id="{98CF3E38-3DD5-4B53-9CD5-6DCC1898063A}"/>
            </a:ext>
          </a:extLst>
        </xdr:cNvPr>
        <xdr:cNvSpPr/>
      </xdr:nvSpPr>
      <xdr:spPr bwMode="auto">
        <a:xfrm>
          <a:off x="3879273" y="4104409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400</xdr:row>
      <xdr:rowOff>0</xdr:rowOff>
    </xdr:from>
    <xdr:ext cx="2476500" cy="199970"/>
    <xdr:sp macro="" textlink="">
      <xdr:nvSpPr>
        <xdr:cNvPr id="83" name="Drop Down 24" hidden="1">
          <a:extLst>
            <a:ext uri="{63B3BB69-23CF-44E3-9099-C40C66FF867C}">
              <a14:compatExt xmlns:a14="http://schemas.microsoft.com/office/drawing/2010/main" spid="_x0000_s2072"/>
            </a:ext>
            <a:ext uri="{FF2B5EF4-FFF2-40B4-BE49-F238E27FC236}">
              <a16:creationId xmlns:a16="http://schemas.microsoft.com/office/drawing/2014/main" id="{74714D6E-AC9A-41C9-9D77-AC4BAFDCD039}"/>
            </a:ext>
          </a:extLst>
        </xdr:cNvPr>
        <xdr:cNvSpPr/>
      </xdr:nvSpPr>
      <xdr:spPr bwMode="auto">
        <a:xfrm>
          <a:off x="3879273" y="4104409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550</xdr:row>
      <xdr:rowOff>0</xdr:rowOff>
    </xdr:from>
    <xdr:ext cx="2476500" cy="199970"/>
    <xdr:sp macro="" textlink="">
      <xdr:nvSpPr>
        <xdr:cNvPr id="84" name="Drop Down 24" hidden="1">
          <a:extLst>
            <a:ext uri="{63B3BB69-23CF-44E3-9099-C40C66FF867C}">
              <a14:compatExt xmlns:a14="http://schemas.microsoft.com/office/drawing/2010/main" spid="_x0000_s2072"/>
            </a:ext>
            <a:ext uri="{FF2B5EF4-FFF2-40B4-BE49-F238E27FC236}">
              <a16:creationId xmlns:a16="http://schemas.microsoft.com/office/drawing/2014/main" id="{64BDF5B1-E2D4-44FF-9470-98400780FEE6}"/>
            </a:ext>
          </a:extLst>
        </xdr:cNvPr>
        <xdr:cNvSpPr/>
      </xdr:nvSpPr>
      <xdr:spPr bwMode="auto">
        <a:xfrm>
          <a:off x="3879273" y="4254211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551</xdr:row>
      <xdr:rowOff>0</xdr:rowOff>
    </xdr:from>
    <xdr:ext cx="2476500" cy="199970"/>
    <xdr:sp macro="" textlink="">
      <xdr:nvSpPr>
        <xdr:cNvPr id="85" name="Drop Down 24" hidden="1">
          <a:extLst>
            <a:ext uri="{63B3BB69-23CF-44E3-9099-C40C66FF867C}">
              <a14:compatExt xmlns:a14="http://schemas.microsoft.com/office/drawing/2010/main" spid="_x0000_s2072"/>
            </a:ext>
            <a:ext uri="{FF2B5EF4-FFF2-40B4-BE49-F238E27FC236}">
              <a16:creationId xmlns:a16="http://schemas.microsoft.com/office/drawing/2014/main" id="{D8B58E83-221D-44F8-9FB4-6205F3893691}"/>
            </a:ext>
          </a:extLst>
        </xdr:cNvPr>
        <xdr:cNvSpPr/>
      </xdr:nvSpPr>
      <xdr:spPr bwMode="auto">
        <a:xfrm>
          <a:off x="3879273" y="42741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551</xdr:row>
      <xdr:rowOff>0</xdr:rowOff>
    </xdr:from>
    <xdr:ext cx="2476500" cy="199970"/>
    <xdr:sp macro="" textlink="">
      <xdr:nvSpPr>
        <xdr:cNvPr id="86" name="Drop Down 24" hidden="1">
          <a:extLst>
            <a:ext uri="{63B3BB69-23CF-44E3-9099-C40C66FF867C}">
              <a14:compatExt xmlns:a14="http://schemas.microsoft.com/office/drawing/2010/main" spid="_x0000_s2072"/>
            </a:ext>
            <a:ext uri="{FF2B5EF4-FFF2-40B4-BE49-F238E27FC236}">
              <a16:creationId xmlns:a16="http://schemas.microsoft.com/office/drawing/2014/main" id="{C11A0330-C7D1-4392-89CA-3B60F6494E77}"/>
            </a:ext>
          </a:extLst>
        </xdr:cNvPr>
        <xdr:cNvSpPr/>
      </xdr:nvSpPr>
      <xdr:spPr bwMode="auto">
        <a:xfrm>
          <a:off x="3879273" y="42741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551</xdr:row>
      <xdr:rowOff>0</xdr:rowOff>
    </xdr:from>
    <xdr:ext cx="2476500" cy="199970"/>
    <xdr:sp macro="" textlink="">
      <xdr:nvSpPr>
        <xdr:cNvPr id="87" name="Drop Down 24" hidden="1">
          <a:extLst>
            <a:ext uri="{63B3BB69-23CF-44E3-9099-C40C66FF867C}">
              <a14:compatExt xmlns:a14="http://schemas.microsoft.com/office/drawing/2010/main" spid="_x0000_s2072"/>
            </a:ext>
            <a:ext uri="{FF2B5EF4-FFF2-40B4-BE49-F238E27FC236}">
              <a16:creationId xmlns:a16="http://schemas.microsoft.com/office/drawing/2014/main" id="{3A49BBC6-C4FE-48A9-9EDC-D0BB1AC1A9B7}"/>
            </a:ext>
          </a:extLst>
        </xdr:cNvPr>
        <xdr:cNvSpPr/>
      </xdr:nvSpPr>
      <xdr:spPr bwMode="auto">
        <a:xfrm>
          <a:off x="3879273" y="42741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625</xdr:row>
      <xdr:rowOff>0</xdr:rowOff>
    </xdr:from>
    <xdr:ext cx="2476500" cy="199970"/>
    <xdr:sp macro="" textlink="">
      <xdr:nvSpPr>
        <xdr:cNvPr id="88" name="Drop Down 24" hidden="1">
          <a:extLst>
            <a:ext uri="{63B3BB69-23CF-44E3-9099-C40C66FF867C}">
              <a14:compatExt xmlns:a14="http://schemas.microsoft.com/office/drawing/2010/main" spid="_x0000_s2072"/>
            </a:ext>
            <a:ext uri="{FF2B5EF4-FFF2-40B4-BE49-F238E27FC236}">
              <a16:creationId xmlns:a16="http://schemas.microsoft.com/office/drawing/2014/main" id="{3A0AFF7D-7982-48AD-9FE8-C952F6CBBC82}"/>
            </a:ext>
          </a:extLst>
        </xdr:cNvPr>
        <xdr:cNvSpPr/>
      </xdr:nvSpPr>
      <xdr:spPr bwMode="auto">
        <a:xfrm>
          <a:off x="3879273" y="428538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625</xdr:row>
      <xdr:rowOff>0</xdr:rowOff>
    </xdr:from>
    <xdr:ext cx="2476500" cy="199970"/>
    <xdr:sp macro="" textlink="">
      <xdr:nvSpPr>
        <xdr:cNvPr id="89" name="Drop Down 24" hidden="1">
          <a:extLst>
            <a:ext uri="{63B3BB69-23CF-44E3-9099-C40C66FF867C}">
              <a14:compatExt xmlns:a14="http://schemas.microsoft.com/office/drawing/2010/main" spid="_x0000_s2072"/>
            </a:ext>
            <a:ext uri="{FF2B5EF4-FFF2-40B4-BE49-F238E27FC236}">
              <a16:creationId xmlns:a16="http://schemas.microsoft.com/office/drawing/2014/main" id="{6F6BC810-49B2-4776-827E-44B8FA116EBA}"/>
            </a:ext>
          </a:extLst>
        </xdr:cNvPr>
        <xdr:cNvSpPr/>
      </xdr:nvSpPr>
      <xdr:spPr bwMode="auto">
        <a:xfrm>
          <a:off x="3879273" y="428538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626</xdr:row>
      <xdr:rowOff>0</xdr:rowOff>
    </xdr:from>
    <xdr:ext cx="2476500" cy="199970"/>
    <xdr:sp macro="" textlink="">
      <xdr:nvSpPr>
        <xdr:cNvPr id="90" name="Drop Down 24" hidden="1">
          <a:extLst>
            <a:ext uri="{63B3BB69-23CF-44E3-9099-C40C66FF867C}">
              <a14:compatExt xmlns:a14="http://schemas.microsoft.com/office/drawing/2010/main" spid="_x0000_s2072"/>
            </a:ext>
            <a:ext uri="{FF2B5EF4-FFF2-40B4-BE49-F238E27FC236}">
              <a16:creationId xmlns:a16="http://schemas.microsoft.com/office/drawing/2014/main" id="{F3AC2758-2BA1-4E78-865D-6CA0C1472CB3}"/>
            </a:ext>
          </a:extLst>
        </xdr:cNvPr>
        <xdr:cNvSpPr/>
      </xdr:nvSpPr>
      <xdr:spPr bwMode="auto">
        <a:xfrm>
          <a:off x="3879273" y="43053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626</xdr:row>
      <xdr:rowOff>0</xdr:rowOff>
    </xdr:from>
    <xdr:ext cx="2476500" cy="199970"/>
    <xdr:sp macro="" textlink="">
      <xdr:nvSpPr>
        <xdr:cNvPr id="91" name="Drop Down 24" hidden="1">
          <a:extLst>
            <a:ext uri="{63B3BB69-23CF-44E3-9099-C40C66FF867C}">
              <a14:compatExt xmlns:a14="http://schemas.microsoft.com/office/drawing/2010/main" spid="_x0000_s2072"/>
            </a:ext>
            <a:ext uri="{FF2B5EF4-FFF2-40B4-BE49-F238E27FC236}">
              <a16:creationId xmlns:a16="http://schemas.microsoft.com/office/drawing/2014/main" id="{5EFFA3FA-5755-405B-89EF-7A12E8A225D5}"/>
            </a:ext>
          </a:extLst>
        </xdr:cNvPr>
        <xdr:cNvSpPr/>
      </xdr:nvSpPr>
      <xdr:spPr bwMode="auto">
        <a:xfrm>
          <a:off x="3879273" y="43053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626</xdr:row>
      <xdr:rowOff>0</xdr:rowOff>
    </xdr:from>
    <xdr:ext cx="2476500" cy="199970"/>
    <xdr:sp macro="" textlink="">
      <xdr:nvSpPr>
        <xdr:cNvPr id="92" name="Drop Down 24" hidden="1">
          <a:extLst>
            <a:ext uri="{63B3BB69-23CF-44E3-9099-C40C66FF867C}">
              <a14:compatExt xmlns:a14="http://schemas.microsoft.com/office/drawing/2010/main" spid="_x0000_s2072"/>
            </a:ext>
            <a:ext uri="{FF2B5EF4-FFF2-40B4-BE49-F238E27FC236}">
              <a16:creationId xmlns:a16="http://schemas.microsoft.com/office/drawing/2014/main" id="{B110D08D-CEF2-480F-A6D0-FB6BFDF8CE9B}"/>
            </a:ext>
          </a:extLst>
        </xdr:cNvPr>
        <xdr:cNvSpPr/>
      </xdr:nvSpPr>
      <xdr:spPr bwMode="auto">
        <a:xfrm>
          <a:off x="3879273" y="43053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482</xdr:row>
      <xdr:rowOff>0</xdr:rowOff>
    </xdr:from>
    <xdr:ext cx="2476500" cy="199970"/>
    <xdr:sp macro="" textlink="">
      <xdr:nvSpPr>
        <xdr:cNvPr id="93" name="Drop Down 24" hidden="1">
          <a:extLst>
            <a:ext uri="{63B3BB69-23CF-44E3-9099-C40C66FF867C}">
              <a14:compatExt xmlns:a14="http://schemas.microsoft.com/office/drawing/2010/main" spid="_x0000_s2072"/>
            </a:ext>
            <a:ext uri="{FF2B5EF4-FFF2-40B4-BE49-F238E27FC236}">
              <a16:creationId xmlns:a16="http://schemas.microsoft.com/office/drawing/2014/main" id="{7B9E8A4A-839F-47BF-9E49-F4572D1D6285}"/>
            </a:ext>
          </a:extLst>
        </xdr:cNvPr>
        <xdr:cNvSpPr/>
      </xdr:nvSpPr>
      <xdr:spPr bwMode="auto">
        <a:xfrm>
          <a:off x="3879273" y="4254211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483</xdr:row>
      <xdr:rowOff>0</xdr:rowOff>
    </xdr:from>
    <xdr:ext cx="2476500" cy="199970"/>
    <xdr:sp macro="" textlink="">
      <xdr:nvSpPr>
        <xdr:cNvPr id="94" name="Drop Down 24" hidden="1">
          <a:extLst>
            <a:ext uri="{63B3BB69-23CF-44E3-9099-C40C66FF867C}">
              <a14:compatExt xmlns:a14="http://schemas.microsoft.com/office/drawing/2010/main" spid="_x0000_s2072"/>
            </a:ext>
            <a:ext uri="{FF2B5EF4-FFF2-40B4-BE49-F238E27FC236}">
              <a16:creationId xmlns:a16="http://schemas.microsoft.com/office/drawing/2014/main" id="{C5FF509F-22E6-4769-96D6-C4B720E6C6ED}"/>
            </a:ext>
          </a:extLst>
        </xdr:cNvPr>
        <xdr:cNvSpPr/>
      </xdr:nvSpPr>
      <xdr:spPr bwMode="auto">
        <a:xfrm>
          <a:off x="3879273" y="42741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483</xdr:row>
      <xdr:rowOff>0</xdr:rowOff>
    </xdr:from>
    <xdr:ext cx="2476500" cy="199970"/>
    <xdr:sp macro="" textlink="">
      <xdr:nvSpPr>
        <xdr:cNvPr id="95" name="Drop Down 24" hidden="1">
          <a:extLst>
            <a:ext uri="{63B3BB69-23CF-44E3-9099-C40C66FF867C}">
              <a14:compatExt xmlns:a14="http://schemas.microsoft.com/office/drawing/2010/main" spid="_x0000_s2072"/>
            </a:ext>
            <a:ext uri="{FF2B5EF4-FFF2-40B4-BE49-F238E27FC236}">
              <a16:creationId xmlns:a16="http://schemas.microsoft.com/office/drawing/2014/main" id="{218D61AD-6C00-4C84-AB9C-6AB4E1604B7B}"/>
            </a:ext>
          </a:extLst>
        </xdr:cNvPr>
        <xdr:cNvSpPr/>
      </xdr:nvSpPr>
      <xdr:spPr bwMode="auto">
        <a:xfrm>
          <a:off x="3879273" y="42741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483</xdr:row>
      <xdr:rowOff>0</xdr:rowOff>
    </xdr:from>
    <xdr:ext cx="2476500" cy="199970"/>
    <xdr:sp macro="" textlink="">
      <xdr:nvSpPr>
        <xdr:cNvPr id="96" name="Drop Down 24" hidden="1">
          <a:extLst>
            <a:ext uri="{63B3BB69-23CF-44E3-9099-C40C66FF867C}">
              <a14:compatExt xmlns:a14="http://schemas.microsoft.com/office/drawing/2010/main" spid="_x0000_s2072"/>
            </a:ext>
            <a:ext uri="{FF2B5EF4-FFF2-40B4-BE49-F238E27FC236}">
              <a16:creationId xmlns:a16="http://schemas.microsoft.com/office/drawing/2014/main" id="{3C67CC76-6DFC-43E0-9AC0-9C18E7BAE084}"/>
            </a:ext>
          </a:extLst>
        </xdr:cNvPr>
        <xdr:cNvSpPr/>
      </xdr:nvSpPr>
      <xdr:spPr bwMode="auto">
        <a:xfrm>
          <a:off x="3879273" y="4274127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504</xdr:row>
      <xdr:rowOff>0</xdr:rowOff>
    </xdr:from>
    <xdr:ext cx="2476500" cy="199970"/>
    <xdr:sp macro="" textlink="">
      <xdr:nvSpPr>
        <xdr:cNvPr id="97" name="Drop Down 24" hidden="1">
          <a:extLst>
            <a:ext uri="{63B3BB69-23CF-44E3-9099-C40C66FF867C}">
              <a14:compatExt xmlns:a14="http://schemas.microsoft.com/office/drawing/2010/main" spid="_x0000_s2072"/>
            </a:ext>
            <a:ext uri="{FF2B5EF4-FFF2-40B4-BE49-F238E27FC236}">
              <a16:creationId xmlns:a16="http://schemas.microsoft.com/office/drawing/2014/main" id="{1F036212-E5BD-4D20-A985-3B7D5282EEF4}"/>
            </a:ext>
          </a:extLst>
        </xdr:cNvPr>
        <xdr:cNvSpPr/>
      </xdr:nvSpPr>
      <xdr:spPr bwMode="auto">
        <a:xfrm>
          <a:off x="3879273" y="44949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505</xdr:row>
      <xdr:rowOff>0</xdr:rowOff>
    </xdr:from>
    <xdr:ext cx="2476500" cy="199970"/>
    <xdr:sp macro="" textlink="">
      <xdr:nvSpPr>
        <xdr:cNvPr id="98" name="Drop Down 24" hidden="1">
          <a:extLst>
            <a:ext uri="{63B3BB69-23CF-44E3-9099-C40C66FF867C}">
              <a14:compatExt xmlns:a14="http://schemas.microsoft.com/office/drawing/2010/main" spid="_x0000_s2072"/>
            </a:ext>
            <a:ext uri="{FF2B5EF4-FFF2-40B4-BE49-F238E27FC236}">
              <a16:creationId xmlns:a16="http://schemas.microsoft.com/office/drawing/2014/main" id="{9A2A2234-D3F4-41D9-BBBD-58BB50EA17D9}"/>
            </a:ext>
          </a:extLst>
        </xdr:cNvPr>
        <xdr:cNvSpPr/>
      </xdr:nvSpPr>
      <xdr:spPr bwMode="auto">
        <a:xfrm>
          <a:off x="3879273" y="45148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505</xdr:row>
      <xdr:rowOff>0</xdr:rowOff>
    </xdr:from>
    <xdr:ext cx="2476500" cy="199970"/>
    <xdr:sp macro="" textlink="">
      <xdr:nvSpPr>
        <xdr:cNvPr id="99" name="Drop Down 24" hidden="1">
          <a:extLst>
            <a:ext uri="{63B3BB69-23CF-44E3-9099-C40C66FF867C}">
              <a14:compatExt xmlns:a14="http://schemas.microsoft.com/office/drawing/2010/main" spid="_x0000_s2072"/>
            </a:ext>
            <a:ext uri="{FF2B5EF4-FFF2-40B4-BE49-F238E27FC236}">
              <a16:creationId xmlns:a16="http://schemas.microsoft.com/office/drawing/2014/main" id="{528D014A-1FE8-4609-B11D-94141E5AC440}"/>
            </a:ext>
          </a:extLst>
        </xdr:cNvPr>
        <xdr:cNvSpPr/>
      </xdr:nvSpPr>
      <xdr:spPr bwMode="auto">
        <a:xfrm>
          <a:off x="3879273" y="45148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505</xdr:row>
      <xdr:rowOff>0</xdr:rowOff>
    </xdr:from>
    <xdr:ext cx="2476500" cy="199970"/>
    <xdr:sp macro="" textlink="">
      <xdr:nvSpPr>
        <xdr:cNvPr id="100" name="Drop Down 24" hidden="1">
          <a:extLst>
            <a:ext uri="{63B3BB69-23CF-44E3-9099-C40C66FF867C}">
              <a14:compatExt xmlns:a14="http://schemas.microsoft.com/office/drawing/2010/main" spid="_x0000_s2072"/>
            </a:ext>
            <a:ext uri="{FF2B5EF4-FFF2-40B4-BE49-F238E27FC236}">
              <a16:creationId xmlns:a16="http://schemas.microsoft.com/office/drawing/2014/main" id="{BFEFCCB9-1271-4827-8EEF-8A431DF4432D}"/>
            </a:ext>
          </a:extLst>
        </xdr:cNvPr>
        <xdr:cNvSpPr/>
      </xdr:nvSpPr>
      <xdr:spPr bwMode="auto">
        <a:xfrm>
          <a:off x="3879273" y="45148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517</xdr:row>
      <xdr:rowOff>0</xdr:rowOff>
    </xdr:from>
    <xdr:ext cx="2476500" cy="199970"/>
    <xdr:sp macro="" textlink="">
      <xdr:nvSpPr>
        <xdr:cNvPr id="101" name="Drop Down 24" hidden="1">
          <a:extLst>
            <a:ext uri="{63B3BB69-23CF-44E3-9099-C40C66FF867C}">
              <a14:compatExt xmlns:a14="http://schemas.microsoft.com/office/drawing/2010/main" spid="_x0000_s2072"/>
            </a:ext>
            <a:ext uri="{FF2B5EF4-FFF2-40B4-BE49-F238E27FC236}">
              <a16:creationId xmlns:a16="http://schemas.microsoft.com/office/drawing/2014/main" id="{AEBF065F-F1AA-48CC-AEBB-9B1A7D199C3E}"/>
            </a:ext>
          </a:extLst>
        </xdr:cNvPr>
        <xdr:cNvSpPr/>
      </xdr:nvSpPr>
      <xdr:spPr bwMode="auto">
        <a:xfrm>
          <a:off x="3879273" y="44949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518</xdr:row>
      <xdr:rowOff>0</xdr:rowOff>
    </xdr:from>
    <xdr:ext cx="2476500" cy="199970"/>
    <xdr:sp macro="" textlink="">
      <xdr:nvSpPr>
        <xdr:cNvPr id="102" name="Drop Down 24" hidden="1">
          <a:extLst>
            <a:ext uri="{63B3BB69-23CF-44E3-9099-C40C66FF867C}">
              <a14:compatExt xmlns:a14="http://schemas.microsoft.com/office/drawing/2010/main" spid="_x0000_s2072"/>
            </a:ext>
            <a:ext uri="{FF2B5EF4-FFF2-40B4-BE49-F238E27FC236}">
              <a16:creationId xmlns:a16="http://schemas.microsoft.com/office/drawing/2014/main" id="{DAD33AE0-A0EF-4678-9383-2F5A3145E456}"/>
            </a:ext>
          </a:extLst>
        </xdr:cNvPr>
        <xdr:cNvSpPr/>
      </xdr:nvSpPr>
      <xdr:spPr bwMode="auto">
        <a:xfrm>
          <a:off x="3879273" y="45148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518</xdr:row>
      <xdr:rowOff>0</xdr:rowOff>
    </xdr:from>
    <xdr:ext cx="2476500" cy="199970"/>
    <xdr:sp macro="" textlink="">
      <xdr:nvSpPr>
        <xdr:cNvPr id="103" name="Drop Down 24" hidden="1">
          <a:extLst>
            <a:ext uri="{63B3BB69-23CF-44E3-9099-C40C66FF867C}">
              <a14:compatExt xmlns:a14="http://schemas.microsoft.com/office/drawing/2010/main" spid="_x0000_s2072"/>
            </a:ext>
            <a:ext uri="{FF2B5EF4-FFF2-40B4-BE49-F238E27FC236}">
              <a16:creationId xmlns:a16="http://schemas.microsoft.com/office/drawing/2014/main" id="{C13C7C8A-F5A3-4232-ACE9-072973548C48}"/>
            </a:ext>
          </a:extLst>
        </xdr:cNvPr>
        <xdr:cNvSpPr/>
      </xdr:nvSpPr>
      <xdr:spPr bwMode="auto">
        <a:xfrm>
          <a:off x="3879273" y="45148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518</xdr:row>
      <xdr:rowOff>0</xdr:rowOff>
    </xdr:from>
    <xdr:ext cx="2476500" cy="199970"/>
    <xdr:sp macro="" textlink="">
      <xdr:nvSpPr>
        <xdr:cNvPr id="104" name="Drop Down 24" hidden="1">
          <a:extLst>
            <a:ext uri="{63B3BB69-23CF-44E3-9099-C40C66FF867C}">
              <a14:compatExt xmlns:a14="http://schemas.microsoft.com/office/drawing/2010/main" spid="_x0000_s2072"/>
            </a:ext>
            <a:ext uri="{FF2B5EF4-FFF2-40B4-BE49-F238E27FC236}">
              <a16:creationId xmlns:a16="http://schemas.microsoft.com/office/drawing/2014/main" id="{2C4DC8AE-9905-413B-BEF0-8EA0B8132CF9}"/>
            </a:ext>
          </a:extLst>
        </xdr:cNvPr>
        <xdr:cNvSpPr/>
      </xdr:nvSpPr>
      <xdr:spPr bwMode="auto">
        <a:xfrm>
          <a:off x="3879273" y="45148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105" name="Drop Down 24" hidden="1">
          <a:extLst>
            <a:ext uri="{63B3BB69-23CF-44E3-9099-C40C66FF867C}">
              <a14:compatExt xmlns:a14="http://schemas.microsoft.com/office/drawing/2010/main" spid="_x0000_s2072"/>
            </a:ext>
            <a:ext uri="{FF2B5EF4-FFF2-40B4-BE49-F238E27FC236}">
              <a16:creationId xmlns:a16="http://schemas.microsoft.com/office/drawing/2014/main" id="{52F7EE3E-A39E-47AB-A2D4-7676FD28C121}"/>
            </a:ext>
          </a:extLst>
        </xdr:cNvPr>
        <xdr:cNvSpPr/>
      </xdr:nvSpPr>
      <xdr:spPr bwMode="auto">
        <a:xfrm>
          <a:off x="3879273" y="5063836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106" name="Drop Down 24" hidden="1">
          <a:extLst>
            <a:ext uri="{63B3BB69-23CF-44E3-9099-C40C66FF867C}">
              <a14:compatExt xmlns:a14="http://schemas.microsoft.com/office/drawing/2010/main" spid="_x0000_s2072"/>
            </a:ext>
            <a:ext uri="{FF2B5EF4-FFF2-40B4-BE49-F238E27FC236}">
              <a16:creationId xmlns:a16="http://schemas.microsoft.com/office/drawing/2014/main" id="{039CC381-8943-4F16-A204-9230097DFB57}"/>
            </a:ext>
          </a:extLst>
        </xdr:cNvPr>
        <xdr:cNvSpPr/>
      </xdr:nvSpPr>
      <xdr:spPr bwMode="auto">
        <a:xfrm>
          <a:off x="3879273" y="5083752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107" name="Drop Down 24" hidden="1">
          <a:extLst>
            <a:ext uri="{63B3BB69-23CF-44E3-9099-C40C66FF867C}">
              <a14:compatExt xmlns:a14="http://schemas.microsoft.com/office/drawing/2010/main" spid="_x0000_s2072"/>
            </a:ext>
            <a:ext uri="{FF2B5EF4-FFF2-40B4-BE49-F238E27FC236}">
              <a16:creationId xmlns:a16="http://schemas.microsoft.com/office/drawing/2014/main" id="{9359E710-7732-48C8-B93C-881F0973D499}"/>
            </a:ext>
          </a:extLst>
        </xdr:cNvPr>
        <xdr:cNvSpPr/>
      </xdr:nvSpPr>
      <xdr:spPr bwMode="auto">
        <a:xfrm>
          <a:off x="3879273" y="5083752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108" name="Drop Down 24" hidden="1">
          <a:extLst>
            <a:ext uri="{63B3BB69-23CF-44E3-9099-C40C66FF867C}">
              <a14:compatExt xmlns:a14="http://schemas.microsoft.com/office/drawing/2010/main" spid="_x0000_s2072"/>
            </a:ext>
            <a:ext uri="{FF2B5EF4-FFF2-40B4-BE49-F238E27FC236}">
              <a16:creationId xmlns:a16="http://schemas.microsoft.com/office/drawing/2014/main" id="{18E4A58B-6FE4-4AF5-8AB0-5CD70B30B4AB}"/>
            </a:ext>
          </a:extLst>
        </xdr:cNvPr>
        <xdr:cNvSpPr/>
      </xdr:nvSpPr>
      <xdr:spPr bwMode="auto">
        <a:xfrm>
          <a:off x="3879273" y="5083752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657</xdr:row>
      <xdr:rowOff>0</xdr:rowOff>
    </xdr:from>
    <xdr:ext cx="2476500" cy="199970"/>
    <xdr:sp macro="" textlink="">
      <xdr:nvSpPr>
        <xdr:cNvPr id="109" name="Drop Down 24" hidden="1">
          <a:extLst>
            <a:ext uri="{63B3BB69-23CF-44E3-9099-C40C66FF867C}">
              <a14:compatExt xmlns:a14="http://schemas.microsoft.com/office/drawing/2010/main" spid="_x0000_s2072"/>
            </a:ext>
            <a:ext uri="{FF2B5EF4-FFF2-40B4-BE49-F238E27FC236}">
              <a16:creationId xmlns:a16="http://schemas.microsoft.com/office/drawing/2014/main" id="{02314FE4-0B8F-49BB-8232-25AEBEA707F9}"/>
            </a:ext>
          </a:extLst>
        </xdr:cNvPr>
        <xdr:cNvSpPr/>
      </xdr:nvSpPr>
      <xdr:spPr bwMode="auto">
        <a:xfrm>
          <a:off x="3879273" y="5336597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658</xdr:row>
      <xdr:rowOff>0</xdr:rowOff>
    </xdr:from>
    <xdr:ext cx="2476500" cy="199970"/>
    <xdr:sp macro="" textlink="">
      <xdr:nvSpPr>
        <xdr:cNvPr id="110" name="Drop Down 24" hidden="1">
          <a:extLst>
            <a:ext uri="{63B3BB69-23CF-44E3-9099-C40C66FF867C}">
              <a14:compatExt xmlns:a14="http://schemas.microsoft.com/office/drawing/2010/main" spid="_x0000_s2072"/>
            </a:ext>
            <a:ext uri="{FF2B5EF4-FFF2-40B4-BE49-F238E27FC236}">
              <a16:creationId xmlns:a16="http://schemas.microsoft.com/office/drawing/2014/main" id="{DD63A5C0-5A70-4E25-B9D3-7537E7BBF428}"/>
            </a:ext>
          </a:extLst>
        </xdr:cNvPr>
        <xdr:cNvSpPr/>
      </xdr:nvSpPr>
      <xdr:spPr bwMode="auto">
        <a:xfrm>
          <a:off x="3879273" y="5356513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658</xdr:row>
      <xdr:rowOff>0</xdr:rowOff>
    </xdr:from>
    <xdr:ext cx="2476500" cy="199970"/>
    <xdr:sp macro="" textlink="">
      <xdr:nvSpPr>
        <xdr:cNvPr id="111" name="Drop Down 24" hidden="1">
          <a:extLst>
            <a:ext uri="{63B3BB69-23CF-44E3-9099-C40C66FF867C}">
              <a14:compatExt xmlns:a14="http://schemas.microsoft.com/office/drawing/2010/main" spid="_x0000_s2072"/>
            </a:ext>
            <a:ext uri="{FF2B5EF4-FFF2-40B4-BE49-F238E27FC236}">
              <a16:creationId xmlns:a16="http://schemas.microsoft.com/office/drawing/2014/main" id="{226A7859-18FF-4F2F-9032-3BF5C4F84EB2}"/>
            </a:ext>
          </a:extLst>
        </xdr:cNvPr>
        <xdr:cNvSpPr/>
      </xdr:nvSpPr>
      <xdr:spPr bwMode="auto">
        <a:xfrm>
          <a:off x="3879273" y="5356513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658</xdr:row>
      <xdr:rowOff>0</xdr:rowOff>
    </xdr:from>
    <xdr:ext cx="2476500" cy="199970"/>
    <xdr:sp macro="" textlink="">
      <xdr:nvSpPr>
        <xdr:cNvPr id="112" name="Drop Down 24" hidden="1">
          <a:extLst>
            <a:ext uri="{63B3BB69-23CF-44E3-9099-C40C66FF867C}">
              <a14:compatExt xmlns:a14="http://schemas.microsoft.com/office/drawing/2010/main" spid="_x0000_s2072"/>
            </a:ext>
            <a:ext uri="{FF2B5EF4-FFF2-40B4-BE49-F238E27FC236}">
              <a16:creationId xmlns:a16="http://schemas.microsoft.com/office/drawing/2014/main" id="{2313E54D-1367-41DF-A704-AA692602968A}"/>
            </a:ext>
          </a:extLst>
        </xdr:cNvPr>
        <xdr:cNvSpPr/>
      </xdr:nvSpPr>
      <xdr:spPr bwMode="auto">
        <a:xfrm>
          <a:off x="3879273" y="5356513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658</xdr:row>
      <xdr:rowOff>0</xdr:rowOff>
    </xdr:from>
    <xdr:ext cx="2476500" cy="199970"/>
    <xdr:sp macro="" textlink="">
      <xdr:nvSpPr>
        <xdr:cNvPr id="113" name="Drop Down 24" hidden="1">
          <a:extLst>
            <a:ext uri="{63B3BB69-23CF-44E3-9099-C40C66FF867C}">
              <a14:compatExt xmlns:a14="http://schemas.microsoft.com/office/drawing/2010/main" spid="_x0000_s2072"/>
            </a:ext>
            <a:ext uri="{FF2B5EF4-FFF2-40B4-BE49-F238E27FC236}">
              <a16:creationId xmlns:a16="http://schemas.microsoft.com/office/drawing/2014/main" id="{F0206EE5-2ADE-4E21-BE76-F7D490C5EA5C}"/>
            </a:ext>
          </a:extLst>
        </xdr:cNvPr>
        <xdr:cNvSpPr/>
      </xdr:nvSpPr>
      <xdr:spPr bwMode="auto">
        <a:xfrm>
          <a:off x="3879273" y="552623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658</xdr:row>
      <xdr:rowOff>0</xdr:rowOff>
    </xdr:from>
    <xdr:ext cx="2476500" cy="199970"/>
    <xdr:sp macro="" textlink="">
      <xdr:nvSpPr>
        <xdr:cNvPr id="114" name="Drop Down 24" hidden="1">
          <a:extLst>
            <a:ext uri="{63B3BB69-23CF-44E3-9099-C40C66FF867C}">
              <a14:compatExt xmlns:a14="http://schemas.microsoft.com/office/drawing/2010/main" spid="_x0000_s2072"/>
            </a:ext>
            <a:ext uri="{FF2B5EF4-FFF2-40B4-BE49-F238E27FC236}">
              <a16:creationId xmlns:a16="http://schemas.microsoft.com/office/drawing/2014/main" id="{FFC5E1F2-5391-41CB-B336-6F50ADF1E7F3}"/>
            </a:ext>
          </a:extLst>
        </xdr:cNvPr>
        <xdr:cNvSpPr/>
      </xdr:nvSpPr>
      <xdr:spPr bwMode="auto">
        <a:xfrm>
          <a:off x="3879273" y="5546147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658</xdr:row>
      <xdr:rowOff>0</xdr:rowOff>
    </xdr:from>
    <xdr:ext cx="2476500" cy="199970"/>
    <xdr:sp macro="" textlink="">
      <xdr:nvSpPr>
        <xdr:cNvPr id="115" name="Drop Down 24" hidden="1">
          <a:extLst>
            <a:ext uri="{63B3BB69-23CF-44E3-9099-C40C66FF867C}">
              <a14:compatExt xmlns:a14="http://schemas.microsoft.com/office/drawing/2010/main" spid="_x0000_s2072"/>
            </a:ext>
            <a:ext uri="{FF2B5EF4-FFF2-40B4-BE49-F238E27FC236}">
              <a16:creationId xmlns:a16="http://schemas.microsoft.com/office/drawing/2014/main" id="{9431E721-F93C-4B99-8A7E-479C4BA67929}"/>
            </a:ext>
          </a:extLst>
        </xdr:cNvPr>
        <xdr:cNvSpPr/>
      </xdr:nvSpPr>
      <xdr:spPr bwMode="auto">
        <a:xfrm>
          <a:off x="3879273" y="5546147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658</xdr:row>
      <xdr:rowOff>0</xdr:rowOff>
    </xdr:from>
    <xdr:ext cx="2476500" cy="199970"/>
    <xdr:sp macro="" textlink="">
      <xdr:nvSpPr>
        <xdr:cNvPr id="116" name="Drop Down 24" hidden="1">
          <a:extLst>
            <a:ext uri="{63B3BB69-23CF-44E3-9099-C40C66FF867C}">
              <a14:compatExt xmlns:a14="http://schemas.microsoft.com/office/drawing/2010/main" spid="_x0000_s2072"/>
            </a:ext>
            <a:ext uri="{FF2B5EF4-FFF2-40B4-BE49-F238E27FC236}">
              <a16:creationId xmlns:a16="http://schemas.microsoft.com/office/drawing/2014/main" id="{48B46124-8D2D-441C-8C4C-FCDE3756AB53}"/>
            </a:ext>
          </a:extLst>
        </xdr:cNvPr>
        <xdr:cNvSpPr/>
      </xdr:nvSpPr>
      <xdr:spPr bwMode="auto">
        <a:xfrm>
          <a:off x="3879273" y="5546147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676</xdr:row>
      <xdr:rowOff>0</xdr:rowOff>
    </xdr:from>
    <xdr:ext cx="2476500" cy="199970"/>
    <xdr:sp macro="" textlink="">
      <xdr:nvSpPr>
        <xdr:cNvPr id="117" name="Drop Down 24" hidden="1">
          <a:extLst>
            <a:ext uri="{63B3BB69-23CF-44E3-9099-C40C66FF867C}">
              <a14:compatExt xmlns:a14="http://schemas.microsoft.com/office/drawing/2010/main" spid="_x0000_s2072"/>
            </a:ext>
            <a:ext uri="{FF2B5EF4-FFF2-40B4-BE49-F238E27FC236}">
              <a16:creationId xmlns:a16="http://schemas.microsoft.com/office/drawing/2014/main" id="{1C58380B-7D73-442C-8343-B40D61E1EBBB}"/>
            </a:ext>
          </a:extLst>
        </xdr:cNvPr>
        <xdr:cNvSpPr/>
      </xdr:nvSpPr>
      <xdr:spPr bwMode="auto">
        <a:xfrm>
          <a:off x="3879273" y="571586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677</xdr:row>
      <xdr:rowOff>0</xdr:rowOff>
    </xdr:from>
    <xdr:ext cx="2476500" cy="199970"/>
    <xdr:sp macro="" textlink="">
      <xdr:nvSpPr>
        <xdr:cNvPr id="118" name="Drop Down 24" hidden="1">
          <a:extLst>
            <a:ext uri="{63B3BB69-23CF-44E3-9099-C40C66FF867C}">
              <a14:compatExt xmlns:a14="http://schemas.microsoft.com/office/drawing/2010/main" spid="_x0000_s2072"/>
            </a:ext>
            <a:ext uri="{FF2B5EF4-FFF2-40B4-BE49-F238E27FC236}">
              <a16:creationId xmlns:a16="http://schemas.microsoft.com/office/drawing/2014/main" id="{4B1B93F7-7348-429D-8C52-87D1471918DE}"/>
            </a:ext>
          </a:extLst>
        </xdr:cNvPr>
        <xdr:cNvSpPr/>
      </xdr:nvSpPr>
      <xdr:spPr bwMode="auto">
        <a:xfrm>
          <a:off x="3879273" y="573578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677</xdr:row>
      <xdr:rowOff>0</xdr:rowOff>
    </xdr:from>
    <xdr:ext cx="2476500" cy="199970"/>
    <xdr:sp macro="" textlink="">
      <xdr:nvSpPr>
        <xdr:cNvPr id="119" name="Drop Down 24" hidden="1">
          <a:extLst>
            <a:ext uri="{63B3BB69-23CF-44E3-9099-C40C66FF867C}">
              <a14:compatExt xmlns:a14="http://schemas.microsoft.com/office/drawing/2010/main" spid="_x0000_s2072"/>
            </a:ext>
            <a:ext uri="{FF2B5EF4-FFF2-40B4-BE49-F238E27FC236}">
              <a16:creationId xmlns:a16="http://schemas.microsoft.com/office/drawing/2014/main" id="{8B5DF4C2-2D5F-41F4-853C-D556A3CA0181}"/>
            </a:ext>
          </a:extLst>
        </xdr:cNvPr>
        <xdr:cNvSpPr/>
      </xdr:nvSpPr>
      <xdr:spPr bwMode="auto">
        <a:xfrm>
          <a:off x="3879273" y="573578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677</xdr:row>
      <xdr:rowOff>0</xdr:rowOff>
    </xdr:from>
    <xdr:ext cx="2476500" cy="199970"/>
    <xdr:sp macro="" textlink="">
      <xdr:nvSpPr>
        <xdr:cNvPr id="120" name="Drop Down 24" hidden="1">
          <a:extLst>
            <a:ext uri="{63B3BB69-23CF-44E3-9099-C40C66FF867C}">
              <a14:compatExt xmlns:a14="http://schemas.microsoft.com/office/drawing/2010/main" spid="_x0000_s2072"/>
            </a:ext>
            <a:ext uri="{FF2B5EF4-FFF2-40B4-BE49-F238E27FC236}">
              <a16:creationId xmlns:a16="http://schemas.microsoft.com/office/drawing/2014/main" id="{1837C3EB-4235-4724-8A2D-F6451EBE1F45}"/>
            </a:ext>
          </a:extLst>
        </xdr:cNvPr>
        <xdr:cNvSpPr/>
      </xdr:nvSpPr>
      <xdr:spPr bwMode="auto">
        <a:xfrm>
          <a:off x="3879273" y="573578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677</xdr:row>
      <xdr:rowOff>0</xdr:rowOff>
    </xdr:from>
    <xdr:ext cx="2476500" cy="199970"/>
    <xdr:sp macro="" textlink="">
      <xdr:nvSpPr>
        <xdr:cNvPr id="121" name="Drop Down 24" hidden="1">
          <a:extLst>
            <a:ext uri="{63B3BB69-23CF-44E3-9099-C40C66FF867C}">
              <a14:compatExt xmlns:a14="http://schemas.microsoft.com/office/drawing/2010/main" spid="_x0000_s2072"/>
            </a:ext>
            <a:ext uri="{FF2B5EF4-FFF2-40B4-BE49-F238E27FC236}">
              <a16:creationId xmlns:a16="http://schemas.microsoft.com/office/drawing/2014/main" id="{F8CDEB32-624B-4EEB-A2FF-FF2C76B47ABA}"/>
            </a:ext>
          </a:extLst>
        </xdr:cNvPr>
        <xdr:cNvSpPr/>
      </xdr:nvSpPr>
      <xdr:spPr bwMode="auto">
        <a:xfrm>
          <a:off x="3879273" y="5063836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677</xdr:row>
      <xdr:rowOff>0</xdr:rowOff>
    </xdr:from>
    <xdr:ext cx="2476500" cy="199970"/>
    <xdr:sp macro="" textlink="">
      <xdr:nvSpPr>
        <xdr:cNvPr id="122" name="Drop Down 24" hidden="1">
          <a:extLst>
            <a:ext uri="{63B3BB69-23CF-44E3-9099-C40C66FF867C}">
              <a14:compatExt xmlns:a14="http://schemas.microsoft.com/office/drawing/2010/main" spid="_x0000_s2072"/>
            </a:ext>
            <a:ext uri="{FF2B5EF4-FFF2-40B4-BE49-F238E27FC236}">
              <a16:creationId xmlns:a16="http://schemas.microsoft.com/office/drawing/2014/main" id="{1F4DC0C7-EBC9-4A30-9312-109308C9D51B}"/>
            </a:ext>
          </a:extLst>
        </xdr:cNvPr>
        <xdr:cNvSpPr/>
      </xdr:nvSpPr>
      <xdr:spPr bwMode="auto">
        <a:xfrm>
          <a:off x="3879273" y="5083752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677</xdr:row>
      <xdr:rowOff>0</xdr:rowOff>
    </xdr:from>
    <xdr:ext cx="2476500" cy="199970"/>
    <xdr:sp macro="" textlink="">
      <xdr:nvSpPr>
        <xdr:cNvPr id="123" name="Drop Down 24" hidden="1">
          <a:extLst>
            <a:ext uri="{63B3BB69-23CF-44E3-9099-C40C66FF867C}">
              <a14:compatExt xmlns:a14="http://schemas.microsoft.com/office/drawing/2010/main" spid="_x0000_s2072"/>
            </a:ext>
            <a:ext uri="{FF2B5EF4-FFF2-40B4-BE49-F238E27FC236}">
              <a16:creationId xmlns:a16="http://schemas.microsoft.com/office/drawing/2014/main" id="{33654E2D-FC52-4B2A-8253-624F3923C4AD}"/>
            </a:ext>
          </a:extLst>
        </xdr:cNvPr>
        <xdr:cNvSpPr/>
      </xdr:nvSpPr>
      <xdr:spPr bwMode="auto">
        <a:xfrm>
          <a:off x="3879273" y="5083752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677</xdr:row>
      <xdr:rowOff>0</xdr:rowOff>
    </xdr:from>
    <xdr:ext cx="2476500" cy="199970"/>
    <xdr:sp macro="" textlink="">
      <xdr:nvSpPr>
        <xdr:cNvPr id="124" name="Drop Down 24" hidden="1">
          <a:extLst>
            <a:ext uri="{63B3BB69-23CF-44E3-9099-C40C66FF867C}">
              <a14:compatExt xmlns:a14="http://schemas.microsoft.com/office/drawing/2010/main" spid="_x0000_s2072"/>
            </a:ext>
            <a:ext uri="{FF2B5EF4-FFF2-40B4-BE49-F238E27FC236}">
              <a16:creationId xmlns:a16="http://schemas.microsoft.com/office/drawing/2014/main" id="{9B07830A-248C-4C02-BD72-3B5ACC4E74B0}"/>
            </a:ext>
          </a:extLst>
        </xdr:cNvPr>
        <xdr:cNvSpPr/>
      </xdr:nvSpPr>
      <xdr:spPr bwMode="auto">
        <a:xfrm>
          <a:off x="3879273" y="5083752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678</xdr:row>
      <xdr:rowOff>0</xdr:rowOff>
    </xdr:from>
    <xdr:ext cx="2476500" cy="199970"/>
    <xdr:sp macro="" textlink="">
      <xdr:nvSpPr>
        <xdr:cNvPr id="125" name="Drop Down 24" hidden="1">
          <a:extLst>
            <a:ext uri="{63B3BB69-23CF-44E3-9099-C40C66FF867C}">
              <a14:compatExt xmlns:a14="http://schemas.microsoft.com/office/drawing/2010/main" spid="_x0000_s2072"/>
            </a:ext>
            <a:ext uri="{FF2B5EF4-FFF2-40B4-BE49-F238E27FC236}">
              <a16:creationId xmlns:a16="http://schemas.microsoft.com/office/drawing/2014/main" id="{3762EA90-D70E-477D-875C-29E5139CAD7C}"/>
            </a:ext>
          </a:extLst>
        </xdr:cNvPr>
        <xdr:cNvSpPr/>
      </xdr:nvSpPr>
      <xdr:spPr bwMode="auto">
        <a:xfrm>
          <a:off x="3879273" y="5095009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678</xdr:row>
      <xdr:rowOff>0</xdr:rowOff>
    </xdr:from>
    <xdr:ext cx="2476500" cy="199970"/>
    <xdr:sp macro="" textlink="">
      <xdr:nvSpPr>
        <xdr:cNvPr id="126" name="Drop Down 24" hidden="1">
          <a:extLst>
            <a:ext uri="{63B3BB69-23CF-44E3-9099-C40C66FF867C}">
              <a14:compatExt xmlns:a14="http://schemas.microsoft.com/office/drawing/2010/main" spid="_x0000_s2072"/>
            </a:ext>
            <a:ext uri="{FF2B5EF4-FFF2-40B4-BE49-F238E27FC236}">
              <a16:creationId xmlns:a16="http://schemas.microsoft.com/office/drawing/2014/main" id="{56C314E2-EF88-4B8C-9069-A97F48397F26}"/>
            </a:ext>
          </a:extLst>
        </xdr:cNvPr>
        <xdr:cNvSpPr/>
      </xdr:nvSpPr>
      <xdr:spPr bwMode="auto">
        <a:xfrm>
          <a:off x="3879273" y="5095009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678</xdr:row>
      <xdr:rowOff>0</xdr:rowOff>
    </xdr:from>
    <xdr:ext cx="2476500" cy="199970"/>
    <xdr:sp macro="" textlink="">
      <xdr:nvSpPr>
        <xdr:cNvPr id="127" name="Drop Down 24" hidden="1">
          <a:extLst>
            <a:ext uri="{63B3BB69-23CF-44E3-9099-C40C66FF867C}">
              <a14:compatExt xmlns:a14="http://schemas.microsoft.com/office/drawing/2010/main" spid="_x0000_s2072"/>
            </a:ext>
            <a:ext uri="{FF2B5EF4-FFF2-40B4-BE49-F238E27FC236}">
              <a16:creationId xmlns:a16="http://schemas.microsoft.com/office/drawing/2014/main" id="{52D4DFEE-41B5-4035-BBAA-5C76FCAA7CA4}"/>
            </a:ext>
          </a:extLst>
        </xdr:cNvPr>
        <xdr:cNvSpPr/>
      </xdr:nvSpPr>
      <xdr:spPr bwMode="auto">
        <a:xfrm>
          <a:off x="3879273" y="571586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679</xdr:row>
      <xdr:rowOff>0</xdr:rowOff>
    </xdr:from>
    <xdr:ext cx="2476500" cy="199970"/>
    <xdr:sp macro="" textlink="">
      <xdr:nvSpPr>
        <xdr:cNvPr id="128" name="Drop Down 24" hidden="1">
          <a:extLst>
            <a:ext uri="{63B3BB69-23CF-44E3-9099-C40C66FF867C}">
              <a14:compatExt xmlns:a14="http://schemas.microsoft.com/office/drawing/2010/main" spid="_x0000_s2072"/>
            </a:ext>
            <a:ext uri="{FF2B5EF4-FFF2-40B4-BE49-F238E27FC236}">
              <a16:creationId xmlns:a16="http://schemas.microsoft.com/office/drawing/2014/main" id="{C69B9901-94C2-49CC-AA3A-BFEE32A3580F}"/>
            </a:ext>
          </a:extLst>
        </xdr:cNvPr>
        <xdr:cNvSpPr/>
      </xdr:nvSpPr>
      <xdr:spPr bwMode="auto">
        <a:xfrm>
          <a:off x="3879273" y="573578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679</xdr:row>
      <xdr:rowOff>0</xdr:rowOff>
    </xdr:from>
    <xdr:ext cx="2476500" cy="199970"/>
    <xdr:sp macro="" textlink="">
      <xdr:nvSpPr>
        <xdr:cNvPr id="129" name="Drop Down 24" hidden="1">
          <a:extLst>
            <a:ext uri="{63B3BB69-23CF-44E3-9099-C40C66FF867C}">
              <a14:compatExt xmlns:a14="http://schemas.microsoft.com/office/drawing/2010/main" spid="_x0000_s2072"/>
            </a:ext>
            <a:ext uri="{FF2B5EF4-FFF2-40B4-BE49-F238E27FC236}">
              <a16:creationId xmlns:a16="http://schemas.microsoft.com/office/drawing/2014/main" id="{542CE0E3-22EC-4815-AE10-A1573556CF93}"/>
            </a:ext>
          </a:extLst>
        </xdr:cNvPr>
        <xdr:cNvSpPr/>
      </xdr:nvSpPr>
      <xdr:spPr bwMode="auto">
        <a:xfrm>
          <a:off x="3879273" y="573578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679</xdr:row>
      <xdr:rowOff>0</xdr:rowOff>
    </xdr:from>
    <xdr:ext cx="2476500" cy="199970"/>
    <xdr:sp macro="" textlink="">
      <xdr:nvSpPr>
        <xdr:cNvPr id="130" name="Drop Down 24" hidden="1">
          <a:extLst>
            <a:ext uri="{63B3BB69-23CF-44E3-9099-C40C66FF867C}">
              <a14:compatExt xmlns:a14="http://schemas.microsoft.com/office/drawing/2010/main" spid="_x0000_s2072"/>
            </a:ext>
            <a:ext uri="{FF2B5EF4-FFF2-40B4-BE49-F238E27FC236}">
              <a16:creationId xmlns:a16="http://schemas.microsoft.com/office/drawing/2014/main" id="{B1B19E7D-A191-47EE-8415-FA0962236F40}"/>
            </a:ext>
          </a:extLst>
        </xdr:cNvPr>
        <xdr:cNvSpPr/>
      </xdr:nvSpPr>
      <xdr:spPr bwMode="auto">
        <a:xfrm>
          <a:off x="3879273" y="573578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707</xdr:row>
      <xdr:rowOff>0</xdr:rowOff>
    </xdr:from>
    <xdr:ext cx="2476500" cy="199970"/>
    <xdr:sp macro="" textlink="">
      <xdr:nvSpPr>
        <xdr:cNvPr id="131" name="Drop Down 24" hidden="1">
          <a:extLst>
            <a:ext uri="{63B3BB69-23CF-44E3-9099-C40C66FF867C}">
              <a14:compatExt xmlns:a14="http://schemas.microsoft.com/office/drawing/2010/main" spid="_x0000_s2072"/>
            </a:ext>
            <a:ext uri="{FF2B5EF4-FFF2-40B4-BE49-F238E27FC236}">
              <a16:creationId xmlns:a16="http://schemas.microsoft.com/office/drawing/2014/main" id="{57BCBBE1-6293-4D02-AC17-BF23994C0A68}"/>
            </a:ext>
          </a:extLst>
        </xdr:cNvPr>
        <xdr:cNvSpPr/>
      </xdr:nvSpPr>
      <xdr:spPr bwMode="auto">
        <a:xfrm>
          <a:off x="3879273" y="5905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708</xdr:row>
      <xdr:rowOff>0</xdr:rowOff>
    </xdr:from>
    <xdr:ext cx="2476500" cy="199970"/>
    <xdr:sp macro="" textlink="">
      <xdr:nvSpPr>
        <xdr:cNvPr id="132" name="Drop Down 24" hidden="1">
          <a:extLst>
            <a:ext uri="{63B3BB69-23CF-44E3-9099-C40C66FF867C}">
              <a14:compatExt xmlns:a14="http://schemas.microsoft.com/office/drawing/2010/main" spid="_x0000_s2072"/>
            </a:ext>
            <a:ext uri="{FF2B5EF4-FFF2-40B4-BE49-F238E27FC236}">
              <a16:creationId xmlns:a16="http://schemas.microsoft.com/office/drawing/2014/main" id="{9D14AD44-4781-47C0-9909-F6C67082A224}"/>
            </a:ext>
          </a:extLst>
        </xdr:cNvPr>
        <xdr:cNvSpPr/>
      </xdr:nvSpPr>
      <xdr:spPr bwMode="auto">
        <a:xfrm>
          <a:off x="3879273" y="592541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708</xdr:row>
      <xdr:rowOff>0</xdr:rowOff>
    </xdr:from>
    <xdr:ext cx="2476500" cy="199970"/>
    <xdr:sp macro="" textlink="">
      <xdr:nvSpPr>
        <xdr:cNvPr id="133" name="Drop Down 24" hidden="1">
          <a:extLst>
            <a:ext uri="{63B3BB69-23CF-44E3-9099-C40C66FF867C}">
              <a14:compatExt xmlns:a14="http://schemas.microsoft.com/office/drawing/2010/main" spid="_x0000_s2072"/>
            </a:ext>
            <a:ext uri="{FF2B5EF4-FFF2-40B4-BE49-F238E27FC236}">
              <a16:creationId xmlns:a16="http://schemas.microsoft.com/office/drawing/2014/main" id="{6B32E072-C75C-4272-9855-CC0570F80EFC}"/>
            </a:ext>
          </a:extLst>
        </xdr:cNvPr>
        <xdr:cNvSpPr/>
      </xdr:nvSpPr>
      <xdr:spPr bwMode="auto">
        <a:xfrm>
          <a:off x="3879273" y="592541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708</xdr:row>
      <xdr:rowOff>0</xdr:rowOff>
    </xdr:from>
    <xdr:ext cx="2476500" cy="199970"/>
    <xdr:sp macro="" textlink="">
      <xdr:nvSpPr>
        <xdr:cNvPr id="134" name="Drop Down 24" hidden="1">
          <a:extLst>
            <a:ext uri="{63B3BB69-23CF-44E3-9099-C40C66FF867C}">
              <a14:compatExt xmlns:a14="http://schemas.microsoft.com/office/drawing/2010/main" spid="_x0000_s2072"/>
            </a:ext>
            <a:ext uri="{FF2B5EF4-FFF2-40B4-BE49-F238E27FC236}">
              <a16:creationId xmlns:a16="http://schemas.microsoft.com/office/drawing/2014/main" id="{C5766CD8-6FE8-4EBE-A25B-E52E16A5914D}"/>
            </a:ext>
          </a:extLst>
        </xdr:cNvPr>
        <xdr:cNvSpPr/>
      </xdr:nvSpPr>
      <xdr:spPr bwMode="auto">
        <a:xfrm>
          <a:off x="3879273" y="592541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708</xdr:row>
      <xdr:rowOff>0</xdr:rowOff>
    </xdr:from>
    <xdr:ext cx="2476500" cy="199970"/>
    <xdr:sp macro="" textlink="">
      <xdr:nvSpPr>
        <xdr:cNvPr id="135" name="Drop Down 24" hidden="1">
          <a:extLst>
            <a:ext uri="{63B3BB69-23CF-44E3-9099-C40C66FF867C}">
              <a14:compatExt xmlns:a14="http://schemas.microsoft.com/office/drawing/2010/main" spid="_x0000_s2072"/>
            </a:ext>
            <a:ext uri="{FF2B5EF4-FFF2-40B4-BE49-F238E27FC236}">
              <a16:creationId xmlns:a16="http://schemas.microsoft.com/office/drawing/2014/main" id="{568EB2DE-23E3-4C54-8F34-F7A0D42425A9}"/>
            </a:ext>
          </a:extLst>
        </xdr:cNvPr>
        <xdr:cNvSpPr/>
      </xdr:nvSpPr>
      <xdr:spPr bwMode="auto">
        <a:xfrm>
          <a:off x="3879273" y="592541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708</xdr:row>
      <xdr:rowOff>0</xdr:rowOff>
    </xdr:from>
    <xdr:ext cx="2476500" cy="199970"/>
    <xdr:sp macro="" textlink="">
      <xdr:nvSpPr>
        <xdr:cNvPr id="136" name="Drop Down 24" hidden="1">
          <a:extLst>
            <a:ext uri="{63B3BB69-23CF-44E3-9099-C40C66FF867C}">
              <a14:compatExt xmlns:a14="http://schemas.microsoft.com/office/drawing/2010/main" spid="_x0000_s2072"/>
            </a:ext>
            <a:ext uri="{FF2B5EF4-FFF2-40B4-BE49-F238E27FC236}">
              <a16:creationId xmlns:a16="http://schemas.microsoft.com/office/drawing/2014/main" id="{ECF0AF80-3930-4841-ABF4-1911D67BD3E0}"/>
            </a:ext>
          </a:extLst>
        </xdr:cNvPr>
        <xdr:cNvSpPr/>
      </xdr:nvSpPr>
      <xdr:spPr bwMode="auto">
        <a:xfrm>
          <a:off x="3879273" y="592541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708</xdr:row>
      <xdr:rowOff>0</xdr:rowOff>
    </xdr:from>
    <xdr:ext cx="2476500" cy="199970"/>
    <xdr:sp macro="" textlink="">
      <xdr:nvSpPr>
        <xdr:cNvPr id="137" name="Drop Down 24" hidden="1">
          <a:extLst>
            <a:ext uri="{63B3BB69-23CF-44E3-9099-C40C66FF867C}">
              <a14:compatExt xmlns:a14="http://schemas.microsoft.com/office/drawing/2010/main" spid="_x0000_s2072"/>
            </a:ext>
            <a:ext uri="{FF2B5EF4-FFF2-40B4-BE49-F238E27FC236}">
              <a16:creationId xmlns:a16="http://schemas.microsoft.com/office/drawing/2014/main" id="{37849AC4-6975-436C-A5C8-82200457BF3B}"/>
            </a:ext>
          </a:extLst>
        </xdr:cNvPr>
        <xdr:cNvSpPr/>
      </xdr:nvSpPr>
      <xdr:spPr bwMode="auto">
        <a:xfrm>
          <a:off x="3879273" y="592541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708</xdr:row>
      <xdr:rowOff>0</xdr:rowOff>
    </xdr:from>
    <xdr:ext cx="2476500" cy="199970"/>
    <xdr:sp macro="" textlink="">
      <xdr:nvSpPr>
        <xdr:cNvPr id="138" name="Drop Down 24" hidden="1">
          <a:extLst>
            <a:ext uri="{63B3BB69-23CF-44E3-9099-C40C66FF867C}">
              <a14:compatExt xmlns:a14="http://schemas.microsoft.com/office/drawing/2010/main" spid="_x0000_s2072"/>
            </a:ext>
            <a:ext uri="{FF2B5EF4-FFF2-40B4-BE49-F238E27FC236}">
              <a16:creationId xmlns:a16="http://schemas.microsoft.com/office/drawing/2014/main" id="{F9F1ED53-FB7D-42A3-849C-D0365105365F}"/>
            </a:ext>
          </a:extLst>
        </xdr:cNvPr>
        <xdr:cNvSpPr/>
      </xdr:nvSpPr>
      <xdr:spPr bwMode="auto">
        <a:xfrm>
          <a:off x="3879273" y="592541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709</xdr:row>
      <xdr:rowOff>0</xdr:rowOff>
    </xdr:from>
    <xdr:ext cx="2476500" cy="199970"/>
    <xdr:sp macro="" textlink="">
      <xdr:nvSpPr>
        <xdr:cNvPr id="139" name="Drop Down 24" hidden="1">
          <a:extLst>
            <a:ext uri="{63B3BB69-23CF-44E3-9099-C40C66FF867C}">
              <a14:compatExt xmlns:a14="http://schemas.microsoft.com/office/drawing/2010/main" spid="_x0000_s2072"/>
            </a:ext>
            <a:ext uri="{FF2B5EF4-FFF2-40B4-BE49-F238E27FC236}">
              <a16:creationId xmlns:a16="http://schemas.microsoft.com/office/drawing/2014/main" id="{69189DB2-2634-48E5-BE40-4BB52D997DA0}"/>
            </a:ext>
          </a:extLst>
        </xdr:cNvPr>
        <xdr:cNvSpPr/>
      </xdr:nvSpPr>
      <xdr:spPr bwMode="auto">
        <a:xfrm>
          <a:off x="3879273" y="5936672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709</xdr:row>
      <xdr:rowOff>0</xdr:rowOff>
    </xdr:from>
    <xdr:ext cx="2476500" cy="199970"/>
    <xdr:sp macro="" textlink="">
      <xdr:nvSpPr>
        <xdr:cNvPr id="140" name="Drop Down 24" hidden="1">
          <a:extLst>
            <a:ext uri="{63B3BB69-23CF-44E3-9099-C40C66FF867C}">
              <a14:compatExt xmlns:a14="http://schemas.microsoft.com/office/drawing/2010/main" spid="_x0000_s2072"/>
            </a:ext>
            <a:ext uri="{FF2B5EF4-FFF2-40B4-BE49-F238E27FC236}">
              <a16:creationId xmlns:a16="http://schemas.microsoft.com/office/drawing/2014/main" id="{0896CF6F-0710-40DF-9D82-E321D7C9469C}"/>
            </a:ext>
          </a:extLst>
        </xdr:cNvPr>
        <xdr:cNvSpPr/>
      </xdr:nvSpPr>
      <xdr:spPr bwMode="auto">
        <a:xfrm>
          <a:off x="3879273" y="5936672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709</xdr:row>
      <xdr:rowOff>0</xdr:rowOff>
    </xdr:from>
    <xdr:ext cx="2476500" cy="199970"/>
    <xdr:sp macro="" textlink="">
      <xdr:nvSpPr>
        <xdr:cNvPr id="141" name="Drop Down 24" hidden="1">
          <a:extLst>
            <a:ext uri="{63B3BB69-23CF-44E3-9099-C40C66FF867C}">
              <a14:compatExt xmlns:a14="http://schemas.microsoft.com/office/drawing/2010/main" spid="_x0000_s2072"/>
            </a:ext>
            <a:ext uri="{FF2B5EF4-FFF2-40B4-BE49-F238E27FC236}">
              <a16:creationId xmlns:a16="http://schemas.microsoft.com/office/drawing/2014/main" id="{4040F0B8-9F19-4D86-AAF1-77D38C870BAC}"/>
            </a:ext>
          </a:extLst>
        </xdr:cNvPr>
        <xdr:cNvSpPr/>
      </xdr:nvSpPr>
      <xdr:spPr bwMode="auto">
        <a:xfrm>
          <a:off x="3879273" y="5936672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142" name="Drop Down 24" hidden="1">
          <a:extLst>
            <a:ext uri="{63B3BB69-23CF-44E3-9099-C40C66FF867C}">
              <a14:compatExt xmlns:a14="http://schemas.microsoft.com/office/drawing/2010/main" spid="_x0000_s2072"/>
            </a:ext>
            <a:ext uri="{FF2B5EF4-FFF2-40B4-BE49-F238E27FC236}">
              <a16:creationId xmlns:a16="http://schemas.microsoft.com/office/drawing/2014/main" id="{E4C6CB9A-2815-4610-BEC0-09EFEF7B1F73}"/>
            </a:ext>
          </a:extLst>
        </xdr:cNvPr>
        <xdr:cNvSpPr/>
      </xdr:nvSpPr>
      <xdr:spPr bwMode="auto">
        <a:xfrm>
          <a:off x="3879273" y="595658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143" name="Drop Down 24" hidden="1">
          <a:extLst>
            <a:ext uri="{63B3BB69-23CF-44E3-9099-C40C66FF867C}">
              <a14:compatExt xmlns:a14="http://schemas.microsoft.com/office/drawing/2010/main" spid="_x0000_s2072"/>
            </a:ext>
            <a:ext uri="{FF2B5EF4-FFF2-40B4-BE49-F238E27FC236}">
              <a16:creationId xmlns:a16="http://schemas.microsoft.com/office/drawing/2014/main" id="{F96336CE-217B-49A5-AA80-29B929493070}"/>
            </a:ext>
          </a:extLst>
        </xdr:cNvPr>
        <xdr:cNvSpPr/>
      </xdr:nvSpPr>
      <xdr:spPr bwMode="auto">
        <a:xfrm>
          <a:off x="3879273" y="595658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144" name="Drop Down 24" hidden="1">
          <a:extLst>
            <a:ext uri="{63B3BB69-23CF-44E3-9099-C40C66FF867C}">
              <a14:compatExt xmlns:a14="http://schemas.microsoft.com/office/drawing/2010/main" spid="_x0000_s2072"/>
            </a:ext>
            <a:ext uri="{FF2B5EF4-FFF2-40B4-BE49-F238E27FC236}">
              <a16:creationId xmlns:a16="http://schemas.microsoft.com/office/drawing/2014/main" id="{731F6C6B-0DED-4C70-9402-8AAEE02F3530}"/>
            </a:ext>
          </a:extLst>
        </xdr:cNvPr>
        <xdr:cNvSpPr/>
      </xdr:nvSpPr>
      <xdr:spPr bwMode="auto">
        <a:xfrm>
          <a:off x="3879273" y="595658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207</xdr:row>
      <xdr:rowOff>0</xdr:rowOff>
    </xdr:from>
    <xdr:ext cx="2476500" cy="199970"/>
    <xdr:sp macro="" textlink="">
      <xdr:nvSpPr>
        <xdr:cNvPr id="65" name="Drop Down 24" hidden="1">
          <a:extLst>
            <a:ext uri="{63B3BB69-23CF-44E3-9099-C40C66FF867C}">
              <a14:compatExt xmlns:a14="http://schemas.microsoft.com/office/drawing/2010/main" spid="_x0000_s2072"/>
            </a:ext>
            <a:ext uri="{FF2B5EF4-FFF2-40B4-BE49-F238E27FC236}">
              <a16:creationId xmlns:a16="http://schemas.microsoft.com/office/drawing/2014/main" id="{BCE93B9D-5B89-4160-9C51-4844983188AE}"/>
            </a:ext>
          </a:extLst>
        </xdr:cNvPr>
        <xdr:cNvSpPr/>
      </xdr:nvSpPr>
      <xdr:spPr bwMode="auto">
        <a:xfrm>
          <a:off x="3863578" y="2224682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207</xdr:row>
      <xdr:rowOff>0</xdr:rowOff>
    </xdr:from>
    <xdr:ext cx="2476500" cy="199970"/>
    <xdr:sp macro="" textlink="">
      <xdr:nvSpPr>
        <xdr:cNvPr id="70" name="Drop Down 24" hidden="1">
          <a:extLst>
            <a:ext uri="{63B3BB69-23CF-44E3-9099-C40C66FF867C}">
              <a14:compatExt xmlns:a14="http://schemas.microsoft.com/office/drawing/2010/main" spid="_x0000_s2072"/>
            </a:ext>
            <a:ext uri="{FF2B5EF4-FFF2-40B4-BE49-F238E27FC236}">
              <a16:creationId xmlns:a16="http://schemas.microsoft.com/office/drawing/2014/main" id="{1E2B9468-5571-4CD0-8C93-8897FFE57168}"/>
            </a:ext>
          </a:extLst>
        </xdr:cNvPr>
        <xdr:cNvSpPr/>
      </xdr:nvSpPr>
      <xdr:spPr bwMode="auto">
        <a:xfrm>
          <a:off x="3863578" y="2224682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207</xdr:row>
      <xdr:rowOff>0</xdr:rowOff>
    </xdr:from>
    <xdr:ext cx="2476500" cy="199970"/>
    <xdr:sp macro="" textlink="">
      <xdr:nvSpPr>
        <xdr:cNvPr id="71" name="Drop Down 24" hidden="1">
          <a:extLst>
            <a:ext uri="{63B3BB69-23CF-44E3-9099-C40C66FF867C}">
              <a14:compatExt xmlns:a14="http://schemas.microsoft.com/office/drawing/2010/main" spid="_x0000_s2072"/>
            </a:ext>
            <a:ext uri="{FF2B5EF4-FFF2-40B4-BE49-F238E27FC236}">
              <a16:creationId xmlns:a16="http://schemas.microsoft.com/office/drawing/2014/main" id="{6B17A05E-E4D7-456E-A7B4-5C9562FF828F}"/>
            </a:ext>
          </a:extLst>
        </xdr:cNvPr>
        <xdr:cNvSpPr/>
      </xdr:nvSpPr>
      <xdr:spPr bwMode="auto">
        <a:xfrm>
          <a:off x="3863578" y="2224682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60</xdr:row>
      <xdr:rowOff>0</xdr:rowOff>
    </xdr:from>
    <xdr:ext cx="1921468" cy="195685"/>
    <xdr:sp macro="" textlink="">
      <xdr:nvSpPr>
        <xdr:cNvPr id="72" name="Drop Down 20" hidden="1">
          <a:extLst>
            <a:ext uri="{63B3BB69-23CF-44E3-9099-C40C66FF867C}">
              <a14:compatExt xmlns:a14="http://schemas.microsoft.com/office/drawing/2010/main" spid="_x0000_s2068"/>
            </a:ext>
            <a:ext uri="{FF2B5EF4-FFF2-40B4-BE49-F238E27FC236}">
              <a16:creationId xmlns:a16="http://schemas.microsoft.com/office/drawing/2014/main" id="{83BD962A-3925-4FD2-B1D7-BCB9EE8CD712}"/>
            </a:ext>
          </a:extLst>
        </xdr:cNvPr>
        <xdr:cNvSpPr/>
      </xdr:nvSpPr>
      <xdr:spPr bwMode="auto">
        <a:xfrm>
          <a:off x="6113859" y="120015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60</xdr:row>
      <xdr:rowOff>0</xdr:rowOff>
    </xdr:from>
    <xdr:ext cx="1921468" cy="195685"/>
    <xdr:sp macro="" textlink="">
      <xdr:nvSpPr>
        <xdr:cNvPr id="73" name="Drop Down 20" hidden="1">
          <a:extLst>
            <a:ext uri="{63B3BB69-23CF-44E3-9099-C40C66FF867C}">
              <a14:compatExt xmlns:a14="http://schemas.microsoft.com/office/drawing/2010/main" spid="_x0000_s2068"/>
            </a:ext>
            <a:ext uri="{FF2B5EF4-FFF2-40B4-BE49-F238E27FC236}">
              <a16:creationId xmlns:a16="http://schemas.microsoft.com/office/drawing/2014/main" id="{7E5F43AC-DA78-4988-9EB6-387AD27EFEB5}"/>
            </a:ext>
          </a:extLst>
        </xdr:cNvPr>
        <xdr:cNvSpPr/>
      </xdr:nvSpPr>
      <xdr:spPr bwMode="auto">
        <a:xfrm>
          <a:off x="6113859" y="120015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74" name="Drop Down 24" hidden="1">
          <a:extLst>
            <a:ext uri="{63B3BB69-23CF-44E3-9099-C40C66FF867C}">
              <a14:compatExt xmlns:a14="http://schemas.microsoft.com/office/drawing/2010/main" spid="_x0000_s2072"/>
            </a:ext>
            <a:ext uri="{FF2B5EF4-FFF2-40B4-BE49-F238E27FC236}">
              <a16:creationId xmlns:a16="http://schemas.microsoft.com/office/drawing/2014/main" id="{CBE23104-8A19-477A-A903-720547C413CF}"/>
            </a:ext>
          </a:extLst>
        </xdr:cNvPr>
        <xdr:cNvSpPr/>
      </xdr:nvSpPr>
      <xdr:spPr bwMode="auto">
        <a:xfrm>
          <a:off x="3863578" y="413325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145" name="Drop Down 24" hidden="1">
          <a:extLst>
            <a:ext uri="{63B3BB69-23CF-44E3-9099-C40C66FF867C}">
              <a14:compatExt xmlns:a14="http://schemas.microsoft.com/office/drawing/2010/main" spid="_x0000_s2072"/>
            </a:ext>
            <a:ext uri="{FF2B5EF4-FFF2-40B4-BE49-F238E27FC236}">
              <a16:creationId xmlns:a16="http://schemas.microsoft.com/office/drawing/2014/main" id="{59103792-E2DD-4C17-B11E-0AB0E3280029}"/>
            </a:ext>
          </a:extLst>
        </xdr:cNvPr>
        <xdr:cNvSpPr/>
      </xdr:nvSpPr>
      <xdr:spPr bwMode="auto">
        <a:xfrm>
          <a:off x="3863578" y="413325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146" name="Drop Down 24" hidden="1">
          <a:extLst>
            <a:ext uri="{63B3BB69-23CF-44E3-9099-C40C66FF867C}">
              <a14:compatExt xmlns:a14="http://schemas.microsoft.com/office/drawing/2010/main" spid="_x0000_s2072"/>
            </a:ext>
            <a:ext uri="{FF2B5EF4-FFF2-40B4-BE49-F238E27FC236}">
              <a16:creationId xmlns:a16="http://schemas.microsoft.com/office/drawing/2014/main" id="{EB02CAB1-30EF-4B32-BD31-B29588B5AE77}"/>
            </a:ext>
          </a:extLst>
        </xdr:cNvPr>
        <xdr:cNvSpPr/>
      </xdr:nvSpPr>
      <xdr:spPr bwMode="auto">
        <a:xfrm>
          <a:off x="3863578" y="413325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47" name="Drop Down 24" hidden="1">
          <a:extLst>
            <a:ext uri="{63B3BB69-23CF-44E3-9099-C40C66FF867C}">
              <a14:compatExt xmlns:a14="http://schemas.microsoft.com/office/drawing/2010/main" spid="_x0000_s2072"/>
            </a:ext>
            <a:ext uri="{FF2B5EF4-FFF2-40B4-BE49-F238E27FC236}">
              <a16:creationId xmlns:a16="http://schemas.microsoft.com/office/drawing/2014/main" id="{FDE100D3-5BF7-4A8D-A8DE-102373F5A446}"/>
            </a:ext>
          </a:extLst>
        </xdr:cNvPr>
        <xdr:cNvSpPr/>
      </xdr:nvSpPr>
      <xdr:spPr bwMode="auto">
        <a:xfrm>
          <a:off x="3863578" y="5791795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48" name="Drop Down 24" hidden="1">
          <a:extLst>
            <a:ext uri="{63B3BB69-23CF-44E3-9099-C40C66FF867C}">
              <a14:compatExt xmlns:a14="http://schemas.microsoft.com/office/drawing/2010/main" spid="_x0000_s2072"/>
            </a:ext>
            <a:ext uri="{FF2B5EF4-FFF2-40B4-BE49-F238E27FC236}">
              <a16:creationId xmlns:a16="http://schemas.microsoft.com/office/drawing/2014/main" id="{DDDA0C8A-16A7-4B79-AA2C-6B418E7C6C33}"/>
            </a:ext>
          </a:extLst>
        </xdr:cNvPr>
        <xdr:cNvSpPr/>
      </xdr:nvSpPr>
      <xdr:spPr bwMode="auto">
        <a:xfrm>
          <a:off x="3863578" y="581203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49" name="Drop Down 24" hidden="1">
          <a:extLst>
            <a:ext uri="{63B3BB69-23CF-44E3-9099-C40C66FF867C}">
              <a14:compatExt xmlns:a14="http://schemas.microsoft.com/office/drawing/2010/main" spid="_x0000_s2072"/>
            </a:ext>
            <a:ext uri="{FF2B5EF4-FFF2-40B4-BE49-F238E27FC236}">
              <a16:creationId xmlns:a16="http://schemas.microsoft.com/office/drawing/2014/main" id="{86C816AE-101F-45EC-9B8F-6866618A7832}"/>
            </a:ext>
          </a:extLst>
        </xdr:cNvPr>
        <xdr:cNvSpPr/>
      </xdr:nvSpPr>
      <xdr:spPr bwMode="auto">
        <a:xfrm>
          <a:off x="3863578" y="581203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50" name="Drop Down 24" hidden="1">
          <a:extLst>
            <a:ext uri="{63B3BB69-23CF-44E3-9099-C40C66FF867C}">
              <a14:compatExt xmlns:a14="http://schemas.microsoft.com/office/drawing/2010/main" spid="_x0000_s2072"/>
            </a:ext>
            <a:ext uri="{FF2B5EF4-FFF2-40B4-BE49-F238E27FC236}">
              <a16:creationId xmlns:a16="http://schemas.microsoft.com/office/drawing/2014/main" id="{827DFEF4-8974-4CF6-8400-709821C7C0EE}"/>
            </a:ext>
          </a:extLst>
        </xdr:cNvPr>
        <xdr:cNvSpPr/>
      </xdr:nvSpPr>
      <xdr:spPr bwMode="auto">
        <a:xfrm>
          <a:off x="3863578" y="581203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51" name="Drop Down 24" hidden="1">
          <a:extLst>
            <a:ext uri="{63B3BB69-23CF-44E3-9099-C40C66FF867C}">
              <a14:compatExt xmlns:a14="http://schemas.microsoft.com/office/drawing/2010/main" spid="_x0000_s2072"/>
            </a:ext>
            <a:ext uri="{FF2B5EF4-FFF2-40B4-BE49-F238E27FC236}">
              <a16:creationId xmlns:a16="http://schemas.microsoft.com/office/drawing/2014/main" id="{C836DEDA-FE7E-4A6F-A1C6-1D99854B906B}"/>
            </a:ext>
          </a:extLst>
        </xdr:cNvPr>
        <xdr:cNvSpPr/>
      </xdr:nvSpPr>
      <xdr:spPr bwMode="auto">
        <a:xfrm>
          <a:off x="3863578" y="581203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52" name="Drop Down 24" hidden="1">
          <a:extLst>
            <a:ext uri="{63B3BB69-23CF-44E3-9099-C40C66FF867C}">
              <a14:compatExt xmlns:a14="http://schemas.microsoft.com/office/drawing/2010/main" spid="_x0000_s2072"/>
            </a:ext>
            <a:ext uri="{FF2B5EF4-FFF2-40B4-BE49-F238E27FC236}">
              <a16:creationId xmlns:a16="http://schemas.microsoft.com/office/drawing/2014/main" id="{2A0E70EC-ACA4-454A-AD36-4CA63A92E46C}"/>
            </a:ext>
          </a:extLst>
        </xdr:cNvPr>
        <xdr:cNvSpPr/>
      </xdr:nvSpPr>
      <xdr:spPr bwMode="auto">
        <a:xfrm>
          <a:off x="3863578" y="581203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53" name="Drop Down 24" hidden="1">
          <a:extLst>
            <a:ext uri="{63B3BB69-23CF-44E3-9099-C40C66FF867C}">
              <a14:compatExt xmlns:a14="http://schemas.microsoft.com/office/drawing/2010/main" spid="_x0000_s2072"/>
            </a:ext>
            <a:ext uri="{FF2B5EF4-FFF2-40B4-BE49-F238E27FC236}">
              <a16:creationId xmlns:a16="http://schemas.microsoft.com/office/drawing/2014/main" id="{017D6CDE-CDA1-469A-BD65-116E2B50782F}"/>
            </a:ext>
          </a:extLst>
        </xdr:cNvPr>
        <xdr:cNvSpPr/>
      </xdr:nvSpPr>
      <xdr:spPr bwMode="auto">
        <a:xfrm>
          <a:off x="3863578" y="581203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154" name="Drop Down 24" hidden="1">
          <a:extLst>
            <a:ext uri="{63B3BB69-23CF-44E3-9099-C40C66FF867C}">
              <a14:compatExt xmlns:a14="http://schemas.microsoft.com/office/drawing/2010/main" spid="_x0000_s2072"/>
            </a:ext>
            <a:ext uri="{FF2B5EF4-FFF2-40B4-BE49-F238E27FC236}">
              <a16:creationId xmlns:a16="http://schemas.microsoft.com/office/drawing/2014/main" id="{959AB7E6-791E-4FAA-AFBC-C350119962C1}"/>
            </a:ext>
          </a:extLst>
        </xdr:cNvPr>
        <xdr:cNvSpPr/>
      </xdr:nvSpPr>
      <xdr:spPr bwMode="auto">
        <a:xfrm>
          <a:off x="3863578" y="581203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155" name="Drop Down 24" hidden="1">
          <a:extLst>
            <a:ext uri="{63B3BB69-23CF-44E3-9099-C40C66FF867C}">
              <a14:compatExt xmlns:a14="http://schemas.microsoft.com/office/drawing/2010/main" spid="_x0000_s2072"/>
            </a:ext>
            <a:ext uri="{FF2B5EF4-FFF2-40B4-BE49-F238E27FC236}">
              <a16:creationId xmlns:a16="http://schemas.microsoft.com/office/drawing/2014/main" id="{8D6385B9-51E0-4D14-8BED-519F81B82769}"/>
            </a:ext>
          </a:extLst>
        </xdr:cNvPr>
        <xdr:cNvSpPr/>
      </xdr:nvSpPr>
      <xdr:spPr bwMode="auto">
        <a:xfrm>
          <a:off x="3863578" y="35099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156" name="Drop Down 24" hidden="1">
          <a:extLst>
            <a:ext uri="{63B3BB69-23CF-44E3-9099-C40C66FF867C}">
              <a14:compatExt xmlns:a14="http://schemas.microsoft.com/office/drawing/2010/main" spid="_x0000_s2072"/>
            </a:ext>
            <a:ext uri="{FF2B5EF4-FFF2-40B4-BE49-F238E27FC236}">
              <a16:creationId xmlns:a16="http://schemas.microsoft.com/office/drawing/2014/main" id="{FA5A6AD0-DF2A-4479-8298-DEC74FAFDF2F}"/>
            </a:ext>
          </a:extLst>
        </xdr:cNvPr>
        <xdr:cNvSpPr/>
      </xdr:nvSpPr>
      <xdr:spPr bwMode="auto">
        <a:xfrm>
          <a:off x="3863578" y="35099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157" name="Drop Down 24" hidden="1">
          <a:extLst>
            <a:ext uri="{63B3BB69-23CF-44E3-9099-C40C66FF867C}">
              <a14:compatExt xmlns:a14="http://schemas.microsoft.com/office/drawing/2010/main" spid="_x0000_s2072"/>
            </a:ext>
            <a:ext uri="{FF2B5EF4-FFF2-40B4-BE49-F238E27FC236}">
              <a16:creationId xmlns:a16="http://schemas.microsoft.com/office/drawing/2014/main" id="{43547114-19D7-4BCF-B70A-A7D4B6738726}"/>
            </a:ext>
          </a:extLst>
        </xdr:cNvPr>
        <xdr:cNvSpPr/>
      </xdr:nvSpPr>
      <xdr:spPr bwMode="auto">
        <a:xfrm>
          <a:off x="3863578" y="35099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683</xdr:row>
      <xdr:rowOff>0</xdr:rowOff>
    </xdr:from>
    <xdr:ext cx="2476500" cy="199970"/>
    <xdr:sp macro="" textlink="">
      <xdr:nvSpPr>
        <xdr:cNvPr id="158" name="Drop Down 24" hidden="1">
          <a:extLst>
            <a:ext uri="{63B3BB69-23CF-44E3-9099-C40C66FF867C}">
              <a14:compatExt xmlns:a14="http://schemas.microsoft.com/office/drawing/2010/main" spid="_x0000_s2072"/>
            </a:ext>
            <a:ext uri="{FF2B5EF4-FFF2-40B4-BE49-F238E27FC236}">
              <a16:creationId xmlns:a16="http://schemas.microsoft.com/office/drawing/2014/main" id="{273F1787-6567-43C6-B5F8-04E71F4BACC6}"/>
            </a:ext>
          </a:extLst>
        </xdr:cNvPr>
        <xdr:cNvSpPr/>
      </xdr:nvSpPr>
      <xdr:spPr bwMode="auto">
        <a:xfrm>
          <a:off x="3863578" y="555902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683</xdr:row>
      <xdr:rowOff>0</xdr:rowOff>
    </xdr:from>
    <xdr:ext cx="2476500" cy="199970"/>
    <xdr:sp macro="" textlink="">
      <xdr:nvSpPr>
        <xdr:cNvPr id="159" name="Drop Down 24" hidden="1">
          <a:extLst>
            <a:ext uri="{63B3BB69-23CF-44E3-9099-C40C66FF867C}">
              <a14:compatExt xmlns:a14="http://schemas.microsoft.com/office/drawing/2010/main" spid="_x0000_s2072"/>
            </a:ext>
            <a:ext uri="{FF2B5EF4-FFF2-40B4-BE49-F238E27FC236}">
              <a16:creationId xmlns:a16="http://schemas.microsoft.com/office/drawing/2014/main" id="{87A5D5FB-CF61-4C7A-A967-66EA55122DB1}"/>
            </a:ext>
          </a:extLst>
        </xdr:cNvPr>
        <xdr:cNvSpPr/>
      </xdr:nvSpPr>
      <xdr:spPr bwMode="auto">
        <a:xfrm>
          <a:off x="3863578" y="555902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683</xdr:row>
      <xdr:rowOff>0</xdr:rowOff>
    </xdr:from>
    <xdr:ext cx="2476500" cy="199970"/>
    <xdr:sp macro="" textlink="">
      <xdr:nvSpPr>
        <xdr:cNvPr id="160" name="Drop Down 24" hidden="1">
          <a:extLst>
            <a:ext uri="{63B3BB69-23CF-44E3-9099-C40C66FF867C}">
              <a14:compatExt xmlns:a14="http://schemas.microsoft.com/office/drawing/2010/main" spid="_x0000_s2072"/>
            </a:ext>
            <a:ext uri="{FF2B5EF4-FFF2-40B4-BE49-F238E27FC236}">
              <a16:creationId xmlns:a16="http://schemas.microsoft.com/office/drawing/2014/main" id="{1BBED76A-411D-4774-A487-79F5B07514BD}"/>
            </a:ext>
          </a:extLst>
        </xdr:cNvPr>
        <xdr:cNvSpPr/>
      </xdr:nvSpPr>
      <xdr:spPr bwMode="auto">
        <a:xfrm>
          <a:off x="3863578" y="555902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683</xdr:row>
      <xdr:rowOff>0</xdr:rowOff>
    </xdr:from>
    <xdr:ext cx="2476500" cy="199970"/>
    <xdr:sp macro="" textlink="">
      <xdr:nvSpPr>
        <xdr:cNvPr id="161" name="Drop Down 24" hidden="1">
          <a:extLst>
            <a:ext uri="{63B3BB69-23CF-44E3-9099-C40C66FF867C}">
              <a14:compatExt xmlns:a14="http://schemas.microsoft.com/office/drawing/2010/main" spid="_x0000_s2072"/>
            </a:ext>
            <a:ext uri="{FF2B5EF4-FFF2-40B4-BE49-F238E27FC236}">
              <a16:creationId xmlns:a16="http://schemas.microsoft.com/office/drawing/2014/main" id="{C17000E3-769E-4945-90F1-DFBFFFF56393}"/>
            </a:ext>
          </a:extLst>
        </xdr:cNvPr>
        <xdr:cNvSpPr/>
      </xdr:nvSpPr>
      <xdr:spPr bwMode="auto">
        <a:xfrm>
          <a:off x="3863578" y="555902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683</xdr:row>
      <xdr:rowOff>0</xdr:rowOff>
    </xdr:from>
    <xdr:ext cx="2476500" cy="199970"/>
    <xdr:sp macro="" textlink="">
      <xdr:nvSpPr>
        <xdr:cNvPr id="162" name="Drop Down 24" hidden="1">
          <a:extLst>
            <a:ext uri="{63B3BB69-23CF-44E3-9099-C40C66FF867C}">
              <a14:compatExt xmlns:a14="http://schemas.microsoft.com/office/drawing/2010/main" spid="_x0000_s2072"/>
            </a:ext>
            <a:ext uri="{FF2B5EF4-FFF2-40B4-BE49-F238E27FC236}">
              <a16:creationId xmlns:a16="http://schemas.microsoft.com/office/drawing/2014/main" id="{2F2EDBB0-C05C-4002-8E64-FEB35718308A}"/>
            </a:ext>
          </a:extLst>
        </xdr:cNvPr>
        <xdr:cNvSpPr/>
      </xdr:nvSpPr>
      <xdr:spPr bwMode="auto">
        <a:xfrm>
          <a:off x="3863578" y="555902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683</xdr:row>
      <xdr:rowOff>0</xdr:rowOff>
    </xdr:from>
    <xdr:ext cx="2476500" cy="199970"/>
    <xdr:sp macro="" textlink="">
      <xdr:nvSpPr>
        <xdr:cNvPr id="163" name="Drop Down 24" hidden="1">
          <a:extLst>
            <a:ext uri="{63B3BB69-23CF-44E3-9099-C40C66FF867C}">
              <a14:compatExt xmlns:a14="http://schemas.microsoft.com/office/drawing/2010/main" spid="_x0000_s2072"/>
            </a:ext>
            <a:ext uri="{FF2B5EF4-FFF2-40B4-BE49-F238E27FC236}">
              <a16:creationId xmlns:a16="http://schemas.microsoft.com/office/drawing/2014/main" id="{E30469AB-A1DC-4CEE-B6D1-BDAB30458D65}"/>
            </a:ext>
          </a:extLst>
        </xdr:cNvPr>
        <xdr:cNvSpPr/>
      </xdr:nvSpPr>
      <xdr:spPr bwMode="auto">
        <a:xfrm>
          <a:off x="3863578" y="555902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683</xdr:row>
      <xdr:rowOff>0</xdr:rowOff>
    </xdr:from>
    <xdr:ext cx="2476500" cy="199970"/>
    <xdr:sp macro="" textlink="">
      <xdr:nvSpPr>
        <xdr:cNvPr id="164" name="Drop Down 24" hidden="1">
          <a:extLst>
            <a:ext uri="{63B3BB69-23CF-44E3-9099-C40C66FF867C}">
              <a14:compatExt xmlns:a14="http://schemas.microsoft.com/office/drawing/2010/main" spid="_x0000_s2072"/>
            </a:ext>
            <a:ext uri="{FF2B5EF4-FFF2-40B4-BE49-F238E27FC236}">
              <a16:creationId xmlns:a16="http://schemas.microsoft.com/office/drawing/2014/main" id="{E8C27E62-5146-488D-9E25-B3D3F5A9CC31}"/>
            </a:ext>
          </a:extLst>
        </xdr:cNvPr>
        <xdr:cNvSpPr/>
      </xdr:nvSpPr>
      <xdr:spPr bwMode="auto">
        <a:xfrm>
          <a:off x="3863578" y="555902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397</xdr:row>
      <xdr:rowOff>0</xdr:rowOff>
    </xdr:from>
    <xdr:ext cx="2476500" cy="199970"/>
    <xdr:sp macro="" textlink="">
      <xdr:nvSpPr>
        <xdr:cNvPr id="165" name="Drop Down 24" hidden="1">
          <a:extLst>
            <a:ext uri="{63B3BB69-23CF-44E3-9099-C40C66FF867C}">
              <a14:compatExt xmlns:a14="http://schemas.microsoft.com/office/drawing/2010/main" spid="_x0000_s2072"/>
            </a:ext>
            <a:ext uri="{FF2B5EF4-FFF2-40B4-BE49-F238E27FC236}">
              <a16:creationId xmlns:a16="http://schemas.microsoft.com/office/drawing/2014/main" id="{AE9247B2-136C-45CF-AC84-A6E38953A104}"/>
            </a:ext>
          </a:extLst>
        </xdr:cNvPr>
        <xdr:cNvSpPr/>
      </xdr:nvSpPr>
      <xdr:spPr bwMode="auto">
        <a:xfrm>
          <a:off x="3875690" y="348549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xdr:row>
      <xdr:rowOff>0</xdr:rowOff>
    </xdr:from>
    <xdr:ext cx="1921468" cy="195685"/>
    <xdr:sp macro="" textlink="">
      <xdr:nvSpPr>
        <xdr:cNvPr id="166" name="Drop Down 20" hidden="1">
          <a:extLst>
            <a:ext uri="{63B3BB69-23CF-44E3-9099-C40C66FF867C}">
              <a14:compatExt xmlns:a14="http://schemas.microsoft.com/office/drawing/2010/main" spid="_x0000_s2068"/>
            </a:ext>
            <a:ext uri="{FF2B5EF4-FFF2-40B4-BE49-F238E27FC236}">
              <a16:creationId xmlns:a16="http://schemas.microsoft.com/office/drawing/2014/main" id="{CE3889F7-1BB1-4FD2-BB35-7EBBB5D55D8B}"/>
            </a:ext>
          </a:extLst>
        </xdr:cNvPr>
        <xdr:cNvSpPr/>
      </xdr:nvSpPr>
      <xdr:spPr bwMode="auto">
        <a:xfrm>
          <a:off x="6125308" y="591282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167" name="Drop Down 4" hidden="1">
          <a:extLst>
            <a:ext uri="{63B3BB69-23CF-44E3-9099-C40C66FF867C}">
              <a14:compatExt xmlns:a14="http://schemas.microsoft.com/office/drawing/2010/main" spid="_x0000_s2052"/>
            </a:ext>
            <a:ext uri="{FF2B5EF4-FFF2-40B4-BE49-F238E27FC236}">
              <a16:creationId xmlns:a16="http://schemas.microsoft.com/office/drawing/2014/main" id="{91269E32-AAC3-4FC9-B937-8AA046865358}"/>
            </a:ext>
          </a:extLst>
        </xdr:cNvPr>
        <xdr:cNvSpPr/>
      </xdr:nvSpPr>
      <xdr:spPr bwMode="auto">
        <a:xfrm>
          <a:off x="5884545" y="17068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344</xdr:row>
      <xdr:rowOff>0</xdr:rowOff>
    </xdr:from>
    <xdr:ext cx="1921468" cy="195685"/>
    <xdr:sp macro="" textlink="">
      <xdr:nvSpPr>
        <xdr:cNvPr id="168" name="Drop Down 20" hidden="1">
          <a:extLst>
            <a:ext uri="{63B3BB69-23CF-44E3-9099-C40C66FF867C}">
              <a14:compatExt xmlns:a14="http://schemas.microsoft.com/office/drawing/2010/main" spid="_x0000_s2068"/>
            </a:ext>
            <a:ext uri="{FF2B5EF4-FFF2-40B4-BE49-F238E27FC236}">
              <a16:creationId xmlns:a16="http://schemas.microsoft.com/office/drawing/2014/main" id="{3A1383D2-836A-40B3-9207-B40C55626875}"/>
            </a:ext>
          </a:extLst>
        </xdr:cNvPr>
        <xdr:cNvSpPr/>
      </xdr:nvSpPr>
      <xdr:spPr bwMode="auto">
        <a:xfrm>
          <a:off x="6486525" y="17068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344</xdr:row>
      <xdr:rowOff>0</xdr:rowOff>
    </xdr:from>
    <xdr:ext cx="2476500" cy="199970"/>
    <xdr:sp macro="" textlink="">
      <xdr:nvSpPr>
        <xdr:cNvPr id="169" name="Drop Down 24" hidden="1">
          <a:extLst>
            <a:ext uri="{63B3BB69-23CF-44E3-9099-C40C66FF867C}">
              <a14:compatExt xmlns:a14="http://schemas.microsoft.com/office/drawing/2010/main" spid="_x0000_s2072"/>
            </a:ext>
            <a:ext uri="{FF2B5EF4-FFF2-40B4-BE49-F238E27FC236}">
              <a16:creationId xmlns:a16="http://schemas.microsoft.com/office/drawing/2014/main" id="{71A7700A-F754-4656-9E71-647E8AC2EA23}"/>
            </a:ext>
          </a:extLst>
        </xdr:cNvPr>
        <xdr:cNvSpPr/>
      </xdr:nvSpPr>
      <xdr:spPr bwMode="auto">
        <a:xfrm>
          <a:off x="4238625" y="17068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170" name="Drop Down 4" hidden="1">
          <a:extLst>
            <a:ext uri="{63B3BB69-23CF-44E3-9099-C40C66FF867C}">
              <a14:compatExt xmlns:a14="http://schemas.microsoft.com/office/drawing/2010/main" spid="_x0000_s2052"/>
            </a:ext>
            <a:ext uri="{FF2B5EF4-FFF2-40B4-BE49-F238E27FC236}">
              <a16:creationId xmlns:a16="http://schemas.microsoft.com/office/drawing/2014/main" id="{DF406DEB-A58B-43BC-847C-7764E84AAF37}"/>
            </a:ext>
          </a:extLst>
        </xdr:cNvPr>
        <xdr:cNvSpPr/>
      </xdr:nvSpPr>
      <xdr:spPr bwMode="auto">
        <a:xfrm>
          <a:off x="5884545" y="17068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344</xdr:row>
      <xdr:rowOff>0</xdr:rowOff>
    </xdr:from>
    <xdr:ext cx="2529840" cy="195685"/>
    <xdr:sp macro="" textlink="">
      <xdr:nvSpPr>
        <xdr:cNvPr id="171" name="Drop Down 4" hidden="1">
          <a:extLst>
            <a:ext uri="{63B3BB69-23CF-44E3-9099-C40C66FF867C}">
              <a14:compatExt xmlns:a14="http://schemas.microsoft.com/office/drawing/2010/main" spid="_x0000_s2052"/>
            </a:ext>
            <a:ext uri="{FF2B5EF4-FFF2-40B4-BE49-F238E27FC236}">
              <a16:creationId xmlns:a16="http://schemas.microsoft.com/office/drawing/2014/main" id="{9CBC9221-DDAD-4BCC-BEDB-070CFE1D3742}"/>
            </a:ext>
          </a:extLst>
        </xdr:cNvPr>
        <xdr:cNvSpPr/>
      </xdr:nvSpPr>
      <xdr:spPr bwMode="auto">
        <a:xfrm>
          <a:off x="5570220" y="17068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172" name="Drop Down 4" hidden="1">
          <a:extLst>
            <a:ext uri="{63B3BB69-23CF-44E3-9099-C40C66FF867C}">
              <a14:compatExt xmlns:a14="http://schemas.microsoft.com/office/drawing/2010/main" spid="_x0000_s2052"/>
            </a:ext>
            <a:ext uri="{FF2B5EF4-FFF2-40B4-BE49-F238E27FC236}">
              <a16:creationId xmlns:a16="http://schemas.microsoft.com/office/drawing/2014/main" id="{6E8CD911-E0D1-4983-B530-85470F6F5721}"/>
            </a:ext>
          </a:extLst>
        </xdr:cNvPr>
        <xdr:cNvSpPr/>
      </xdr:nvSpPr>
      <xdr:spPr bwMode="auto">
        <a:xfrm>
          <a:off x="5884545" y="17068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344</xdr:row>
      <xdr:rowOff>0</xdr:rowOff>
    </xdr:from>
    <xdr:ext cx="2529840" cy="195685"/>
    <xdr:sp macro="" textlink="">
      <xdr:nvSpPr>
        <xdr:cNvPr id="173" name="Drop Down 4" hidden="1">
          <a:extLst>
            <a:ext uri="{63B3BB69-23CF-44E3-9099-C40C66FF867C}">
              <a14:compatExt xmlns:a14="http://schemas.microsoft.com/office/drawing/2010/main" spid="_x0000_s2052"/>
            </a:ext>
            <a:ext uri="{FF2B5EF4-FFF2-40B4-BE49-F238E27FC236}">
              <a16:creationId xmlns:a16="http://schemas.microsoft.com/office/drawing/2014/main" id="{395E317D-7205-4A14-A01D-6656FD5FEBDE}"/>
            </a:ext>
          </a:extLst>
        </xdr:cNvPr>
        <xdr:cNvSpPr/>
      </xdr:nvSpPr>
      <xdr:spPr bwMode="auto">
        <a:xfrm>
          <a:off x="5570220" y="17068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149</xdr:row>
      <xdr:rowOff>0</xdr:rowOff>
    </xdr:from>
    <xdr:ext cx="1921468" cy="195685"/>
    <xdr:sp macro="" textlink="">
      <xdr:nvSpPr>
        <xdr:cNvPr id="174" name="Drop Down 20" hidden="1">
          <a:extLst>
            <a:ext uri="{63B3BB69-23CF-44E3-9099-C40C66FF867C}">
              <a14:compatExt xmlns:a14="http://schemas.microsoft.com/office/drawing/2010/main" spid="_x0000_s2068"/>
            </a:ext>
            <a:ext uri="{FF2B5EF4-FFF2-40B4-BE49-F238E27FC236}">
              <a16:creationId xmlns:a16="http://schemas.microsoft.com/office/drawing/2014/main" id="{C5ECE2AC-03E9-4876-92F5-BD249ADBA88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149</xdr:row>
      <xdr:rowOff>0</xdr:rowOff>
    </xdr:from>
    <xdr:ext cx="1921468" cy="195685"/>
    <xdr:sp macro="" textlink="">
      <xdr:nvSpPr>
        <xdr:cNvPr id="175" name="Drop Down 20" hidden="1">
          <a:extLst>
            <a:ext uri="{63B3BB69-23CF-44E3-9099-C40C66FF867C}">
              <a14:compatExt xmlns:a14="http://schemas.microsoft.com/office/drawing/2010/main" spid="_x0000_s2068"/>
            </a:ext>
            <a:ext uri="{FF2B5EF4-FFF2-40B4-BE49-F238E27FC236}">
              <a16:creationId xmlns:a16="http://schemas.microsoft.com/office/drawing/2014/main" id="{23F93667-FA5D-4CA2-9E42-70F5BA7B93DB}"/>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149</xdr:row>
      <xdr:rowOff>0</xdr:rowOff>
    </xdr:from>
    <xdr:ext cx="1921468" cy="195685"/>
    <xdr:sp macro="" textlink="">
      <xdr:nvSpPr>
        <xdr:cNvPr id="176" name="Drop Down 20" hidden="1">
          <a:extLst>
            <a:ext uri="{63B3BB69-23CF-44E3-9099-C40C66FF867C}">
              <a14:compatExt xmlns:a14="http://schemas.microsoft.com/office/drawing/2010/main" spid="_x0000_s2068"/>
            </a:ext>
            <a:ext uri="{FF2B5EF4-FFF2-40B4-BE49-F238E27FC236}">
              <a16:creationId xmlns:a16="http://schemas.microsoft.com/office/drawing/2014/main" id="{9A4D23F7-F865-4D11-8343-05EB59A0FCD1}"/>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149</xdr:row>
      <xdr:rowOff>0</xdr:rowOff>
    </xdr:from>
    <xdr:ext cx="1921468" cy="195685"/>
    <xdr:sp macro="" textlink="">
      <xdr:nvSpPr>
        <xdr:cNvPr id="177" name="Drop Down 20" hidden="1">
          <a:extLst>
            <a:ext uri="{63B3BB69-23CF-44E3-9099-C40C66FF867C}">
              <a14:compatExt xmlns:a14="http://schemas.microsoft.com/office/drawing/2010/main" spid="_x0000_s2068"/>
            </a:ext>
            <a:ext uri="{FF2B5EF4-FFF2-40B4-BE49-F238E27FC236}">
              <a16:creationId xmlns:a16="http://schemas.microsoft.com/office/drawing/2014/main" id="{D75917F6-C5F4-4016-AB0C-9EF7ED183735}"/>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213</xdr:row>
      <xdr:rowOff>0</xdr:rowOff>
    </xdr:from>
    <xdr:ext cx="1921468" cy="195685"/>
    <xdr:sp macro="" textlink="">
      <xdr:nvSpPr>
        <xdr:cNvPr id="178" name="Drop Down 20" hidden="1">
          <a:extLst>
            <a:ext uri="{63B3BB69-23CF-44E3-9099-C40C66FF867C}">
              <a14:compatExt xmlns:a14="http://schemas.microsoft.com/office/drawing/2010/main" spid="_x0000_s2068"/>
            </a:ext>
            <a:ext uri="{FF2B5EF4-FFF2-40B4-BE49-F238E27FC236}">
              <a16:creationId xmlns:a16="http://schemas.microsoft.com/office/drawing/2014/main" id="{DD84D12F-3451-43C2-A423-9639C0DAB40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213</xdr:row>
      <xdr:rowOff>0</xdr:rowOff>
    </xdr:from>
    <xdr:ext cx="1921468" cy="195685"/>
    <xdr:sp macro="" textlink="">
      <xdr:nvSpPr>
        <xdr:cNvPr id="179" name="Drop Down 20" hidden="1">
          <a:extLst>
            <a:ext uri="{63B3BB69-23CF-44E3-9099-C40C66FF867C}">
              <a14:compatExt xmlns:a14="http://schemas.microsoft.com/office/drawing/2010/main" spid="_x0000_s2068"/>
            </a:ext>
            <a:ext uri="{FF2B5EF4-FFF2-40B4-BE49-F238E27FC236}">
              <a16:creationId xmlns:a16="http://schemas.microsoft.com/office/drawing/2014/main" id="{14A76BB4-62E0-4972-BAF8-42F5E8836DD1}"/>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213</xdr:row>
      <xdr:rowOff>0</xdr:rowOff>
    </xdr:from>
    <xdr:ext cx="1921468" cy="195685"/>
    <xdr:sp macro="" textlink="">
      <xdr:nvSpPr>
        <xdr:cNvPr id="180" name="Drop Down 20" hidden="1">
          <a:extLst>
            <a:ext uri="{63B3BB69-23CF-44E3-9099-C40C66FF867C}">
              <a14:compatExt xmlns:a14="http://schemas.microsoft.com/office/drawing/2010/main" spid="_x0000_s2068"/>
            </a:ext>
            <a:ext uri="{FF2B5EF4-FFF2-40B4-BE49-F238E27FC236}">
              <a16:creationId xmlns:a16="http://schemas.microsoft.com/office/drawing/2014/main" id="{607C8370-A0D7-4B3B-8098-45978ED1077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213</xdr:row>
      <xdr:rowOff>0</xdr:rowOff>
    </xdr:from>
    <xdr:ext cx="1921468" cy="195685"/>
    <xdr:sp macro="" textlink="">
      <xdr:nvSpPr>
        <xdr:cNvPr id="181" name="Drop Down 20" hidden="1">
          <a:extLst>
            <a:ext uri="{63B3BB69-23CF-44E3-9099-C40C66FF867C}">
              <a14:compatExt xmlns:a14="http://schemas.microsoft.com/office/drawing/2010/main" spid="_x0000_s2068"/>
            </a:ext>
            <a:ext uri="{FF2B5EF4-FFF2-40B4-BE49-F238E27FC236}">
              <a16:creationId xmlns:a16="http://schemas.microsoft.com/office/drawing/2014/main" id="{405E834A-3C4F-462C-B899-9675B66C8C52}"/>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221</xdr:row>
      <xdr:rowOff>0</xdr:rowOff>
    </xdr:from>
    <xdr:ext cx="1921468" cy="195685"/>
    <xdr:sp macro="" textlink="">
      <xdr:nvSpPr>
        <xdr:cNvPr id="182" name="Drop Down 20" hidden="1">
          <a:extLst>
            <a:ext uri="{63B3BB69-23CF-44E3-9099-C40C66FF867C}">
              <a14:compatExt xmlns:a14="http://schemas.microsoft.com/office/drawing/2010/main" spid="_x0000_s2068"/>
            </a:ext>
            <a:ext uri="{FF2B5EF4-FFF2-40B4-BE49-F238E27FC236}">
              <a16:creationId xmlns:a16="http://schemas.microsoft.com/office/drawing/2014/main" id="{4823DD21-D1A8-408E-A545-A86C9F1AD214}"/>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221</xdr:row>
      <xdr:rowOff>0</xdr:rowOff>
    </xdr:from>
    <xdr:ext cx="1921468" cy="195685"/>
    <xdr:sp macro="" textlink="">
      <xdr:nvSpPr>
        <xdr:cNvPr id="183" name="Drop Down 20" hidden="1">
          <a:extLst>
            <a:ext uri="{63B3BB69-23CF-44E3-9099-C40C66FF867C}">
              <a14:compatExt xmlns:a14="http://schemas.microsoft.com/office/drawing/2010/main" spid="_x0000_s2068"/>
            </a:ext>
            <a:ext uri="{FF2B5EF4-FFF2-40B4-BE49-F238E27FC236}">
              <a16:creationId xmlns:a16="http://schemas.microsoft.com/office/drawing/2014/main" id="{449246E2-0DE5-409C-8FC1-EC8ADD771BE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221</xdr:row>
      <xdr:rowOff>0</xdr:rowOff>
    </xdr:from>
    <xdr:ext cx="1921468" cy="195685"/>
    <xdr:sp macro="" textlink="">
      <xdr:nvSpPr>
        <xdr:cNvPr id="184" name="Drop Down 20" hidden="1">
          <a:extLst>
            <a:ext uri="{63B3BB69-23CF-44E3-9099-C40C66FF867C}">
              <a14:compatExt xmlns:a14="http://schemas.microsoft.com/office/drawing/2010/main" spid="_x0000_s2068"/>
            </a:ext>
            <a:ext uri="{FF2B5EF4-FFF2-40B4-BE49-F238E27FC236}">
              <a16:creationId xmlns:a16="http://schemas.microsoft.com/office/drawing/2014/main" id="{E7D29E57-95C4-40EE-9E5B-5C58EAC63D66}"/>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221</xdr:row>
      <xdr:rowOff>0</xdr:rowOff>
    </xdr:from>
    <xdr:ext cx="1921468" cy="195685"/>
    <xdr:sp macro="" textlink="">
      <xdr:nvSpPr>
        <xdr:cNvPr id="185" name="Drop Down 20" hidden="1">
          <a:extLst>
            <a:ext uri="{63B3BB69-23CF-44E3-9099-C40C66FF867C}">
              <a14:compatExt xmlns:a14="http://schemas.microsoft.com/office/drawing/2010/main" spid="_x0000_s2068"/>
            </a:ext>
            <a:ext uri="{FF2B5EF4-FFF2-40B4-BE49-F238E27FC236}">
              <a16:creationId xmlns:a16="http://schemas.microsoft.com/office/drawing/2014/main" id="{FF0BB5A3-4454-4F61-AAB4-8CBED551274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228</xdr:row>
      <xdr:rowOff>0</xdr:rowOff>
    </xdr:from>
    <xdr:ext cx="1921468" cy="195685"/>
    <xdr:sp macro="" textlink="">
      <xdr:nvSpPr>
        <xdr:cNvPr id="190" name="Drop Down 20" hidden="1">
          <a:extLst>
            <a:ext uri="{63B3BB69-23CF-44E3-9099-C40C66FF867C}">
              <a14:compatExt xmlns:a14="http://schemas.microsoft.com/office/drawing/2010/main" spid="_x0000_s2068"/>
            </a:ext>
            <a:ext uri="{FF2B5EF4-FFF2-40B4-BE49-F238E27FC236}">
              <a16:creationId xmlns:a16="http://schemas.microsoft.com/office/drawing/2014/main" id="{3E696A8E-23FF-46CF-B2C3-876DF7CC006C}"/>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228</xdr:row>
      <xdr:rowOff>0</xdr:rowOff>
    </xdr:from>
    <xdr:ext cx="1921468" cy="195685"/>
    <xdr:sp macro="" textlink="">
      <xdr:nvSpPr>
        <xdr:cNvPr id="191" name="Drop Down 20" hidden="1">
          <a:extLst>
            <a:ext uri="{63B3BB69-23CF-44E3-9099-C40C66FF867C}">
              <a14:compatExt xmlns:a14="http://schemas.microsoft.com/office/drawing/2010/main" spid="_x0000_s2068"/>
            </a:ext>
            <a:ext uri="{FF2B5EF4-FFF2-40B4-BE49-F238E27FC236}">
              <a16:creationId xmlns:a16="http://schemas.microsoft.com/office/drawing/2014/main" id="{14D1F16A-FC9E-450B-AC32-BE65E68D672D}"/>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228</xdr:row>
      <xdr:rowOff>0</xdr:rowOff>
    </xdr:from>
    <xdr:ext cx="1921468" cy="195685"/>
    <xdr:sp macro="" textlink="">
      <xdr:nvSpPr>
        <xdr:cNvPr id="192" name="Drop Down 20" hidden="1">
          <a:extLst>
            <a:ext uri="{63B3BB69-23CF-44E3-9099-C40C66FF867C}">
              <a14:compatExt xmlns:a14="http://schemas.microsoft.com/office/drawing/2010/main" spid="_x0000_s2068"/>
            </a:ext>
            <a:ext uri="{FF2B5EF4-FFF2-40B4-BE49-F238E27FC236}">
              <a16:creationId xmlns:a16="http://schemas.microsoft.com/office/drawing/2014/main" id="{7A2C8A4D-8C03-492B-ABC7-FD82B87D984F}"/>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228</xdr:row>
      <xdr:rowOff>0</xdr:rowOff>
    </xdr:from>
    <xdr:ext cx="1921468" cy="195685"/>
    <xdr:sp macro="" textlink="">
      <xdr:nvSpPr>
        <xdr:cNvPr id="193" name="Drop Down 20" hidden="1">
          <a:extLst>
            <a:ext uri="{63B3BB69-23CF-44E3-9099-C40C66FF867C}">
              <a14:compatExt xmlns:a14="http://schemas.microsoft.com/office/drawing/2010/main" spid="_x0000_s2068"/>
            </a:ext>
            <a:ext uri="{FF2B5EF4-FFF2-40B4-BE49-F238E27FC236}">
              <a16:creationId xmlns:a16="http://schemas.microsoft.com/office/drawing/2014/main" id="{6434D97A-93C7-4895-9564-7A7486D11FEA}"/>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259</xdr:row>
      <xdr:rowOff>0</xdr:rowOff>
    </xdr:from>
    <xdr:ext cx="1921468" cy="195685"/>
    <xdr:sp macro="" textlink="">
      <xdr:nvSpPr>
        <xdr:cNvPr id="194" name="Drop Down 20" hidden="1">
          <a:extLst>
            <a:ext uri="{63B3BB69-23CF-44E3-9099-C40C66FF867C}">
              <a14:compatExt xmlns:a14="http://schemas.microsoft.com/office/drawing/2010/main" spid="_x0000_s2068"/>
            </a:ext>
            <a:ext uri="{FF2B5EF4-FFF2-40B4-BE49-F238E27FC236}">
              <a16:creationId xmlns:a16="http://schemas.microsoft.com/office/drawing/2014/main" id="{A3ED68CB-4B9D-4A24-A288-E6DFDA8E8D7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259</xdr:row>
      <xdr:rowOff>0</xdr:rowOff>
    </xdr:from>
    <xdr:ext cx="1921468" cy="195685"/>
    <xdr:sp macro="" textlink="">
      <xdr:nvSpPr>
        <xdr:cNvPr id="195" name="Drop Down 20" hidden="1">
          <a:extLst>
            <a:ext uri="{63B3BB69-23CF-44E3-9099-C40C66FF867C}">
              <a14:compatExt xmlns:a14="http://schemas.microsoft.com/office/drawing/2010/main" spid="_x0000_s2068"/>
            </a:ext>
            <a:ext uri="{FF2B5EF4-FFF2-40B4-BE49-F238E27FC236}">
              <a16:creationId xmlns:a16="http://schemas.microsoft.com/office/drawing/2014/main" id="{F6D40E58-B67B-4225-A6E0-0CC9293E803E}"/>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259</xdr:row>
      <xdr:rowOff>0</xdr:rowOff>
    </xdr:from>
    <xdr:ext cx="1921468" cy="195685"/>
    <xdr:sp macro="" textlink="">
      <xdr:nvSpPr>
        <xdr:cNvPr id="196" name="Drop Down 20" hidden="1">
          <a:extLst>
            <a:ext uri="{63B3BB69-23CF-44E3-9099-C40C66FF867C}">
              <a14:compatExt xmlns:a14="http://schemas.microsoft.com/office/drawing/2010/main" spid="_x0000_s2068"/>
            </a:ext>
            <a:ext uri="{FF2B5EF4-FFF2-40B4-BE49-F238E27FC236}">
              <a16:creationId xmlns:a16="http://schemas.microsoft.com/office/drawing/2014/main" id="{FC9B0432-DF67-4B25-B967-201F9BDDE68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259</xdr:row>
      <xdr:rowOff>0</xdr:rowOff>
    </xdr:from>
    <xdr:ext cx="1921468" cy="195685"/>
    <xdr:sp macro="" textlink="">
      <xdr:nvSpPr>
        <xdr:cNvPr id="197" name="Drop Down 20" hidden="1">
          <a:extLst>
            <a:ext uri="{63B3BB69-23CF-44E3-9099-C40C66FF867C}">
              <a14:compatExt xmlns:a14="http://schemas.microsoft.com/office/drawing/2010/main" spid="_x0000_s2068"/>
            </a:ext>
            <a:ext uri="{FF2B5EF4-FFF2-40B4-BE49-F238E27FC236}">
              <a16:creationId xmlns:a16="http://schemas.microsoft.com/office/drawing/2014/main" id="{0404BF6B-EB05-4E4F-8C7A-FF45E794A3E8}"/>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271</xdr:row>
      <xdr:rowOff>0</xdr:rowOff>
    </xdr:from>
    <xdr:ext cx="1921468" cy="195685"/>
    <xdr:sp macro="" textlink="">
      <xdr:nvSpPr>
        <xdr:cNvPr id="198" name="Drop Down 20" hidden="1">
          <a:extLst>
            <a:ext uri="{63B3BB69-23CF-44E3-9099-C40C66FF867C}">
              <a14:compatExt xmlns:a14="http://schemas.microsoft.com/office/drawing/2010/main" spid="_x0000_s2068"/>
            </a:ext>
            <a:ext uri="{FF2B5EF4-FFF2-40B4-BE49-F238E27FC236}">
              <a16:creationId xmlns:a16="http://schemas.microsoft.com/office/drawing/2014/main" id="{BF9D6CB9-A7EB-46E4-A5F4-DA1A9166D14C}"/>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271</xdr:row>
      <xdr:rowOff>0</xdr:rowOff>
    </xdr:from>
    <xdr:ext cx="1921468" cy="195685"/>
    <xdr:sp macro="" textlink="">
      <xdr:nvSpPr>
        <xdr:cNvPr id="199" name="Drop Down 20" hidden="1">
          <a:extLst>
            <a:ext uri="{63B3BB69-23CF-44E3-9099-C40C66FF867C}">
              <a14:compatExt xmlns:a14="http://schemas.microsoft.com/office/drawing/2010/main" spid="_x0000_s2068"/>
            </a:ext>
            <a:ext uri="{FF2B5EF4-FFF2-40B4-BE49-F238E27FC236}">
              <a16:creationId xmlns:a16="http://schemas.microsoft.com/office/drawing/2014/main" id="{607FD274-D582-4F80-85F7-80CD00E8A9DE}"/>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271</xdr:row>
      <xdr:rowOff>0</xdr:rowOff>
    </xdr:from>
    <xdr:ext cx="1921468" cy="195685"/>
    <xdr:sp macro="" textlink="">
      <xdr:nvSpPr>
        <xdr:cNvPr id="200" name="Drop Down 20" hidden="1">
          <a:extLst>
            <a:ext uri="{63B3BB69-23CF-44E3-9099-C40C66FF867C}">
              <a14:compatExt xmlns:a14="http://schemas.microsoft.com/office/drawing/2010/main" spid="_x0000_s2068"/>
            </a:ext>
            <a:ext uri="{FF2B5EF4-FFF2-40B4-BE49-F238E27FC236}">
              <a16:creationId xmlns:a16="http://schemas.microsoft.com/office/drawing/2014/main" id="{76A65FED-8E05-4C0B-A46E-CB1CA312138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271</xdr:row>
      <xdr:rowOff>0</xdr:rowOff>
    </xdr:from>
    <xdr:ext cx="1921468" cy="195685"/>
    <xdr:sp macro="" textlink="">
      <xdr:nvSpPr>
        <xdr:cNvPr id="201" name="Drop Down 20" hidden="1">
          <a:extLst>
            <a:ext uri="{63B3BB69-23CF-44E3-9099-C40C66FF867C}">
              <a14:compatExt xmlns:a14="http://schemas.microsoft.com/office/drawing/2010/main" spid="_x0000_s2068"/>
            </a:ext>
            <a:ext uri="{FF2B5EF4-FFF2-40B4-BE49-F238E27FC236}">
              <a16:creationId xmlns:a16="http://schemas.microsoft.com/office/drawing/2014/main" id="{794A369C-AED7-4B1C-BEEE-8A46EF50828A}"/>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293</xdr:row>
      <xdr:rowOff>0</xdr:rowOff>
    </xdr:from>
    <xdr:ext cx="1921468" cy="195685"/>
    <xdr:sp macro="" textlink="">
      <xdr:nvSpPr>
        <xdr:cNvPr id="202" name="Drop Down 20" hidden="1">
          <a:extLst>
            <a:ext uri="{63B3BB69-23CF-44E3-9099-C40C66FF867C}">
              <a14:compatExt xmlns:a14="http://schemas.microsoft.com/office/drawing/2010/main" spid="_x0000_s2068"/>
            </a:ext>
            <a:ext uri="{FF2B5EF4-FFF2-40B4-BE49-F238E27FC236}">
              <a16:creationId xmlns:a16="http://schemas.microsoft.com/office/drawing/2014/main" id="{94931E6C-C953-4296-A6F7-C0D6A5F85E98}"/>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293</xdr:row>
      <xdr:rowOff>0</xdr:rowOff>
    </xdr:from>
    <xdr:ext cx="1921468" cy="195685"/>
    <xdr:sp macro="" textlink="">
      <xdr:nvSpPr>
        <xdr:cNvPr id="203" name="Drop Down 20" hidden="1">
          <a:extLst>
            <a:ext uri="{63B3BB69-23CF-44E3-9099-C40C66FF867C}">
              <a14:compatExt xmlns:a14="http://schemas.microsoft.com/office/drawing/2010/main" spid="_x0000_s2068"/>
            </a:ext>
            <a:ext uri="{FF2B5EF4-FFF2-40B4-BE49-F238E27FC236}">
              <a16:creationId xmlns:a16="http://schemas.microsoft.com/office/drawing/2014/main" id="{047E868D-E0A2-4453-91D0-C24285D844C4}"/>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293</xdr:row>
      <xdr:rowOff>0</xdr:rowOff>
    </xdr:from>
    <xdr:ext cx="1921468" cy="195685"/>
    <xdr:sp macro="" textlink="">
      <xdr:nvSpPr>
        <xdr:cNvPr id="204" name="Drop Down 20" hidden="1">
          <a:extLst>
            <a:ext uri="{63B3BB69-23CF-44E3-9099-C40C66FF867C}">
              <a14:compatExt xmlns:a14="http://schemas.microsoft.com/office/drawing/2010/main" spid="_x0000_s2068"/>
            </a:ext>
            <a:ext uri="{FF2B5EF4-FFF2-40B4-BE49-F238E27FC236}">
              <a16:creationId xmlns:a16="http://schemas.microsoft.com/office/drawing/2014/main" id="{DD0C21F1-C3BA-4445-9A31-71ED02ECB3D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293</xdr:row>
      <xdr:rowOff>0</xdr:rowOff>
    </xdr:from>
    <xdr:ext cx="1921468" cy="195685"/>
    <xdr:sp macro="" textlink="">
      <xdr:nvSpPr>
        <xdr:cNvPr id="205" name="Drop Down 20" hidden="1">
          <a:extLst>
            <a:ext uri="{63B3BB69-23CF-44E3-9099-C40C66FF867C}">
              <a14:compatExt xmlns:a14="http://schemas.microsoft.com/office/drawing/2010/main" spid="_x0000_s2068"/>
            </a:ext>
            <a:ext uri="{FF2B5EF4-FFF2-40B4-BE49-F238E27FC236}">
              <a16:creationId xmlns:a16="http://schemas.microsoft.com/office/drawing/2014/main" id="{6F12ADB8-AF45-4526-94AC-E6451ABAFED0}"/>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315</xdr:row>
      <xdr:rowOff>0</xdr:rowOff>
    </xdr:from>
    <xdr:ext cx="1921468" cy="195685"/>
    <xdr:sp macro="" textlink="">
      <xdr:nvSpPr>
        <xdr:cNvPr id="214" name="Drop Down 20" hidden="1">
          <a:extLst>
            <a:ext uri="{63B3BB69-23CF-44E3-9099-C40C66FF867C}">
              <a14:compatExt xmlns:a14="http://schemas.microsoft.com/office/drawing/2010/main" spid="_x0000_s2068"/>
            </a:ext>
            <a:ext uri="{FF2B5EF4-FFF2-40B4-BE49-F238E27FC236}">
              <a16:creationId xmlns:a16="http://schemas.microsoft.com/office/drawing/2014/main" id="{5C46ED55-4960-46C2-AA17-3D9F2F182709}"/>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315</xdr:row>
      <xdr:rowOff>0</xdr:rowOff>
    </xdr:from>
    <xdr:ext cx="1921468" cy="195685"/>
    <xdr:sp macro="" textlink="">
      <xdr:nvSpPr>
        <xdr:cNvPr id="215" name="Drop Down 20" hidden="1">
          <a:extLst>
            <a:ext uri="{63B3BB69-23CF-44E3-9099-C40C66FF867C}">
              <a14:compatExt xmlns:a14="http://schemas.microsoft.com/office/drawing/2010/main" spid="_x0000_s2068"/>
            </a:ext>
            <a:ext uri="{FF2B5EF4-FFF2-40B4-BE49-F238E27FC236}">
              <a16:creationId xmlns:a16="http://schemas.microsoft.com/office/drawing/2014/main" id="{AA57D2D3-036C-47DD-9566-9ECD3DACA5D4}"/>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315</xdr:row>
      <xdr:rowOff>0</xdr:rowOff>
    </xdr:from>
    <xdr:ext cx="1921468" cy="195685"/>
    <xdr:sp macro="" textlink="">
      <xdr:nvSpPr>
        <xdr:cNvPr id="216" name="Drop Down 20" hidden="1">
          <a:extLst>
            <a:ext uri="{63B3BB69-23CF-44E3-9099-C40C66FF867C}">
              <a14:compatExt xmlns:a14="http://schemas.microsoft.com/office/drawing/2010/main" spid="_x0000_s2068"/>
            </a:ext>
            <a:ext uri="{FF2B5EF4-FFF2-40B4-BE49-F238E27FC236}">
              <a16:creationId xmlns:a16="http://schemas.microsoft.com/office/drawing/2014/main" id="{111AC2F3-7620-434A-B450-779153870B40}"/>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315</xdr:row>
      <xdr:rowOff>0</xdr:rowOff>
    </xdr:from>
    <xdr:ext cx="1921468" cy="195685"/>
    <xdr:sp macro="" textlink="">
      <xdr:nvSpPr>
        <xdr:cNvPr id="217" name="Drop Down 20" hidden="1">
          <a:extLst>
            <a:ext uri="{63B3BB69-23CF-44E3-9099-C40C66FF867C}">
              <a14:compatExt xmlns:a14="http://schemas.microsoft.com/office/drawing/2010/main" spid="_x0000_s2068"/>
            </a:ext>
            <a:ext uri="{FF2B5EF4-FFF2-40B4-BE49-F238E27FC236}">
              <a16:creationId xmlns:a16="http://schemas.microsoft.com/office/drawing/2014/main" id="{252478A7-7FE5-4885-BBA8-B8E48A95F7C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341</xdr:row>
      <xdr:rowOff>0</xdr:rowOff>
    </xdr:from>
    <xdr:ext cx="1921468" cy="195685"/>
    <xdr:sp macro="" textlink="">
      <xdr:nvSpPr>
        <xdr:cNvPr id="222" name="Drop Down 20" hidden="1">
          <a:extLst>
            <a:ext uri="{63B3BB69-23CF-44E3-9099-C40C66FF867C}">
              <a14:compatExt xmlns:a14="http://schemas.microsoft.com/office/drawing/2010/main" spid="_x0000_s2068"/>
            </a:ext>
            <a:ext uri="{FF2B5EF4-FFF2-40B4-BE49-F238E27FC236}">
              <a16:creationId xmlns:a16="http://schemas.microsoft.com/office/drawing/2014/main" id="{F29F4DD0-116B-442F-A7DD-C2855675FC66}"/>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341</xdr:row>
      <xdr:rowOff>0</xdr:rowOff>
    </xdr:from>
    <xdr:ext cx="1921468" cy="195685"/>
    <xdr:sp macro="" textlink="">
      <xdr:nvSpPr>
        <xdr:cNvPr id="223" name="Drop Down 20" hidden="1">
          <a:extLst>
            <a:ext uri="{63B3BB69-23CF-44E3-9099-C40C66FF867C}">
              <a14:compatExt xmlns:a14="http://schemas.microsoft.com/office/drawing/2010/main" spid="_x0000_s2068"/>
            </a:ext>
            <a:ext uri="{FF2B5EF4-FFF2-40B4-BE49-F238E27FC236}">
              <a16:creationId xmlns:a16="http://schemas.microsoft.com/office/drawing/2014/main" id="{D176E722-38FF-4774-9742-638B6FD84E1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341</xdr:row>
      <xdr:rowOff>0</xdr:rowOff>
    </xdr:from>
    <xdr:ext cx="1921468" cy="195685"/>
    <xdr:sp macro="" textlink="">
      <xdr:nvSpPr>
        <xdr:cNvPr id="224" name="Drop Down 20" hidden="1">
          <a:extLst>
            <a:ext uri="{63B3BB69-23CF-44E3-9099-C40C66FF867C}">
              <a14:compatExt xmlns:a14="http://schemas.microsoft.com/office/drawing/2010/main" spid="_x0000_s2068"/>
            </a:ext>
            <a:ext uri="{FF2B5EF4-FFF2-40B4-BE49-F238E27FC236}">
              <a16:creationId xmlns:a16="http://schemas.microsoft.com/office/drawing/2014/main" id="{3974EB0A-A223-456C-B823-F46BEC5CF3B9}"/>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341</xdr:row>
      <xdr:rowOff>0</xdr:rowOff>
    </xdr:from>
    <xdr:ext cx="1921468" cy="195685"/>
    <xdr:sp macro="" textlink="">
      <xdr:nvSpPr>
        <xdr:cNvPr id="225" name="Drop Down 20" hidden="1">
          <a:extLst>
            <a:ext uri="{63B3BB69-23CF-44E3-9099-C40C66FF867C}">
              <a14:compatExt xmlns:a14="http://schemas.microsoft.com/office/drawing/2010/main" spid="_x0000_s2068"/>
            </a:ext>
            <a:ext uri="{FF2B5EF4-FFF2-40B4-BE49-F238E27FC236}">
              <a16:creationId xmlns:a16="http://schemas.microsoft.com/office/drawing/2014/main" id="{99AA2078-DFD1-4159-8308-6AA013072845}"/>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383</xdr:row>
      <xdr:rowOff>0</xdr:rowOff>
    </xdr:from>
    <xdr:ext cx="1921468" cy="195685"/>
    <xdr:sp macro="" textlink="">
      <xdr:nvSpPr>
        <xdr:cNvPr id="226" name="Drop Down 20" hidden="1">
          <a:extLst>
            <a:ext uri="{63B3BB69-23CF-44E3-9099-C40C66FF867C}">
              <a14:compatExt xmlns:a14="http://schemas.microsoft.com/office/drawing/2010/main" spid="_x0000_s2068"/>
            </a:ext>
            <a:ext uri="{FF2B5EF4-FFF2-40B4-BE49-F238E27FC236}">
              <a16:creationId xmlns:a16="http://schemas.microsoft.com/office/drawing/2014/main" id="{D179D6EF-237C-4F0C-9253-03C86253C4F2}"/>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383</xdr:row>
      <xdr:rowOff>0</xdr:rowOff>
    </xdr:from>
    <xdr:ext cx="1921468" cy="195685"/>
    <xdr:sp macro="" textlink="">
      <xdr:nvSpPr>
        <xdr:cNvPr id="227" name="Drop Down 20" hidden="1">
          <a:extLst>
            <a:ext uri="{63B3BB69-23CF-44E3-9099-C40C66FF867C}">
              <a14:compatExt xmlns:a14="http://schemas.microsoft.com/office/drawing/2010/main" spid="_x0000_s2068"/>
            </a:ext>
            <a:ext uri="{FF2B5EF4-FFF2-40B4-BE49-F238E27FC236}">
              <a16:creationId xmlns:a16="http://schemas.microsoft.com/office/drawing/2014/main" id="{0A35B22E-8301-410B-9EA5-09BA2AC3A95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383</xdr:row>
      <xdr:rowOff>0</xdr:rowOff>
    </xdr:from>
    <xdr:ext cx="1921468" cy="195685"/>
    <xdr:sp macro="" textlink="">
      <xdr:nvSpPr>
        <xdr:cNvPr id="228" name="Drop Down 20" hidden="1">
          <a:extLst>
            <a:ext uri="{63B3BB69-23CF-44E3-9099-C40C66FF867C}">
              <a14:compatExt xmlns:a14="http://schemas.microsoft.com/office/drawing/2010/main" spid="_x0000_s2068"/>
            </a:ext>
            <a:ext uri="{FF2B5EF4-FFF2-40B4-BE49-F238E27FC236}">
              <a16:creationId xmlns:a16="http://schemas.microsoft.com/office/drawing/2014/main" id="{25A09059-256A-44F5-9793-41E99C0E7EC0}"/>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383</xdr:row>
      <xdr:rowOff>0</xdr:rowOff>
    </xdr:from>
    <xdr:ext cx="1921468" cy="195685"/>
    <xdr:sp macro="" textlink="">
      <xdr:nvSpPr>
        <xdr:cNvPr id="229" name="Drop Down 20" hidden="1">
          <a:extLst>
            <a:ext uri="{63B3BB69-23CF-44E3-9099-C40C66FF867C}">
              <a14:compatExt xmlns:a14="http://schemas.microsoft.com/office/drawing/2010/main" spid="_x0000_s2068"/>
            </a:ext>
            <a:ext uri="{FF2B5EF4-FFF2-40B4-BE49-F238E27FC236}">
              <a16:creationId xmlns:a16="http://schemas.microsoft.com/office/drawing/2014/main" id="{BA2CC1E6-40E0-431A-91B7-7801C8693280}"/>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408</xdr:row>
      <xdr:rowOff>0</xdr:rowOff>
    </xdr:from>
    <xdr:ext cx="1921468" cy="195685"/>
    <xdr:sp macro="" textlink="">
      <xdr:nvSpPr>
        <xdr:cNvPr id="230" name="Drop Down 20" hidden="1">
          <a:extLst>
            <a:ext uri="{63B3BB69-23CF-44E3-9099-C40C66FF867C}">
              <a14:compatExt xmlns:a14="http://schemas.microsoft.com/office/drawing/2010/main" spid="_x0000_s2068"/>
            </a:ext>
            <a:ext uri="{FF2B5EF4-FFF2-40B4-BE49-F238E27FC236}">
              <a16:creationId xmlns:a16="http://schemas.microsoft.com/office/drawing/2014/main" id="{6C3A61AD-DCC3-41D0-A5E6-12706C282199}"/>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408</xdr:row>
      <xdr:rowOff>0</xdr:rowOff>
    </xdr:from>
    <xdr:ext cx="1921468" cy="195685"/>
    <xdr:sp macro="" textlink="">
      <xdr:nvSpPr>
        <xdr:cNvPr id="231" name="Drop Down 20" hidden="1">
          <a:extLst>
            <a:ext uri="{63B3BB69-23CF-44E3-9099-C40C66FF867C}">
              <a14:compatExt xmlns:a14="http://schemas.microsoft.com/office/drawing/2010/main" spid="_x0000_s2068"/>
            </a:ext>
            <a:ext uri="{FF2B5EF4-FFF2-40B4-BE49-F238E27FC236}">
              <a16:creationId xmlns:a16="http://schemas.microsoft.com/office/drawing/2014/main" id="{AC6F7BDF-CDB1-42F3-95B3-FAB748A4AFAF}"/>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408</xdr:row>
      <xdr:rowOff>0</xdr:rowOff>
    </xdr:from>
    <xdr:ext cx="1921468" cy="195685"/>
    <xdr:sp macro="" textlink="">
      <xdr:nvSpPr>
        <xdr:cNvPr id="232" name="Drop Down 20" hidden="1">
          <a:extLst>
            <a:ext uri="{63B3BB69-23CF-44E3-9099-C40C66FF867C}">
              <a14:compatExt xmlns:a14="http://schemas.microsoft.com/office/drawing/2010/main" spid="_x0000_s2068"/>
            </a:ext>
            <a:ext uri="{FF2B5EF4-FFF2-40B4-BE49-F238E27FC236}">
              <a16:creationId xmlns:a16="http://schemas.microsoft.com/office/drawing/2014/main" id="{61C967E2-A8E6-458E-B530-88CE3A8CBA4C}"/>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408</xdr:row>
      <xdr:rowOff>0</xdr:rowOff>
    </xdr:from>
    <xdr:ext cx="1921468" cy="195685"/>
    <xdr:sp macro="" textlink="">
      <xdr:nvSpPr>
        <xdr:cNvPr id="233" name="Drop Down 20" hidden="1">
          <a:extLst>
            <a:ext uri="{63B3BB69-23CF-44E3-9099-C40C66FF867C}">
              <a14:compatExt xmlns:a14="http://schemas.microsoft.com/office/drawing/2010/main" spid="_x0000_s2068"/>
            </a:ext>
            <a:ext uri="{FF2B5EF4-FFF2-40B4-BE49-F238E27FC236}">
              <a16:creationId xmlns:a16="http://schemas.microsoft.com/office/drawing/2014/main" id="{970C8CC3-E268-4705-8052-50A8F5E4111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484</xdr:row>
      <xdr:rowOff>0</xdr:rowOff>
    </xdr:from>
    <xdr:ext cx="1921468" cy="195685"/>
    <xdr:sp macro="" textlink="">
      <xdr:nvSpPr>
        <xdr:cNvPr id="234" name="Drop Down 20" hidden="1">
          <a:extLst>
            <a:ext uri="{63B3BB69-23CF-44E3-9099-C40C66FF867C}">
              <a14:compatExt xmlns:a14="http://schemas.microsoft.com/office/drawing/2010/main" spid="_x0000_s2068"/>
            </a:ext>
            <a:ext uri="{FF2B5EF4-FFF2-40B4-BE49-F238E27FC236}">
              <a16:creationId xmlns:a16="http://schemas.microsoft.com/office/drawing/2014/main" id="{EB461840-7F7D-4544-86C3-BAAA4FC2D991}"/>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484</xdr:row>
      <xdr:rowOff>0</xdr:rowOff>
    </xdr:from>
    <xdr:ext cx="1921468" cy="195685"/>
    <xdr:sp macro="" textlink="">
      <xdr:nvSpPr>
        <xdr:cNvPr id="235" name="Drop Down 20" hidden="1">
          <a:extLst>
            <a:ext uri="{63B3BB69-23CF-44E3-9099-C40C66FF867C}">
              <a14:compatExt xmlns:a14="http://schemas.microsoft.com/office/drawing/2010/main" spid="_x0000_s2068"/>
            </a:ext>
            <a:ext uri="{FF2B5EF4-FFF2-40B4-BE49-F238E27FC236}">
              <a16:creationId xmlns:a16="http://schemas.microsoft.com/office/drawing/2014/main" id="{81B25514-5D0C-4CB3-90C4-E45AABD426F9}"/>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484</xdr:row>
      <xdr:rowOff>0</xdr:rowOff>
    </xdr:from>
    <xdr:ext cx="1921468" cy="195685"/>
    <xdr:sp macro="" textlink="">
      <xdr:nvSpPr>
        <xdr:cNvPr id="236" name="Drop Down 20" hidden="1">
          <a:extLst>
            <a:ext uri="{63B3BB69-23CF-44E3-9099-C40C66FF867C}">
              <a14:compatExt xmlns:a14="http://schemas.microsoft.com/office/drawing/2010/main" spid="_x0000_s2068"/>
            </a:ext>
            <a:ext uri="{FF2B5EF4-FFF2-40B4-BE49-F238E27FC236}">
              <a16:creationId xmlns:a16="http://schemas.microsoft.com/office/drawing/2014/main" id="{357B4DF7-D16D-4D32-BD44-5EC7C8F5C5D0}"/>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484</xdr:row>
      <xdr:rowOff>0</xdr:rowOff>
    </xdr:from>
    <xdr:ext cx="1921468" cy="195685"/>
    <xdr:sp macro="" textlink="">
      <xdr:nvSpPr>
        <xdr:cNvPr id="237" name="Drop Down 20" hidden="1">
          <a:extLst>
            <a:ext uri="{63B3BB69-23CF-44E3-9099-C40C66FF867C}">
              <a14:compatExt xmlns:a14="http://schemas.microsoft.com/office/drawing/2010/main" spid="_x0000_s2068"/>
            </a:ext>
            <a:ext uri="{FF2B5EF4-FFF2-40B4-BE49-F238E27FC236}">
              <a16:creationId xmlns:a16="http://schemas.microsoft.com/office/drawing/2014/main" id="{2D697DA7-ABF5-486F-8C5C-E50BB1307DCE}"/>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506</xdr:row>
      <xdr:rowOff>0</xdr:rowOff>
    </xdr:from>
    <xdr:ext cx="1921468" cy="195685"/>
    <xdr:sp macro="" textlink="">
      <xdr:nvSpPr>
        <xdr:cNvPr id="238" name="Drop Down 20" hidden="1">
          <a:extLst>
            <a:ext uri="{63B3BB69-23CF-44E3-9099-C40C66FF867C}">
              <a14:compatExt xmlns:a14="http://schemas.microsoft.com/office/drawing/2010/main" spid="_x0000_s2068"/>
            </a:ext>
            <a:ext uri="{FF2B5EF4-FFF2-40B4-BE49-F238E27FC236}">
              <a16:creationId xmlns:a16="http://schemas.microsoft.com/office/drawing/2014/main" id="{9DF4B375-FF29-407A-9545-E51F055F7D39}"/>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506</xdr:row>
      <xdr:rowOff>0</xdr:rowOff>
    </xdr:from>
    <xdr:ext cx="1921468" cy="195685"/>
    <xdr:sp macro="" textlink="">
      <xdr:nvSpPr>
        <xdr:cNvPr id="239" name="Drop Down 20" hidden="1">
          <a:extLst>
            <a:ext uri="{63B3BB69-23CF-44E3-9099-C40C66FF867C}">
              <a14:compatExt xmlns:a14="http://schemas.microsoft.com/office/drawing/2010/main" spid="_x0000_s2068"/>
            </a:ext>
            <a:ext uri="{FF2B5EF4-FFF2-40B4-BE49-F238E27FC236}">
              <a16:creationId xmlns:a16="http://schemas.microsoft.com/office/drawing/2014/main" id="{2A233496-F8BF-4743-8147-4505761C65EA}"/>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506</xdr:row>
      <xdr:rowOff>0</xdr:rowOff>
    </xdr:from>
    <xdr:ext cx="1921468" cy="195685"/>
    <xdr:sp macro="" textlink="">
      <xdr:nvSpPr>
        <xdr:cNvPr id="240" name="Drop Down 20" hidden="1">
          <a:extLst>
            <a:ext uri="{63B3BB69-23CF-44E3-9099-C40C66FF867C}">
              <a14:compatExt xmlns:a14="http://schemas.microsoft.com/office/drawing/2010/main" spid="_x0000_s2068"/>
            </a:ext>
            <a:ext uri="{FF2B5EF4-FFF2-40B4-BE49-F238E27FC236}">
              <a16:creationId xmlns:a16="http://schemas.microsoft.com/office/drawing/2014/main" id="{598556DE-84A0-42A7-A992-2011200EBEB5}"/>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506</xdr:row>
      <xdr:rowOff>0</xdr:rowOff>
    </xdr:from>
    <xdr:ext cx="1921468" cy="195685"/>
    <xdr:sp macro="" textlink="">
      <xdr:nvSpPr>
        <xdr:cNvPr id="241" name="Drop Down 20" hidden="1">
          <a:extLst>
            <a:ext uri="{63B3BB69-23CF-44E3-9099-C40C66FF867C}">
              <a14:compatExt xmlns:a14="http://schemas.microsoft.com/office/drawing/2010/main" spid="_x0000_s2068"/>
            </a:ext>
            <a:ext uri="{FF2B5EF4-FFF2-40B4-BE49-F238E27FC236}">
              <a16:creationId xmlns:a16="http://schemas.microsoft.com/office/drawing/2014/main" id="{104F61D0-A773-45F8-B819-2AF6418D33E6}"/>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519</xdr:row>
      <xdr:rowOff>0</xdr:rowOff>
    </xdr:from>
    <xdr:ext cx="1921468" cy="195685"/>
    <xdr:sp macro="" textlink="">
      <xdr:nvSpPr>
        <xdr:cNvPr id="242" name="Drop Down 20" hidden="1">
          <a:extLst>
            <a:ext uri="{63B3BB69-23CF-44E3-9099-C40C66FF867C}">
              <a14:compatExt xmlns:a14="http://schemas.microsoft.com/office/drawing/2010/main" spid="_x0000_s2068"/>
            </a:ext>
            <a:ext uri="{FF2B5EF4-FFF2-40B4-BE49-F238E27FC236}">
              <a16:creationId xmlns:a16="http://schemas.microsoft.com/office/drawing/2014/main" id="{3A58DB0D-ECC2-4DDB-AABE-D08588200814}"/>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519</xdr:row>
      <xdr:rowOff>0</xdr:rowOff>
    </xdr:from>
    <xdr:ext cx="1921468" cy="195685"/>
    <xdr:sp macro="" textlink="">
      <xdr:nvSpPr>
        <xdr:cNvPr id="243" name="Drop Down 20" hidden="1">
          <a:extLst>
            <a:ext uri="{63B3BB69-23CF-44E3-9099-C40C66FF867C}">
              <a14:compatExt xmlns:a14="http://schemas.microsoft.com/office/drawing/2010/main" spid="_x0000_s2068"/>
            </a:ext>
            <a:ext uri="{FF2B5EF4-FFF2-40B4-BE49-F238E27FC236}">
              <a16:creationId xmlns:a16="http://schemas.microsoft.com/office/drawing/2014/main" id="{FBDD3B07-1783-4F77-AFA3-D13630BFC7D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519</xdr:row>
      <xdr:rowOff>0</xdr:rowOff>
    </xdr:from>
    <xdr:ext cx="1921468" cy="195685"/>
    <xdr:sp macro="" textlink="">
      <xdr:nvSpPr>
        <xdr:cNvPr id="244" name="Drop Down 20" hidden="1">
          <a:extLst>
            <a:ext uri="{63B3BB69-23CF-44E3-9099-C40C66FF867C}">
              <a14:compatExt xmlns:a14="http://schemas.microsoft.com/office/drawing/2010/main" spid="_x0000_s2068"/>
            </a:ext>
            <a:ext uri="{FF2B5EF4-FFF2-40B4-BE49-F238E27FC236}">
              <a16:creationId xmlns:a16="http://schemas.microsoft.com/office/drawing/2014/main" id="{AF776B7F-8B6B-41FF-8CFA-AF6F022E5476}"/>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519</xdr:row>
      <xdr:rowOff>0</xdr:rowOff>
    </xdr:from>
    <xdr:ext cx="1921468" cy="195685"/>
    <xdr:sp macro="" textlink="">
      <xdr:nvSpPr>
        <xdr:cNvPr id="245" name="Drop Down 20" hidden="1">
          <a:extLst>
            <a:ext uri="{63B3BB69-23CF-44E3-9099-C40C66FF867C}">
              <a14:compatExt xmlns:a14="http://schemas.microsoft.com/office/drawing/2010/main" spid="_x0000_s2068"/>
            </a:ext>
            <a:ext uri="{FF2B5EF4-FFF2-40B4-BE49-F238E27FC236}">
              <a16:creationId xmlns:a16="http://schemas.microsoft.com/office/drawing/2014/main" id="{A8AFA2A9-F2F2-4E89-A072-693D4820C08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46" name="Drop Down 20" hidden="1">
          <a:extLst>
            <a:ext uri="{63B3BB69-23CF-44E3-9099-C40C66FF867C}">
              <a14:compatExt xmlns:a14="http://schemas.microsoft.com/office/drawing/2010/main" spid="_x0000_s2068"/>
            </a:ext>
            <a:ext uri="{FF2B5EF4-FFF2-40B4-BE49-F238E27FC236}">
              <a16:creationId xmlns:a16="http://schemas.microsoft.com/office/drawing/2014/main" id="{325A9C0F-CE63-4C01-8720-20AF8145EF03}"/>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47" name="Drop Down 20" hidden="1">
          <a:extLst>
            <a:ext uri="{63B3BB69-23CF-44E3-9099-C40C66FF867C}">
              <a14:compatExt xmlns:a14="http://schemas.microsoft.com/office/drawing/2010/main" spid="_x0000_s2068"/>
            </a:ext>
            <a:ext uri="{FF2B5EF4-FFF2-40B4-BE49-F238E27FC236}">
              <a16:creationId xmlns:a16="http://schemas.microsoft.com/office/drawing/2014/main" id="{1EB8B3C7-6138-4910-8CB0-8FC0768ADC44}"/>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48" name="Drop Down 20" hidden="1">
          <a:extLst>
            <a:ext uri="{63B3BB69-23CF-44E3-9099-C40C66FF867C}">
              <a14:compatExt xmlns:a14="http://schemas.microsoft.com/office/drawing/2010/main" spid="_x0000_s2068"/>
            </a:ext>
            <a:ext uri="{FF2B5EF4-FFF2-40B4-BE49-F238E27FC236}">
              <a16:creationId xmlns:a16="http://schemas.microsoft.com/office/drawing/2014/main" id="{FFA4269D-6DE3-486C-8196-CD7EA831AAFF}"/>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49" name="Drop Down 20" hidden="1">
          <a:extLst>
            <a:ext uri="{63B3BB69-23CF-44E3-9099-C40C66FF867C}">
              <a14:compatExt xmlns:a14="http://schemas.microsoft.com/office/drawing/2010/main" spid="_x0000_s2068"/>
            </a:ext>
            <a:ext uri="{FF2B5EF4-FFF2-40B4-BE49-F238E27FC236}">
              <a16:creationId xmlns:a16="http://schemas.microsoft.com/office/drawing/2014/main" id="{CDAD5828-5A54-4B24-8628-953E9EF7E5F9}"/>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50" name="Drop Down 20" hidden="1">
          <a:extLst>
            <a:ext uri="{63B3BB69-23CF-44E3-9099-C40C66FF867C}">
              <a14:compatExt xmlns:a14="http://schemas.microsoft.com/office/drawing/2010/main" spid="_x0000_s2068"/>
            </a:ext>
            <a:ext uri="{FF2B5EF4-FFF2-40B4-BE49-F238E27FC236}">
              <a16:creationId xmlns:a16="http://schemas.microsoft.com/office/drawing/2014/main" id="{6EFDC72B-440C-42EE-8F17-B39A731D8F7A}"/>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51" name="Drop Down 20" hidden="1">
          <a:extLst>
            <a:ext uri="{63B3BB69-23CF-44E3-9099-C40C66FF867C}">
              <a14:compatExt xmlns:a14="http://schemas.microsoft.com/office/drawing/2010/main" spid="_x0000_s2068"/>
            </a:ext>
            <a:ext uri="{FF2B5EF4-FFF2-40B4-BE49-F238E27FC236}">
              <a16:creationId xmlns:a16="http://schemas.microsoft.com/office/drawing/2014/main" id="{64CA2550-5D3C-4937-8082-E34BB64557EE}"/>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52" name="Drop Down 20" hidden="1">
          <a:extLst>
            <a:ext uri="{63B3BB69-23CF-44E3-9099-C40C66FF867C}">
              <a14:compatExt xmlns:a14="http://schemas.microsoft.com/office/drawing/2010/main" spid="_x0000_s2068"/>
            </a:ext>
            <a:ext uri="{FF2B5EF4-FFF2-40B4-BE49-F238E27FC236}">
              <a16:creationId xmlns:a16="http://schemas.microsoft.com/office/drawing/2014/main" id="{44E8A12B-91F5-4550-BDDE-6CBBE949410E}"/>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253" name="Drop Down 20" hidden="1">
          <a:extLst>
            <a:ext uri="{63B3BB69-23CF-44E3-9099-C40C66FF867C}">
              <a14:compatExt xmlns:a14="http://schemas.microsoft.com/office/drawing/2010/main" spid="_x0000_s2068"/>
            </a:ext>
            <a:ext uri="{FF2B5EF4-FFF2-40B4-BE49-F238E27FC236}">
              <a16:creationId xmlns:a16="http://schemas.microsoft.com/office/drawing/2014/main" id="{590990BC-51DF-4E75-898B-7BD6DF817FB2}"/>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658</xdr:row>
      <xdr:rowOff>0</xdr:rowOff>
    </xdr:from>
    <xdr:ext cx="1921468" cy="195685"/>
    <xdr:sp macro="" textlink="">
      <xdr:nvSpPr>
        <xdr:cNvPr id="254" name="Drop Down 20" hidden="1">
          <a:extLst>
            <a:ext uri="{63B3BB69-23CF-44E3-9099-C40C66FF867C}">
              <a14:compatExt xmlns:a14="http://schemas.microsoft.com/office/drawing/2010/main" spid="_x0000_s2068"/>
            </a:ext>
            <a:ext uri="{FF2B5EF4-FFF2-40B4-BE49-F238E27FC236}">
              <a16:creationId xmlns:a16="http://schemas.microsoft.com/office/drawing/2014/main" id="{2E1205B9-F30F-442F-8459-1108E90D43C5}"/>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658</xdr:row>
      <xdr:rowOff>0</xdr:rowOff>
    </xdr:from>
    <xdr:ext cx="1921468" cy="195685"/>
    <xdr:sp macro="" textlink="">
      <xdr:nvSpPr>
        <xdr:cNvPr id="255" name="Drop Down 20" hidden="1">
          <a:extLst>
            <a:ext uri="{63B3BB69-23CF-44E3-9099-C40C66FF867C}">
              <a14:compatExt xmlns:a14="http://schemas.microsoft.com/office/drawing/2010/main" spid="_x0000_s2068"/>
            </a:ext>
            <a:ext uri="{FF2B5EF4-FFF2-40B4-BE49-F238E27FC236}">
              <a16:creationId xmlns:a16="http://schemas.microsoft.com/office/drawing/2014/main" id="{37CC3E97-C6C4-4D65-B21B-533B7A3AAE14}"/>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658</xdr:row>
      <xdr:rowOff>0</xdr:rowOff>
    </xdr:from>
    <xdr:ext cx="1921468" cy="195685"/>
    <xdr:sp macro="" textlink="">
      <xdr:nvSpPr>
        <xdr:cNvPr id="256" name="Drop Down 20" hidden="1">
          <a:extLst>
            <a:ext uri="{63B3BB69-23CF-44E3-9099-C40C66FF867C}">
              <a14:compatExt xmlns:a14="http://schemas.microsoft.com/office/drawing/2010/main" spid="_x0000_s2068"/>
            </a:ext>
            <a:ext uri="{FF2B5EF4-FFF2-40B4-BE49-F238E27FC236}">
              <a16:creationId xmlns:a16="http://schemas.microsoft.com/office/drawing/2014/main" id="{63610331-2255-455D-9D8C-BACD94928F45}"/>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658</xdr:row>
      <xdr:rowOff>0</xdr:rowOff>
    </xdr:from>
    <xdr:ext cx="1921468" cy="195685"/>
    <xdr:sp macro="" textlink="">
      <xdr:nvSpPr>
        <xdr:cNvPr id="257" name="Drop Down 20" hidden="1">
          <a:extLst>
            <a:ext uri="{63B3BB69-23CF-44E3-9099-C40C66FF867C}">
              <a14:compatExt xmlns:a14="http://schemas.microsoft.com/office/drawing/2010/main" spid="_x0000_s2068"/>
            </a:ext>
            <a:ext uri="{FF2B5EF4-FFF2-40B4-BE49-F238E27FC236}">
              <a16:creationId xmlns:a16="http://schemas.microsoft.com/office/drawing/2014/main" id="{36C34105-E5DD-4131-AE30-D12837FA9AC6}"/>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659</xdr:row>
      <xdr:rowOff>0</xdr:rowOff>
    </xdr:from>
    <xdr:ext cx="1921468" cy="195685"/>
    <xdr:sp macro="" textlink="">
      <xdr:nvSpPr>
        <xdr:cNvPr id="258" name="Drop Down 20" hidden="1">
          <a:extLst>
            <a:ext uri="{63B3BB69-23CF-44E3-9099-C40C66FF867C}">
              <a14:compatExt xmlns:a14="http://schemas.microsoft.com/office/drawing/2010/main" spid="_x0000_s2068"/>
            </a:ext>
            <a:ext uri="{FF2B5EF4-FFF2-40B4-BE49-F238E27FC236}">
              <a16:creationId xmlns:a16="http://schemas.microsoft.com/office/drawing/2014/main" id="{4CE48FD3-F4C1-47EE-9857-47FDC2F9041A}"/>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659</xdr:row>
      <xdr:rowOff>0</xdr:rowOff>
    </xdr:from>
    <xdr:ext cx="1921468" cy="195685"/>
    <xdr:sp macro="" textlink="">
      <xdr:nvSpPr>
        <xdr:cNvPr id="259" name="Drop Down 20" hidden="1">
          <a:extLst>
            <a:ext uri="{63B3BB69-23CF-44E3-9099-C40C66FF867C}">
              <a14:compatExt xmlns:a14="http://schemas.microsoft.com/office/drawing/2010/main" spid="_x0000_s2068"/>
            </a:ext>
            <a:ext uri="{FF2B5EF4-FFF2-40B4-BE49-F238E27FC236}">
              <a16:creationId xmlns:a16="http://schemas.microsoft.com/office/drawing/2014/main" id="{FC10A998-7385-4B59-97BC-04BFBE24EEE8}"/>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659</xdr:row>
      <xdr:rowOff>0</xdr:rowOff>
    </xdr:from>
    <xdr:ext cx="1921468" cy="195685"/>
    <xdr:sp macro="" textlink="">
      <xdr:nvSpPr>
        <xdr:cNvPr id="260" name="Drop Down 20" hidden="1">
          <a:extLst>
            <a:ext uri="{63B3BB69-23CF-44E3-9099-C40C66FF867C}">
              <a14:compatExt xmlns:a14="http://schemas.microsoft.com/office/drawing/2010/main" spid="_x0000_s2068"/>
            </a:ext>
            <a:ext uri="{FF2B5EF4-FFF2-40B4-BE49-F238E27FC236}">
              <a16:creationId xmlns:a16="http://schemas.microsoft.com/office/drawing/2014/main" id="{5F788ED8-753C-45DE-9236-5B27B8E75EA5}"/>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659</xdr:row>
      <xdr:rowOff>0</xdr:rowOff>
    </xdr:from>
    <xdr:ext cx="1921468" cy="195685"/>
    <xdr:sp macro="" textlink="">
      <xdr:nvSpPr>
        <xdr:cNvPr id="261" name="Drop Down 20" hidden="1">
          <a:extLst>
            <a:ext uri="{63B3BB69-23CF-44E3-9099-C40C66FF867C}">
              <a14:compatExt xmlns:a14="http://schemas.microsoft.com/office/drawing/2010/main" spid="_x0000_s2068"/>
            </a:ext>
            <a:ext uri="{FF2B5EF4-FFF2-40B4-BE49-F238E27FC236}">
              <a16:creationId xmlns:a16="http://schemas.microsoft.com/office/drawing/2014/main" id="{8C565654-9108-41DF-9B80-75858F831589}"/>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684</xdr:row>
      <xdr:rowOff>0</xdr:rowOff>
    </xdr:from>
    <xdr:ext cx="1921468" cy="195685"/>
    <xdr:sp macro="" textlink="">
      <xdr:nvSpPr>
        <xdr:cNvPr id="262" name="Drop Down 20" hidden="1">
          <a:extLst>
            <a:ext uri="{63B3BB69-23CF-44E3-9099-C40C66FF867C}">
              <a14:compatExt xmlns:a14="http://schemas.microsoft.com/office/drawing/2010/main" spid="_x0000_s2068"/>
            </a:ext>
            <a:ext uri="{FF2B5EF4-FFF2-40B4-BE49-F238E27FC236}">
              <a16:creationId xmlns:a16="http://schemas.microsoft.com/office/drawing/2014/main" id="{AE044AF3-86CF-47BC-B919-64A314009FE7}"/>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684</xdr:row>
      <xdr:rowOff>0</xdr:rowOff>
    </xdr:from>
    <xdr:ext cx="1921468" cy="195685"/>
    <xdr:sp macro="" textlink="">
      <xdr:nvSpPr>
        <xdr:cNvPr id="263" name="Drop Down 20" hidden="1">
          <a:extLst>
            <a:ext uri="{63B3BB69-23CF-44E3-9099-C40C66FF867C}">
              <a14:compatExt xmlns:a14="http://schemas.microsoft.com/office/drawing/2010/main" spid="_x0000_s2068"/>
            </a:ext>
            <a:ext uri="{FF2B5EF4-FFF2-40B4-BE49-F238E27FC236}">
              <a16:creationId xmlns:a16="http://schemas.microsoft.com/office/drawing/2014/main" id="{21D6CB2F-C35F-4822-9D63-C3937B0598AF}"/>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684</xdr:row>
      <xdr:rowOff>0</xdr:rowOff>
    </xdr:from>
    <xdr:ext cx="1921468" cy="195685"/>
    <xdr:sp macro="" textlink="">
      <xdr:nvSpPr>
        <xdr:cNvPr id="264" name="Drop Down 20" hidden="1">
          <a:extLst>
            <a:ext uri="{63B3BB69-23CF-44E3-9099-C40C66FF867C}">
              <a14:compatExt xmlns:a14="http://schemas.microsoft.com/office/drawing/2010/main" spid="_x0000_s2068"/>
            </a:ext>
            <a:ext uri="{FF2B5EF4-FFF2-40B4-BE49-F238E27FC236}">
              <a16:creationId xmlns:a16="http://schemas.microsoft.com/office/drawing/2014/main" id="{A6DEE212-E971-4480-8AAB-7F5BB3204E2F}"/>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684</xdr:row>
      <xdr:rowOff>0</xdr:rowOff>
    </xdr:from>
    <xdr:ext cx="1921468" cy="195685"/>
    <xdr:sp macro="" textlink="">
      <xdr:nvSpPr>
        <xdr:cNvPr id="265" name="Drop Down 20" hidden="1">
          <a:extLst>
            <a:ext uri="{63B3BB69-23CF-44E3-9099-C40C66FF867C}">
              <a14:compatExt xmlns:a14="http://schemas.microsoft.com/office/drawing/2010/main" spid="_x0000_s2068"/>
            </a:ext>
            <a:ext uri="{FF2B5EF4-FFF2-40B4-BE49-F238E27FC236}">
              <a16:creationId xmlns:a16="http://schemas.microsoft.com/office/drawing/2014/main" id="{C78F1A77-F650-42F3-BFE6-F0CDFABDF32B}"/>
            </a:ext>
          </a:extLst>
        </xdr:cNvPr>
        <xdr:cNvSpPr/>
      </xdr:nvSpPr>
      <xdr:spPr bwMode="auto">
        <a:xfrm>
          <a:off x="5654040" y="122986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xdr:row>
      <xdr:rowOff>0</xdr:rowOff>
    </xdr:from>
    <xdr:ext cx="2529840" cy="195685"/>
    <xdr:sp macro="" textlink="">
      <xdr:nvSpPr>
        <xdr:cNvPr id="266" name="Drop Down 4" hidden="1">
          <a:extLst>
            <a:ext uri="{63B3BB69-23CF-44E3-9099-C40C66FF867C}">
              <a14:compatExt xmlns:a14="http://schemas.microsoft.com/office/drawing/2010/main" spid="_x0000_s2052"/>
            </a:ext>
            <a:ext uri="{FF2B5EF4-FFF2-40B4-BE49-F238E27FC236}">
              <a16:creationId xmlns:a16="http://schemas.microsoft.com/office/drawing/2014/main" id="{98E0CCFE-27AF-4A49-A808-22456204E0ED}"/>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xdr:row>
      <xdr:rowOff>0</xdr:rowOff>
    </xdr:from>
    <xdr:ext cx="1921468" cy="195685"/>
    <xdr:sp macro="" textlink="">
      <xdr:nvSpPr>
        <xdr:cNvPr id="267" name="Drop Down 20" hidden="1">
          <a:extLst>
            <a:ext uri="{63B3BB69-23CF-44E3-9099-C40C66FF867C}">
              <a14:compatExt xmlns:a14="http://schemas.microsoft.com/office/drawing/2010/main" spid="_x0000_s2068"/>
            </a:ext>
            <a:ext uri="{FF2B5EF4-FFF2-40B4-BE49-F238E27FC236}">
              <a16:creationId xmlns:a16="http://schemas.microsoft.com/office/drawing/2014/main" id="{40DB6E74-A010-413D-8958-9F86BE540381}"/>
            </a:ext>
          </a:extLst>
        </xdr:cNvPr>
        <xdr:cNvSpPr/>
      </xdr:nvSpPr>
      <xdr:spPr bwMode="auto">
        <a:xfrm>
          <a:off x="6175375" y="1520031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xdr:row>
      <xdr:rowOff>0</xdr:rowOff>
    </xdr:from>
    <xdr:ext cx="2476500" cy="199970"/>
    <xdr:sp macro="" textlink="">
      <xdr:nvSpPr>
        <xdr:cNvPr id="268" name="Drop Down 24" hidden="1">
          <a:extLst>
            <a:ext uri="{63B3BB69-23CF-44E3-9099-C40C66FF867C}">
              <a14:compatExt xmlns:a14="http://schemas.microsoft.com/office/drawing/2010/main" spid="_x0000_s2072"/>
            </a:ext>
            <a:ext uri="{FF2B5EF4-FFF2-40B4-BE49-F238E27FC236}">
              <a16:creationId xmlns:a16="http://schemas.microsoft.com/office/drawing/2014/main" id="{7EC1B3F3-CB10-4FF9-BA11-FDF84E49EA58}"/>
            </a:ext>
          </a:extLst>
        </xdr:cNvPr>
        <xdr:cNvSpPr/>
      </xdr:nvSpPr>
      <xdr:spPr bwMode="auto">
        <a:xfrm>
          <a:off x="3929063" y="1520031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xdr:row>
      <xdr:rowOff>0</xdr:rowOff>
    </xdr:from>
    <xdr:ext cx="2529840" cy="195685"/>
    <xdr:sp macro="" textlink="">
      <xdr:nvSpPr>
        <xdr:cNvPr id="269" name="Drop Down 4" hidden="1">
          <a:extLst>
            <a:ext uri="{63B3BB69-23CF-44E3-9099-C40C66FF867C}">
              <a14:compatExt xmlns:a14="http://schemas.microsoft.com/office/drawing/2010/main" spid="_x0000_s2052"/>
            </a:ext>
            <a:ext uri="{FF2B5EF4-FFF2-40B4-BE49-F238E27FC236}">
              <a16:creationId xmlns:a16="http://schemas.microsoft.com/office/drawing/2014/main" id="{DDAF08E7-2478-4623-B656-B985BF8A4659}"/>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xdr:row>
      <xdr:rowOff>0</xdr:rowOff>
    </xdr:from>
    <xdr:ext cx="2529840" cy="195685"/>
    <xdr:sp macro="" textlink="">
      <xdr:nvSpPr>
        <xdr:cNvPr id="270" name="Drop Down 4" hidden="1">
          <a:extLst>
            <a:ext uri="{63B3BB69-23CF-44E3-9099-C40C66FF867C}">
              <a14:compatExt xmlns:a14="http://schemas.microsoft.com/office/drawing/2010/main" spid="_x0000_s2052"/>
            </a:ext>
            <a:ext uri="{FF2B5EF4-FFF2-40B4-BE49-F238E27FC236}">
              <a16:creationId xmlns:a16="http://schemas.microsoft.com/office/drawing/2014/main" id="{40E880B5-1211-4C61-B08B-BB881C3BFC7F}"/>
            </a:ext>
          </a:extLst>
        </xdr:cNvPr>
        <xdr:cNvSpPr/>
      </xdr:nvSpPr>
      <xdr:spPr bwMode="auto">
        <a:xfrm>
          <a:off x="5262245"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xdr:row>
      <xdr:rowOff>0</xdr:rowOff>
    </xdr:from>
    <xdr:ext cx="2529840" cy="195685"/>
    <xdr:sp macro="" textlink="">
      <xdr:nvSpPr>
        <xdr:cNvPr id="271" name="Drop Down 4" hidden="1">
          <a:extLst>
            <a:ext uri="{63B3BB69-23CF-44E3-9099-C40C66FF867C}">
              <a14:compatExt xmlns:a14="http://schemas.microsoft.com/office/drawing/2010/main" spid="_x0000_s2052"/>
            </a:ext>
            <a:ext uri="{FF2B5EF4-FFF2-40B4-BE49-F238E27FC236}">
              <a16:creationId xmlns:a16="http://schemas.microsoft.com/office/drawing/2014/main" id="{CC0A0FA2-7206-4D62-A6AF-62D940BCCE29}"/>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xdr:row>
      <xdr:rowOff>0</xdr:rowOff>
    </xdr:from>
    <xdr:ext cx="2529840" cy="195685"/>
    <xdr:sp macro="" textlink="">
      <xdr:nvSpPr>
        <xdr:cNvPr id="272" name="Drop Down 4" hidden="1">
          <a:extLst>
            <a:ext uri="{63B3BB69-23CF-44E3-9099-C40C66FF867C}">
              <a14:compatExt xmlns:a14="http://schemas.microsoft.com/office/drawing/2010/main" spid="_x0000_s2052"/>
            </a:ext>
            <a:ext uri="{FF2B5EF4-FFF2-40B4-BE49-F238E27FC236}">
              <a16:creationId xmlns:a16="http://schemas.microsoft.com/office/drawing/2014/main" id="{47954213-A5CB-4E11-90E7-3AD47E62ED6B}"/>
            </a:ext>
          </a:extLst>
        </xdr:cNvPr>
        <xdr:cNvSpPr/>
      </xdr:nvSpPr>
      <xdr:spPr bwMode="auto">
        <a:xfrm>
          <a:off x="5262245"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76</xdr:row>
      <xdr:rowOff>0</xdr:rowOff>
    </xdr:from>
    <xdr:ext cx="2529840" cy="195685"/>
    <xdr:sp macro="" textlink="">
      <xdr:nvSpPr>
        <xdr:cNvPr id="273" name="Drop Down 4" hidden="1">
          <a:extLst>
            <a:ext uri="{63B3BB69-23CF-44E3-9099-C40C66FF867C}">
              <a14:compatExt xmlns:a14="http://schemas.microsoft.com/office/drawing/2010/main" spid="_x0000_s2052"/>
            </a:ext>
            <a:ext uri="{FF2B5EF4-FFF2-40B4-BE49-F238E27FC236}">
              <a16:creationId xmlns:a16="http://schemas.microsoft.com/office/drawing/2014/main" id="{235F8BAD-8658-4B36-B9FF-B420620B7870}"/>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76</xdr:row>
      <xdr:rowOff>0</xdr:rowOff>
    </xdr:from>
    <xdr:ext cx="1921468" cy="195685"/>
    <xdr:sp macro="" textlink="">
      <xdr:nvSpPr>
        <xdr:cNvPr id="274" name="Drop Down 20" hidden="1">
          <a:extLst>
            <a:ext uri="{63B3BB69-23CF-44E3-9099-C40C66FF867C}">
              <a14:compatExt xmlns:a14="http://schemas.microsoft.com/office/drawing/2010/main" spid="_x0000_s2068"/>
            </a:ext>
            <a:ext uri="{FF2B5EF4-FFF2-40B4-BE49-F238E27FC236}">
              <a16:creationId xmlns:a16="http://schemas.microsoft.com/office/drawing/2014/main" id="{BEA99C08-9BA0-40CD-84AA-54C403DAA974}"/>
            </a:ext>
          </a:extLst>
        </xdr:cNvPr>
        <xdr:cNvSpPr/>
      </xdr:nvSpPr>
      <xdr:spPr bwMode="auto">
        <a:xfrm>
          <a:off x="6175375" y="1520031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xdr:row>
      <xdr:rowOff>0</xdr:rowOff>
    </xdr:from>
    <xdr:ext cx="2476500" cy="199970"/>
    <xdr:sp macro="" textlink="">
      <xdr:nvSpPr>
        <xdr:cNvPr id="275" name="Drop Down 24" hidden="1">
          <a:extLst>
            <a:ext uri="{63B3BB69-23CF-44E3-9099-C40C66FF867C}">
              <a14:compatExt xmlns:a14="http://schemas.microsoft.com/office/drawing/2010/main" spid="_x0000_s2072"/>
            </a:ext>
            <a:ext uri="{FF2B5EF4-FFF2-40B4-BE49-F238E27FC236}">
              <a16:creationId xmlns:a16="http://schemas.microsoft.com/office/drawing/2014/main" id="{CDDD9E9F-DA1F-462F-ABC8-7CC83A8447B0}"/>
            </a:ext>
          </a:extLst>
        </xdr:cNvPr>
        <xdr:cNvSpPr/>
      </xdr:nvSpPr>
      <xdr:spPr bwMode="auto">
        <a:xfrm>
          <a:off x="3929063" y="1520031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76</xdr:row>
      <xdr:rowOff>0</xdr:rowOff>
    </xdr:from>
    <xdr:ext cx="2529840" cy="195685"/>
    <xdr:sp macro="" textlink="">
      <xdr:nvSpPr>
        <xdr:cNvPr id="276" name="Drop Down 4" hidden="1">
          <a:extLst>
            <a:ext uri="{63B3BB69-23CF-44E3-9099-C40C66FF867C}">
              <a14:compatExt xmlns:a14="http://schemas.microsoft.com/office/drawing/2010/main" spid="_x0000_s2052"/>
            </a:ext>
            <a:ext uri="{FF2B5EF4-FFF2-40B4-BE49-F238E27FC236}">
              <a16:creationId xmlns:a16="http://schemas.microsoft.com/office/drawing/2014/main" id="{1F83C9E3-55E1-447A-88BC-9183F1AE8732}"/>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76</xdr:row>
      <xdr:rowOff>0</xdr:rowOff>
    </xdr:from>
    <xdr:ext cx="2529840" cy="195685"/>
    <xdr:sp macro="" textlink="">
      <xdr:nvSpPr>
        <xdr:cNvPr id="277" name="Drop Down 4" hidden="1">
          <a:extLst>
            <a:ext uri="{63B3BB69-23CF-44E3-9099-C40C66FF867C}">
              <a14:compatExt xmlns:a14="http://schemas.microsoft.com/office/drawing/2010/main" spid="_x0000_s2052"/>
            </a:ext>
            <a:ext uri="{FF2B5EF4-FFF2-40B4-BE49-F238E27FC236}">
              <a16:creationId xmlns:a16="http://schemas.microsoft.com/office/drawing/2014/main" id="{916E87D1-6B0B-4B56-936D-DEB16365AE57}"/>
            </a:ext>
          </a:extLst>
        </xdr:cNvPr>
        <xdr:cNvSpPr/>
      </xdr:nvSpPr>
      <xdr:spPr bwMode="auto">
        <a:xfrm>
          <a:off x="5262245"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76</xdr:row>
      <xdr:rowOff>0</xdr:rowOff>
    </xdr:from>
    <xdr:ext cx="2529840" cy="195685"/>
    <xdr:sp macro="" textlink="">
      <xdr:nvSpPr>
        <xdr:cNvPr id="278" name="Drop Down 4" hidden="1">
          <a:extLst>
            <a:ext uri="{63B3BB69-23CF-44E3-9099-C40C66FF867C}">
              <a14:compatExt xmlns:a14="http://schemas.microsoft.com/office/drawing/2010/main" spid="_x0000_s2052"/>
            </a:ext>
            <a:ext uri="{FF2B5EF4-FFF2-40B4-BE49-F238E27FC236}">
              <a16:creationId xmlns:a16="http://schemas.microsoft.com/office/drawing/2014/main" id="{58BB10A6-9EFE-48DF-B8CC-BDB387CB6880}"/>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76</xdr:row>
      <xdr:rowOff>0</xdr:rowOff>
    </xdr:from>
    <xdr:ext cx="2529840" cy="195685"/>
    <xdr:sp macro="" textlink="">
      <xdr:nvSpPr>
        <xdr:cNvPr id="279" name="Drop Down 4" hidden="1">
          <a:extLst>
            <a:ext uri="{63B3BB69-23CF-44E3-9099-C40C66FF867C}">
              <a14:compatExt xmlns:a14="http://schemas.microsoft.com/office/drawing/2010/main" spid="_x0000_s2052"/>
            </a:ext>
            <a:ext uri="{FF2B5EF4-FFF2-40B4-BE49-F238E27FC236}">
              <a16:creationId xmlns:a16="http://schemas.microsoft.com/office/drawing/2014/main" id="{24BDF847-3CEE-4147-85FD-CA1567E1BCF3}"/>
            </a:ext>
          </a:extLst>
        </xdr:cNvPr>
        <xdr:cNvSpPr/>
      </xdr:nvSpPr>
      <xdr:spPr bwMode="auto">
        <a:xfrm>
          <a:off x="5262245"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77</xdr:row>
      <xdr:rowOff>0</xdr:rowOff>
    </xdr:from>
    <xdr:ext cx="2529840" cy="195685"/>
    <xdr:sp macro="" textlink="">
      <xdr:nvSpPr>
        <xdr:cNvPr id="280" name="Drop Down 4" hidden="1">
          <a:extLst>
            <a:ext uri="{63B3BB69-23CF-44E3-9099-C40C66FF867C}">
              <a14:compatExt xmlns:a14="http://schemas.microsoft.com/office/drawing/2010/main" spid="_x0000_s2052"/>
            </a:ext>
            <a:ext uri="{FF2B5EF4-FFF2-40B4-BE49-F238E27FC236}">
              <a16:creationId xmlns:a16="http://schemas.microsoft.com/office/drawing/2014/main" id="{40F86598-E9FC-4730-8AD2-17E7FC9FEE32}"/>
            </a:ext>
          </a:extLst>
        </xdr:cNvPr>
        <xdr:cNvSpPr/>
      </xdr:nvSpPr>
      <xdr:spPr bwMode="auto">
        <a:xfrm>
          <a:off x="5574983" y="15335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77</xdr:row>
      <xdr:rowOff>0</xdr:rowOff>
    </xdr:from>
    <xdr:ext cx="1921468" cy="195685"/>
    <xdr:sp macro="" textlink="">
      <xdr:nvSpPr>
        <xdr:cNvPr id="281" name="Drop Down 20" hidden="1">
          <a:extLst>
            <a:ext uri="{63B3BB69-23CF-44E3-9099-C40C66FF867C}">
              <a14:compatExt xmlns:a14="http://schemas.microsoft.com/office/drawing/2010/main" spid="_x0000_s2068"/>
            </a:ext>
            <a:ext uri="{FF2B5EF4-FFF2-40B4-BE49-F238E27FC236}">
              <a16:creationId xmlns:a16="http://schemas.microsoft.com/office/drawing/2014/main" id="{39F1FD74-F5ED-4EAC-A6E7-E78E207EF55F}"/>
            </a:ext>
          </a:extLst>
        </xdr:cNvPr>
        <xdr:cNvSpPr/>
      </xdr:nvSpPr>
      <xdr:spPr bwMode="auto">
        <a:xfrm>
          <a:off x="6175375" y="153352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77</xdr:row>
      <xdr:rowOff>0</xdr:rowOff>
    </xdr:from>
    <xdr:ext cx="2476500" cy="199970"/>
    <xdr:sp macro="" textlink="">
      <xdr:nvSpPr>
        <xdr:cNvPr id="282" name="Drop Down 24" hidden="1">
          <a:extLst>
            <a:ext uri="{63B3BB69-23CF-44E3-9099-C40C66FF867C}">
              <a14:compatExt xmlns:a14="http://schemas.microsoft.com/office/drawing/2010/main" spid="_x0000_s2072"/>
            </a:ext>
            <a:ext uri="{FF2B5EF4-FFF2-40B4-BE49-F238E27FC236}">
              <a16:creationId xmlns:a16="http://schemas.microsoft.com/office/drawing/2014/main" id="{9C21F17F-3786-458E-A637-68FEB98F4D32}"/>
            </a:ext>
          </a:extLst>
        </xdr:cNvPr>
        <xdr:cNvSpPr/>
      </xdr:nvSpPr>
      <xdr:spPr bwMode="auto">
        <a:xfrm>
          <a:off x="3929063" y="153352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77</xdr:row>
      <xdr:rowOff>0</xdr:rowOff>
    </xdr:from>
    <xdr:ext cx="2529840" cy="195685"/>
    <xdr:sp macro="" textlink="">
      <xdr:nvSpPr>
        <xdr:cNvPr id="283" name="Drop Down 4" hidden="1">
          <a:extLst>
            <a:ext uri="{63B3BB69-23CF-44E3-9099-C40C66FF867C}">
              <a14:compatExt xmlns:a14="http://schemas.microsoft.com/office/drawing/2010/main" spid="_x0000_s2052"/>
            </a:ext>
            <a:ext uri="{FF2B5EF4-FFF2-40B4-BE49-F238E27FC236}">
              <a16:creationId xmlns:a16="http://schemas.microsoft.com/office/drawing/2014/main" id="{FFDDB6FE-A373-4B0D-BC83-3ACD3F520D4D}"/>
            </a:ext>
          </a:extLst>
        </xdr:cNvPr>
        <xdr:cNvSpPr/>
      </xdr:nvSpPr>
      <xdr:spPr bwMode="auto">
        <a:xfrm>
          <a:off x="5574983" y="15335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77</xdr:row>
      <xdr:rowOff>0</xdr:rowOff>
    </xdr:from>
    <xdr:ext cx="2529840" cy="195685"/>
    <xdr:sp macro="" textlink="">
      <xdr:nvSpPr>
        <xdr:cNvPr id="284" name="Drop Down 4" hidden="1">
          <a:extLst>
            <a:ext uri="{63B3BB69-23CF-44E3-9099-C40C66FF867C}">
              <a14:compatExt xmlns:a14="http://schemas.microsoft.com/office/drawing/2010/main" spid="_x0000_s2052"/>
            </a:ext>
            <a:ext uri="{FF2B5EF4-FFF2-40B4-BE49-F238E27FC236}">
              <a16:creationId xmlns:a16="http://schemas.microsoft.com/office/drawing/2014/main" id="{5CD960B5-22D7-4963-B933-8FFB1BDAE83C}"/>
            </a:ext>
          </a:extLst>
        </xdr:cNvPr>
        <xdr:cNvSpPr/>
      </xdr:nvSpPr>
      <xdr:spPr bwMode="auto">
        <a:xfrm>
          <a:off x="5262245" y="15335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77</xdr:row>
      <xdr:rowOff>0</xdr:rowOff>
    </xdr:from>
    <xdr:ext cx="2529840" cy="195685"/>
    <xdr:sp macro="" textlink="">
      <xdr:nvSpPr>
        <xdr:cNvPr id="285" name="Drop Down 4" hidden="1">
          <a:extLst>
            <a:ext uri="{63B3BB69-23CF-44E3-9099-C40C66FF867C}">
              <a14:compatExt xmlns:a14="http://schemas.microsoft.com/office/drawing/2010/main" spid="_x0000_s2052"/>
            </a:ext>
            <a:ext uri="{FF2B5EF4-FFF2-40B4-BE49-F238E27FC236}">
              <a16:creationId xmlns:a16="http://schemas.microsoft.com/office/drawing/2014/main" id="{EA6AEB1D-773A-4809-B578-850D0C8BA4F4}"/>
            </a:ext>
          </a:extLst>
        </xdr:cNvPr>
        <xdr:cNvSpPr/>
      </xdr:nvSpPr>
      <xdr:spPr bwMode="auto">
        <a:xfrm>
          <a:off x="5574983" y="15335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77</xdr:row>
      <xdr:rowOff>0</xdr:rowOff>
    </xdr:from>
    <xdr:ext cx="2529840" cy="195685"/>
    <xdr:sp macro="" textlink="">
      <xdr:nvSpPr>
        <xdr:cNvPr id="286" name="Drop Down 4" hidden="1">
          <a:extLst>
            <a:ext uri="{63B3BB69-23CF-44E3-9099-C40C66FF867C}">
              <a14:compatExt xmlns:a14="http://schemas.microsoft.com/office/drawing/2010/main" spid="_x0000_s2052"/>
            </a:ext>
            <a:ext uri="{FF2B5EF4-FFF2-40B4-BE49-F238E27FC236}">
              <a16:creationId xmlns:a16="http://schemas.microsoft.com/office/drawing/2014/main" id="{08676A48-87D5-467E-8797-6A2FA8FC1278}"/>
            </a:ext>
          </a:extLst>
        </xdr:cNvPr>
        <xdr:cNvSpPr/>
      </xdr:nvSpPr>
      <xdr:spPr bwMode="auto">
        <a:xfrm>
          <a:off x="5262245" y="15335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123</xdr:row>
      <xdr:rowOff>0</xdr:rowOff>
    </xdr:from>
    <xdr:ext cx="2529840" cy="195685"/>
    <xdr:sp macro="" textlink="">
      <xdr:nvSpPr>
        <xdr:cNvPr id="287" name="Drop Down 4" hidden="1">
          <a:extLst>
            <a:ext uri="{63B3BB69-23CF-44E3-9099-C40C66FF867C}">
              <a14:compatExt xmlns:a14="http://schemas.microsoft.com/office/drawing/2010/main" spid="_x0000_s2052"/>
            </a:ext>
            <a:ext uri="{FF2B5EF4-FFF2-40B4-BE49-F238E27FC236}">
              <a16:creationId xmlns:a16="http://schemas.microsoft.com/office/drawing/2014/main" id="{C4226FC6-1278-4F6F-B25D-EEE26AA65EE1}"/>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123</xdr:row>
      <xdr:rowOff>0</xdr:rowOff>
    </xdr:from>
    <xdr:ext cx="1921468" cy="195685"/>
    <xdr:sp macro="" textlink="">
      <xdr:nvSpPr>
        <xdr:cNvPr id="186" name="Drop Down 20" hidden="1">
          <a:extLst>
            <a:ext uri="{63B3BB69-23CF-44E3-9099-C40C66FF867C}">
              <a14:compatExt xmlns:a14="http://schemas.microsoft.com/office/drawing/2010/main" spid="_x0000_s2068"/>
            </a:ext>
            <a:ext uri="{FF2B5EF4-FFF2-40B4-BE49-F238E27FC236}">
              <a16:creationId xmlns:a16="http://schemas.microsoft.com/office/drawing/2014/main" id="{26939B83-61FC-4F20-9DF9-AAB5F5E50BDB}"/>
            </a:ext>
          </a:extLst>
        </xdr:cNvPr>
        <xdr:cNvSpPr/>
      </xdr:nvSpPr>
      <xdr:spPr bwMode="auto">
        <a:xfrm>
          <a:off x="6175375" y="1520031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123</xdr:row>
      <xdr:rowOff>0</xdr:rowOff>
    </xdr:from>
    <xdr:ext cx="2476500" cy="199970"/>
    <xdr:sp macro="" textlink="">
      <xdr:nvSpPr>
        <xdr:cNvPr id="187" name="Drop Down 24" hidden="1">
          <a:extLst>
            <a:ext uri="{63B3BB69-23CF-44E3-9099-C40C66FF867C}">
              <a14:compatExt xmlns:a14="http://schemas.microsoft.com/office/drawing/2010/main" spid="_x0000_s2072"/>
            </a:ext>
            <a:ext uri="{FF2B5EF4-FFF2-40B4-BE49-F238E27FC236}">
              <a16:creationId xmlns:a16="http://schemas.microsoft.com/office/drawing/2014/main" id="{359D5B74-8E48-4E30-9909-73DA2CC466CC}"/>
            </a:ext>
          </a:extLst>
        </xdr:cNvPr>
        <xdr:cNvSpPr/>
      </xdr:nvSpPr>
      <xdr:spPr bwMode="auto">
        <a:xfrm>
          <a:off x="3929063" y="1520031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123</xdr:row>
      <xdr:rowOff>0</xdr:rowOff>
    </xdr:from>
    <xdr:ext cx="2529840" cy="195685"/>
    <xdr:sp macro="" textlink="">
      <xdr:nvSpPr>
        <xdr:cNvPr id="188" name="Drop Down 4" hidden="1">
          <a:extLst>
            <a:ext uri="{63B3BB69-23CF-44E3-9099-C40C66FF867C}">
              <a14:compatExt xmlns:a14="http://schemas.microsoft.com/office/drawing/2010/main" spid="_x0000_s2052"/>
            </a:ext>
            <a:ext uri="{FF2B5EF4-FFF2-40B4-BE49-F238E27FC236}">
              <a16:creationId xmlns:a16="http://schemas.microsoft.com/office/drawing/2014/main" id="{91B602BF-510D-4CBA-B96C-706E204123AD}"/>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123</xdr:row>
      <xdr:rowOff>0</xdr:rowOff>
    </xdr:from>
    <xdr:ext cx="2529840" cy="195685"/>
    <xdr:sp macro="" textlink="">
      <xdr:nvSpPr>
        <xdr:cNvPr id="189" name="Drop Down 4" hidden="1">
          <a:extLst>
            <a:ext uri="{63B3BB69-23CF-44E3-9099-C40C66FF867C}">
              <a14:compatExt xmlns:a14="http://schemas.microsoft.com/office/drawing/2010/main" spid="_x0000_s2052"/>
            </a:ext>
            <a:ext uri="{FF2B5EF4-FFF2-40B4-BE49-F238E27FC236}">
              <a16:creationId xmlns:a16="http://schemas.microsoft.com/office/drawing/2014/main" id="{C1D545BF-F19A-4F85-9DA4-296D1193CE04}"/>
            </a:ext>
          </a:extLst>
        </xdr:cNvPr>
        <xdr:cNvSpPr/>
      </xdr:nvSpPr>
      <xdr:spPr bwMode="auto">
        <a:xfrm>
          <a:off x="5262245"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123</xdr:row>
      <xdr:rowOff>0</xdr:rowOff>
    </xdr:from>
    <xdr:ext cx="2529840" cy="195685"/>
    <xdr:sp macro="" textlink="">
      <xdr:nvSpPr>
        <xdr:cNvPr id="206" name="Drop Down 4" hidden="1">
          <a:extLst>
            <a:ext uri="{63B3BB69-23CF-44E3-9099-C40C66FF867C}">
              <a14:compatExt xmlns:a14="http://schemas.microsoft.com/office/drawing/2010/main" spid="_x0000_s2052"/>
            </a:ext>
            <a:ext uri="{FF2B5EF4-FFF2-40B4-BE49-F238E27FC236}">
              <a16:creationId xmlns:a16="http://schemas.microsoft.com/office/drawing/2014/main" id="{4F5BB1BB-50E8-4532-B27A-BD3DD61EDDBC}"/>
            </a:ext>
          </a:extLst>
        </xdr:cNvPr>
        <xdr:cNvSpPr/>
      </xdr:nvSpPr>
      <xdr:spPr bwMode="auto">
        <a:xfrm>
          <a:off x="5574983"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123</xdr:row>
      <xdr:rowOff>0</xdr:rowOff>
    </xdr:from>
    <xdr:ext cx="2529840" cy="195685"/>
    <xdr:sp macro="" textlink="">
      <xdr:nvSpPr>
        <xdr:cNvPr id="207" name="Drop Down 4" hidden="1">
          <a:extLst>
            <a:ext uri="{63B3BB69-23CF-44E3-9099-C40C66FF867C}">
              <a14:compatExt xmlns:a14="http://schemas.microsoft.com/office/drawing/2010/main" spid="_x0000_s2052"/>
            </a:ext>
            <a:ext uri="{FF2B5EF4-FFF2-40B4-BE49-F238E27FC236}">
              <a16:creationId xmlns:a16="http://schemas.microsoft.com/office/drawing/2014/main" id="{9614E219-F751-4ED9-BFC5-5D503D36F3FA}"/>
            </a:ext>
          </a:extLst>
        </xdr:cNvPr>
        <xdr:cNvSpPr/>
      </xdr:nvSpPr>
      <xdr:spPr bwMode="auto">
        <a:xfrm>
          <a:off x="5262245" y="15200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208" name="Drop Down 4" hidden="1">
          <a:extLst>
            <a:ext uri="{63B3BB69-23CF-44E3-9099-C40C66FF867C}">
              <a14:compatExt xmlns:a14="http://schemas.microsoft.com/office/drawing/2010/main" spid="_x0000_s2052"/>
            </a:ext>
            <a:ext uri="{FF2B5EF4-FFF2-40B4-BE49-F238E27FC236}">
              <a16:creationId xmlns:a16="http://schemas.microsoft.com/office/drawing/2014/main" id="{4B3F1185-AF37-4E46-B0A5-79BCBFBFED22}"/>
            </a:ext>
          </a:extLst>
        </xdr:cNvPr>
        <xdr:cNvSpPr/>
      </xdr:nvSpPr>
      <xdr:spPr bwMode="auto">
        <a:xfrm>
          <a:off x="5574983" y="16851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60</xdr:row>
      <xdr:rowOff>0</xdr:rowOff>
    </xdr:from>
    <xdr:ext cx="1921468" cy="195685"/>
    <xdr:sp macro="" textlink="">
      <xdr:nvSpPr>
        <xdr:cNvPr id="209" name="Drop Down 20" hidden="1">
          <a:extLst>
            <a:ext uri="{63B3BB69-23CF-44E3-9099-C40C66FF867C}">
              <a14:compatExt xmlns:a14="http://schemas.microsoft.com/office/drawing/2010/main" spid="_x0000_s2068"/>
            </a:ext>
            <a:ext uri="{FF2B5EF4-FFF2-40B4-BE49-F238E27FC236}">
              <a16:creationId xmlns:a16="http://schemas.microsoft.com/office/drawing/2014/main" id="{EDBBB544-E307-4557-8921-52E009E68CEF}"/>
            </a:ext>
          </a:extLst>
        </xdr:cNvPr>
        <xdr:cNvSpPr/>
      </xdr:nvSpPr>
      <xdr:spPr bwMode="auto">
        <a:xfrm>
          <a:off x="6175375" y="1685131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xdr:row>
      <xdr:rowOff>0</xdr:rowOff>
    </xdr:from>
    <xdr:ext cx="2476500" cy="199970"/>
    <xdr:sp macro="" textlink="">
      <xdr:nvSpPr>
        <xdr:cNvPr id="210" name="Drop Down 24" hidden="1">
          <a:extLst>
            <a:ext uri="{63B3BB69-23CF-44E3-9099-C40C66FF867C}">
              <a14:compatExt xmlns:a14="http://schemas.microsoft.com/office/drawing/2010/main" spid="_x0000_s2072"/>
            </a:ext>
            <a:ext uri="{FF2B5EF4-FFF2-40B4-BE49-F238E27FC236}">
              <a16:creationId xmlns:a16="http://schemas.microsoft.com/office/drawing/2014/main" id="{C4E5EF77-FB15-4B04-901C-9789ED2FC457}"/>
            </a:ext>
          </a:extLst>
        </xdr:cNvPr>
        <xdr:cNvSpPr/>
      </xdr:nvSpPr>
      <xdr:spPr bwMode="auto">
        <a:xfrm>
          <a:off x="3929063" y="1685131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211" name="Drop Down 4" hidden="1">
          <a:extLst>
            <a:ext uri="{63B3BB69-23CF-44E3-9099-C40C66FF867C}">
              <a14:compatExt xmlns:a14="http://schemas.microsoft.com/office/drawing/2010/main" spid="_x0000_s2052"/>
            </a:ext>
            <a:ext uri="{FF2B5EF4-FFF2-40B4-BE49-F238E27FC236}">
              <a16:creationId xmlns:a16="http://schemas.microsoft.com/office/drawing/2014/main" id="{273A4650-DA50-49CC-89E2-8FE46EF13939}"/>
            </a:ext>
          </a:extLst>
        </xdr:cNvPr>
        <xdr:cNvSpPr/>
      </xdr:nvSpPr>
      <xdr:spPr bwMode="auto">
        <a:xfrm>
          <a:off x="5574983" y="16851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212" name="Drop Down 4" hidden="1">
          <a:extLst>
            <a:ext uri="{63B3BB69-23CF-44E3-9099-C40C66FF867C}">
              <a14:compatExt xmlns:a14="http://schemas.microsoft.com/office/drawing/2010/main" spid="_x0000_s2052"/>
            </a:ext>
            <a:ext uri="{FF2B5EF4-FFF2-40B4-BE49-F238E27FC236}">
              <a16:creationId xmlns:a16="http://schemas.microsoft.com/office/drawing/2014/main" id="{9DD4753C-2941-46D4-AE0A-66D2D704DE70}"/>
            </a:ext>
          </a:extLst>
        </xdr:cNvPr>
        <xdr:cNvSpPr/>
      </xdr:nvSpPr>
      <xdr:spPr bwMode="auto">
        <a:xfrm>
          <a:off x="5262245" y="16851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213" name="Drop Down 4" hidden="1">
          <a:extLst>
            <a:ext uri="{63B3BB69-23CF-44E3-9099-C40C66FF867C}">
              <a14:compatExt xmlns:a14="http://schemas.microsoft.com/office/drawing/2010/main" spid="_x0000_s2052"/>
            </a:ext>
            <a:ext uri="{FF2B5EF4-FFF2-40B4-BE49-F238E27FC236}">
              <a16:creationId xmlns:a16="http://schemas.microsoft.com/office/drawing/2014/main" id="{6F287237-EAE5-494A-B023-20D543F238AD}"/>
            </a:ext>
          </a:extLst>
        </xdr:cNvPr>
        <xdr:cNvSpPr/>
      </xdr:nvSpPr>
      <xdr:spPr bwMode="auto">
        <a:xfrm>
          <a:off x="5574983" y="16851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218" name="Drop Down 4" hidden="1">
          <a:extLst>
            <a:ext uri="{63B3BB69-23CF-44E3-9099-C40C66FF867C}">
              <a14:compatExt xmlns:a14="http://schemas.microsoft.com/office/drawing/2010/main" spid="_x0000_s2052"/>
            </a:ext>
            <a:ext uri="{FF2B5EF4-FFF2-40B4-BE49-F238E27FC236}">
              <a16:creationId xmlns:a16="http://schemas.microsoft.com/office/drawing/2014/main" id="{E6F43D7F-572E-4473-9015-DDB4250CE87A}"/>
            </a:ext>
          </a:extLst>
        </xdr:cNvPr>
        <xdr:cNvSpPr/>
      </xdr:nvSpPr>
      <xdr:spPr bwMode="auto">
        <a:xfrm>
          <a:off x="5262245" y="1685131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154</xdr:row>
      <xdr:rowOff>0</xdr:rowOff>
    </xdr:from>
    <xdr:ext cx="2529840" cy="195685"/>
    <xdr:sp macro="" textlink="">
      <xdr:nvSpPr>
        <xdr:cNvPr id="219" name="Drop Down 4" hidden="1">
          <a:extLst>
            <a:ext uri="{63B3BB69-23CF-44E3-9099-C40C66FF867C}">
              <a14:compatExt xmlns:a14="http://schemas.microsoft.com/office/drawing/2010/main" spid="_x0000_s2052"/>
            </a:ext>
            <a:ext uri="{FF2B5EF4-FFF2-40B4-BE49-F238E27FC236}">
              <a16:creationId xmlns:a16="http://schemas.microsoft.com/office/drawing/2014/main" id="{23DD39C2-9DA4-45CC-AF09-32A47B2F5372}"/>
            </a:ext>
          </a:extLst>
        </xdr:cNvPr>
        <xdr:cNvSpPr/>
      </xdr:nvSpPr>
      <xdr:spPr bwMode="auto">
        <a:xfrm>
          <a:off x="5574983" y="20161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154</xdr:row>
      <xdr:rowOff>0</xdr:rowOff>
    </xdr:from>
    <xdr:ext cx="1921468" cy="195685"/>
    <xdr:sp macro="" textlink="">
      <xdr:nvSpPr>
        <xdr:cNvPr id="220" name="Drop Down 20" hidden="1">
          <a:extLst>
            <a:ext uri="{63B3BB69-23CF-44E3-9099-C40C66FF867C}">
              <a14:compatExt xmlns:a14="http://schemas.microsoft.com/office/drawing/2010/main" spid="_x0000_s2068"/>
            </a:ext>
            <a:ext uri="{FF2B5EF4-FFF2-40B4-BE49-F238E27FC236}">
              <a16:creationId xmlns:a16="http://schemas.microsoft.com/office/drawing/2014/main" id="{E1427C34-FE60-4419-9AF6-1FA33BE85004}"/>
            </a:ext>
          </a:extLst>
        </xdr:cNvPr>
        <xdr:cNvSpPr/>
      </xdr:nvSpPr>
      <xdr:spPr bwMode="auto">
        <a:xfrm>
          <a:off x="6175375" y="201612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154</xdr:row>
      <xdr:rowOff>0</xdr:rowOff>
    </xdr:from>
    <xdr:ext cx="2476500" cy="199970"/>
    <xdr:sp macro="" textlink="">
      <xdr:nvSpPr>
        <xdr:cNvPr id="221" name="Drop Down 24" hidden="1">
          <a:extLst>
            <a:ext uri="{63B3BB69-23CF-44E3-9099-C40C66FF867C}">
              <a14:compatExt xmlns:a14="http://schemas.microsoft.com/office/drawing/2010/main" spid="_x0000_s2072"/>
            </a:ext>
            <a:ext uri="{FF2B5EF4-FFF2-40B4-BE49-F238E27FC236}">
              <a16:creationId xmlns:a16="http://schemas.microsoft.com/office/drawing/2014/main" id="{D07A2D0C-6BCA-46E6-9D75-66A7B7DC1798}"/>
            </a:ext>
          </a:extLst>
        </xdr:cNvPr>
        <xdr:cNvSpPr/>
      </xdr:nvSpPr>
      <xdr:spPr bwMode="auto">
        <a:xfrm>
          <a:off x="3929063" y="201612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154</xdr:row>
      <xdr:rowOff>0</xdr:rowOff>
    </xdr:from>
    <xdr:ext cx="2529840" cy="195685"/>
    <xdr:sp macro="" textlink="">
      <xdr:nvSpPr>
        <xdr:cNvPr id="288" name="Drop Down 4" hidden="1">
          <a:extLst>
            <a:ext uri="{63B3BB69-23CF-44E3-9099-C40C66FF867C}">
              <a14:compatExt xmlns:a14="http://schemas.microsoft.com/office/drawing/2010/main" spid="_x0000_s2052"/>
            </a:ext>
            <a:ext uri="{FF2B5EF4-FFF2-40B4-BE49-F238E27FC236}">
              <a16:creationId xmlns:a16="http://schemas.microsoft.com/office/drawing/2014/main" id="{967976A8-FBB8-46DD-98D1-1994DE29458F}"/>
            </a:ext>
          </a:extLst>
        </xdr:cNvPr>
        <xdr:cNvSpPr/>
      </xdr:nvSpPr>
      <xdr:spPr bwMode="auto">
        <a:xfrm>
          <a:off x="5574983" y="20161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154</xdr:row>
      <xdr:rowOff>0</xdr:rowOff>
    </xdr:from>
    <xdr:ext cx="2529840" cy="195685"/>
    <xdr:sp macro="" textlink="">
      <xdr:nvSpPr>
        <xdr:cNvPr id="289" name="Drop Down 4" hidden="1">
          <a:extLst>
            <a:ext uri="{63B3BB69-23CF-44E3-9099-C40C66FF867C}">
              <a14:compatExt xmlns:a14="http://schemas.microsoft.com/office/drawing/2010/main" spid="_x0000_s2052"/>
            </a:ext>
            <a:ext uri="{FF2B5EF4-FFF2-40B4-BE49-F238E27FC236}">
              <a16:creationId xmlns:a16="http://schemas.microsoft.com/office/drawing/2014/main" id="{DF583710-38DE-42FB-A4C9-A1FDE08552B5}"/>
            </a:ext>
          </a:extLst>
        </xdr:cNvPr>
        <xdr:cNvSpPr/>
      </xdr:nvSpPr>
      <xdr:spPr bwMode="auto">
        <a:xfrm>
          <a:off x="5262245" y="20161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154</xdr:row>
      <xdr:rowOff>0</xdr:rowOff>
    </xdr:from>
    <xdr:ext cx="2529840" cy="195685"/>
    <xdr:sp macro="" textlink="">
      <xdr:nvSpPr>
        <xdr:cNvPr id="290" name="Drop Down 4" hidden="1">
          <a:extLst>
            <a:ext uri="{63B3BB69-23CF-44E3-9099-C40C66FF867C}">
              <a14:compatExt xmlns:a14="http://schemas.microsoft.com/office/drawing/2010/main" spid="_x0000_s2052"/>
            </a:ext>
            <a:ext uri="{FF2B5EF4-FFF2-40B4-BE49-F238E27FC236}">
              <a16:creationId xmlns:a16="http://schemas.microsoft.com/office/drawing/2014/main" id="{53B20AAE-96FC-4263-B118-8A5E3AACCB4A}"/>
            </a:ext>
          </a:extLst>
        </xdr:cNvPr>
        <xdr:cNvSpPr/>
      </xdr:nvSpPr>
      <xdr:spPr bwMode="auto">
        <a:xfrm>
          <a:off x="5574983" y="20161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154</xdr:row>
      <xdr:rowOff>0</xdr:rowOff>
    </xdr:from>
    <xdr:ext cx="2529840" cy="195685"/>
    <xdr:sp macro="" textlink="">
      <xdr:nvSpPr>
        <xdr:cNvPr id="291" name="Drop Down 4" hidden="1">
          <a:extLst>
            <a:ext uri="{63B3BB69-23CF-44E3-9099-C40C66FF867C}">
              <a14:compatExt xmlns:a14="http://schemas.microsoft.com/office/drawing/2010/main" spid="_x0000_s2052"/>
            </a:ext>
            <a:ext uri="{FF2B5EF4-FFF2-40B4-BE49-F238E27FC236}">
              <a16:creationId xmlns:a16="http://schemas.microsoft.com/office/drawing/2014/main" id="{8D73CF19-431D-4266-B54B-4512D8F12B6B}"/>
            </a:ext>
          </a:extLst>
        </xdr:cNvPr>
        <xdr:cNvSpPr/>
      </xdr:nvSpPr>
      <xdr:spPr bwMode="auto">
        <a:xfrm>
          <a:off x="5262245" y="201612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210</xdr:row>
      <xdr:rowOff>0</xdr:rowOff>
    </xdr:from>
    <xdr:ext cx="2529840" cy="195685"/>
    <xdr:sp macro="" textlink="">
      <xdr:nvSpPr>
        <xdr:cNvPr id="292" name="Drop Down 4" hidden="1">
          <a:extLst>
            <a:ext uri="{63B3BB69-23CF-44E3-9099-C40C66FF867C}">
              <a14:compatExt xmlns:a14="http://schemas.microsoft.com/office/drawing/2010/main" spid="_x0000_s2052"/>
            </a:ext>
            <a:ext uri="{FF2B5EF4-FFF2-40B4-BE49-F238E27FC236}">
              <a16:creationId xmlns:a16="http://schemas.microsoft.com/office/drawing/2014/main" id="{737678B6-5D00-4AAD-8467-E49812853571}"/>
            </a:ext>
          </a:extLst>
        </xdr:cNvPr>
        <xdr:cNvSpPr/>
      </xdr:nvSpPr>
      <xdr:spPr bwMode="auto">
        <a:xfrm>
          <a:off x="5574983" y="132873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210</xdr:row>
      <xdr:rowOff>0</xdr:rowOff>
    </xdr:from>
    <xdr:ext cx="1921468" cy="195685"/>
    <xdr:sp macro="" textlink="">
      <xdr:nvSpPr>
        <xdr:cNvPr id="293" name="Drop Down 20" hidden="1">
          <a:extLst>
            <a:ext uri="{63B3BB69-23CF-44E3-9099-C40C66FF867C}">
              <a14:compatExt xmlns:a14="http://schemas.microsoft.com/office/drawing/2010/main" spid="_x0000_s2068"/>
            </a:ext>
            <a:ext uri="{FF2B5EF4-FFF2-40B4-BE49-F238E27FC236}">
              <a16:creationId xmlns:a16="http://schemas.microsoft.com/office/drawing/2014/main" id="{8AAD221C-D963-4544-88EA-AECD1941AC90}"/>
            </a:ext>
          </a:extLst>
        </xdr:cNvPr>
        <xdr:cNvSpPr/>
      </xdr:nvSpPr>
      <xdr:spPr bwMode="auto">
        <a:xfrm>
          <a:off x="6175375" y="1328737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210</xdr:row>
      <xdr:rowOff>0</xdr:rowOff>
    </xdr:from>
    <xdr:ext cx="2476500" cy="199970"/>
    <xdr:sp macro="" textlink="">
      <xdr:nvSpPr>
        <xdr:cNvPr id="294" name="Drop Down 24" hidden="1">
          <a:extLst>
            <a:ext uri="{63B3BB69-23CF-44E3-9099-C40C66FF867C}">
              <a14:compatExt xmlns:a14="http://schemas.microsoft.com/office/drawing/2010/main" spid="_x0000_s2072"/>
            </a:ext>
            <a:ext uri="{FF2B5EF4-FFF2-40B4-BE49-F238E27FC236}">
              <a16:creationId xmlns:a16="http://schemas.microsoft.com/office/drawing/2014/main" id="{5618F17A-900B-438E-922D-838A0E6850A3}"/>
            </a:ext>
          </a:extLst>
        </xdr:cNvPr>
        <xdr:cNvSpPr/>
      </xdr:nvSpPr>
      <xdr:spPr bwMode="auto">
        <a:xfrm>
          <a:off x="3929063" y="132873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210</xdr:row>
      <xdr:rowOff>0</xdr:rowOff>
    </xdr:from>
    <xdr:ext cx="2529840" cy="195685"/>
    <xdr:sp macro="" textlink="">
      <xdr:nvSpPr>
        <xdr:cNvPr id="295" name="Drop Down 4" hidden="1">
          <a:extLst>
            <a:ext uri="{63B3BB69-23CF-44E3-9099-C40C66FF867C}">
              <a14:compatExt xmlns:a14="http://schemas.microsoft.com/office/drawing/2010/main" spid="_x0000_s2052"/>
            </a:ext>
            <a:ext uri="{FF2B5EF4-FFF2-40B4-BE49-F238E27FC236}">
              <a16:creationId xmlns:a16="http://schemas.microsoft.com/office/drawing/2014/main" id="{391D42DF-20C3-4533-A07F-7B50A42664DB}"/>
            </a:ext>
          </a:extLst>
        </xdr:cNvPr>
        <xdr:cNvSpPr/>
      </xdr:nvSpPr>
      <xdr:spPr bwMode="auto">
        <a:xfrm>
          <a:off x="5574983" y="132873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210</xdr:row>
      <xdr:rowOff>0</xdr:rowOff>
    </xdr:from>
    <xdr:ext cx="2529840" cy="195685"/>
    <xdr:sp macro="" textlink="">
      <xdr:nvSpPr>
        <xdr:cNvPr id="296" name="Drop Down 4" hidden="1">
          <a:extLst>
            <a:ext uri="{63B3BB69-23CF-44E3-9099-C40C66FF867C}">
              <a14:compatExt xmlns:a14="http://schemas.microsoft.com/office/drawing/2010/main" spid="_x0000_s2052"/>
            </a:ext>
            <a:ext uri="{FF2B5EF4-FFF2-40B4-BE49-F238E27FC236}">
              <a16:creationId xmlns:a16="http://schemas.microsoft.com/office/drawing/2014/main" id="{03ACBDFA-B8F0-4A15-BC5D-46DF2FE29FE5}"/>
            </a:ext>
          </a:extLst>
        </xdr:cNvPr>
        <xdr:cNvSpPr/>
      </xdr:nvSpPr>
      <xdr:spPr bwMode="auto">
        <a:xfrm>
          <a:off x="5262245" y="132873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210</xdr:row>
      <xdr:rowOff>0</xdr:rowOff>
    </xdr:from>
    <xdr:ext cx="2529840" cy="195685"/>
    <xdr:sp macro="" textlink="">
      <xdr:nvSpPr>
        <xdr:cNvPr id="297" name="Drop Down 4" hidden="1">
          <a:extLst>
            <a:ext uri="{63B3BB69-23CF-44E3-9099-C40C66FF867C}">
              <a14:compatExt xmlns:a14="http://schemas.microsoft.com/office/drawing/2010/main" spid="_x0000_s2052"/>
            </a:ext>
            <a:ext uri="{FF2B5EF4-FFF2-40B4-BE49-F238E27FC236}">
              <a16:creationId xmlns:a16="http://schemas.microsoft.com/office/drawing/2014/main" id="{DED410B9-186D-4063-85B3-E1BB15EF3357}"/>
            </a:ext>
          </a:extLst>
        </xdr:cNvPr>
        <xdr:cNvSpPr/>
      </xdr:nvSpPr>
      <xdr:spPr bwMode="auto">
        <a:xfrm>
          <a:off x="5574983" y="132873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210</xdr:row>
      <xdr:rowOff>0</xdr:rowOff>
    </xdr:from>
    <xdr:ext cx="2529840" cy="195685"/>
    <xdr:sp macro="" textlink="">
      <xdr:nvSpPr>
        <xdr:cNvPr id="298" name="Drop Down 4" hidden="1">
          <a:extLst>
            <a:ext uri="{63B3BB69-23CF-44E3-9099-C40C66FF867C}">
              <a14:compatExt xmlns:a14="http://schemas.microsoft.com/office/drawing/2010/main" spid="_x0000_s2052"/>
            </a:ext>
            <a:ext uri="{FF2B5EF4-FFF2-40B4-BE49-F238E27FC236}">
              <a16:creationId xmlns:a16="http://schemas.microsoft.com/office/drawing/2014/main" id="{8A364A72-F2D5-4E9B-A927-7EA841DF72C0}"/>
            </a:ext>
          </a:extLst>
        </xdr:cNvPr>
        <xdr:cNvSpPr/>
      </xdr:nvSpPr>
      <xdr:spPr bwMode="auto">
        <a:xfrm>
          <a:off x="5262245" y="132873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306" name="Drop Down 24" hidden="1">
          <a:extLst>
            <a:ext uri="{63B3BB69-23CF-44E3-9099-C40C66FF867C}">
              <a14:compatExt xmlns:a14="http://schemas.microsoft.com/office/drawing/2010/main" spid="_x0000_s2072"/>
            </a:ext>
            <a:ext uri="{FF2B5EF4-FFF2-40B4-BE49-F238E27FC236}">
              <a16:creationId xmlns:a16="http://schemas.microsoft.com/office/drawing/2014/main" id="{3DEC01F3-6BA9-429A-A52D-622A09703CED}"/>
            </a:ext>
          </a:extLst>
        </xdr:cNvPr>
        <xdr:cNvSpPr/>
      </xdr:nvSpPr>
      <xdr:spPr bwMode="auto">
        <a:xfrm>
          <a:off x="3929063" y="2653506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307" name="Drop Down 24" hidden="1">
          <a:extLst>
            <a:ext uri="{63B3BB69-23CF-44E3-9099-C40C66FF867C}">
              <a14:compatExt xmlns:a14="http://schemas.microsoft.com/office/drawing/2010/main" spid="_x0000_s2072"/>
            </a:ext>
            <a:ext uri="{FF2B5EF4-FFF2-40B4-BE49-F238E27FC236}">
              <a16:creationId xmlns:a16="http://schemas.microsoft.com/office/drawing/2014/main" id="{38F7FB23-ED40-4CBD-98B0-3B0085A4DA63}"/>
            </a:ext>
          </a:extLst>
        </xdr:cNvPr>
        <xdr:cNvSpPr/>
      </xdr:nvSpPr>
      <xdr:spPr bwMode="auto">
        <a:xfrm>
          <a:off x="3929063" y="2653506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308" name="Drop Down 24" hidden="1">
          <a:extLst>
            <a:ext uri="{63B3BB69-23CF-44E3-9099-C40C66FF867C}">
              <a14:compatExt xmlns:a14="http://schemas.microsoft.com/office/drawing/2010/main" spid="_x0000_s2072"/>
            </a:ext>
            <a:ext uri="{FF2B5EF4-FFF2-40B4-BE49-F238E27FC236}">
              <a16:creationId xmlns:a16="http://schemas.microsoft.com/office/drawing/2014/main" id="{19BB2DAC-B02D-4EDF-84DB-DB67656DE97B}"/>
            </a:ext>
          </a:extLst>
        </xdr:cNvPr>
        <xdr:cNvSpPr/>
      </xdr:nvSpPr>
      <xdr:spPr bwMode="auto">
        <a:xfrm>
          <a:off x="3929063" y="2653506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341</xdr:row>
      <xdr:rowOff>0</xdr:rowOff>
    </xdr:from>
    <xdr:ext cx="2529840" cy="195685"/>
    <xdr:sp macro="" textlink="">
      <xdr:nvSpPr>
        <xdr:cNvPr id="309" name="Drop Down 4" hidden="1">
          <a:extLst>
            <a:ext uri="{63B3BB69-23CF-44E3-9099-C40C66FF867C}">
              <a14:compatExt xmlns:a14="http://schemas.microsoft.com/office/drawing/2010/main" spid="_x0000_s2052"/>
            </a:ext>
            <a:ext uri="{FF2B5EF4-FFF2-40B4-BE49-F238E27FC236}">
              <a16:creationId xmlns:a16="http://schemas.microsoft.com/office/drawing/2014/main" id="{2318A6C6-7E90-4B5B-B205-26998EFC7DCD}"/>
            </a:ext>
          </a:extLst>
        </xdr:cNvPr>
        <xdr:cNvSpPr/>
      </xdr:nvSpPr>
      <xdr:spPr bwMode="auto">
        <a:xfrm>
          <a:off x="5574983" y="2743993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341</xdr:row>
      <xdr:rowOff>0</xdr:rowOff>
    </xdr:from>
    <xdr:ext cx="1921468" cy="195685"/>
    <xdr:sp macro="" textlink="">
      <xdr:nvSpPr>
        <xdr:cNvPr id="310" name="Drop Down 20" hidden="1">
          <a:extLst>
            <a:ext uri="{63B3BB69-23CF-44E3-9099-C40C66FF867C}">
              <a14:compatExt xmlns:a14="http://schemas.microsoft.com/office/drawing/2010/main" spid="_x0000_s2068"/>
            </a:ext>
            <a:ext uri="{FF2B5EF4-FFF2-40B4-BE49-F238E27FC236}">
              <a16:creationId xmlns:a16="http://schemas.microsoft.com/office/drawing/2014/main" id="{CFC2C22F-50C1-4F5F-9FD4-1E5F146304E7}"/>
            </a:ext>
          </a:extLst>
        </xdr:cNvPr>
        <xdr:cNvSpPr/>
      </xdr:nvSpPr>
      <xdr:spPr bwMode="auto">
        <a:xfrm>
          <a:off x="6175375" y="2743993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341</xdr:row>
      <xdr:rowOff>0</xdr:rowOff>
    </xdr:from>
    <xdr:ext cx="2476500" cy="199970"/>
    <xdr:sp macro="" textlink="">
      <xdr:nvSpPr>
        <xdr:cNvPr id="311" name="Drop Down 24" hidden="1">
          <a:extLst>
            <a:ext uri="{63B3BB69-23CF-44E3-9099-C40C66FF867C}">
              <a14:compatExt xmlns:a14="http://schemas.microsoft.com/office/drawing/2010/main" spid="_x0000_s2072"/>
            </a:ext>
            <a:ext uri="{FF2B5EF4-FFF2-40B4-BE49-F238E27FC236}">
              <a16:creationId xmlns:a16="http://schemas.microsoft.com/office/drawing/2014/main" id="{51BA439B-9705-4584-8AC1-9A0A22C26CC2}"/>
            </a:ext>
          </a:extLst>
        </xdr:cNvPr>
        <xdr:cNvSpPr/>
      </xdr:nvSpPr>
      <xdr:spPr bwMode="auto">
        <a:xfrm>
          <a:off x="3929063" y="2743993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341</xdr:row>
      <xdr:rowOff>0</xdr:rowOff>
    </xdr:from>
    <xdr:ext cx="2529840" cy="195685"/>
    <xdr:sp macro="" textlink="">
      <xdr:nvSpPr>
        <xdr:cNvPr id="312" name="Drop Down 4" hidden="1">
          <a:extLst>
            <a:ext uri="{63B3BB69-23CF-44E3-9099-C40C66FF867C}">
              <a14:compatExt xmlns:a14="http://schemas.microsoft.com/office/drawing/2010/main" spid="_x0000_s2052"/>
            </a:ext>
            <a:ext uri="{FF2B5EF4-FFF2-40B4-BE49-F238E27FC236}">
              <a16:creationId xmlns:a16="http://schemas.microsoft.com/office/drawing/2014/main" id="{7235419D-57AA-4570-92F1-61E18158BE5F}"/>
            </a:ext>
          </a:extLst>
        </xdr:cNvPr>
        <xdr:cNvSpPr/>
      </xdr:nvSpPr>
      <xdr:spPr bwMode="auto">
        <a:xfrm>
          <a:off x="5574983" y="2743993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341</xdr:row>
      <xdr:rowOff>0</xdr:rowOff>
    </xdr:from>
    <xdr:ext cx="2529840" cy="195685"/>
    <xdr:sp macro="" textlink="">
      <xdr:nvSpPr>
        <xdr:cNvPr id="313" name="Drop Down 4" hidden="1">
          <a:extLst>
            <a:ext uri="{63B3BB69-23CF-44E3-9099-C40C66FF867C}">
              <a14:compatExt xmlns:a14="http://schemas.microsoft.com/office/drawing/2010/main" spid="_x0000_s2052"/>
            </a:ext>
            <a:ext uri="{FF2B5EF4-FFF2-40B4-BE49-F238E27FC236}">
              <a16:creationId xmlns:a16="http://schemas.microsoft.com/office/drawing/2014/main" id="{2B75FF46-478E-478C-81E7-33A9B74EB73D}"/>
            </a:ext>
          </a:extLst>
        </xdr:cNvPr>
        <xdr:cNvSpPr/>
      </xdr:nvSpPr>
      <xdr:spPr bwMode="auto">
        <a:xfrm>
          <a:off x="5262245" y="2743993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341</xdr:row>
      <xdr:rowOff>0</xdr:rowOff>
    </xdr:from>
    <xdr:ext cx="2529840" cy="195685"/>
    <xdr:sp macro="" textlink="">
      <xdr:nvSpPr>
        <xdr:cNvPr id="314" name="Drop Down 4" hidden="1">
          <a:extLst>
            <a:ext uri="{63B3BB69-23CF-44E3-9099-C40C66FF867C}">
              <a14:compatExt xmlns:a14="http://schemas.microsoft.com/office/drawing/2010/main" spid="_x0000_s2052"/>
            </a:ext>
            <a:ext uri="{FF2B5EF4-FFF2-40B4-BE49-F238E27FC236}">
              <a16:creationId xmlns:a16="http://schemas.microsoft.com/office/drawing/2014/main" id="{7BCD096E-F36F-4B11-8665-C4D3DADE8193}"/>
            </a:ext>
          </a:extLst>
        </xdr:cNvPr>
        <xdr:cNvSpPr/>
      </xdr:nvSpPr>
      <xdr:spPr bwMode="auto">
        <a:xfrm>
          <a:off x="5574983" y="2743993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341</xdr:row>
      <xdr:rowOff>0</xdr:rowOff>
    </xdr:from>
    <xdr:ext cx="2529840" cy="195685"/>
    <xdr:sp macro="" textlink="">
      <xdr:nvSpPr>
        <xdr:cNvPr id="315" name="Drop Down 4" hidden="1">
          <a:extLst>
            <a:ext uri="{63B3BB69-23CF-44E3-9099-C40C66FF867C}">
              <a14:compatExt xmlns:a14="http://schemas.microsoft.com/office/drawing/2010/main" spid="_x0000_s2052"/>
            </a:ext>
            <a:ext uri="{FF2B5EF4-FFF2-40B4-BE49-F238E27FC236}">
              <a16:creationId xmlns:a16="http://schemas.microsoft.com/office/drawing/2014/main" id="{AF274BFD-C76A-420E-A74C-E0DF1A7F1DC8}"/>
            </a:ext>
          </a:extLst>
        </xdr:cNvPr>
        <xdr:cNvSpPr/>
      </xdr:nvSpPr>
      <xdr:spPr bwMode="auto">
        <a:xfrm>
          <a:off x="5262245" y="2743993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16" name="Drop Down 24" hidden="1">
          <a:extLst>
            <a:ext uri="{63B3BB69-23CF-44E3-9099-C40C66FF867C}">
              <a14:compatExt xmlns:a14="http://schemas.microsoft.com/office/drawing/2010/main" spid="_x0000_s2072"/>
            </a:ext>
            <a:ext uri="{FF2B5EF4-FFF2-40B4-BE49-F238E27FC236}">
              <a16:creationId xmlns:a16="http://schemas.microsoft.com/office/drawing/2014/main" id="{D7737463-1BFA-49CC-BBAD-4858B5FBA430}"/>
            </a:ext>
          </a:extLst>
        </xdr:cNvPr>
        <xdr:cNvSpPr/>
      </xdr:nvSpPr>
      <xdr:spPr bwMode="auto">
        <a:xfrm>
          <a:off x="3929063" y="74342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17" name="Drop Down 24" hidden="1">
          <a:extLst>
            <a:ext uri="{63B3BB69-23CF-44E3-9099-C40C66FF867C}">
              <a14:compatExt xmlns:a14="http://schemas.microsoft.com/office/drawing/2010/main" spid="_x0000_s2072"/>
            </a:ext>
            <a:ext uri="{FF2B5EF4-FFF2-40B4-BE49-F238E27FC236}">
              <a16:creationId xmlns:a16="http://schemas.microsoft.com/office/drawing/2014/main" id="{85026E83-B586-4887-BDB1-EEAEEF6CAB5A}"/>
            </a:ext>
          </a:extLst>
        </xdr:cNvPr>
        <xdr:cNvSpPr/>
      </xdr:nvSpPr>
      <xdr:spPr bwMode="auto">
        <a:xfrm>
          <a:off x="3929063" y="74342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18" name="Drop Down 24" hidden="1">
          <a:extLst>
            <a:ext uri="{63B3BB69-23CF-44E3-9099-C40C66FF867C}">
              <a14:compatExt xmlns:a14="http://schemas.microsoft.com/office/drawing/2010/main" spid="_x0000_s2072"/>
            </a:ext>
            <a:ext uri="{FF2B5EF4-FFF2-40B4-BE49-F238E27FC236}">
              <a16:creationId xmlns:a16="http://schemas.microsoft.com/office/drawing/2014/main" id="{AF716355-09C4-4095-B8D7-3D45C82EBB92}"/>
            </a:ext>
          </a:extLst>
        </xdr:cNvPr>
        <xdr:cNvSpPr/>
      </xdr:nvSpPr>
      <xdr:spPr bwMode="auto">
        <a:xfrm>
          <a:off x="3929063" y="74342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19" name="Drop Down 24" hidden="1">
          <a:extLst>
            <a:ext uri="{63B3BB69-23CF-44E3-9099-C40C66FF867C}">
              <a14:compatExt xmlns:a14="http://schemas.microsoft.com/office/drawing/2010/main" spid="_x0000_s2072"/>
            </a:ext>
            <a:ext uri="{FF2B5EF4-FFF2-40B4-BE49-F238E27FC236}">
              <a16:creationId xmlns:a16="http://schemas.microsoft.com/office/drawing/2014/main" id="{F1B8B4C5-E5AD-4B27-AC0E-B0E06DF3A4DB}"/>
            </a:ext>
          </a:extLst>
        </xdr:cNvPr>
        <xdr:cNvSpPr/>
      </xdr:nvSpPr>
      <xdr:spPr bwMode="auto">
        <a:xfrm>
          <a:off x="3929063" y="74342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20" name="Drop Down 24" hidden="1">
          <a:extLst>
            <a:ext uri="{63B3BB69-23CF-44E3-9099-C40C66FF867C}">
              <a14:compatExt xmlns:a14="http://schemas.microsoft.com/office/drawing/2010/main" spid="_x0000_s2072"/>
            </a:ext>
            <a:ext uri="{FF2B5EF4-FFF2-40B4-BE49-F238E27FC236}">
              <a16:creationId xmlns:a16="http://schemas.microsoft.com/office/drawing/2014/main" id="{5A5CB79B-D18D-405A-B435-5B7BA4694B0F}"/>
            </a:ext>
          </a:extLst>
        </xdr:cNvPr>
        <xdr:cNvSpPr/>
      </xdr:nvSpPr>
      <xdr:spPr bwMode="auto">
        <a:xfrm>
          <a:off x="3929063" y="74342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21" name="Drop Down 24" hidden="1">
          <a:extLst>
            <a:ext uri="{63B3BB69-23CF-44E3-9099-C40C66FF867C}">
              <a14:compatExt xmlns:a14="http://schemas.microsoft.com/office/drawing/2010/main" spid="_x0000_s2072"/>
            </a:ext>
            <a:ext uri="{FF2B5EF4-FFF2-40B4-BE49-F238E27FC236}">
              <a16:creationId xmlns:a16="http://schemas.microsoft.com/office/drawing/2014/main" id="{BD3C1B9E-C153-4E03-B51E-D42965D7980E}"/>
            </a:ext>
          </a:extLst>
        </xdr:cNvPr>
        <xdr:cNvSpPr/>
      </xdr:nvSpPr>
      <xdr:spPr bwMode="auto">
        <a:xfrm>
          <a:off x="3929063" y="74342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22" name="Drop Down 24" hidden="1">
          <a:extLst>
            <a:ext uri="{63B3BB69-23CF-44E3-9099-C40C66FF867C}">
              <a14:compatExt xmlns:a14="http://schemas.microsoft.com/office/drawing/2010/main" spid="_x0000_s2072"/>
            </a:ext>
            <a:ext uri="{FF2B5EF4-FFF2-40B4-BE49-F238E27FC236}">
              <a16:creationId xmlns:a16="http://schemas.microsoft.com/office/drawing/2014/main" id="{762479EA-A6B9-4114-A604-D971CF2FCFD2}"/>
            </a:ext>
          </a:extLst>
        </xdr:cNvPr>
        <xdr:cNvSpPr/>
      </xdr:nvSpPr>
      <xdr:spPr bwMode="auto">
        <a:xfrm>
          <a:off x="3929063" y="743426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23" name="Drop Down 24" hidden="1">
          <a:extLst>
            <a:ext uri="{63B3BB69-23CF-44E3-9099-C40C66FF867C}">
              <a14:compatExt xmlns:a14="http://schemas.microsoft.com/office/drawing/2010/main" spid="_x0000_s2072"/>
            </a:ext>
            <a:ext uri="{FF2B5EF4-FFF2-40B4-BE49-F238E27FC236}">
              <a16:creationId xmlns:a16="http://schemas.microsoft.com/office/drawing/2014/main" id="{061E260A-03DB-4E27-BCA4-A5AC162FF2DA}"/>
            </a:ext>
          </a:extLst>
        </xdr:cNvPr>
        <xdr:cNvSpPr/>
      </xdr:nvSpPr>
      <xdr:spPr bwMode="auto">
        <a:xfrm>
          <a:off x="3929063" y="744537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24" name="Drop Down 24" hidden="1">
          <a:extLst>
            <a:ext uri="{63B3BB69-23CF-44E3-9099-C40C66FF867C}">
              <a14:compatExt xmlns:a14="http://schemas.microsoft.com/office/drawing/2010/main" spid="_x0000_s2072"/>
            </a:ext>
            <a:ext uri="{FF2B5EF4-FFF2-40B4-BE49-F238E27FC236}">
              <a16:creationId xmlns:a16="http://schemas.microsoft.com/office/drawing/2014/main" id="{C38CEACE-C4B3-457C-BC14-F88A297D8C9F}"/>
            </a:ext>
          </a:extLst>
        </xdr:cNvPr>
        <xdr:cNvSpPr/>
      </xdr:nvSpPr>
      <xdr:spPr bwMode="auto">
        <a:xfrm>
          <a:off x="3929063" y="744537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25" name="Drop Down 24" hidden="1">
          <a:extLst>
            <a:ext uri="{63B3BB69-23CF-44E3-9099-C40C66FF867C}">
              <a14:compatExt xmlns:a14="http://schemas.microsoft.com/office/drawing/2010/main" spid="_x0000_s2072"/>
            </a:ext>
            <a:ext uri="{FF2B5EF4-FFF2-40B4-BE49-F238E27FC236}">
              <a16:creationId xmlns:a16="http://schemas.microsoft.com/office/drawing/2014/main" id="{0DC7FACB-CEF0-4A44-81B8-3D16BA27089E}"/>
            </a:ext>
          </a:extLst>
        </xdr:cNvPr>
        <xdr:cNvSpPr/>
      </xdr:nvSpPr>
      <xdr:spPr bwMode="auto">
        <a:xfrm>
          <a:off x="3929063" y="744537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299" name="Drop Down 24" hidden="1">
          <a:extLst>
            <a:ext uri="{63B3BB69-23CF-44E3-9099-C40C66FF867C}">
              <a14:compatExt xmlns:a14="http://schemas.microsoft.com/office/drawing/2010/main" spid="_x0000_s2072"/>
            </a:ext>
            <a:ext uri="{FF2B5EF4-FFF2-40B4-BE49-F238E27FC236}">
              <a16:creationId xmlns:a16="http://schemas.microsoft.com/office/drawing/2014/main" id="{70116270-76AC-4E88-A592-C6E080DE69BA}"/>
            </a:ext>
          </a:extLst>
        </xdr:cNvPr>
        <xdr:cNvSpPr/>
      </xdr:nvSpPr>
      <xdr:spPr bwMode="auto">
        <a:xfrm>
          <a:off x="3638550" y="7719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00" name="Drop Down 24" hidden="1">
          <a:extLst>
            <a:ext uri="{63B3BB69-23CF-44E3-9099-C40C66FF867C}">
              <a14:compatExt xmlns:a14="http://schemas.microsoft.com/office/drawing/2010/main" spid="_x0000_s2072"/>
            </a:ext>
            <a:ext uri="{FF2B5EF4-FFF2-40B4-BE49-F238E27FC236}">
              <a16:creationId xmlns:a16="http://schemas.microsoft.com/office/drawing/2014/main" id="{FE03E1FF-B222-427A-84B4-926BA9093D9B}"/>
            </a:ext>
          </a:extLst>
        </xdr:cNvPr>
        <xdr:cNvSpPr/>
      </xdr:nvSpPr>
      <xdr:spPr bwMode="auto">
        <a:xfrm>
          <a:off x="3638550" y="7719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01" name="Drop Down 24" hidden="1">
          <a:extLst>
            <a:ext uri="{63B3BB69-23CF-44E3-9099-C40C66FF867C}">
              <a14:compatExt xmlns:a14="http://schemas.microsoft.com/office/drawing/2010/main" spid="_x0000_s2072"/>
            </a:ext>
            <a:ext uri="{FF2B5EF4-FFF2-40B4-BE49-F238E27FC236}">
              <a16:creationId xmlns:a16="http://schemas.microsoft.com/office/drawing/2014/main" id="{441F36CE-3BB1-40B5-ACE5-EC3EEFA6897C}"/>
            </a:ext>
          </a:extLst>
        </xdr:cNvPr>
        <xdr:cNvSpPr/>
      </xdr:nvSpPr>
      <xdr:spPr bwMode="auto">
        <a:xfrm>
          <a:off x="3638550" y="7719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02" name="Drop Down 24" hidden="1">
          <a:extLst>
            <a:ext uri="{63B3BB69-23CF-44E3-9099-C40C66FF867C}">
              <a14:compatExt xmlns:a14="http://schemas.microsoft.com/office/drawing/2010/main" spid="_x0000_s2072"/>
            </a:ext>
            <a:ext uri="{FF2B5EF4-FFF2-40B4-BE49-F238E27FC236}">
              <a16:creationId xmlns:a16="http://schemas.microsoft.com/office/drawing/2014/main" id="{B17BBEBC-170C-4FC7-AACE-16A465335BE3}"/>
            </a:ext>
          </a:extLst>
        </xdr:cNvPr>
        <xdr:cNvSpPr/>
      </xdr:nvSpPr>
      <xdr:spPr bwMode="auto">
        <a:xfrm>
          <a:off x="3638550" y="7719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03" name="Drop Down 24" hidden="1">
          <a:extLst>
            <a:ext uri="{63B3BB69-23CF-44E3-9099-C40C66FF867C}">
              <a14:compatExt xmlns:a14="http://schemas.microsoft.com/office/drawing/2010/main" spid="_x0000_s2072"/>
            </a:ext>
            <a:ext uri="{FF2B5EF4-FFF2-40B4-BE49-F238E27FC236}">
              <a16:creationId xmlns:a16="http://schemas.microsoft.com/office/drawing/2014/main" id="{2F0B9EC9-F2AA-49EB-A00F-50DD5659082C}"/>
            </a:ext>
          </a:extLst>
        </xdr:cNvPr>
        <xdr:cNvSpPr/>
      </xdr:nvSpPr>
      <xdr:spPr bwMode="auto">
        <a:xfrm>
          <a:off x="3638550" y="7719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04" name="Drop Down 24" hidden="1">
          <a:extLst>
            <a:ext uri="{63B3BB69-23CF-44E3-9099-C40C66FF867C}">
              <a14:compatExt xmlns:a14="http://schemas.microsoft.com/office/drawing/2010/main" spid="_x0000_s2072"/>
            </a:ext>
            <a:ext uri="{FF2B5EF4-FFF2-40B4-BE49-F238E27FC236}">
              <a16:creationId xmlns:a16="http://schemas.microsoft.com/office/drawing/2014/main" id="{D0A96D24-E3F7-425E-ADBA-98ACA51F3DF4}"/>
            </a:ext>
          </a:extLst>
        </xdr:cNvPr>
        <xdr:cNvSpPr/>
      </xdr:nvSpPr>
      <xdr:spPr bwMode="auto">
        <a:xfrm>
          <a:off x="3638550" y="7719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05" name="Drop Down 24" hidden="1">
          <a:extLst>
            <a:ext uri="{63B3BB69-23CF-44E3-9099-C40C66FF867C}">
              <a14:compatExt xmlns:a14="http://schemas.microsoft.com/office/drawing/2010/main" spid="_x0000_s2072"/>
            </a:ext>
            <a:ext uri="{FF2B5EF4-FFF2-40B4-BE49-F238E27FC236}">
              <a16:creationId xmlns:a16="http://schemas.microsoft.com/office/drawing/2014/main" id="{21F80F24-9058-48B9-BEF6-838A2548BDE6}"/>
            </a:ext>
          </a:extLst>
        </xdr:cNvPr>
        <xdr:cNvSpPr/>
      </xdr:nvSpPr>
      <xdr:spPr bwMode="auto">
        <a:xfrm>
          <a:off x="3638550" y="7719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326" name="Drop Down 24" hidden="1">
          <a:extLst>
            <a:ext uri="{63B3BB69-23CF-44E3-9099-C40C66FF867C}">
              <a14:compatExt xmlns:a14="http://schemas.microsoft.com/office/drawing/2010/main" spid="_x0000_s2072"/>
            </a:ext>
            <a:ext uri="{FF2B5EF4-FFF2-40B4-BE49-F238E27FC236}">
              <a16:creationId xmlns:a16="http://schemas.microsoft.com/office/drawing/2014/main" id="{6F496DD3-EB29-4C1E-AA6C-3A770A36F229}"/>
            </a:ext>
          </a:extLst>
        </xdr:cNvPr>
        <xdr:cNvSpPr/>
      </xdr:nvSpPr>
      <xdr:spPr bwMode="auto">
        <a:xfrm>
          <a:off x="3638550" y="773239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327" name="Drop Down 24" hidden="1">
          <a:extLst>
            <a:ext uri="{63B3BB69-23CF-44E3-9099-C40C66FF867C}">
              <a14:compatExt xmlns:a14="http://schemas.microsoft.com/office/drawing/2010/main" spid="_x0000_s2072"/>
            </a:ext>
            <a:ext uri="{FF2B5EF4-FFF2-40B4-BE49-F238E27FC236}">
              <a16:creationId xmlns:a16="http://schemas.microsoft.com/office/drawing/2014/main" id="{F8A68692-BE7E-4627-A498-BDA5A3F1ABDB}"/>
            </a:ext>
          </a:extLst>
        </xdr:cNvPr>
        <xdr:cNvSpPr/>
      </xdr:nvSpPr>
      <xdr:spPr bwMode="auto">
        <a:xfrm>
          <a:off x="3638550" y="773239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328" name="Drop Down 24" hidden="1">
          <a:extLst>
            <a:ext uri="{63B3BB69-23CF-44E3-9099-C40C66FF867C}">
              <a14:compatExt xmlns:a14="http://schemas.microsoft.com/office/drawing/2010/main" spid="_x0000_s2072"/>
            </a:ext>
            <a:ext uri="{FF2B5EF4-FFF2-40B4-BE49-F238E27FC236}">
              <a16:creationId xmlns:a16="http://schemas.microsoft.com/office/drawing/2014/main" id="{90E7F124-AFC2-4D50-8BAC-718A6D0F968B}"/>
            </a:ext>
          </a:extLst>
        </xdr:cNvPr>
        <xdr:cNvSpPr/>
      </xdr:nvSpPr>
      <xdr:spPr bwMode="auto">
        <a:xfrm>
          <a:off x="3638550" y="773239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29" name="Drop Down 24" hidden="1">
          <a:extLst>
            <a:ext uri="{63B3BB69-23CF-44E3-9099-C40C66FF867C}">
              <a14:compatExt xmlns:a14="http://schemas.microsoft.com/office/drawing/2010/main" spid="_x0000_s2072"/>
            </a:ext>
            <a:ext uri="{FF2B5EF4-FFF2-40B4-BE49-F238E27FC236}">
              <a16:creationId xmlns:a16="http://schemas.microsoft.com/office/drawing/2014/main" id="{71B4BAF9-4A8E-4C7B-9F41-F151751F96C0}"/>
            </a:ext>
          </a:extLst>
        </xdr:cNvPr>
        <xdr:cNvSpPr/>
      </xdr:nvSpPr>
      <xdr:spPr bwMode="auto">
        <a:xfrm>
          <a:off x="3638550" y="716470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30" name="Drop Down 24" hidden="1">
          <a:extLst>
            <a:ext uri="{63B3BB69-23CF-44E3-9099-C40C66FF867C}">
              <a14:compatExt xmlns:a14="http://schemas.microsoft.com/office/drawing/2010/main" spid="_x0000_s2072"/>
            </a:ext>
            <a:ext uri="{FF2B5EF4-FFF2-40B4-BE49-F238E27FC236}">
              <a16:creationId xmlns:a16="http://schemas.microsoft.com/office/drawing/2014/main" id="{15E22057-A7C9-4971-9DDC-01DE78902F6D}"/>
            </a:ext>
          </a:extLst>
        </xdr:cNvPr>
        <xdr:cNvSpPr/>
      </xdr:nvSpPr>
      <xdr:spPr bwMode="auto">
        <a:xfrm>
          <a:off x="3638550" y="716470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331" name="Drop Down 24" hidden="1">
          <a:extLst>
            <a:ext uri="{63B3BB69-23CF-44E3-9099-C40C66FF867C}">
              <a14:compatExt xmlns:a14="http://schemas.microsoft.com/office/drawing/2010/main" spid="_x0000_s2072"/>
            </a:ext>
            <a:ext uri="{FF2B5EF4-FFF2-40B4-BE49-F238E27FC236}">
              <a16:creationId xmlns:a16="http://schemas.microsoft.com/office/drawing/2014/main" id="{35993C70-C105-42D3-B3E0-F499926B1920}"/>
            </a:ext>
          </a:extLst>
        </xdr:cNvPr>
        <xdr:cNvSpPr/>
      </xdr:nvSpPr>
      <xdr:spPr bwMode="auto">
        <a:xfrm>
          <a:off x="3638550" y="716470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332" name="Drop Down 24" hidden="1">
          <a:extLst>
            <a:ext uri="{63B3BB69-23CF-44E3-9099-C40C66FF867C}">
              <a14:compatExt xmlns:a14="http://schemas.microsoft.com/office/drawing/2010/main" spid="_x0000_s2072"/>
            </a:ext>
            <a:ext uri="{FF2B5EF4-FFF2-40B4-BE49-F238E27FC236}">
              <a16:creationId xmlns:a16="http://schemas.microsoft.com/office/drawing/2014/main" id="{5E6F4E73-BEF7-476C-8A93-F641AA291221}"/>
            </a:ext>
          </a:extLst>
        </xdr:cNvPr>
        <xdr:cNvSpPr/>
      </xdr:nvSpPr>
      <xdr:spPr bwMode="auto">
        <a:xfrm>
          <a:off x="3627120" y="74386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333" name="Drop Down 24" hidden="1">
          <a:extLst>
            <a:ext uri="{63B3BB69-23CF-44E3-9099-C40C66FF867C}">
              <a14:compatExt xmlns:a14="http://schemas.microsoft.com/office/drawing/2010/main" spid="_x0000_s2072"/>
            </a:ext>
            <a:ext uri="{FF2B5EF4-FFF2-40B4-BE49-F238E27FC236}">
              <a16:creationId xmlns:a16="http://schemas.microsoft.com/office/drawing/2014/main" id="{D6A2725B-0713-4707-9073-BA6E01B06B41}"/>
            </a:ext>
          </a:extLst>
        </xdr:cNvPr>
        <xdr:cNvSpPr/>
      </xdr:nvSpPr>
      <xdr:spPr bwMode="auto">
        <a:xfrm>
          <a:off x="3627120" y="74386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334" name="Drop Down 24" hidden="1">
          <a:extLst>
            <a:ext uri="{63B3BB69-23CF-44E3-9099-C40C66FF867C}">
              <a14:compatExt xmlns:a14="http://schemas.microsoft.com/office/drawing/2010/main" spid="_x0000_s2072"/>
            </a:ext>
            <a:ext uri="{FF2B5EF4-FFF2-40B4-BE49-F238E27FC236}">
              <a16:creationId xmlns:a16="http://schemas.microsoft.com/office/drawing/2014/main" id="{2ADE73E1-F4C3-43B5-B4F6-906AC1E9A4F2}"/>
            </a:ext>
          </a:extLst>
        </xdr:cNvPr>
        <xdr:cNvSpPr/>
      </xdr:nvSpPr>
      <xdr:spPr bwMode="auto">
        <a:xfrm>
          <a:off x="3627120" y="74386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718</xdr:row>
      <xdr:rowOff>0</xdr:rowOff>
    </xdr:from>
    <xdr:ext cx="2476500" cy="199970"/>
    <xdr:sp macro="" textlink="">
      <xdr:nvSpPr>
        <xdr:cNvPr id="335" name="Drop Down 24" hidden="1">
          <a:extLst>
            <a:ext uri="{63B3BB69-23CF-44E3-9099-C40C66FF867C}">
              <a14:compatExt xmlns:a14="http://schemas.microsoft.com/office/drawing/2010/main" spid="_x0000_s2072"/>
            </a:ext>
            <a:ext uri="{FF2B5EF4-FFF2-40B4-BE49-F238E27FC236}">
              <a16:creationId xmlns:a16="http://schemas.microsoft.com/office/drawing/2014/main" id="{DDAA12D3-DCAA-45F2-8433-68951DD35E9C}"/>
            </a:ext>
          </a:extLst>
        </xdr:cNvPr>
        <xdr:cNvSpPr/>
      </xdr:nvSpPr>
      <xdr:spPr bwMode="auto">
        <a:xfrm>
          <a:off x="3627120" y="74584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718</xdr:row>
      <xdr:rowOff>0</xdr:rowOff>
    </xdr:from>
    <xdr:ext cx="2476500" cy="199970"/>
    <xdr:sp macro="" textlink="">
      <xdr:nvSpPr>
        <xdr:cNvPr id="336" name="Drop Down 24" hidden="1">
          <a:extLst>
            <a:ext uri="{63B3BB69-23CF-44E3-9099-C40C66FF867C}">
              <a14:compatExt xmlns:a14="http://schemas.microsoft.com/office/drawing/2010/main" spid="_x0000_s2072"/>
            </a:ext>
            <a:ext uri="{FF2B5EF4-FFF2-40B4-BE49-F238E27FC236}">
              <a16:creationId xmlns:a16="http://schemas.microsoft.com/office/drawing/2014/main" id="{0AFD3A18-3F43-430E-88F0-F5643607134B}"/>
            </a:ext>
          </a:extLst>
        </xdr:cNvPr>
        <xdr:cNvSpPr/>
      </xdr:nvSpPr>
      <xdr:spPr bwMode="auto">
        <a:xfrm>
          <a:off x="3627120" y="74584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718</xdr:row>
      <xdr:rowOff>0</xdr:rowOff>
    </xdr:from>
    <xdr:ext cx="2476500" cy="199970"/>
    <xdr:sp macro="" textlink="">
      <xdr:nvSpPr>
        <xdr:cNvPr id="337" name="Drop Down 24" hidden="1">
          <a:extLst>
            <a:ext uri="{63B3BB69-23CF-44E3-9099-C40C66FF867C}">
              <a14:compatExt xmlns:a14="http://schemas.microsoft.com/office/drawing/2010/main" spid="_x0000_s2072"/>
            </a:ext>
            <a:ext uri="{FF2B5EF4-FFF2-40B4-BE49-F238E27FC236}">
              <a16:creationId xmlns:a16="http://schemas.microsoft.com/office/drawing/2014/main" id="{1F4FE7AA-809E-4E5C-B284-6EC85C268FF9}"/>
            </a:ext>
          </a:extLst>
        </xdr:cNvPr>
        <xdr:cNvSpPr/>
      </xdr:nvSpPr>
      <xdr:spPr bwMode="auto">
        <a:xfrm>
          <a:off x="3627120" y="74584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38" name="Drop Down 24" hidden="1">
          <a:extLst>
            <a:ext uri="{63B3BB69-23CF-44E3-9099-C40C66FF867C}">
              <a14:compatExt xmlns:a14="http://schemas.microsoft.com/office/drawing/2010/main" spid="_x0000_s2072"/>
            </a:ext>
            <a:ext uri="{FF2B5EF4-FFF2-40B4-BE49-F238E27FC236}">
              <a16:creationId xmlns:a16="http://schemas.microsoft.com/office/drawing/2014/main" id="{656E6B50-98DE-4A3F-8F17-0971106872B9}"/>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39" name="Drop Down 24" hidden="1">
          <a:extLst>
            <a:ext uri="{63B3BB69-23CF-44E3-9099-C40C66FF867C}">
              <a14:compatExt xmlns:a14="http://schemas.microsoft.com/office/drawing/2010/main" spid="_x0000_s2072"/>
            </a:ext>
            <a:ext uri="{FF2B5EF4-FFF2-40B4-BE49-F238E27FC236}">
              <a16:creationId xmlns:a16="http://schemas.microsoft.com/office/drawing/2014/main" id="{3B8EC93D-91BC-4B0F-BE91-21D751811181}"/>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0" name="Drop Down 24" hidden="1">
          <a:extLst>
            <a:ext uri="{63B3BB69-23CF-44E3-9099-C40C66FF867C}">
              <a14:compatExt xmlns:a14="http://schemas.microsoft.com/office/drawing/2010/main" spid="_x0000_s2072"/>
            </a:ext>
            <a:ext uri="{FF2B5EF4-FFF2-40B4-BE49-F238E27FC236}">
              <a16:creationId xmlns:a16="http://schemas.microsoft.com/office/drawing/2014/main" id="{2FB12801-ED13-4C2D-94CB-652BEA6063EF}"/>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1" name="Drop Down 24" hidden="1">
          <a:extLst>
            <a:ext uri="{63B3BB69-23CF-44E3-9099-C40C66FF867C}">
              <a14:compatExt xmlns:a14="http://schemas.microsoft.com/office/drawing/2010/main" spid="_x0000_s2072"/>
            </a:ext>
            <a:ext uri="{FF2B5EF4-FFF2-40B4-BE49-F238E27FC236}">
              <a16:creationId xmlns:a16="http://schemas.microsoft.com/office/drawing/2014/main" id="{D558EFA2-4B18-4F4A-8B27-A5848CA29C15}"/>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2" name="Drop Down 24" hidden="1">
          <a:extLst>
            <a:ext uri="{63B3BB69-23CF-44E3-9099-C40C66FF867C}">
              <a14:compatExt xmlns:a14="http://schemas.microsoft.com/office/drawing/2010/main" spid="_x0000_s2072"/>
            </a:ext>
            <a:ext uri="{FF2B5EF4-FFF2-40B4-BE49-F238E27FC236}">
              <a16:creationId xmlns:a16="http://schemas.microsoft.com/office/drawing/2014/main" id="{3A978D16-27E2-45C3-BAE6-CF978FDD19D0}"/>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3" name="Drop Down 24" hidden="1">
          <a:extLst>
            <a:ext uri="{63B3BB69-23CF-44E3-9099-C40C66FF867C}">
              <a14:compatExt xmlns:a14="http://schemas.microsoft.com/office/drawing/2010/main" spid="_x0000_s2072"/>
            </a:ext>
            <a:ext uri="{FF2B5EF4-FFF2-40B4-BE49-F238E27FC236}">
              <a16:creationId xmlns:a16="http://schemas.microsoft.com/office/drawing/2014/main" id="{8F2F4A6F-BED9-4DDB-84ED-FFCA1416FB79}"/>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4" name="Drop Down 24" hidden="1">
          <a:extLst>
            <a:ext uri="{63B3BB69-23CF-44E3-9099-C40C66FF867C}">
              <a14:compatExt xmlns:a14="http://schemas.microsoft.com/office/drawing/2010/main" spid="_x0000_s2072"/>
            </a:ext>
            <a:ext uri="{FF2B5EF4-FFF2-40B4-BE49-F238E27FC236}">
              <a16:creationId xmlns:a16="http://schemas.microsoft.com/office/drawing/2014/main" id="{5169EBE6-B914-4159-A817-D3DD9D33055C}"/>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5" name="Drop Down 24" hidden="1">
          <a:extLst>
            <a:ext uri="{63B3BB69-23CF-44E3-9099-C40C66FF867C}">
              <a14:compatExt xmlns:a14="http://schemas.microsoft.com/office/drawing/2010/main" spid="_x0000_s2072"/>
            </a:ext>
            <a:ext uri="{FF2B5EF4-FFF2-40B4-BE49-F238E27FC236}">
              <a16:creationId xmlns:a16="http://schemas.microsoft.com/office/drawing/2014/main" id="{9769B735-43A2-4B09-A1C0-7435996532FD}"/>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6" name="Drop Down 24" hidden="1">
          <a:extLst>
            <a:ext uri="{63B3BB69-23CF-44E3-9099-C40C66FF867C}">
              <a14:compatExt xmlns:a14="http://schemas.microsoft.com/office/drawing/2010/main" spid="_x0000_s2072"/>
            </a:ext>
            <a:ext uri="{FF2B5EF4-FFF2-40B4-BE49-F238E27FC236}">
              <a16:creationId xmlns:a16="http://schemas.microsoft.com/office/drawing/2014/main" id="{47B11A55-3499-4400-AD77-256294FCF3C5}"/>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7" name="Drop Down 24" hidden="1">
          <a:extLst>
            <a:ext uri="{63B3BB69-23CF-44E3-9099-C40C66FF867C}">
              <a14:compatExt xmlns:a14="http://schemas.microsoft.com/office/drawing/2010/main" spid="_x0000_s2072"/>
            </a:ext>
            <a:ext uri="{FF2B5EF4-FFF2-40B4-BE49-F238E27FC236}">
              <a16:creationId xmlns:a16="http://schemas.microsoft.com/office/drawing/2014/main" id="{801A9A28-038E-4215-BE43-8EE5933CE61C}"/>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8" name="Drop Down 24" hidden="1">
          <a:extLst>
            <a:ext uri="{63B3BB69-23CF-44E3-9099-C40C66FF867C}">
              <a14:compatExt xmlns:a14="http://schemas.microsoft.com/office/drawing/2010/main" spid="_x0000_s2072"/>
            </a:ext>
            <a:ext uri="{FF2B5EF4-FFF2-40B4-BE49-F238E27FC236}">
              <a16:creationId xmlns:a16="http://schemas.microsoft.com/office/drawing/2014/main" id="{9FF6C5F6-5094-48AB-BE1E-082012963A87}"/>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49" name="Drop Down 24" hidden="1">
          <a:extLst>
            <a:ext uri="{63B3BB69-23CF-44E3-9099-C40C66FF867C}">
              <a14:compatExt xmlns:a14="http://schemas.microsoft.com/office/drawing/2010/main" spid="_x0000_s2072"/>
            </a:ext>
            <a:ext uri="{FF2B5EF4-FFF2-40B4-BE49-F238E27FC236}">
              <a16:creationId xmlns:a16="http://schemas.microsoft.com/office/drawing/2014/main" id="{03442E3E-956A-4168-B602-0A94D5225B3A}"/>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0" name="Drop Down 24" hidden="1">
          <a:extLst>
            <a:ext uri="{63B3BB69-23CF-44E3-9099-C40C66FF867C}">
              <a14:compatExt xmlns:a14="http://schemas.microsoft.com/office/drawing/2010/main" spid="_x0000_s2072"/>
            </a:ext>
            <a:ext uri="{FF2B5EF4-FFF2-40B4-BE49-F238E27FC236}">
              <a16:creationId xmlns:a16="http://schemas.microsoft.com/office/drawing/2014/main" id="{A7800007-8545-42F6-8EB9-A8CC63530521}"/>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1" name="Drop Down 24" hidden="1">
          <a:extLst>
            <a:ext uri="{63B3BB69-23CF-44E3-9099-C40C66FF867C}">
              <a14:compatExt xmlns:a14="http://schemas.microsoft.com/office/drawing/2010/main" spid="_x0000_s2072"/>
            </a:ext>
            <a:ext uri="{FF2B5EF4-FFF2-40B4-BE49-F238E27FC236}">
              <a16:creationId xmlns:a16="http://schemas.microsoft.com/office/drawing/2014/main" id="{1E63FD25-5CF7-4869-9DFC-455050EC8301}"/>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2" name="Drop Down 24" hidden="1">
          <a:extLst>
            <a:ext uri="{63B3BB69-23CF-44E3-9099-C40C66FF867C}">
              <a14:compatExt xmlns:a14="http://schemas.microsoft.com/office/drawing/2010/main" spid="_x0000_s2072"/>
            </a:ext>
            <a:ext uri="{FF2B5EF4-FFF2-40B4-BE49-F238E27FC236}">
              <a16:creationId xmlns:a16="http://schemas.microsoft.com/office/drawing/2014/main" id="{68D88D7D-2E34-4545-9A84-71E5A0A7082F}"/>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3" name="Drop Down 24" hidden="1">
          <a:extLst>
            <a:ext uri="{63B3BB69-23CF-44E3-9099-C40C66FF867C}">
              <a14:compatExt xmlns:a14="http://schemas.microsoft.com/office/drawing/2010/main" spid="_x0000_s2072"/>
            </a:ext>
            <a:ext uri="{FF2B5EF4-FFF2-40B4-BE49-F238E27FC236}">
              <a16:creationId xmlns:a16="http://schemas.microsoft.com/office/drawing/2014/main" id="{BFEE1FDC-0A6B-468A-934D-6575BE444456}"/>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4" name="Drop Down 24" hidden="1">
          <a:extLst>
            <a:ext uri="{63B3BB69-23CF-44E3-9099-C40C66FF867C}">
              <a14:compatExt xmlns:a14="http://schemas.microsoft.com/office/drawing/2010/main" spid="_x0000_s2072"/>
            </a:ext>
            <a:ext uri="{FF2B5EF4-FFF2-40B4-BE49-F238E27FC236}">
              <a16:creationId xmlns:a16="http://schemas.microsoft.com/office/drawing/2014/main" id="{CD092D17-B9EB-4058-9CF0-581232CCB9EA}"/>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5" name="Drop Down 24" hidden="1">
          <a:extLst>
            <a:ext uri="{63B3BB69-23CF-44E3-9099-C40C66FF867C}">
              <a14:compatExt xmlns:a14="http://schemas.microsoft.com/office/drawing/2010/main" spid="_x0000_s2072"/>
            </a:ext>
            <a:ext uri="{FF2B5EF4-FFF2-40B4-BE49-F238E27FC236}">
              <a16:creationId xmlns:a16="http://schemas.microsoft.com/office/drawing/2014/main" id="{2F70698C-3290-46E4-8C3E-67ED81C427E8}"/>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6" name="Drop Down 24" hidden="1">
          <a:extLst>
            <a:ext uri="{63B3BB69-23CF-44E3-9099-C40C66FF867C}">
              <a14:compatExt xmlns:a14="http://schemas.microsoft.com/office/drawing/2010/main" spid="_x0000_s2072"/>
            </a:ext>
            <a:ext uri="{FF2B5EF4-FFF2-40B4-BE49-F238E27FC236}">
              <a16:creationId xmlns:a16="http://schemas.microsoft.com/office/drawing/2014/main" id="{ADFEC0F1-A714-41DD-B61C-A050C4F05E25}"/>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719</xdr:row>
      <xdr:rowOff>0</xdr:rowOff>
    </xdr:from>
    <xdr:ext cx="2476500" cy="199970"/>
    <xdr:sp macro="" textlink="">
      <xdr:nvSpPr>
        <xdr:cNvPr id="357" name="Drop Down 24" hidden="1">
          <a:extLst>
            <a:ext uri="{63B3BB69-23CF-44E3-9099-C40C66FF867C}">
              <a14:compatExt xmlns:a14="http://schemas.microsoft.com/office/drawing/2010/main" spid="_x0000_s2072"/>
            </a:ext>
            <a:ext uri="{FF2B5EF4-FFF2-40B4-BE49-F238E27FC236}">
              <a16:creationId xmlns:a16="http://schemas.microsoft.com/office/drawing/2014/main" id="{AA58224A-11D2-438A-9A8C-F9C2F8721730}"/>
            </a:ext>
          </a:extLst>
        </xdr:cNvPr>
        <xdr:cNvSpPr/>
      </xdr:nvSpPr>
      <xdr:spPr bwMode="auto">
        <a:xfrm>
          <a:off x="3627120" y="74714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119</xdr:row>
      <xdr:rowOff>0</xdr:rowOff>
    </xdr:from>
    <xdr:ext cx="2476500" cy="199970"/>
    <xdr:sp macro="" textlink="">
      <xdr:nvSpPr>
        <xdr:cNvPr id="361" name="Drop Down 24" hidden="1">
          <a:extLst>
            <a:ext uri="{63B3BB69-23CF-44E3-9099-C40C66FF867C}">
              <a14:compatExt xmlns:a14="http://schemas.microsoft.com/office/drawing/2010/main" spid="_x0000_s2072"/>
            </a:ext>
            <a:ext uri="{FF2B5EF4-FFF2-40B4-BE49-F238E27FC236}">
              <a16:creationId xmlns:a16="http://schemas.microsoft.com/office/drawing/2014/main" id="{77BEBF6F-406C-4CEF-9F8F-6C44DDDCF18A}"/>
            </a:ext>
          </a:extLst>
        </xdr:cNvPr>
        <xdr:cNvSpPr/>
      </xdr:nvSpPr>
      <xdr:spPr bwMode="auto">
        <a:xfrm>
          <a:off x="3627120" y="143332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119</xdr:row>
      <xdr:rowOff>0</xdr:rowOff>
    </xdr:from>
    <xdr:ext cx="2476500" cy="199970"/>
    <xdr:sp macro="" textlink="">
      <xdr:nvSpPr>
        <xdr:cNvPr id="362" name="Drop Down 24" hidden="1">
          <a:extLst>
            <a:ext uri="{63B3BB69-23CF-44E3-9099-C40C66FF867C}">
              <a14:compatExt xmlns:a14="http://schemas.microsoft.com/office/drawing/2010/main" spid="_x0000_s2072"/>
            </a:ext>
            <a:ext uri="{FF2B5EF4-FFF2-40B4-BE49-F238E27FC236}">
              <a16:creationId xmlns:a16="http://schemas.microsoft.com/office/drawing/2014/main" id="{EBD50FF2-DB17-48D6-9BD6-C3C021F0A0B5}"/>
            </a:ext>
          </a:extLst>
        </xdr:cNvPr>
        <xdr:cNvSpPr/>
      </xdr:nvSpPr>
      <xdr:spPr bwMode="auto">
        <a:xfrm>
          <a:off x="3627120" y="143332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118</xdr:row>
      <xdr:rowOff>0</xdr:rowOff>
    </xdr:from>
    <xdr:ext cx="2476500" cy="199970"/>
    <xdr:sp macro="" textlink="">
      <xdr:nvSpPr>
        <xdr:cNvPr id="363" name="Drop Down 24" hidden="1">
          <a:extLst>
            <a:ext uri="{63B3BB69-23CF-44E3-9099-C40C66FF867C}">
              <a14:compatExt xmlns:a14="http://schemas.microsoft.com/office/drawing/2010/main" spid="_x0000_s2072"/>
            </a:ext>
            <a:ext uri="{FF2B5EF4-FFF2-40B4-BE49-F238E27FC236}">
              <a16:creationId xmlns:a16="http://schemas.microsoft.com/office/drawing/2014/main" id="{B05488B6-13DA-440A-86E0-D39D1362932E}"/>
            </a:ext>
          </a:extLst>
        </xdr:cNvPr>
        <xdr:cNvSpPr/>
      </xdr:nvSpPr>
      <xdr:spPr bwMode="auto">
        <a:xfrm>
          <a:off x="3627120" y="142036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358" name="Drop Down 4" hidden="1">
          <a:extLst>
            <a:ext uri="{63B3BB69-23CF-44E3-9099-C40C66FF867C}">
              <a14:compatExt xmlns:a14="http://schemas.microsoft.com/office/drawing/2010/main" spid="_x0000_s2052"/>
            </a:ext>
            <a:ext uri="{FF2B5EF4-FFF2-40B4-BE49-F238E27FC236}">
              <a16:creationId xmlns:a16="http://schemas.microsoft.com/office/drawing/2014/main" id="{68F5D6C8-5F2E-411D-B213-281E3AEA5AED}"/>
            </a:ext>
          </a:extLst>
        </xdr:cNvPr>
        <xdr:cNvSpPr/>
      </xdr:nvSpPr>
      <xdr:spPr bwMode="auto">
        <a:xfrm>
          <a:off x="5484495"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60</xdr:row>
      <xdr:rowOff>0</xdr:rowOff>
    </xdr:from>
    <xdr:ext cx="1921468" cy="195685"/>
    <xdr:sp macro="" textlink="">
      <xdr:nvSpPr>
        <xdr:cNvPr id="359" name="Drop Down 20" hidden="1">
          <a:extLst>
            <a:ext uri="{63B3BB69-23CF-44E3-9099-C40C66FF867C}">
              <a14:compatExt xmlns:a14="http://schemas.microsoft.com/office/drawing/2010/main" spid="_x0000_s2068"/>
            </a:ext>
            <a:ext uri="{FF2B5EF4-FFF2-40B4-BE49-F238E27FC236}">
              <a16:creationId xmlns:a16="http://schemas.microsoft.com/office/drawing/2014/main" id="{405E2FDC-4289-4F8F-9DF2-409F2ECF43D7}"/>
            </a:ext>
          </a:extLst>
        </xdr:cNvPr>
        <xdr:cNvSpPr/>
      </xdr:nvSpPr>
      <xdr:spPr bwMode="auto">
        <a:xfrm>
          <a:off x="6086475" y="93916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xdr:row>
      <xdr:rowOff>0</xdr:rowOff>
    </xdr:from>
    <xdr:ext cx="2476500" cy="199970"/>
    <xdr:sp macro="" textlink="">
      <xdr:nvSpPr>
        <xdr:cNvPr id="360" name="Drop Down 24" hidden="1">
          <a:extLst>
            <a:ext uri="{63B3BB69-23CF-44E3-9099-C40C66FF867C}">
              <a14:compatExt xmlns:a14="http://schemas.microsoft.com/office/drawing/2010/main" spid="_x0000_s2072"/>
            </a:ext>
            <a:ext uri="{FF2B5EF4-FFF2-40B4-BE49-F238E27FC236}">
              <a16:creationId xmlns:a16="http://schemas.microsoft.com/office/drawing/2014/main" id="{1A200ED3-0A60-4B71-B5D4-AD19C40F1945}"/>
            </a:ext>
          </a:extLst>
        </xdr:cNvPr>
        <xdr:cNvSpPr/>
      </xdr:nvSpPr>
      <xdr:spPr bwMode="auto">
        <a:xfrm>
          <a:off x="3686175" y="93916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364" name="Drop Down 4" hidden="1">
          <a:extLst>
            <a:ext uri="{63B3BB69-23CF-44E3-9099-C40C66FF867C}">
              <a14:compatExt xmlns:a14="http://schemas.microsoft.com/office/drawing/2010/main" spid="_x0000_s2052"/>
            </a:ext>
            <a:ext uri="{FF2B5EF4-FFF2-40B4-BE49-F238E27FC236}">
              <a16:creationId xmlns:a16="http://schemas.microsoft.com/office/drawing/2014/main" id="{2D62A1E2-7079-494D-AF33-DBFBEB417D4A}"/>
            </a:ext>
          </a:extLst>
        </xdr:cNvPr>
        <xdr:cNvSpPr/>
      </xdr:nvSpPr>
      <xdr:spPr bwMode="auto">
        <a:xfrm>
          <a:off x="5484495"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365" name="Drop Down 4" hidden="1">
          <a:extLst>
            <a:ext uri="{63B3BB69-23CF-44E3-9099-C40C66FF867C}">
              <a14:compatExt xmlns:a14="http://schemas.microsoft.com/office/drawing/2010/main" spid="_x0000_s2052"/>
            </a:ext>
            <a:ext uri="{FF2B5EF4-FFF2-40B4-BE49-F238E27FC236}">
              <a16:creationId xmlns:a16="http://schemas.microsoft.com/office/drawing/2014/main" id="{9F846D41-16CE-449A-9049-2F394D526A96}"/>
            </a:ext>
          </a:extLst>
        </xdr:cNvPr>
        <xdr:cNvSpPr/>
      </xdr:nvSpPr>
      <xdr:spPr bwMode="auto">
        <a:xfrm>
          <a:off x="5170170"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60</xdr:row>
      <xdr:rowOff>0</xdr:rowOff>
    </xdr:from>
    <xdr:ext cx="2529840" cy="195685"/>
    <xdr:sp macro="" textlink="">
      <xdr:nvSpPr>
        <xdr:cNvPr id="366" name="Drop Down 4" hidden="1">
          <a:extLst>
            <a:ext uri="{63B3BB69-23CF-44E3-9099-C40C66FF867C}">
              <a14:compatExt xmlns:a14="http://schemas.microsoft.com/office/drawing/2010/main" spid="_x0000_s2052"/>
            </a:ext>
            <a:ext uri="{FF2B5EF4-FFF2-40B4-BE49-F238E27FC236}">
              <a16:creationId xmlns:a16="http://schemas.microsoft.com/office/drawing/2014/main" id="{85AB9DA8-83D7-40E9-B98E-AB81398FD07F}"/>
            </a:ext>
          </a:extLst>
        </xdr:cNvPr>
        <xdr:cNvSpPr/>
      </xdr:nvSpPr>
      <xdr:spPr bwMode="auto">
        <a:xfrm>
          <a:off x="5484495"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60</xdr:row>
      <xdr:rowOff>0</xdr:rowOff>
    </xdr:from>
    <xdr:ext cx="2529840" cy="195685"/>
    <xdr:sp macro="" textlink="">
      <xdr:nvSpPr>
        <xdr:cNvPr id="367" name="Drop Down 4" hidden="1">
          <a:extLst>
            <a:ext uri="{63B3BB69-23CF-44E3-9099-C40C66FF867C}">
              <a14:compatExt xmlns:a14="http://schemas.microsoft.com/office/drawing/2010/main" spid="_x0000_s2052"/>
            </a:ext>
            <a:ext uri="{FF2B5EF4-FFF2-40B4-BE49-F238E27FC236}">
              <a16:creationId xmlns:a16="http://schemas.microsoft.com/office/drawing/2014/main" id="{CD3CC1B4-F5B5-4A48-96E8-8C0F56A16D8F}"/>
            </a:ext>
          </a:extLst>
        </xdr:cNvPr>
        <xdr:cNvSpPr/>
      </xdr:nvSpPr>
      <xdr:spPr bwMode="auto">
        <a:xfrm>
          <a:off x="5170170"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59</xdr:row>
      <xdr:rowOff>0</xdr:rowOff>
    </xdr:from>
    <xdr:ext cx="2529840" cy="195685"/>
    <xdr:sp macro="" textlink="">
      <xdr:nvSpPr>
        <xdr:cNvPr id="368" name="Drop Down 4" hidden="1">
          <a:extLst>
            <a:ext uri="{63B3BB69-23CF-44E3-9099-C40C66FF867C}">
              <a14:compatExt xmlns:a14="http://schemas.microsoft.com/office/drawing/2010/main" spid="_x0000_s2052"/>
            </a:ext>
            <a:ext uri="{FF2B5EF4-FFF2-40B4-BE49-F238E27FC236}">
              <a16:creationId xmlns:a16="http://schemas.microsoft.com/office/drawing/2014/main" id="{A66475E1-C3F8-40FF-BB23-DD2DF0417611}"/>
            </a:ext>
          </a:extLst>
        </xdr:cNvPr>
        <xdr:cNvSpPr/>
      </xdr:nvSpPr>
      <xdr:spPr bwMode="auto">
        <a:xfrm>
          <a:off x="5484495"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59</xdr:row>
      <xdr:rowOff>0</xdr:rowOff>
    </xdr:from>
    <xdr:ext cx="1921468" cy="195685"/>
    <xdr:sp macro="" textlink="">
      <xdr:nvSpPr>
        <xdr:cNvPr id="369" name="Drop Down 20" hidden="1">
          <a:extLst>
            <a:ext uri="{63B3BB69-23CF-44E3-9099-C40C66FF867C}">
              <a14:compatExt xmlns:a14="http://schemas.microsoft.com/office/drawing/2010/main" spid="_x0000_s2068"/>
            </a:ext>
            <a:ext uri="{FF2B5EF4-FFF2-40B4-BE49-F238E27FC236}">
              <a16:creationId xmlns:a16="http://schemas.microsoft.com/office/drawing/2014/main" id="{2554D58B-A8B8-4FBA-9D48-7A9FE692069D}"/>
            </a:ext>
          </a:extLst>
        </xdr:cNvPr>
        <xdr:cNvSpPr/>
      </xdr:nvSpPr>
      <xdr:spPr bwMode="auto">
        <a:xfrm>
          <a:off x="6086475" y="93916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xdr:row>
      <xdr:rowOff>0</xdr:rowOff>
    </xdr:from>
    <xdr:ext cx="2476500" cy="199970"/>
    <xdr:sp macro="" textlink="">
      <xdr:nvSpPr>
        <xdr:cNvPr id="370" name="Drop Down 24" hidden="1">
          <a:extLst>
            <a:ext uri="{63B3BB69-23CF-44E3-9099-C40C66FF867C}">
              <a14:compatExt xmlns:a14="http://schemas.microsoft.com/office/drawing/2010/main" spid="_x0000_s2072"/>
            </a:ext>
            <a:ext uri="{FF2B5EF4-FFF2-40B4-BE49-F238E27FC236}">
              <a16:creationId xmlns:a16="http://schemas.microsoft.com/office/drawing/2014/main" id="{EDD01E89-D7F6-43B7-8D02-5FEC9406BDFE}"/>
            </a:ext>
          </a:extLst>
        </xdr:cNvPr>
        <xdr:cNvSpPr/>
      </xdr:nvSpPr>
      <xdr:spPr bwMode="auto">
        <a:xfrm>
          <a:off x="3686175" y="93916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59</xdr:row>
      <xdr:rowOff>0</xdr:rowOff>
    </xdr:from>
    <xdr:ext cx="2529840" cy="195685"/>
    <xdr:sp macro="" textlink="">
      <xdr:nvSpPr>
        <xdr:cNvPr id="371" name="Drop Down 4" hidden="1">
          <a:extLst>
            <a:ext uri="{63B3BB69-23CF-44E3-9099-C40C66FF867C}">
              <a14:compatExt xmlns:a14="http://schemas.microsoft.com/office/drawing/2010/main" spid="_x0000_s2052"/>
            </a:ext>
            <a:ext uri="{FF2B5EF4-FFF2-40B4-BE49-F238E27FC236}">
              <a16:creationId xmlns:a16="http://schemas.microsoft.com/office/drawing/2014/main" id="{FB5C6EF5-7FDF-4042-B33F-D836375FB2AC}"/>
            </a:ext>
          </a:extLst>
        </xdr:cNvPr>
        <xdr:cNvSpPr/>
      </xdr:nvSpPr>
      <xdr:spPr bwMode="auto">
        <a:xfrm>
          <a:off x="5484495"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59</xdr:row>
      <xdr:rowOff>0</xdr:rowOff>
    </xdr:from>
    <xdr:ext cx="2529840" cy="195685"/>
    <xdr:sp macro="" textlink="">
      <xdr:nvSpPr>
        <xdr:cNvPr id="372" name="Drop Down 4" hidden="1">
          <a:extLst>
            <a:ext uri="{63B3BB69-23CF-44E3-9099-C40C66FF867C}">
              <a14:compatExt xmlns:a14="http://schemas.microsoft.com/office/drawing/2010/main" spid="_x0000_s2052"/>
            </a:ext>
            <a:ext uri="{FF2B5EF4-FFF2-40B4-BE49-F238E27FC236}">
              <a16:creationId xmlns:a16="http://schemas.microsoft.com/office/drawing/2014/main" id="{5537A647-67A7-405A-AF4C-728E68E19683}"/>
            </a:ext>
          </a:extLst>
        </xdr:cNvPr>
        <xdr:cNvSpPr/>
      </xdr:nvSpPr>
      <xdr:spPr bwMode="auto">
        <a:xfrm>
          <a:off x="5170170"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59</xdr:row>
      <xdr:rowOff>0</xdr:rowOff>
    </xdr:from>
    <xdr:ext cx="2529840" cy="195685"/>
    <xdr:sp macro="" textlink="">
      <xdr:nvSpPr>
        <xdr:cNvPr id="373" name="Drop Down 4" hidden="1">
          <a:extLst>
            <a:ext uri="{63B3BB69-23CF-44E3-9099-C40C66FF867C}">
              <a14:compatExt xmlns:a14="http://schemas.microsoft.com/office/drawing/2010/main" spid="_x0000_s2052"/>
            </a:ext>
            <a:ext uri="{FF2B5EF4-FFF2-40B4-BE49-F238E27FC236}">
              <a16:creationId xmlns:a16="http://schemas.microsoft.com/office/drawing/2014/main" id="{468054E3-E504-4C15-9737-FD7A72367ADC}"/>
            </a:ext>
          </a:extLst>
        </xdr:cNvPr>
        <xdr:cNvSpPr/>
      </xdr:nvSpPr>
      <xdr:spPr bwMode="auto">
        <a:xfrm>
          <a:off x="5484495"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59</xdr:row>
      <xdr:rowOff>0</xdr:rowOff>
    </xdr:from>
    <xdr:ext cx="2529840" cy="195685"/>
    <xdr:sp macro="" textlink="">
      <xdr:nvSpPr>
        <xdr:cNvPr id="374" name="Drop Down 4" hidden="1">
          <a:extLst>
            <a:ext uri="{63B3BB69-23CF-44E3-9099-C40C66FF867C}">
              <a14:compatExt xmlns:a14="http://schemas.microsoft.com/office/drawing/2010/main" spid="_x0000_s2052"/>
            </a:ext>
            <a:ext uri="{FF2B5EF4-FFF2-40B4-BE49-F238E27FC236}">
              <a16:creationId xmlns:a16="http://schemas.microsoft.com/office/drawing/2014/main" id="{FCD55DF6-524E-45A5-BD9A-3024396EDF65}"/>
            </a:ext>
          </a:extLst>
        </xdr:cNvPr>
        <xdr:cNvSpPr/>
      </xdr:nvSpPr>
      <xdr:spPr bwMode="auto">
        <a:xfrm>
          <a:off x="5170170" y="93916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120</xdr:row>
      <xdr:rowOff>0</xdr:rowOff>
    </xdr:from>
    <xdr:ext cx="2529840" cy="195685"/>
    <xdr:sp macro="" textlink="">
      <xdr:nvSpPr>
        <xdr:cNvPr id="375" name="Drop Down 4" hidden="1">
          <a:extLst>
            <a:ext uri="{63B3BB69-23CF-44E3-9099-C40C66FF867C}">
              <a14:compatExt xmlns:a14="http://schemas.microsoft.com/office/drawing/2010/main" spid="_x0000_s2052"/>
            </a:ext>
            <a:ext uri="{FF2B5EF4-FFF2-40B4-BE49-F238E27FC236}">
              <a16:creationId xmlns:a16="http://schemas.microsoft.com/office/drawing/2014/main" id="{8739A6CD-BB56-4EA9-BE4C-CDBAB0A6FA09}"/>
            </a:ext>
          </a:extLst>
        </xdr:cNvPr>
        <xdr:cNvSpPr/>
      </xdr:nvSpPr>
      <xdr:spPr bwMode="auto">
        <a:xfrm>
          <a:off x="5903595"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120</xdr:row>
      <xdr:rowOff>0</xdr:rowOff>
    </xdr:from>
    <xdr:ext cx="1921468" cy="195685"/>
    <xdr:sp macro="" textlink="">
      <xdr:nvSpPr>
        <xdr:cNvPr id="376" name="Drop Down 20" hidden="1">
          <a:extLst>
            <a:ext uri="{63B3BB69-23CF-44E3-9099-C40C66FF867C}">
              <a14:compatExt xmlns:a14="http://schemas.microsoft.com/office/drawing/2010/main" spid="_x0000_s2068"/>
            </a:ext>
            <a:ext uri="{FF2B5EF4-FFF2-40B4-BE49-F238E27FC236}">
              <a16:creationId xmlns:a16="http://schemas.microsoft.com/office/drawing/2014/main" id="{24D2F00C-EA09-4311-9BE3-1840B1B17B2D}"/>
            </a:ext>
          </a:extLst>
        </xdr:cNvPr>
        <xdr:cNvSpPr/>
      </xdr:nvSpPr>
      <xdr:spPr bwMode="auto">
        <a:xfrm>
          <a:off x="6505575" y="10020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120</xdr:row>
      <xdr:rowOff>0</xdr:rowOff>
    </xdr:from>
    <xdr:ext cx="2476500" cy="199970"/>
    <xdr:sp macro="" textlink="">
      <xdr:nvSpPr>
        <xdr:cNvPr id="377" name="Drop Down 24" hidden="1">
          <a:extLst>
            <a:ext uri="{63B3BB69-23CF-44E3-9099-C40C66FF867C}">
              <a14:compatExt xmlns:a14="http://schemas.microsoft.com/office/drawing/2010/main" spid="_x0000_s2072"/>
            </a:ext>
            <a:ext uri="{FF2B5EF4-FFF2-40B4-BE49-F238E27FC236}">
              <a16:creationId xmlns:a16="http://schemas.microsoft.com/office/drawing/2014/main" id="{005B06E2-3CF1-4F03-B4E1-11451DDEB055}"/>
            </a:ext>
          </a:extLst>
        </xdr:cNvPr>
        <xdr:cNvSpPr/>
      </xdr:nvSpPr>
      <xdr:spPr bwMode="auto">
        <a:xfrm>
          <a:off x="4105275" y="10020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120</xdr:row>
      <xdr:rowOff>0</xdr:rowOff>
    </xdr:from>
    <xdr:ext cx="2529840" cy="195685"/>
    <xdr:sp macro="" textlink="">
      <xdr:nvSpPr>
        <xdr:cNvPr id="378" name="Drop Down 4" hidden="1">
          <a:extLst>
            <a:ext uri="{63B3BB69-23CF-44E3-9099-C40C66FF867C}">
              <a14:compatExt xmlns:a14="http://schemas.microsoft.com/office/drawing/2010/main" spid="_x0000_s2052"/>
            </a:ext>
            <a:ext uri="{FF2B5EF4-FFF2-40B4-BE49-F238E27FC236}">
              <a16:creationId xmlns:a16="http://schemas.microsoft.com/office/drawing/2014/main" id="{C964FBB2-0C42-4A18-8E35-72EDEF3E0CE0}"/>
            </a:ext>
          </a:extLst>
        </xdr:cNvPr>
        <xdr:cNvSpPr/>
      </xdr:nvSpPr>
      <xdr:spPr bwMode="auto">
        <a:xfrm>
          <a:off x="5903595"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120</xdr:row>
      <xdr:rowOff>0</xdr:rowOff>
    </xdr:from>
    <xdr:ext cx="2529840" cy="195685"/>
    <xdr:sp macro="" textlink="">
      <xdr:nvSpPr>
        <xdr:cNvPr id="379" name="Drop Down 4" hidden="1">
          <a:extLst>
            <a:ext uri="{63B3BB69-23CF-44E3-9099-C40C66FF867C}">
              <a14:compatExt xmlns:a14="http://schemas.microsoft.com/office/drawing/2010/main" spid="_x0000_s2052"/>
            </a:ext>
            <a:ext uri="{FF2B5EF4-FFF2-40B4-BE49-F238E27FC236}">
              <a16:creationId xmlns:a16="http://schemas.microsoft.com/office/drawing/2014/main" id="{35F36325-EA24-4118-BE53-C28E90B4C981}"/>
            </a:ext>
          </a:extLst>
        </xdr:cNvPr>
        <xdr:cNvSpPr/>
      </xdr:nvSpPr>
      <xdr:spPr bwMode="auto">
        <a:xfrm>
          <a:off x="5589270"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120</xdr:row>
      <xdr:rowOff>0</xdr:rowOff>
    </xdr:from>
    <xdr:ext cx="2529840" cy="195685"/>
    <xdr:sp macro="" textlink="">
      <xdr:nvSpPr>
        <xdr:cNvPr id="380" name="Drop Down 4" hidden="1">
          <a:extLst>
            <a:ext uri="{63B3BB69-23CF-44E3-9099-C40C66FF867C}">
              <a14:compatExt xmlns:a14="http://schemas.microsoft.com/office/drawing/2010/main" spid="_x0000_s2052"/>
            </a:ext>
            <a:ext uri="{FF2B5EF4-FFF2-40B4-BE49-F238E27FC236}">
              <a16:creationId xmlns:a16="http://schemas.microsoft.com/office/drawing/2014/main" id="{16F8D4CA-DAA7-4578-B8B3-96D40F42BDCC}"/>
            </a:ext>
          </a:extLst>
        </xdr:cNvPr>
        <xdr:cNvSpPr/>
      </xdr:nvSpPr>
      <xdr:spPr bwMode="auto">
        <a:xfrm>
          <a:off x="5903595"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120</xdr:row>
      <xdr:rowOff>0</xdr:rowOff>
    </xdr:from>
    <xdr:ext cx="2529840" cy="195685"/>
    <xdr:sp macro="" textlink="">
      <xdr:nvSpPr>
        <xdr:cNvPr id="381" name="Drop Down 4" hidden="1">
          <a:extLst>
            <a:ext uri="{63B3BB69-23CF-44E3-9099-C40C66FF867C}">
              <a14:compatExt xmlns:a14="http://schemas.microsoft.com/office/drawing/2010/main" spid="_x0000_s2052"/>
            </a:ext>
            <a:ext uri="{FF2B5EF4-FFF2-40B4-BE49-F238E27FC236}">
              <a16:creationId xmlns:a16="http://schemas.microsoft.com/office/drawing/2014/main" id="{076471FC-6A7B-4BDF-AB04-D77E1CC2B668}"/>
            </a:ext>
          </a:extLst>
        </xdr:cNvPr>
        <xdr:cNvSpPr/>
      </xdr:nvSpPr>
      <xdr:spPr bwMode="auto">
        <a:xfrm>
          <a:off x="5589270"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62</xdr:row>
      <xdr:rowOff>0</xdr:rowOff>
    </xdr:from>
    <xdr:ext cx="2529840" cy="195685"/>
    <xdr:sp macro="" textlink="">
      <xdr:nvSpPr>
        <xdr:cNvPr id="382" name="Drop Down 4" hidden="1">
          <a:extLst>
            <a:ext uri="{63B3BB69-23CF-44E3-9099-C40C66FF867C}">
              <a14:compatExt xmlns:a14="http://schemas.microsoft.com/office/drawing/2010/main" spid="_x0000_s2052"/>
            </a:ext>
            <a:ext uri="{FF2B5EF4-FFF2-40B4-BE49-F238E27FC236}">
              <a16:creationId xmlns:a16="http://schemas.microsoft.com/office/drawing/2014/main" id="{C8FB4AF1-646E-4C0C-AC74-583029EEA52D}"/>
            </a:ext>
          </a:extLst>
        </xdr:cNvPr>
        <xdr:cNvSpPr/>
      </xdr:nvSpPr>
      <xdr:spPr bwMode="auto">
        <a:xfrm>
          <a:off x="5903595" y="105441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62</xdr:row>
      <xdr:rowOff>0</xdr:rowOff>
    </xdr:from>
    <xdr:ext cx="1921468" cy="195685"/>
    <xdr:sp macro="" textlink="">
      <xdr:nvSpPr>
        <xdr:cNvPr id="383" name="Drop Down 20" hidden="1">
          <a:extLst>
            <a:ext uri="{63B3BB69-23CF-44E3-9099-C40C66FF867C}">
              <a14:compatExt xmlns:a14="http://schemas.microsoft.com/office/drawing/2010/main" spid="_x0000_s2068"/>
            </a:ext>
            <a:ext uri="{FF2B5EF4-FFF2-40B4-BE49-F238E27FC236}">
              <a16:creationId xmlns:a16="http://schemas.microsoft.com/office/drawing/2014/main" id="{75EA2EA4-0C83-446E-8EDF-992AAAA7881F}"/>
            </a:ext>
          </a:extLst>
        </xdr:cNvPr>
        <xdr:cNvSpPr/>
      </xdr:nvSpPr>
      <xdr:spPr bwMode="auto">
        <a:xfrm>
          <a:off x="6505575" y="1054417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xdr:row>
      <xdr:rowOff>0</xdr:rowOff>
    </xdr:from>
    <xdr:ext cx="2476500" cy="199970"/>
    <xdr:sp macro="" textlink="">
      <xdr:nvSpPr>
        <xdr:cNvPr id="384" name="Drop Down 24" hidden="1">
          <a:extLst>
            <a:ext uri="{63B3BB69-23CF-44E3-9099-C40C66FF867C}">
              <a14:compatExt xmlns:a14="http://schemas.microsoft.com/office/drawing/2010/main" spid="_x0000_s2072"/>
            </a:ext>
            <a:ext uri="{FF2B5EF4-FFF2-40B4-BE49-F238E27FC236}">
              <a16:creationId xmlns:a16="http://schemas.microsoft.com/office/drawing/2014/main" id="{515DBF4B-53B9-4FFB-84C2-8096057041F8}"/>
            </a:ext>
          </a:extLst>
        </xdr:cNvPr>
        <xdr:cNvSpPr/>
      </xdr:nvSpPr>
      <xdr:spPr bwMode="auto">
        <a:xfrm>
          <a:off x="4105275" y="105441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62</xdr:row>
      <xdr:rowOff>0</xdr:rowOff>
    </xdr:from>
    <xdr:ext cx="2529840" cy="195685"/>
    <xdr:sp macro="" textlink="">
      <xdr:nvSpPr>
        <xdr:cNvPr id="385" name="Drop Down 4" hidden="1">
          <a:extLst>
            <a:ext uri="{63B3BB69-23CF-44E3-9099-C40C66FF867C}">
              <a14:compatExt xmlns:a14="http://schemas.microsoft.com/office/drawing/2010/main" spid="_x0000_s2052"/>
            </a:ext>
            <a:ext uri="{FF2B5EF4-FFF2-40B4-BE49-F238E27FC236}">
              <a16:creationId xmlns:a16="http://schemas.microsoft.com/office/drawing/2014/main" id="{CBE245C1-A20E-4871-A101-97CAEF265624}"/>
            </a:ext>
          </a:extLst>
        </xdr:cNvPr>
        <xdr:cNvSpPr/>
      </xdr:nvSpPr>
      <xdr:spPr bwMode="auto">
        <a:xfrm>
          <a:off x="5903595" y="105441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62</xdr:row>
      <xdr:rowOff>0</xdr:rowOff>
    </xdr:from>
    <xdr:ext cx="2529840" cy="195685"/>
    <xdr:sp macro="" textlink="">
      <xdr:nvSpPr>
        <xdr:cNvPr id="386" name="Drop Down 4" hidden="1">
          <a:extLst>
            <a:ext uri="{63B3BB69-23CF-44E3-9099-C40C66FF867C}">
              <a14:compatExt xmlns:a14="http://schemas.microsoft.com/office/drawing/2010/main" spid="_x0000_s2052"/>
            </a:ext>
            <a:ext uri="{FF2B5EF4-FFF2-40B4-BE49-F238E27FC236}">
              <a16:creationId xmlns:a16="http://schemas.microsoft.com/office/drawing/2014/main" id="{999DBEA7-B611-4B9F-A004-475B39706301}"/>
            </a:ext>
          </a:extLst>
        </xdr:cNvPr>
        <xdr:cNvSpPr/>
      </xdr:nvSpPr>
      <xdr:spPr bwMode="auto">
        <a:xfrm>
          <a:off x="5589270" y="105441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62</xdr:row>
      <xdr:rowOff>0</xdr:rowOff>
    </xdr:from>
    <xdr:ext cx="2529840" cy="195685"/>
    <xdr:sp macro="" textlink="">
      <xdr:nvSpPr>
        <xdr:cNvPr id="387" name="Drop Down 4" hidden="1">
          <a:extLst>
            <a:ext uri="{63B3BB69-23CF-44E3-9099-C40C66FF867C}">
              <a14:compatExt xmlns:a14="http://schemas.microsoft.com/office/drawing/2010/main" spid="_x0000_s2052"/>
            </a:ext>
            <a:ext uri="{FF2B5EF4-FFF2-40B4-BE49-F238E27FC236}">
              <a16:creationId xmlns:a16="http://schemas.microsoft.com/office/drawing/2014/main" id="{A5930E94-16C7-46EF-9F7A-3EA570843802}"/>
            </a:ext>
          </a:extLst>
        </xdr:cNvPr>
        <xdr:cNvSpPr/>
      </xdr:nvSpPr>
      <xdr:spPr bwMode="auto">
        <a:xfrm>
          <a:off x="5903595" y="105441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62</xdr:row>
      <xdr:rowOff>0</xdr:rowOff>
    </xdr:from>
    <xdr:ext cx="2529840" cy="195685"/>
    <xdr:sp macro="" textlink="">
      <xdr:nvSpPr>
        <xdr:cNvPr id="388" name="Drop Down 4" hidden="1">
          <a:extLst>
            <a:ext uri="{63B3BB69-23CF-44E3-9099-C40C66FF867C}">
              <a14:compatExt xmlns:a14="http://schemas.microsoft.com/office/drawing/2010/main" spid="_x0000_s2052"/>
            </a:ext>
            <a:ext uri="{FF2B5EF4-FFF2-40B4-BE49-F238E27FC236}">
              <a16:creationId xmlns:a16="http://schemas.microsoft.com/office/drawing/2014/main" id="{484B094B-1364-4017-9B30-4B8A6664652B}"/>
            </a:ext>
          </a:extLst>
        </xdr:cNvPr>
        <xdr:cNvSpPr/>
      </xdr:nvSpPr>
      <xdr:spPr bwMode="auto">
        <a:xfrm>
          <a:off x="5589270" y="105441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71</xdr:row>
      <xdr:rowOff>0</xdr:rowOff>
    </xdr:from>
    <xdr:ext cx="2529840" cy="195685"/>
    <xdr:sp macro="" textlink="">
      <xdr:nvSpPr>
        <xdr:cNvPr id="389" name="Drop Down 4" hidden="1">
          <a:extLst>
            <a:ext uri="{63B3BB69-23CF-44E3-9099-C40C66FF867C}">
              <a14:compatExt xmlns:a14="http://schemas.microsoft.com/office/drawing/2010/main" spid="_x0000_s2052"/>
            </a:ext>
            <a:ext uri="{FF2B5EF4-FFF2-40B4-BE49-F238E27FC236}">
              <a16:creationId xmlns:a16="http://schemas.microsoft.com/office/drawing/2014/main" id="{97C86E7F-A9A8-4CD2-A164-EAEF97E0657E}"/>
            </a:ext>
          </a:extLst>
        </xdr:cNvPr>
        <xdr:cNvSpPr/>
      </xdr:nvSpPr>
      <xdr:spPr bwMode="auto">
        <a:xfrm>
          <a:off x="5903595"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71</xdr:row>
      <xdr:rowOff>0</xdr:rowOff>
    </xdr:from>
    <xdr:ext cx="1921468" cy="195685"/>
    <xdr:sp macro="" textlink="">
      <xdr:nvSpPr>
        <xdr:cNvPr id="390" name="Drop Down 20" hidden="1">
          <a:extLst>
            <a:ext uri="{63B3BB69-23CF-44E3-9099-C40C66FF867C}">
              <a14:compatExt xmlns:a14="http://schemas.microsoft.com/office/drawing/2010/main" spid="_x0000_s2068"/>
            </a:ext>
            <a:ext uri="{FF2B5EF4-FFF2-40B4-BE49-F238E27FC236}">
              <a16:creationId xmlns:a16="http://schemas.microsoft.com/office/drawing/2014/main" id="{4B3F0154-BEDC-49C1-AECE-62CD8939334B}"/>
            </a:ext>
          </a:extLst>
        </xdr:cNvPr>
        <xdr:cNvSpPr/>
      </xdr:nvSpPr>
      <xdr:spPr bwMode="auto">
        <a:xfrm>
          <a:off x="6505575" y="10020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xdr:row>
      <xdr:rowOff>0</xdr:rowOff>
    </xdr:from>
    <xdr:ext cx="2476500" cy="199970"/>
    <xdr:sp macro="" textlink="">
      <xdr:nvSpPr>
        <xdr:cNvPr id="391" name="Drop Down 24" hidden="1">
          <a:extLst>
            <a:ext uri="{63B3BB69-23CF-44E3-9099-C40C66FF867C}">
              <a14:compatExt xmlns:a14="http://schemas.microsoft.com/office/drawing/2010/main" spid="_x0000_s2072"/>
            </a:ext>
            <a:ext uri="{FF2B5EF4-FFF2-40B4-BE49-F238E27FC236}">
              <a16:creationId xmlns:a16="http://schemas.microsoft.com/office/drawing/2014/main" id="{473372C0-C8B5-49D6-98F7-194DC4BCB5DB}"/>
            </a:ext>
          </a:extLst>
        </xdr:cNvPr>
        <xdr:cNvSpPr/>
      </xdr:nvSpPr>
      <xdr:spPr bwMode="auto">
        <a:xfrm>
          <a:off x="4105275" y="10020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71</xdr:row>
      <xdr:rowOff>0</xdr:rowOff>
    </xdr:from>
    <xdr:ext cx="2529840" cy="195685"/>
    <xdr:sp macro="" textlink="">
      <xdr:nvSpPr>
        <xdr:cNvPr id="392" name="Drop Down 4" hidden="1">
          <a:extLst>
            <a:ext uri="{63B3BB69-23CF-44E3-9099-C40C66FF867C}">
              <a14:compatExt xmlns:a14="http://schemas.microsoft.com/office/drawing/2010/main" spid="_x0000_s2052"/>
            </a:ext>
            <a:ext uri="{FF2B5EF4-FFF2-40B4-BE49-F238E27FC236}">
              <a16:creationId xmlns:a16="http://schemas.microsoft.com/office/drawing/2014/main" id="{BA7A3B84-F2CF-4BBA-9021-29BA4987B89B}"/>
            </a:ext>
          </a:extLst>
        </xdr:cNvPr>
        <xdr:cNvSpPr/>
      </xdr:nvSpPr>
      <xdr:spPr bwMode="auto">
        <a:xfrm>
          <a:off x="5903595"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71</xdr:row>
      <xdr:rowOff>0</xdr:rowOff>
    </xdr:from>
    <xdr:ext cx="2529840" cy="195685"/>
    <xdr:sp macro="" textlink="">
      <xdr:nvSpPr>
        <xdr:cNvPr id="393" name="Drop Down 4" hidden="1">
          <a:extLst>
            <a:ext uri="{63B3BB69-23CF-44E3-9099-C40C66FF867C}">
              <a14:compatExt xmlns:a14="http://schemas.microsoft.com/office/drawing/2010/main" spid="_x0000_s2052"/>
            </a:ext>
            <a:ext uri="{FF2B5EF4-FFF2-40B4-BE49-F238E27FC236}">
              <a16:creationId xmlns:a16="http://schemas.microsoft.com/office/drawing/2014/main" id="{0DF542E5-7E25-4B2A-8F70-89AB75053F71}"/>
            </a:ext>
          </a:extLst>
        </xdr:cNvPr>
        <xdr:cNvSpPr/>
      </xdr:nvSpPr>
      <xdr:spPr bwMode="auto">
        <a:xfrm>
          <a:off x="5589270"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71</xdr:row>
      <xdr:rowOff>0</xdr:rowOff>
    </xdr:from>
    <xdr:ext cx="2529840" cy="195685"/>
    <xdr:sp macro="" textlink="">
      <xdr:nvSpPr>
        <xdr:cNvPr id="394" name="Drop Down 4" hidden="1">
          <a:extLst>
            <a:ext uri="{63B3BB69-23CF-44E3-9099-C40C66FF867C}">
              <a14:compatExt xmlns:a14="http://schemas.microsoft.com/office/drawing/2010/main" spid="_x0000_s2052"/>
            </a:ext>
            <a:ext uri="{FF2B5EF4-FFF2-40B4-BE49-F238E27FC236}">
              <a16:creationId xmlns:a16="http://schemas.microsoft.com/office/drawing/2014/main" id="{1952AA63-31D2-4733-B341-89C09442DF48}"/>
            </a:ext>
          </a:extLst>
        </xdr:cNvPr>
        <xdr:cNvSpPr/>
      </xdr:nvSpPr>
      <xdr:spPr bwMode="auto">
        <a:xfrm>
          <a:off x="5903595"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71</xdr:row>
      <xdr:rowOff>0</xdr:rowOff>
    </xdr:from>
    <xdr:ext cx="2529840" cy="195685"/>
    <xdr:sp macro="" textlink="">
      <xdr:nvSpPr>
        <xdr:cNvPr id="395" name="Drop Down 4" hidden="1">
          <a:extLst>
            <a:ext uri="{63B3BB69-23CF-44E3-9099-C40C66FF867C}">
              <a14:compatExt xmlns:a14="http://schemas.microsoft.com/office/drawing/2010/main" spid="_x0000_s2052"/>
            </a:ext>
            <a:ext uri="{FF2B5EF4-FFF2-40B4-BE49-F238E27FC236}">
              <a16:creationId xmlns:a16="http://schemas.microsoft.com/office/drawing/2014/main" id="{CD610F73-4EEA-4AE8-BE32-3CC7CD5C3C4A}"/>
            </a:ext>
          </a:extLst>
        </xdr:cNvPr>
        <xdr:cNvSpPr/>
      </xdr:nvSpPr>
      <xdr:spPr bwMode="auto">
        <a:xfrm>
          <a:off x="5589270" y="10020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403" name="Drop Down 4" hidden="1">
          <a:extLst>
            <a:ext uri="{63B3BB69-23CF-44E3-9099-C40C66FF867C}">
              <a14:compatExt xmlns:a14="http://schemas.microsoft.com/office/drawing/2010/main" spid="_x0000_s2052"/>
            </a:ext>
            <a:ext uri="{FF2B5EF4-FFF2-40B4-BE49-F238E27FC236}">
              <a16:creationId xmlns:a16="http://schemas.microsoft.com/office/drawing/2014/main" id="{C1EF570F-B355-459B-A5A9-451259476EE8}"/>
            </a:ext>
          </a:extLst>
        </xdr:cNvPr>
        <xdr:cNvSpPr/>
      </xdr:nvSpPr>
      <xdr:spPr bwMode="auto">
        <a:xfrm>
          <a:off x="5903595" y="108680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344</xdr:row>
      <xdr:rowOff>0</xdr:rowOff>
    </xdr:from>
    <xdr:ext cx="1921468" cy="195685"/>
    <xdr:sp macro="" textlink="">
      <xdr:nvSpPr>
        <xdr:cNvPr id="404" name="Drop Down 20" hidden="1">
          <a:extLst>
            <a:ext uri="{63B3BB69-23CF-44E3-9099-C40C66FF867C}">
              <a14:compatExt xmlns:a14="http://schemas.microsoft.com/office/drawing/2010/main" spid="_x0000_s2068"/>
            </a:ext>
            <a:ext uri="{FF2B5EF4-FFF2-40B4-BE49-F238E27FC236}">
              <a16:creationId xmlns:a16="http://schemas.microsoft.com/office/drawing/2014/main" id="{886907AA-E518-44D2-89A0-A85CBF5C45DC}"/>
            </a:ext>
          </a:extLst>
        </xdr:cNvPr>
        <xdr:cNvSpPr/>
      </xdr:nvSpPr>
      <xdr:spPr bwMode="auto">
        <a:xfrm>
          <a:off x="6505575" y="1086802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344</xdr:row>
      <xdr:rowOff>0</xdr:rowOff>
    </xdr:from>
    <xdr:ext cx="2476500" cy="199970"/>
    <xdr:sp macro="" textlink="">
      <xdr:nvSpPr>
        <xdr:cNvPr id="405" name="Drop Down 24" hidden="1">
          <a:extLst>
            <a:ext uri="{63B3BB69-23CF-44E3-9099-C40C66FF867C}">
              <a14:compatExt xmlns:a14="http://schemas.microsoft.com/office/drawing/2010/main" spid="_x0000_s2072"/>
            </a:ext>
            <a:ext uri="{FF2B5EF4-FFF2-40B4-BE49-F238E27FC236}">
              <a16:creationId xmlns:a16="http://schemas.microsoft.com/office/drawing/2014/main" id="{0028450A-F889-4E37-9D5D-D22AF704D79F}"/>
            </a:ext>
          </a:extLst>
        </xdr:cNvPr>
        <xdr:cNvSpPr/>
      </xdr:nvSpPr>
      <xdr:spPr bwMode="auto">
        <a:xfrm>
          <a:off x="4105275" y="1086802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406" name="Drop Down 4" hidden="1">
          <a:extLst>
            <a:ext uri="{63B3BB69-23CF-44E3-9099-C40C66FF867C}">
              <a14:compatExt xmlns:a14="http://schemas.microsoft.com/office/drawing/2010/main" spid="_x0000_s2052"/>
            </a:ext>
            <a:ext uri="{FF2B5EF4-FFF2-40B4-BE49-F238E27FC236}">
              <a16:creationId xmlns:a16="http://schemas.microsoft.com/office/drawing/2014/main" id="{FEA01331-1AC6-4E9C-8880-BFF6B0CECBE6}"/>
            </a:ext>
          </a:extLst>
        </xdr:cNvPr>
        <xdr:cNvSpPr/>
      </xdr:nvSpPr>
      <xdr:spPr bwMode="auto">
        <a:xfrm>
          <a:off x="5903595" y="108680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344</xdr:row>
      <xdr:rowOff>0</xdr:rowOff>
    </xdr:from>
    <xdr:ext cx="2529840" cy="195685"/>
    <xdr:sp macro="" textlink="">
      <xdr:nvSpPr>
        <xdr:cNvPr id="407" name="Drop Down 4" hidden="1">
          <a:extLst>
            <a:ext uri="{63B3BB69-23CF-44E3-9099-C40C66FF867C}">
              <a14:compatExt xmlns:a14="http://schemas.microsoft.com/office/drawing/2010/main" spid="_x0000_s2052"/>
            </a:ext>
            <a:ext uri="{FF2B5EF4-FFF2-40B4-BE49-F238E27FC236}">
              <a16:creationId xmlns:a16="http://schemas.microsoft.com/office/drawing/2014/main" id="{EA0FDAA4-A7E0-4D24-8100-D95490E449FE}"/>
            </a:ext>
          </a:extLst>
        </xdr:cNvPr>
        <xdr:cNvSpPr/>
      </xdr:nvSpPr>
      <xdr:spPr bwMode="auto">
        <a:xfrm>
          <a:off x="5589270" y="108680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408" name="Drop Down 4" hidden="1">
          <a:extLst>
            <a:ext uri="{63B3BB69-23CF-44E3-9099-C40C66FF867C}">
              <a14:compatExt xmlns:a14="http://schemas.microsoft.com/office/drawing/2010/main" spid="_x0000_s2052"/>
            </a:ext>
            <a:ext uri="{FF2B5EF4-FFF2-40B4-BE49-F238E27FC236}">
              <a16:creationId xmlns:a16="http://schemas.microsoft.com/office/drawing/2014/main" id="{CD8B1D39-4392-47C8-B58D-56430CBB5382}"/>
            </a:ext>
          </a:extLst>
        </xdr:cNvPr>
        <xdr:cNvSpPr/>
      </xdr:nvSpPr>
      <xdr:spPr bwMode="auto">
        <a:xfrm>
          <a:off x="5903595" y="108680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344</xdr:row>
      <xdr:rowOff>0</xdr:rowOff>
    </xdr:from>
    <xdr:ext cx="2529840" cy="195685"/>
    <xdr:sp macro="" textlink="">
      <xdr:nvSpPr>
        <xdr:cNvPr id="409" name="Drop Down 4" hidden="1">
          <a:extLst>
            <a:ext uri="{63B3BB69-23CF-44E3-9099-C40C66FF867C}">
              <a14:compatExt xmlns:a14="http://schemas.microsoft.com/office/drawing/2010/main" spid="_x0000_s2052"/>
            </a:ext>
            <a:ext uri="{FF2B5EF4-FFF2-40B4-BE49-F238E27FC236}">
              <a16:creationId xmlns:a16="http://schemas.microsoft.com/office/drawing/2014/main" id="{665FBB6C-00D2-4C07-A718-FAF0053047A1}"/>
            </a:ext>
          </a:extLst>
        </xdr:cNvPr>
        <xdr:cNvSpPr/>
      </xdr:nvSpPr>
      <xdr:spPr bwMode="auto">
        <a:xfrm>
          <a:off x="5589270" y="1086802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410" name="Drop Down 4" hidden="1">
          <a:extLst>
            <a:ext uri="{63B3BB69-23CF-44E3-9099-C40C66FF867C}">
              <a14:compatExt xmlns:a14="http://schemas.microsoft.com/office/drawing/2010/main" spid="_x0000_s2052"/>
            </a:ext>
            <a:ext uri="{FF2B5EF4-FFF2-40B4-BE49-F238E27FC236}">
              <a16:creationId xmlns:a16="http://schemas.microsoft.com/office/drawing/2014/main" id="{7B80CD25-1BEE-451F-8F74-61D1404CCFDE}"/>
            </a:ext>
          </a:extLst>
        </xdr:cNvPr>
        <xdr:cNvSpPr/>
      </xdr:nvSpPr>
      <xdr:spPr bwMode="auto">
        <a:xfrm>
          <a:off x="5903595" y="104679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344</xdr:row>
      <xdr:rowOff>0</xdr:rowOff>
    </xdr:from>
    <xdr:ext cx="1921468" cy="195685"/>
    <xdr:sp macro="" textlink="">
      <xdr:nvSpPr>
        <xdr:cNvPr id="411" name="Drop Down 20" hidden="1">
          <a:extLst>
            <a:ext uri="{63B3BB69-23CF-44E3-9099-C40C66FF867C}">
              <a14:compatExt xmlns:a14="http://schemas.microsoft.com/office/drawing/2010/main" spid="_x0000_s2068"/>
            </a:ext>
            <a:ext uri="{FF2B5EF4-FFF2-40B4-BE49-F238E27FC236}">
              <a16:creationId xmlns:a16="http://schemas.microsoft.com/office/drawing/2014/main" id="{E90DB3B8-E3C6-4913-9113-CCCC343E0EF3}"/>
            </a:ext>
          </a:extLst>
        </xdr:cNvPr>
        <xdr:cNvSpPr/>
      </xdr:nvSpPr>
      <xdr:spPr bwMode="auto">
        <a:xfrm>
          <a:off x="6505575" y="1046797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344</xdr:row>
      <xdr:rowOff>0</xdr:rowOff>
    </xdr:from>
    <xdr:ext cx="2476500" cy="199970"/>
    <xdr:sp macro="" textlink="">
      <xdr:nvSpPr>
        <xdr:cNvPr id="412" name="Drop Down 24" hidden="1">
          <a:extLst>
            <a:ext uri="{63B3BB69-23CF-44E3-9099-C40C66FF867C}">
              <a14:compatExt xmlns:a14="http://schemas.microsoft.com/office/drawing/2010/main" spid="_x0000_s2072"/>
            </a:ext>
            <a:ext uri="{FF2B5EF4-FFF2-40B4-BE49-F238E27FC236}">
              <a16:creationId xmlns:a16="http://schemas.microsoft.com/office/drawing/2014/main" id="{6AC7E172-5822-4541-93A1-9D759675D455}"/>
            </a:ext>
          </a:extLst>
        </xdr:cNvPr>
        <xdr:cNvSpPr/>
      </xdr:nvSpPr>
      <xdr:spPr bwMode="auto">
        <a:xfrm>
          <a:off x="4105275" y="104679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413" name="Drop Down 4" hidden="1">
          <a:extLst>
            <a:ext uri="{63B3BB69-23CF-44E3-9099-C40C66FF867C}">
              <a14:compatExt xmlns:a14="http://schemas.microsoft.com/office/drawing/2010/main" spid="_x0000_s2052"/>
            </a:ext>
            <a:ext uri="{FF2B5EF4-FFF2-40B4-BE49-F238E27FC236}">
              <a16:creationId xmlns:a16="http://schemas.microsoft.com/office/drawing/2014/main" id="{97F48C18-F0B2-4C43-8766-4F0558DFC974}"/>
            </a:ext>
          </a:extLst>
        </xdr:cNvPr>
        <xdr:cNvSpPr/>
      </xdr:nvSpPr>
      <xdr:spPr bwMode="auto">
        <a:xfrm>
          <a:off x="5903595" y="104679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344</xdr:row>
      <xdr:rowOff>0</xdr:rowOff>
    </xdr:from>
    <xdr:ext cx="2529840" cy="195685"/>
    <xdr:sp macro="" textlink="">
      <xdr:nvSpPr>
        <xdr:cNvPr id="414" name="Drop Down 4" hidden="1">
          <a:extLst>
            <a:ext uri="{63B3BB69-23CF-44E3-9099-C40C66FF867C}">
              <a14:compatExt xmlns:a14="http://schemas.microsoft.com/office/drawing/2010/main" spid="_x0000_s2052"/>
            </a:ext>
            <a:ext uri="{FF2B5EF4-FFF2-40B4-BE49-F238E27FC236}">
              <a16:creationId xmlns:a16="http://schemas.microsoft.com/office/drawing/2014/main" id="{ABB9C471-BC0B-4003-B18E-020EC2E993AC}"/>
            </a:ext>
          </a:extLst>
        </xdr:cNvPr>
        <xdr:cNvSpPr/>
      </xdr:nvSpPr>
      <xdr:spPr bwMode="auto">
        <a:xfrm>
          <a:off x="5589270" y="104679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344</xdr:row>
      <xdr:rowOff>0</xdr:rowOff>
    </xdr:from>
    <xdr:ext cx="2529840" cy="195685"/>
    <xdr:sp macro="" textlink="">
      <xdr:nvSpPr>
        <xdr:cNvPr id="415" name="Drop Down 4" hidden="1">
          <a:extLst>
            <a:ext uri="{63B3BB69-23CF-44E3-9099-C40C66FF867C}">
              <a14:compatExt xmlns:a14="http://schemas.microsoft.com/office/drawing/2010/main" spid="_x0000_s2052"/>
            </a:ext>
            <a:ext uri="{FF2B5EF4-FFF2-40B4-BE49-F238E27FC236}">
              <a16:creationId xmlns:a16="http://schemas.microsoft.com/office/drawing/2014/main" id="{AC747E38-911F-4DE7-9071-C59C8F6A81A7}"/>
            </a:ext>
          </a:extLst>
        </xdr:cNvPr>
        <xdr:cNvSpPr/>
      </xdr:nvSpPr>
      <xdr:spPr bwMode="auto">
        <a:xfrm>
          <a:off x="5903595" y="104679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344</xdr:row>
      <xdr:rowOff>0</xdr:rowOff>
    </xdr:from>
    <xdr:ext cx="2529840" cy="195685"/>
    <xdr:sp macro="" textlink="">
      <xdr:nvSpPr>
        <xdr:cNvPr id="416" name="Drop Down 4" hidden="1">
          <a:extLst>
            <a:ext uri="{63B3BB69-23CF-44E3-9099-C40C66FF867C}">
              <a14:compatExt xmlns:a14="http://schemas.microsoft.com/office/drawing/2010/main" spid="_x0000_s2052"/>
            </a:ext>
            <a:ext uri="{FF2B5EF4-FFF2-40B4-BE49-F238E27FC236}">
              <a16:creationId xmlns:a16="http://schemas.microsoft.com/office/drawing/2014/main" id="{5CE4AFD8-1A9F-4180-9DF6-0DAE104402CD}"/>
            </a:ext>
          </a:extLst>
        </xdr:cNvPr>
        <xdr:cNvSpPr/>
      </xdr:nvSpPr>
      <xdr:spPr bwMode="auto">
        <a:xfrm>
          <a:off x="5589270" y="104679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150</xdr:row>
      <xdr:rowOff>0</xdr:rowOff>
    </xdr:from>
    <xdr:ext cx="2529840" cy="195685"/>
    <xdr:sp macro="" textlink="">
      <xdr:nvSpPr>
        <xdr:cNvPr id="396" name="Drop Down 4" hidden="1">
          <a:extLst>
            <a:ext uri="{63B3BB69-23CF-44E3-9099-C40C66FF867C}">
              <a14:compatExt xmlns:a14="http://schemas.microsoft.com/office/drawing/2010/main" spid="_x0000_s2052"/>
            </a:ext>
            <a:ext uri="{FF2B5EF4-FFF2-40B4-BE49-F238E27FC236}">
              <a16:creationId xmlns:a16="http://schemas.microsoft.com/office/drawing/2014/main" id="{9D489193-2D5B-4944-984E-CEFAD91A3135}"/>
            </a:ext>
          </a:extLst>
        </xdr:cNvPr>
        <xdr:cNvSpPr/>
      </xdr:nvSpPr>
      <xdr:spPr bwMode="auto">
        <a:xfrm>
          <a:off x="5903595" y="17316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150</xdr:row>
      <xdr:rowOff>0</xdr:rowOff>
    </xdr:from>
    <xdr:ext cx="1921468" cy="195685"/>
    <xdr:sp macro="" textlink="">
      <xdr:nvSpPr>
        <xdr:cNvPr id="397" name="Drop Down 20" hidden="1">
          <a:extLst>
            <a:ext uri="{63B3BB69-23CF-44E3-9099-C40C66FF867C}">
              <a14:compatExt xmlns:a14="http://schemas.microsoft.com/office/drawing/2010/main" spid="_x0000_s2068"/>
            </a:ext>
            <a:ext uri="{FF2B5EF4-FFF2-40B4-BE49-F238E27FC236}">
              <a16:creationId xmlns:a16="http://schemas.microsoft.com/office/drawing/2014/main" id="{155ADFC9-6203-4DD4-83CF-6D1BA21B1DAD}"/>
            </a:ext>
          </a:extLst>
        </xdr:cNvPr>
        <xdr:cNvSpPr/>
      </xdr:nvSpPr>
      <xdr:spPr bwMode="auto">
        <a:xfrm>
          <a:off x="6505575" y="173164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150</xdr:row>
      <xdr:rowOff>0</xdr:rowOff>
    </xdr:from>
    <xdr:ext cx="2476500" cy="199970"/>
    <xdr:sp macro="" textlink="">
      <xdr:nvSpPr>
        <xdr:cNvPr id="398" name="Drop Down 24" hidden="1">
          <a:extLst>
            <a:ext uri="{63B3BB69-23CF-44E3-9099-C40C66FF867C}">
              <a14:compatExt xmlns:a14="http://schemas.microsoft.com/office/drawing/2010/main" spid="_x0000_s2072"/>
            </a:ext>
            <a:ext uri="{FF2B5EF4-FFF2-40B4-BE49-F238E27FC236}">
              <a16:creationId xmlns:a16="http://schemas.microsoft.com/office/drawing/2014/main" id="{922E8DF5-0313-4585-9D1B-E5C0853C2D1F}"/>
            </a:ext>
          </a:extLst>
        </xdr:cNvPr>
        <xdr:cNvSpPr/>
      </xdr:nvSpPr>
      <xdr:spPr bwMode="auto">
        <a:xfrm>
          <a:off x="4105275" y="173164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150</xdr:row>
      <xdr:rowOff>0</xdr:rowOff>
    </xdr:from>
    <xdr:ext cx="2529840" cy="195685"/>
    <xdr:sp macro="" textlink="">
      <xdr:nvSpPr>
        <xdr:cNvPr id="399" name="Drop Down 4" hidden="1">
          <a:extLst>
            <a:ext uri="{63B3BB69-23CF-44E3-9099-C40C66FF867C}">
              <a14:compatExt xmlns:a14="http://schemas.microsoft.com/office/drawing/2010/main" spid="_x0000_s2052"/>
            </a:ext>
            <a:ext uri="{FF2B5EF4-FFF2-40B4-BE49-F238E27FC236}">
              <a16:creationId xmlns:a16="http://schemas.microsoft.com/office/drawing/2014/main" id="{D26B924A-FCEB-4BDD-89B5-A132FEDA0CEB}"/>
            </a:ext>
          </a:extLst>
        </xdr:cNvPr>
        <xdr:cNvSpPr/>
      </xdr:nvSpPr>
      <xdr:spPr bwMode="auto">
        <a:xfrm>
          <a:off x="5903595" y="17316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150</xdr:row>
      <xdr:rowOff>0</xdr:rowOff>
    </xdr:from>
    <xdr:ext cx="2529840" cy="195685"/>
    <xdr:sp macro="" textlink="">
      <xdr:nvSpPr>
        <xdr:cNvPr id="400" name="Drop Down 4" hidden="1">
          <a:extLst>
            <a:ext uri="{63B3BB69-23CF-44E3-9099-C40C66FF867C}">
              <a14:compatExt xmlns:a14="http://schemas.microsoft.com/office/drawing/2010/main" spid="_x0000_s2052"/>
            </a:ext>
            <a:ext uri="{FF2B5EF4-FFF2-40B4-BE49-F238E27FC236}">
              <a16:creationId xmlns:a16="http://schemas.microsoft.com/office/drawing/2014/main" id="{900C7D41-D42F-44F1-B03E-A4F2FEBEDD18}"/>
            </a:ext>
          </a:extLst>
        </xdr:cNvPr>
        <xdr:cNvSpPr/>
      </xdr:nvSpPr>
      <xdr:spPr bwMode="auto">
        <a:xfrm>
          <a:off x="5589270" y="17316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150</xdr:row>
      <xdr:rowOff>0</xdr:rowOff>
    </xdr:from>
    <xdr:ext cx="2529840" cy="195685"/>
    <xdr:sp macro="" textlink="">
      <xdr:nvSpPr>
        <xdr:cNvPr id="401" name="Drop Down 4" hidden="1">
          <a:extLst>
            <a:ext uri="{63B3BB69-23CF-44E3-9099-C40C66FF867C}">
              <a14:compatExt xmlns:a14="http://schemas.microsoft.com/office/drawing/2010/main" spid="_x0000_s2052"/>
            </a:ext>
            <a:ext uri="{FF2B5EF4-FFF2-40B4-BE49-F238E27FC236}">
              <a16:creationId xmlns:a16="http://schemas.microsoft.com/office/drawing/2014/main" id="{DB93057A-2DEB-4EB0-990A-61E4CD3E543E}"/>
            </a:ext>
          </a:extLst>
        </xdr:cNvPr>
        <xdr:cNvSpPr/>
      </xdr:nvSpPr>
      <xdr:spPr bwMode="auto">
        <a:xfrm>
          <a:off x="5903595" y="17316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150</xdr:row>
      <xdr:rowOff>0</xdr:rowOff>
    </xdr:from>
    <xdr:ext cx="2529840" cy="195685"/>
    <xdr:sp macro="" textlink="">
      <xdr:nvSpPr>
        <xdr:cNvPr id="402" name="Drop Down 4" hidden="1">
          <a:extLst>
            <a:ext uri="{63B3BB69-23CF-44E3-9099-C40C66FF867C}">
              <a14:compatExt xmlns:a14="http://schemas.microsoft.com/office/drawing/2010/main" spid="_x0000_s2052"/>
            </a:ext>
            <a:ext uri="{FF2B5EF4-FFF2-40B4-BE49-F238E27FC236}">
              <a16:creationId xmlns:a16="http://schemas.microsoft.com/office/drawing/2014/main" id="{84374A65-E3FC-49E5-BB98-39FBA8B13C49}"/>
            </a:ext>
          </a:extLst>
        </xdr:cNvPr>
        <xdr:cNvSpPr/>
      </xdr:nvSpPr>
      <xdr:spPr bwMode="auto">
        <a:xfrm>
          <a:off x="5589270" y="173164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207</xdr:row>
      <xdr:rowOff>0</xdr:rowOff>
    </xdr:from>
    <xdr:ext cx="2529840" cy="195685"/>
    <xdr:sp macro="" textlink="">
      <xdr:nvSpPr>
        <xdr:cNvPr id="417" name="Drop Down 4" hidden="1">
          <a:extLst>
            <a:ext uri="{63B3BB69-23CF-44E3-9099-C40C66FF867C}">
              <a14:compatExt xmlns:a14="http://schemas.microsoft.com/office/drawing/2010/main" spid="_x0000_s2052"/>
            </a:ext>
            <a:ext uri="{FF2B5EF4-FFF2-40B4-BE49-F238E27FC236}">
              <a16:creationId xmlns:a16="http://schemas.microsoft.com/office/drawing/2014/main" id="{16A72887-0C40-4FFA-9DF0-32DD7EDBC10C}"/>
            </a:ext>
          </a:extLst>
        </xdr:cNvPr>
        <xdr:cNvSpPr/>
      </xdr:nvSpPr>
      <xdr:spPr bwMode="auto">
        <a:xfrm>
          <a:off x="5903595" y="20412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207</xdr:row>
      <xdr:rowOff>0</xdr:rowOff>
    </xdr:from>
    <xdr:ext cx="1921468" cy="195685"/>
    <xdr:sp macro="" textlink="">
      <xdr:nvSpPr>
        <xdr:cNvPr id="418" name="Drop Down 20" hidden="1">
          <a:extLst>
            <a:ext uri="{63B3BB69-23CF-44E3-9099-C40C66FF867C}">
              <a14:compatExt xmlns:a14="http://schemas.microsoft.com/office/drawing/2010/main" spid="_x0000_s2068"/>
            </a:ext>
            <a:ext uri="{FF2B5EF4-FFF2-40B4-BE49-F238E27FC236}">
              <a16:creationId xmlns:a16="http://schemas.microsoft.com/office/drawing/2014/main" id="{CD343543-7D27-41E1-B716-58A21E936519}"/>
            </a:ext>
          </a:extLst>
        </xdr:cNvPr>
        <xdr:cNvSpPr/>
      </xdr:nvSpPr>
      <xdr:spPr bwMode="auto">
        <a:xfrm>
          <a:off x="6505575" y="2041207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207</xdr:row>
      <xdr:rowOff>0</xdr:rowOff>
    </xdr:from>
    <xdr:ext cx="2476500" cy="199970"/>
    <xdr:sp macro="" textlink="">
      <xdr:nvSpPr>
        <xdr:cNvPr id="419" name="Drop Down 24" hidden="1">
          <a:extLst>
            <a:ext uri="{63B3BB69-23CF-44E3-9099-C40C66FF867C}">
              <a14:compatExt xmlns:a14="http://schemas.microsoft.com/office/drawing/2010/main" spid="_x0000_s2072"/>
            </a:ext>
            <a:ext uri="{FF2B5EF4-FFF2-40B4-BE49-F238E27FC236}">
              <a16:creationId xmlns:a16="http://schemas.microsoft.com/office/drawing/2014/main" id="{03828519-E3D4-49A6-8DF9-A1887F2E5E42}"/>
            </a:ext>
          </a:extLst>
        </xdr:cNvPr>
        <xdr:cNvSpPr/>
      </xdr:nvSpPr>
      <xdr:spPr bwMode="auto">
        <a:xfrm>
          <a:off x="4105275" y="20412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207</xdr:row>
      <xdr:rowOff>0</xdr:rowOff>
    </xdr:from>
    <xdr:ext cx="2529840" cy="195685"/>
    <xdr:sp macro="" textlink="">
      <xdr:nvSpPr>
        <xdr:cNvPr id="420" name="Drop Down 4" hidden="1">
          <a:extLst>
            <a:ext uri="{63B3BB69-23CF-44E3-9099-C40C66FF867C}">
              <a14:compatExt xmlns:a14="http://schemas.microsoft.com/office/drawing/2010/main" spid="_x0000_s2052"/>
            </a:ext>
            <a:ext uri="{FF2B5EF4-FFF2-40B4-BE49-F238E27FC236}">
              <a16:creationId xmlns:a16="http://schemas.microsoft.com/office/drawing/2014/main" id="{BA70B964-6A3F-4927-B980-82D73326EF00}"/>
            </a:ext>
          </a:extLst>
        </xdr:cNvPr>
        <xdr:cNvSpPr/>
      </xdr:nvSpPr>
      <xdr:spPr bwMode="auto">
        <a:xfrm>
          <a:off x="5903595" y="20412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207</xdr:row>
      <xdr:rowOff>0</xdr:rowOff>
    </xdr:from>
    <xdr:ext cx="2529840" cy="195685"/>
    <xdr:sp macro="" textlink="">
      <xdr:nvSpPr>
        <xdr:cNvPr id="421" name="Drop Down 4" hidden="1">
          <a:extLst>
            <a:ext uri="{63B3BB69-23CF-44E3-9099-C40C66FF867C}">
              <a14:compatExt xmlns:a14="http://schemas.microsoft.com/office/drawing/2010/main" spid="_x0000_s2052"/>
            </a:ext>
            <a:ext uri="{FF2B5EF4-FFF2-40B4-BE49-F238E27FC236}">
              <a16:creationId xmlns:a16="http://schemas.microsoft.com/office/drawing/2014/main" id="{0E4AB682-E75E-470D-A044-ED8088FDD378}"/>
            </a:ext>
          </a:extLst>
        </xdr:cNvPr>
        <xdr:cNvSpPr/>
      </xdr:nvSpPr>
      <xdr:spPr bwMode="auto">
        <a:xfrm>
          <a:off x="5589270" y="20412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207</xdr:row>
      <xdr:rowOff>0</xdr:rowOff>
    </xdr:from>
    <xdr:ext cx="2529840" cy="195685"/>
    <xdr:sp macro="" textlink="">
      <xdr:nvSpPr>
        <xdr:cNvPr id="422" name="Drop Down 4" hidden="1">
          <a:extLst>
            <a:ext uri="{63B3BB69-23CF-44E3-9099-C40C66FF867C}">
              <a14:compatExt xmlns:a14="http://schemas.microsoft.com/office/drawing/2010/main" spid="_x0000_s2052"/>
            </a:ext>
            <a:ext uri="{FF2B5EF4-FFF2-40B4-BE49-F238E27FC236}">
              <a16:creationId xmlns:a16="http://schemas.microsoft.com/office/drawing/2014/main" id="{08E7833E-A5CA-458A-9862-F79E68E95CB1}"/>
            </a:ext>
          </a:extLst>
        </xdr:cNvPr>
        <xdr:cNvSpPr/>
      </xdr:nvSpPr>
      <xdr:spPr bwMode="auto">
        <a:xfrm>
          <a:off x="5903595" y="20412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207</xdr:row>
      <xdr:rowOff>0</xdr:rowOff>
    </xdr:from>
    <xdr:ext cx="2529840" cy="195685"/>
    <xdr:sp macro="" textlink="">
      <xdr:nvSpPr>
        <xdr:cNvPr id="423" name="Drop Down 4" hidden="1">
          <a:extLst>
            <a:ext uri="{63B3BB69-23CF-44E3-9099-C40C66FF867C}">
              <a14:compatExt xmlns:a14="http://schemas.microsoft.com/office/drawing/2010/main" spid="_x0000_s2052"/>
            </a:ext>
            <a:ext uri="{FF2B5EF4-FFF2-40B4-BE49-F238E27FC236}">
              <a16:creationId xmlns:a16="http://schemas.microsoft.com/office/drawing/2014/main" id="{52C09A34-1216-4F3C-B62C-6365FC42E746}"/>
            </a:ext>
          </a:extLst>
        </xdr:cNvPr>
        <xdr:cNvSpPr/>
      </xdr:nvSpPr>
      <xdr:spPr bwMode="auto">
        <a:xfrm>
          <a:off x="5589270" y="20412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424" name="Drop Down 24" hidden="1">
          <a:extLst>
            <a:ext uri="{63B3BB69-23CF-44E3-9099-C40C66FF867C}">
              <a14:compatExt xmlns:a14="http://schemas.microsoft.com/office/drawing/2010/main" spid="_x0000_s2072"/>
            </a:ext>
            <a:ext uri="{FF2B5EF4-FFF2-40B4-BE49-F238E27FC236}">
              <a16:creationId xmlns:a16="http://schemas.microsoft.com/office/drawing/2014/main" id="{09365F86-364E-4851-A5BD-74E1F334E727}"/>
            </a:ext>
          </a:extLst>
        </xdr:cNvPr>
        <xdr:cNvSpPr/>
      </xdr:nvSpPr>
      <xdr:spPr bwMode="auto">
        <a:xfrm>
          <a:off x="3686175" y="200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425" name="Drop Down 24" hidden="1">
          <a:extLst>
            <a:ext uri="{63B3BB69-23CF-44E3-9099-C40C66FF867C}">
              <a14:compatExt xmlns:a14="http://schemas.microsoft.com/office/drawing/2010/main" spid="_x0000_s2072"/>
            </a:ext>
            <a:ext uri="{FF2B5EF4-FFF2-40B4-BE49-F238E27FC236}">
              <a16:creationId xmlns:a16="http://schemas.microsoft.com/office/drawing/2014/main" id="{6EE081B3-2C6A-461A-A822-DBA0B299B15D}"/>
            </a:ext>
          </a:extLst>
        </xdr:cNvPr>
        <xdr:cNvSpPr/>
      </xdr:nvSpPr>
      <xdr:spPr bwMode="auto">
        <a:xfrm>
          <a:off x="3686175" y="200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426" name="Drop Down 24" hidden="1">
          <a:extLst>
            <a:ext uri="{63B3BB69-23CF-44E3-9099-C40C66FF867C}">
              <a14:compatExt xmlns:a14="http://schemas.microsoft.com/office/drawing/2010/main" spid="_x0000_s2072"/>
            </a:ext>
            <a:ext uri="{FF2B5EF4-FFF2-40B4-BE49-F238E27FC236}">
              <a16:creationId xmlns:a16="http://schemas.microsoft.com/office/drawing/2014/main" id="{E8DA1106-ABFD-4504-9E6F-9F52398901CE}"/>
            </a:ext>
          </a:extLst>
        </xdr:cNvPr>
        <xdr:cNvSpPr/>
      </xdr:nvSpPr>
      <xdr:spPr bwMode="auto">
        <a:xfrm>
          <a:off x="3686175" y="200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427" name="Drop Down 24" hidden="1">
          <a:extLst>
            <a:ext uri="{63B3BB69-23CF-44E3-9099-C40C66FF867C}">
              <a14:compatExt xmlns:a14="http://schemas.microsoft.com/office/drawing/2010/main" spid="_x0000_s2072"/>
            </a:ext>
            <a:ext uri="{FF2B5EF4-FFF2-40B4-BE49-F238E27FC236}">
              <a16:creationId xmlns:a16="http://schemas.microsoft.com/office/drawing/2014/main" id="{B66D3EEB-CCCF-4350-9197-3527283573AB}"/>
            </a:ext>
          </a:extLst>
        </xdr:cNvPr>
        <xdr:cNvSpPr/>
      </xdr:nvSpPr>
      <xdr:spPr bwMode="auto">
        <a:xfrm>
          <a:off x="3686175" y="200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428" name="Drop Down 24" hidden="1">
          <a:extLst>
            <a:ext uri="{63B3BB69-23CF-44E3-9099-C40C66FF867C}">
              <a14:compatExt xmlns:a14="http://schemas.microsoft.com/office/drawing/2010/main" spid="_x0000_s2072"/>
            </a:ext>
            <a:ext uri="{FF2B5EF4-FFF2-40B4-BE49-F238E27FC236}">
              <a16:creationId xmlns:a16="http://schemas.microsoft.com/office/drawing/2014/main" id="{1E98ED16-E0E9-414B-86BC-8D05ADACA828}"/>
            </a:ext>
          </a:extLst>
        </xdr:cNvPr>
        <xdr:cNvSpPr/>
      </xdr:nvSpPr>
      <xdr:spPr bwMode="auto">
        <a:xfrm>
          <a:off x="3686175" y="200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429" name="Drop Down 24" hidden="1">
          <a:extLst>
            <a:ext uri="{63B3BB69-23CF-44E3-9099-C40C66FF867C}">
              <a14:compatExt xmlns:a14="http://schemas.microsoft.com/office/drawing/2010/main" spid="_x0000_s2072"/>
            </a:ext>
            <a:ext uri="{FF2B5EF4-FFF2-40B4-BE49-F238E27FC236}">
              <a16:creationId xmlns:a16="http://schemas.microsoft.com/office/drawing/2014/main" id="{4ECF6CD8-9D82-4FBF-B2EE-89597C4A0A47}"/>
            </a:ext>
          </a:extLst>
        </xdr:cNvPr>
        <xdr:cNvSpPr/>
      </xdr:nvSpPr>
      <xdr:spPr bwMode="auto">
        <a:xfrm>
          <a:off x="3686175" y="200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340</xdr:row>
      <xdr:rowOff>0</xdr:rowOff>
    </xdr:from>
    <xdr:ext cx="2529840" cy="195685"/>
    <xdr:sp macro="" textlink="">
      <xdr:nvSpPr>
        <xdr:cNvPr id="430" name="Drop Down 4" hidden="1">
          <a:extLst>
            <a:ext uri="{63B3BB69-23CF-44E3-9099-C40C66FF867C}">
              <a14:compatExt xmlns:a14="http://schemas.microsoft.com/office/drawing/2010/main" spid="_x0000_s2052"/>
            </a:ext>
            <a:ext uri="{FF2B5EF4-FFF2-40B4-BE49-F238E27FC236}">
              <a16:creationId xmlns:a16="http://schemas.microsoft.com/office/drawing/2014/main" id="{DBF949B2-6F9E-4B32-A4A7-5BC0175F0074}"/>
            </a:ext>
          </a:extLst>
        </xdr:cNvPr>
        <xdr:cNvSpPr/>
      </xdr:nvSpPr>
      <xdr:spPr bwMode="auto">
        <a:xfrm>
          <a:off x="5484495" y="205549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340</xdr:row>
      <xdr:rowOff>0</xdr:rowOff>
    </xdr:from>
    <xdr:ext cx="1921468" cy="195685"/>
    <xdr:sp macro="" textlink="">
      <xdr:nvSpPr>
        <xdr:cNvPr id="431" name="Drop Down 20" hidden="1">
          <a:extLst>
            <a:ext uri="{63B3BB69-23CF-44E3-9099-C40C66FF867C}">
              <a14:compatExt xmlns:a14="http://schemas.microsoft.com/office/drawing/2010/main" spid="_x0000_s2068"/>
            </a:ext>
            <a:ext uri="{FF2B5EF4-FFF2-40B4-BE49-F238E27FC236}">
              <a16:creationId xmlns:a16="http://schemas.microsoft.com/office/drawing/2014/main" id="{E7AD08DB-FBBE-4EA0-ABE6-397B757CAECC}"/>
            </a:ext>
          </a:extLst>
        </xdr:cNvPr>
        <xdr:cNvSpPr/>
      </xdr:nvSpPr>
      <xdr:spPr bwMode="auto">
        <a:xfrm>
          <a:off x="6086475" y="205549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340</xdr:row>
      <xdr:rowOff>0</xdr:rowOff>
    </xdr:from>
    <xdr:ext cx="2476500" cy="199970"/>
    <xdr:sp macro="" textlink="">
      <xdr:nvSpPr>
        <xdr:cNvPr id="432" name="Drop Down 24" hidden="1">
          <a:extLst>
            <a:ext uri="{63B3BB69-23CF-44E3-9099-C40C66FF867C}">
              <a14:compatExt xmlns:a14="http://schemas.microsoft.com/office/drawing/2010/main" spid="_x0000_s2072"/>
            </a:ext>
            <a:ext uri="{FF2B5EF4-FFF2-40B4-BE49-F238E27FC236}">
              <a16:creationId xmlns:a16="http://schemas.microsoft.com/office/drawing/2014/main" id="{E88FDEAD-F7CC-4331-B621-4A3C0EDFD732}"/>
            </a:ext>
          </a:extLst>
        </xdr:cNvPr>
        <xdr:cNvSpPr/>
      </xdr:nvSpPr>
      <xdr:spPr bwMode="auto">
        <a:xfrm>
          <a:off x="3686175" y="205549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340</xdr:row>
      <xdr:rowOff>0</xdr:rowOff>
    </xdr:from>
    <xdr:ext cx="2529840" cy="195685"/>
    <xdr:sp macro="" textlink="">
      <xdr:nvSpPr>
        <xdr:cNvPr id="433" name="Drop Down 4" hidden="1">
          <a:extLst>
            <a:ext uri="{63B3BB69-23CF-44E3-9099-C40C66FF867C}">
              <a14:compatExt xmlns:a14="http://schemas.microsoft.com/office/drawing/2010/main" spid="_x0000_s2052"/>
            </a:ext>
            <a:ext uri="{FF2B5EF4-FFF2-40B4-BE49-F238E27FC236}">
              <a16:creationId xmlns:a16="http://schemas.microsoft.com/office/drawing/2014/main" id="{689A5728-0FB0-4F0B-8878-DE67C960120A}"/>
            </a:ext>
          </a:extLst>
        </xdr:cNvPr>
        <xdr:cNvSpPr/>
      </xdr:nvSpPr>
      <xdr:spPr bwMode="auto">
        <a:xfrm>
          <a:off x="5484495" y="205549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340</xdr:row>
      <xdr:rowOff>0</xdr:rowOff>
    </xdr:from>
    <xdr:ext cx="2529840" cy="195685"/>
    <xdr:sp macro="" textlink="">
      <xdr:nvSpPr>
        <xdr:cNvPr id="434" name="Drop Down 4" hidden="1">
          <a:extLst>
            <a:ext uri="{63B3BB69-23CF-44E3-9099-C40C66FF867C}">
              <a14:compatExt xmlns:a14="http://schemas.microsoft.com/office/drawing/2010/main" spid="_x0000_s2052"/>
            </a:ext>
            <a:ext uri="{FF2B5EF4-FFF2-40B4-BE49-F238E27FC236}">
              <a16:creationId xmlns:a16="http://schemas.microsoft.com/office/drawing/2014/main" id="{E519D9DE-064F-43F2-9B24-88D44AE6AAC7}"/>
            </a:ext>
          </a:extLst>
        </xdr:cNvPr>
        <xdr:cNvSpPr/>
      </xdr:nvSpPr>
      <xdr:spPr bwMode="auto">
        <a:xfrm>
          <a:off x="5170170" y="205549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340</xdr:row>
      <xdr:rowOff>0</xdr:rowOff>
    </xdr:from>
    <xdr:ext cx="2529840" cy="195685"/>
    <xdr:sp macro="" textlink="">
      <xdr:nvSpPr>
        <xdr:cNvPr id="435" name="Drop Down 4" hidden="1">
          <a:extLst>
            <a:ext uri="{63B3BB69-23CF-44E3-9099-C40C66FF867C}">
              <a14:compatExt xmlns:a14="http://schemas.microsoft.com/office/drawing/2010/main" spid="_x0000_s2052"/>
            </a:ext>
            <a:ext uri="{FF2B5EF4-FFF2-40B4-BE49-F238E27FC236}">
              <a16:creationId xmlns:a16="http://schemas.microsoft.com/office/drawing/2014/main" id="{23CA9E58-E315-46B8-A196-AFD670B2820A}"/>
            </a:ext>
          </a:extLst>
        </xdr:cNvPr>
        <xdr:cNvSpPr/>
      </xdr:nvSpPr>
      <xdr:spPr bwMode="auto">
        <a:xfrm>
          <a:off x="5484495" y="205549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340</xdr:row>
      <xdr:rowOff>0</xdr:rowOff>
    </xdr:from>
    <xdr:ext cx="2529840" cy="195685"/>
    <xdr:sp macro="" textlink="">
      <xdr:nvSpPr>
        <xdr:cNvPr id="436" name="Drop Down 4" hidden="1">
          <a:extLst>
            <a:ext uri="{63B3BB69-23CF-44E3-9099-C40C66FF867C}">
              <a14:compatExt xmlns:a14="http://schemas.microsoft.com/office/drawing/2010/main" spid="_x0000_s2052"/>
            </a:ext>
            <a:ext uri="{FF2B5EF4-FFF2-40B4-BE49-F238E27FC236}">
              <a16:creationId xmlns:a16="http://schemas.microsoft.com/office/drawing/2014/main" id="{E37B6894-2AFE-4DA4-AF7E-A1F4FF396E5C}"/>
            </a:ext>
          </a:extLst>
        </xdr:cNvPr>
        <xdr:cNvSpPr/>
      </xdr:nvSpPr>
      <xdr:spPr bwMode="auto">
        <a:xfrm>
          <a:off x="5170170" y="205549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337</xdr:row>
      <xdr:rowOff>0</xdr:rowOff>
    </xdr:from>
    <xdr:ext cx="2529840" cy="195685"/>
    <xdr:sp macro="" textlink="">
      <xdr:nvSpPr>
        <xdr:cNvPr id="437" name="Drop Down 4" hidden="1">
          <a:extLst>
            <a:ext uri="{63B3BB69-23CF-44E3-9099-C40C66FF867C}">
              <a14:compatExt xmlns:a14="http://schemas.microsoft.com/office/drawing/2010/main" spid="_x0000_s2052"/>
            </a:ext>
            <a:ext uri="{FF2B5EF4-FFF2-40B4-BE49-F238E27FC236}">
              <a16:creationId xmlns:a16="http://schemas.microsoft.com/office/drawing/2014/main" id="{C8CA1B9F-17CD-4360-82D4-331EBF8282CB}"/>
            </a:ext>
          </a:extLst>
        </xdr:cNvPr>
        <xdr:cNvSpPr/>
      </xdr:nvSpPr>
      <xdr:spPr bwMode="auto">
        <a:xfrm>
          <a:off x="5484495" y="20040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337</xdr:row>
      <xdr:rowOff>0</xdr:rowOff>
    </xdr:from>
    <xdr:ext cx="1921468" cy="195685"/>
    <xdr:sp macro="" textlink="">
      <xdr:nvSpPr>
        <xdr:cNvPr id="438" name="Drop Down 20" hidden="1">
          <a:extLst>
            <a:ext uri="{63B3BB69-23CF-44E3-9099-C40C66FF867C}">
              <a14:compatExt xmlns:a14="http://schemas.microsoft.com/office/drawing/2010/main" spid="_x0000_s2068"/>
            </a:ext>
            <a:ext uri="{FF2B5EF4-FFF2-40B4-BE49-F238E27FC236}">
              <a16:creationId xmlns:a16="http://schemas.microsoft.com/office/drawing/2014/main" id="{C9A62961-7A81-4218-847C-991D461AE01D}"/>
            </a:ext>
          </a:extLst>
        </xdr:cNvPr>
        <xdr:cNvSpPr/>
      </xdr:nvSpPr>
      <xdr:spPr bwMode="auto">
        <a:xfrm>
          <a:off x="6086475" y="20040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337</xdr:row>
      <xdr:rowOff>0</xdr:rowOff>
    </xdr:from>
    <xdr:ext cx="2476500" cy="199970"/>
    <xdr:sp macro="" textlink="">
      <xdr:nvSpPr>
        <xdr:cNvPr id="439" name="Drop Down 24" hidden="1">
          <a:extLst>
            <a:ext uri="{63B3BB69-23CF-44E3-9099-C40C66FF867C}">
              <a14:compatExt xmlns:a14="http://schemas.microsoft.com/office/drawing/2010/main" spid="_x0000_s2072"/>
            </a:ext>
            <a:ext uri="{FF2B5EF4-FFF2-40B4-BE49-F238E27FC236}">
              <a16:creationId xmlns:a16="http://schemas.microsoft.com/office/drawing/2014/main" id="{135B7C4A-287D-4CA1-8646-9B33D3835499}"/>
            </a:ext>
          </a:extLst>
        </xdr:cNvPr>
        <xdr:cNvSpPr/>
      </xdr:nvSpPr>
      <xdr:spPr bwMode="auto">
        <a:xfrm>
          <a:off x="3686175" y="200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337</xdr:row>
      <xdr:rowOff>0</xdr:rowOff>
    </xdr:from>
    <xdr:ext cx="2529840" cy="195685"/>
    <xdr:sp macro="" textlink="">
      <xdr:nvSpPr>
        <xdr:cNvPr id="440" name="Drop Down 4" hidden="1">
          <a:extLst>
            <a:ext uri="{63B3BB69-23CF-44E3-9099-C40C66FF867C}">
              <a14:compatExt xmlns:a14="http://schemas.microsoft.com/office/drawing/2010/main" spid="_x0000_s2052"/>
            </a:ext>
            <a:ext uri="{FF2B5EF4-FFF2-40B4-BE49-F238E27FC236}">
              <a16:creationId xmlns:a16="http://schemas.microsoft.com/office/drawing/2014/main" id="{C9B5F98D-DFE5-40C8-B5D2-76F575A54F32}"/>
            </a:ext>
          </a:extLst>
        </xdr:cNvPr>
        <xdr:cNvSpPr/>
      </xdr:nvSpPr>
      <xdr:spPr bwMode="auto">
        <a:xfrm>
          <a:off x="5484495" y="20040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337</xdr:row>
      <xdr:rowOff>0</xdr:rowOff>
    </xdr:from>
    <xdr:ext cx="2529840" cy="195685"/>
    <xdr:sp macro="" textlink="">
      <xdr:nvSpPr>
        <xdr:cNvPr id="441" name="Drop Down 4" hidden="1">
          <a:extLst>
            <a:ext uri="{63B3BB69-23CF-44E3-9099-C40C66FF867C}">
              <a14:compatExt xmlns:a14="http://schemas.microsoft.com/office/drawing/2010/main" spid="_x0000_s2052"/>
            </a:ext>
            <a:ext uri="{FF2B5EF4-FFF2-40B4-BE49-F238E27FC236}">
              <a16:creationId xmlns:a16="http://schemas.microsoft.com/office/drawing/2014/main" id="{286EFD5B-3927-4933-84D6-9B1F397787AB}"/>
            </a:ext>
          </a:extLst>
        </xdr:cNvPr>
        <xdr:cNvSpPr/>
      </xdr:nvSpPr>
      <xdr:spPr bwMode="auto">
        <a:xfrm>
          <a:off x="5170170" y="20040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337</xdr:row>
      <xdr:rowOff>0</xdr:rowOff>
    </xdr:from>
    <xdr:ext cx="2529840" cy="195685"/>
    <xdr:sp macro="" textlink="">
      <xdr:nvSpPr>
        <xdr:cNvPr id="442" name="Drop Down 4" hidden="1">
          <a:extLst>
            <a:ext uri="{63B3BB69-23CF-44E3-9099-C40C66FF867C}">
              <a14:compatExt xmlns:a14="http://schemas.microsoft.com/office/drawing/2010/main" spid="_x0000_s2052"/>
            </a:ext>
            <a:ext uri="{FF2B5EF4-FFF2-40B4-BE49-F238E27FC236}">
              <a16:creationId xmlns:a16="http://schemas.microsoft.com/office/drawing/2014/main" id="{F739C847-5F03-4A4D-903D-6731DB3F6B99}"/>
            </a:ext>
          </a:extLst>
        </xdr:cNvPr>
        <xdr:cNvSpPr/>
      </xdr:nvSpPr>
      <xdr:spPr bwMode="auto">
        <a:xfrm>
          <a:off x="5484495" y="20040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337</xdr:row>
      <xdr:rowOff>0</xdr:rowOff>
    </xdr:from>
    <xdr:ext cx="2529840" cy="195685"/>
    <xdr:sp macro="" textlink="">
      <xdr:nvSpPr>
        <xdr:cNvPr id="443" name="Drop Down 4" hidden="1">
          <a:extLst>
            <a:ext uri="{63B3BB69-23CF-44E3-9099-C40C66FF867C}">
              <a14:compatExt xmlns:a14="http://schemas.microsoft.com/office/drawing/2010/main" spid="_x0000_s2052"/>
            </a:ext>
            <a:ext uri="{FF2B5EF4-FFF2-40B4-BE49-F238E27FC236}">
              <a16:creationId xmlns:a16="http://schemas.microsoft.com/office/drawing/2014/main" id="{0179EDA6-34B8-4FED-972A-24BEE85B070E}"/>
            </a:ext>
          </a:extLst>
        </xdr:cNvPr>
        <xdr:cNvSpPr/>
      </xdr:nvSpPr>
      <xdr:spPr bwMode="auto">
        <a:xfrm>
          <a:off x="5170170" y="20040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44" name="Drop Down 24" hidden="1">
          <a:extLst>
            <a:ext uri="{63B3BB69-23CF-44E3-9099-C40C66FF867C}">
              <a14:compatExt xmlns:a14="http://schemas.microsoft.com/office/drawing/2010/main" spid="_x0000_s2072"/>
            </a:ext>
            <a:ext uri="{FF2B5EF4-FFF2-40B4-BE49-F238E27FC236}">
              <a16:creationId xmlns:a16="http://schemas.microsoft.com/office/drawing/2014/main" id="{15416A98-A6C4-4F05-959E-39186A853AB8}"/>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45" name="Drop Down 24" hidden="1">
          <a:extLst>
            <a:ext uri="{63B3BB69-23CF-44E3-9099-C40C66FF867C}">
              <a14:compatExt xmlns:a14="http://schemas.microsoft.com/office/drawing/2010/main" spid="_x0000_s2072"/>
            </a:ext>
            <a:ext uri="{FF2B5EF4-FFF2-40B4-BE49-F238E27FC236}">
              <a16:creationId xmlns:a16="http://schemas.microsoft.com/office/drawing/2014/main" id="{8C829002-9CE6-40C4-83A8-4E57AEB5A34C}"/>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46" name="Drop Down 24" hidden="1">
          <a:extLst>
            <a:ext uri="{63B3BB69-23CF-44E3-9099-C40C66FF867C}">
              <a14:compatExt xmlns:a14="http://schemas.microsoft.com/office/drawing/2010/main" spid="_x0000_s2072"/>
            </a:ext>
            <a:ext uri="{FF2B5EF4-FFF2-40B4-BE49-F238E27FC236}">
              <a16:creationId xmlns:a16="http://schemas.microsoft.com/office/drawing/2014/main" id="{1123F0D3-4DD1-4385-B55F-CC444071258E}"/>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47" name="Drop Down 24" hidden="1">
          <a:extLst>
            <a:ext uri="{63B3BB69-23CF-44E3-9099-C40C66FF867C}">
              <a14:compatExt xmlns:a14="http://schemas.microsoft.com/office/drawing/2010/main" spid="_x0000_s2072"/>
            </a:ext>
            <a:ext uri="{FF2B5EF4-FFF2-40B4-BE49-F238E27FC236}">
              <a16:creationId xmlns:a16="http://schemas.microsoft.com/office/drawing/2014/main" id="{80D7443E-60F1-4F68-B6E3-E6897CFB2E10}"/>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48" name="Drop Down 24" hidden="1">
          <a:extLst>
            <a:ext uri="{63B3BB69-23CF-44E3-9099-C40C66FF867C}">
              <a14:compatExt xmlns:a14="http://schemas.microsoft.com/office/drawing/2010/main" spid="_x0000_s2072"/>
            </a:ext>
            <a:ext uri="{FF2B5EF4-FFF2-40B4-BE49-F238E27FC236}">
              <a16:creationId xmlns:a16="http://schemas.microsoft.com/office/drawing/2014/main" id="{66AFE420-1563-4499-8398-A70EE9990675}"/>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49" name="Drop Down 24" hidden="1">
          <a:extLst>
            <a:ext uri="{63B3BB69-23CF-44E3-9099-C40C66FF867C}">
              <a14:compatExt xmlns:a14="http://schemas.microsoft.com/office/drawing/2010/main" spid="_x0000_s2072"/>
            </a:ext>
            <a:ext uri="{FF2B5EF4-FFF2-40B4-BE49-F238E27FC236}">
              <a16:creationId xmlns:a16="http://schemas.microsoft.com/office/drawing/2014/main" id="{74D460D0-09F3-4F04-B4C3-C2FCE116FFAB}"/>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50" name="Drop Down 24" hidden="1">
          <a:extLst>
            <a:ext uri="{63B3BB69-23CF-44E3-9099-C40C66FF867C}">
              <a14:compatExt xmlns:a14="http://schemas.microsoft.com/office/drawing/2010/main" spid="_x0000_s2072"/>
            </a:ext>
            <a:ext uri="{FF2B5EF4-FFF2-40B4-BE49-F238E27FC236}">
              <a16:creationId xmlns:a16="http://schemas.microsoft.com/office/drawing/2014/main" id="{89D8D81B-13CD-4BA4-9C5F-A09B41B2C173}"/>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51" name="Drop Down 24" hidden="1">
          <a:extLst>
            <a:ext uri="{63B3BB69-23CF-44E3-9099-C40C66FF867C}">
              <a14:compatExt xmlns:a14="http://schemas.microsoft.com/office/drawing/2010/main" spid="_x0000_s2072"/>
            </a:ext>
            <a:ext uri="{FF2B5EF4-FFF2-40B4-BE49-F238E27FC236}">
              <a16:creationId xmlns:a16="http://schemas.microsoft.com/office/drawing/2014/main" id="{C0904AE6-C23A-463F-BD3B-1C77373219A0}"/>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52" name="Drop Down 24" hidden="1">
          <a:extLst>
            <a:ext uri="{63B3BB69-23CF-44E3-9099-C40C66FF867C}">
              <a14:compatExt xmlns:a14="http://schemas.microsoft.com/office/drawing/2010/main" spid="_x0000_s2072"/>
            </a:ext>
            <a:ext uri="{FF2B5EF4-FFF2-40B4-BE49-F238E27FC236}">
              <a16:creationId xmlns:a16="http://schemas.microsoft.com/office/drawing/2014/main" id="{1CD734E3-38C1-4A9E-9942-CA934B4223C0}"/>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53" name="Drop Down 24" hidden="1">
          <a:extLst>
            <a:ext uri="{63B3BB69-23CF-44E3-9099-C40C66FF867C}">
              <a14:compatExt xmlns:a14="http://schemas.microsoft.com/office/drawing/2010/main" spid="_x0000_s2072"/>
            </a:ext>
            <a:ext uri="{FF2B5EF4-FFF2-40B4-BE49-F238E27FC236}">
              <a16:creationId xmlns:a16="http://schemas.microsoft.com/office/drawing/2014/main" id="{C846344F-4AA8-4C6A-9896-CE13364D1AE6}"/>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54" name="Drop Down 24" hidden="1">
          <a:extLst>
            <a:ext uri="{63B3BB69-23CF-44E3-9099-C40C66FF867C}">
              <a14:compatExt xmlns:a14="http://schemas.microsoft.com/office/drawing/2010/main" spid="_x0000_s2072"/>
            </a:ext>
            <a:ext uri="{FF2B5EF4-FFF2-40B4-BE49-F238E27FC236}">
              <a16:creationId xmlns:a16="http://schemas.microsoft.com/office/drawing/2014/main" id="{AF72A7A4-7D6E-4663-AFBB-72B3B4A1C653}"/>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55" name="Drop Down 24" hidden="1">
          <a:extLst>
            <a:ext uri="{63B3BB69-23CF-44E3-9099-C40C66FF867C}">
              <a14:compatExt xmlns:a14="http://schemas.microsoft.com/office/drawing/2010/main" spid="_x0000_s2072"/>
            </a:ext>
            <a:ext uri="{FF2B5EF4-FFF2-40B4-BE49-F238E27FC236}">
              <a16:creationId xmlns:a16="http://schemas.microsoft.com/office/drawing/2014/main" id="{229745CE-0DDC-49C0-B997-2B9B980DC9B6}"/>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403</xdr:row>
      <xdr:rowOff>0</xdr:rowOff>
    </xdr:from>
    <xdr:ext cx="2529840" cy="195685"/>
    <xdr:sp macro="" textlink="">
      <xdr:nvSpPr>
        <xdr:cNvPr id="456" name="Drop Down 4" hidden="1">
          <a:extLst>
            <a:ext uri="{63B3BB69-23CF-44E3-9099-C40C66FF867C}">
              <a14:compatExt xmlns:a14="http://schemas.microsoft.com/office/drawing/2010/main" spid="_x0000_s2052"/>
            </a:ext>
            <a:ext uri="{FF2B5EF4-FFF2-40B4-BE49-F238E27FC236}">
              <a16:creationId xmlns:a16="http://schemas.microsoft.com/office/drawing/2014/main" id="{F9E901FA-C035-4350-978A-82F7D454A2B3}"/>
            </a:ext>
          </a:extLst>
        </xdr:cNvPr>
        <xdr:cNvSpPr/>
      </xdr:nvSpPr>
      <xdr:spPr bwMode="auto">
        <a:xfrm>
          <a:off x="5903595" y="3737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403</xdr:row>
      <xdr:rowOff>0</xdr:rowOff>
    </xdr:from>
    <xdr:ext cx="1921468" cy="195685"/>
    <xdr:sp macro="" textlink="">
      <xdr:nvSpPr>
        <xdr:cNvPr id="457" name="Drop Down 20" hidden="1">
          <a:extLst>
            <a:ext uri="{63B3BB69-23CF-44E3-9099-C40C66FF867C}">
              <a14:compatExt xmlns:a14="http://schemas.microsoft.com/office/drawing/2010/main" spid="_x0000_s2068"/>
            </a:ext>
            <a:ext uri="{FF2B5EF4-FFF2-40B4-BE49-F238E27FC236}">
              <a16:creationId xmlns:a16="http://schemas.microsoft.com/office/drawing/2014/main" id="{DB055A09-04C7-4A17-8705-939DBF3D1190}"/>
            </a:ext>
          </a:extLst>
        </xdr:cNvPr>
        <xdr:cNvSpPr/>
      </xdr:nvSpPr>
      <xdr:spPr bwMode="auto">
        <a:xfrm>
          <a:off x="6505575" y="3737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403</xdr:row>
      <xdr:rowOff>0</xdr:rowOff>
    </xdr:from>
    <xdr:ext cx="2476500" cy="199970"/>
    <xdr:sp macro="" textlink="">
      <xdr:nvSpPr>
        <xdr:cNvPr id="458" name="Drop Down 24" hidden="1">
          <a:extLst>
            <a:ext uri="{63B3BB69-23CF-44E3-9099-C40C66FF867C}">
              <a14:compatExt xmlns:a14="http://schemas.microsoft.com/office/drawing/2010/main" spid="_x0000_s2072"/>
            </a:ext>
            <a:ext uri="{FF2B5EF4-FFF2-40B4-BE49-F238E27FC236}">
              <a16:creationId xmlns:a16="http://schemas.microsoft.com/office/drawing/2014/main" id="{1BFF5E8C-F9D4-49F0-81A6-5EA44B0332D4}"/>
            </a:ext>
          </a:extLst>
        </xdr:cNvPr>
        <xdr:cNvSpPr/>
      </xdr:nvSpPr>
      <xdr:spPr bwMode="auto">
        <a:xfrm>
          <a:off x="4105275" y="3737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403</xdr:row>
      <xdr:rowOff>0</xdr:rowOff>
    </xdr:from>
    <xdr:ext cx="2529840" cy="195685"/>
    <xdr:sp macro="" textlink="">
      <xdr:nvSpPr>
        <xdr:cNvPr id="459" name="Drop Down 4" hidden="1">
          <a:extLst>
            <a:ext uri="{63B3BB69-23CF-44E3-9099-C40C66FF867C}">
              <a14:compatExt xmlns:a14="http://schemas.microsoft.com/office/drawing/2010/main" spid="_x0000_s2052"/>
            </a:ext>
            <a:ext uri="{FF2B5EF4-FFF2-40B4-BE49-F238E27FC236}">
              <a16:creationId xmlns:a16="http://schemas.microsoft.com/office/drawing/2014/main" id="{A08EAF75-8276-4EE4-8A5C-7E7282FB7EB7}"/>
            </a:ext>
          </a:extLst>
        </xdr:cNvPr>
        <xdr:cNvSpPr/>
      </xdr:nvSpPr>
      <xdr:spPr bwMode="auto">
        <a:xfrm>
          <a:off x="5903595" y="3737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403</xdr:row>
      <xdr:rowOff>0</xdr:rowOff>
    </xdr:from>
    <xdr:ext cx="2529840" cy="195685"/>
    <xdr:sp macro="" textlink="">
      <xdr:nvSpPr>
        <xdr:cNvPr id="460" name="Drop Down 4" hidden="1">
          <a:extLst>
            <a:ext uri="{63B3BB69-23CF-44E3-9099-C40C66FF867C}">
              <a14:compatExt xmlns:a14="http://schemas.microsoft.com/office/drawing/2010/main" spid="_x0000_s2052"/>
            </a:ext>
            <a:ext uri="{FF2B5EF4-FFF2-40B4-BE49-F238E27FC236}">
              <a16:creationId xmlns:a16="http://schemas.microsoft.com/office/drawing/2014/main" id="{0BA279DD-73F0-4E07-A14D-A2B243A0BDCF}"/>
            </a:ext>
          </a:extLst>
        </xdr:cNvPr>
        <xdr:cNvSpPr/>
      </xdr:nvSpPr>
      <xdr:spPr bwMode="auto">
        <a:xfrm>
          <a:off x="5589270" y="3737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403</xdr:row>
      <xdr:rowOff>0</xdr:rowOff>
    </xdr:from>
    <xdr:ext cx="2529840" cy="195685"/>
    <xdr:sp macro="" textlink="">
      <xdr:nvSpPr>
        <xdr:cNvPr id="461" name="Drop Down 4" hidden="1">
          <a:extLst>
            <a:ext uri="{63B3BB69-23CF-44E3-9099-C40C66FF867C}">
              <a14:compatExt xmlns:a14="http://schemas.microsoft.com/office/drawing/2010/main" spid="_x0000_s2052"/>
            </a:ext>
            <a:ext uri="{FF2B5EF4-FFF2-40B4-BE49-F238E27FC236}">
              <a16:creationId xmlns:a16="http://schemas.microsoft.com/office/drawing/2014/main" id="{143A3FC4-CD84-4762-A479-68AEE2EEB6D5}"/>
            </a:ext>
          </a:extLst>
        </xdr:cNvPr>
        <xdr:cNvSpPr/>
      </xdr:nvSpPr>
      <xdr:spPr bwMode="auto">
        <a:xfrm>
          <a:off x="5903595" y="3737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403</xdr:row>
      <xdr:rowOff>0</xdr:rowOff>
    </xdr:from>
    <xdr:ext cx="2529840" cy="195685"/>
    <xdr:sp macro="" textlink="">
      <xdr:nvSpPr>
        <xdr:cNvPr id="462" name="Drop Down 4" hidden="1">
          <a:extLst>
            <a:ext uri="{63B3BB69-23CF-44E3-9099-C40C66FF867C}">
              <a14:compatExt xmlns:a14="http://schemas.microsoft.com/office/drawing/2010/main" spid="_x0000_s2052"/>
            </a:ext>
            <a:ext uri="{FF2B5EF4-FFF2-40B4-BE49-F238E27FC236}">
              <a16:creationId xmlns:a16="http://schemas.microsoft.com/office/drawing/2014/main" id="{162E311C-B443-42E6-AE42-CC263B95758E}"/>
            </a:ext>
          </a:extLst>
        </xdr:cNvPr>
        <xdr:cNvSpPr/>
      </xdr:nvSpPr>
      <xdr:spPr bwMode="auto">
        <a:xfrm>
          <a:off x="5589270" y="3737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63" name="Drop Down 24" hidden="1">
          <a:extLst>
            <a:ext uri="{63B3BB69-23CF-44E3-9099-C40C66FF867C}">
              <a14:compatExt xmlns:a14="http://schemas.microsoft.com/office/drawing/2010/main" spid="_x0000_s2072"/>
            </a:ext>
            <a:ext uri="{FF2B5EF4-FFF2-40B4-BE49-F238E27FC236}">
              <a16:creationId xmlns:a16="http://schemas.microsoft.com/office/drawing/2014/main" id="{9E9D7419-0CAE-44B3-9AF9-F2CFB24369E5}"/>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64" name="Drop Down 24" hidden="1">
          <a:extLst>
            <a:ext uri="{63B3BB69-23CF-44E3-9099-C40C66FF867C}">
              <a14:compatExt xmlns:a14="http://schemas.microsoft.com/office/drawing/2010/main" spid="_x0000_s2072"/>
            </a:ext>
            <a:ext uri="{FF2B5EF4-FFF2-40B4-BE49-F238E27FC236}">
              <a16:creationId xmlns:a16="http://schemas.microsoft.com/office/drawing/2014/main" id="{9AF8E301-BA8E-49B7-9843-D5B305FD5B09}"/>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65" name="Drop Down 24" hidden="1">
          <a:extLst>
            <a:ext uri="{63B3BB69-23CF-44E3-9099-C40C66FF867C}">
              <a14:compatExt xmlns:a14="http://schemas.microsoft.com/office/drawing/2010/main" spid="_x0000_s2072"/>
            </a:ext>
            <a:ext uri="{FF2B5EF4-FFF2-40B4-BE49-F238E27FC236}">
              <a16:creationId xmlns:a16="http://schemas.microsoft.com/office/drawing/2014/main" id="{58F75260-0EC7-4895-92BF-C5984F023CC8}"/>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66" name="Drop Down 24" hidden="1">
          <a:extLst>
            <a:ext uri="{63B3BB69-23CF-44E3-9099-C40C66FF867C}">
              <a14:compatExt xmlns:a14="http://schemas.microsoft.com/office/drawing/2010/main" spid="_x0000_s2072"/>
            </a:ext>
            <a:ext uri="{FF2B5EF4-FFF2-40B4-BE49-F238E27FC236}">
              <a16:creationId xmlns:a16="http://schemas.microsoft.com/office/drawing/2014/main" id="{5E591A29-C889-4AD5-AA92-AC7FE0B02FAD}"/>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67" name="Drop Down 24" hidden="1">
          <a:extLst>
            <a:ext uri="{63B3BB69-23CF-44E3-9099-C40C66FF867C}">
              <a14:compatExt xmlns:a14="http://schemas.microsoft.com/office/drawing/2010/main" spid="_x0000_s2072"/>
            </a:ext>
            <a:ext uri="{FF2B5EF4-FFF2-40B4-BE49-F238E27FC236}">
              <a16:creationId xmlns:a16="http://schemas.microsoft.com/office/drawing/2014/main" id="{17E99205-1877-4E54-8FF5-61A53370ADA6}"/>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68" name="Drop Down 24" hidden="1">
          <a:extLst>
            <a:ext uri="{63B3BB69-23CF-44E3-9099-C40C66FF867C}">
              <a14:compatExt xmlns:a14="http://schemas.microsoft.com/office/drawing/2010/main" spid="_x0000_s2072"/>
            </a:ext>
            <a:ext uri="{FF2B5EF4-FFF2-40B4-BE49-F238E27FC236}">
              <a16:creationId xmlns:a16="http://schemas.microsoft.com/office/drawing/2014/main" id="{CB683A1D-DD3D-42BC-A06D-A9BC3859B553}"/>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69" name="Drop Down 24" hidden="1">
          <a:extLst>
            <a:ext uri="{63B3BB69-23CF-44E3-9099-C40C66FF867C}">
              <a14:compatExt xmlns:a14="http://schemas.microsoft.com/office/drawing/2010/main" spid="_x0000_s2072"/>
            </a:ext>
            <a:ext uri="{FF2B5EF4-FFF2-40B4-BE49-F238E27FC236}">
              <a16:creationId xmlns:a16="http://schemas.microsoft.com/office/drawing/2014/main" id="{FB2F8147-7E1A-441E-BCA2-3EB0CD2A3F3F}"/>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70" name="Drop Down 24" hidden="1">
          <a:extLst>
            <a:ext uri="{63B3BB69-23CF-44E3-9099-C40C66FF867C}">
              <a14:compatExt xmlns:a14="http://schemas.microsoft.com/office/drawing/2010/main" spid="_x0000_s2072"/>
            </a:ext>
            <a:ext uri="{FF2B5EF4-FFF2-40B4-BE49-F238E27FC236}">
              <a16:creationId xmlns:a16="http://schemas.microsoft.com/office/drawing/2014/main" id="{6EE1C696-ABB2-4A8D-B4F3-5A41A64802AF}"/>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71" name="Drop Down 24" hidden="1">
          <a:extLst>
            <a:ext uri="{63B3BB69-23CF-44E3-9099-C40C66FF867C}">
              <a14:compatExt xmlns:a14="http://schemas.microsoft.com/office/drawing/2010/main" spid="_x0000_s2072"/>
            </a:ext>
            <a:ext uri="{FF2B5EF4-FFF2-40B4-BE49-F238E27FC236}">
              <a16:creationId xmlns:a16="http://schemas.microsoft.com/office/drawing/2014/main" id="{015D7299-F4ED-401B-A437-B34D8278660A}"/>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636</xdr:row>
      <xdr:rowOff>0</xdr:rowOff>
    </xdr:from>
    <xdr:ext cx="2529840" cy="195685"/>
    <xdr:sp macro="" textlink="">
      <xdr:nvSpPr>
        <xdr:cNvPr id="472" name="Drop Down 4" hidden="1">
          <a:extLst>
            <a:ext uri="{63B3BB69-23CF-44E3-9099-C40C66FF867C}">
              <a14:compatExt xmlns:a14="http://schemas.microsoft.com/office/drawing/2010/main" spid="_x0000_s2052"/>
            </a:ext>
            <a:ext uri="{FF2B5EF4-FFF2-40B4-BE49-F238E27FC236}">
              <a16:creationId xmlns:a16="http://schemas.microsoft.com/office/drawing/2014/main" id="{017A1921-BBC0-4C40-B036-B1078A0B8725}"/>
            </a:ext>
          </a:extLst>
        </xdr:cNvPr>
        <xdr:cNvSpPr/>
      </xdr:nvSpPr>
      <xdr:spPr bwMode="auto">
        <a:xfrm>
          <a:off x="5484495" y="285750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473" name="Drop Down 20" hidden="1">
          <a:extLst>
            <a:ext uri="{63B3BB69-23CF-44E3-9099-C40C66FF867C}">
              <a14:compatExt xmlns:a14="http://schemas.microsoft.com/office/drawing/2010/main" spid="_x0000_s2068"/>
            </a:ext>
            <a:ext uri="{FF2B5EF4-FFF2-40B4-BE49-F238E27FC236}">
              <a16:creationId xmlns:a16="http://schemas.microsoft.com/office/drawing/2014/main" id="{DB4038A3-CBFC-4909-B6C0-47BB5A43B21E}"/>
            </a:ext>
          </a:extLst>
        </xdr:cNvPr>
        <xdr:cNvSpPr/>
      </xdr:nvSpPr>
      <xdr:spPr bwMode="auto">
        <a:xfrm>
          <a:off x="6086475" y="285750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474" name="Drop Down 24" hidden="1">
          <a:extLst>
            <a:ext uri="{63B3BB69-23CF-44E3-9099-C40C66FF867C}">
              <a14:compatExt xmlns:a14="http://schemas.microsoft.com/office/drawing/2010/main" spid="_x0000_s2072"/>
            </a:ext>
            <a:ext uri="{FF2B5EF4-FFF2-40B4-BE49-F238E27FC236}">
              <a16:creationId xmlns:a16="http://schemas.microsoft.com/office/drawing/2014/main" id="{5A6BCE5C-A419-423D-AA3E-E79FF0BE6D38}"/>
            </a:ext>
          </a:extLst>
        </xdr:cNvPr>
        <xdr:cNvSpPr/>
      </xdr:nvSpPr>
      <xdr:spPr bwMode="auto">
        <a:xfrm>
          <a:off x="3686175" y="28575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636</xdr:row>
      <xdr:rowOff>0</xdr:rowOff>
    </xdr:from>
    <xdr:ext cx="2529840" cy="195685"/>
    <xdr:sp macro="" textlink="">
      <xdr:nvSpPr>
        <xdr:cNvPr id="475" name="Drop Down 4" hidden="1">
          <a:extLst>
            <a:ext uri="{63B3BB69-23CF-44E3-9099-C40C66FF867C}">
              <a14:compatExt xmlns:a14="http://schemas.microsoft.com/office/drawing/2010/main" spid="_x0000_s2052"/>
            </a:ext>
            <a:ext uri="{FF2B5EF4-FFF2-40B4-BE49-F238E27FC236}">
              <a16:creationId xmlns:a16="http://schemas.microsoft.com/office/drawing/2014/main" id="{700F755B-2C1B-47BF-B802-52B21190291D}"/>
            </a:ext>
          </a:extLst>
        </xdr:cNvPr>
        <xdr:cNvSpPr/>
      </xdr:nvSpPr>
      <xdr:spPr bwMode="auto">
        <a:xfrm>
          <a:off x="5484495" y="285750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636</xdr:row>
      <xdr:rowOff>0</xdr:rowOff>
    </xdr:from>
    <xdr:ext cx="2529840" cy="195685"/>
    <xdr:sp macro="" textlink="">
      <xdr:nvSpPr>
        <xdr:cNvPr id="476" name="Drop Down 4" hidden="1">
          <a:extLst>
            <a:ext uri="{63B3BB69-23CF-44E3-9099-C40C66FF867C}">
              <a14:compatExt xmlns:a14="http://schemas.microsoft.com/office/drawing/2010/main" spid="_x0000_s2052"/>
            </a:ext>
            <a:ext uri="{FF2B5EF4-FFF2-40B4-BE49-F238E27FC236}">
              <a16:creationId xmlns:a16="http://schemas.microsoft.com/office/drawing/2014/main" id="{49D205BD-4381-4F22-AC64-1B6E7695C91C}"/>
            </a:ext>
          </a:extLst>
        </xdr:cNvPr>
        <xdr:cNvSpPr/>
      </xdr:nvSpPr>
      <xdr:spPr bwMode="auto">
        <a:xfrm>
          <a:off x="5170170" y="285750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636</xdr:row>
      <xdr:rowOff>0</xdr:rowOff>
    </xdr:from>
    <xdr:ext cx="2529840" cy="195685"/>
    <xdr:sp macro="" textlink="">
      <xdr:nvSpPr>
        <xdr:cNvPr id="477" name="Drop Down 4" hidden="1">
          <a:extLst>
            <a:ext uri="{63B3BB69-23CF-44E3-9099-C40C66FF867C}">
              <a14:compatExt xmlns:a14="http://schemas.microsoft.com/office/drawing/2010/main" spid="_x0000_s2052"/>
            </a:ext>
            <a:ext uri="{FF2B5EF4-FFF2-40B4-BE49-F238E27FC236}">
              <a16:creationId xmlns:a16="http://schemas.microsoft.com/office/drawing/2014/main" id="{84DF1FF0-B6F7-481D-BD42-62FFAC88BB81}"/>
            </a:ext>
          </a:extLst>
        </xdr:cNvPr>
        <xdr:cNvSpPr/>
      </xdr:nvSpPr>
      <xdr:spPr bwMode="auto">
        <a:xfrm>
          <a:off x="5484495" y="285750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636</xdr:row>
      <xdr:rowOff>0</xdr:rowOff>
    </xdr:from>
    <xdr:ext cx="2529840" cy="195685"/>
    <xdr:sp macro="" textlink="">
      <xdr:nvSpPr>
        <xdr:cNvPr id="478" name="Drop Down 4" hidden="1">
          <a:extLst>
            <a:ext uri="{63B3BB69-23CF-44E3-9099-C40C66FF867C}">
              <a14:compatExt xmlns:a14="http://schemas.microsoft.com/office/drawing/2010/main" spid="_x0000_s2052"/>
            </a:ext>
            <a:ext uri="{FF2B5EF4-FFF2-40B4-BE49-F238E27FC236}">
              <a16:creationId xmlns:a16="http://schemas.microsoft.com/office/drawing/2014/main" id="{419593DE-BA1F-41B4-BEEB-501A987BDA5A}"/>
            </a:ext>
          </a:extLst>
        </xdr:cNvPr>
        <xdr:cNvSpPr/>
      </xdr:nvSpPr>
      <xdr:spPr bwMode="auto">
        <a:xfrm>
          <a:off x="5170170" y="285750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79" name="Drop Down 24" hidden="1">
          <a:extLst>
            <a:ext uri="{63B3BB69-23CF-44E3-9099-C40C66FF867C}">
              <a14:compatExt xmlns:a14="http://schemas.microsoft.com/office/drawing/2010/main" spid="_x0000_s2072"/>
            </a:ext>
            <a:ext uri="{FF2B5EF4-FFF2-40B4-BE49-F238E27FC236}">
              <a16:creationId xmlns:a16="http://schemas.microsoft.com/office/drawing/2014/main" id="{0F2EEAA0-6C0D-461F-BF5D-EDC504B5552F}"/>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0" name="Drop Down 24" hidden="1">
          <a:extLst>
            <a:ext uri="{63B3BB69-23CF-44E3-9099-C40C66FF867C}">
              <a14:compatExt xmlns:a14="http://schemas.microsoft.com/office/drawing/2010/main" spid="_x0000_s2072"/>
            </a:ext>
            <a:ext uri="{FF2B5EF4-FFF2-40B4-BE49-F238E27FC236}">
              <a16:creationId xmlns:a16="http://schemas.microsoft.com/office/drawing/2014/main" id="{2819C209-27D4-4AB1-9DA5-58CFE7705420}"/>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1" name="Drop Down 24" hidden="1">
          <a:extLst>
            <a:ext uri="{63B3BB69-23CF-44E3-9099-C40C66FF867C}">
              <a14:compatExt xmlns:a14="http://schemas.microsoft.com/office/drawing/2010/main" spid="_x0000_s2072"/>
            </a:ext>
            <a:ext uri="{FF2B5EF4-FFF2-40B4-BE49-F238E27FC236}">
              <a16:creationId xmlns:a16="http://schemas.microsoft.com/office/drawing/2014/main" id="{2E633411-39DD-4F89-8B9C-B1DE753825B2}"/>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2" name="Drop Down 24" hidden="1">
          <a:extLst>
            <a:ext uri="{63B3BB69-23CF-44E3-9099-C40C66FF867C}">
              <a14:compatExt xmlns:a14="http://schemas.microsoft.com/office/drawing/2010/main" spid="_x0000_s2072"/>
            </a:ext>
            <a:ext uri="{FF2B5EF4-FFF2-40B4-BE49-F238E27FC236}">
              <a16:creationId xmlns:a16="http://schemas.microsoft.com/office/drawing/2014/main" id="{815A7D4E-D8BD-4E11-BDE8-4B35A91BA7B6}"/>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3" name="Drop Down 24" hidden="1">
          <a:extLst>
            <a:ext uri="{63B3BB69-23CF-44E3-9099-C40C66FF867C}">
              <a14:compatExt xmlns:a14="http://schemas.microsoft.com/office/drawing/2010/main" spid="_x0000_s2072"/>
            </a:ext>
            <a:ext uri="{FF2B5EF4-FFF2-40B4-BE49-F238E27FC236}">
              <a16:creationId xmlns:a16="http://schemas.microsoft.com/office/drawing/2014/main" id="{3B054157-AB6E-4655-8CF8-CDF0AA3F090A}"/>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4" name="Drop Down 24" hidden="1">
          <a:extLst>
            <a:ext uri="{63B3BB69-23CF-44E3-9099-C40C66FF867C}">
              <a14:compatExt xmlns:a14="http://schemas.microsoft.com/office/drawing/2010/main" spid="_x0000_s2072"/>
            </a:ext>
            <a:ext uri="{FF2B5EF4-FFF2-40B4-BE49-F238E27FC236}">
              <a16:creationId xmlns:a16="http://schemas.microsoft.com/office/drawing/2014/main" id="{169A54DA-7A1E-4EDB-A6A3-5BB4FEDE4AC3}"/>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5" name="Drop Down 24" hidden="1">
          <a:extLst>
            <a:ext uri="{63B3BB69-23CF-44E3-9099-C40C66FF867C}">
              <a14:compatExt xmlns:a14="http://schemas.microsoft.com/office/drawing/2010/main" spid="_x0000_s2072"/>
            </a:ext>
            <a:ext uri="{FF2B5EF4-FFF2-40B4-BE49-F238E27FC236}">
              <a16:creationId xmlns:a16="http://schemas.microsoft.com/office/drawing/2014/main" id="{877EC829-7591-414B-B813-28A18385FE68}"/>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6" name="Drop Down 24" hidden="1">
          <a:extLst>
            <a:ext uri="{63B3BB69-23CF-44E3-9099-C40C66FF867C}">
              <a14:compatExt xmlns:a14="http://schemas.microsoft.com/office/drawing/2010/main" spid="_x0000_s2072"/>
            </a:ext>
            <a:ext uri="{FF2B5EF4-FFF2-40B4-BE49-F238E27FC236}">
              <a16:creationId xmlns:a16="http://schemas.microsoft.com/office/drawing/2014/main" id="{E374E52F-BAD9-41CC-BFB3-92AC11E0AC79}"/>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87" name="Drop Down 24" hidden="1">
          <a:extLst>
            <a:ext uri="{63B3BB69-23CF-44E3-9099-C40C66FF867C}">
              <a14:compatExt xmlns:a14="http://schemas.microsoft.com/office/drawing/2010/main" spid="_x0000_s2072"/>
            </a:ext>
            <a:ext uri="{FF2B5EF4-FFF2-40B4-BE49-F238E27FC236}">
              <a16:creationId xmlns:a16="http://schemas.microsoft.com/office/drawing/2014/main" id="{47ABABC9-22EE-4F19-831D-1CC67FC4A8BB}"/>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685</xdr:row>
      <xdr:rowOff>0</xdr:rowOff>
    </xdr:from>
    <xdr:ext cx="2529840" cy="195685"/>
    <xdr:sp macro="" textlink="">
      <xdr:nvSpPr>
        <xdr:cNvPr id="488" name="Drop Down 4" hidden="1">
          <a:extLst>
            <a:ext uri="{63B3BB69-23CF-44E3-9099-C40C66FF867C}">
              <a14:compatExt xmlns:a14="http://schemas.microsoft.com/office/drawing/2010/main" spid="_x0000_s2052"/>
            </a:ext>
            <a:ext uri="{FF2B5EF4-FFF2-40B4-BE49-F238E27FC236}">
              <a16:creationId xmlns:a16="http://schemas.microsoft.com/office/drawing/2014/main" id="{F4B94BDF-BB21-4601-A057-886D3A44B833}"/>
            </a:ext>
          </a:extLst>
        </xdr:cNvPr>
        <xdr:cNvSpPr/>
      </xdr:nvSpPr>
      <xdr:spPr bwMode="auto">
        <a:xfrm>
          <a:off x="5484495" y="30699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685</xdr:row>
      <xdr:rowOff>0</xdr:rowOff>
    </xdr:from>
    <xdr:ext cx="1921468" cy="195685"/>
    <xdr:sp macro="" textlink="">
      <xdr:nvSpPr>
        <xdr:cNvPr id="489" name="Drop Down 20" hidden="1">
          <a:extLst>
            <a:ext uri="{63B3BB69-23CF-44E3-9099-C40C66FF867C}">
              <a14:compatExt xmlns:a14="http://schemas.microsoft.com/office/drawing/2010/main" spid="_x0000_s2068"/>
            </a:ext>
            <a:ext uri="{FF2B5EF4-FFF2-40B4-BE49-F238E27FC236}">
              <a16:creationId xmlns:a16="http://schemas.microsoft.com/office/drawing/2014/main" id="{DA06197C-945A-4DBB-A592-E63EA1EBEA3E}"/>
            </a:ext>
          </a:extLst>
        </xdr:cNvPr>
        <xdr:cNvSpPr/>
      </xdr:nvSpPr>
      <xdr:spPr bwMode="auto">
        <a:xfrm>
          <a:off x="6086475" y="3069907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685</xdr:row>
      <xdr:rowOff>0</xdr:rowOff>
    </xdr:from>
    <xdr:ext cx="2476500" cy="199970"/>
    <xdr:sp macro="" textlink="">
      <xdr:nvSpPr>
        <xdr:cNvPr id="490" name="Drop Down 24" hidden="1">
          <a:extLst>
            <a:ext uri="{63B3BB69-23CF-44E3-9099-C40C66FF867C}">
              <a14:compatExt xmlns:a14="http://schemas.microsoft.com/office/drawing/2010/main" spid="_x0000_s2072"/>
            </a:ext>
            <a:ext uri="{FF2B5EF4-FFF2-40B4-BE49-F238E27FC236}">
              <a16:creationId xmlns:a16="http://schemas.microsoft.com/office/drawing/2014/main" id="{AE4550C9-B871-4612-95B4-1042AF417666}"/>
            </a:ext>
          </a:extLst>
        </xdr:cNvPr>
        <xdr:cNvSpPr/>
      </xdr:nvSpPr>
      <xdr:spPr bwMode="auto">
        <a:xfrm>
          <a:off x="3686175" y="306990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685</xdr:row>
      <xdr:rowOff>0</xdr:rowOff>
    </xdr:from>
    <xdr:ext cx="2529840" cy="195685"/>
    <xdr:sp macro="" textlink="">
      <xdr:nvSpPr>
        <xdr:cNvPr id="491" name="Drop Down 4" hidden="1">
          <a:extLst>
            <a:ext uri="{63B3BB69-23CF-44E3-9099-C40C66FF867C}">
              <a14:compatExt xmlns:a14="http://schemas.microsoft.com/office/drawing/2010/main" spid="_x0000_s2052"/>
            </a:ext>
            <a:ext uri="{FF2B5EF4-FFF2-40B4-BE49-F238E27FC236}">
              <a16:creationId xmlns:a16="http://schemas.microsoft.com/office/drawing/2014/main" id="{7FD60C43-89E5-4752-987F-5E081DC65528}"/>
            </a:ext>
          </a:extLst>
        </xdr:cNvPr>
        <xdr:cNvSpPr/>
      </xdr:nvSpPr>
      <xdr:spPr bwMode="auto">
        <a:xfrm>
          <a:off x="5484495" y="30699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685</xdr:row>
      <xdr:rowOff>0</xdr:rowOff>
    </xdr:from>
    <xdr:ext cx="2529840" cy="195685"/>
    <xdr:sp macro="" textlink="">
      <xdr:nvSpPr>
        <xdr:cNvPr id="492" name="Drop Down 4" hidden="1">
          <a:extLst>
            <a:ext uri="{63B3BB69-23CF-44E3-9099-C40C66FF867C}">
              <a14:compatExt xmlns:a14="http://schemas.microsoft.com/office/drawing/2010/main" spid="_x0000_s2052"/>
            </a:ext>
            <a:ext uri="{FF2B5EF4-FFF2-40B4-BE49-F238E27FC236}">
              <a16:creationId xmlns:a16="http://schemas.microsoft.com/office/drawing/2014/main" id="{D7E973BE-FE14-4159-A23F-CDA6DC7AF290}"/>
            </a:ext>
          </a:extLst>
        </xdr:cNvPr>
        <xdr:cNvSpPr/>
      </xdr:nvSpPr>
      <xdr:spPr bwMode="auto">
        <a:xfrm>
          <a:off x="5170170" y="30699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685</xdr:row>
      <xdr:rowOff>0</xdr:rowOff>
    </xdr:from>
    <xdr:ext cx="2529840" cy="195685"/>
    <xdr:sp macro="" textlink="">
      <xdr:nvSpPr>
        <xdr:cNvPr id="493" name="Drop Down 4" hidden="1">
          <a:extLst>
            <a:ext uri="{63B3BB69-23CF-44E3-9099-C40C66FF867C}">
              <a14:compatExt xmlns:a14="http://schemas.microsoft.com/office/drawing/2010/main" spid="_x0000_s2052"/>
            </a:ext>
            <a:ext uri="{FF2B5EF4-FFF2-40B4-BE49-F238E27FC236}">
              <a16:creationId xmlns:a16="http://schemas.microsoft.com/office/drawing/2014/main" id="{EED55CA8-F567-4F0F-9B98-25C44E1A3618}"/>
            </a:ext>
          </a:extLst>
        </xdr:cNvPr>
        <xdr:cNvSpPr/>
      </xdr:nvSpPr>
      <xdr:spPr bwMode="auto">
        <a:xfrm>
          <a:off x="5484495" y="30699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685</xdr:row>
      <xdr:rowOff>0</xdr:rowOff>
    </xdr:from>
    <xdr:ext cx="2529840" cy="195685"/>
    <xdr:sp macro="" textlink="">
      <xdr:nvSpPr>
        <xdr:cNvPr id="494" name="Drop Down 4" hidden="1">
          <a:extLst>
            <a:ext uri="{63B3BB69-23CF-44E3-9099-C40C66FF867C}">
              <a14:compatExt xmlns:a14="http://schemas.microsoft.com/office/drawing/2010/main" spid="_x0000_s2052"/>
            </a:ext>
            <a:ext uri="{FF2B5EF4-FFF2-40B4-BE49-F238E27FC236}">
              <a16:creationId xmlns:a16="http://schemas.microsoft.com/office/drawing/2014/main" id="{FDD6CCDB-62F1-41C6-85BA-833E0D5B5E28}"/>
            </a:ext>
          </a:extLst>
        </xdr:cNvPr>
        <xdr:cNvSpPr/>
      </xdr:nvSpPr>
      <xdr:spPr bwMode="auto">
        <a:xfrm>
          <a:off x="5170170" y="3069907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121</xdr:row>
      <xdr:rowOff>0</xdr:rowOff>
    </xdr:from>
    <xdr:ext cx="2476500" cy="199970"/>
    <xdr:sp macro="" textlink="">
      <xdr:nvSpPr>
        <xdr:cNvPr id="496" name="Drop Down 24" hidden="1">
          <a:extLst>
            <a:ext uri="{63B3BB69-23CF-44E3-9099-C40C66FF867C}">
              <a14:compatExt xmlns:a14="http://schemas.microsoft.com/office/drawing/2010/main" spid="_x0000_s2072"/>
            </a:ext>
            <a:ext uri="{FF2B5EF4-FFF2-40B4-BE49-F238E27FC236}">
              <a16:creationId xmlns:a16="http://schemas.microsoft.com/office/drawing/2014/main" id="{6F74E786-973A-46D3-9473-BD993CC72453}"/>
            </a:ext>
          </a:extLst>
        </xdr:cNvPr>
        <xdr:cNvSpPr/>
      </xdr:nvSpPr>
      <xdr:spPr bwMode="auto">
        <a:xfrm>
          <a:off x="3793435" y="1044271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338</xdr:row>
      <xdr:rowOff>0</xdr:rowOff>
    </xdr:from>
    <xdr:ext cx="2476500" cy="199970"/>
    <xdr:sp macro="" textlink="">
      <xdr:nvSpPr>
        <xdr:cNvPr id="498" name="Drop Down 24" hidden="1">
          <a:extLst>
            <a:ext uri="{63B3BB69-23CF-44E3-9099-C40C66FF867C}">
              <a14:compatExt xmlns:a14="http://schemas.microsoft.com/office/drawing/2010/main" spid="_x0000_s2072"/>
            </a:ext>
            <a:ext uri="{FF2B5EF4-FFF2-40B4-BE49-F238E27FC236}">
              <a16:creationId xmlns:a16="http://schemas.microsoft.com/office/drawing/2014/main" id="{B93129B3-5E9D-4B8F-838A-A697C8C17421}"/>
            </a:ext>
          </a:extLst>
        </xdr:cNvPr>
        <xdr:cNvSpPr/>
      </xdr:nvSpPr>
      <xdr:spPr bwMode="auto">
        <a:xfrm>
          <a:off x="3793435" y="1044271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495" name="Drop Down 24" hidden="1">
          <a:extLst>
            <a:ext uri="{63B3BB69-23CF-44E3-9099-C40C66FF867C}">
              <a14:compatExt xmlns:a14="http://schemas.microsoft.com/office/drawing/2010/main" spid="_x0000_s2072"/>
            </a:ext>
            <a:ext uri="{FF2B5EF4-FFF2-40B4-BE49-F238E27FC236}">
              <a16:creationId xmlns:a16="http://schemas.microsoft.com/office/drawing/2014/main" id="{DEF3B49F-F7CD-4418-9B10-DB52EF92AF1B}"/>
            </a:ext>
          </a:extLst>
        </xdr:cNvPr>
        <xdr:cNvSpPr/>
      </xdr:nvSpPr>
      <xdr:spPr bwMode="auto">
        <a:xfrm>
          <a:off x="3787140" y="66652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497" name="Drop Down 24" hidden="1">
          <a:extLst>
            <a:ext uri="{63B3BB69-23CF-44E3-9099-C40C66FF867C}">
              <a14:compatExt xmlns:a14="http://schemas.microsoft.com/office/drawing/2010/main" spid="_x0000_s2072"/>
            </a:ext>
            <a:ext uri="{FF2B5EF4-FFF2-40B4-BE49-F238E27FC236}">
              <a16:creationId xmlns:a16="http://schemas.microsoft.com/office/drawing/2014/main" id="{04304559-4C0D-4345-BDE6-5168FFD646F4}"/>
            </a:ext>
          </a:extLst>
        </xdr:cNvPr>
        <xdr:cNvSpPr/>
      </xdr:nvSpPr>
      <xdr:spPr bwMode="auto">
        <a:xfrm>
          <a:off x="3787140" y="66652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710</xdr:row>
      <xdr:rowOff>0</xdr:rowOff>
    </xdr:from>
    <xdr:ext cx="2476500" cy="199970"/>
    <xdr:sp macro="" textlink="">
      <xdr:nvSpPr>
        <xdr:cNvPr id="499" name="Drop Down 24" hidden="1">
          <a:extLst>
            <a:ext uri="{63B3BB69-23CF-44E3-9099-C40C66FF867C}">
              <a14:compatExt xmlns:a14="http://schemas.microsoft.com/office/drawing/2010/main" spid="_x0000_s2072"/>
            </a:ext>
            <a:ext uri="{FF2B5EF4-FFF2-40B4-BE49-F238E27FC236}">
              <a16:creationId xmlns:a16="http://schemas.microsoft.com/office/drawing/2014/main" id="{0255B2CF-B597-4B79-9B35-BF19BDEC570E}"/>
            </a:ext>
          </a:extLst>
        </xdr:cNvPr>
        <xdr:cNvSpPr/>
      </xdr:nvSpPr>
      <xdr:spPr bwMode="auto">
        <a:xfrm>
          <a:off x="3787140" y="66652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0" name="Drop Down 24" hidden="1">
          <a:extLst>
            <a:ext uri="{63B3BB69-23CF-44E3-9099-C40C66FF867C}">
              <a14:compatExt xmlns:a14="http://schemas.microsoft.com/office/drawing/2010/main" spid="_x0000_s2072"/>
            </a:ext>
            <a:ext uri="{FF2B5EF4-FFF2-40B4-BE49-F238E27FC236}">
              <a16:creationId xmlns:a16="http://schemas.microsoft.com/office/drawing/2014/main" id="{AB10750D-71AA-42A6-952A-9C670845FAA9}"/>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1" name="Drop Down 24" hidden="1">
          <a:extLst>
            <a:ext uri="{63B3BB69-23CF-44E3-9099-C40C66FF867C}">
              <a14:compatExt xmlns:a14="http://schemas.microsoft.com/office/drawing/2010/main" spid="_x0000_s2072"/>
            </a:ext>
            <a:ext uri="{FF2B5EF4-FFF2-40B4-BE49-F238E27FC236}">
              <a16:creationId xmlns:a16="http://schemas.microsoft.com/office/drawing/2014/main" id="{6304420B-AD4E-4B62-AD7F-A8CF0AAF5EDB}"/>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2" name="Drop Down 24" hidden="1">
          <a:extLst>
            <a:ext uri="{63B3BB69-23CF-44E3-9099-C40C66FF867C}">
              <a14:compatExt xmlns:a14="http://schemas.microsoft.com/office/drawing/2010/main" spid="_x0000_s2072"/>
            </a:ext>
            <a:ext uri="{FF2B5EF4-FFF2-40B4-BE49-F238E27FC236}">
              <a16:creationId xmlns:a16="http://schemas.microsoft.com/office/drawing/2014/main" id="{15B2AEEB-3130-4482-B088-1582A41AC18C}"/>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3" name="Drop Down 24" hidden="1">
          <a:extLst>
            <a:ext uri="{63B3BB69-23CF-44E3-9099-C40C66FF867C}">
              <a14:compatExt xmlns:a14="http://schemas.microsoft.com/office/drawing/2010/main" spid="_x0000_s2072"/>
            </a:ext>
            <a:ext uri="{FF2B5EF4-FFF2-40B4-BE49-F238E27FC236}">
              <a16:creationId xmlns:a16="http://schemas.microsoft.com/office/drawing/2014/main" id="{4EC3848B-728B-4056-808D-7E73E54B7D08}"/>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4" name="Drop Down 24" hidden="1">
          <a:extLst>
            <a:ext uri="{63B3BB69-23CF-44E3-9099-C40C66FF867C}">
              <a14:compatExt xmlns:a14="http://schemas.microsoft.com/office/drawing/2010/main" spid="_x0000_s2072"/>
            </a:ext>
            <a:ext uri="{FF2B5EF4-FFF2-40B4-BE49-F238E27FC236}">
              <a16:creationId xmlns:a16="http://schemas.microsoft.com/office/drawing/2014/main" id="{D0954960-E4F2-4BAB-BBD2-B2E2AEBEC7A1}"/>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5" name="Drop Down 24" hidden="1">
          <a:extLst>
            <a:ext uri="{63B3BB69-23CF-44E3-9099-C40C66FF867C}">
              <a14:compatExt xmlns:a14="http://schemas.microsoft.com/office/drawing/2010/main" spid="_x0000_s2072"/>
            </a:ext>
            <a:ext uri="{FF2B5EF4-FFF2-40B4-BE49-F238E27FC236}">
              <a16:creationId xmlns:a16="http://schemas.microsoft.com/office/drawing/2014/main" id="{B5088D62-241F-4B6D-93FF-61905F057615}"/>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6" name="Drop Down 24" hidden="1">
          <a:extLst>
            <a:ext uri="{63B3BB69-23CF-44E3-9099-C40C66FF867C}">
              <a14:compatExt xmlns:a14="http://schemas.microsoft.com/office/drawing/2010/main" spid="_x0000_s2072"/>
            </a:ext>
            <a:ext uri="{FF2B5EF4-FFF2-40B4-BE49-F238E27FC236}">
              <a16:creationId xmlns:a16="http://schemas.microsoft.com/office/drawing/2014/main" id="{734AFA14-7289-4F94-83AF-5EFCE76B1CC0}"/>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7" name="Drop Down 24" hidden="1">
          <a:extLst>
            <a:ext uri="{63B3BB69-23CF-44E3-9099-C40C66FF867C}">
              <a14:compatExt xmlns:a14="http://schemas.microsoft.com/office/drawing/2010/main" spid="_x0000_s2072"/>
            </a:ext>
            <a:ext uri="{FF2B5EF4-FFF2-40B4-BE49-F238E27FC236}">
              <a16:creationId xmlns:a16="http://schemas.microsoft.com/office/drawing/2014/main" id="{2250FE8A-A857-4D16-BBB5-FFD65A9465CA}"/>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8" name="Drop Down 24" hidden="1">
          <a:extLst>
            <a:ext uri="{63B3BB69-23CF-44E3-9099-C40C66FF867C}">
              <a14:compatExt xmlns:a14="http://schemas.microsoft.com/office/drawing/2010/main" spid="_x0000_s2072"/>
            </a:ext>
            <a:ext uri="{FF2B5EF4-FFF2-40B4-BE49-F238E27FC236}">
              <a16:creationId xmlns:a16="http://schemas.microsoft.com/office/drawing/2014/main" id="{5CCED224-CD92-45C9-BD04-F7894380332E}"/>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09" name="Drop Down 24" hidden="1">
          <a:extLst>
            <a:ext uri="{63B3BB69-23CF-44E3-9099-C40C66FF867C}">
              <a14:compatExt xmlns:a14="http://schemas.microsoft.com/office/drawing/2010/main" spid="_x0000_s2072"/>
            </a:ext>
            <a:ext uri="{FF2B5EF4-FFF2-40B4-BE49-F238E27FC236}">
              <a16:creationId xmlns:a16="http://schemas.microsoft.com/office/drawing/2014/main" id="{A5F94080-DE2E-4C32-995C-23742F4BF468}"/>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0" name="Drop Down 24" hidden="1">
          <a:extLst>
            <a:ext uri="{63B3BB69-23CF-44E3-9099-C40C66FF867C}">
              <a14:compatExt xmlns:a14="http://schemas.microsoft.com/office/drawing/2010/main" spid="_x0000_s2072"/>
            </a:ext>
            <a:ext uri="{FF2B5EF4-FFF2-40B4-BE49-F238E27FC236}">
              <a16:creationId xmlns:a16="http://schemas.microsoft.com/office/drawing/2014/main" id="{2A4FBFAB-7595-413A-A712-6CDF5457A15A}"/>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1" name="Drop Down 24" hidden="1">
          <a:extLst>
            <a:ext uri="{63B3BB69-23CF-44E3-9099-C40C66FF867C}">
              <a14:compatExt xmlns:a14="http://schemas.microsoft.com/office/drawing/2010/main" spid="_x0000_s2072"/>
            </a:ext>
            <a:ext uri="{FF2B5EF4-FFF2-40B4-BE49-F238E27FC236}">
              <a16:creationId xmlns:a16="http://schemas.microsoft.com/office/drawing/2014/main" id="{95298285-5653-482F-A969-AD5C89E9DEB8}"/>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2" name="Drop Down 24" hidden="1">
          <a:extLst>
            <a:ext uri="{63B3BB69-23CF-44E3-9099-C40C66FF867C}">
              <a14:compatExt xmlns:a14="http://schemas.microsoft.com/office/drawing/2010/main" spid="_x0000_s2072"/>
            </a:ext>
            <a:ext uri="{FF2B5EF4-FFF2-40B4-BE49-F238E27FC236}">
              <a16:creationId xmlns:a16="http://schemas.microsoft.com/office/drawing/2014/main" id="{D1F7B461-0364-44D1-9AAE-FE65DF9F8F0B}"/>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3" name="Drop Down 24" hidden="1">
          <a:extLst>
            <a:ext uri="{63B3BB69-23CF-44E3-9099-C40C66FF867C}">
              <a14:compatExt xmlns:a14="http://schemas.microsoft.com/office/drawing/2010/main" spid="_x0000_s2072"/>
            </a:ext>
            <a:ext uri="{FF2B5EF4-FFF2-40B4-BE49-F238E27FC236}">
              <a16:creationId xmlns:a16="http://schemas.microsoft.com/office/drawing/2014/main" id="{CA684FC4-CCBD-44FB-8134-DAA70DC87647}"/>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4" name="Drop Down 24" hidden="1">
          <a:extLst>
            <a:ext uri="{63B3BB69-23CF-44E3-9099-C40C66FF867C}">
              <a14:compatExt xmlns:a14="http://schemas.microsoft.com/office/drawing/2010/main" spid="_x0000_s2072"/>
            </a:ext>
            <a:ext uri="{FF2B5EF4-FFF2-40B4-BE49-F238E27FC236}">
              <a16:creationId xmlns:a16="http://schemas.microsoft.com/office/drawing/2014/main" id="{69C3F7C7-F5AE-410D-BE24-2D75687DEB8B}"/>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5" name="Drop Down 24" hidden="1">
          <a:extLst>
            <a:ext uri="{63B3BB69-23CF-44E3-9099-C40C66FF867C}">
              <a14:compatExt xmlns:a14="http://schemas.microsoft.com/office/drawing/2010/main" spid="_x0000_s2072"/>
            </a:ext>
            <a:ext uri="{FF2B5EF4-FFF2-40B4-BE49-F238E27FC236}">
              <a16:creationId xmlns:a16="http://schemas.microsoft.com/office/drawing/2014/main" id="{FB4C6A6E-9E01-4D72-9BAD-4B3C4C060925}"/>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6" name="Drop Down 24" hidden="1">
          <a:extLst>
            <a:ext uri="{63B3BB69-23CF-44E3-9099-C40C66FF867C}">
              <a14:compatExt xmlns:a14="http://schemas.microsoft.com/office/drawing/2010/main" spid="_x0000_s2072"/>
            </a:ext>
            <a:ext uri="{FF2B5EF4-FFF2-40B4-BE49-F238E27FC236}">
              <a16:creationId xmlns:a16="http://schemas.microsoft.com/office/drawing/2014/main" id="{351BE664-2065-4EBA-920F-698F52E658D4}"/>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7" name="Drop Down 24" hidden="1">
          <a:extLst>
            <a:ext uri="{63B3BB69-23CF-44E3-9099-C40C66FF867C}">
              <a14:compatExt xmlns:a14="http://schemas.microsoft.com/office/drawing/2010/main" spid="_x0000_s2072"/>
            </a:ext>
            <a:ext uri="{FF2B5EF4-FFF2-40B4-BE49-F238E27FC236}">
              <a16:creationId xmlns:a16="http://schemas.microsoft.com/office/drawing/2014/main" id="{B76519AF-90D9-429D-B1C4-44A48CB64645}"/>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8" name="Drop Down 24" hidden="1">
          <a:extLst>
            <a:ext uri="{63B3BB69-23CF-44E3-9099-C40C66FF867C}">
              <a14:compatExt xmlns:a14="http://schemas.microsoft.com/office/drawing/2010/main" spid="_x0000_s2072"/>
            </a:ext>
            <a:ext uri="{FF2B5EF4-FFF2-40B4-BE49-F238E27FC236}">
              <a16:creationId xmlns:a16="http://schemas.microsoft.com/office/drawing/2014/main" id="{7BA4DB37-FF61-4658-945E-486C48CBC147}"/>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519" name="Drop Down 24" hidden="1">
          <a:extLst>
            <a:ext uri="{63B3BB69-23CF-44E3-9099-C40C66FF867C}">
              <a14:compatExt xmlns:a14="http://schemas.microsoft.com/office/drawing/2010/main" spid="_x0000_s2072"/>
            </a:ext>
            <a:ext uri="{FF2B5EF4-FFF2-40B4-BE49-F238E27FC236}">
              <a16:creationId xmlns:a16="http://schemas.microsoft.com/office/drawing/2014/main" id="{6361032B-E493-4E95-92B9-B0ABCA841E6A}"/>
            </a:ext>
          </a:extLst>
        </xdr:cNvPr>
        <xdr:cNvSpPr/>
      </xdr:nvSpPr>
      <xdr:spPr bwMode="auto">
        <a:xfrm>
          <a:off x="3787140" y="66789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636</xdr:row>
      <xdr:rowOff>0</xdr:rowOff>
    </xdr:from>
    <xdr:ext cx="2529840" cy="195685"/>
    <xdr:sp macro="" textlink="">
      <xdr:nvSpPr>
        <xdr:cNvPr id="50" name="Drop Down 4" hidden="1">
          <a:extLst>
            <a:ext uri="{63B3BB69-23CF-44E3-9099-C40C66FF867C}">
              <a14:compatExt xmlns:a14="http://schemas.microsoft.com/office/drawing/2010/main" spid="_x0000_s2052"/>
            </a:ext>
            <a:ext uri="{FF2B5EF4-FFF2-40B4-BE49-F238E27FC236}">
              <a16:creationId xmlns:a16="http://schemas.microsoft.com/office/drawing/2014/main" id="{1C03320F-CC88-4AB8-A4A6-8455CF133093}"/>
            </a:ext>
          </a:extLst>
        </xdr:cNvPr>
        <xdr:cNvSpPr/>
      </xdr:nvSpPr>
      <xdr:spPr bwMode="auto">
        <a:xfrm>
          <a:off x="5438118" y="2270891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636</xdr:row>
      <xdr:rowOff>0</xdr:rowOff>
    </xdr:from>
    <xdr:ext cx="1921468" cy="195685"/>
    <xdr:sp macro="" textlink="">
      <xdr:nvSpPr>
        <xdr:cNvPr id="520" name="Drop Down 20" hidden="1">
          <a:extLst>
            <a:ext uri="{63B3BB69-23CF-44E3-9099-C40C66FF867C}">
              <a14:compatExt xmlns:a14="http://schemas.microsoft.com/office/drawing/2010/main" spid="_x0000_s2068"/>
            </a:ext>
            <a:ext uri="{FF2B5EF4-FFF2-40B4-BE49-F238E27FC236}">
              <a16:creationId xmlns:a16="http://schemas.microsoft.com/office/drawing/2014/main" id="{B069B3D3-F220-4F45-90A9-3BBB64A1991D}"/>
            </a:ext>
          </a:extLst>
        </xdr:cNvPr>
        <xdr:cNvSpPr/>
      </xdr:nvSpPr>
      <xdr:spPr bwMode="auto">
        <a:xfrm>
          <a:off x="5964621" y="2270891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636</xdr:row>
      <xdr:rowOff>0</xdr:rowOff>
    </xdr:from>
    <xdr:ext cx="2476500" cy="199970"/>
    <xdr:sp macro="" textlink="">
      <xdr:nvSpPr>
        <xdr:cNvPr id="521" name="Drop Down 24" hidden="1">
          <a:extLst>
            <a:ext uri="{63B3BB69-23CF-44E3-9099-C40C66FF867C}">
              <a14:compatExt xmlns:a14="http://schemas.microsoft.com/office/drawing/2010/main" spid="_x0000_s2072"/>
            </a:ext>
            <a:ext uri="{FF2B5EF4-FFF2-40B4-BE49-F238E27FC236}">
              <a16:creationId xmlns:a16="http://schemas.microsoft.com/office/drawing/2014/main" id="{6FD1D38E-D69A-409E-887B-2C50DCE51AC7}"/>
            </a:ext>
          </a:extLst>
        </xdr:cNvPr>
        <xdr:cNvSpPr/>
      </xdr:nvSpPr>
      <xdr:spPr bwMode="auto">
        <a:xfrm>
          <a:off x="3796862" y="2270891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636</xdr:row>
      <xdr:rowOff>0</xdr:rowOff>
    </xdr:from>
    <xdr:ext cx="2529840" cy="195685"/>
    <xdr:sp macro="" textlink="">
      <xdr:nvSpPr>
        <xdr:cNvPr id="522" name="Drop Down 4" hidden="1">
          <a:extLst>
            <a:ext uri="{63B3BB69-23CF-44E3-9099-C40C66FF867C}">
              <a14:compatExt xmlns:a14="http://schemas.microsoft.com/office/drawing/2010/main" spid="_x0000_s2052"/>
            </a:ext>
            <a:ext uri="{FF2B5EF4-FFF2-40B4-BE49-F238E27FC236}">
              <a16:creationId xmlns:a16="http://schemas.microsoft.com/office/drawing/2014/main" id="{3484DEBF-CBC2-4D19-ADAD-3F5A033BA753}"/>
            </a:ext>
          </a:extLst>
        </xdr:cNvPr>
        <xdr:cNvSpPr/>
      </xdr:nvSpPr>
      <xdr:spPr bwMode="auto">
        <a:xfrm>
          <a:off x="5438118" y="2270891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636</xdr:row>
      <xdr:rowOff>0</xdr:rowOff>
    </xdr:from>
    <xdr:ext cx="2529840" cy="195685"/>
    <xdr:sp macro="" textlink="">
      <xdr:nvSpPr>
        <xdr:cNvPr id="523" name="Drop Down 4" hidden="1">
          <a:extLst>
            <a:ext uri="{63B3BB69-23CF-44E3-9099-C40C66FF867C}">
              <a14:compatExt xmlns:a14="http://schemas.microsoft.com/office/drawing/2010/main" spid="_x0000_s2052"/>
            </a:ext>
            <a:ext uri="{FF2B5EF4-FFF2-40B4-BE49-F238E27FC236}">
              <a16:creationId xmlns:a16="http://schemas.microsoft.com/office/drawing/2014/main" id="{A01FE887-9C41-4D90-817C-E43745F6128C}"/>
            </a:ext>
          </a:extLst>
        </xdr:cNvPr>
        <xdr:cNvSpPr/>
      </xdr:nvSpPr>
      <xdr:spPr bwMode="auto">
        <a:xfrm>
          <a:off x="5124122" y="2270891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636</xdr:row>
      <xdr:rowOff>0</xdr:rowOff>
    </xdr:from>
    <xdr:ext cx="2529840" cy="195685"/>
    <xdr:sp macro="" textlink="">
      <xdr:nvSpPr>
        <xdr:cNvPr id="524" name="Drop Down 4" hidden="1">
          <a:extLst>
            <a:ext uri="{63B3BB69-23CF-44E3-9099-C40C66FF867C}">
              <a14:compatExt xmlns:a14="http://schemas.microsoft.com/office/drawing/2010/main" spid="_x0000_s2052"/>
            </a:ext>
            <a:ext uri="{FF2B5EF4-FFF2-40B4-BE49-F238E27FC236}">
              <a16:creationId xmlns:a16="http://schemas.microsoft.com/office/drawing/2014/main" id="{BB63F654-3EE0-4EE5-AD2F-8ED7EA90CE83}"/>
            </a:ext>
          </a:extLst>
        </xdr:cNvPr>
        <xdr:cNvSpPr/>
      </xdr:nvSpPr>
      <xdr:spPr bwMode="auto">
        <a:xfrm>
          <a:off x="5438118" y="2270891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636</xdr:row>
      <xdr:rowOff>0</xdr:rowOff>
    </xdr:from>
    <xdr:ext cx="2529840" cy="195685"/>
    <xdr:sp macro="" textlink="">
      <xdr:nvSpPr>
        <xdr:cNvPr id="525" name="Drop Down 4" hidden="1">
          <a:extLst>
            <a:ext uri="{63B3BB69-23CF-44E3-9099-C40C66FF867C}">
              <a14:compatExt xmlns:a14="http://schemas.microsoft.com/office/drawing/2010/main" spid="_x0000_s2052"/>
            </a:ext>
            <a:ext uri="{FF2B5EF4-FFF2-40B4-BE49-F238E27FC236}">
              <a16:creationId xmlns:a16="http://schemas.microsoft.com/office/drawing/2014/main" id="{D85E81F9-BC81-4C6D-84F5-BF4825F323B6}"/>
            </a:ext>
          </a:extLst>
        </xdr:cNvPr>
        <xdr:cNvSpPr/>
      </xdr:nvSpPr>
      <xdr:spPr bwMode="auto">
        <a:xfrm>
          <a:off x="5124122" y="2270891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26" name="Drop Down 24" hidden="1">
          <a:extLst>
            <a:ext uri="{63B3BB69-23CF-44E3-9099-C40C66FF867C}">
              <a14:compatExt xmlns:a14="http://schemas.microsoft.com/office/drawing/2010/main" spid="_x0000_s2072"/>
            </a:ext>
            <a:ext uri="{FF2B5EF4-FFF2-40B4-BE49-F238E27FC236}">
              <a16:creationId xmlns:a16="http://schemas.microsoft.com/office/drawing/2014/main" id="{5785B3B8-A498-49B0-90CD-F67A9C4C7492}"/>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27" name="Drop Down 24" hidden="1">
          <a:extLst>
            <a:ext uri="{63B3BB69-23CF-44E3-9099-C40C66FF867C}">
              <a14:compatExt xmlns:a14="http://schemas.microsoft.com/office/drawing/2010/main" spid="_x0000_s2072"/>
            </a:ext>
            <a:ext uri="{FF2B5EF4-FFF2-40B4-BE49-F238E27FC236}">
              <a16:creationId xmlns:a16="http://schemas.microsoft.com/office/drawing/2014/main" id="{D1FD4994-B1C2-40F9-858C-C827AA37C504}"/>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28" name="Drop Down 24" hidden="1">
          <a:extLst>
            <a:ext uri="{63B3BB69-23CF-44E3-9099-C40C66FF867C}">
              <a14:compatExt xmlns:a14="http://schemas.microsoft.com/office/drawing/2010/main" spid="_x0000_s2072"/>
            </a:ext>
            <a:ext uri="{FF2B5EF4-FFF2-40B4-BE49-F238E27FC236}">
              <a16:creationId xmlns:a16="http://schemas.microsoft.com/office/drawing/2014/main" id="{E3FDDCF5-2F4F-4E5A-8FCC-FC0647625DC1}"/>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29" name="Drop Down 24" hidden="1">
          <a:extLst>
            <a:ext uri="{63B3BB69-23CF-44E3-9099-C40C66FF867C}">
              <a14:compatExt xmlns:a14="http://schemas.microsoft.com/office/drawing/2010/main" spid="_x0000_s2072"/>
            </a:ext>
            <a:ext uri="{FF2B5EF4-FFF2-40B4-BE49-F238E27FC236}">
              <a16:creationId xmlns:a16="http://schemas.microsoft.com/office/drawing/2014/main" id="{FAFC0558-1369-4E52-914D-108687253677}"/>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0" name="Drop Down 24" hidden="1">
          <a:extLst>
            <a:ext uri="{63B3BB69-23CF-44E3-9099-C40C66FF867C}">
              <a14:compatExt xmlns:a14="http://schemas.microsoft.com/office/drawing/2010/main" spid="_x0000_s2072"/>
            </a:ext>
            <a:ext uri="{FF2B5EF4-FFF2-40B4-BE49-F238E27FC236}">
              <a16:creationId xmlns:a16="http://schemas.microsoft.com/office/drawing/2014/main" id="{81FBFCD8-E0D9-456B-BE87-6B3B6322F8EE}"/>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1" name="Drop Down 24" hidden="1">
          <a:extLst>
            <a:ext uri="{63B3BB69-23CF-44E3-9099-C40C66FF867C}">
              <a14:compatExt xmlns:a14="http://schemas.microsoft.com/office/drawing/2010/main" spid="_x0000_s2072"/>
            </a:ext>
            <a:ext uri="{FF2B5EF4-FFF2-40B4-BE49-F238E27FC236}">
              <a16:creationId xmlns:a16="http://schemas.microsoft.com/office/drawing/2014/main" id="{178DE42F-84DF-4CE3-B82F-1D3C52214012}"/>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2" name="Drop Down 24" hidden="1">
          <a:extLst>
            <a:ext uri="{63B3BB69-23CF-44E3-9099-C40C66FF867C}">
              <a14:compatExt xmlns:a14="http://schemas.microsoft.com/office/drawing/2010/main" spid="_x0000_s2072"/>
            </a:ext>
            <a:ext uri="{FF2B5EF4-FFF2-40B4-BE49-F238E27FC236}">
              <a16:creationId xmlns:a16="http://schemas.microsoft.com/office/drawing/2014/main" id="{3089143E-70CE-47F0-ACE7-4D86CED5792C}"/>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3" name="Drop Down 24" hidden="1">
          <a:extLst>
            <a:ext uri="{63B3BB69-23CF-44E3-9099-C40C66FF867C}">
              <a14:compatExt xmlns:a14="http://schemas.microsoft.com/office/drawing/2010/main" spid="_x0000_s2072"/>
            </a:ext>
            <a:ext uri="{FF2B5EF4-FFF2-40B4-BE49-F238E27FC236}">
              <a16:creationId xmlns:a16="http://schemas.microsoft.com/office/drawing/2014/main" id="{1DF16680-FC8D-42C7-BC79-8C10C21326FF}"/>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4" name="Drop Down 24" hidden="1">
          <a:extLst>
            <a:ext uri="{63B3BB69-23CF-44E3-9099-C40C66FF867C}">
              <a14:compatExt xmlns:a14="http://schemas.microsoft.com/office/drawing/2010/main" spid="_x0000_s2072"/>
            </a:ext>
            <a:ext uri="{FF2B5EF4-FFF2-40B4-BE49-F238E27FC236}">
              <a16:creationId xmlns:a16="http://schemas.microsoft.com/office/drawing/2014/main" id="{19471F7B-C313-4857-8EAE-BA76FF9F3AF2}"/>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5" name="Drop Down 24" hidden="1">
          <a:extLst>
            <a:ext uri="{63B3BB69-23CF-44E3-9099-C40C66FF867C}">
              <a14:compatExt xmlns:a14="http://schemas.microsoft.com/office/drawing/2010/main" spid="_x0000_s2072"/>
            </a:ext>
            <a:ext uri="{FF2B5EF4-FFF2-40B4-BE49-F238E27FC236}">
              <a16:creationId xmlns:a16="http://schemas.microsoft.com/office/drawing/2014/main" id="{576A8610-EE9B-4AAA-A581-6D2209DBEE29}"/>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6" name="Drop Down 24" hidden="1">
          <a:extLst>
            <a:ext uri="{63B3BB69-23CF-44E3-9099-C40C66FF867C}">
              <a14:compatExt xmlns:a14="http://schemas.microsoft.com/office/drawing/2010/main" spid="_x0000_s2072"/>
            </a:ext>
            <a:ext uri="{FF2B5EF4-FFF2-40B4-BE49-F238E27FC236}">
              <a16:creationId xmlns:a16="http://schemas.microsoft.com/office/drawing/2014/main" id="{6E55C3A4-88EF-4408-B819-82CB89C04D81}"/>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7" name="Drop Down 24" hidden="1">
          <a:extLst>
            <a:ext uri="{63B3BB69-23CF-44E3-9099-C40C66FF867C}">
              <a14:compatExt xmlns:a14="http://schemas.microsoft.com/office/drawing/2010/main" spid="_x0000_s2072"/>
            </a:ext>
            <a:ext uri="{FF2B5EF4-FFF2-40B4-BE49-F238E27FC236}">
              <a16:creationId xmlns:a16="http://schemas.microsoft.com/office/drawing/2014/main" id="{A1461125-5DB5-46E1-9427-55C0740512B4}"/>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8" name="Drop Down 24" hidden="1">
          <a:extLst>
            <a:ext uri="{63B3BB69-23CF-44E3-9099-C40C66FF867C}">
              <a14:compatExt xmlns:a14="http://schemas.microsoft.com/office/drawing/2010/main" spid="_x0000_s2072"/>
            </a:ext>
            <a:ext uri="{FF2B5EF4-FFF2-40B4-BE49-F238E27FC236}">
              <a16:creationId xmlns:a16="http://schemas.microsoft.com/office/drawing/2014/main" id="{96FFC27A-C33B-46D9-99C2-5FD237FF6415}"/>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39" name="Drop Down 24" hidden="1">
          <a:extLst>
            <a:ext uri="{63B3BB69-23CF-44E3-9099-C40C66FF867C}">
              <a14:compatExt xmlns:a14="http://schemas.microsoft.com/office/drawing/2010/main" spid="_x0000_s2072"/>
            </a:ext>
            <a:ext uri="{FF2B5EF4-FFF2-40B4-BE49-F238E27FC236}">
              <a16:creationId xmlns:a16="http://schemas.microsoft.com/office/drawing/2014/main" id="{0ADAEEE5-C3F5-410A-A46A-20D5D752DEE2}"/>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40" name="Drop Down 24" hidden="1">
          <a:extLst>
            <a:ext uri="{63B3BB69-23CF-44E3-9099-C40C66FF867C}">
              <a14:compatExt xmlns:a14="http://schemas.microsoft.com/office/drawing/2010/main" spid="_x0000_s2072"/>
            </a:ext>
            <a:ext uri="{FF2B5EF4-FFF2-40B4-BE49-F238E27FC236}">
              <a16:creationId xmlns:a16="http://schemas.microsoft.com/office/drawing/2014/main" id="{8BC298D0-0B1C-4076-A690-A2E159638945}"/>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630</xdr:row>
      <xdr:rowOff>0</xdr:rowOff>
    </xdr:from>
    <xdr:ext cx="2529840" cy="195685"/>
    <xdr:sp macro="" textlink="">
      <xdr:nvSpPr>
        <xdr:cNvPr id="541" name="Drop Down 4" hidden="1">
          <a:extLst>
            <a:ext uri="{63B3BB69-23CF-44E3-9099-C40C66FF867C}">
              <a14:compatExt xmlns:a14="http://schemas.microsoft.com/office/drawing/2010/main" spid="_x0000_s2052"/>
            </a:ext>
            <a:ext uri="{FF2B5EF4-FFF2-40B4-BE49-F238E27FC236}">
              <a16:creationId xmlns:a16="http://schemas.microsoft.com/office/drawing/2014/main" id="{5454DF2E-2FA1-441C-98E4-8A764E8B9074}"/>
            </a:ext>
          </a:extLst>
        </xdr:cNvPr>
        <xdr:cNvSpPr/>
      </xdr:nvSpPr>
      <xdr:spPr bwMode="auto">
        <a:xfrm>
          <a:off x="5438118" y="4114143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630</xdr:row>
      <xdr:rowOff>0</xdr:rowOff>
    </xdr:from>
    <xdr:ext cx="1921468" cy="195685"/>
    <xdr:sp macro="" textlink="">
      <xdr:nvSpPr>
        <xdr:cNvPr id="542" name="Drop Down 20" hidden="1">
          <a:extLst>
            <a:ext uri="{63B3BB69-23CF-44E3-9099-C40C66FF867C}">
              <a14:compatExt xmlns:a14="http://schemas.microsoft.com/office/drawing/2010/main" spid="_x0000_s2068"/>
            </a:ext>
            <a:ext uri="{FF2B5EF4-FFF2-40B4-BE49-F238E27FC236}">
              <a16:creationId xmlns:a16="http://schemas.microsoft.com/office/drawing/2014/main" id="{162D96A6-F2EB-4D6B-BA6F-61111A735AF2}"/>
            </a:ext>
          </a:extLst>
        </xdr:cNvPr>
        <xdr:cNvSpPr/>
      </xdr:nvSpPr>
      <xdr:spPr bwMode="auto">
        <a:xfrm>
          <a:off x="5964621" y="4114143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630</xdr:row>
      <xdr:rowOff>0</xdr:rowOff>
    </xdr:from>
    <xdr:ext cx="2476500" cy="199970"/>
    <xdr:sp macro="" textlink="">
      <xdr:nvSpPr>
        <xdr:cNvPr id="543" name="Drop Down 24" hidden="1">
          <a:extLst>
            <a:ext uri="{63B3BB69-23CF-44E3-9099-C40C66FF867C}">
              <a14:compatExt xmlns:a14="http://schemas.microsoft.com/office/drawing/2010/main" spid="_x0000_s2072"/>
            </a:ext>
            <a:ext uri="{FF2B5EF4-FFF2-40B4-BE49-F238E27FC236}">
              <a16:creationId xmlns:a16="http://schemas.microsoft.com/office/drawing/2014/main" id="{A90DD985-8123-4408-A366-9637909862C0}"/>
            </a:ext>
          </a:extLst>
        </xdr:cNvPr>
        <xdr:cNvSpPr/>
      </xdr:nvSpPr>
      <xdr:spPr bwMode="auto">
        <a:xfrm>
          <a:off x="3796862" y="4114143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630</xdr:row>
      <xdr:rowOff>0</xdr:rowOff>
    </xdr:from>
    <xdr:ext cx="2529840" cy="195685"/>
    <xdr:sp macro="" textlink="">
      <xdr:nvSpPr>
        <xdr:cNvPr id="544" name="Drop Down 4" hidden="1">
          <a:extLst>
            <a:ext uri="{63B3BB69-23CF-44E3-9099-C40C66FF867C}">
              <a14:compatExt xmlns:a14="http://schemas.microsoft.com/office/drawing/2010/main" spid="_x0000_s2052"/>
            </a:ext>
            <a:ext uri="{FF2B5EF4-FFF2-40B4-BE49-F238E27FC236}">
              <a16:creationId xmlns:a16="http://schemas.microsoft.com/office/drawing/2014/main" id="{EC2A3664-D824-4B79-A44E-B75B0FE5F18D}"/>
            </a:ext>
          </a:extLst>
        </xdr:cNvPr>
        <xdr:cNvSpPr/>
      </xdr:nvSpPr>
      <xdr:spPr bwMode="auto">
        <a:xfrm>
          <a:off x="5438118" y="4114143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630</xdr:row>
      <xdr:rowOff>0</xdr:rowOff>
    </xdr:from>
    <xdr:ext cx="2529840" cy="195685"/>
    <xdr:sp macro="" textlink="">
      <xdr:nvSpPr>
        <xdr:cNvPr id="545" name="Drop Down 4" hidden="1">
          <a:extLst>
            <a:ext uri="{63B3BB69-23CF-44E3-9099-C40C66FF867C}">
              <a14:compatExt xmlns:a14="http://schemas.microsoft.com/office/drawing/2010/main" spid="_x0000_s2052"/>
            </a:ext>
            <a:ext uri="{FF2B5EF4-FFF2-40B4-BE49-F238E27FC236}">
              <a16:creationId xmlns:a16="http://schemas.microsoft.com/office/drawing/2014/main" id="{C67CD2EF-16D6-478E-9D1C-AFB653A855FD}"/>
            </a:ext>
          </a:extLst>
        </xdr:cNvPr>
        <xdr:cNvSpPr/>
      </xdr:nvSpPr>
      <xdr:spPr bwMode="auto">
        <a:xfrm>
          <a:off x="5124122" y="4114143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630</xdr:row>
      <xdr:rowOff>0</xdr:rowOff>
    </xdr:from>
    <xdr:ext cx="2529840" cy="195685"/>
    <xdr:sp macro="" textlink="">
      <xdr:nvSpPr>
        <xdr:cNvPr id="546" name="Drop Down 4" hidden="1">
          <a:extLst>
            <a:ext uri="{63B3BB69-23CF-44E3-9099-C40C66FF867C}">
              <a14:compatExt xmlns:a14="http://schemas.microsoft.com/office/drawing/2010/main" spid="_x0000_s2052"/>
            </a:ext>
            <a:ext uri="{FF2B5EF4-FFF2-40B4-BE49-F238E27FC236}">
              <a16:creationId xmlns:a16="http://schemas.microsoft.com/office/drawing/2014/main" id="{EF0707B7-5A19-47FF-BAEB-F1A9CD2849A4}"/>
            </a:ext>
          </a:extLst>
        </xdr:cNvPr>
        <xdr:cNvSpPr/>
      </xdr:nvSpPr>
      <xdr:spPr bwMode="auto">
        <a:xfrm>
          <a:off x="5438118" y="4114143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630</xdr:row>
      <xdr:rowOff>0</xdr:rowOff>
    </xdr:from>
    <xdr:ext cx="2529840" cy="195685"/>
    <xdr:sp macro="" textlink="">
      <xdr:nvSpPr>
        <xdr:cNvPr id="547" name="Drop Down 4" hidden="1">
          <a:extLst>
            <a:ext uri="{63B3BB69-23CF-44E3-9099-C40C66FF867C}">
              <a14:compatExt xmlns:a14="http://schemas.microsoft.com/office/drawing/2010/main" spid="_x0000_s2052"/>
            </a:ext>
            <a:ext uri="{FF2B5EF4-FFF2-40B4-BE49-F238E27FC236}">
              <a16:creationId xmlns:a16="http://schemas.microsoft.com/office/drawing/2014/main" id="{233EB0F3-5736-4E83-9715-0686513BAA8F}"/>
            </a:ext>
          </a:extLst>
        </xdr:cNvPr>
        <xdr:cNvSpPr/>
      </xdr:nvSpPr>
      <xdr:spPr bwMode="auto">
        <a:xfrm>
          <a:off x="5124122" y="4114143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632</xdr:row>
      <xdr:rowOff>0</xdr:rowOff>
    </xdr:from>
    <xdr:ext cx="2529840" cy="195685"/>
    <xdr:sp macro="" textlink="">
      <xdr:nvSpPr>
        <xdr:cNvPr id="548" name="Drop Down 4" hidden="1">
          <a:extLst>
            <a:ext uri="{63B3BB69-23CF-44E3-9099-C40C66FF867C}">
              <a14:compatExt xmlns:a14="http://schemas.microsoft.com/office/drawing/2010/main" spid="_x0000_s2052"/>
            </a:ext>
            <a:ext uri="{FF2B5EF4-FFF2-40B4-BE49-F238E27FC236}">
              <a16:creationId xmlns:a16="http://schemas.microsoft.com/office/drawing/2014/main" id="{0644B3CE-057E-472D-B76E-B244BD5DADCC}"/>
            </a:ext>
          </a:extLst>
        </xdr:cNvPr>
        <xdr:cNvSpPr/>
      </xdr:nvSpPr>
      <xdr:spPr bwMode="auto">
        <a:xfrm>
          <a:off x="5438118" y="559807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632</xdr:row>
      <xdr:rowOff>0</xdr:rowOff>
    </xdr:from>
    <xdr:ext cx="1921468" cy="195685"/>
    <xdr:sp macro="" textlink="">
      <xdr:nvSpPr>
        <xdr:cNvPr id="549" name="Drop Down 20" hidden="1">
          <a:extLst>
            <a:ext uri="{63B3BB69-23CF-44E3-9099-C40C66FF867C}">
              <a14:compatExt xmlns:a14="http://schemas.microsoft.com/office/drawing/2010/main" spid="_x0000_s2068"/>
            </a:ext>
            <a:ext uri="{FF2B5EF4-FFF2-40B4-BE49-F238E27FC236}">
              <a16:creationId xmlns:a16="http://schemas.microsoft.com/office/drawing/2014/main" id="{AF97712D-B382-4221-914D-DF215881E4F5}"/>
            </a:ext>
          </a:extLst>
        </xdr:cNvPr>
        <xdr:cNvSpPr/>
      </xdr:nvSpPr>
      <xdr:spPr bwMode="auto">
        <a:xfrm>
          <a:off x="5964621" y="5598072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632</xdr:row>
      <xdr:rowOff>0</xdr:rowOff>
    </xdr:from>
    <xdr:ext cx="2476500" cy="199970"/>
    <xdr:sp macro="" textlink="">
      <xdr:nvSpPr>
        <xdr:cNvPr id="550" name="Drop Down 24" hidden="1">
          <a:extLst>
            <a:ext uri="{63B3BB69-23CF-44E3-9099-C40C66FF867C}">
              <a14:compatExt xmlns:a14="http://schemas.microsoft.com/office/drawing/2010/main" spid="_x0000_s2072"/>
            </a:ext>
            <a:ext uri="{FF2B5EF4-FFF2-40B4-BE49-F238E27FC236}">
              <a16:creationId xmlns:a16="http://schemas.microsoft.com/office/drawing/2014/main" id="{0524D833-ABC7-4025-9A42-5A66AD140692}"/>
            </a:ext>
          </a:extLst>
        </xdr:cNvPr>
        <xdr:cNvSpPr/>
      </xdr:nvSpPr>
      <xdr:spPr bwMode="auto">
        <a:xfrm>
          <a:off x="3796862" y="559807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632</xdr:row>
      <xdr:rowOff>0</xdr:rowOff>
    </xdr:from>
    <xdr:ext cx="2529840" cy="195685"/>
    <xdr:sp macro="" textlink="">
      <xdr:nvSpPr>
        <xdr:cNvPr id="551" name="Drop Down 4" hidden="1">
          <a:extLst>
            <a:ext uri="{63B3BB69-23CF-44E3-9099-C40C66FF867C}">
              <a14:compatExt xmlns:a14="http://schemas.microsoft.com/office/drawing/2010/main" spid="_x0000_s2052"/>
            </a:ext>
            <a:ext uri="{FF2B5EF4-FFF2-40B4-BE49-F238E27FC236}">
              <a16:creationId xmlns:a16="http://schemas.microsoft.com/office/drawing/2014/main" id="{055C5686-7E28-409B-BE09-667DE8F28BFB}"/>
            </a:ext>
          </a:extLst>
        </xdr:cNvPr>
        <xdr:cNvSpPr/>
      </xdr:nvSpPr>
      <xdr:spPr bwMode="auto">
        <a:xfrm>
          <a:off x="5438118" y="559807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632</xdr:row>
      <xdr:rowOff>0</xdr:rowOff>
    </xdr:from>
    <xdr:ext cx="2529840" cy="195685"/>
    <xdr:sp macro="" textlink="">
      <xdr:nvSpPr>
        <xdr:cNvPr id="552" name="Drop Down 4" hidden="1">
          <a:extLst>
            <a:ext uri="{63B3BB69-23CF-44E3-9099-C40C66FF867C}">
              <a14:compatExt xmlns:a14="http://schemas.microsoft.com/office/drawing/2010/main" spid="_x0000_s2052"/>
            </a:ext>
            <a:ext uri="{FF2B5EF4-FFF2-40B4-BE49-F238E27FC236}">
              <a16:creationId xmlns:a16="http://schemas.microsoft.com/office/drawing/2014/main" id="{569C2E92-60FF-44E0-A91B-C3D93CB742D5}"/>
            </a:ext>
          </a:extLst>
        </xdr:cNvPr>
        <xdr:cNvSpPr/>
      </xdr:nvSpPr>
      <xdr:spPr bwMode="auto">
        <a:xfrm>
          <a:off x="5124122" y="559807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632</xdr:row>
      <xdr:rowOff>0</xdr:rowOff>
    </xdr:from>
    <xdr:ext cx="2529840" cy="195685"/>
    <xdr:sp macro="" textlink="">
      <xdr:nvSpPr>
        <xdr:cNvPr id="553" name="Drop Down 4" hidden="1">
          <a:extLst>
            <a:ext uri="{63B3BB69-23CF-44E3-9099-C40C66FF867C}">
              <a14:compatExt xmlns:a14="http://schemas.microsoft.com/office/drawing/2010/main" spid="_x0000_s2052"/>
            </a:ext>
            <a:ext uri="{FF2B5EF4-FFF2-40B4-BE49-F238E27FC236}">
              <a16:creationId xmlns:a16="http://schemas.microsoft.com/office/drawing/2014/main" id="{B0DC384B-EAAD-4579-BB34-0C50B5714926}"/>
            </a:ext>
          </a:extLst>
        </xdr:cNvPr>
        <xdr:cNvSpPr/>
      </xdr:nvSpPr>
      <xdr:spPr bwMode="auto">
        <a:xfrm>
          <a:off x="5438118" y="559807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632</xdr:row>
      <xdr:rowOff>0</xdr:rowOff>
    </xdr:from>
    <xdr:ext cx="2529840" cy="195685"/>
    <xdr:sp macro="" textlink="">
      <xdr:nvSpPr>
        <xdr:cNvPr id="554" name="Drop Down 4" hidden="1">
          <a:extLst>
            <a:ext uri="{63B3BB69-23CF-44E3-9099-C40C66FF867C}">
              <a14:compatExt xmlns:a14="http://schemas.microsoft.com/office/drawing/2010/main" spid="_x0000_s2052"/>
            </a:ext>
            <a:ext uri="{FF2B5EF4-FFF2-40B4-BE49-F238E27FC236}">
              <a16:creationId xmlns:a16="http://schemas.microsoft.com/office/drawing/2014/main" id="{6DB74642-0ECA-46FB-870D-FCEB8E3785E9}"/>
            </a:ext>
          </a:extLst>
        </xdr:cNvPr>
        <xdr:cNvSpPr/>
      </xdr:nvSpPr>
      <xdr:spPr bwMode="auto">
        <a:xfrm>
          <a:off x="5124122" y="559807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555" name="Drop Down 4" hidden="1">
          <a:extLst>
            <a:ext uri="{63B3BB69-23CF-44E3-9099-C40C66FF867C}">
              <a14:compatExt xmlns:a14="http://schemas.microsoft.com/office/drawing/2010/main" spid="_x0000_s2052"/>
            </a:ext>
            <a:ext uri="{FF2B5EF4-FFF2-40B4-BE49-F238E27FC236}">
              <a16:creationId xmlns:a16="http://schemas.microsoft.com/office/drawing/2014/main" id="{5AD596E9-D8D2-4165-9FCE-56B443934F6C}"/>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160</xdr:row>
      <xdr:rowOff>0</xdr:rowOff>
    </xdr:from>
    <xdr:ext cx="1921468" cy="195685"/>
    <xdr:sp macro="" textlink="">
      <xdr:nvSpPr>
        <xdr:cNvPr id="557" name="Drop Down 20" hidden="1">
          <a:extLst>
            <a:ext uri="{63B3BB69-23CF-44E3-9099-C40C66FF867C}">
              <a14:compatExt xmlns:a14="http://schemas.microsoft.com/office/drawing/2010/main" spid="_x0000_s2068"/>
            </a:ext>
            <a:ext uri="{FF2B5EF4-FFF2-40B4-BE49-F238E27FC236}">
              <a16:creationId xmlns:a16="http://schemas.microsoft.com/office/drawing/2014/main" id="{DBA904C0-5ECB-4ECB-B369-85BBE5D9DC56}"/>
            </a:ext>
          </a:extLst>
        </xdr:cNvPr>
        <xdr:cNvSpPr/>
      </xdr:nvSpPr>
      <xdr:spPr bwMode="auto">
        <a:xfrm>
          <a:off x="6069496" y="2054087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160</xdr:row>
      <xdr:rowOff>0</xdr:rowOff>
    </xdr:from>
    <xdr:ext cx="2476500" cy="199970"/>
    <xdr:sp macro="" textlink="">
      <xdr:nvSpPr>
        <xdr:cNvPr id="558" name="Drop Down 24" hidden="1">
          <a:extLst>
            <a:ext uri="{63B3BB69-23CF-44E3-9099-C40C66FF867C}">
              <a14:compatExt xmlns:a14="http://schemas.microsoft.com/office/drawing/2010/main" spid="_x0000_s2072"/>
            </a:ext>
            <a:ext uri="{FF2B5EF4-FFF2-40B4-BE49-F238E27FC236}">
              <a16:creationId xmlns:a16="http://schemas.microsoft.com/office/drawing/2014/main" id="{96925DCC-9466-4885-A5B1-D38BC8352925}"/>
            </a:ext>
          </a:extLst>
        </xdr:cNvPr>
        <xdr:cNvSpPr/>
      </xdr:nvSpPr>
      <xdr:spPr bwMode="auto">
        <a:xfrm>
          <a:off x="3906078" y="2054087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559" name="Drop Down 4" hidden="1">
          <a:extLst>
            <a:ext uri="{63B3BB69-23CF-44E3-9099-C40C66FF867C}">
              <a14:compatExt xmlns:a14="http://schemas.microsoft.com/office/drawing/2010/main" spid="_x0000_s2052"/>
            </a:ext>
            <a:ext uri="{FF2B5EF4-FFF2-40B4-BE49-F238E27FC236}">
              <a16:creationId xmlns:a16="http://schemas.microsoft.com/office/drawing/2014/main" id="{42305C8E-D562-448B-AA26-77A0F6756801}"/>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160</xdr:row>
      <xdr:rowOff>0</xdr:rowOff>
    </xdr:from>
    <xdr:ext cx="2529840" cy="195685"/>
    <xdr:sp macro="" textlink="">
      <xdr:nvSpPr>
        <xdr:cNvPr id="560" name="Drop Down 4" hidden="1">
          <a:extLst>
            <a:ext uri="{63B3BB69-23CF-44E3-9099-C40C66FF867C}">
              <a14:compatExt xmlns:a14="http://schemas.microsoft.com/office/drawing/2010/main" spid="_x0000_s2052"/>
            </a:ext>
            <a:ext uri="{FF2B5EF4-FFF2-40B4-BE49-F238E27FC236}">
              <a16:creationId xmlns:a16="http://schemas.microsoft.com/office/drawing/2014/main" id="{7F38921F-4779-4362-B397-881AAF50645B}"/>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561" name="Drop Down 4" hidden="1">
          <a:extLst>
            <a:ext uri="{63B3BB69-23CF-44E3-9099-C40C66FF867C}">
              <a14:compatExt xmlns:a14="http://schemas.microsoft.com/office/drawing/2010/main" spid="_x0000_s2052"/>
            </a:ext>
            <a:ext uri="{FF2B5EF4-FFF2-40B4-BE49-F238E27FC236}">
              <a16:creationId xmlns:a16="http://schemas.microsoft.com/office/drawing/2014/main" id="{9D784E19-DC84-41D1-BBBE-4185E23FF916}"/>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160</xdr:row>
      <xdr:rowOff>0</xdr:rowOff>
    </xdr:from>
    <xdr:ext cx="2529840" cy="195685"/>
    <xdr:sp macro="" textlink="">
      <xdr:nvSpPr>
        <xdr:cNvPr id="562" name="Drop Down 4" hidden="1">
          <a:extLst>
            <a:ext uri="{63B3BB69-23CF-44E3-9099-C40C66FF867C}">
              <a14:compatExt xmlns:a14="http://schemas.microsoft.com/office/drawing/2010/main" spid="_x0000_s2052"/>
            </a:ext>
            <a:ext uri="{FF2B5EF4-FFF2-40B4-BE49-F238E27FC236}">
              <a16:creationId xmlns:a16="http://schemas.microsoft.com/office/drawing/2014/main" id="{FCC93825-AD67-41A1-A3C1-2281DA966B95}"/>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163</xdr:row>
      <xdr:rowOff>0</xdr:rowOff>
    </xdr:from>
    <xdr:ext cx="2529840" cy="195685"/>
    <xdr:sp macro="" textlink="">
      <xdr:nvSpPr>
        <xdr:cNvPr id="563" name="Drop Down 4" hidden="1">
          <a:extLst>
            <a:ext uri="{63B3BB69-23CF-44E3-9099-C40C66FF867C}">
              <a14:compatExt xmlns:a14="http://schemas.microsoft.com/office/drawing/2010/main" spid="_x0000_s2052"/>
            </a:ext>
            <a:ext uri="{FF2B5EF4-FFF2-40B4-BE49-F238E27FC236}">
              <a16:creationId xmlns:a16="http://schemas.microsoft.com/office/drawing/2014/main" id="{05777093-7E54-46E3-B374-A0E47B16BC64}"/>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163</xdr:row>
      <xdr:rowOff>0</xdr:rowOff>
    </xdr:from>
    <xdr:ext cx="1921468" cy="195685"/>
    <xdr:sp macro="" textlink="">
      <xdr:nvSpPr>
        <xdr:cNvPr id="564" name="Drop Down 20" hidden="1">
          <a:extLst>
            <a:ext uri="{63B3BB69-23CF-44E3-9099-C40C66FF867C}">
              <a14:compatExt xmlns:a14="http://schemas.microsoft.com/office/drawing/2010/main" spid="_x0000_s2068"/>
            </a:ext>
            <a:ext uri="{FF2B5EF4-FFF2-40B4-BE49-F238E27FC236}">
              <a16:creationId xmlns:a16="http://schemas.microsoft.com/office/drawing/2014/main" id="{08429A00-E845-43FE-AD21-47126C6510E2}"/>
            </a:ext>
          </a:extLst>
        </xdr:cNvPr>
        <xdr:cNvSpPr/>
      </xdr:nvSpPr>
      <xdr:spPr bwMode="auto">
        <a:xfrm>
          <a:off x="6069496" y="2054087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163</xdr:row>
      <xdr:rowOff>0</xdr:rowOff>
    </xdr:from>
    <xdr:ext cx="2476500" cy="199970"/>
    <xdr:sp macro="" textlink="">
      <xdr:nvSpPr>
        <xdr:cNvPr id="565" name="Drop Down 24" hidden="1">
          <a:extLst>
            <a:ext uri="{63B3BB69-23CF-44E3-9099-C40C66FF867C}">
              <a14:compatExt xmlns:a14="http://schemas.microsoft.com/office/drawing/2010/main" spid="_x0000_s2072"/>
            </a:ext>
            <a:ext uri="{FF2B5EF4-FFF2-40B4-BE49-F238E27FC236}">
              <a16:creationId xmlns:a16="http://schemas.microsoft.com/office/drawing/2014/main" id="{7AEE56EF-B002-46AC-8556-D25855B5CF18}"/>
            </a:ext>
          </a:extLst>
        </xdr:cNvPr>
        <xdr:cNvSpPr/>
      </xdr:nvSpPr>
      <xdr:spPr bwMode="auto">
        <a:xfrm>
          <a:off x="3906078" y="2054087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163</xdr:row>
      <xdr:rowOff>0</xdr:rowOff>
    </xdr:from>
    <xdr:ext cx="2529840" cy="195685"/>
    <xdr:sp macro="" textlink="">
      <xdr:nvSpPr>
        <xdr:cNvPr id="566" name="Drop Down 4" hidden="1">
          <a:extLst>
            <a:ext uri="{63B3BB69-23CF-44E3-9099-C40C66FF867C}">
              <a14:compatExt xmlns:a14="http://schemas.microsoft.com/office/drawing/2010/main" spid="_x0000_s2052"/>
            </a:ext>
            <a:ext uri="{FF2B5EF4-FFF2-40B4-BE49-F238E27FC236}">
              <a16:creationId xmlns:a16="http://schemas.microsoft.com/office/drawing/2014/main" id="{EFD79FFD-D988-4FD1-87C7-715995897871}"/>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163</xdr:row>
      <xdr:rowOff>0</xdr:rowOff>
    </xdr:from>
    <xdr:ext cx="2529840" cy="195685"/>
    <xdr:sp macro="" textlink="">
      <xdr:nvSpPr>
        <xdr:cNvPr id="567" name="Drop Down 4" hidden="1">
          <a:extLst>
            <a:ext uri="{63B3BB69-23CF-44E3-9099-C40C66FF867C}">
              <a14:compatExt xmlns:a14="http://schemas.microsoft.com/office/drawing/2010/main" spid="_x0000_s2052"/>
            </a:ext>
            <a:ext uri="{FF2B5EF4-FFF2-40B4-BE49-F238E27FC236}">
              <a16:creationId xmlns:a16="http://schemas.microsoft.com/office/drawing/2014/main" id="{8DAF76DE-5D09-46F8-A1DC-E6117DF576EC}"/>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163</xdr:row>
      <xdr:rowOff>0</xdr:rowOff>
    </xdr:from>
    <xdr:ext cx="2529840" cy="195685"/>
    <xdr:sp macro="" textlink="">
      <xdr:nvSpPr>
        <xdr:cNvPr id="568" name="Drop Down 4" hidden="1">
          <a:extLst>
            <a:ext uri="{63B3BB69-23CF-44E3-9099-C40C66FF867C}">
              <a14:compatExt xmlns:a14="http://schemas.microsoft.com/office/drawing/2010/main" spid="_x0000_s2052"/>
            </a:ext>
            <a:ext uri="{FF2B5EF4-FFF2-40B4-BE49-F238E27FC236}">
              <a16:creationId xmlns:a16="http://schemas.microsoft.com/office/drawing/2014/main" id="{6C4441DD-B8CC-4F72-AE7D-8CF114A8DF4E}"/>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163</xdr:row>
      <xdr:rowOff>0</xdr:rowOff>
    </xdr:from>
    <xdr:ext cx="2529840" cy="195685"/>
    <xdr:sp macro="" textlink="">
      <xdr:nvSpPr>
        <xdr:cNvPr id="569" name="Drop Down 4" hidden="1">
          <a:extLst>
            <a:ext uri="{63B3BB69-23CF-44E3-9099-C40C66FF867C}">
              <a14:compatExt xmlns:a14="http://schemas.microsoft.com/office/drawing/2010/main" spid="_x0000_s2052"/>
            </a:ext>
            <a:ext uri="{FF2B5EF4-FFF2-40B4-BE49-F238E27FC236}">
              <a16:creationId xmlns:a16="http://schemas.microsoft.com/office/drawing/2014/main" id="{F21AB626-3693-474C-A09C-DD8DCA38ECDF}"/>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570" name="Drop Down 4" hidden="1">
          <a:extLst>
            <a:ext uri="{63B3BB69-23CF-44E3-9099-C40C66FF867C}">
              <a14:compatExt xmlns:a14="http://schemas.microsoft.com/office/drawing/2010/main" spid="_x0000_s2052"/>
            </a:ext>
            <a:ext uri="{FF2B5EF4-FFF2-40B4-BE49-F238E27FC236}">
              <a16:creationId xmlns:a16="http://schemas.microsoft.com/office/drawing/2014/main" id="{C157325A-1F8D-46C1-A9E7-D6280746E316}"/>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169</xdr:row>
      <xdr:rowOff>0</xdr:rowOff>
    </xdr:from>
    <xdr:ext cx="1921468" cy="195685"/>
    <xdr:sp macro="" textlink="">
      <xdr:nvSpPr>
        <xdr:cNvPr id="571" name="Drop Down 20" hidden="1">
          <a:extLst>
            <a:ext uri="{63B3BB69-23CF-44E3-9099-C40C66FF867C}">
              <a14:compatExt xmlns:a14="http://schemas.microsoft.com/office/drawing/2010/main" spid="_x0000_s2068"/>
            </a:ext>
            <a:ext uri="{FF2B5EF4-FFF2-40B4-BE49-F238E27FC236}">
              <a16:creationId xmlns:a16="http://schemas.microsoft.com/office/drawing/2014/main" id="{5CE01246-45A0-42D8-BBAA-1F3055264305}"/>
            </a:ext>
          </a:extLst>
        </xdr:cNvPr>
        <xdr:cNvSpPr/>
      </xdr:nvSpPr>
      <xdr:spPr bwMode="auto">
        <a:xfrm>
          <a:off x="6069496" y="2193234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169</xdr:row>
      <xdr:rowOff>0</xdr:rowOff>
    </xdr:from>
    <xdr:ext cx="2476500" cy="199970"/>
    <xdr:sp macro="" textlink="">
      <xdr:nvSpPr>
        <xdr:cNvPr id="572" name="Drop Down 24" hidden="1">
          <a:extLst>
            <a:ext uri="{63B3BB69-23CF-44E3-9099-C40C66FF867C}">
              <a14:compatExt xmlns:a14="http://schemas.microsoft.com/office/drawing/2010/main" spid="_x0000_s2072"/>
            </a:ext>
            <a:ext uri="{FF2B5EF4-FFF2-40B4-BE49-F238E27FC236}">
              <a16:creationId xmlns:a16="http://schemas.microsoft.com/office/drawing/2014/main" id="{F5B492E9-6943-489F-8F6E-57313C8CF001}"/>
            </a:ext>
          </a:extLst>
        </xdr:cNvPr>
        <xdr:cNvSpPr/>
      </xdr:nvSpPr>
      <xdr:spPr bwMode="auto">
        <a:xfrm>
          <a:off x="3906078" y="2193234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573" name="Drop Down 4" hidden="1">
          <a:extLst>
            <a:ext uri="{63B3BB69-23CF-44E3-9099-C40C66FF867C}">
              <a14:compatExt xmlns:a14="http://schemas.microsoft.com/office/drawing/2010/main" spid="_x0000_s2052"/>
            </a:ext>
            <a:ext uri="{FF2B5EF4-FFF2-40B4-BE49-F238E27FC236}">
              <a16:creationId xmlns:a16="http://schemas.microsoft.com/office/drawing/2014/main" id="{9109AB0A-368E-47EF-9105-2AB3DBA4D3BA}"/>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574" name="Drop Down 4" hidden="1">
          <a:extLst>
            <a:ext uri="{63B3BB69-23CF-44E3-9099-C40C66FF867C}">
              <a14:compatExt xmlns:a14="http://schemas.microsoft.com/office/drawing/2010/main" spid="_x0000_s2052"/>
            </a:ext>
            <a:ext uri="{FF2B5EF4-FFF2-40B4-BE49-F238E27FC236}">
              <a16:creationId xmlns:a16="http://schemas.microsoft.com/office/drawing/2014/main" id="{D4E0D255-BA6F-4FB0-A69D-D082286F5328}"/>
            </a:ext>
          </a:extLst>
        </xdr:cNvPr>
        <xdr:cNvSpPr/>
      </xdr:nvSpPr>
      <xdr:spPr bwMode="auto">
        <a:xfrm>
          <a:off x="5230964"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575" name="Drop Down 4" hidden="1">
          <a:extLst>
            <a:ext uri="{63B3BB69-23CF-44E3-9099-C40C66FF867C}">
              <a14:compatExt xmlns:a14="http://schemas.microsoft.com/office/drawing/2010/main" spid="_x0000_s2052"/>
            </a:ext>
            <a:ext uri="{FF2B5EF4-FFF2-40B4-BE49-F238E27FC236}">
              <a16:creationId xmlns:a16="http://schemas.microsoft.com/office/drawing/2014/main" id="{2C395E42-4673-4599-8FD9-A037B7CF1C97}"/>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576" name="Drop Down 4" hidden="1">
          <a:extLst>
            <a:ext uri="{63B3BB69-23CF-44E3-9099-C40C66FF867C}">
              <a14:compatExt xmlns:a14="http://schemas.microsoft.com/office/drawing/2010/main" spid="_x0000_s2052"/>
            </a:ext>
            <a:ext uri="{FF2B5EF4-FFF2-40B4-BE49-F238E27FC236}">
              <a16:creationId xmlns:a16="http://schemas.microsoft.com/office/drawing/2014/main" id="{835C8053-0163-450C-B537-DA9EF60F60D7}"/>
            </a:ext>
          </a:extLst>
        </xdr:cNvPr>
        <xdr:cNvSpPr/>
      </xdr:nvSpPr>
      <xdr:spPr bwMode="auto">
        <a:xfrm>
          <a:off x="5230964"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577" name="Drop Down 4" hidden="1">
          <a:extLst>
            <a:ext uri="{63B3BB69-23CF-44E3-9099-C40C66FF867C}">
              <a14:compatExt xmlns:a14="http://schemas.microsoft.com/office/drawing/2010/main" spid="_x0000_s2052"/>
            </a:ext>
            <a:ext uri="{FF2B5EF4-FFF2-40B4-BE49-F238E27FC236}">
              <a16:creationId xmlns:a16="http://schemas.microsoft.com/office/drawing/2014/main" id="{A9F95C98-847B-41DC-812F-FD39F3E72F94}"/>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174</xdr:row>
      <xdr:rowOff>0</xdr:rowOff>
    </xdr:from>
    <xdr:ext cx="1921468" cy="195685"/>
    <xdr:sp macro="" textlink="">
      <xdr:nvSpPr>
        <xdr:cNvPr id="578" name="Drop Down 20" hidden="1">
          <a:extLst>
            <a:ext uri="{63B3BB69-23CF-44E3-9099-C40C66FF867C}">
              <a14:compatExt xmlns:a14="http://schemas.microsoft.com/office/drawing/2010/main" spid="_x0000_s2068"/>
            </a:ext>
            <a:ext uri="{FF2B5EF4-FFF2-40B4-BE49-F238E27FC236}">
              <a16:creationId xmlns:a16="http://schemas.microsoft.com/office/drawing/2014/main" id="{549E7FCA-ED41-4229-AF92-CEA83F1B2482}"/>
            </a:ext>
          </a:extLst>
        </xdr:cNvPr>
        <xdr:cNvSpPr/>
      </xdr:nvSpPr>
      <xdr:spPr bwMode="auto">
        <a:xfrm>
          <a:off x="6069496" y="2054087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174</xdr:row>
      <xdr:rowOff>0</xdr:rowOff>
    </xdr:from>
    <xdr:ext cx="2476500" cy="199970"/>
    <xdr:sp macro="" textlink="">
      <xdr:nvSpPr>
        <xdr:cNvPr id="579" name="Drop Down 24" hidden="1">
          <a:extLst>
            <a:ext uri="{63B3BB69-23CF-44E3-9099-C40C66FF867C}">
              <a14:compatExt xmlns:a14="http://schemas.microsoft.com/office/drawing/2010/main" spid="_x0000_s2072"/>
            </a:ext>
            <a:ext uri="{FF2B5EF4-FFF2-40B4-BE49-F238E27FC236}">
              <a16:creationId xmlns:a16="http://schemas.microsoft.com/office/drawing/2014/main" id="{E325AFDE-2F18-4157-8E3D-FF17D4434B0C}"/>
            </a:ext>
          </a:extLst>
        </xdr:cNvPr>
        <xdr:cNvSpPr/>
      </xdr:nvSpPr>
      <xdr:spPr bwMode="auto">
        <a:xfrm>
          <a:off x="3906078" y="2054087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580" name="Drop Down 4" hidden="1">
          <a:extLst>
            <a:ext uri="{63B3BB69-23CF-44E3-9099-C40C66FF867C}">
              <a14:compatExt xmlns:a14="http://schemas.microsoft.com/office/drawing/2010/main" spid="_x0000_s2052"/>
            </a:ext>
            <a:ext uri="{FF2B5EF4-FFF2-40B4-BE49-F238E27FC236}">
              <a16:creationId xmlns:a16="http://schemas.microsoft.com/office/drawing/2014/main" id="{32CD583B-6F86-4280-9F33-FAAEA9B2060A}"/>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581" name="Drop Down 4" hidden="1">
          <a:extLst>
            <a:ext uri="{63B3BB69-23CF-44E3-9099-C40C66FF867C}">
              <a14:compatExt xmlns:a14="http://schemas.microsoft.com/office/drawing/2010/main" spid="_x0000_s2052"/>
            </a:ext>
            <a:ext uri="{FF2B5EF4-FFF2-40B4-BE49-F238E27FC236}">
              <a16:creationId xmlns:a16="http://schemas.microsoft.com/office/drawing/2014/main" id="{F12A18EC-B4F8-46D4-BC22-D5EFE01E6EBD}"/>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582" name="Drop Down 4" hidden="1">
          <a:extLst>
            <a:ext uri="{63B3BB69-23CF-44E3-9099-C40C66FF867C}">
              <a14:compatExt xmlns:a14="http://schemas.microsoft.com/office/drawing/2010/main" spid="_x0000_s2052"/>
            </a:ext>
            <a:ext uri="{FF2B5EF4-FFF2-40B4-BE49-F238E27FC236}">
              <a16:creationId xmlns:a16="http://schemas.microsoft.com/office/drawing/2014/main" id="{9FC9D840-5000-45E3-974D-D5EC6E9A6802}"/>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583" name="Drop Down 4" hidden="1">
          <a:extLst>
            <a:ext uri="{63B3BB69-23CF-44E3-9099-C40C66FF867C}">
              <a14:compatExt xmlns:a14="http://schemas.microsoft.com/office/drawing/2010/main" spid="_x0000_s2052"/>
            </a:ext>
            <a:ext uri="{FF2B5EF4-FFF2-40B4-BE49-F238E27FC236}">
              <a16:creationId xmlns:a16="http://schemas.microsoft.com/office/drawing/2014/main" id="{6176E68D-524F-453E-BC3F-DA434665C410}"/>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187</xdr:row>
      <xdr:rowOff>0</xdr:rowOff>
    </xdr:from>
    <xdr:ext cx="2529840" cy="195685"/>
    <xdr:sp macro="" textlink="">
      <xdr:nvSpPr>
        <xdr:cNvPr id="584" name="Drop Down 4" hidden="1">
          <a:extLst>
            <a:ext uri="{63B3BB69-23CF-44E3-9099-C40C66FF867C}">
              <a14:compatExt xmlns:a14="http://schemas.microsoft.com/office/drawing/2010/main" spid="_x0000_s2052"/>
            </a:ext>
            <a:ext uri="{FF2B5EF4-FFF2-40B4-BE49-F238E27FC236}">
              <a16:creationId xmlns:a16="http://schemas.microsoft.com/office/drawing/2014/main" id="{9A66BD74-B9C0-4AFE-A49E-730EDEEC485D}"/>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187</xdr:row>
      <xdr:rowOff>0</xdr:rowOff>
    </xdr:from>
    <xdr:ext cx="1921468" cy="195685"/>
    <xdr:sp macro="" textlink="">
      <xdr:nvSpPr>
        <xdr:cNvPr id="585" name="Drop Down 20" hidden="1">
          <a:extLst>
            <a:ext uri="{63B3BB69-23CF-44E3-9099-C40C66FF867C}">
              <a14:compatExt xmlns:a14="http://schemas.microsoft.com/office/drawing/2010/main" spid="_x0000_s2068"/>
            </a:ext>
            <a:ext uri="{FF2B5EF4-FFF2-40B4-BE49-F238E27FC236}">
              <a16:creationId xmlns:a16="http://schemas.microsoft.com/office/drawing/2014/main" id="{A66546BA-DB03-4356-93D3-368E83B61341}"/>
            </a:ext>
          </a:extLst>
        </xdr:cNvPr>
        <xdr:cNvSpPr/>
      </xdr:nvSpPr>
      <xdr:spPr bwMode="auto">
        <a:xfrm>
          <a:off x="6069496" y="2193234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187</xdr:row>
      <xdr:rowOff>0</xdr:rowOff>
    </xdr:from>
    <xdr:ext cx="2476500" cy="199970"/>
    <xdr:sp macro="" textlink="">
      <xdr:nvSpPr>
        <xdr:cNvPr id="586" name="Drop Down 24" hidden="1">
          <a:extLst>
            <a:ext uri="{63B3BB69-23CF-44E3-9099-C40C66FF867C}">
              <a14:compatExt xmlns:a14="http://schemas.microsoft.com/office/drawing/2010/main" spid="_x0000_s2072"/>
            </a:ext>
            <a:ext uri="{FF2B5EF4-FFF2-40B4-BE49-F238E27FC236}">
              <a16:creationId xmlns:a16="http://schemas.microsoft.com/office/drawing/2014/main" id="{078B7D20-06CE-4FE5-AF31-8B10BC824E1D}"/>
            </a:ext>
          </a:extLst>
        </xdr:cNvPr>
        <xdr:cNvSpPr/>
      </xdr:nvSpPr>
      <xdr:spPr bwMode="auto">
        <a:xfrm>
          <a:off x="3906078" y="2193234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187</xdr:row>
      <xdr:rowOff>0</xdr:rowOff>
    </xdr:from>
    <xdr:ext cx="2529840" cy="195685"/>
    <xdr:sp macro="" textlink="">
      <xdr:nvSpPr>
        <xdr:cNvPr id="587" name="Drop Down 4" hidden="1">
          <a:extLst>
            <a:ext uri="{63B3BB69-23CF-44E3-9099-C40C66FF867C}">
              <a14:compatExt xmlns:a14="http://schemas.microsoft.com/office/drawing/2010/main" spid="_x0000_s2052"/>
            </a:ext>
            <a:ext uri="{FF2B5EF4-FFF2-40B4-BE49-F238E27FC236}">
              <a16:creationId xmlns:a16="http://schemas.microsoft.com/office/drawing/2014/main" id="{4211F6E1-FE18-4900-9A6C-2BA8CA420AA8}"/>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187</xdr:row>
      <xdr:rowOff>0</xdr:rowOff>
    </xdr:from>
    <xdr:ext cx="2529840" cy="195685"/>
    <xdr:sp macro="" textlink="">
      <xdr:nvSpPr>
        <xdr:cNvPr id="588" name="Drop Down 4" hidden="1">
          <a:extLst>
            <a:ext uri="{63B3BB69-23CF-44E3-9099-C40C66FF867C}">
              <a14:compatExt xmlns:a14="http://schemas.microsoft.com/office/drawing/2010/main" spid="_x0000_s2052"/>
            </a:ext>
            <a:ext uri="{FF2B5EF4-FFF2-40B4-BE49-F238E27FC236}">
              <a16:creationId xmlns:a16="http://schemas.microsoft.com/office/drawing/2014/main" id="{A2ABA095-3A8C-4164-81AD-33C8E14500C8}"/>
            </a:ext>
          </a:extLst>
        </xdr:cNvPr>
        <xdr:cNvSpPr/>
      </xdr:nvSpPr>
      <xdr:spPr bwMode="auto">
        <a:xfrm>
          <a:off x="5230964"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187</xdr:row>
      <xdr:rowOff>0</xdr:rowOff>
    </xdr:from>
    <xdr:ext cx="2529840" cy="195685"/>
    <xdr:sp macro="" textlink="">
      <xdr:nvSpPr>
        <xdr:cNvPr id="589" name="Drop Down 4" hidden="1">
          <a:extLst>
            <a:ext uri="{63B3BB69-23CF-44E3-9099-C40C66FF867C}">
              <a14:compatExt xmlns:a14="http://schemas.microsoft.com/office/drawing/2010/main" spid="_x0000_s2052"/>
            </a:ext>
            <a:ext uri="{FF2B5EF4-FFF2-40B4-BE49-F238E27FC236}">
              <a16:creationId xmlns:a16="http://schemas.microsoft.com/office/drawing/2014/main" id="{B16B26AF-1091-4056-9F3F-FD9F96395EDE}"/>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187</xdr:row>
      <xdr:rowOff>0</xdr:rowOff>
    </xdr:from>
    <xdr:ext cx="2529840" cy="195685"/>
    <xdr:sp macro="" textlink="">
      <xdr:nvSpPr>
        <xdr:cNvPr id="590" name="Drop Down 4" hidden="1">
          <a:extLst>
            <a:ext uri="{63B3BB69-23CF-44E3-9099-C40C66FF867C}">
              <a14:compatExt xmlns:a14="http://schemas.microsoft.com/office/drawing/2010/main" spid="_x0000_s2052"/>
            </a:ext>
            <a:ext uri="{FF2B5EF4-FFF2-40B4-BE49-F238E27FC236}">
              <a16:creationId xmlns:a16="http://schemas.microsoft.com/office/drawing/2014/main" id="{920DB8B8-5346-4EEB-A17A-AEA0EA17EB99}"/>
            </a:ext>
          </a:extLst>
        </xdr:cNvPr>
        <xdr:cNvSpPr/>
      </xdr:nvSpPr>
      <xdr:spPr bwMode="auto">
        <a:xfrm>
          <a:off x="5230964"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591" name="Drop Down 4" hidden="1">
          <a:extLst>
            <a:ext uri="{63B3BB69-23CF-44E3-9099-C40C66FF867C}">
              <a14:compatExt xmlns:a14="http://schemas.microsoft.com/office/drawing/2010/main" spid="_x0000_s2052"/>
            </a:ext>
            <a:ext uri="{FF2B5EF4-FFF2-40B4-BE49-F238E27FC236}">
              <a16:creationId xmlns:a16="http://schemas.microsoft.com/office/drawing/2014/main" id="{CB95570F-B388-4953-A1AE-41FF88F3C12F}"/>
            </a:ext>
          </a:extLst>
        </xdr:cNvPr>
        <xdr:cNvSpPr/>
      </xdr:nvSpPr>
      <xdr:spPr bwMode="auto">
        <a:xfrm>
          <a:off x="5540403"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592" name="Drop Down 20" hidden="1">
          <a:extLst>
            <a:ext uri="{63B3BB69-23CF-44E3-9099-C40C66FF867C}">
              <a14:compatExt xmlns:a14="http://schemas.microsoft.com/office/drawing/2010/main" spid="_x0000_s2068"/>
            </a:ext>
            <a:ext uri="{FF2B5EF4-FFF2-40B4-BE49-F238E27FC236}">
              <a16:creationId xmlns:a16="http://schemas.microsoft.com/office/drawing/2014/main" id="{FBF5D7F3-EE72-4F0A-BF89-19630D99848D}"/>
            </a:ext>
          </a:extLst>
        </xdr:cNvPr>
        <xdr:cNvSpPr/>
      </xdr:nvSpPr>
      <xdr:spPr bwMode="auto">
        <a:xfrm>
          <a:off x="6069496" y="2332382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593" name="Drop Down 24" hidden="1">
          <a:extLst>
            <a:ext uri="{63B3BB69-23CF-44E3-9099-C40C66FF867C}">
              <a14:compatExt xmlns:a14="http://schemas.microsoft.com/office/drawing/2010/main" spid="_x0000_s2072"/>
            </a:ext>
            <a:ext uri="{FF2B5EF4-FFF2-40B4-BE49-F238E27FC236}">
              <a16:creationId xmlns:a16="http://schemas.microsoft.com/office/drawing/2014/main" id="{05595FD1-3D78-48A6-9E8C-E59BA4AFC242}"/>
            </a:ext>
          </a:extLst>
        </xdr:cNvPr>
        <xdr:cNvSpPr/>
      </xdr:nvSpPr>
      <xdr:spPr bwMode="auto">
        <a:xfrm>
          <a:off x="3906078" y="2332382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594" name="Drop Down 4" hidden="1">
          <a:extLst>
            <a:ext uri="{63B3BB69-23CF-44E3-9099-C40C66FF867C}">
              <a14:compatExt xmlns:a14="http://schemas.microsoft.com/office/drawing/2010/main" spid="_x0000_s2052"/>
            </a:ext>
            <a:ext uri="{FF2B5EF4-FFF2-40B4-BE49-F238E27FC236}">
              <a16:creationId xmlns:a16="http://schemas.microsoft.com/office/drawing/2014/main" id="{1EACD8B6-9FD2-4E1B-AC5E-ECBFED803E19}"/>
            </a:ext>
          </a:extLst>
        </xdr:cNvPr>
        <xdr:cNvSpPr/>
      </xdr:nvSpPr>
      <xdr:spPr bwMode="auto">
        <a:xfrm>
          <a:off x="5540403"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595" name="Drop Down 4" hidden="1">
          <a:extLst>
            <a:ext uri="{63B3BB69-23CF-44E3-9099-C40C66FF867C}">
              <a14:compatExt xmlns:a14="http://schemas.microsoft.com/office/drawing/2010/main" spid="_x0000_s2052"/>
            </a:ext>
            <a:ext uri="{FF2B5EF4-FFF2-40B4-BE49-F238E27FC236}">
              <a16:creationId xmlns:a16="http://schemas.microsoft.com/office/drawing/2014/main" id="{993D4A9A-6B90-402C-B046-C62A2E1C277A}"/>
            </a:ext>
          </a:extLst>
        </xdr:cNvPr>
        <xdr:cNvSpPr/>
      </xdr:nvSpPr>
      <xdr:spPr bwMode="auto">
        <a:xfrm>
          <a:off x="5230964"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596" name="Drop Down 4" hidden="1">
          <a:extLst>
            <a:ext uri="{63B3BB69-23CF-44E3-9099-C40C66FF867C}">
              <a14:compatExt xmlns:a14="http://schemas.microsoft.com/office/drawing/2010/main" spid="_x0000_s2052"/>
            </a:ext>
            <a:ext uri="{FF2B5EF4-FFF2-40B4-BE49-F238E27FC236}">
              <a16:creationId xmlns:a16="http://schemas.microsoft.com/office/drawing/2014/main" id="{A10A183A-F76B-4679-B9E5-556A8E5387AF}"/>
            </a:ext>
          </a:extLst>
        </xdr:cNvPr>
        <xdr:cNvSpPr/>
      </xdr:nvSpPr>
      <xdr:spPr bwMode="auto">
        <a:xfrm>
          <a:off x="5540403"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597" name="Drop Down 4" hidden="1">
          <a:extLst>
            <a:ext uri="{63B3BB69-23CF-44E3-9099-C40C66FF867C}">
              <a14:compatExt xmlns:a14="http://schemas.microsoft.com/office/drawing/2010/main" spid="_x0000_s2052"/>
            </a:ext>
            <a:ext uri="{FF2B5EF4-FFF2-40B4-BE49-F238E27FC236}">
              <a16:creationId xmlns:a16="http://schemas.microsoft.com/office/drawing/2014/main" id="{0064A4EA-583F-434F-9E2E-34902F4E9856}"/>
            </a:ext>
          </a:extLst>
        </xdr:cNvPr>
        <xdr:cNvSpPr/>
      </xdr:nvSpPr>
      <xdr:spPr bwMode="auto">
        <a:xfrm>
          <a:off x="5230964"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598" name="Drop Down 4" hidden="1">
          <a:extLst>
            <a:ext uri="{63B3BB69-23CF-44E3-9099-C40C66FF867C}">
              <a14:compatExt xmlns:a14="http://schemas.microsoft.com/office/drawing/2010/main" spid="_x0000_s2052"/>
            </a:ext>
            <a:ext uri="{FF2B5EF4-FFF2-40B4-BE49-F238E27FC236}">
              <a16:creationId xmlns:a16="http://schemas.microsoft.com/office/drawing/2014/main" id="{A89925D6-5786-4A68-9EDE-BA59CDE42D3E}"/>
            </a:ext>
          </a:extLst>
        </xdr:cNvPr>
        <xdr:cNvSpPr/>
      </xdr:nvSpPr>
      <xdr:spPr bwMode="auto">
        <a:xfrm>
          <a:off x="5540403"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599" name="Drop Down 20" hidden="1">
          <a:extLst>
            <a:ext uri="{63B3BB69-23CF-44E3-9099-C40C66FF867C}">
              <a14:compatExt xmlns:a14="http://schemas.microsoft.com/office/drawing/2010/main" spid="_x0000_s2068"/>
            </a:ext>
            <a:ext uri="{FF2B5EF4-FFF2-40B4-BE49-F238E27FC236}">
              <a16:creationId xmlns:a16="http://schemas.microsoft.com/office/drawing/2014/main" id="{4E9F0545-1A21-47E7-B897-24F6234CFA38}"/>
            </a:ext>
          </a:extLst>
        </xdr:cNvPr>
        <xdr:cNvSpPr/>
      </xdr:nvSpPr>
      <xdr:spPr bwMode="auto">
        <a:xfrm>
          <a:off x="6069496" y="2471530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0" name="Drop Down 24" hidden="1">
          <a:extLst>
            <a:ext uri="{63B3BB69-23CF-44E3-9099-C40C66FF867C}">
              <a14:compatExt xmlns:a14="http://schemas.microsoft.com/office/drawing/2010/main" spid="_x0000_s2072"/>
            </a:ext>
            <a:ext uri="{FF2B5EF4-FFF2-40B4-BE49-F238E27FC236}">
              <a16:creationId xmlns:a16="http://schemas.microsoft.com/office/drawing/2014/main" id="{AB2CD4A6-9C8F-4F6D-ADEF-CA8A83BA4964}"/>
            </a:ext>
          </a:extLst>
        </xdr:cNvPr>
        <xdr:cNvSpPr/>
      </xdr:nvSpPr>
      <xdr:spPr bwMode="auto">
        <a:xfrm>
          <a:off x="3906078" y="2471530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1" name="Drop Down 4" hidden="1">
          <a:extLst>
            <a:ext uri="{63B3BB69-23CF-44E3-9099-C40C66FF867C}">
              <a14:compatExt xmlns:a14="http://schemas.microsoft.com/office/drawing/2010/main" spid="_x0000_s2052"/>
            </a:ext>
            <a:ext uri="{FF2B5EF4-FFF2-40B4-BE49-F238E27FC236}">
              <a16:creationId xmlns:a16="http://schemas.microsoft.com/office/drawing/2014/main" id="{5F944DF6-711D-4973-820B-6D4CAAC80DC4}"/>
            </a:ext>
          </a:extLst>
        </xdr:cNvPr>
        <xdr:cNvSpPr/>
      </xdr:nvSpPr>
      <xdr:spPr bwMode="auto">
        <a:xfrm>
          <a:off x="5540403"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2" name="Drop Down 4" hidden="1">
          <a:extLst>
            <a:ext uri="{63B3BB69-23CF-44E3-9099-C40C66FF867C}">
              <a14:compatExt xmlns:a14="http://schemas.microsoft.com/office/drawing/2010/main" spid="_x0000_s2052"/>
            </a:ext>
            <a:ext uri="{FF2B5EF4-FFF2-40B4-BE49-F238E27FC236}">
              <a16:creationId xmlns:a16="http://schemas.microsoft.com/office/drawing/2014/main" id="{6524CAB7-3891-4075-99D3-0CAC63C7C94A}"/>
            </a:ext>
          </a:extLst>
        </xdr:cNvPr>
        <xdr:cNvSpPr/>
      </xdr:nvSpPr>
      <xdr:spPr bwMode="auto">
        <a:xfrm>
          <a:off x="5230964"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3" name="Drop Down 4" hidden="1">
          <a:extLst>
            <a:ext uri="{63B3BB69-23CF-44E3-9099-C40C66FF867C}">
              <a14:compatExt xmlns:a14="http://schemas.microsoft.com/office/drawing/2010/main" spid="_x0000_s2052"/>
            </a:ext>
            <a:ext uri="{FF2B5EF4-FFF2-40B4-BE49-F238E27FC236}">
              <a16:creationId xmlns:a16="http://schemas.microsoft.com/office/drawing/2014/main" id="{E351C0C2-033B-449C-B894-C328E68BE9E5}"/>
            </a:ext>
          </a:extLst>
        </xdr:cNvPr>
        <xdr:cNvSpPr/>
      </xdr:nvSpPr>
      <xdr:spPr bwMode="auto">
        <a:xfrm>
          <a:off x="5540403"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4" name="Drop Down 4" hidden="1">
          <a:extLst>
            <a:ext uri="{63B3BB69-23CF-44E3-9099-C40C66FF867C}">
              <a14:compatExt xmlns:a14="http://schemas.microsoft.com/office/drawing/2010/main" spid="_x0000_s2052"/>
            </a:ext>
            <a:ext uri="{FF2B5EF4-FFF2-40B4-BE49-F238E27FC236}">
              <a16:creationId xmlns:a16="http://schemas.microsoft.com/office/drawing/2014/main" id="{755852B7-51BA-4B7E-9FA8-E4CF0F2414A8}"/>
            </a:ext>
          </a:extLst>
        </xdr:cNvPr>
        <xdr:cNvSpPr/>
      </xdr:nvSpPr>
      <xdr:spPr bwMode="auto">
        <a:xfrm>
          <a:off x="5230964"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5" name="Drop Down 4" hidden="1">
          <a:extLst>
            <a:ext uri="{63B3BB69-23CF-44E3-9099-C40C66FF867C}">
              <a14:compatExt xmlns:a14="http://schemas.microsoft.com/office/drawing/2010/main" spid="_x0000_s2052"/>
            </a:ext>
            <a:ext uri="{FF2B5EF4-FFF2-40B4-BE49-F238E27FC236}">
              <a16:creationId xmlns:a16="http://schemas.microsoft.com/office/drawing/2014/main" id="{3EA9E69B-DB0D-4E56-85F0-2C717D98D359}"/>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6" name="Drop Down 20" hidden="1">
          <a:extLst>
            <a:ext uri="{63B3BB69-23CF-44E3-9099-C40C66FF867C}">
              <a14:compatExt xmlns:a14="http://schemas.microsoft.com/office/drawing/2010/main" spid="_x0000_s2068"/>
            </a:ext>
            <a:ext uri="{FF2B5EF4-FFF2-40B4-BE49-F238E27FC236}">
              <a16:creationId xmlns:a16="http://schemas.microsoft.com/office/drawing/2014/main" id="{D44A7EE2-419D-42D2-AB91-90B8FB9D717D}"/>
            </a:ext>
          </a:extLst>
        </xdr:cNvPr>
        <xdr:cNvSpPr/>
      </xdr:nvSpPr>
      <xdr:spPr bwMode="auto">
        <a:xfrm>
          <a:off x="6069496" y="2054087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7" name="Drop Down 24" hidden="1">
          <a:extLst>
            <a:ext uri="{63B3BB69-23CF-44E3-9099-C40C66FF867C}">
              <a14:compatExt xmlns:a14="http://schemas.microsoft.com/office/drawing/2010/main" spid="_x0000_s2072"/>
            </a:ext>
            <a:ext uri="{FF2B5EF4-FFF2-40B4-BE49-F238E27FC236}">
              <a16:creationId xmlns:a16="http://schemas.microsoft.com/office/drawing/2014/main" id="{EDF05BB6-DED2-4F46-912E-694FA07A9DEC}"/>
            </a:ext>
          </a:extLst>
        </xdr:cNvPr>
        <xdr:cNvSpPr/>
      </xdr:nvSpPr>
      <xdr:spPr bwMode="auto">
        <a:xfrm>
          <a:off x="3906078" y="2054087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8" name="Drop Down 4" hidden="1">
          <a:extLst>
            <a:ext uri="{63B3BB69-23CF-44E3-9099-C40C66FF867C}">
              <a14:compatExt xmlns:a14="http://schemas.microsoft.com/office/drawing/2010/main" spid="_x0000_s2052"/>
            </a:ext>
            <a:ext uri="{FF2B5EF4-FFF2-40B4-BE49-F238E27FC236}">
              <a16:creationId xmlns:a16="http://schemas.microsoft.com/office/drawing/2014/main" id="{EC7DEC0F-4A91-448E-A15F-E996D8A668F3}"/>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9" name="Drop Down 4" hidden="1">
          <a:extLst>
            <a:ext uri="{63B3BB69-23CF-44E3-9099-C40C66FF867C}">
              <a14:compatExt xmlns:a14="http://schemas.microsoft.com/office/drawing/2010/main" spid="_x0000_s2052"/>
            </a:ext>
            <a:ext uri="{FF2B5EF4-FFF2-40B4-BE49-F238E27FC236}">
              <a16:creationId xmlns:a16="http://schemas.microsoft.com/office/drawing/2014/main" id="{C87CA932-25B8-4996-B98F-047891243AF3}"/>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10" name="Drop Down 4" hidden="1">
          <a:extLst>
            <a:ext uri="{63B3BB69-23CF-44E3-9099-C40C66FF867C}">
              <a14:compatExt xmlns:a14="http://schemas.microsoft.com/office/drawing/2010/main" spid="_x0000_s2052"/>
            </a:ext>
            <a:ext uri="{FF2B5EF4-FFF2-40B4-BE49-F238E27FC236}">
              <a16:creationId xmlns:a16="http://schemas.microsoft.com/office/drawing/2014/main" id="{1FE24F72-5777-42B3-8966-5CD93837E2BC}"/>
            </a:ext>
          </a:extLst>
        </xdr:cNvPr>
        <xdr:cNvSpPr/>
      </xdr:nvSpPr>
      <xdr:spPr bwMode="auto">
        <a:xfrm>
          <a:off x="5540403"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11" name="Drop Down 4" hidden="1">
          <a:extLst>
            <a:ext uri="{63B3BB69-23CF-44E3-9099-C40C66FF867C}">
              <a14:compatExt xmlns:a14="http://schemas.microsoft.com/office/drawing/2010/main" spid="_x0000_s2052"/>
            </a:ext>
            <a:ext uri="{FF2B5EF4-FFF2-40B4-BE49-F238E27FC236}">
              <a16:creationId xmlns:a16="http://schemas.microsoft.com/office/drawing/2014/main" id="{F14101E2-EE76-449F-B8B3-C0F846A33852}"/>
            </a:ext>
          </a:extLst>
        </xdr:cNvPr>
        <xdr:cNvSpPr/>
      </xdr:nvSpPr>
      <xdr:spPr bwMode="auto">
        <a:xfrm>
          <a:off x="5230964" y="2054087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12" name="Drop Down 4" hidden="1">
          <a:extLst>
            <a:ext uri="{63B3BB69-23CF-44E3-9099-C40C66FF867C}">
              <a14:compatExt xmlns:a14="http://schemas.microsoft.com/office/drawing/2010/main" spid="_x0000_s2052"/>
            </a:ext>
            <a:ext uri="{FF2B5EF4-FFF2-40B4-BE49-F238E27FC236}">
              <a16:creationId xmlns:a16="http://schemas.microsoft.com/office/drawing/2014/main" id="{AE6A6F10-8BD4-45D3-8902-4CC9823699B5}"/>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13" name="Drop Down 20" hidden="1">
          <a:extLst>
            <a:ext uri="{63B3BB69-23CF-44E3-9099-C40C66FF867C}">
              <a14:compatExt xmlns:a14="http://schemas.microsoft.com/office/drawing/2010/main" spid="_x0000_s2068"/>
            </a:ext>
            <a:ext uri="{FF2B5EF4-FFF2-40B4-BE49-F238E27FC236}">
              <a16:creationId xmlns:a16="http://schemas.microsoft.com/office/drawing/2014/main" id="{0E12C460-E05A-47CD-A91C-23874AF7BBE1}"/>
            </a:ext>
          </a:extLst>
        </xdr:cNvPr>
        <xdr:cNvSpPr/>
      </xdr:nvSpPr>
      <xdr:spPr bwMode="auto">
        <a:xfrm>
          <a:off x="6069496" y="2193234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14" name="Drop Down 24" hidden="1">
          <a:extLst>
            <a:ext uri="{63B3BB69-23CF-44E3-9099-C40C66FF867C}">
              <a14:compatExt xmlns:a14="http://schemas.microsoft.com/office/drawing/2010/main" spid="_x0000_s2072"/>
            </a:ext>
            <a:ext uri="{FF2B5EF4-FFF2-40B4-BE49-F238E27FC236}">
              <a16:creationId xmlns:a16="http://schemas.microsoft.com/office/drawing/2014/main" id="{7D3CBCB6-7636-416D-855C-2DA5A1E08A54}"/>
            </a:ext>
          </a:extLst>
        </xdr:cNvPr>
        <xdr:cNvSpPr/>
      </xdr:nvSpPr>
      <xdr:spPr bwMode="auto">
        <a:xfrm>
          <a:off x="3906078" y="2193234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15" name="Drop Down 4" hidden="1">
          <a:extLst>
            <a:ext uri="{63B3BB69-23CF-44E3-9099-C40C66FF867C}">
              <a14:compatExt xmlns:a14="http://schemas.microsoft.com/office/drawing/2010/main" spid="_x0000_s2052"/>
            </a:ext>
            <a:ext uri="{FF2B5EF4-FFF2-40B4-BE49-F238E27FC236}">
              <a16:creationId xmlns:a16="http://schemas.microsoft.com/office/drawing/2014/main" id="{8B82654E-3FF7-43F7-8113-780D83797E90}"/>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16" name="Drop Down 4" hidden="1">
          <a:extLst>
            <a:ext uri="{63B3BB69-23CF-44E3-9099-C40C66FF867C}">
              <a14:compatExt xmlns:a14="http://schemas.microsoft.com/office/drawing/2010/main" spid="_x0000_s2052"/>
            </a:ext>
            <a:ext uri="{FF2B5EF4-FFF2-40B4-BE49-F238E27FC236}">
              <a16:creationId xmlns:a16="http://schemas.microsoft.com/office/drawing/2014/main" id="{ABB60BFB-5250-45CE-A40F-A0E482D38B9E}"/>
            </a:ext>
          </a:extLst>
        </xdr:cNvPr>
        <xdr:cNvSpPr/>
      </xdr:nvSpPr>
      <xdr:spPr bwMode="auto">
        <a:xfrm>
          <a:off x="5230964"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17" name="Drop Down 4" hidden="1">
          <a:extLst>
            <a:ext uri="{63B3BB69-23CF-44E3-9099-C40C66FF867C}">
              <a14:compatExt xmlns:a14="http://schemas.microsoft.com/office/drawing/2010/main" spid="_x0000_s2052"/>
            </a:ext>
            <a:ext uri="{FF2B5EF4-FFF2-40B4-BE49-F238E27FC236}">
              <a16:creationId xmlns:a16="http://schemas.microsoft.com/office/drawing/2014/main" id="{A0340602-E6E0-4406-AA0F-8FC57FEBB44D}"/>
            </a:ext>
          </a:extLst>
        </xdr:cNvPr>
        <xdr:cNvSpPr/>
      </xdr:nvSpPr>
      <xdr:spPr bwMode="auto">
        <a:xfrm>
          <a:off x="5540403"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18" name="Drop Down 4" hidden="1">
          <a:extLst>
            <a:ext uri="{63B3BB69-23CF-44E3-9099-C40C66FF867C}">
              <a14:compatExt xmlns:a14="http://schemas.microsoft.com/office/drawing/2010/main" spid="_x0000_s2052"/>
            </a:ext>
            <a:ext uri="{FF2B5EF4-FFF2-40B4-BE49-F238E27FC236}">
              <a16:creationId xmlns:a16="http://schemas.microsoft.com/office/drawing/2014/main" id="{D5436B96-29F1-43E3-9417-95E23465B12F}"/>
            </a:ext>
          </a:extLst>
        </xdr:cNvPr>
        <xdr:cNvSpPr/>
      </xdr:nvSpPr>
      <xdr:spPr bwMode="auto">
        <a:xfrm>
          <a:off x="5230964" y="2193234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19" name="Drop Down 4" hidden="1">
          <a:extLst>
            <a:ext uri="{63B3BB69-23CF-44E3-9099-C40C66FF867C}">
              <a14:compatExt xmlns:a14="http://schemas.microsoft.com/office/drawing/2010/main" spid="_x0000_s2052"/>
            </a:ext>
            <a:ext uri="{FF2B5EF4-FFF2-40B4-BE49-F238E27FC236}">
              <a16:creationId xmlns:a16="http://schemas.microsoft.com/office/drawing/2014/main" id="{4E8D4211-E9C4-4656-A926-504AD3487905}"/>
            </a:ext>
          </a:extLst>
        </xdr:cNvPr>
        <xdr:cNvSpPr/>
      </xdr:nvSpPr>
      <xdr:spPr bwMode="auto">
        <a:xfrm>
          <a:off x="5540403"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20" name="Drop Down 20" hidden="1">
          <a:extLst>
            <a:ext uri="{63B3BB69-23CF-44E3-9099-C40C66FF867C}">
              <a14:compatExt xmlns:a14="http://schemas.microsoft.com/office/drawing/2010/main" spid="_x0000_s2068"/>
            </a:ext>
            <a:ext uri="{FF2B5EF4-FFF2-40B4-BE49-F238E27FC236}">
              <a16:creationId xmlns:a16="http://schemas.microsoft.com/office/drawing/2014/main" id="{59E8AC47-2B8B-4621-981F-5D834FBD97CE}"/>
            </a:ext>
          </a:extLst>
        </xdr:cNvPr>
        <xdr:cNvSpPr/>
      </xdr:nvSpPr>
      <xdr:spPr bwMode="auto">
        <a:xfrm>
          <a:off x="6069496" y="2332382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21" name="Drop Down 24" hidden="1">
          <a:extLst>
            <a:ext uri="{63B3BB69-23CF-44E3-9099-C40C66FF867C}">
              <a14:compatExt xmlns:a14="http://schemas.microsoft.com/office/drawing/2010/main" spid="_x0000_s2072"/>
            </a:ext>
            <a:ext uri="{FF2B5EF4-FFF2-40B4-BE49-F238E27FC236}">
              <a16:creationId xmlns:a16="http://schemas.microsoft.com/office/drawing/2014/main" id="{A79B8674-06E3-49EE-9465-D11243B95010}"/>
            </a:ext>
          </a:extLst>
        </xdr:cNvPr>
        <xdr:cNvSpPr/>
      </xdr:nvSpPr>
      <xdr:spPr bwMode="auto">
        <a:xfrm>
          <a:off x="3906078" y="2332382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22" name="Drop Down 4" hidden="1">
          <a:extLst>
            <a:ext uri="{63B3BB69-23CF-44E3-9099-C40C66FF867C}">
              <a14:compatExt xmlns:a14="http://schemas.microsoft.com/office/drawing/2010/main" spid="_x0000_s2052"/>
            </a:ext>
            <a:ext uri="{FF2B5EF4-FFF2-40B4-BE49-F238E27FC236}">
              <a16:creationId xmlns:a16="http://schemas.microsoft.com/office/drawing/2014/main" id="{9FDD55A6-4D5B-4875-ADAB-FFD223DCAC2A}"/>
            </a:ext>
          </a:extLst>
        </xdr:cNvPr>
        <xdr:cNvSpPr/>
      </xdr:nvSpPr>
      <xdr:spPr bwMode="auto">
        <a:xfrm>
          <a:off x="5540403"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23" name="Drop Down 4" hidden="1">
          <a:extLst>
            <a:ext uri="{63B3BB69-23CF-44E3-9099-C40C66FF867C}">
              <a14:compatExt xmlns:a14="http://schemas.microsoft.com/office/drawing/2010/main" spid="_x0000_s2052"/>
            </a:ext>
            <a:ext uri="{FF2B5EF4-FFF2-40B4-BE49-F238E27FC236}">
              <a16:creationId xmlns:a16="http://schemas.microsoft.com/office/drawing/2014/main" id="{DD623CA9-EEA3-4521-9138-B1C0059B9AB6}"/>
            </a:ext>
          </a:extLst>
        </xdr:cNvPr>
        <xdr:cNvSpPr/>
      </xdr:nvSpPr>
      <xdr:spPr bwMode="auto">
        <a:xfrm>
          <a:off x="5230964"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24" name="Drop Down 4" hidden="1">
          <a:extLst>
            <a:ext uri="{63B3BB69-23CF-44E3-9099-C40C66FF867C}">
              <a14:compatExt xmlns:a14="http://schemas.microsoft.com/office/drawing/2010/main" spid="_x0000_s2052"/>
            </a:ext>
            <a:ext uri="{FF2B5EF4-FFF2-40B4-BE49-F238E27FC236}">
              <a16:creationId xmlns:a16="http://schemas.microsoft.com/office/drawing/2014/main" id="{7FC74703-35CF-43CD-B125-463ADF3E93A7}"/>
            </a:ext>
          </a:extLst>
        </xdr:cNvPr>
        <xdr:cNvSpPr/>
      </xdr:nvSpPr>
      <xdr:spPr bwMode="auto">
        <a:xfrm>
          <a:off x="5540403"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25" name="Drop Down 4" hidden="1">
          <a:extLst>
            <a:ext uri="{63B3BB69-23CF-44E3-9099-C40C66FF867C}">
              <a14:compatExt xmlns:a14="http://schemas.microsoft.com/office/drawing/2010/main" spid="_x0000_s2052"/>
            </a:ext>
            <a:ext uri="{FF2B5EF4-FFF2-40B4-BE49-F238E27FC236}">
              <a16:creationId xmlns:a16="http://schemas.microsoft.com/office/drawing/2014/main" id="{0B8448D4-0A18-49FC-A301-C547B00BFF9C}"/>
            </a:ext>
          </a:extLst>
        </xdr:cNvPr>
        <xdr:cNvSpPr/>
      </xdr:nvSpPr>
      <xdr:spPr bwMode="auto">
        <a:xfrm>
          <a:off x="5230964" y="2332382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26" name="Drop Down 4" hidden="1">
          <a:extLst>
            <a:ext uri="{63B3BB69-23CF-44E3-9099-C40C66FF867C}">
              <a14:compatExt xmlns:a14="http://schemas.microsoft.com/office/drawing/2010/main" spid="_x0000_s2052"/>
            </a:ext>
            <a:ext uri="{FF2B5EF4-FFF2-40B4-BE49-F238E27FC236}">
              <a16:creationId xmlns:a16="http://schemas.microsoft.com/office/drawing/2014/main" id="{67192833-F04E-4F5F-AE0E-47B33CBE69A9}"/>
            </a:ext>
          </a:extLst>
        </xdr:cNvPr>
        <xdr:cNvSpPr/>
      </xdr:nvSpPr>
      <xdr:spPr bwMode="auto">
        <a:xfrm>
          <a:off x="5540403"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27" name="Drop Down 20" hidden="1">
          <a:extLst>
            <a:ext uri="{63B3BB69-23CF-44E3-9099-C40C66FF867C}">
              <a14:compatExt xmlns:a14="http://schemas.microsoft.com/office/drawing/2010/main" spid="_x0000_s2068"/>
            </a:ext>
            <a:ext uri="{FF2B5EF4-FFF2-40B4-BE49-F238E27FC236}">
              <a16:creationId xmlns:a16="http://schemas.microsoft.com/office/drawing/2014/main" id="{6E07C3E5-F19C-4A30-8C42-386C00D52EFB}"/>
            </a:ext>
          </a:extLst>
        </xdr:cNvPr>
        <xdr:cNvSpPr/>
      </xdr:nvSpPr>
      <xdr:spPr bwMode="auto">
        <a:xfrm>
          <a:off x="6069496" y="2471530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28" name="Drop Down 24" hidden="1">
          <a:extLst>
            <a:ext uri="{63B3BB69-23CF-44E3-9099-C40C66FF867C}">
              <a14:compatExt xmlns:a14="http://schemas.microsoft.com/office/drawing/2010/main" spid="_x0000_s2072"/>
            </a:ext>
            <a:ext uri="{FF2B5EF4-FFF2-40B4-BE49-F238E27FC236}">
              <a16:creationId xmlns:a16="http://schemas.microsoft.com/office/drawing/2014/main" id="{D9D2B78A-9056-494A-B202-9B568E43F4C5}"/>
            </a:ext>
          </a:extLst>
        </xdr:cNvPr>
        <xdr:cNvSpPr/>
      </xdr:nvSpPr>
      <xdr:spPr bwMode="auto">
        <a:xfrm>
          <a:off x="3906078" y="2471530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29" name="Drop Down 4" hidden="1">
          <a:extLst>
            <a:ext uri="{63B3BB69-23CF-44E3-9099-C40C66FF867C}">
              <a14:compatExt xmlns:a14="http://schemas.microsoft.com/office/drawing/2010/main" spid="_x0000_s2052"/>
            </a:ext>
            <a:ext uri="{FF2B5EF4-FFF2-40B4-BE49-F238E27FC236}">
              <a16:creationId xmlns:a16="http://schemas.microsoft.com/office/drawing/2014/main" id="{838F7652-4464-4A9C-9BF5-06E2235D3A35}"/>
            </a:ext>
          </a:extLst>
        </xdr:cNvPr>
        <xdr:cNvSpPr/>
      </xdr:nvSpPr>
      <xdr:spPr bwMode="auto">
        <a:xfrm>
          <a:off x="5540403"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30" name="Drop Down 4" hidden="1">
          <a:extLst>
            <a:ext uri="{63B3BB69-23CF-44E3-9099-C40C66FF867C}">
              <a14:compatExt xmlns:a14="http://schemas.microsoft.com/office/drawing/2010/main" spid="_x0000_s2052"/>
            </a:ext>
            <a:ext uri="{FF2B5EF4-FFF2-40B4-BE49-F238E27FC236}">
              <a16:creationId xmlns:a16="http://schemas.microsoft.com/office/drawing/2014/main" id="{EB7A4083-A3C0-4D3C-B8F2-8EC64E4AB947}"/>
            </a:ext>
          </a:extLst>
        </xdr:cNvPr>
        <xdr:cNvSpPr/>
      </xdr:nvSpPr>
      <xdr:spPr bwMode="auto">
        <a:xfrm>
          <a:off x="5230964"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31" name="Drop Down 4" hidden="1">
          <a:extLst>
            <a:ext uri="{63B3BB69-23CF-44E3-9099-C40C66FF867C}">
              <a14:compatExt xmlns:a14="http://schemas.microsoft.com/office/drawing/2010/main" spid="_x0000_s2052"/>
            </a:ext>
            <a:ext uri="{FF2B5EF4-FFF2-40B4-BE49-F238E27FC236}">
              <a16:creationId xmlns:a16="http://schemas.microsoft.com/office/drawing/2014/main" id="{5C2D9890-5DDA-4C80-87E7-A98F8821186C}"/>
            </a:ext>
          </a:extLst>
        </xdr:cNvPr>
        <xdr:cNvSpPr/>
      </xdr:nvSpPr>
      <xdr:spPr bwMode="auto">
        <a:xfrm>
          <a:off x="5540403"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32" name="Drop Down 4" hidden="1">
          <a:extLst>
            <a:ext uri="{63B3BB69-23CF-44E3-9099-C40C66FF867C}">
              <a14:compatExt xmlns:a14="http://schemas.microsoft.com/office/drawing/2010/main" spid="_x0000_s2052"/>
            </a:ext>
            <a:ext uri="{FF2B5EF4-FFF2-40B4-BE49-F238E27FC236}">
              <a16:creationId xmlns:a16="http://schemas.microsoft.com/office/drawing/2014/main" id="{B7615DAF-C4AA-4DAF-8806-2F59143656B5}"/>
            </a:ext>
          </a:extLst>
        </xdr:cNvPr>
        <xdr:cNvSpPr/>
      </xdr:nvSpPr>
      <xdr:spPr bwMode="auto">
        <a:xfrm>
          <a:off x="5230964" y="2471530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33" name="Drop Down 4" hidden="1">
          <a:extLst>
            <a:ext uri="{63B3BB69-23CF-44E3-9099-C40C66FF867C}">
              <a14:compatExt xmlns:a14="http://schemas.microsoft.com/office/drawing/2010/main" spid="_x0000_s2052"/>
            </a:ext>
            <a:ext uri="{FF2B5EF4-FFF2-40B4-BE49-F238E27FC236}">
              <a16:creationId xmlns:a16="http://schemas.microsoft.com/office/drawing/2014/main" id="{7F4FC29C-FC0B-4AD6-BAFD-8FC2A6462F5F}"/>
            </a:ext>
          </a:extLst>
        </xdr:cNvPr>
        <xdr:cNvSpPr/>
      </xdr:nvSpPr>
      <xdr:spPr bwMode="auto">
        <a:xfrm>
          <a:off x="5540403" y="2610678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34" name="Drop Down 20" hidden="1">
          <a:extLst>
            <a:ext uri="{63B3BB69-23CF-44E3-9099-C40C66FF867C}">
              <a14:compatExt xmlns:a14="http://schemas.microsoft.com/office/drawing/2010/main" spid="_x0000_s2068"/>
            </a:ext>
            <a:ext uri="{FF2B5EF4-FFF2-40B4-BE49-F238E27FC236}">
              <a16:creationId xmlns:a16="http://schemas.microsoft.com/office/drawing/2014/main" id="{7C6BE13C-0CB8-4544-A007-7E9DC499B2AD}"/>
            </a:ext>
          </a:extLst>
        </xdr:cNvPr>
        <xdr:cNvSpPr/>
      </xdr:nvSpPr>
      <xdr:spPr bwMode="auto">
        <a:xfrm>
          <a:off x="6069496" y="2610678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35" name="Drop Down 24" hidden="1">
          <a:extLst>
            <a:ext uri="{63B3BB69-23CF-44E3-9099-C40C66FF867C}">
              <a14:compatExt xmlns:a14="http://schemas.microsoft.com/office/drawing/2010/main" spid="_x0000_s2072"/>
            </a:ext>
            <a:ext uri="{FF2B5EF4-FFF2-40B4-BE49-F238E27FC236}">
              <a16:creationId xmlns:a16="http://schemas.microsoft.com/office/drawing/2014/main" id="{1B60369C-EBE4-4E99-A7C0-6C22C7937C7E}"/>
            </a:ext>
          </a:extLst>
        </xdr:cNvPr>
        <xdr:cNvSpPr/>
      </xdr:nvSpPr>
      <xdr:spPr bwMode="auto">
        <a:xfrm>
          <a:off x="3906078" y="2610678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36" name="Drop Down 4" hidden="1">
          <a:extLst>
            <a:ext uri="{63B3BB69-23CF-44E3-9099-C40C66FF867C}">
              <a14:compatExt xmlns:a14="http://schemas.microsoft.com/office/drawing/2010/main" spid="_x0000_s2052"/>
            </a:ext>
            <a:ext uri="{FF2B5EF4-FFF2-40B4-BE49-F238E27FC236}">
              <a16:creationId xmlns:a16="http://schemas.microsoft.com/office/drawing/2014/main" id="{400FE1E7-CA6F-4D82-B3DB-699E9ACB9C40}"/>
            </a:ext>
          </a:extLst>
        </xdr:cNvPr>
        <xdr:cNvSpPr/>
      </xdr:nvSpPr>
      <xdr:spPr bwMode="auto">
        <a:xfrm>
          <a:off x="5540403" y="2610678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37" name="Drop Down 4" hidden="1">
          <a:extLst>
            <a:ext uri="{63B3BB69-23CF-44E3-9099-C40C66FF867C}">
              <a14:compatExt xmlns:a14="http://schemas.microsoft.com/office/drawing/2010/main" spid="_x0000_s2052"/>
            </a:ext>
            <a:ext uri="{FF2B5EF4-FFF2-40B4-BE49-F238E27FC236}">
              <a16:creationId xmlns:a16="http://schemas.microsoft.com/office/drawing/2014/main" id="{06CB8029-BE60-42F2-A061-7382412B242C}"/>
            </a:ext>
          </a:extLst>
        </xdr:cNvPr>
        <xdr:cNvSpPr/>
      </xdr:nvSpPr>
      <xdr:spPr bwMode="auto">
        <a:xfrm>
          <a:off x="5230964" y="2610678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38" name="Drop Down 4" hidden="1">
          <a:extLst>
            <a:ext uri="{63B3BB69-23CF-44E3-9099-C40C66FF867C}">
              <a14:compatExt xmlns:a14="http://schemas.microsoft.com/office/drawing/2010/main" spid="_x0000_s2052"/>
            </a:ext>
            <a:ext uri="{FF2B5EF4-FFF2-40B4-BE49-F238E27FC236}">
              <a16:creationId xmlns:a16="http://schemas.microsoft.com/office/drawing/2014/main" id="{D5A9C41A-A278-4DDA-B688-F4F42824C709}"/>
            </a:ext>
          </a:extLst>
        </xdr:cNvPr>
        <xdr:cNvSpPr/>
      </xdr:nvSpPr>
      <xdr:spPr bwMode="auto">
        <a:xfrm>
          <a:off x="5540403" y="2610678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39" name="Drop Down 4" hidden="1">
          <a:extLst>
            <a:ext uri="{63B3BB69-23CF-44E3-9099-C40C66FF867C}">
              <a14:compatExt xmlns:a14="http://schemas.microsoft.com/office/drawing/2010/main" spid="_x0000_s2052"/>
            </a:ext>
            <a:ext uri="{FF2B5EF4-FFF2-40B4-BE49-F238E27FC236}">
              <a16:creationId xmlns:a16="http://schemas.microsoft.com/office/drawing/2014/main" id="{BDAB8603-D006-4B9A-A50D-246CF03E4AC9}"/>
            </a:ext>
          </a:extLst>
        </xdr:cNvPr>
        <xdr:cNvSpPr/>
      </xdr:nvSpPr>
      <xdr:spPr bwMode="auto">
        <a:xfrm>
          <a:off x="5230964" y="2610678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40" name="Drop Down 4" hidden="1">
          <a:extLst>
            <a:ext uri="{63B3BB69-23CF-44E3-9099-C40C66FF867C}">
              <a14:compatExt xmlns:a14="http://schemas.microsoft.com/office/drawing/2010/main" spid="_x0000_s2052"/>
            </a:ext>
            <a:ext uri="{FF2B5EF4-FFF2-40B4-BE49-F238E27FC236}">
              <a16:creationId xmlns:a16="http://schemas.microsoft.com/office/drawing/2014/main" id="{6E1DD7EB-DEEC-46E4-BA00-985B469976E8}"/>
            </a:ext>
          </a:extLst>
        </xdr:cNvPr>
        <xdr:cNvSpPr/>
      </xdr:nvSpPr>
      <xdr:spPr bwMode="auto">
        <a:xfrm>
          <a:off x="5540403" y="2749826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199</xdr:row>
      <xdr:rowOff>0</xdr:rowOff>
    </xdr:from>
    <xdr:ext cx="1921468" cy="195685"/>
    <xdr:sp macro="" textlink="">
      <xdr:nvSpPr>
        <xdr:cNvPr id="641" name="Drop Down 20" hidden="1">
          <a:extLst>
            <a:ext uri="{63B3BB69-23CF-44E3-9099-C40C66FF867C}">
              <a14:compatExt xmlns:a14="http://schemas.microsoft.com/office/drawing/2010/main" spid="_x0000_s2068"/>
            </a:ext>
            <a:ext uri="{FF2B5EF4-FFF2-40B4-BE49-F238E27FC236}">
              <a16:creationId xmlns:a16="http://schemas.microsoft.com/office/drawing/2014/main" id="{C881D7E4-0476-4DE7-879F-DA0CC60CE58B}"/>
            </a:ext>
          </a:extLst>
        </xdr:cNvPr>
        <xdr:cNvSpPr/>
      </xdr:nvSpPr>
      <xdr:spPr bwMode="auto">
        <a:xfrm>
          <a:off x="6069496" y="2749826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199</xdr:row>
      <xdr:rowOff>0</xdr:rowOff>
    </xdr:from>
    <xdr:ext cx="2476500" cy="199970"/>
    <xdr:sp macro="" textlink="">
      <xdr:nvSpPr>
        <xdr:cNvPr id="642" name="Drop Down 24" hidden="1">
          <a:extLst>
            <a:ext uri="{63B3BB69-23CF-44E3-9099-C40C66FF867C}">
              <a14:compatExt xmlns:a14="http://schemas.microsoft.com/office/drawing/2010/main" spid="_x0000_s2072"/>
            </a:ext>
            <a:ext uri="{FF2B5EF4-FFF2-40B4-BE49-F238E27FC236}">
              <a16:creationId xmlns:a16="http://schemas.microsoft.com/office/drawing/2014/main" id="{AA0273F3-6846-4067-9F85-2F63AE051755}"/>
            </a:ext>
          </a:extLst>
        </xdr:cNvPr>
        <xdr:cNvSpPr/>
      </xdr:nvSpPr>
      <xdr:spPr bwMode="auto">
        <a:xfrm>
          <a:off x="3906078" y="2749826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43" name="Drop Down 4" hidden="1">
          <a:extLst>
            <a:ext uri="{63B3BB69-23CF-44E3-9099-C40C66FF867C}">
              <a14:compatExt xmlns:a14="http://schemas.microsoft.com/office/drawing/2010/main" spid="_x0000_s2052"/>
            </a:ext>
            <a:ext uri="{FF2B5EF4-FFF2-40B4-BE49-F238E27FC236}">
              <a16:creationId xmlns:a16="http://schemas.microsoft.com/office/drawing/2014/main" id="{8B9CF1D1-99BF-4942-AC44-79B04BA9933A}"/>
            </a:ext>
          </a:extLst>
        </xdr:cNvPr>
        <xdr:cNvSpPr/>
      </xdr:nvSpPr>
      <xdr:spPr bwMode="auto">
        <a:xfrm>
          <a:off x="5540403" y="2749826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199</xdr:row>
      <xdr:rowOff>0</xdr:rowOff>
    </xdr:from>
    <xdr:ext cx="2529840" cy="195685"/>
    <xdr:sp macro="" textlink="">
      <xdr:nvSpPr>
        <xdr:cNvPr id="644" name="Drop Down 4" hidden="1">
          <a:extLst>
            <a:ext uri="{63B3BB69-23CF-44E3-9099-C40C66FF867C}">
              <a14:compatExt xmlns:a14="http://schemas.microsoft.com/office/drawing/2010/main" spid="_x0000_s2052"/>
            </a:ext>
            <a:ext uri="{FF2B5EF4-FFF2-40B4-BE49-F238E27FC236}">
              <a16:creationId xmlns:a16="http://schemas.microsoft.com/office/drawing/2014/main" id="{BE6FDEA2-F89A-4F09-8A83-EFB4DB32ED47}"/>
            </a:ext>
          </a:extLst>
        </xdr:cNvPr>
        <xdr:cNvSpPr/>
      </xdr:nvSpPr>
      <xdr:spPr bwMode="auto">
        <a:xfrm>
          <a:off x="5230964" y="2749826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45" name="Drop Down 4" hidden="1">
          <a:extLst>
            <a:ext uri="{63B3BB69-23CF-44E3-9099-C40C66FF867C}">
              <a14:compatExt xmlns:a14="http://schemas.microsoft.com/office/drawing/2010/main" spid="_x0000_s2052"/>
            </a:ext>
            <a:ext uri="{FF2B5EF4-FFF2-40B4-BE49-F238E27FC236}">
              <a16:creationId xmlns:a16="http://schemas.microsoft.com/office/drawing/2014/main" id="{E0EA3DA6-7CF5-4BF5-B15C-9D94698DA297}"/>
            </a:ext>
          </a:extLst>
        </xdr:cNvPr>
        <xdr:cNvSpPr/>
      </xdr:nvSpPr>
      <xdr:spPr bwMode="auto">
        <a:xfrm>
          <a:off x="5540403" y="2749826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199</xdr:row>
      <xdr:rowOff>0</xdr:rowOff>
    </xdr:from>
    <xdr:ext cx="2529840" cy="195685"/>
    <xdr:sp macro="" textlink="">
      <xdr:nvSpPr>
        <xdr:cNvPr id="646" name="Drop Down 4" hidden="1">
          <a:extLst>
            <a:ext uri="{63B3BB69-23CF-44E3-9099-C40C66FF867C}">
              <a14:compatExt xmlns:a14="http://schemas.microsoft.com/office/drawing/2010/main" spid="_x0000_s2052"/>
            </a:ext>
            <a:ext uri="{FF2B5EF4-FFF2-40B4-BE49-F238E27FC236}">
              <a16:creationId xmlns:a16="http://schemas.microsoft.com/office/drawing/2014/main" id="{7C753FC3-5F70-4588-9D47-FD7761252C0C}"/>
            </a:ext>
          </a:extLst>
        </xdr:cNvPr>
        <xdr:cNvSpPr/>
      </xdr:nvSpPr>
      <xdr:spPr bwMode="auto">
        <a:xfrm>
          <a:off x="5230964" y="2749826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47" name="Drop Down 4" hidden="1">
          <a:extLst>
            <a:ext uri="{63B3BB69-23CF-44E3-9099-C40C66FF867C}">
              <a14:compatExt xmlns:a14="http://schemas.microsoft.com/office/drawing/2010/main" spid="_x0000_s2052"/>
            </a:ext>
            <a:ext uri="{FF2B5EF4-FFF2-40B4-BE49-F238E27FC236}">
              <a16:creationId xmlns:a16="http://schemas.microsoft.com/office/drawing/2014/main" id="{322FED7B-266A-4B9B-9DD1-723D1B73B4FC}"/>
            </a:ext>
          </a:extLst>
        </xdr:cNvPr>
        <xdr:cNvSpPr/>
      </xdr:nvSpPr>
      <xdr:spPr bwMode="auto">
        <a:xfrm>
          <a:off x="5540403" y="2888973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199</xdr:row>
      <xdr:rowOff>0</xdr:rowOff>
    </xdr:from>
    <xdr:ext cx="1921468" cy="195685"/>
    <xdr:sp macro="" textlink="">
      <xdr:nvSpPr>
        <xdr:cNvPr id="648" name="Drop Down 20" hidden="1">
          <a:extLst>
            <a:ext uri="{63B3BB69-23CF-44E3-9099-C40C66FF867C}">
              <a14:compatExt xmlns:a14="http://schemas.microsoft.com/office/drawing/2010/main" spid="_x0000_s2068"/>
            </a:ext>
            <a:ext uri="{FF2B5EF4-FFF2-40B4-BE49-F238E27FC236}">
              <a16:creationId xmlns:a16="http://schemas.microsoft.com/office/drawing/2014/main" id="{2C3D8723-8BE2-4EB8-83C8-EBF61E51F1B4}"/>
            </a:ext>
          </a:extLst>
        </xdr:cNvPr>
        <xdr:cNvSpPr/>
      </xdr:nvSpPr>
      <xdr:spPr bwMode="auto">
        <a:xfrm>
          <a:off x="6069496" y="2888973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199</xdr:row>
      <xdr:rowOff>0</xdr:rowOff>
    </xdr:from>
    <xdr:ext cx="2476500" cy="199970"/>
    <xdr:sp macro="" textlink="">
      <xdr:nvSpPr>
        <xdr:cNvPr id="649" name="Drop Down 24" hidden="1">
          <a:extLst>
            <a:ext uri="{63B3BB69-23CF-44E3-9099-C40C66FF867C}">
              <a14:compatExt xmlns:a14="http://schemas.microsoft.com/office/drawing/2010/main" spid="_x0000_s2072"/>
            </a:ext>
            <a:ext uri="{FF2B5EF4-FFF2-40B4-BE49-F238E27FC236}">
              <a16:creationId xmlns:a16="http://schemas.microsoft.com/office/drawing/2014/main" id="{54DF0C67-4AD1-4A1C-BAAF-607F4265676A}"/>
            </a:ext>
          </a:extLst>
        </xdr:cNvPr>
        <xdr:cNvSpPr/>
      </xdr:nvSpPr>
      <xdr:spPr bwMode="auto">
        <a:xfrm>
          <a:off x="3906078" y="2888973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50" name="Drop Down 4" hidden="1">
          <a:extLst>
            <a:ext uri="{63B3BB69-23CF-44E3-9099-C40C66FF867C}">
              <a14:compatExt xmlns:a14="http://schemas.microsoft.com/office/drawing/2010/main" spid="_x0000_s2052"/>
            </a:ext>
            <a:ext uri="{FF2B5EF4-FFF2-40B4-BE49-F238E27FC236}">
              <a16:creationId xmlns:a16="http://schemas.microsoft.com/office/drawing/2014/main" id="{249EE827-9979-4CFA-BC9D-1D6BD9C8688D}"/>
            </a:ext>
          </a:extLst>
        </xdr:cNvPr>
        <xdr:cNvSpPr/>
      </xdr:nvSpPr>
      <xdr:spPr bwMode="auto">
        <a:xfrm>
          <a:off x="5540403" y="2888973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199</xdr:row>
      <xdr:rowOff>0</xdr:rowOff>
    </xdr:from>
    <xdr:ext cx="2529840" cy="195685"/>
    <xdr:sp macro="" textlink="">
      <xdr:nvSpPr>
        <xdr:cNvPr id="651" name="Drop Down 4" hidden="1">
          <a:extLst>
            <a:ext uri="{63B3BB69-23CF-44E3-9099-C40C66FF867C}">
              <a14:compatExt xmlns:a14="http://schemas.microsoft.com/office/drawing/2010/main" spid="_x0000_s2052"/>
            </a:ext>
            <a:ext uri="{FF2B5EF4-FFF2-40B4-BE49-F238E27FC236}">
              <a16:creationId xmlns:a16="http://schemas.microsoft.com/office/drawing/2014/main" id="{2F050367-DEB2-4BE4-8FE5-C2B116EC4A27}"/>
            </a:ext>
          </a:extLst>
        </xdr:cNvPr>
        <xdr:cNvSpPr/>
      </xdr:nvSpPr>
      <xdr:spPr bwMode="auto">
        <a:xfrm>
          <a:off x="5230964" y="2888973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52" name="Drop Down 4" hidden="1">
          <a:extLst>
            <a:ext uri="{63B3BB69-23CF-44E3-9099-C40C66FF867C}">
              <a14:compatExt xmlns:a14="http://schemas.microsoft.com/office/drawing/2010/main" spid="_x0000_s2052"/>
            </a:ext>
            <a:ext uri="{FF2B5EF4-FFF2-40B4-BE49-F238E27FC236}">
              <a16:creationId xmlns:a16="http://schemas.microsoft.com/office/drawing/2014/main" id="{C12391FD-9DBB-46D6-92C6-8C567D09283A}"/>
            </a:ext>
          </a:extLst>
        </xdr:cNvPr>
        <xdr:cNvSpPr/>
      </xdr:nvSpPr>
      <xdr:spPr bwMode="auto">
        <a:xfrm>
          <a:off x="5540403" y="2888973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199</xdr:row>
      <xdr:rowOff>0</xdr:rowOff>
    </xdr:from>
    <xdr:ext cx="2529840" cy="195685"/>
    <xdr:sp macro="" textlink="">
      <xdr:nvSpPr>
        <xdr:cNvPr id="653" name="Drop Down 4" hidden="1">
          <a:extLst>
            <a:ext uri="{63B3BB69-23CF-44E3-9099-C40C66FF867C}">
              <a14:compatExt xmlns:a14="http://schemas.microsoft.com/office/drawing/2010/main" spid="_x0000_s2052"/>
            </a:ext>
            <a:ext uri="{FF2B5EF4-FFF2-40B4-BE49-F238E27FC236}">
              <a16:creationId xmlns:a16="http://schemas.microsoft.com/office/drawing/2014/main" id="{1A319146-5E88-4FA7-8B49-23B0845EF447}"/>
            </a:ext>
          </a:extLst>
        </xdr:cNvPr>
        <xdr:cNvSpPr/>
      </xdr:nvSpPr>
      <xdr:spPr bwMode="auto">
        <a:xfrm>
          <a:off x="5230964" y="2888973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54" name="Drop Down 4" hidden="1">
          <a:extLst>
            <a:ext uri="{63B3BB69-23CF-44E3-9099-C40C66FF867C}">
              <a14:compatExt xmlns:a14="http://schemas.microsoft.com/office/drawing/2010/main" spid="_x0000_s2052"/>
            </a:ext>
            <a:ext uri="{FF2B5EF4-FFF2-40B4-BE49-F238E27FC236}">
              <a16:creationId xmlns:a16="http://schemas.microsoft.com/office/drawing/2014/main" id="{026B885A-557E-47EE-BB39-69BADCCC4A5E}"/>
            </a:ext>
          </a:extLst>
        </xdr:cNvPr>
        <xdr:cNvSpPr/>
      </xdr:nvSpPr>
      <xdr:spPr bwMode="auto">
        <a:xfrm>
          <a:off x="5540403" y="3028121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199</xdr:row>
      <xdr:rowOff>0</xdr:rowOff>
    </xdr:from>
    <xdr:ext cx="1921468" cy="195685"/>
    <xdr:sp macro="" textlink="">
      <xdr:nvSpPr>
        <xdr:cNvPr id="655" name="Drop Down 20" hidden="1">
          <a:extLst>
            <a:ext uri="{63B3BB69-23CF-44E3-9099-C40C66FF867C}">
              <a14:compatExt xmlns:a14="http://schemas.microsoft.com/office/drawing/2010/main" spid="_x0000_s2068"/>
            </a:ext>
            <a:ext uri="{FF2B5EF4-FFF2-40B4-BE49-F238E27FC236}">
              <a16:creationId xmlns:a16="http://schemas.microsoft.com/office/drawing/2014/main" id="{C73972E9-79F5-4697-A04B-A6AF1614E49D}"/>
            </a:ext>
          </a:extLst>
        </xdr:cNvPr>
        <xdr:cNvSpPr/>
      </xdr:nvSpPr>
      <xdr:spPr bwMode="auto">
        <a:xfrm>
          <a:off x="6069496" y="3028121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199</xdr:row>
      <xdr:rowOff>0</xdr:rowOff>
    </xdr:from>
    <xdr:ext cx="2476500" cy="199970"/>
    <xdr:sp macro="" textlink="">
      <xdr:nvSpPr>
        <xdr:cNvPr id="656" name="Drop Down 24" hidden="1">
          <a:extLst>
            <a:ext uri="{63B3BB69-23CF-44E3-9099-C40C66FF867C}">
              <a14:compatExt xmlns:a14="http://schemas.microsoft.com/office/drawing/2010/main" spid="_x0000_s2072"/>
            </a:ext>
            <a:ext uri="{FF2B5EF4-FFF2-40B4-BE49-F238E27FC236}">
              <a16:creationId xmlns:a16="http://schemas.microsoft.com/office/drawing/2014/main" id="{7E48F9DF-34EF-44F2-AA91-D3E564200CA9}"/>
            </a:ext>
          </a:extLst>
        </xdr:cNvPr>
        <xdr:cNvSpPr/>
      </xdr:nvSpPr>
      <xdr:spPr bwMode="auto">
        <a:xfrm>
          <a:off x="3906078" y="3028121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57" name="Drop Down 4" hidden="1">
          <a:extLst>
            <a:ext uri="{63B3BB69-23CF-44E3-9099-C40C66FF867C}">
              <a14:compatExt xmlns:a14="http://schemas.microsoft.com/office/drawing/2010/main" spid="_x0000_s2052"/>
            </a:ext>
            <a:ext uri="{FF2B5EF4-FFF2-40B4-BE49-F238E27FC236}">
              <a16:creationId xmlns:a16="http://schemas.microsoft.com/office/drawing/2014/main" id="{AF41E5C7-6687-4961-8CDB-3917F01F7675}"/>
            </a:ext>
          </a:extLst>
        </xdr:cNvPr>
        <xdr:cNvSpPr/>
      </xdr:nvSpPr>
      <xdr:spPr bwMode="auto">
        <a:xfrm>
          <a:off x="5540403" y="3028121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199</xdr:row>
      <xdr:rowOff>0</xdr:rowOff>
    </xdr:from>
    <xdr:ext cx="2529840" cy="195685"/>
    <xdr:sp macro="" textlink="">
      <xdr:nvSpPr>
        <xdr:cNvPr id="658" name="Drop Down 4" hidden="1">
          <a:extLst>
            <a:ext uri="{63B3BB69-23CF-44E3-9099-C40C66FF867C}">
              <a14:compatExt xmlns:a14="http://schemas.microsoft.com/office/drawing/2010/main" spid="_x0000_s2052"/>
            </a:ext>
            <a:ext uri="{FF2B5EF4-FFF2-40B4-BE49-F238E27FC236}">
              <a16:creationId xmlns:a16="http://schemas.microsoft.com/office/drawing/2014/main" id="{32F118B0-A7F2-4971-BE72-8B630EB94DEA}"/>
            </a:ext>
          </a:extLst>
        </xdr:cNvPr>
        <xdr:cNvSpPr/>
      </xdr:nvSpPr>
      <xdr:spPr bwMode="auto">
        <a:xfrm>
          <a:off x="5230964" y="3028121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199</xdr:row>
      <xdr:rowOff>0</xdr:rowOff>
    </xdr:from>
    <xdr:ext cx="2529840" cy="195685"/>
    <xdr:sp macro="" textlink="">
      <xdr:nvSpPr>
        <xdr:cNvPr id="659" name="Drop Down 4" hidden="1">
          <a:extLst>
            <a:ext uri="{63B3BB69-23CF-44E3-9099-C40C66FF867C}">
              <a14:compatExt xmlns:a14="http://schemas.microsoft.com/office/drawing/2010/main" spid="_x0000_s2052"/>
            </a:ext>
            <a:ext uri="{FF2B5EF4-FFF2-40B4-BE49-F238E27FC236}">
              <a16:creationId xmlns:a16="http://schemas.microsoft.com/office/drawing/2014/main" id="{7D812B3F-9A3C-4F81-8B81-288D5C505B72}"/>
            </a:ext>
          </a:extLst>
        </xdr:cNvPr>
        <xdr:cNvSpPr/>
      </xdr:nvSpPr>
      <xdr:spPr bwMode="auto">
        <a:xfrm>
          <a:off x="5540403" y="3028121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199</xdr:row>
      <xdr:rowOff>0</xdr:rowOff>
    </xdr:from>
    <xdr:ext cx="2529840" cy="195685"/>
    <xdr:sp macro="" textlink="">
      <xdr:nvSpPr>
        <xdr:cNvPr id="660" name="Drop Down 4" hidden="1">
          <a:extLst>
            <a:ext uri="{63B3BB69-23CF-44E3-9099-C40C66FF867C}">
              <a14:compatExt xmlns:a14="http://schemas.microsoft.com/office/drawing/2010/main" spid="_x0000_s2052"/>
            </a:ext>
            <a:ext uri="{FF2B5EF4-FFF2-40B4-BE49-F238E27FC236}">
              <a16:creationId xmlns:a16="http://schemas.microsoft.com/office/drawing/2014/main" id="{B30703CC-A57D-4CBD-A3AD-B6895646D53D}"/>
            </a:ext>
          </a:extLst>
        </xdr:cNvPr>
        <xdr:cNvSpPr/>
      </xdr:nvSpPr>
      <xdr:spPr bwMode="auto">
        <a:xfrm>
          <a:off x="5230964" y="3028121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75" name="Drop Down 4" hidden="1">
          <a:extLst>
            <a:ext uri="{63B3BB69-23CF-44E3-9099-C40C66FF867C}">
              <a14:compatExt xmlns:a14="http://schemas.microsoft.com/office/drawing/2010/main" spid="_x0000_s2052"/>
            </a:ext>
            <a:ext uri="{FF2B5EF4-FFF2-40B4-BE49-F238E27FC236}">
              <a16:creationId xmlns:a16="http://schemas.microsoft.com/office/drawing/2014/main" id="{48AC242C-C267-4C8D-874C-8168CCFBF8F4}"/>
            </a:ext>
          </a:extLst>
        </xdr:cNvPr>
        <xdr:cNvSpPr/>
      </xdr:nvSpPr>
      <xdr:spPr bwMode="auto">
        <a:xfrm>
          <a:off x="5540403" y="3167269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76" name="Drop Down 20" hidden="1">
          <a:extLst>
            <a:ext uri="{63B3BB69-23CF-44E3-9099-C40C66FF867C}">
              <a14:compatExt xmlns:a14="http://schemas.microsoft.com/office/drawing/2010/main" spid="_x0000_s2068"/>
            </a:ext>
            <a:ext uri="{FF2B5EF4-FFF2-40B4-BE49-F238E27FC236}">
              <a16:creationId xmlns:a16="http://schemas.microsoft.com/office/drawing/2014/main" id="{73FABBCF-EB22-4EAB-B990-503E33D2B5DF}"/>
            </a:ext>
          </a:extLst>
        </xdr:cNvPr>
        <xdr:cNvSpPr/>
      </xdr:nvSpPr>
      <xdr:spPr bwMode="auto">
        <a:xfrm>
          <a:off x="6069496" y="3167269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77" name="Drop Down 24" hidden="1">
          <a:extLst>
            <a:ext uri="{63B3BB69-23CF-44E3-9099-C40C66FF867C}">
              <a14:compatExt xmlns:a14="http://schemas.microsoft.com/office/drawing/2010/main" spid="_x0000_s2072"/>
            </a:ext>
            <a:ext uri="{FF2B5EF4-FFF2-40B4-BE49-F238E27FC236}">
              <a16:creationId xmlns:a16="http://schemas.microsoft.com/office/drawing/2014/main" id="{E48E569E-F10F-49B2-ADE8-21353B12B474}"/>
            </a:ext>
          </a:extLst>
        </xdr:cNvPr>
        <xdr:cNvSpPr/>
      </xdr:nvSpPr>
      <xdr:spPr bwMode="auto">
        <a:xfrm>
          <a:off x="3906078" y="3167269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78" name="Drop Down 4" hidden="1">
          <a:extLst>
            <a:ext uri="{63B3BB69-23CF-44E3-9099-C40C66FF867C}">
              <a14:compatExt xmlns:a14="http://schemas.microsoft.com/office/drawing/2010/main" spid="_x0000_s2052"/>
            </a:ext>
            <a:ext uri="{FF2B5EF4-FFF2-40B4-BE49-F238E27FC236}">
              <a16:creationId xmlns:a16="http://schemas.microsoft.com/office/drawing/2014/main" id="{E5B98722-5E3D-4D8F-897B-E5B5EA06CFAD}"/>
            </a:ext>
          </a:extLst>
        </xdr:cNvPr>
        <xdr:cNvSpPr/>
      </xdr:nvSpPr>
      <xdr:spPr bwMode="auto">
        <a:xfrm>
          <a:off x="5540403" y="3167269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79" name="Drop Down 4" hidden="1">
          <a:extLst>
            <a:ext uri="{63B3BB69-23CF-44E3-9099-C40C66FF867C}">
              <a14:compatExt xmlns:a14="http://schemas.microsoft.com/office/drawing/2010/main" spid="_x0000_s2052"/>
            </a:ext>
            <a:ext uri="{FF2B5EF4-FFF2-40B4-BE49-F238E27FC236}">
              <a16:creationId xmlns:a16="http://schemas.microsoft.com/office/drawing/2014/main" id="{94012B68-30E5-485F-A088-2B126E038B91}"/>
            </a:ext>
          </a:extLst>
        </xdr:cNvPr>
        <xdr:cNvSpPr/>
      </xdr:nvSpPr>
      <xdr:spPr bwMode="auto">
        <a:xfrm>
          <a:off x="5230964" y="3167269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80" name="Drop Down 4" hidden="1">
          <a:extLst>
            <a:ext uri="{63B3BB69-23CF-44E3-9099-C40C66FF867C}">
              <a14:compatExt xmlns:a14="http://schemas.microsoft.com/office/drawing/2010/main" spid="_x0000_s2052"/>
            </a:ext>
            <a:ext uri="{FF2B5EF4-FFF2-40B4-BE49-F238E27FC236}">
              <a16:creationId xmlns:a16="http://schemas.microsoft.com/office/drawing/2014/main" id="{4ADD4EE3-A55F-495E-B790-44B02C06E25B}"/>
            </a:ext>
          </a:extLst>
        </xdr:cNvPr>
        <xdr:cNvSpPr/>
      </xdr:nvSpPr>
      <xdr:spPr bwMode="auto">
        <a:xfrm>
          <a:off x="5540403" y="3167269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81" name="Drop Down 4" hidden="1">
          <a:extLst>
            <a:ext uri="{63B3BB69-23CF-44E3-9099-C40C66FF867C}">
              <a14:compatExt xmlns:a14="http://schemas.microsoft.com/office/drawing/2010/main" spid="_x0000_s2052"/>
            </a:ext>
            <a:ext uri="{FF2B5EF4-FFF2-40B4-BE49-F238E27FC236}">
              <a16:creationId xmlns:a16="http://schemas.microsoft.com/office/drawing/2014/main" id="{67EE4F38-1950-4096-B598-87BB1031C54E}"/>
            </a:ext>
          </a:extLst>
        </xdr:cNvPr>
        <xdr:cNvSpPr/>
      </xdr:nvSpPr>
      <xdr:spPr bwMode="auto">
        <a:xfrm>
          <a:off x="5230964" y="3167269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61" name="Drop Down 24" hidden="1">
          <a:extLst>
            <a:ext uri="{63B3BB69-23CF-44E3-9099-C40C66FF867C}">
              <a14:compatExt xmlns:a14="http://schemas.microsoft.com/office/drawing/2010/main" spid="_x0000_s2072"/>
            </a:ext>
            <a:ext uri="{FF2B5EF4-FFF2-40B4-BE49-F238E27FC236}">
              <a16:creationId xmlns:a16="http://schemas.microsoft.com/office/drawing/2014/main" id="{51D8FCB6-B1F4-450D-A515-8852379425BD}"/>
            </a:ext>
          </a:extLst>
        </xdr:cNvPr>
        <xdr:cNvSpPr/>
      </xdr:nvSpPr>
      <xdr:spPr bwMode="auto">
        <a:xfrm>
          <a:off x="3901440" y="101346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62" name="Drop Down 24" hidden="1">
          <a:extLst>
            <a:ext uri="{63B3BB69-23CF-44E3-9099-C40C66FF867C}">
              <a14:compatExt xmlns:a14="http://schemas.microsoft.com/office/drawing/2010/main" spid="_x0000_s2072"/>
            </a:ext>
            <a:ext uri="{FF2B5EF4-FFF2-40B4-BE49-F238E27FC236}">
              <a16:creationId xmlns:a16="http://schemas.microsoft.com/office/drawing/2014/main" id="{12E1E33C-36E0-444F-B6F4-CE75653DD25C}"/>
            </a:ext>
          </a:extLst>
        </xdr:cNvPr>
        <xdr:cNvSpPr/>
      </xdr:nvSpPr>
      <xdr:spPr bwMode="auto">
        <a:xfrm>
          <a:off x="3901440" y="101346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63" name="Drop Down 24" hidden="1">
          <a:extLst>
            <a:ext uri="{63B3BB69-23CF-44E3-9099-C40C66FF867C}">
              <a14:compatExt xmlns:a14="http://schemas.microsoft.com/office/drawing/2010/main" spid="_x0000_s2072"/>
            </a:ext>
            <a:ext uri="{FF2B5EF4-FFF2-40B4-BE49-F238E27FC236}">
              <a16:creationId xmlns:a16="http://schemas.microsoft.com/office/drawing/2014/main" id="{C00C4251-662B-4EFD-A162-75AB537A9374}"/>
            </a:ext>
          </a:extLst>
        </xdr:cNvPr>
        <xdr:cNvSpPr/>
      </xdr:nvSpPr>
      <xdr:spPr bwMode="auto">
        <a:xfrm>
          <a:off x="3901440" y="101346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64" name="Drop Down 24" hidden="1">
          <a:extLst>
            <a:ext uri="{63B3BB69-23CF-44E3-9099-C40C66FF867C}">
              <a14:compatExt xmlns:a14="http://schemas.microsoft.com/office/drawing/2010/main" spid="_x0000_s2072"/>
            </a:ext>
            <a:ext uri="{FF2B5EF4-FFF2-40B4-BE49-F238E27FC236}">
              <a16:creationId xmlns:a16="http://schemas.microsoft.com/office/drawing/2014/main" id="{39F9B724-B67D-4292-877B-4CAFDF14803B}"/>
            </a:ext>
          </a:extLst>
        </xdr:cNvPr>
        <xdr:cNvSpPr/>
      </xdr:nvSpPr>
      <xdr:spPr bwMode="auto">
        <a:xfrm>
          <a:off x="3901440" y="101346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65" name="Drop Down 24" hidden="1">
          <a:extLst>
            <a:ext uri="{63B3BB69-23CF-44E3-9099-C40C66FF867C}">
              <a14:compatExt xmlns:a14="http://schemas.microsoft.com/office/drawing/2010/main" spid="_x0000_s2072"/>
            </a:ext>
            <a:ext uri="{FF2B5EF4-FFF2-40B4-BE49-F238E27FC236}">
              <a16:creationId xmlns:a16="http://schemas.microsoft.com/office/drawing/2014/main" id="{BE4F692C-436C-4EFF-9C63-1CFEC3DD0BDF}"/>
            </a:ext>
          </a:extLst>
        </xdr:cNvPr>
        <xdr:cNvSpPr/>
      </xdr:nvSpPr>
      <xdr:spPr bwMode="auto">
        <a:xfrm>
          <a:off x="3901440" y="101346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66" name="Drop Down 24" hidden="1">
          <a:extLst>
            <a:ext uri="{63B3BB69-23CF-44E3-9099-C40C66FF867C}">
              <a14:compatExt xmlns:a14="http://schemas.microsoft.com/office/drawing/2010/main" spid="_x0000_s2072"/>
            </a:ext>
            <a:ext uri="{FF2B5EF4-FFF2-40B4-BE49-F238E27FC236}">
              <a16:creationId xmlns:a16="http://schemas.microsoft.com/office/drawing/2014/main" id="{01FDD674-6358-4DC0-9F51-B820A54DB8DB}"/>
            </a:ext>
          </a:extLst>
        </xdr:cNvPr>
        <xdr:cNvSpPr/>
      </xdr:nvSpPr>
      <xdr:spPr bwMode="auto">
        <a:xfrm>
          <a:off x="3901440" y="101346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67" name="Drop Down 24" hidden="1">
          <a:extLst>
            <a:ext uri="{63B3BB69-23CF-44E3-9099-C40C66FF867C}">
              <a14:compatExt xmlns:a14="http://schemas.microsoft.com/office/drawing/2010/main" spid="_x0000_s2072"/>
            </a:ext>
            <a:ext uri="{FF2B5EF4-FFF2-40B4-BE49-F238E27FC236}">
              <a16:creationId xmlns:a16="http://schemas.microsoft.com/office/drawing/2014/main" id="{7DEE77F1-64F2-4070-A6FE-F0F945A6BF40}"/>
            </a:ext>
          </a:extLst>
        </xdr:cNvPr>
        <xdr:cNvSpPr/>
      </xdr:nvSpPr>
      <xdr:spPr bwMode="auto">
        <a:xfrm>
          <a:off x="3901440" y="101346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668" name="Drop Down 24" hidden="1">
          <a:extLst>
            <a:ext uri="{63B3BB69-23CF-44E3-9099-C40C66FF867C}">
              <a14:compatExt xmlns:a14="http://schemas.microsoft.com/office/drawing/2010/main" spid="_x0000_s2072"/>
            </a:ext>
            <a:ext uri="{FF2B5EF4-FFF2-40B4-BE49-F238E27FC236}">
              <a16:creationId xmlns:a16="http://schemas.microsoft.com/office/drawing/2014/main" id="{FA85ACD7-8772-45CB-B474-F0D07DADD60F}"/>
            </a:ext>
          </a:extLst>
        </xdr:cNvPr>
        <xdr:cNvSpPr/>
      </xdr:nvSpPr>
      <xdr:spPr bwMode="auto">
        <a:xfrm>
          <a:off x="3901440" y="1014831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669" name="Drop Down 24" hidden="1">
          <a:extLst>
            <a:ext uri="{63B3BB69-23CF-44E3-9099-C40C66FF867C}">
              <a14:compatExt xmlns:a14="http://schemas.microsoft.com/office/drawing/2010/main" spid="_x0000_s2072"/>
            </a:ext>
            <a:ext uri="{FF2B5EF4-FFF2-40B4-BE49-F238E27FC236}">
              <a16:creationId xmlns:a16="http://schemas.microsoft.com/office/drawing/2014/main" id="{31DB2A24-8709-4481-9E78-0839B245AC73}"/>
            </a:ext>
          </a:extLst>
        </xdr:cNvPr>
        <xdr:cNvSpPr/>
      </xdr:nvSpPr>
      <xdr:spPr bwMode="auto">
        <a:xfrm>
          <a:off x="3901440" y="1014831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713</xdr:row>
      <xdr:rowOff>0</xdr:rowOff>
    </xdr:from>
    <xdr:ext cx="2476500" cy="199970"/>
    <xdr:sp macro="" textlink="">
      <xdr:nvSpPr>
        <xdr:cNvPr id="670" name="Drop Down 24" hidden="1">
          <a:extLst>
            <a:ext uri="{63B3BB69-23CF-44E3-9099-C40C66FF867C}">
              <a14:compatExt xmlns:a14="http://schemas.microsoft.com/office/drawing/2010/main" spid="_x0000_s2072"/>
            </a:ext>
            <a:ext uri="{FF2B5EF4-FFF2-40B4-BE49-F238E27FC236}">
              <a16:creationId xmlns:a16="http://schemas.microsoft.com/office/drawing/2014/main" id="{FF4E5437-2E6F-4329-B984-B04400C53334}"/>
            </a:ext>
          </a:extLst>
        </xdr:cNvPr>
        <xdr:cNvSpPr/>
      </xdr:nvSpPr>
      <xdr:spPr bwMode="auto">
        <a:xfrm>
          <a:off x="3901440" y="1014831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71" name="Drop Down 24" hidden="1">
          <a:extLst>
            <a:ext uri="{63B3BB69-23CF-44E3-9099-C40C66FF867C}">
              <a14:compatExt xmlns:a14="http://schemas.microsoft.com/office/drawing/2010/main" spid="_x0000_s2072"/>
            </a:ext>
            <a:ext uri="{FF2B5EF4-FFF2-40B4-BE49-F238E27FC236}">
              <a16:creationId xmlns:a16="http://schemas.microsoft.com/office/drawing/2014/main" id="{82314675-7C4A-4AF7-8428-7F83CF6CCBC6}"/>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72" name="Drop Down 24" hidden="1">
          <a:extLst>
            <a:ext uri="{63B3BB69-23CF-44E3-9099-C40C66FF867C}">
              <a14:compatExt xmlns:a14="http://schemas.microsoft.com/office/drawing/2010/main" spid="_x0000_s2072"/>
            </a:ext>
            <a:ext uri="{FF2B5EF4-FFF2-40B4-BE49-F238E27FC236}">
              <a16:creationId xmlns:a16="http://schemas.microsoft.com/office/drawing/2014/main" id="{15BCB1CC-3E1D-4331-9838-6123C16E8774}"/>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73" name="Drop Down 24" hidden="1">
          <a:extLst>
            <a:ext uri="{63B3BB69-23CF-44E3-9099-C40C66FF867C}">
              <a14:compatExt xmlns:a14="http://schemas.microsoft.com/office/drawing/2010/main" spid="_x0000_s2072"/>
            </a:ext>
            <a:ext uri="{FF2B5EF4-FFF2-40B4-BE49-F238E27FC236}">
              <a16:creationId xmlns:a16="http://schemas.microsoft.com/office/drawing/2014/main" id="{9AB438C6-A669-457F-B5AA-7E8497C2EAE7}"/>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74" name="Drop Down 24" hidden="1">
          <a:extLst>
            <a:ext uri="{63B3BB69-23CF-44E3-9099-C40C66FF867C}">
              <a14:compatExt xmlns:a14="http://schemas.microsoft.com/office/drawing/2010/main" spid="_x0000_s2072"/>
            </a:ext>
            <a:ext uri="{FF2B5EF4-FFF2-40B4-BE49-F238E27FC236}">
              <a16:creationId xmlns:a16="http://schemas.microsoft.com/office/drawing/2014/main" id="{9B2BF1F2-D1AB-4C05-93B2-BE4E6A49613C}"/>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2" name="Drop Down 24" hidden="1">
          <a:extLst>
            <a:ext uri="{63B3BB69-23CF-44E3-9099-C40C66FF867C}">
              <a14:compatExt xmlns:a14="http://schemas.microsoft.com/office/drawing/2010/main" spid="_x0000_s2072"/>
            </a:ext>
            <a:ext uri="{FF2B5EF4-FFF2-40B4-BE49-F238E27FC236}">
              <a16:creationId xmlns:a16="http://schemas.microsoft.com/office/drawing/2014/main" id="{A6D362EC-E303-4D9A-822A-43AF7DC224B8}"/>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3" name="Drop Down 24" hidden="1">
          <a:extLst>
            <a:ext uri="{63B3BB69-23CF-44E3-9099-C40C66FF867C}">
              <a14:compatExt xmlns:a14="http://schemas.microsoft.com/office/drawing/2010/main" spid="_x0000_s2072"/>
            </a:ext>
            <a:ext uri="{FF2B5EF4-FFF2-40B4-BE49-F238E27FC236}">
              <a16:creationId xmlns:a16="http://schemas.microsoft.com/office/drawing/2014/main" id="{A4C868C4-602A-4F24-83E7-27F950E30422}"/>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4" name="Drop Down 24" hidden="1">
          <a:extLst>
            <a:ext uri="{63B3BB69-23CF-44E3-9099-C40C66FF867C}">
              <a14:compatExt xmlns:a14="http://schemas.microsoft.com/office/drawing/2010/main" spid="_x0000_s2072"/>
            </a:ext>
            <a:ext uri="{FF2B5EF4-FFF2-40B4-BE49-F238E27FC236}">
              <a16:creationId xmlns:a16="http://schemas.microsoft.com/office/drawing/2014/main" id="{0103C6E7-C7B1-4323-A06F-E1FBACE1F176}"/>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5" name="Drop Down 24" hidden="1">
          <a:extLst>
            <a:ext uri="{63B3BB69-23CF-44E3-9099-C40C66FF867C}">
              <a14:compatExt xmlns:a14="http://schemas.microsoft.com/office/drawing/2010/main" spid="_x0000_s2072"/>
            </a:ext>
            <a:ext uri="{FF2B5EF4-FFF2-40B4-BE49-F238E27FC236}">
              <a16:creationId xmlns:a16="http://schemas.microsoft.com/office/drawing/2014/main" id="{D7FEAF6E-D215-4FAB-98B5-D7EDD073439C}"/>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6" name="Drop Down 24" hidden="1">
          <a:extLst>
            <a:ext uri="{63B3BB69-23CF-44E3-9099-C40C66FF867C}">
              <a14:compatExt xmlns:a14="http://schemas.microsoft.com/office/drawing/2010/main" spid="_x0000_s2072"/>
            </a:ext>
            <a:ext uri="{FF2B5EF4-FFF2-40B4-BE49-F238E27FC236}">
              <a16:creationId xmlns:a16="http://schemas.microsoft.com/office/drawing/2014/main" id="{49D20D09-0113-4DA8-AB56-F3EDE6B21FCD}"/>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7" name="Drop Down 24" hidden="1">
          <a:extLst>
            <a:ext uri="{63B3BB69-23CF-44E3-9099-C40C66FF867C}">
              <a14:compatExt xmlns:a14="http://schemas.microsoft.com/office/drawing/2010/main" spid="_x0000_s2072"/>
            </a:ext>
            <a:ext uri="{FF2B5EF4-FFF2-40B4-BE49-F238E27FC236}">
              <a16:creationId xmlns:a16="http://schemas.microsoft.com/office/drawing/2014/main" id="{B53BDD46-A225-4369-974A-EEAD48D94FC1}"/>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8" name="Drop Down 24" hidden="1">
          <a:extLst>
            <a:ext uri="{63B3BB69-23CF-44E3-9099-C40C66FF867C}">
              <a14:compatExt xmlns:a14="http://schemas.microsoft.com/office/drawing/2010/main" spid="_x0000_s2072"/>
            </a:ext>
            <a:ext uri="{FF2B5EF4-FFF2-40B4-BE49-F238E27FC236}">
              <a16:creationId xmlns:a16="http://schemas.microsoft.com/office/drawing/2014/main" id="{DFED7045-F574-4757-AAA8-D3A8E4983AF4}"/>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89" name="Drop Down 24" hidden="1">
          <a:extLst>
            <a:ext uri="{63B3BB69-23CF-44E3-9099-C40C66FF867C}">
              <a14:compatExt xmlns:a14="http://schemas.microsoft.com/office/drawing/2010/main" spid="_x0000_s2072"/>
            </a:ext>
            <a:ext uri="{FF2B5EF4-FFF2-40B4-BE49-F238E27FC236}">
              <a16:creationId xmlns:a16="http://schemas.microsoft.com/office/drawing/2014/main" id="{C37CBB07-3A6E-4FF2-95A5-7F78059CF0EF}"/>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0" name="Drop Down 24" hidden="1">
          <a:extLst>
            <a:ext uri="{63B3BB69-23CF-44E3-9099-C40C66FF867C}">
              <a14:compatExt xmlns:a14="http://schemas.microsoft.com/office/drawing/2010/main" spid="_x0000_s2072"/>
            </a:ext>
            <a:ext uri="{FF2B5EF4-FFF2-40B4-BE49-F238E27FC236}">
              <a16:creationId xmlns:a16="http://schemas.microsoft.com/office/drawing/2014/main" id="{321F0E24-D278-4712-A40C-44AB501444DA}"/>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1" name="Drop Down 24" hidden="1">
          <a:extLst>
            <a:ext uri="{63B3BB69-23CF-44E3-9099-C40C66FF867C}">
              <a14:compatExt xmlns:a14="http://schemas.microsoft.com/office/drawing/2010/main" spid="_x0000_s2072"/>
            </a:ext>
            <a:ext uri="{FF2B5EF4-FFF2-40B4-BE49-F238E27FC236}">
              <a16:creationId xmlns:a16="http://schemas.microsoft.com/office/drawing/2014/main" id="{B5D56EAC-4F53-4255-8759-F8C17CCE33A6}"/>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2" name="Drop Down 24" hidden="1">
          <a:extLst>
            <a:ext uri="{63B3BB69-23CF-44E3-9099-C40C66FF867C}">
              <a14:compatExt xmlns:a14="http://schemas.microsoft.com/office/drawing/2010/main" spid="_x0000_s2072"/>
            </a:ext>
            <a:ext uri="{FF2B5EF4-FFF2-40B4-BE49-F238E27FC236}">
              <a16:creationId xmlns:a16="http://schemas.microsoft.com/office/drawing/2014/main" id="{2499D3FA-2254-4C1B-8AF3-3E359D5A124A}"/>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3" name="Drop Down 24" hidden="1">
          <a:extLst>
            <a:ext uri="{63B3BB69-23CF-44E3-9099-C40C66FF867C}">
              <a14:compatExt xmlns:a14="http://schemas.microsoft.com/office/drawing/2010/main" spid="_x0000_s2072"/>
            </a:ext>
            <a:ext uri="{FF2B5EF4-FFF2-40B4-BE49-F238E27FC236}">
              <a16:creationId xmlns:a16="http://schemas.microsoft.com/office/drawing/2014/main" id="{6D518A1D-8569-4C99-9694-2045D0983987}"/>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4" name="Drop Down 24" hidden="1">
          <a:extLst>
            <a:ext uri="{63B3BB69-23CF-44E3-9099-C40C66FF867C}">
              <a14:compatExt xmlns:a14="http://schemas.microsoft.com/office/drawing/2010/main" spid="_x0000_s2072"/>
            </a:ext>
            <a:ext uri="{FF2B5EF4-FFF2-40B4-BE49-F238E27FC236}">
              <a16:creationId xmlns:a16="http://schemas.microsoft.com/office/drawing/2014/main" id="{E477AFA2-27B0-4669-A614-EB54D85A6039}"/>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5" name="Drop Down 24" hidden="1">
          <a:extLst>
            <a:ext uri="{63B3BB69-23CF-44E3-9099-C40C66FF867C}">
              <a14:compatExt xmlns:a14="http://schemas.microsoft.com/office/drawing/2010/main" spid="_x0000_s2072"/>
            </a:ext>
            <a:ext uri="{FF2B5EF4-FFF2-40B4-BE49-F238E27FC236}">
              <a16:creationId xmlns:a16="http://schemas.microsoft.com/office/drawing/2014/main" id="{0FA4A88C-C304-4F1D-A9C0-02B4A9442F9C}"/>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6" name="Drop Down 24" hidden="1">
          <a:extLst>
            <a:ext uri="{63B3BB69-23CF-44E3-9099-C40C66FF867C}">
              <a14:compatExt xmlns:a14="http://schemas.microsoft.com/office/drawing/2010/main" spid="_x0000_s2072"/>
            </a:ext>
            <a:ext uri="{FF2B5EF4-FFF2-40B4-BE49-F238E27FC236}">
              <a16:creationId xmlns:a16="http://schemas.microsoft.com/office/drawing/2014/main" id="{2415C4C7-36FA-4054-9A22-A192358947DF}"/>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716</xdr:row>
      <xdr:rowOff>0</xdr:rowOff>
    </xdr:from>
    <xdr:ext cx="2476500" cy="199970"/>
    <xdr:sp macro="" textlink="">
      <xdr:nvSpPr>
        <xdr:cNvPr id="697" name="Drop Down 24" hidden="1">
          <a:extLst>
            <a:ext uri="{63B3BB69-23CF-44E3-9099-C40C66FF867C}">
              <a14:compatExt xmlns:a14="http://schemas.microsoft.com/office/drawing/2010/main" spid="_x0000_s2072"/>
            </a:ext>
            <a:ext uri="{FF2B5EF4-FFF2-40B4-BE49-F238E27FC236}">
              <a16:creationId xmlns:a16="http://schemas.microsoft.com/office/drawing/2014/main" id="{6119FC96-6610-4E4B-95E4-E392D1F3BCC4}"/>
            </a:ext>
          </a:extLst>
        </xdr:cNvPr>
        <xdr:cNvSpPr/>
      </xdr:nvSpPr>
      <xdr:spPr bwMode="auto">
        <a:xfrm>
          <a:off x="3901440" y="101185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714</xdr:row>
      <xdr:rowOff>0</xdr:rowOff>
    </xdr:from>
    <xdr:ext cx="2476500" cy="199970"/>
    <xdr:sp macro="" textlink="">
      <xdr:nvSpPr>
        <xdr:cNvPr id="698" name="Drop Down 24" hidden="1">
          <a:extLst>
            <a:ext uri="{63B3BB69-23CF-44E3-9099-C40C66FF867C}">
              <a14:compatExt xmlns:a14="http://schemas.microsoft.com/office/drawing/2010/main" spid="_x0000_s2072"/>
            </a:ext>
            <a:ext uri="{FF2B5EF4-FFF2-40B4-BE49-F238E27FC236}">
              <a16:creationId xmlns:a16="http://schemas.microsoft.com/office/drawing/2014/main" id="{071DE53D-CD21-4751-85FB-535E6C14CA2D}"/>
            </a:ext>
          </a:extLst>
        </xdr:cNvPr>
        <xdr:cNvSpPr/>
      </xdr:nvSpPr>
      <xdr:spPr bwMode="auto">
        <a:xfrm>
          <a:off x="3901440" y="10043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714</xdr:row>
      <xdr:rowOff>0</xdr:rowOff>
    </xdr:from>
    <xdr:ext cx="2476500" cy="199970"/>
    <xdr:sp macro="" textlink="">
      <xdr:nvSpPr>
        <xdr:cNvPr id="699" name="Drop Down 24" hidden="1">
          <a:extLst>
            <a:ext uri="{63B3BB69-23CF-44E3-9099-C40C66FF867C}">
              <a14:compatExt xmlns:a14="http://schemas.microsoft.com/office/drawing/2010/main" spid="_x0000_s2072"/>
            </a:ext>
            <a:ext uri="{FF2B5EF4-FFF2-40B4-BE49-F238E27FC236}">
              <a16:creationId xmlns:a16="http://schemas.microsoft.com/office/drawing/2014/main" id="{7A406FA5-AC3F-486C-85B8-19D35315587E}"/>
            </a:ext>
          </a:extLst>
        </xdr:cNvPr>
        <xdr:cNvSpPr/>
      </xdr:nvSpPr>
      <xdr:spPr bwMode="auto">
        <a:xfrm>
          <a:off x="3901440" y="10043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714</xdr:row>
      <xdr:rowOff>0</xdr:rowOff>
    </xdr:from>
    <xdr:ext cx="2476500" cy="199970"/>
    <xdr:sp macro="" textlink="">
      <xdr:nvSpPr>
        <xdr:cNvPr id="700" name="Drop Down 24" hidden="1">
          <a:extLst>
            <a:ext uri="{63B3BB69-23CF-44E3-9099-C40C66FF867C}">
              <a14:compatExt xmlns:a14="http://schemas.microsoft.com/office/drawing/2010/main" spid="_x0000_s2072"/>
            </a:ext>
            <a:ext uri="{FF2B5EF4-FFF2-40B4-BE49-F238E27FC236}">
              <a16:creationId xmlns:a16="http://schemas.microsoft.com/office/drawing/2014/main" id="{5D40A87A-9BC8-4E7B-8441-DB06C5D04E45}"/>
            </a:ext>
          </a:extLst>
        </xdr:cNvPr>
        <xdr:cNvSpPr/>
      </xdr:nvSpPr>
      <xdr:spPr bwMode="auto">
        <a:xfrm>
          <a:off x="3901440" y="10043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714</xdr:row>
      <xdr:rowOff>0</xdr:rowOff>
    </xdr:from>
    <xdr:ext cx="2476500" cy="199970"/>
    <xdr:sp macro="" textlink="">
      <xdr:nvSpPr>
        <xdr:cNvPr id="701" name="Drop Down 24" hidden="1">
          <a:extLst>
            <a:ext uri="{63B3BB69-23CF-44E3-9099-C40C66FF867C}">
              <a14:compatExt xmlns:a14="http://schemas.microsoft.com/office/drawing/2010/main" spid="_x0000_s2072"/>
            </a:ext>
            <a:ext uri="{FF2B5EF4-FFF2-40B4-BE49-F238E27FC236}">
              <a16:creationId xmlns:a16="http://schemas.microsoft.com/office/drawing/2014/main" id="{844E1BE7-A07F-4C33-9BE5-ECB79934DA17}"/>
            </a:ext>
          </a:extLst>
        </xdr:cNvPr>
        <xdr:cNvSpPr/>
      </xdr:nvSpPr>
      <xdr:spPr bwMode="auto">
        <a:xfrm>
          <a:off x="3901440" y="10043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714</xdr:row>
      <xdr:rowOff>0</xdr:rowOff>
    </xdr:from>
    <xdr:ext cx="2476500" cy="199970"/>
    <xdr:sp macro="" textlink="">
      <xdr:nvSpPr>
        <xdr:cNvPr id="702" name="Drop Down 24" hidden="1">
          <a:extLst>
            <a:ext uri="{63B3BB69-23CF-44E3-9099-C40C66FF867C}">
              <a14:compatExt xmlns:a14="http://schemas.microsoft.com/office/drawing/2010/main" spid="_x0000_s2072"/>
            </a:ext>
            <a:ext uri="{FF2B5EF4-FFF2-40B4-BE49-F238E27FC236}">
              <a16:creationId xmlns:a16="http://schemas.microsoft.com/office/drawing/2014/main" id="{A72AB8E7-A2E6-4264-982B-AE7EC3CE5710}"/>
            </a:ext>
          </a:extLst>
        </xdr:cNvPr>
        <xdr:cNvSpPr/>
      </xdr:nvSpPr>
      <xdr:spPr bwMode="auto">
        <a:xfrm>
          <a:off x="3901440" y="10043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714</xdr:row>
      <xdr:rowOff>0</xdr:rowOff>
    </xdr:from>
    <xdr:ext cx="2476500" cy="199970"/>
    <xdr:sp macro="" textlink="">
      <xdr:nvSpPr>
        <xdr:cNvPr id="703" name="Drop Down 24" hidden="1">
          <a:extLst>
            <a:ext uri="{63B3BB69-23CF-44E3-9099-C40C66FF867C}">
              <a14:compatExt xmlns:a14="http://schemas.microsoft.com/office/drawing/2010/main" spid="_x0000_s2072"/>
            </a:ext>
            <a:ext uri="{FF2B5EF4-FFF2-40B4-BE49-F238E27FC236}">
              <a16:creationId xmlns:a16="http://schemas.microsoft.com/office/drawing/2014/main" id="{E5BB7EC3-9819-49E3-B9D4-56EF470C183B}"/>
            </a:ext>
          </a:extLst>
        </xdr:cNvPr>
        <xdr:cNvSpPr/>
      </xdr:nvSpPr>
      <xdr:spPr bwMode="auto">
        <a:xfrm>
          <a:off x="3901440" y="10043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714</xdr:row>
      <xdr:rowOff>0</xdr:rowOff>
    </xdr:from>
    <xdr:ext cx="2476500" cy="199970"/>
    <xdr:sp macro="" textlink="">
      <xdr:nvSpPr>
        <xdr:cNvPr id="704" name="Drop Down 24" hidden="1">
          <a:extLst>
            <a:ext uri="{63B3BB69-23CF-44E3-9099-C40C66FF867C}">
              <a14:compatExt xmlns:a14="http://schemas.microsoft.com/office/drawing/2010/main" spid="_x0000_s2072"/>
            </a:ext>
            <a:ext uri="{FF2B5EF4-FFF2-40B4-BE49-F238E27FC236}">
              <a16:creationId xmlns:a16="http://schemas.microsoft.com/office/drawing/2014/main" id="{5D4FF309-3520-4EC0-B347-064C35973F11}"/>
            </a:ext>
          </a:extLst>
        </xdr:cNvPr>
        <xdr:cNvSpPr/>
      </xdr:nvSpPr>
      <xdr:spPr bwMode="auto">
        <a:xfrm>
          <a:off x="3901440" y="10043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705" name="Drop Down 24" hidden="1">
          <a:extLst>
            <a:ext uri="{63B3BB69-23CF-44E3-9099-C40C66FF867C}">
              <a14:compatExt xmlns:a14="http://schemas.microsoft.com/office/drawing/2010/main" spid="_x0000_s2072"/>
            </a:ext>
            <a:ext uri="{FF2B5EF4-FFF2-40B4-BE49-F238E27FC236}">
              <a16:creationId xmlns:a16="http://schemas.microsoft.com/office/drawing/2014/main" id="{8CF931E1-E815-48E9-AA10-AA854D6B7DEF}"/>
            </a:ext>
          </a:extLst>
        </xdr:cNvPr>
        <xdr:cNvSpPr/>
      </xdr:nvSpPr>
      <xdr:spPr bwMode="auto">
        <a:xfrm>
          <a:off x="3901440" y="10056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706" name="Drop Down 24" hidden="1">
          <a:extLst>
            <a:ext uri="{63B3BB69-23CF-44E3-9099-C40C66FF867C}">
              <a14:compatExt xmlns:a14="http://schemas.microsoft.com/office/drawing/2010/main" spid="_x0000_s2072"/>
            </a:ext>
            <a:ext uri="{FF2B5EF4-FFF2-40B4-BE49-F238E27FC236}">
              <a16:creationId xmlns:a16="http://schemas.microsoft.com/office/drawing/2014/main" id="{90E15F6C-2F70-4182-B780-8EB9F597B0A5}"/>
            </a:ext>
          </a:extLst>
        </xdr:cNvPr>
        <xdr:cNvSpPr/>
      </xdr:nvSpPr>
      <xdr:spPr bwMode="auto">
        <a:xfrm>
          <a:off x="3901440" y="10056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711</xdr:row>
      <xdr:rowOff>0</xdr:rowOff>
    </xdr:from>
    <xdr:ext cx="2476500" cy="199970"/>
    <xdr:sp macro="" textlink="">
      <xdr:nvSpPr>
        <xdr:cNvPr id="707" name="Drop Down 24" hidden="1">
          <a:extLst>
            <a:ext uri="{63B3BB69-23CF-44E3-9099-C40C66FF867C}">
              <a14:compatExt xmlns:a14="http://schemas.microsoft.com/office/drawing/2010/main" spid="_x0000_s2072"/>
            </a:ext>
            <a:ext uri="{FF2B5EF4-FFF2-40B4-BE49-F238E27FC236}">
              <a16:creationId xmlns:a16="http://schemas.microsoft.com/office/drawing/2014/main" id="{F2F28119-08C4-40F8-9C8D-5188347C8A61}"/>
            </a:ext>
          </a:extLst>
        </xdr:cNvPr>
        <xdr:cNvSpPr/>
      </xdr:nvSpPr>
      <xdr:spPr bwMode="auto">
        <a:xfrm>
          <a:off x="3901440" y="10056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79</xdr:row>
      <xdr:rowOff>0</xdr:rowOff>
    </xdr:from>
    <xdr:ext cx="2529840" cy="195685"/>
    <xdr:sp macro="" textlink="">
      <xdr:nvSpPr>
        <xdr:cNvPr id="556" name="Drop Down 4" hidden="1">
          <a:extLst>
            <a:ext uri="{63B3BB69-23CF-44E3-9099-C40C66FF867C}">
              <a14:compatExt xmlns:a14="http://schemas.microsoft.com/office/drawing/2010/main" spid="_x0000_s2052"/>
            </a:ext>
            <a:ext uri="{FF2B5EF4-FFF2-40B4-BE49-F238E27FC236}">
              <a16:creationId xmlns:a16="http://schemas.microsoft.com/office/drawing/2014/main" id="{5643EAD5-0A36-483A-B8C3-689E9DF98739}"/>
            </a:ext>
          </a:extLst>
        </xdr:cNvPr>
        <xdr:cNvSpPr/>
      </xdr:nvSpPr>
      <xdr:spPr bwMode="auto">
        <a:xfrm>
          <a:off x="5529263" y="1205507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79</xdr:row>
      <xdr:rowOff>0</xdr:rowOff>
    </xdr:from>
    <xdr:ext cx="1921468" cy="195685"/>
    <xdr:sp macro="" textlink="">
      <xdr:nvSpPr>
        <xdr:cNvPr id="708" name="Drop Down 20" hidden="1">
          <a:extLst>
            <a:ext uri="{63B3BB69-23CF-44E3-9099-C40C66FF867C}">
              <a14:compatExt xmlns:a14="http://schemas.microsoft.com/office/drawing/2010/main" spid="_x0000_s2068"/>
            </a:ext>
            <a:ext uri="{FF2B5EF4-FFF2-40B4-BE49-F238E27FC236}">
              <a16:creationId xmlns:a16="http://schemas.microsoft.com/office/drawing/2014/main" id="{3B3F74E0-A8FC-4216-B639-7E829E59F407}"/>
            </a:ext>
          </a:extLst>
        </xdr:cNvPr>
        <xdr:cNvSpPr/>
      </xdr:nvSpPr>
      <xdr:spPr bwMode="auto">
        <a:xfrm>
          <a:off x="6054328" y="1205507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79</xdr:row>
      <xdr:rowOff>0</xdr:rowOff>
    </xdr:from>
    <xdr:ext cx="2476500" cy="199970"/>
    <xdr:sp macro="" textlink="">
      <xdr:nvSpPr>
        <xdr:cNvPr id="709" name="Drop Down 24" hidden="1">
          <a:extLst>
            <a:ext uri="{63B3BB69-23CF-44E3-9099-C40C66FF867C}">
              <a14:compatExt xmlns:a14="http://schemas.microsoft.com/office/drawing/2010/main" spid="_x0000_s2072"/>
            </a:ext>
            <a:ext uri="{FF2B5EF4-FFF2-40B4-BE49-F238E27FC236}">
              <a16:creationId xmlns:a16="http://schemas.microsoft.com/office/drawing/2014/main" id="{2A0C5DE8-0F4B-4AD7-8390-6148115845AC}"/>
            </a:ext>
          </a:extLst>
        </xdr:cNvPr>
        <xdr:cNvSpPr/>
      </xdr:nvSpPr>
      <xdr:spPr bwMode="auto">
        <a:xfrm>
          <a:off x="3893344" y="1205507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79</xdr:row>
      <xdr:rowOff>0</xdr:rowOff>
    </xdr:from>
    <xdr:ext cx="2529840" cy="195685"/>
    <xdr:sp macro="" textlink="">
      <xdr:nvSpPr>
        <xdr:cNvPr id="710" name="Drop Down 4" hidden="1">
          <a:extLst>
            <a:ext uri="{63B3BB69-23CF-44E3-9099-C40C66FF867C}">
              <a14:compatExt xmlns:a14="http://schemas.microsoft.com/office/drawing/2010/main" spid="_x0000_s2052"/>
            </a:ext>
            <a:ext uri="{FF2B5EF4-FFF2-40B4-BE49-F238E27FC236}">
              <a16:creationId xmlns:a16="http://schemas.microsoft.com/office/drawing/2014/main" id="{FE4EBAFF-E536-4CF0-B8ED-3E07BE804F43}"/>
            </a:ext>
          </a:extLst>
        </xdr:cNvPr>
        <xdr:cNvSpPr/>
      </xdr:nvSpPr>
      <xdr:spPr bwMode="auto">
        <a:xfrm>
          <a:off x="5529263" y="1205507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79</xdr:row>
      <xdr:rowOff>0</xdr:rowOff>
    </xdr:from>
    <xdr:ext cx="2529840" cy="195685"/>
    <xdr:sp macro="" textlink="">
      <xdr:nvSpPr>
        <xdr:cNvPr id="711" name="Drop Down 4" hidden="1">
          <a:extLst>
            <a:ext uri="{63B3BB69-23CF-44E3-9099-C40C66FF867C}">
              <a14:compatExt xmlns:a14="http://schemas.microsoft.com/office/drawing/2010/main" spid="_x0000_s2052"/>
            </a:ext>
            <a:ext uri="{FF2B5EF4-FFF2-40B4-BE49-F238E27FC236}">
              <a16:creationId xmlns:a16="http://schemas.microsoft.com/office/drawing/2014/main" id="{5199BB6B-79D6-4C64-B5E4-266AE2530D43}"/>
            </a:ext>
          </a:extLst>
        </xdr:cNvPr>
        <xdr:cNvSpPr/>
      </xdr:nvSpPr>
      <xdr:spPr bwMode="auto">
        <a:xfrm>
          <a:off x="5216128" y="1205507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79</xdr:row>
      <xdr:rowOff>0</xdr:rowOff>
    </xdr:from>
    <xdr:ext cx="2529840" cy="195685"/>
    <xdr:sp macro="" textlink="">
      <xdr:nvSpPr>
        <xdr:cNvPr id="712" name="Drop Down 4" hidden="1">
          <a:extLst>
            <a:ext uri="{63B3BB69-23CF-44E3-9099-C40C66FF867C}">
              <a14:compatExt xmlns:a14="http://schemas.microsoft.com/office/drawing/2010/main" spid="_x0000_s2052"/>
            </a:ext>
            <a:ext uri="{FF2B5EF4-FFF2-40B4-BE49-F238E27FC236}">
              <a16:creationId xmlns:a16="http://schemas.microsoft.com/office/drawing/2014/main" id="{1217A325-DED1-4748-8059-85A05AA747AA}"/>
            </a:ext>
          </a:extLst>
        </xdr:cNvPr>
        <xdr:cNvSpPr/>
      </xdr:nvSpPr>
      <xdr:spPr bwMode="auto">
        <a:xfrm>
          <a:off x="5529263" y="1205507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79</xdr:row>
      <xdr:rowOff>0</xdr:rowOff>
    </xdr:from>
    <xdr:ext cx="2529840" cy="195685"/>
    <xdr:sp macro="" textlink="">
      <xdr:nvSpPr>
        <xdr:cNvPr id="713" name="Drop Down 4" hidden="1">
          <a:extLst>
            <a:ext uri="{63B3BB69-23CF-44E3-9099-C40C66FF867C}">
              <a14:compatExt xmlns:a14="http://schemas.microsoft.com/office/drawing/2010/main" spid="_x0000_s2052"/>
            </a:ext>
            <a:ext uri="{FF2B5EF4-FFF2-40B4-BE49-F238E27FC236}">
              <a16:creationId xmlns:a16="http://schemas.microsoft.com/office/drawing/2014/main" id="{EB16953A-8B97-4C59-A5C7-368398B484F6}"/>
            </a:ext>
          </a:extLst>
        </xdr:cNvPr>
        <xdr:cNvSpPr/>
      </xdr:nvSpPr>
      <xdr:spPr bwMode="auto">
        <a:xfrm>
          <a:off x="5216128" y="1205507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85</xdr:row>
      <xdr:rowOff>0</xdr:rowOff>
    </xdr:from>
    <xdr:ext cx="2529840" cy="195685"/>
    <xdr:sp macro="" textlink="">
      <xdr:nvSpPr>
        <xdr:cNvPr id="714" name="Drop Down 4" hidden="1">
          <a:extLst>
            <a:ext uri="{63B3BB69-23CF-44E3-9099-C40C66FF867C}">
              <a14:compatExt xmlns:a14="http://schemas.microsoft.com/office/drawing/2010/main" spid="_x0000_s2052"/>
            </a:ext>
            <a:ext uri="{FF2B5EF4-FFF2-40B4-BE49-F238E27FC236}">
              <a16:creationId xmlns:a16="http://schemas.microsoft.com/office/drawing/2014/main" id="{BCA13034-D7F8-4A8E-BB18-9A15D8A28F13}"/>
            </a:ext>
          </a:extLst>
        </xdr:cNvPr>
        <xdr:cNvSpPr/>
      </xdr:nvSpPr>
      <xdr:spPr bwMode="auto">
        <a:xfrm>
          <a:off x="5529263" y="131445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85</xdr:row>
      <xdr:rowOff>0</xdr:rowOff>
    </xdr:from>
    <xdr:ext cx="1921468" cy="195685"/>
    <xdr:sp macro="" textlink="">
      <xdr:nvSpPr>
        <xdr:cNvPr id="715" name="Drop Down 20" hidden="1">
          <a:extLst>
            <a:ext uri="{63B3BB69-23CF-44E3-9099-C40C66FF867C}">
              <a14:compatExt xmlns:a14="http://schemas.microsoft.com/office/drawing/2010/main" spid="_x0000_s2068"/>
            </a:ext>
            <a:ext uri="{FF2B5EF4-FFF2-40B4-BE49-F238E27FC236}">
              <a16:creationId xmlns:a16="http://schemas.microsoft.com/office/drawing/2014/main" id="{0566A35C-3DBC-4617-9B6F-492DD9DBE06D}"/>
            </a:ext>
          </a:extLst>
        </xdr:cNvPr>
        <xdr:cNvSpPr/>
      </xdr:nvSpPr>
      <xdr:spPr bwMode="auto">
        <a:xfrm>
          <a:off x="6054328" y="131445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85</xdr:row>
      <xdr:rowOff>0</xdr:rowOff>
    </xdr:from>
    <xdr:ext cx="2476500" cy="199970"/>
    <xdr:sp macro="" textlink="">
      <xdr:nvSpPr>
        <xdr:cNvPr id="716" name="Drop Down 24" hidden="1">
          <a:extLst>
            <a:ext uri="{63B3BB69-23CF-44E3-9099-C40C66FF867C}">
              <a14:compatExt xmlns:a14="http://schemas.microsoft.com/office/drawing/2010/main" spid="_x0000_s2072"/>
            </a:ext>
            <a:ext uri="{FF2B5EF4-FFF2-40B4-BE49-F238E27FC236}">
              <a16:creationId xmlns:a16="http://schemas.microsoft.com/office/drawing/2014/main" id="{EC17241F-5598-4642-8632-D6BB540F9186}"/>
            </a:ext>
          </a:extLst>
        </xdr:cNvPr>
        <xdr:cNvSpPr/>
      </xdr:nvSpPr>
      <xdr:spPr bwMode="auto">
        <a:xfrm>
          <a:off x="3893344" y="13144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85</xdr:row>
      <xdr:rowOff>0</xdr:rowOff>
    </xdr:from>
    <xdr:ext cx="2529840" cy="195685"/>
    <xdr:sp macro="" textlink="">
      <xdr:nvSpPr>
        <xdr:cNvPr id="717" name="Drop Down 4" hidden="1">
          <a:extLst>
            <a:ext uri="{63B3BB69-23CF-44E3-9099-C40C66FF867C}">
              <a14:compatExt xmlns:a14="http://schemas.microsoft.com/office/drawing/2010/main" spid="_x0000_s2052"/>
            </a:ext>
            <a:ext uri="{FF2B5EF4-FFF2-40B4-BE49-F238E27FC236}">
              <a16:creationId xmlns:a16="http://schemas.microsoft.com/office/drawing/2014/main" id="{2A6A77DE-9A52-4523-8887-04F7E6B6DE88}"/>
            </a:ext>
          </a:extLst>
        </xdr:cNvPr>
        <xdr:cNvSpPr/>
      </xdr:nvSpPr>
      <xdr:spPr bwMode="auto">
        <a:xfrm>
          <a:off x="5529263" y="131445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85</xdr:row>
      <xdr:rowOff>0</xdr:rowOff>
    </xdr:from>
    <xdr:ext cx="2529840" cy="195685"/>
    <xdr:sp macro="" textlink="">
      <xdr:nvSpPr>
        <xdr:cNvPr id="718" name="Drop Down 4" hidden="1">
          <a:extLst>
            <a:ext uri="{63B3BB69-23CF-44E3-9099-C40C66FF867C}">
              <a14:compatExt xmlns:a14="http://schemas.microsoft.com/office/drawing/2010/main" spid="_x0000_s2052"/>
            </a:ext>
            <a:ext uri="{FF2B5EF4-FFF2-40B4-BE49-F238E27FC236}">
              <a16:creationId xmlns:a16="http://schemas.microsoft.com/office/drawing/2014/main" id="{DF820655-9F97-4D53-9C4A-7EA45FFE7A45}"/>
            </a:ext>
          </a:extLst>
        </xdr:cNvPr>
        <xdr:cNvSpPr/>
      </xdr:nvSpPr>
      <xdr:spPr bwMode="auto">
        <a:xfrm>
          <a:off x="5216128" y="131445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85</xdr:row>
      <xdr:rowOff>0</xdr:rowOff>
    </xdr:from>
    <xdr:ext cx="2529840" cy="195685"/>
    <xdr:sp macro="" textlink="">
      <xdr:nvSpPr>
        <xdr:cNvPr id="719" name="Drop Down 4" hidden="1">
          <a:extLst>
            <a:ext uri="{63B3BB69-23CF-44E3-9099-C40C66FF867C}">
              <a14:compatExt xmlns:a14="http://schemas.microsoft.com/office/drawing/2010/main" spid="_x0000_s2052"/>
            </a:ext>
            <a:ext uri="{FF2B5EF4-FFF2-40B4-BE49-F238E27FC236}">
              <a16:creationId xmlns:a16="http://schemas.microsoft.com/office/drawing/2014/main" id="{C614F2CF-71AA-432C-8CCB-8B5DCB2CE8EE}"/>
            </a:ext>
          </a:extLst>
        </xdr:cNvPr>
        <xdr:cNvSpPr/>
      </xdr:nvSpPr>
      <xdr:spPr bwMode="auto">
        <a:xfrm>
          <a:off x="5529263" y="131445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85</xdr:row>
      <xdr:rowOff>0</xdr:rowOff>
    </xdr:from>
    <xdr:ext cx="2529840" cy="195685"/>
    <xdr:sp macro="" textlink="">
      <xdr:nvSpPr>
        <xdr:cNvPr id="720" name="Drop Down 4" hidden="1">
          <a:extLst>
            <a:ext uri="{63B3BB69-23CF-44E3-9099-C40C66FF867C}">
              <a14:compatExt xmlns:a14="http://schemas.microsoft.com/office/drawing/2010/main" spid="_x0000_s2052"/>
            </a:ext>
            <a:ext uri="{FF2B5EF4-FFF2-40B4-BE49-F238E27FC236}">
              <a16:creationId xmlns:a16="http://schemas.microsoft.com/office/drawing/2014/main" id="{1A7B24E7-4E9C-4F0E-B1EF-D13176461CB0}"/>
            </a:ext>
          </a:extLst>
        </xdr:cNvPr>
        <xdr:cNvSpPr/>
      </xdr:nvSpPr>
      <xdr:spPr bwMode="auto">
        <a:xfrm>
          <a:off x="5216128" y="131445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154</xdr:row>
      <xdr:rowOff>0</xdr:rowOff>
    </xdr:from>
    <xdr:ext cx="2529840" cy="195685"/>
    <xdr:sp macro="" textlink="">
      <xdr:nvSpPr>
        <xdr:cNvPr id="721" name="Drop Down 4" hidden="1">
          <a:extLst>
            <a:ext uri="{63B3BB69-23CF-44E3-9099-C40C66FF867C}">
              <a14:compatExt xmlns:a14="http://schemas.microsoft.com/office/drawing/2010/main" spid="_x0000_s2052"/>
            </a:ext>
            <a:ext uri="{FF2B5EF4-FFF2-40B4-BE49-F238E27FC236}">
              <a16:creationId xmlns:a16="http://schemas.microsoft.com/office/drawing/2014/main" id="{81CCF78F-FFF8-4CFF-9C45-FFBC19E8800E}"/>
            </a:ext>
          </a:extLst>
        </xdr:cNvPr>
        <xdr:cNvSpPr/>
      </xdr:nvSpPr>
      <xdr:spPr bwMode="auto">
        <a:xfrm>
          <a:off x="5529263" y="142339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154</xdr:row>
      <xdr:rowOff>0</xdr:rowOff>
    </xdr:from>
    <xdr:ext cx="1921468" cy="195685"/>
    <xdr:sp macro="" textlink="">
      <xdr:nvSpPr>
        <xdr:cNvPr id="722" name="Drop Down 20" hidden="1">
          <a:extLst>
            <a:ext uri="{63B3BB69-23CF-44E3-9099-C40C66FF867C}">
              <a14:compatExt xmlns:a14="http://schemas.microsoft.com/office/drawing/2010/main" spid="_x0000_s2068"/>
            </a:ext>
            <a:ext uri="{FF2B5EF4-FFF2-40B4-BE49-F238E27FC236}">
              <a16:creationId xmlns:a16="http://schemas.microsoft.com/office/drawing/2014/main" id="{FF58A398-2F42-4471-91FD-FA4CB7474A06}"/>
            </a:ext>
          </a:extLst>
        </xdr:cNvPr>
        <xdr:cNvSpPr/>
      </xdr:nvSpPr>
      <xdr:spPr bwMode="auto">
        <a:xfrm>
          <a:off x="6054328" y="142339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154</xdr:row>
      <xdr:rowOff>0</xdr:rowOff>
    </xdr:from>
    <xdr:ext cx="2476500" cy="199970"/>
    <xdr:sp macro="" textlink="">
      <xdr:nvSpPr>
        <xdr:cNvPr id="723" name="Drop Down 24" hidden="1">
          <a:extLst>
            <a:ext uri="{63B3BB69-23CF-44E3-9099-C40C66FF867C}">
              <a14:compatExt xmlns:a14="http://schemas.microsoft.com/office/drawing/2010/main" spid="_x0000_s2072"/>
            </a:ext>
            <a:ext uri="{FF2B5EF4-FFF2-40B4-BE49-F238E27FC236}">
              <a16:creationId xmlns:a16="http://schemas.microsoft.com/office/drawing/2014/main" id="{700C7C54-A8D8-46F6-9296-9EBD28CC7079}"/>
            </a:ext>
          </a:extLst>
        </xdr:cNvPr>
        <xdr:cNvSpPr/>
      </xdr:nvSpPr>
      <xdr:spPr bwMode="auto">
        <a:xfrm>
          <a:off x="3893344" y="142339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154</xdr:row>
      <xdr:rowOff>0</xdr:rowOff>
    </xdr:from>
    <xdr:ext cx="2529840" cy="195685"/>
    <xdr:sp macro="" textlink="">
      <xdr:nvSpPr>
        <xdr:cNvPr id="724" name="Drop Down 4" hidden="1">
          <a:extLst>
            <a:ext uri="{63B3BB69-23CF-44E3-9099-C40C66FF867C}">
              <a14:compatExt xmlns:a14="http://schemas.microsoft.com/office/drawing/2010/main" spid="_x0000_s2052"/>
            </a:ext>
            <a:ext uri="{FF2B5EF4-FFF2-40B4-BE49-F238E27FC236}">
              <a16:creationId xmlns:a16="http://schemas.microsoft.com/office/drawing/2014/main" id="{4100E1AE-79F4-45CB-80D4-F2BF831CAB0A}"/>
            </a:ext>
          </a:extLst>
        </xdr:cNvPr>
        <xdr:cNvSpPr/>
      </xdr:nvSpPr>
      <xdr:spPr bwMode="auto">
        <a:xfrm>
          <a:off x="5529263" y="142339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154</xdr:row>
      <xdr:rowOff>0</xdr:rowOff>
    </xdr:from>
    <xdr:ext cx="2529840" cy="195685"/>
    <xdr:sp macro="" textlink="">
      <xdr:nvSpPr>
        <xdr:cNvPr id="725" name="Drop Down 4" hidden="1">
          <a:extLst>
            <a:ext uri="{63B3BB69-23CF-44E3-9099-C40C66FF867C}">
              <a14:compatExt xmlns:a14="http://schemas.microsoft.com/office/drawing/2010/main" spid="_x0000_s2052"/>
            </a:ext>
            <a:ext uri="{FF2B5EF4-FFF2-40B4-BE49-F238E27FC236}">
              <a16:creationId xmlns:a16="http://schemas.microsoft.com/office/drawing/2014/main" id="{B6C1A0DC-21D3-44B5-8105-A93523FCC276}"/>
            </a:ext>
          </a:extLst>
        </xdr:cNvPr>
        <xdr:cNvSpPr/>
      </xdr:nvSpPr>
      <xdr:spPr bwMode="auto">
        <a:xfrm>
          <a:off x="5216128" y="142339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154</xdr:row>
      <xdr:rowOff>0</xdr:rowOff>
    </xdr:from>
    <xdr:ext cx="2529840" cy="195685"/>
    <xdr:sp macro="" textlink="">
      <xdr:nvSpPr>
        <xdr:cNvPr id="726" name="Drop Down 4" hidden="1">
          <a:extLst>
            <a:ext uri="{63B3BB69-23CF-44E3-9099-C40C66FF867C}">
              <a14:compatExt xmlns:a14="http://schemas.microsoft.com/office/drawing/2010/main" spid="_x0000_s2052"/>
            </a:ext>
            <a:ext uri="{FF2B5EF4-FFF2-40B4-BE49-F238E27FC236}">
              <a16:creationId xmlns:a16="http://schemas.microsoft.com/office/drawing/2014/main" id="{1D888A14-DC62-47BE-94D9-95044D69B59E}"/>
            </a:ext>
          </a:extLst>
        </xdr:cNvPr>
        <xdr:cNvSpPr/>
      </xdr:nvSpPr>
      <xdr:spPr bwMode="auto">
        <a:xfrm>
          <a:off x="5529263" y="142339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154</xdr:row>
      <xdr:rowOff>0</xdr:rowOff>
    </xdr:from>
    <xdr:ext cx="2529840" cy="195685"/>
    <xdr:sp macro="" textlink="">
      <xdr:nvSpPr>
        <xdr:cNvPr id="727" name="Drop Down 4" hidden="1">
          <a:extLst>
            <a:ext uri="{63B3BB69-23CF-44E3-9099-C40C66FF867C}">
              <a14:compatExt xmlns:a14="http://schemas.microsoft.com/office/drawing/2010/main" spid="_x0000_s2052"/>
            </a:ext>
            <a:ext uri="{FF2B5EF4-FFF2-40B4-BE49-F238E27FC236}">
              <a16:creationId xmlns:a16="http://schemas.microsoft.com/office/drawing/2014/main" id="{6CB415C1-05FD-4E5B-A8B0-E02E5822A4C5}"/>
            </a:ext>
          </a:extLst>
        </xdr:cNvPr>
        <xdr:cNvSpPr/>
      </xdr:nvSpPr>
      <xdr:spPr bwMode="auto">
        <a:xfrm>
          <a:off x="5216128" y="142339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728" name="Drop Down 4" hidden="1">
          <a:extLst>
            <a:ext uri="{63B3BB69-23CF-44E3-9099-C40C66FF867C}">
              <a14:compatExt xmlns:a14="http://schemas.microsoft.com/office/drawing/2010/main" spid="_x0000_s2052"/>
            </a:ext>
            <a:ext uri="{FF2B5EF4-FFF2-40B4-BE49-F238E27FC236}">
              <a16:creationId xmlns:a16="http://schemas.microsoft.com/office/drawing/2014/main" id="{5A0741A7-7861-40FA-B734-20E50CEA7ECC}"/>
            </a:ext>
          </a:extLst>
        </xdr:cNvPr>
        <xdr:cNvSpPr/>
      </xdr:nvSpPr>
      <xdr:spPr bwMode="auto">
        <a:xfrm>
          <a:off x="5529263"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160</xdr:row>
      <xdr:rowOff>0</xdr:rowOff>
    </xdr:from>
    <xdr:ext cx="1921468" cy="195685"/>
    <xdr:sp macro="" textlink="">
      <xdr:nvSpPr>
        <xdr:cNvPr id="729" name="Drop Down 20" hidden="1">
          <a:extLst>
            <a:ext uri="{63B3BB69-23CF-44E3-9099-C40C66FF867C}">
              <a14:compatExt xmlns:a14="http://schemas.microsoft.com/office/drawing/2010/main" spid="_x0000_s2068"/>
            </a:ext>
            <a:ext uri="{FF2B5EF4-FFF2-40B4-BE49-F238E27FC236}">
              <a16:creationId xmlns:a16="http://schemas.microsoft.com/office/drawing/2014/main" id="{D947AB16-5E5C-4EBE-B94E-98FE2B0EEF3A}"/>
            </a:ext>
          </a:extLst>
        </xdr:cNvPr>
        <xdr:cNvSpPr/>
      </xdr:nvSpPr>
      <xdr:spPr bwMode="auto">
        <a:xfrm>
          <a:off x="6054328" y="2137767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160</xdr:row>
      <xdr:rowOff>0</xdr:rowOff>
    </xdr:from>
    <xdr:ext cx="2476500" cy="199970"/>
    <xdr:sp macro="" textlink="">
      <xdr:nvSpPr>
        <xdr:cNvPr id="730" name="Drop Down 24" hidden="1">
          <a:extLst>
            <a:ext uri="{63B3BB69-23CF-44E3-9099-C40C66FF867C}">
              <a14:compatExt xmlns:a14="http://schemas.microsoft.com/office/drawing/2010/main" spid="_x0000_s2072"/>
            </a:ext>
            <a:ext uri="{FF2B5EF4-FFF2-40B4-BE49-F238E27FC236}">
              <a16:creationId xmlns:a16="http://schemas.microsoft.com/office/drawing/2014/main" id="{465206A8-8ACE-4187-B98E-9A9D5823DD7E}"/>
            </a:ext>
          </a:extLst>
        </xdr:cNvPr>
        <xdr:cNvSpPr/>
      </xdr:nvSpPr>
      <xdr:spPr bwMode="auto">
        <a:xfrm>
          <a:off x="3893344" y="2137767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731" name="Drop Down 4" hidden="1">
          <a:extLst>
            <a:ext uri="{63B3BB69-23CF-44E3-9099-C40C66FF867C}">
              <a14:compatExt xmlns:a14="http://schemas.microsoft.com/office/drawing/2010/main" spid="_x0000_s2052"/>
            </a:ext>
            <a:ext uri="{FF2B5EF4-FFF2-40B4-BE49-F238E27FC236}">
              <a16:creationId xmlns:a16="http://schemas.microsoft.com/office/drawing/2014/main" id="{9678711A-9B99-4032-8A62-FF7CD7CD91D2}"/>
            </a:ext>
          </a:extLst>
        </xdr:cNvPr>
        <xdr:cNvSpPr/>
      </xdr:nvSpPr>
      <xdr:spPr bwMode="auto">
        <a:xfrm>
          <a:off x="5529263"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160</xdr:row>
      <xdr:rowOff>0</xdr:rowOff>
    </xdr:from>
    <xdr:ext cx="2529840" cy="195685"/>
    <xdr:sp macro="" textlink="">
      <xdr:nvSpPr>
        <xdr:cNvPr id="732" name="Drop Down 4" hidden="1">
          <a:extLst>
            <a:ext uri="{63B3BB69-23CF-44E3-9099-C40C66FF867C}">
              <a14:compatExt xmlns:a14="http://schemas.microsoft.com/office/drawing/2010/main" spid="_x0000_s2052"/>
            </a:ext>
            <a:ext uri="{FF2B5EF4-FFF2-40B4-BE49-F238E27FC236}">
              <a16:creationId xmlns:a16="http://schemas.microsoft.com/office/drawing/2014/main" id="{98C8D210-CF30-4A05-97A6-F7DE1EA6BD21}"/>
            </a:ext>
          </a:extLst>
        </xdr:cNvPr>
        <xdr:cNvSpPr/>
      </xdr:nvSpPr>
      <xdr:spPr bwMode="auto">
        <a:xfrm>
          <a:off x="5216128"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733" name="Drop Down 4" hidden="1">
          <a:extLst>
            <a:ext uri="{63B3BB69-23CF-44E3-9099-C40C66FF867C}">
              <a14:compatExt xmlns:a14="http://schemas.microsoft.com/office/drawing/2010/main" spid="_x0000_s2052"/>
            </a:ext>
            <a:ext uri="{FF2B5EF4-FFF2-40B4-BE49-F238E27FC236}">
              <a16:creationId xmlns:a16="http://schemas.microsoft.com/office/drawing/2014/main" id="{06F323DF-FE5B-4402-A604-8F0D63A92E34}"/>
            </a:ext>
          </a:extLst>
        </xdr:cNvPr>
        <xdr:cNvSpPr/>
      </xdr:nvSpPr>
      <xdr:spPr bwMode="auto">
        <a:xfrm>
          <a:off x="5529263"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160</xdr:row>
      <xdr:rowOff>0</xdr:rowOff>
    </xdr:from>
    <xdr:ext cx="2529840" cy="195685"/>
    <xdr:sp macro="" textlink="">
      <xdr:nvSpPr>
        <xdr:cNvPr id="734" name="Drop Down 4" hidden="1">
          <a:extLst>
            <a:ext uri="{63B3BB69-23CF-44E3-9099-C40C66FF867C}">
              <a14:compatExt xmlns:a14="http://schemas.microsoft.com/office/drawing/2010/main" spid="_x0000_s2052"/>
            </a:ext>
            <a:ext uri="{FF2B5EF4-FFF2-40B4-BE49-F238E27FC236}">
              <a16:creationId xmlns:a16="http://schemas.microsoft.com/office/drawing/2014/main" id="{58989A6B-579E-47C6-9C68-E2D025496736}"/>
            </a:ext>
          </a:extLst>
        </xdr:cNvPr>
        <xdr:cNvSpPr/>
      </xdr:nvSpPr>
      <xdr:spPr bwMode="auto">
        <a:xfrm>
          <a:off x="5216128"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735" name="Drop Down 4" hidden="1">
          <a:extLst>
            <a:ext uri="{63B3BB69-23CF-44E3-9099-C40C66FF867C}">
              <a14:compatExt xmlns:a14="http://schemas.microsoft.com/office/drawing/2010/main" spid="_x0000_s2052"/>
            </a:ext>
            <a:ext uri="{FF2B5EF4-FFF2-40B4-BE49-F238E27FC236}">
              <a16:creationId xmlns:a16="http://schemas.microsoft.com/office/drawing/2014/main" id="{DA30D2A3-D2D5-4455-85CC-F399A11AD6EE}"/>
            </a:ext>
          </a:extLst>
        </xdr:cNvPr>
        <xdr:cNvSpPr/>
      </xdr:nvSpPr>
      <xdr:spPr bwMode="auto">
        <a:xfrm>
          <a:off x="5529263"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160</xdr:row>
      <xdr:rowOff>0</xdr:rowOff>
    </xdr:from>
    <xdr:ext cx="1921468" cy="195685"/>
    <xdr:sp macro="" textlink="">
      <xdr:nvSpPr>
        <xdr:cNvPr id="736" name="Drop Down 20" hidden="1">
          <a:extLst>
            <a:ext uri="{63B3BB69-23CF-44E3-9099-C40C66FF867C}">
              <a14:compatExt xmlns:a14="http://schemas.microsoft.com/office/drawing/2010/main" spid="_x0000_s2068"/>
            </a:ext>
            <a:ext uri="{FF2B5EF4-FFF2-40B4-BE49-F238E27FC236}">
              <a16:creationId xmlns:a16="http://schemas.microsoft.com/office/drawing/2014/main" id="{3B30C00A-E82A-4526-A4AB-3A6EA1945D59}"/>
            </a:ext>
          </a:extLst>
        </xdr:cNvPr>
        <xdr:cNvSpPr/>
      </xdr:nvSpPr>
      <xdr:spPr bwMode="auto">
        <a:xfrm>
          <a:off x="6054328" y="2137767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160</xdr:row>
      <xdr:rowOff>0</xdr:rowOff>
    </xdr:from>
    <xdr:ext cx="2476500" cy="199970"/>
    <xdr:sp macro="" textlink="">
      <xdr:nvSpPr>
        <xdr:cNvPr id="737" name="Drop Down 24" hidden="1">
          <a:extLst>
            <a:ext uri="{63B3BB69-23CF-44E3-9099-C40C66FF867C}">
              <a14:compatExt xmlns:a14="http://schemas.microsoft.com/office/drawing/2010/main" spid="_x0000_s2072"/>
            </a:ext>
            <a:ext uri="{FF2B5EF4-FFF2-40B4-BE49-F238E27FC236}">
              <a16:creationId xmlns:a16="http://schemas.microsoft.com/office/drawing/2014/main" id="{879B38CE-2711-462A-A799-8B22C9EAD1EE}"/>
            </a:ext>
          </a:extLst>
        </xdr:cNvPr>
        <xdr:cNvSpPr/>
      </xdr:nvSpPr>
      <xdr:spPr bwMode="auto">
        <a:xfrm>
          <a:off x="3893344" y="2137767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738" name="Drop Down 4" hidden="1">
          <a:extLst>
            <a:ext uri="{63B3BB69-23CF-44E3-9099-C40C66FF867C}">
              <a14:compatExt xmlns:a14="http://schemas.microsoft.com/office/drawing/2010/main" spid="_x0000_s2052"/>
            </a:ext>
            <a:ext uri="{FF2B5EF4-FFF2-40B4-BE49-F238E27FC236}">
              <a16:creationId xmlns:a16="http://schemas.microsoft.com/office/drawing/2014/main" id="{D5521C76-9D63-45F6-9F6D-3A5D59AB9FF5}"/>
            </a:ext>
          </a:extLst>
        </xdr:cNvPr>
        <xdr:cNvSpPr/>
      </xdr:nvSpPr>
      <xdr:spPr bwMode="auto">
        <a:xfrm>
          <a:off x="5529263"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160</xdr:row>
      <xdr:rowOff>0</xdr:rowOff>
    </xdr:from>
    <xdr:ext cx="2529840" cy="195685"/>
    <xdr:sp macro="" textlink="">
      <xdr:nvSpPr>
        <xdr:cNvPr id="739" name="Drop Down 4" hidden="1">
          <a:extLst>
            <a:ext uri="{63B3BB69-23CF-44E3-9099-C40C66FF867C}">
              <a14:compatExt xmlns:a14="http://schemas.microsoft.com/office/drawing/2010/main" spid="_x0000_s2052"/>
            </a:ext>
            <a:ext uri="{FF2B5EF4-FFF2-40B4-BE49-F238E27FC236}">
              <a16:creationId xmlns:a16="http://schemas.microsoft.com/office/drawing/2014/main" id="{61243041-FF0D-4710-A4A4-42D951D9979A}"/>
            </a:ext>
          </a:extLst>
        </xdr:cNvPr>
        <xdr:cNvSpPr/>
      </xdr:nvSpPr>
      <xdr:spPr bwMode="auto">
        <a:xfrm>
          <a:off x="5216128"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160</xdr:row>
      <xdr:rowOff>0</xdr:rowOff>
    </xdr:from>
    <xdr:ext cx="2529840" cy="195685"/>
    <xdr:sp macro="" textlink="">
      <xdr:nvSpPr>
        <xdr:cNvPr id="740" name="Drop Down 4" hidden="1">
          <a:extLst>
            <a:ext uri="{63B3BB69-23CF-44E3-9099-C40C66FF867C}">
              <a14:compatExt xmlns:a14="http://schemas.microsoft.com/office/drawing/2010/main" spid="_x0000_s2052"/>
            </a:ext>
            <a:ext uri="{FF2B5EF4-FFF2-40B4-BE49-F238E27FC236}">
              <a16:creationId xmlns:a16="http://schemas.microsoft.com/office/drawing/2014/main" id="{E1CAC751-8EAD-4470-97B5-4490CDC93A92}"/>
            </a:ext>
          </a:extLst>
        </xdr:cNvPr>
        <xdr:cNvSpPr/>
      </xdr:nvSpPr>
      <xdr:spPr bwMode="auto">
        <a:xfrm>
          <a:off x="5529263"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160</xdr:row>
      <xdr:rowOff>0</xdr:rowOff>
    </xdr:from>
    <xdr:ext cx="2529840" cy="195685"/>
    <xdr:sp macro="" textlink="">
      <xdr:nvSpPr>
        <xdr:cNvPr id="741" name="Drop Down 4" hidden="1">
          <a:extLst>
            <a:ext uri="{63B3BB69-23CF-44E3-9099-C40C66FF867C}">
              <a14:compatExt xmlns:a14="http://schemas.microsoft.com/office/drawing/2010/main" spid="_x0000_s2052"/>
            </a:ext>
            <a:ext uri="{FF2B5EF4-FFF2-40B4-BE49-F238E27FC236}">
              <a16:creationId xmlns:a16="http://schemas.microsoft.com/office/drawing/2014/main" id="{1715443A-51F0-437A-AD60-19D397618784}"/>
            </a:ext>
          </a:extLst>
        </xdr:cNvPr>
        <xdr:cNvSpPr/>
      </xdr:nvSpPr>
      <xdr:spPr bwMode="auto">
        <a:xfrm>
          <a:off x="5216128" y="2137767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42" name="Drop Down 4" hidden="1">
          <a:extLst>
            <a:ext uri="{63B3BB69-23CF-44E3-9099-C40C66FF867C}">
              <a14:compatExt xmlns:a14="http://schemas.microsoft.com/office/drawing/2010/main" spid="_x0000_s2052"/>
            </a:ext>
            <a:ext uri="{FF2B5EF4-FFF2-40B4-BE49-F238E27FC236}">
              <a16:creationId xmlns:a16="http://schemas.microsoft.com/office/drawing/2014/main" id="{7C162B5F-EC8B-4BE5-8C9D-62AB9495680D}"/>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164</xdr:row>
      <xdr:rowOff>0</xdr:rowOff>
    </xdr:from>
    <xdr:ext cx="1921468" cy="195685"/>
    <xdr:sp macro="" textlink="">
      <xdr:nvSpPr>
        <xdr:cNvPr id="743" name="Drop Down 20" hidden="1">
          <a:extLst>
            <a:ext uri="{63B3BB69-23CF-44E3-9099-C40C66FF867C}">
              <a14:compatExt xmlns:a14="http://schemas.microsoft.com/office/drawing/2010/main" spid="_x0000_s2068"/>
            </a:ext>
            <a:ext uri="{FF2B5EF4-FFF2-40B4-BE49-F238E27FC236}">
              <a16:creationId xmlns:a16="http://schemas.microsoft.com/office/drawing/2014/main" id="{3DF8C734-C512-4A1B-9371-695CE6B8D4C3}"/>
            </a:ext>
          </a:extLst>
        </xdr:cNvPr>
        <xdr:cNvSpPr/>
      </xdr:nvSpPr>
      <xdr:spPr bwMode="auto">
        <a:xfrm>
          <a:off x="6054328" y="2269926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164</xdr:row>
      <xdr:rowOff>0</xdr:rowOff>
    </xdr:from>
    <xdr:ext cx="2476500" cy="199970"/>
    <xdr:sp macro="" textlink="">
      <xdr:nvSpPr>
        <xdr:cNvPr id="744" name="Drop Down 24" hidden="1">
          <a:extLst>
            <a:ext uri="{63B3BB69-23CF-44E3-9099-C40C66FF867C}">
              <a14:compatExt xmlns:a14="http://schemas.microsoft.com/office/drawing/2010/main" spid="_x0000_s2072"/>
            </a:ext>
            <a:ext uri="{FF2B5EF4-FFF2-40B4-BE49-F238E27FC236}">
              <a16:creationId xmlns:a16="http://schemas.microsoft.com/office/drawing/2014/main" id="{1EF6AFA3-97FC-46A2-B35D-7DA103D6B442}"/>
            </a:ext>
          </a:extLst>
        </xdr:cNvPr>
        <xdr:cNvSpPr/>
      </xdr:nvSpPr>
      <xdr:spPr bwMode="auto">
        <a:xfrm>
          <a:off x="3893344" y="2269926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45" name="Drop Down 4" hidden="1">
          <a:extLst>
            <a:ext uri="{63B3BB69-23CF-44E3-9099-C40C66FF867C}">
              <a14:compatExt xmlns:a14="http://schemas.microsoft.com/office/drawing/2010/main" spid="_x0000_s2052"/>
            </a:ext>
            <a:ext uri="{FF2B5EF4-FFF2-40B4-BE49-F238E27FC236}">
              <a16:creationId xmlns:a16="http://schemas.microsoft.com/office/drawing/2014/main" id="{95C6B919-5673-49BB-B2CE-EF3A9E64461A}"/>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164</xdr:row>
      <xdr:rowOff>0</xdr:rowOff>
    </xdr:from>
    <xdr:ext cx="2529840" cy="195685"/>
    <xdr:sp macro="" textlink="">
      <xdr:nvSpPr>
        <xdr:cNvPr id="746" name="Drop Down 4" hidden="1">
          <a:extLst>
            <a:ext uri="{63B3BB69-23CF-44E3-9099-C40C66FF867C}">
              <a14:compatExt xmlns:a14="http://schemas.microsoft.com/office/drawing/2010/main" spid="_x0000_s2052"/>
            </a:ext>
            <a:ext uri="{FF2B5EF4-FFF2-40B4-BE49-F238E27FC236}">
              <a16:creationId xmlns:a16="http://schemas.microsoft.com/office/drawing/2014/main" id="{841F94F6-5290-40B1-B886-9A5711976977}"/>
            </a:ext>
          </a:extLst>
        </xdr:cNvPr>
        <xdr:cNvSpPr/>
      </xdr:nvSpPr>
      <xdr:spPr bwMode="auto">
        <a:xfrm>
          <a:off x="5216128"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47" name="Drop Down 4" hidden="1">
          <a:extLst>
            <a:ext uri="{63B3BB69-23CF-44E3-9099-C40C66FF867C}">
              <a14:compatExt xmlns:a14="http://schemas.microsoft.com/office/drawing/2010/main" spid="_x0000_s2052"/>
            </a:ext>
            <a:ext uri="{FF2B5EF4-FFF2-40B4-BE49-F238E27FC236}">
              <a16:creationId xmlns:a16="http://schemas.microsoft.com/office/drawing/2014/main" id="{92592681-3B4B-4902-98AE-773B522AFC65}"/>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164</xdr:row>
      <xdr:rowOff>0</xdr:rowOff>
    </xdr:from>
    <xdr:ext cx="2529840" cy="195685"/>
    <xdr:sp macro="" textlink="">
      <xdr:nvSpPr>
        <xdr:cNvPr id="748" name="Drop Down 4" hidden="1">
          <a:extLst>
            <a:ext uri="{63B3BB69-23CF-44E3-9099-C40C66FF867C}">
              <a14:compatExt xmlns:a14="http://schemas.microsoft.com/office/drawing/2010/main" spid="_x0000_s2052"/>
            </a:ext>
            <a:ext uri="{FF2B5EF4-FFF2-40B4-BE49-F238E27FC236}">
              <a16:creationId xmlns:a16="http://schemas.microsoft.com/office/drawing/2014/main" id="{56302CB9-39D6-4658-A635-EEBF6F8BD65F}"/>
            </a:ext>
          </a:extLst>
        </xdr:cNvPr>
        <xdr:cNvSpPr/>
      </xdr:nvSpPr>
      <xdr:spPr bwMode="auto">
        <a:xfrm>
          <a:off x="5216128"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49" name="Drop Down 4" hidden="1">
          <a:extLst>
            <a:ext uri="{63B3BB69-23CF-44E3-9099-C40C66FF867C}">
              <a14:compatExt xmlns:a14="http://schemas.microsoft.com/office/drawing/2010/main" spid="_x0000_s2052"/>
            </a:ext>
            <a:ext uri="{FF2B5EF4-FFF2-40B4-BE49-F238E27FC236}">
              <a16:creationId xmlns:a16="http://schemas.microsoft.com/office/drawing/2014/main" id="{3B624FE7-B6DD-41CD-B6CC-47B5CE3D50A5}"/>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164</xdr:row>
      <xdr:rowOff>0</xdr:rowOff>
    </xdr:from>
    <xdr:ext cx="1921468" cy="195685"/>
    <xdr:sp macro="" textlink="">
      <xdr:nvSpPr>
        <xdr:cNvPr id="750" name="Drop Down 20" hidden="1">
          <a:extLst>
            <a:ext uri="{63B3BB69-23CF-44E3-9099-C40C66FF867C}">
              <a14:compatExt xmlns:a14="http://schemas.microsoft.com/office/drawing/2010/main" spid="_x0000_s2068"/>
            </a:ext>
            <a:ext uri="{FF2B5EF4-FFF2-40B4-BE49-F238E27FC236}">
              <a16:creationId xmlns:a16="http://schemas.microsoft.com/office/drawing/2014/main" id="{FCD9D1F8-3FDB-4B84-BD46-247BB4DFB1E2}"/>
            </a:ext>
          </a:extLst>
        </xdr:cNvPr>
        <xdr:cNvSpPr/>
      </xdr:nvSpPr>
      <xdr:spPr bwMode="auto">
        <a:xfrm>
          <a:off x="6054328" y="2269926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164</xdr:row>
      <xdr:rowOff>0</xdr:rowOff>
    </xdr:from>
    <xdr:ext cx="2476500" cy="199970"/>
    <xdr:sp macro="" textlink="">
      <xdr:nvSpPr>
        <xdr:cNvPr id="751" name="Drop Down 24" hidden="1">
          <a:extLst>
            <a:ext uri="{63B3BB69-23CF-44E3-9099-C40C66FF867C}">
              <a14:compatExt xmlns:a14="http://schemas.microsoft.com/office/drawing/2010/main" spid="_x0000_s2072"/>
            </a:ext>
            <a:ext uri="{FF2B5EF4-FFF2-40B4-BE49-F238E27FC236}">
              <a16:creationId xmlns:a16="http://schemas.microsoft.com/office/drawing/2014/main" id="{FD4A184E-5BDB-4BDE-815A-E07B7452DBA0}"/>
            </a:ext>
          </a:extLst>
        </xdr:cNvPr>
        <xdr:cNvSpPr/>
      </xdr:nvSpPr>
      <xdr:spPr bwMode="auto">
        <a:xfrm>
          <a:off x="3893344" y="2269926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52" name="Drop Down 4" hidden="1">
          <a:extLst>
            <a:ext uri="{63B3BB69-23CF-44E3-9099-C40C66FF867C}">
              <a14:compatExt xmlns:a14="http://schemas.microsoft.com/office/drawing/2010/main" spid="_x0000_s2052"/>
            </a:ext>
            <a:ext uri="{FF2B5EF4-FFF2-40B4-BE49-F238E27FC236}">
              <a16:creationId xmlns:a16="http://schemas.microsoft.com/office/drawing/2014/main" id="{7658FDD9-D614-4EAC-B207-14F7B985A7DA}"/>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164</xdr:row>
      <xdr:rowOff>0</xdr:rowOff>
    </xdr:from>
    <xdr:ext cx="2529840" cy="195685"/>
    <xdr:sp macro="" textlink="">
      <xdr:nvSpPr>
        <xdr:cNvPr id="753" name="Drop Down 4" hidden="1">
          <a:extLst>
            <a:ext uri="{63B3BB69-23CF-44E3-9099-C40C66FF867C}">
              <a14:compatExt xmlns:a14="http://schemas.microsoft.com/office/drawing/2010/main" spid="_x0000_s2052"/>
            </a:ext>
            <a:ext uri="{FF2B5EF4-FFF2-40B4-BE49-F238E27FC236}">
              <a16:creationId xmlns:a16="http://schemas.microsoft.com/office/drawing/2014/main" id="{91272E91-C6DD-48F2-826C-CB038F0E8EFE}"/>
            </a:ext>
          </a:extLst>
        </xdr:cNvPr>
        <xdr:cNvSpPr/>
      </xdr:nvSpPr>
      <xdr:spPr bwMode="auto">
        <a:xfrm>
          <a:off x="5216128"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54" name="Drop Down 4" hidden="1">
          <a:extLst>
            <a:ext uri="{63B3BB69-23CF-44E3-9099-C40C66FF867C}">
              <a14:compatExt xmlns:a14="http://schemas.microsoft.com/office/drawing/2010/main" spid="_x0000_s2052"/>
            </a:ext>
            <a:ext uri="{FF2B5EF4-FFF2-40B4-BE49-F238E27FC236}">
              <a16:creationId xmlns:a16="http://schemas.microsoft.com/office/drawing/2014/main" id="{EEA835DD-338E-4305-85C3-B6C6836A1C42}"/>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164</xdr:row>
      <xdr:rowOff>0</xdr:rowOff>
    </xdr:from>
    <xdr:ext cx="2529840" cy="195685"/>
    <xdr:sp macro="" textlink="">
      <xdr:nvSpPr>
        <xdr:cNvPr id="755" name="Drop Down 4" hidden="1">
          <a:extLst>
            <a:ext uri="{63B3BB69-23CF-44E3-9099-C40C66FF867C}">
              <a14:compatExt xmlns:a14="http://schemas.microsoft.com/office/drawing/2010/main" spid="_x0000_s2052"/>
            </a:ext>
            <a:ext uri="{FF2B5EF4-FFF2-40B4-BE49-F238E27FC236}">
              <a16:creationId xmlns:a16="http://schemas.microsoft.com/office/drawing/2014/main" id="{0A56AC9B-335D-4659-A35E-886F518C1C4B}"/>
            </a:ext>
          </a:extLst>
        </xdr:cNvPr>
        <xdr:cNvSpPr/>
      </xdr:nvSpPr>
      <xdr:spPr bwMode="auto">
        <a:xfrm>
          <a:off x="5216128"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56" name="Drop Down 4" hidden="1">
          <a:extLst>
            <a:ext uri="{63B3BB69-23CF-44E3-9099-C40C66FF867C}">
              <a14:compatExt xmlns:a14="http://schemas.microsoft.com/office/drawing/2010/main" spid="_x0000_s2052"/>
            </a:ext>
            <a:ext uri="{FF2B5EF4-FFF2-40B4-BE49-F238E27FC236}">
              <a16:creationId xmlns:a16="http://schemas.microsoft.com/office/drawing/2014/main" id="{A6FC66B9-65D9-4FEF-88D2-FB4E8B3A6D42}"/>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164</xdr:row>
      <xdr:rowOff>0</xdr:rowOff>
    </xdr:from>
    <xdr:ext cx="1921468" cy="195685"/>
    <xdr:sp macro="" textlink="">
      <xdr:nvSpPr>
        <xdr:cNvPr id="757" name="Drop Down 20" hidden="1">
          <a:extLst>
            <a:ext uri="{63B3BB69-23CF-44E3-9099-C40C66FF867C}">
              <a14:compatExt xmlns:a14="http://schemas.microsoft.com/office/drawing/2010/main" spid="_x0000_s2068"/>
            </a:ext>
            <a:ext uri="{FF2B5EF4-FFF2-40B4-BE49-F238E27FC236}">
              <a16:creationId xmlns:a16="http://schemas.microsoft.com/office/drawing/2014/main" id="{F2B44CB4-0A60-4512-B778-AD70B55D6372}"/>
            </a:ext>
          </a:extLst>
        </xdr:cNvPr>
        <xdr:cNvSpPr/>
      </xdr:nvSpPr>
      <xdr:spPr bwMode="auto">
        <a:xfrm>
          <a:off x="6054328" y="2269926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164</xdr:row>
      <xdr:rowOff>0</xdr:rowOff>
    </xdr:from>
    <xdr:ext cx="2476500" cy="199970"/>
    <xdr:sp macro="" textlink="">
      <xdr:nvSpPr>
        <xdr:cNvPr id="758" name="Drop Down 24" hidden="1">
          <a:extLst>
            <a:ext uri="{63B3BB69-23CF-44E3-9099-C40C66FF867C}">
              <a14:compatExt xmlns:a14="http://schemas.microsoft.com/office/drawing/2010/main" spid="_x0000_s2072"/>
            </a:ext>
            <a:ext uri="{FF2B5EF4-FFF2-40B4-BE49-F238E27FC236}">
              <a16:creationId xmlns:a16="http://schemas.microsoft.com/office/drawing/2014/main" id="{A470A02A-7817-4B49-B1A6-6104A73108FA}"/>
            </a:ext>
          </a:extLst>
        </xdr:cNvPr>
        <xdr:cNvSpPr/>
      </xdr:nvSpPr>
      <xdr:spPr bwMode="auto">
        <a:xfrm>
          <a:off x="3893344" y="2269926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59" name="Drop Down 4" hidden="1">
          <a:extLst>
            <a:ext uri="{63B3BB69-23CF-44E3-9099-C40C66FF867C}">
              <a14:compatExt xmlns:a14="http://schemas.microsoft.com/office/drawing/2010/main" spid="_x0000_s2052"/>
            </a:ext>
            <a:ext uri="{FF2B5EF4-FFF2-40B4-BE49-F238E27FC236}">
              <a16:creationId xmlns:a16="http://schemas.microsoft.com/office/drawing/2014/main" id="{DB940939-D5AB-4077-A61E-6A5FE4145EA8}"/>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164</xdr:row>
      <xdr:rowOff>0</xdr:rowOff>
    </xdr:from>
    <xdr:ext cx="2529840" cy="195685"/>
    <xdr:sp macro="" textlink="">
      <xdr:nvSpPr>
        <xdr:cNvPr id="760" name="Drop Down 4" hidden="1">
          <a:extLst>
            <a:ext uri="{63B3BB69-23CF-44E3-9099-C40C66FF867C}">
              <a14:compatExt xmlns:a14="http://schemas.microsoft.com/office/drawing/2010/main" spid="_x0000_s2052"/>
            </a:ext>
            <a:ext uri="{FF2B5EF4-FFF2-40B4-BE49-F238E27FC236}">
              <a16:creationId xmlns:a16="http://schemas.microsoft.com/office/drawing/2014/main" id="{8CC9D11E-0DF6-4F21-B15D-F826AA59ABE3}"/>
            </a:ext>
          </a:extLst>
        </xdr:cNvPr>
        <xdr:cNvSpPr/>
      </xdr:nvSpPr>
      <xdr:spPr bwMode="auto">
        <a:xfrm>
          <a:off x="5216128"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164</xdr:row>
      <xdr:rowOff>0</xdr:rowOff>
    </xdr:from>
    <xdr:ext cx="2529840" cy="195685"/>
    <xdr:sp macro="" textlink="">
      <xdr:nvSpPr>
        <xdr:cNvPr id="761" name="Drop Down 4" hidden="1">
          <a:extLst>
            <a:ext uri="{63B3BB69-23CF-44E3-9099-C40C66FF867C}">
              <a14:compatExt xmlns:a14="http://schemas.microsoft.com/office/drawing/2010/main" spid="_x0000_s2052"/>
            </a:ext>
            <a:ext uri="{FF2B5EF4-FFF2-40B4-BE49-F238E27FC236}">
              <a16:creationId xmlns:a16="http://schemas.microsoft.com/office/drawing/2014/main" id="{EDDDDD45-78BE-40F6-8BD3-94B00AB4DA3C}"/>
            </a:ext>
          </a:extLst>
        </xdr:cNvPr>
        <xdr:cNvSpPr/>
      </xdr:nvSpPr>
      <xdr:spPr bwMode="auto">
        <a:xfrm>
          <a:off x="5529263"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164</xdr:row>
      <xdr:rowOff>0</xdr:rowOff>
    </xdr:from>
    <xdr:ext cx="2529840" cy="195685"/>
    <xdr:sp macro="" textlink="">
      <xdr:nvSpPr>
        <xdr:cNvPr id="762" name="Drop Down 4" hidden="1">
          <a:extLst>
            <a:ext uri="{63B3BB69-23CF-44E3-9099-C40C66FF867C}">
              <a14:compatExt xmlns:a14="http://schemas.microsoft.com/office/drawing/2010/main" spid="_x0000_s2052"/>
            </a:ext>
            <a:ext uri="{FF2B5EF4-FFF2-40B4-BE49-F238E27FC236}">
              <a16:creationId xmlns:a16="http://schemas.microsoft.com/office/drawing/2014/main" id="{FF29DF0D-88B8-482E-8901-E55BFF0C5F2F}"/>
            </a:ext>
          </a:extLst>
        </xdr:cNvPr>
        <xdr:cNvSpPr/>
      </xdr:nvSpPr>
      <xdr:spPr bwMode="auto">
        <a:xfrm>
          <a:off x="5216128" y="2269926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63" name="Drop Down 4" hidden="1">
          <a:extLst>
            <a:ext uri="{63B3BB69-23CF-44E3-9099-C40C66FF867C}">
              <a14:compatExt xmlns:a14="http://schemas.microsoft.com/office/drawing/2010/main" spid="_x0000_s2052"/>
            </a:ext>
            <a:ext uri="{FF2B5EF4-FFF2-40B4-BE49-F238E27FC236}">
              <a16:creationId xmlns:a16="http://schemas.microsoft.com/office/drawing/2014/main" id="{B7EA1EED-8CF8-40A5-8817-D12533BFED52}"/>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169</xdr:row>
      <xdr:rowOff>0</xdr:rowOff>
    </xdr:from>
    <xdr:ext cx="1921468" cy="195685"/>
    <xdr:sp macro="" textlink="">
      <xdr:nvSpPr>
        <xdr:cNvPr id="764" name="Drop Down 20" hidden="1">
          <a:extLst>
            <a:ext uri="{63B3BB69-23CF-44E3-9099-C40C66FF867C}">
              <a14:compatExt xmlns:a14="http://schemas.microsoft.com/office/drawing/2010/main" spid="_x0000_s2068"/>
            </a:ext>
            <a:ext uri="{FF2B5EF4-FFF2-40B4-BE49-F238E27FC236}">
              <a16:creationId xmlns:a16="http://schemas.microsoft.com/office/drawing/2014/main" id="{C0118FD1-C8CE-4BCD-91C5-23BBB2AAC98D}"/>
            </a:ext>
          </a:extLst>
        </xdr:cNvPr>
        <xdr:cNvSpPr/>
      </xdr:nvSpPr>
      <xdr:spPr bwMode="auto">
        <a:xfrm>
          <a:off x="6054328" y="2402085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169</xdr:row>
      <xdr:rowOff>0</xdr:rowOff>
    </xdr:from>
    <xdr:ext cx="2476500" cy="199970"/>
    <xdr:sp macro="" textlink="">
      <xdr:nvSpPr>
        <xdr:cNvPr id="765" name="Drop Down 24" hidden="1">
          <a:extLst>
            <a:ext uri="{63B3BB69-23CF-44E3-9099-C40C66FF867C}">
              <a14:compatExt xmlns:a14="http://schemas.microsoft.com/office/drawing/2010/main" spid="_x0000_s2072"/>
            </a:ext>
            <a:ext uri="{FF2B5EF4-FFF2-40B4-BE49-F238E27FC236}">
              <a16:creationId xmlns:a16="http://schemas.microsoft.com/office/drawing/2014/main" id="{0665F4C6-B4C6-4EB9-83C9-30C52E674768}"/>
            </a:ext>
          </a:extLst>
        </xdr:cNvPr>
        <xdr:cNvSpPr/>
      </xdr:nvSpPr>
      <xdr:spPr bwMode="auto">
        <a:xfrm>
          <a:off x="3893344" y="24020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66" name="Drop Down 4" hidden="1">
          <a:extLst>
            <a:ext uri="{63B3BB69-23CF-44E3-9099-C40C66FF867C}">
              <a14:compatExt xmlns:a14="http://schemas.microsoft.com/office/drawing/2010/main" spid="_x0000_s2052"/>
            </a:ext>
            <a:ext uri="{FF2B5EF4-FFF2-40B4-BE49-F238E27FC236}">
              <a16:creationId xmlns:a16="http://schemas.microsoft.com/office/drawing/2014/main" id="{F557976F-BF21-48DB-8AF8-8409BE2F7F2D}"/>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767" name="Drop Down 4" hidden="1">
          <a:extLst>
            <a:ext uri="{63B3BB69-23CF-44E3-9099-C40C66FF867C}">
              <a14:compatExt xmlns:a14="http://schemas.microsoft.com/office/drawing/2010/main" spid="_x0000_s2052"/>
            </a:ext>
            <a:ext uri="{FF2B5EF4-FFF2-40B4-BE49-F238E27FC236}">
              <a16:creationId xmlns:a16="http://schemas.microsoft.com/office/drawing/2014/main" id="{7C855F8F-067F-4C58-8AA2-B9179CE29D45}"/>
            </a:ext>
          </a:extLst>
        </xdr:cNvPr>
        <xdr:cNvSpPr/>
      </xdr:nvSpPr>
      <xdr:spPr bwMode="auto">
        <a:xfrm>
          <a:off x="5216128"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68" name="Drop Down 4" hidden="1">
          <a:extLst>
            <a:ext uri="{63B3BB69-23CF-44E3-9099-C40C66FF867C}">
              <a14:compatExt xmlns:a14="http://schemas.microsoft.com/office/drawing/2010/main" spid="_x0000_s2052"/>
            </a:ext>
            <a:ext uri="{FF2B5EF4-FFF2-40B4-BE49-F238E27FC236}">
              <a16:creationId xmlns:a16="http://schemas.microsoft.com/office/drawing/2014/main" id="{749EBEC7-F6E5-491C-A19F-5532375B626C}"/>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769" name="Drop Down 4" hidden="1">
          <a:extLst>
            <a:ext uri="{63B3BB69-23CF-44E3-9099-C40C66FF867C}">
              <a14:compatExt xmlns:a14="http://schemas.microsoft.com/office/drawing/2010/main" spid="_x0000_s2052"/>
            </a:ext>
            <a:ext uri="{FF2B5EF4-FFF2-40B4-BE49-F238E27FC236}">
              <a16:creationId xmlns:a16="http://schemas.microsoft.com/office/drawing/2014/main" id="{2081D6E0-C932-4DF3-9153-8396563438F7}"/>
            </a:ext>
          </a:extLst>
        </xdr:cNvPr>
        <xdr:cNvSpPr/>
      </xdr:nvSpPr>
      <xdr:spPr bwMode="auto">
        <a:xfrm>
          <a:off x="5216128"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70" name="Drop Down 4" hidden="1">
          <a:extLst>
            <a:ext uri="{63B3BB69-23CF-44E3-9099-C40C66FF867C}">
              <a14:compatExt xmlns:a14="http://schemas.microsoft.com/office/drawing/2010/main" spid="_x0000_s2052"/>
            </a:ext>
            <a:ext uri="{FF2B5EF4-FFF2-40B4-BE49-F238E27FC236}">
              <a16:creationId xmlns:a16="http://schemas.microsoft.com/office/drawing/2014/main" id="{3894AF19-0436-4BE7-AEF8-E03D14D412EC}"/>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169</xdr:row>
      <xdr:rowOff>0</xdr:rowOff>
    </xdr:from>
    <xdr:ext cx="1921468" cy="195685"/>
    <xdr:sp macro="" textlink="">
      <xdr:nvSpPr>
        <xdr:cNvPr id="771" name="Drop Down 20" hidden="1">
          <a:extLst>
            <a:ext uri="{63B3BB69-23CF-44E3-9099-C40C66FF867C}">
              <a14:compatExt xmlns:a14="http://schemas.microsoft.com/office/drawing/2010/main" spid="_x0000_s2068"/>
            </a:ext>
            <a:ext uri="{FF2B5EF4-FFF2-40B4-BE49-F238E27FC236}">
              <a16:creationId xmlns:a16="http://schemas.microsoft.com/office/drawing/2014/main" id="{82FBBD56-785A-4C2E-9EB4-5D10C7D9A7EE}"/>
            </a:ext>
          </a:extLst>
        </xdr:cNvPr>
        <xdr:cNvSpPr/>
      </xdr:nvSpPr>
      <xdr:spPr bwMode="auto">
        <a:xfrm>
          <a:off x="6054328" y="2402085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169</xdr:row>
      <xdr:rowOff>0</xdr:rowOff>
    </xdr:from>
    <xdr:ext cx="2476500" cy="199970"/>
    <xdr:sp macro="" textlink="">
      <xdr:nvSpPr>
        <xdr:cNvPr id="772" name="Drop Down 24" hidden="1">
          <a:extLst>
            <a:ext uri="{63B3BB69-23CF-44E3-9099-C40C66FF867C}">
              <a14:compatExt xmlns:a14="http://schemas.microsoft.com/office/drawing/2010/main" spid="_x0000_s2072"/>
            </a:ext>
            <a:ext uri="{FF2B5EF4-FFF2-40B4-BE49-F238E27FC236}">
              <a16:creationId xmlns:a16="http://schemas.microsoft.com/office/drawing/2014/main" id="{0655A2B5-8B14-436B-BA3A-A96C486AF9D3}"/>
            </a:ext>
          </a:extLst>
        </xdr:cNvPr>
        <xdr:cNvSpPr/>
      </xdr:nvSpPr>
      <xdr:spPr bwMode="auto">
        <a:xfrm>
          <a:off x="3893344" y="24020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73" name="Drop Down 4" hidden="1">
          <a:extLst>
            <a:ext uri="{63B3BB69-23CF-44E3-9099-C40C66FF867C}">
              <a14:compatExt xmlns:a14="http://schemas.microsoft.com/office/drawing/2010/main" spid="_x0000_s2052"/>
            </a:ext>
            <a:ext uri="{FF2B5EF4-FFF2-40B4-BE49-F238E27FC236}">
              <a16:creationId xmlns:a16="http://schemas.microsoft.com/office/drawing/2014/main" id="{50A17957-E95F-4ABE-AB73-56D118AB41F3}"/>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774" name="Drop Down 4" hidden="1">
          <a:extLst>
            <a:ext uri="{63B3BB69-23CF-44E3-9099-C40C66FF867C}">
              <a14:compatExt xmlns:a14="http://schemas.microsoft.com/office/drawing/2010/main" spid="_x0000_s2052"/>
            </a:ext>
            <a:ext uri="{FF2B5EF4-FFF2-40B4-BE49-F238E27FC236}">
              <a16:creationId xmlns:a16="http://schemas.microsoft.com/office/drawing/2014/main" id="{AC39D6BC-3C8D-41A2-BCE4-4B62DAE7B26A}"/>
            </a:ext>
          </a:extLst>
        </xdr:cNvPr>
        <xdr:cNvSpPr/>
      </xdr:nvSpPr>
      <xdr:spPr bwMode="auto">
        <a:xfrm>
          <a:off x="5216128"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75" name="Drop Down 4" hidden="1">
          <a:extLst>
            <a:ext uri="{63B3BB69-23CF-44E3-9099-C40C66FF867C}">
              <a14:compatExt xmlns:a14="http://schemas.microsoft.com/office/drawing/2010/main" spid="_x0000_s2052"/>
            </a:ext>
            <a:ext uri="{FF2B5EF4-FFF2-40B4-BE49-F238E27FC236}">
              <a16:creationId xmlns:a16="http://schemas.microsoft.com/office/drawing/2014/main" id="{421E0383-28BA-4E24-BB3F-0836F3762F44}"/>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776" name="Drop Down 4" hidden="1">
          <a:extLst>
            <a:ext uri="{63B3BB69-23CF-44E3-9099-C40C66FF867C}">
              <a14:compatExt xmlns:a14="http://schemas.microsoft.com/office/drawing/2010/main" spid="_x0000_s2052"/>
            </a:ext>
            <a:ext uri="{FF2B5EF4-FFF2-40B4-BE49-F238E27FC236}">
              <a16:creationId xmlns:a16="http://schemas.microsoft.com/office/drawing/2014/main" id="{ED579019-3D0D-4E62-B674-1774B1B88AAA}"/>
            </a:ext>
          </a:extLst>
        </xdr:cNvPr>
        <xdr:cNvSpPr/>
      </xdr:nvSpPr>
      <xdr:spPr bwMode="auto">
        <a:xfrm>
          <a:off x="5216128"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77" name="Drop Down 4" hidden="1">
          <a:extLst>
            <a:ext uri="{63B3BB69-23CF-44E3-9099-C40C66FF867C}">
              <a14:compatExt xmlns:a14="http://schemas.microsoft.com/office/drawing/2010/main" spid="_x0000_s2052"/>
            </a:ext>
            <a:ext uri="{FF2B5EF4-FFF2-40B4-BE49-F238E27FC236}">
              <a16:creationId xmlns:a16="http://schemas.microsoft.com/office/drawing/2014/main" id="{30114632-5330-4127-A8D9-4ADBEA5430F0}"/>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169</xdr:row>
      <xdr:rowOff>0</xdr:rowOff>
    </xdr:from>
    <xdr:ext cx="1921468" cy="195685"/>
    <xdr:sp macro="" textlink="">
      <xdr:nvSpPr>
        <xdr:cNvPr id="778" name="Drop Down 20" hidden="1">
          <a:extLst>
            <a:ext uri="{63B3BB69-23CF-44E3-9099-C40C66FF867C}">
              <a14:compatExt xmlns:a14="http://schemas.microsoft.com/office/drawing/2010/main" spid="_x0000_s2068"/>
            </a:ext>
            <a:ext uri="{FF2B5EF4-FFF2-40B4-BE49-F238E27FC236}">
              <a16:creationId xmlns:a16="http://schemas.microsoft.com/office/drawing/2014/main" id="{9C59593D-838D-492D-99ED-1D463EAEB138}"/>
            </a:ext>
          </a:extLst>
        </xdr:cNvPr>
        <xdr:cNvSpPr/>
      </xdr:nvSpPr>
      <xdr:spPr bwMode="auto">
        <a:xfrm>
          <a:off x="6054328" y="2402085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169</xdr:row>
      <xdr:rowOff>0</xdr:rowOff>
    </xdr:from>
    <xdr:ext cx="2476500" cy="199970"/>
    <xdr:sp macro="" textlink="">
      <xdr:nvSpPr>
        <xdr:cNvPr id="779" name="Drop Down 24" hidden="1">
          <a:extLst>
            <a:ext uri="{63B3BB69-23CF-44E3-9099-C40C66FF867C}">
              <a14:compatExt xmlns:a14="http://schemas.microsoft.com/office/drawing/2010/main" spid="_x0000_s2072"/>
            </a:ext>
            <a:ext uri="{FF2B5EF4-FFF2-40B4-BE49-F238E27FC236}">
              <a16:creationId xmlns:a16="http://schemas.microsoft.com/office/drawing/2014/main" id="{16586DC4-71E3-4DCA-B5DA-7881440E1C5E}"/>
            </a:ext>
          </a:extLst>
        </xdr:cNvPr>
        <xdr:cNvSpPr/>
      </xdr:nvSpPr>
      <xdr:spPr bwMode="auto">
        <a:xfrm>
          <a:off x="3893344" y="24020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80" name="Drop Down 4" hidden="1">
          <a:extLst>
            <a:ext uri="{63B3BB69-23CF-44E3-9099-C40C66FF867C}">
              <a14:compatExt xmlns:a14="http://schemas.microsoft.com/office/drawing/2010/main" spid="_x0000_s2052"/>
            </a:ext>
            <a:ext uri="{FF2B5EF4-FFF2-40B4-BE49-F238E27FC236}">
              <a16:creationId xmlns:a16="http://schemas.microsoft.com/office/drawing/2014/main" id="{3DD65377-C5CC-4492-A429-A47D3AD4BE03}"/>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781" name="Drop Down 4" hidden="1">
          <a:extLst>
            <a:ext uri="{63B3BB69-23CF-44E3-9099-C40C66FF867C}">
              <a14:compatExt xmlns:a14="http://schemas.microsoft.com/office/drawing/2010/main" spid="_x0000_s2052"/>
            </a:ext>
            <a:ext uri="{FF2B5EF4-FFF2-40B4-BE49-F238E27FC236}">
              <a16:creationId xmlns:a16="http://schemas.microsoft.com/office/drawing/2014/main" id="{4CBBC4AC-745C-495F-8668-41863C8DF633}"/>
            </a:ext>
          </a:extLst>
        </xdr:cNvPr>
        <xdr:cNvSpPr/>
      </xdr:nvSpPr>
      <xdr:spPr bwMode="auto">
        <a:xfrm>
          <a:off x="5216128"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169</xdr:row>
      <xdr:rowOff>0</xdr:rowOff>
    </xdr:from>
    <xdr:ext cx="2529840" cy="195685"/>
    <xdr:sp macro="" textlink="">
      <xdr:nvSpPr>
        <xdr:cNvPr id="782" name="Drop Down 4" hidden="1">
          <a:extLst>
            <a:ext uri="{63B3BB69-23CF-44E3-9099-C40C66FF867C}">
              <a14:compatExt xmlns:a14="http://schemas.microsoft.com/office/drawing/2010/main" spid="_x0000_s2052"/>
            </a:ext>
            <a:ext uri="{FF2B5EF4-FFF2-40B4-BE49-F238E27FC236}">
              <a16:creationId xmlns:a16="http://schemas.microsoft.com/office/drawing/2014/main" id="{E728FF38-E32B-40AA-AC86-7D7DD55A9B36}"/>
            </a:ext>
          </a:extLst>
        </xdr:cNvPr>
        <xdr:cNvSpPr/>
      </xdr:nvSpPr>
      <xdr:spPr bwMode="auto">
        <a:xfrm>
          <a:off x="5529263"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169</xdr:row>
      <xdr:rowOff>0</xdr:rowOff>
    </xdr:from>
    <xdr:ext cx="2529840" cy="195685"/>
    <xdr:sp macro="" textlink="">
      <xdr:nvSpPr>
        <xdr:cNvPr id="783" name="Drop Down 4" hidden="1">
          <a:extLst>
            <a:ext uri="{63B3BB69-23CF-44E3-9099-C40C66FF867C}">
              <a14:compatExt xmlns:a14="http://schemas.microsoft.com/office/drawing/2010/main" spid="_x0000_s2052"/>
            </a:ext>
            <a:ext uri="{FF2B5EF4-FFF2-40B4-BE49-F238E27FC236}">
              <a16:creationId xmlns:a16="http://schemas.microsoft.com/office/drawing/2014/main" id="{1C97B56C-2238-48E1-829D-527EE280B454}"/>
            </a:ext>
          </a:extLst>
        </xdr:cNvPr>
        <xdr:cNvSpPr/>
      </xdr:nvSpPr>
      <xdr:spPr bwMode="auto">
        <a:xfrm>
          <a:off x="5216128" y="240208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784" name="Drop Down 4" hidden="1">
          <a:extLst>
            <a:ext uri="{63B3BB69-23CF-44E3-9099-C40C66FF867C}">
              <a14:compatExt xmlns:a14="http://schemas.microsoft.com/office/drawing/2010/main" spid="_x0000_s2052"/>
            </a:ext>
            <a:ext uri="{FF2B5EF4-FFF2-40B4-BE49-F238E27FC236}">
              <a16:creationId xmlns:a16="http://schemas.microsoft.com/office/drawing/2014/main" id="{966DDCF1-857F-4FB5-B91A-2764022975C1}"/>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174</xdr:row>
      <xdr:rowOff>0</xdr:rowOff>
    </xdr:from>
    <xdr:ext cx="1921468" cy="195685"/>
    <xdr:sp macro="" textlink="">
      <xdr:nvSpPr>
        <xdr:cNvPr id="785" name="Drop Down 20" hidden="1">
          <a:extLst>
            <a:ext uri="{63B3BB69-23CF-44E3-9099-C40C66FF867C}">
              <a14:compatExt xmlns:a14="http://schemas.microsoft.com/office/drawing/2010/main" spid="_x0000_s2068"/>
            </a:ext>
            <a:ext uri="{FF2B5EF4-FFF2-40B4-BE49-F238E27FC236}">
              <a16:creationId xmlns:a16="http://schemas.microsoft.com/office/drawing/2014/main" id="{F2CB962F-C422-4B56-A14F-1B38D066A199}"/>
            </a:ext>
          </a:extLst>
        </xdr:cNvPr>
        <xdr:cNvSpPr/>
      </xdr:nvSpPr>
      <xdr:spPr bwMode="auto">
        <a:xfrm>
          <a:off x="6054328" y="2534245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174</xdr:row>
      <xdr:rowOff>0</xdr:rowOff>
    </xdr:from>
    <xdr:ext cx="2476500" cy="199970"/>
    <xdr:sp macro="" textlink="">
      <xdr:nvSpPr>
        <xdr:cNvPr id="786" name="Drop Down 24" hidden="1">
          <a:extLst>
            <a:ext uri="{63B3BB69-23CF-44E3-9099-C40C66FF867C}">
              <a14:compatExt xmlns:a14="http://schemas.microsoft.com/office/drawing/2010/main" spid="_x0000_s2072"/>
            </a:ext>
            <a:ext uri="{FF2B5EF4-FFF2-40B4-BE49-F238E27FC236}">
              <a16:creationId xmlns:a16="http://schemas.microsoft.com/office/drawing/2014/main" id="{4B186DAE-EBF4-43E7-B3B8-45D0F505DD6D}"/>
            </a:ext>
          </a:extLst>
        </xdr:cNvPr>
        <xdr:cNvSpPr/>
      </xdr:nvSpPr>
      <xdr:spPr bwMode="auto">
        <a:xfrm>
          <a:off x="3893344" y="2534245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787" name="Drop Down 4" hidden="1">
          <a:extLst>
            <a:ext uri="{63B3BB69-23CF-44E3-9099-C40C66FF867C}">
              <a14:compatExt xmlns:a14="http://schemas.microsoft.com/office/drawing/2010/main" spid="_x0000_s2052"/>
            </a:ext>
            <a:ext uri="{FF2B5EF4-FFF2-40B4-BE49-F238E27FC236}">
              <a16:creationId xmlns:a16="http://schemas.microsoft.com/office/drawing/2014/main" id="{0197C6A4-C3BC-464D-B982-9D4F3E33CF91}"/>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788" name="Drop Down 4" hidden="1">
          <a:extLst>
            <a:ext uri="{63B3BB69-23CF-44E3-9099-C40C66FF867C}">
              <a14:compatExt xmlns:a14="http://schemas.microsoft.com/office/drawing/2010/main" spid="_x0000_s2052"/>
            </a:ext>
            <a:ext uri="{FF2B5EF4-FFF2-40B4-BE49-F238E27FC236}">
              <a16:creationId xmlns:a16="http://schemas.microsoft.com/office/drawing/2014/main" id="{23FCACB1-AD8F-4DD8-8E51-2A55799704A0}"/>
            </a:ext>
          </a:extLst>
        </xdr:cNvPr>
        <xdr:cNvSpPr/>
      </xdr:nvSpPr>
      <xdr:spPr bwMode="auto">
        <a:xfrm>
          <a:off x="5216128"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789" name="Drop Down 4" hidden="1">
          <a:extLst>
            <a:ext uri="{63B3BB69-23CF-44E3-9099-C40C66FF867C}">
              <a14:compatExt xmlns:a14="http://schemas.microsoft.com/office/drawing/2010/main" spid="_x0000_s2052"/>
            </a:ext>
            <a:ext uri="{FF2B5EF4-FFF2-40B4-BE49-F238E27FC236}">
              <a16:creationId xmlns:a16="http://schemas.microsoft.com/office/drawing/2014/main" id="{5E1E4958-6C24-41D0-A97D-8CFFEF973C97}"/>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790" name="Drop Down 4" hidden="1">
          <a:extLst>
            <a:ext uri="{63B3BB69-23CF-44E3-9099-C40C66FF867C}">
              <a14:compatExt xmlns:a14="http://schemas.microsoft.com/office/drawing/2010/main" spid="_x0000_s2052"/>
            </a:ext>
            <a:ext uri="{FF2B5EF4-FFF2-40B4-BE49-F238E27FC236}">
              <a16:creationId xmlns:a16="http://schemas.microsoft.com/office/drawing/2014/main" id="{4AEE5283-D3B8-4643-B8BD-A05CD4D2097C}"/>
            </a:ext>
          </a:extLst>
        </xdr:cNvPr>
        <xdr:cNvSpPr/>
      </xdr:nvSpPr>
      <xdr:spPr bwMode="auto">
        <a:xfrm>
          <a:off x="5216128"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791" name="Drop Down 4" hidden="1">
          <a:extLst>
            <a:ext uri="{63B3BB69-23CF-44E3-9099-C40C66FF867C}">
              <a14:compatExt xmlns:a14="http://schemas.microsoft.com/office/drawing/2010/main" spid="_x0000_s2052"/>
            </a:ext>
            <a:ext uri="{FF2B5EF4-FFF2-40B4-BE49-F238E27FC236}">
              <a16:creationId xmlns:a16="http://schemas.microsoft.com/office/drawing/2014/main" id="{BEBB62DA-A07D-446D-98D0-E29A73E992D8}"/>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174</xdr:row>
      <xdr:rowOff>0</xdr:rowOff>
    </xdr:from>
    <xdr:ext cx="1921468" cy="195685"/>
    <xdr:sp macro="" textlink="">
      <xdr:nvSpPr>
        <xdr:cNvPr id="792" name="Drop Down 20" hidden="1">
          <a:extLst>
            <a:ext uri="{63B3BB69-23CF-44E3-9099-C40C66FF867C}">
              <a14:compatExt xmlns:a14="http://schemas.microsoft.com/office/drawing/2010/main" spid="_x0000_s2068"/>
            </a:ext>
            <a:ext uri="{FF2B5EF4-FFF2-40B4-BE49-F238E27FC236}">
              <a16:creationId xmlns:a16="http://schemas.microsoft.com/office/drawing/2014/main" id="{E9FDB51A-3B1A-49CE-9622-3DB3D3460E07}"/>
            </a:ext>
          </a:extLst>
        </xdr:cNvPr>
        <xdr:cNvSpPr/>
      </xdr:nvSpPr>
      <xdr:spPr bwMode="auto">
        <a:xfrm>
          <a:off x="6054328" y="2534245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174</xdr:row>
      <xdr:rowOff>0</xdr:rowOff>
    </xdr:from>
    <xdr:ext cx="2476500" cy="199970"/>
    <xdr:sp macro="" textlink="">
      <xdr:nvSpPr>
        <xdr:cNvPr id="793" name="Drop Down 24" hidden="1">
          <a:extLst>
            <a:ext uri="{63B3BB69-23CF-44E3-9099-C40C66FF867C}">
              <a14:compatExt xmlns:a14="http://schemas.microsoft.com/office/drawing/2010/main" spid="_x0000_s2072"/>
            </a:ext>
            <a:ext uri="{FF2B5EF4-FFF2-40B4-BE49-F238E27FC236}">
              <a16:creationId xmlns:a16="http://schemas.microsoft.com/office/drawing/2014/main" id="{761E6277-BDDF-4B66-9870-6D7BFE60C1E9}"/>
            </a:ext>
          </a:extLst>
        </xdr:cNvPr>
        <xdr:cNvSpPr/>
      </xdr:nvSpPr>
      <xdr:spPr bwMode="auto">
        <a:xfrm>
          <a:off x="3893344" y="2534245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794" name="Drop Down 4" hidden="1">
          <a:extLst>
            <a:ext uri="{63B3BB69-23CF-44E3-9099-C40C66FF867C}">
              <a14:compatExt xmlns:a14="http://schemas.microsoft.com/office/drawing/2010/main" spid="_x0000_s2052"/>
            </a:ext>
            <a:ext uri="{FF2B5EF4-FFF2-40B4-BE49-F238E27FC236}">
              <a16:creationId xmlns:a16="http://schemas.microsoft.com/office/drawing/2014/main" id="{AE2C4444-81D1-4D86-B117-39D5F97E9744}"/>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795" name="Drop Down 4" hidden="1">
          <a:extLst>
            <a:ext uri="{63B3BB69-23CF-44E3-9099-C40C66FF867C}">
              <a14:compatExt xmlns:a14="http://schemas.microsoft.com/office/drawing/2010/main" spid="_x0000_s2052"/>
            </a:ext>
            <a:ext uri="{FF2B5EF4-FFF2-40B4-BE49-F238E27FC236}">
              <a16:creationId xmlns:a16="http://schemas.microsoft.com/office/drawing/2014/main" id="{74419CEE-2CBB-4F2A-94AC-824BF06CFE8A}"/>
            </a:ext>
          </a:extLst>
        </xdr:cNvPr>
        <xdr:cNvSpPr/>
      </xdr:nvSpPr>
      <xdr:spPr bwMode="auto">
        <a:xfrm>
          <a:off x="5216128"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796" name="Drop Down 4" hidden="1">
          <a:extLst>
            <a:ext uri="{63B3BB69-23CF-44E3-9099-C40C66FF867C}">
              <a14:compatExt xmlns:a14="http://schemas.microsoft.com/office/drawing/2010/main" spid="_x0000_s2052"/>
            </a:ext>
            <a:ext uri="{FF2B5EF4-FFF2-40B4-BE49-F238E27FC236}">
              <a16:creationId xmlns:a16="http://schemas.microsoft.com/office/drawing/2014/main" id="{3E1110AD-B88E-48E5-8942-2A863D311568}"/>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797" name="Drop Down 4" hidden="1">
          <a:extLst>
            <a:ext uri="{63B3BB69-23CF-44E3-9099-C40C66FF867C}">
              <a14:compatExt xmlns:a14="http://schemas.microsoft.com/office/drawing/2010/main" spid="_x0000_s2052"/>
            </a:ext>
            <a:ext uri="{FF2B5EF4-FFF2-40B4-BE49-F238E27FC236}">
              <a16:creationId xmlns:a16="http://schemas.microsoft.com/office/drawing/2014/main" id="{5D8F3B23-314B-417D-B1C6-6D21466E8F82}"/>
            </a:ext>
          </a:extLst>
        </xdr:cNvPr>
        <xdr:cNvSpPr/>
      </xdr:nvSpPr>
      <xdr:spPr bwMode="auto">
        <a:xfrm>
          <a:off x="5216128"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798" name="Drop Down 4" hidden="1">
          <a:extLst>
            <a:ext uri="{63B3BB69-23CF-44E3-9099-C40C66FF867C}">
              <a14:compatExt xmlns:a14="http://schemas.microsoft.com/office/drawing/2010/main" spid="_x0000_s2052"/>
            </a:ext>
            <a:ext uri="{FF2B5EF4-FFF2-40B4-BE49-F238E27FC236}">
              <a16:creationId xmlns:a16="http://schemas.microsoft.com/office/drawing/2014/main" id="{084B79FB-3FF0-46CE-8DB6-FCB6E30B2B40}"/>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174</xdr:row>
      <xdr:rowOff>0</xdr:rowOff>
    </xdr:from>
    <xdr:ext cx="1921468" cy="195685"/>
    <xdr:sp macro="" textlink="">
      <xdr:nvSpPr>
        <xdr:cNvPr id="799" name="Drop Down 20" hidden="1">
          <a:extLst>
            <a:ext uri="{63B3BB69-23CF-44E3-9099-C40C66FF867C}">
              <a14:compatExt xmlns:a14="http://schemas.microsoft.com/office/drawing/2010/main" spid="_x0000_s2068"/>
            </a:ext>
            <a:ext uri="{FF2B5EF4-FFF2-40B4-BE49-F238E27FC236}">
              <a16:creationId xmlns:a16="http://schemas.microsoft.com/office/drawing/2014/main" id="{44038693-F683-44D2-A2EB-B2033DADA12B}"/>
            </a:ext>
          </a:extLst>
        </xdr:cNvPr>
        <xdr:cNvSpPr/>
      </xdr:nvSpPr>
      <xdr:spPr bwMode="auto">
        <a:xfrm>
          <a:off x="6054328" y="2534245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174</xdr:row>
      <xdr:rowOff>0</xdr:rowOff>
    </xdr:from>
    <xdr:ext cx="2476500" cy="199970"/>
    <xdr:sp macro="" textlink="">
      <xdr:nvSpPr>
        <xdr:cNvPr id="800" name="Drop Down 24" hidden="1">
          <a:extLst>
            <a:ext uri="{63B3BB69-23CF-44E3-9099-C40C66FF867C}">
              <a14:compatExt xmlns:a14="http://schemas.microsoft.com/office/drawing/2010/main" spid="_x0000_s2072"/>
            </a:ext>
            <a:ext uri="{FF2B5EF4-FFF2-40B4-BE49-F238E27FC236}">
              <a16:creationId xmlns:a16="http://schemas.microsoft.com/office/drawing/2014/main" id="{2AB8D108-354B-4D34-9305-CFC6033093A0}"/>
            </a:ext>
          </a:extLst>
        </xdr:cNvPr>
        <xdr:cNvSpPr/>
      </xdr:nvSpPr>
      <xdr:spPr bwMode="auto">
        <a:xfrm>
          <a:off x="3893344" y="2534245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801" name="Drop Down 4" hidden="1">
          <a:extLst>
            <a:ext uri="{63B3BB69-23CF-44E3-9099-C40C66FF867C}">
              <a14:compatExt xmlns:a14="http://schemas.microsoft.com/office/drawing/2010/main" spid="_x0000_s2052"/>
            </a:ext>
            <a:ext uri="{FF2B5EF4-FFF2-40B4-BE49-F238E27FC236}">
              <a16:creationId xmlns:a16="http://schemas.microsoft.com/office/drawing/2014/main" id="{B9AAFF0C-FEA6-49F4-A953-EE02CF840E94}"/>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802" name="Drop Down 4" hidden="1">
          <a:extLst>
            <a:ext uri="{63B3BB69-23CF-44E3-9099-C40C66FF867C}">
              <a14:compatExt xmlns:a14="http://schemas.microsoft.com/office/drawing/2010/main" spid="_x0000_s2052"/>
            </a:ext>
            <a:ext uri="{FF2B5EF4-FFF2-40B4-BE49-F238E27FC236}">
              <a16:creationId xmlns:a16="http://schemas.microsoft.com/office/drawing/2014/main" id="{B9045D73-8231-468E-970E-B96C1331C62C}"/>
            </a:ext>
          </a:extLst>
        </xdr:cNvPr>
        <xdr:cNvSpPr/>
      </xdr:nvSpPr>
      <xdr:spPr bwMode="auto">
        <a:xfrm>
          <a:off x="5216128"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174</xdr:row>
      <xdr:rowOff>0</xdr:rowOff>
    </xdr:from>
    <xdr:ext cx="2529840" cy="195685"/>
    <xdr:sp macro="" textlink="">
      <xdr:nvSpPr>
        <xdr:cNvPr id="803" name="Drop Down 4" hidden="1">
          <a:extLst>
            <a:ext uri="{63B3BB69-23CF-44E3-9099-C40C66FF867C}">
              <a14:compatExt xmlns:a14="http://schemas.microsoft.com/office/drawing/2010/main" spid="_x0000_s2052"/>
            </a:ext>
            <a:ext uri="{FF2B5EF4-FFF2-40B4-BE49-F238E27FC236}">
              <a16:creationId xmlns:a16="http://schemas.microsoft.com/office/drawing/2014/main" id="{73606FD3-DBBE-42A5-85DC-832109C6CC7F}"/>
            </a:ext>
          </a:extLst>
        </xdr:cNvPr>
        <xdr:cNvSpPr/>
      </xdr:nvSpPr>
      <xdr:spPr bwMode="auto">
        <a:xfrm>
          <a:off x="5529263"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174</xdr:row>
      <xdr:rowOff>0</xdr:rowOff>
    </xdr:from>
    <xdr:ext cx="2529840" cy="195685"/>
    <xdr:sp macro="" textlink="">
      <xdr:nvSpPr>
        <xdr:cNvPr id="804" name="Drop Down 4" hidden="1">
          <a:extLst>
            <a:ext uri="{63B3BB69-23CF-44E3-9099-C40C66FF867C}">
              <a14:compatExt xmlns:a14="http://schemas.microsoft.com/office/drawing/2010/main" spid="_x0000_s2052"/>
            </a:ext>
            <a:ext uri="{FF2B5EF4-FFF2-40B4-BE49-F238E27FC236}">
              <a16:creationId xmlns:a16="http://schemas.microsoft.com/office/drawing/2014/main" id="{F56CDABC-C193-4C51-814D-568319DDD127}"/>
            </a:ext>
          </a:extLst>
        </xdr:cNvPr>
        <xdr:cNvSpPr/>
      </xdr:nvSpPr>
      <xdr:spPr bwMode="auto">
        <a:xfrm>
          <a:off x="5216128" y="2534245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05" name="Drop Down 4" hidden="1">
          <a:extLst>
            <a:ext uri="{63B3BB69-23CF-44E3-9099-C40C66FF867C}">
              <a14:compatExt xmlns:a14="http://schemas.microsoft.com/office/drawing/2010/main" spid="_x0000_s2052"/>
            </a:ext>
            <a:ext uri="{FF2B5EF4-FFF2-40B4-BE49-F238E27FC236}">
              <a16:creationId xmlns:a16="http://schemas.microsoft.com/office/drawing/2014/main" id="{C457B925-85B8-4B66-AE6F-DDA961984FBA}"/>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06" name="Drop Down 20" hidden="1">
          <a:extLst>
            <a:ext uri="{63B3BB69-23CF-44E3-9099-C40C66FF867C}">
              <a14:compatExt xmlns:a14="http://schemas.microsoft.com/office/drawing/2010/main" spid="_x0000_s2068"/>
            </a:ext>
            <a:ext uri="{FF2B5EF4-FFF2-40B4-BE49-F238E27FC236}">
              <a16:creationId xmlns:a16="http://schemas.microsoft.com/office/drawing/2014/main" id="{02767AAC-00E8-402A-80EF-C7BA508D6F30}"/>
            </a:ext>
          </a:extLst>
        </xdr:cNvPr>
        <xdr:cNvSpPr/>
      </xdr:nvSpPr>
      <xdr:spPr bwMode="auto">
        <a:xfrm>
          <a:off x="6054328" y="2666404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07" name="Drop Down 24" hidden="1">
          <a:extLst>
            <a:ext uri="{63B3BB69-23CF-44E3-9099-C40C66FF867C}">
              <a14:compatExt xmlns:a14="http://schemas.microsoft.com/office/drawing/2010/main" spid="_x0000_s2072"/>
            </a:ext>
            <a:ext uri="{FF2B5EF4-FFF2-40B4-BE49-F238E27FC236}">
              <a16:creationId xmlns:a16="http://schemas.microsoft.com/office/drawing/2014/main" id="{15072EB2-DCCF-46B4-B5C7-3DCEA206D7C9}"/>
            </a:ext>
          </a:extLst>
        </xdr:cNvPr>
        <xdr:cNvSpPr/>
      </xdr:nvSpPr>
      <xdr:spPr bwMode="auto">
        <a:xfrm>
          <a:off x="3893344" y="266640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08" name="Drop Down 4" hidden="1">
          <a:extLst>
            <a:ext uri="{63B3BB69-23CF-44E3-9099-C40C66FF867C}">
              <a14:compatExt xmlns:a14="http://schemas.microsoft.com/office/drawing/2010/main" spid="_x0000_s2052"/>
            </a:ext>
            <a:ext uri="{FF2B5EF4-FFF2-40B4-BE49-F238E27FC236}">
              <a16:creationId xmlns:a16="http://schemas.microsoft.com/office/drawing/2014/main" id="{A3FE7E8E-F766-4A38-AA58-A1E8602D3B88}"/>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09" name="Drop Down 4" hidden="1">
          <a:extLst>
            <a:ext uri="{63B3BB69-23CF-44E3-9099-C40C66FF867C}">
              <a14:compatExt xmlns:a14="http://schemas.microsoft.com/office/drawing/2010/main" spid="_x0000_s2052"/>
            </a:ext>
            <a:ext uri="{FF2B5EF4-FFF2-40B4-BE49-F238E27FC236}">
              <a16:creationId xmlns:a16="http://schemas.microsoft.com/office/drawing/2014/main" id="{AA4C2B14-AC8B-4536-B313-6AF3D2F37A0B}"/>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10" name="Drop Down 4" hidden="1">
          <a:extLst>
            <a:ext uri="{63B3BB69-23CF-44E3-9099-C40C66FF867C}">
              <a14:compatExt xmlns:a14="http://schemas.microsoft.com/office/drawing/2010/main" spid="_x0000_s2052"/>
            </a:ext>
            <a:ext uri="{FF2B5EF4-FFF2-40B4-BE49-F238E27FC236}">
              <a16:creationId xmlns:a16="http://schemas.microsoft.com/office/drawing/2014/main" id="{555AFBC4-46D1-4A3E-B1AE-F7784FBCFCC5}"/>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11" name="Drop Down 4" hidden="1">
          <a:extLst>
            <a:ext uri="{63B3BB69-23CF-44E3-9099-C40C66FF867C}">
              <a14:compatExt xmlns:a14="http://schemas.microsoft.com/office/drawing/2010/main" spid="_x0000_s2052"/>
            </a:ext>
            <a:ext uri="{FF2B5EF4-FFF2-40B4-BE49-F238E27FC236}">
              <a16:creationId xmlns:a16="http://schemas.microsoft.com/office/drawing/2014/main" id="{034B2F89-7E33-4943-8147-70BD63FA66EF}"/>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12" name="Drop Down 4" hidden="1">
          <a:extLst>
            <a:ext uri="{63B3BB69-23CF-44E3-9099-C40C66FF867C}">
              <a14:compatExt xmlns:a14="http://schemas.microsoft.com/office/drawing/2010/main" spid="_x0000_s2052"/>
            </a:ext>
            <a:ext uri="{FF2B5EF4-FFF2-40B4-BE49-F238E27FC236}">
              <a16:creationId xmlns:a16="http://schemas.microsoft.com/office/drawing/2014/main" id="{BEC7E448-9248-44A7-BE3B-BE4938E89E80}"/>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13" name="Drop Down 20" hidden="1">
          <a:extLst>
            <a:ext uri="{63B3BB69-23CF-44E3-9099-C40C66FF867C}">
              <a14:compatExt xmlns:a14="http://schemas.microsoft.com/office/drawing/2010/main" spid="_x0000_s2068"/>
            </a:ext>
            <a:ext uri="{FF2B5EF4-FFF2-40B4-BE49-F238E27FC236}">
              <a16:creationId xmlns:a16="http://schemas.microsoft.com/office/drawing/2014/main" id="{9D3C1899-979B-47A3-A439-6B3F2739511E}"/>
            </a:ext>
          </a:extLst>
        </xdr:cNvPr>
        <xdr:cNvSpPr/>
      </xdr:nvSpPr>
      <xdr:spPr bwMode="auto">
        <a:xfrm>
          <a:off x="6054328" y="2666404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14" name="Drop Down 24" hidden="1">
          <a:extLst>
            <a:ext uri="{63B3BB69-23CF-44E3-9099-C40C66FF867C}">
              <a14:compatExt xmlns:a14="http://schemas.microsoft.com/office/drawing/2010/main" spid="_x0000_s2072"/>
            </a:ext>
            <a:ext uri="{FF2B5EF4-FFF2-40B4-BE49-F238E27FC236}">
              <a16:creationId xmlns:a16="http://schemas.microsoft.com/office/drawing/2014/main" id="{73C0E661-913B-4764-83BC-FA92106FEB3F}"/>
            </a:ext>
          </a:extLst>
        </xdr:cNvPr>
        <xdr:cNvSpPr/>
      </xdr:nvSpPr>
      <xdr:spPr bwMode="auto">
        <a:xfrm>
          <a:off x="3893344" y="266640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15" name="Drop Down 4" hidden="1">
          <a:extLst>
            <a:ext uri="{63B3BB69-23CF-44E3-9099-C40C66FF867C}">
              <a14:compatExt xmlns:a14="http://schemas.microsoft.com/office/drawing/2010/main" spid="_x0000_s2052"/>
            </a:ext>
            <a:ext uri="{FF2B5EF4-FFF2-40B4-BE49-F238E27FC236}">
              <a16:creationId xmlns:a16="http://schemas.microsoft.com/office/drawing/2014/main" id="{015B3E2C-888E-4773-9B7A-3B43B33ED27E}"/>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16" name="Drop Down 4" hidden="1">
          <a:extLst>
            <a:ext uri="{63B3BB69-23CF-44E3-9099-C40C66FF867C}">
              <a14:compatExt xmlns:a14="http://schemas.microsoft.com/office/drawing/2010/main" spid="_x0000_s2052"/>
            </a:ext>
            <a:ext uri="{FF2B5EF4-FFF2-40B4-BE49-F238E27FC236}">
              <a16:creationId xmlns:a16="http://schemas.microsoft.com/office/drawing/2014/main" id="{72BDA632-9C0E-4E0B-AC1B-FD33FB9E5C77}"/>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17" name="Drop Down 4" hidden="1">
          <a:extLst>
            <a:ext uri="{63B3BB69-23CF-44E3-9099-C40C66FF867C}">
              <a14:compatExt xmlns:a14="http://schemas.microsoft.com/office/drawing/2010/main" spid="_x0000_s2052"/>
            </a:ext>
            <a:ext uri="{FF2B5EF4-FFF2-40B4-BE49-F238E27FC236}">
              <a16:creationId xmlns:a16="http://schemas.microsoft.com/office/drawing/2014/main" id="{96EFE224-3EB1-4273-AC76-E3585B984194}"/>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18" name="Drop Down 4" hidden="1">
          <a:extLst>
            <a:ext uri="{63B3BB69-23CF-44E3-9099-C40C66FF867C}">
              <a14:compatExt xmlns:a14="http://schemas.microsoft.com/office/drawing/2010/main" spid="_x0000_s2052"/>
            </a:ext>
            <a:ext uri="{FF2B5EF4-FFF2-40B4-BE49-F238E27FC236}">
              <a16:creationId xmlns:a16="http://schemas.microsoft.com/office/drawing/2014/main" id="{D1763A8B-DDF8-4296-A341-5F4480177C44}"/>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19" name="Drop Down 4" hidden="1">
          <a:extLst>
            <a:ext uri="{63B3BB69-23CF-44E3-9099-C40C66FF867C}">
              <a14:compatExt xmlns:a14="http://schemas.microsoft.com/office/drawing/2010/main" spid="_x0000_s2052"/>
            </a:ext>
            <a:ext uri="{FF2B5EF4-FFF2-40B4-BE49-F238E27FC236}">
              <a16:creationId xmlns:a16="http://schemas.microsoft.com/office/drawing/2014/main" id="{BA8E2586-7BC5-4A79-B37C-D848A76887D9}"/>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20" name="Drop Down 20" hidden="1">
          <a:extLst>
            <a:ext uri="{63B3BB69-23CF-44E3-9099-C40C66FF867C}">
              <a14:compatExt xmlns:a14="http://schemas.microsoft.com/office/drawing/2010/main" spid="_x0000_s2068"/>
            </a:ext>
            <a:ext uri="{FF2B5EF4-FFF2-40B4-BE49-F238E27FC236}">
              <a16:creationId xmlns:a16="http://schemas.microsoft.com/office/drawing/2014/main" id="{CE518FC0-1ABB-472A-A698-65D6E7897D6C}"/>
            </a:ext>
          </a:extLst>
        </xdr:cNvPr>
        <xdr:cNvSpPr/>
      </xdr:nvSpPr>
      <xdr:spPr bwMode="auto">
        <a:xfrm>
          <a:off x="6054328" y="2666404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21" name="Drop Down 24" hidden="1">
          <a:extLst>
            <a:ext uri="{63B3BB69-23CF-44E3-9099-C40C66FF867C}">
              <a14:compatExt xmlns:a14="http://schemas.microsoft.com/office/drawing/2010/main" spid="_x0000_s2072"/>
            </a:ext>
            <a:ext uri="{FF2B5EF4-FFF2-40B4-BE49-F238E27FC236}">
              <a16:creationId xmlns:a16="http://schemas.microsoft.com/office/drawing/2014/main" id="{6652A7AC-751A-449C-88B8-A30601182D4E}"/>
            </a:ext>
          </a:extLst>
        </xdr:cNvPr>
        <xdr:cNvSpPr/>
      </xdr:nvSpPr>
      <xdr:spPr bwMode="auto">
        <a:xfrm>
          <a:off x="3893344" y="266640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22" name="Drop Down 4" hidden="1">
          <a:extLst>
            <a:ext uri="{63B3BB69-23CF-44E3-9099-C40C66FF867C}">
              <a14:compatExt xmlns:a14="http://schemas.microsoft.com/office/drawing/2010/main" spid="_x0000_s2052"/>
            </a:ext>
            <a:ext uri="{FF2B5EF4-FFF2-40B4-BE49-F238E27FC236}">
              <a16:creationId xmlns:a16="http://schemas.microsoft.com/office/drawing/2014/main" id="{1E79DB9D-486A-49AB-A8DB-2AC270393F92}"/>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23" name="Drop Down 4" hidden="1">
          <a:extLst>
            <a:ext uri="{63B3BB69-23CF-44E3-9099-C40C66FF867C}">
              <a14:compatExt xmlns:a14="http://schemas.microsoft.com/office/drawing/2010/main" spid="_x0000_s2052"/>
            </a:ext>
            <a:ext uri="{FF2B5EF4-FFF2-40B4-BE49-F238E27FC236}">
              <a16:creationId xmlns:a16="http://schemas.microsoft.com/office/drawing/2014/main" id="{D7D52DB0-E364-4E8C-B6FD-D43E19C2F627}"/>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24" name="Drop Down 4" hidden="1">
          <a:extLst>
            <a:ext uri="{63B3BB69-23CF-44E3-9099-C40C66FF867C}">
              <a14:compatExt xmlns:a14="http://schemas.microsoft.com/office/drawing/2010/main" spid="_x0000_s2052"/>
            </a:ext>
            <a:ext uri="{FF2B5EF4-FFF2-40B4-BE49-F238E27FC236}">
              <a16:creationId xmlns:a16="http://schemas.microsoft.com/office/drawing/2014/main" id="{B2F86BAE-A86B-4898-81A6-A02AE9A41077}"/>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25" name="Drop Down 4" hidden="1">
          <a:extLst>
            <a:ext uri="{63B3BB69-23CF-44E3-9099-C40C66FF867C}">
              <a14:compatExt xmlns:a14="http://schemas.microsoft.com/office/drawing/2010/main" spid="_x0000_s2052"/>
            </a:ext>
            <a:ext uri="{FF2B5EF4-FFF2-40B4-BE49-F238E27FC236}">
              <a16:creationId xmlns:a16="http://schemas.microsoft.com/office/drawing/2014/main" id="{83F5B89A-A145-4146-87B3-59D119B63CB9}"/>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26" name="Drop Down 4" hidden="1">
          <a:extLst>
            <a:ext uri="{63B3BB69-23CF-44E3-9099-C40C66FF867C}">
              <a14:compatExt xmlns:a14="http://schemas.microsoft.com/office/drawing/2010/main" spid="_x0000_s2052"/>
            </a:ext>
            <a:ext uri="{FF2B5EF4-FFF2-40B4-BE49-F238E27FC236}">
              <a16:creationId xmlns:a16="http://schemas.microsoft.com/office/drawing/2014/main" id="{940A0C2D-CFFE-4ADA-ACB0-D9A085C94F94}"/>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27" name="Drop Down 20" hidden="1">
          <a:extLst>
            <a:ext uri="{63B3BB69-23CF-44E3-9099-C40C66FF867C}">
              <a14:compatExt xmlns:a14="http://schemas.microsoft.com/office/drawing/2010/main" spid="_x0000_s2068"/>
            </a:ext>
            <a:ext uri="{FF2B5EF4-FFF2-40B4-BE49-F238E27FC236}">
              <a16:creationId xmlns:a16="http://schemas.microsoft.com/office/drawing/2014/main" id="{5F65E5BD-D784-4518-A893-497BBA0A642A}"/>
            </a:ext>
          </a:extLst>
        </xdr:cNvPr>
        <xdr:cNvSpPr/>
      </xdr:nvSpPr>
      <xdr:spPr bwMode="auto">
        <a:xfrm>
          <a:off x="6054328" y="2666404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28" name="Drop Down 24" hidden="1">
          <a:extLst>
            <a:ext uri="{63B3BB69-23CF-44E3-9099-C40C66FF867C}">
              <a14:compatExt xmlns:a14="http://schemas.microsoft.com/office/drawing/2010/main" spid="_x0000_s2072"/>
            </a:ext>
            <a:ext uri="{FF2B5EF4-FFF2-40B4-BE49-F238E27FC236}">
              <a16:creationId xmlns:a16="http://schemas.microsoft.com/office/drawing/2014/main" id="{1987C0C5-BF28-42F3-B023-15F27219EF3A}"/>
            </a:ext>
          </a:extLst>
        </xdr:cNvPr>
        <xdr:cNvSpPr/>
      </xdr:nvSpPr>
      <xdr:spPr bwMode="auto">
        <a:xfrm>
          <a:off x="3893344" y="266640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29" name="Drop Down 4" hidden="1">
          <a:extLst>
            <a:ext uri="{63B3BB69-23CF-44E3-9099-C40C66FF867C}">
              <a14:compatExt xmlns:a14="http://schemas.microsoft.com/office/drawing/2010/main" spid="_x0000_s2052"/>
            </a:ext>
            <a:ext uri="{FF2B5EF4-FFF2-40B4-BE49-F238E27FC236}">
              <a16:creationId xmlns:a16="http://schemas.microsoft.com/office/drawing/2014/main" id="{6F4172EB-7C62-4F71-A645-C7CF929FD679}"/>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30" name="Drop Down 4" hidden="1">
          <a:extLst>
            <a:ext uri="{63B3BB69-23CF-44E3-9099-C40C66FF867C}">
              <a14:compatExt xmlns:a14="http://schemas.microsoft.com/office/drawing/2010/main" spid="_x0000_s2052"/>
            </a:ext>
            <a:ext uri="{FF2B5EF4-FFF2-40B4-BE49-F238E27FC236}">
              <a16:creationId xmlns:a16="http://schemas.microsoft.com/office/drawing/2014/main" id="{5F9626F7-B1AD-42E5-BBBF-B36EBB9E4DAE}"/>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31" name="Drop Down 4" hidden="1">
          <a:extLst>
            <a:ext uri="{63B3BB69-23CF-44E3-9099-C40C66FF867C}">
              <a14:compatExt xmlns:a14="http://schemas.microsoft.com/office/drawing/2010/main" spid="_x0000_s2052"/>
            </a:ext>
            <a:ext uri="{FF2B5EF4-FFF2-40B4-BE49-F238E27FC236}">
              <a16:creationId xmlns:a16="http://schemas.microsoft.com/office/drawing/2014/main" id="{A51B94FC-52C5-4919-968C-4B8DD50F608E}"/>
            </a:ext>
          </a:extLst>
        </xdr:cNvPr>
        <xdr:cNvSpPr/>
      </xdr:nvSpPr>
      <xdr:spPr bwMode="auto">
        <a:xfrm>
          <a:off x="5529263"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32" name="Drop Down 4" hidden="1">
          <a:extLst>
            <a:ext uri="{63B3BB69-23CF-44E3-9099-C40C66FF867C}">
              <a14:compatExt xmlns:a14="http://schemas.microsoft.com/office/drawing/2010/main" spid="_x0000_s2052"/>
            </a:ext>
            <a:ext uri="{FF2B5EF4-FFF2-40B4-BE49-F238E27FC236}">
              <a16:creationId xmlns:a16="http://schemas.microsoft.com/office/drawing/2014/main" id="{38124486-719D-4D88-A511-A7ED78BE0E95}"/>
            </a:ext>
          </a:extLst>
        </xdr:cNvPr>
        <xdr:cNvSpPr/>
      </xdr:nvSpPr>
      <xdr:spPr bwMode="auto">
        <a:xfrm>
          <a:off x="5216128" y="266640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33" name="Drop Down 4" hidden="1">
          <a:extLst>
            <a:ext uri="{63B3BB69-23CF-44E3-9099-C40C66FF867C}">
              <a14:compatExt xmlns:a14="http://schemas.microsoft.com/office/drawing/2010/main" spid="_x0000_s2052"/>
            </a:ext>
            <a:ext uri="{FF2B5EF4-FFF2-40B4-BE49-F238E27FC236}">
              <a16:creationId xmlns:a16="http://schemas.microsoft.com/office/drawing/2014/main" id="{3503EC54-D262-4B21-8776-FD803D95072B}"/>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34" name="Drop Down 20" hidden="1">
          <a:extLst>
            <a:ext uri="{63B3BB69-23CF-44E3-9099-C40C66FF867C}">
              <a14:compatExt xmlns:a14="http://schemas.microsoft.com/office/drawing/2010/main" spid="_x0000_s2068"/>
            </a:ext>
            <a:ext uri="{FF2B5EF4-FFF2-40B4-BE49-F238E27FC236}">
              <a16:creationId xmlns:a16="http://schemas.microsoft.com/office/drawing/2014/main" id="{99B9EC41-91AF-4A94-B8C9-4B252C1BFCB0}"/>
            </a:ext>
          </a:extLst>
        </xdr:cNvPr>
        <xdr:cNvSpPr/>
      </xdr:nvSpPr>
      <xdr:spPr bwMode="auto">
        <a:xfrm>
          <a:off x="6054328" y="2910482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35" name="Drop Down 24" hidden="1">
          <a:extLst>
            <a:ext uri="{63B3BB69-23CF-44E3-9099-C40C66FF867C}">
              <a14:compatExt xmlns:a14="http://schemas.microsoft.com/office/drawing/2010/main" spid="_x0000_s2072"/>
            </a:ext>
            <a:ext uri="{FF2B5EF4-FFF2-40B4-BE49-F238E27FC236}">
              <a16:creationId xmlns:a16="http://schemas.microsoft.com/office/drawing/2014/main" id="{0721A7DE-7435-4D16-966C-2E30F1FB8086}"/>
            </a:ext>
          </a:extLst>
        </xdr:cNvPr>
        <xdr:cNvSpPr/>
      </xdr:nvSpPr>
      <xdr:spPr bwMode="auto">
        <a:xfrm>
          <a:off x="3893344" y="2910482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36" name="Drop Down 4" hidden="1">
          <a:extLst>
            <a:ext uri="{63B3BB69-23CF-44E3-9099-C40C66FF867C}">
              <a14:compatExt xmlns:a14="http://schemas.microsoft.com/office/drawing/2010/main" spid="_x0000_s2052"/>
            </a:ext>
            <a:ext uri="{FF2B5EF4-FFF2-40B4-BE49-F238E27FC236}">
              <a16:creationId xmlns:a16="http://schemas.microsoft.com/office/drawing/2014/main" id="{1C7AE525-1769-48B5-8AA7-64E749FB8301}"/>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37" name="Drop Down 4" hidden="1">
          <a:extLst>
            <a:ext uri="{63B3BB69-23CF-44E3-9099-C40C66FF867C}">
              <a14:compatExt xmlns:a14="http://schemas.microsoft.com/office/drawing/2010/main" spid="_x0000_s2052"/>
            </a:ext>
            <a:ext uri="{FF2B5EF4-FFF2-40B4-BE49-F238E27FC236}">
              <a16:creationId xmlns:a16="http://schemas.microsoft.com/office/drawing/2014/main" id="{88ADFEC7-B160-4955-8437-1D1C53448DD5}"/>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38" name="Drop Down 4" hidden="1">
          <a:extLst>
            <a:ext uri="{63B3BB69-23CF-44E3-9099-C40C66FF867C}">
              <a14:compatExt xmlns:a14="http://schemas.microsoft.com/office/drawing/2010/main" spid="_x0000_s2052"/>
            </a:ext>
            <a:ext uri="{FF2B5EF4-FFF2-40B4-BE49-F238E27FC236}">
              <a16:creationId xmlns:a16="http://schemas.microsoft.com/office/drawing/2014/main" id="{3402C33C-996B-4C90-881A-F7BBA54908B2}"/>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39" name="Drop Down 4" hidden="1">
          <a:extLst>
            <a:ext uri="{63B3BB69-23CF-44E3-9099-C40C66FF867C}">
              <a14:compatExt xmlns:a14="http://schemas.microsoft.com/office/drawing/2010/main" spid="_x0000_s2052"/>
            </a:ext>
            <a:ext uri="{FF2B5EF4-FFF2-40B4-BE49-F238E27FC236}">
              <a16:creationId xmlns:a16="http://schemas.microsoft.com/office/drawing/2014/main" id="{03D6A8BE-010D-4A45-B6E4-FE5B9E598E52}"/>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40" name="Drop Down 4" hidden="1">
          <a:extLst>
            <a:ext uri="{63B3BB69-23CF-44E3-9099-C40C66FF867C}">
              <a14:compatExt xmlns:a14="http://schemas.microsoft.com/office/drawing/2010/main" spid="_x0000_s2052"/>
            </a:ext>
            <a:ext uri="{FF2B5EF4-FFF2-40B4-BE49-F238E27FC236}">
              <a16:creationId xmlns:a16="http://schemas.microsoft.com/office/drawing/2014/main" id="{D83FC7DB-906F-4796-A16A-33EFC9D9FD2A}"/>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41" name="Drop Down 20" hidden="1">
          <a:extLst>
            <a:ext uri="{63B3BB69-23CF-44E3-9099-C40C66FF867C}">
              <a14:compatExt xmlns:a14="http://schemas.microsoft.com/office/drawing/2010/main" spid="_x0000_s2068"/>
            </a:ext>
            <a:ext uri="{FF2B5EF4-FFF2-40B4-BE49-F238E27FC236}">
              <a16:creationId xmlns:a16="http://schemas.microsoft.com/office/drawing/2014/main" id="{D0E8153B-CA13-4E88-8E08-FEC638A6259C}"/>
            </a:ext>
          </a:extLst>
        </xdr:cNvPr>
        <xdr:cNvSpPr/>
      </xdr:nvSpPr>
      <xdr:spPr bwMode="auto">
        <a:xfrm>
          <a:off x="6054328" y="2910482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42" name="Drop Down 24" hidden="1">
          <a:extLst>
            <a:ext uri="{63B3BB69-23CF-44E3-9099-C40C66FF867C}">
              <a14:compatExt xmlns:a14="http://schemas.microsoft.com/office/drawing/2010/main" spid="_x0000_s2072"/>
            </a:ext>
            <a:ext uri="{FF2B5EF4-FFF2-40B4-BE49-F238E27FC236}">
              <a16:creationId xmlns:a16="http://schemas.microsoft.com/office/drawing/2014/main" id="{76EF7857-FB53-414F-A664-8C5B45E2C7A1}"/>
            </a:ext>
          </a:extLst>
        </xdr:cNvPr>
        <xdr:cNvSpPr/>
      </xdr:nvSpPr>
      <xdr:spPr bwMode="auto">
        <a:xfrm>
          <a:off x="3893344" y="2910482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43" name="Drop Down 4" hidden="1">
          <a:extLst>
            <a:ext uri="{63B3BB69-23CF-44E3-9099-C40C66FF867C}">
              <a14:compatExt xmlns:a14="http://schemas.microsoft.com/office/drawing/2010/main" spid="_x0000_s2052"/>
            </a:ext>
            <a:ext uri="{FF2B5EF4-FFF2-40B4-BE49-F238E27FC236}">
              <a16:creationId xmlns:a16="http://schemas.microsoft.com/office/drawing/2014/main" id="{4154CB42-6B47-42C3-8BA1-DFE12251C7E4}"/>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44" name="Drop Down 4" hidden="1">
          <a:extLst>
            <a:ext uri="{63B3BB69-23CF-44E3-9099-C40C66FF867C}">
              <a14:compatExt xmlns:a14="http://schemas.microsoft.com/office/drawing/2010/main" spid="_x0000_s2052"/>
            </a:ext>
            <a:ext uri="{FF2B5EF4-FFF2-40B4-BE49-F238E27FC236}">
              <a16:creationId xmlns:a16="http://schemas.microsoft.com/office/drawing/2014/main" id="{39A84A32-B746-4154-B7A4-528996686083}"/>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45" name="Drop Down 4" hidden="1">
          <a:extLst>
            <a:ext uri="{63B3BB69-23CF-44E3-9099-C40C66FF867C}">
              <a14:compatExt xmlns:a14="http://schemas.microsoft.com/office/drawing/2010/main" spid="_x0000_s2052"/>
            </a:ext>
            <a:ext uri="{FF2B5EF4-FFF2-40B4-BE49-F238E27FC236}">
              <a16:creationId xmlns:a16="http://schemas.microsoft.com/office/drawing/2014/main" id="{789C8FFD-9957-477E-B594-56D311A0C2AA}"/>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46" name="Drop Down 4" hidden="1">
          <a:extLst>
            <a:ext uri="{63B3BB69-23CF-44E3-9099-C40C66FF867C}">
              <a14:compatExt xmlns:a14="http://schemas.microsoft.com/office/drawing/2010/main" spid="_x0000_s2052"/>
            </a:ext>
            <a:ext uri="{FF2B5EF4-FFF2-40B4-BE49-F238E27FC236}">
              <a16:creationId xmlns:a16="http://schemas.microsoft.com/office/drawing/2014/main" id="{242ED766-75D2-4A1C-BC2A-C1337832A080}"/>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47" name="Drop Down 4" hidden="1">
          <a:extLst>
            <a:ext uri="{63B3BB69-23CF-44E3-9099-C40C66FF867C}">
              <a14:compatExt xmlns:a14="http://schemas.microsoft.com/office/drawing/2010/main" spid="_x0000_s2052"/>
            </a:ext>
            <a:ext uri="{FF2B5EF4-FFF2-40B4-BE49-F238E27FC236}">
              <a16:creationId xmlns:a16="http://schemas.microsoft.com/office/drawing/2014/main" id="{010EA033-692F-4122-B8A4-D883DCE6471B}"/>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48" name="Drop Down 20" hidden="1">
          <a:extLst>
            <a:ext uri="{63B3BB69-23CF-44E3-9099-C40C66FF867C}">
              <a14:compatExt xmlns:a14="http://schemas.microsoft.com/office/drawing/2010/main" spid="_x0000_s2068"/>
            </a:ext>
            <a:ext uri="{FF2B5EF4-FFF2-40B4-BE49-F238E27FC236}">
              <a16:creationId xmlns:a16="http://schemas.microsoft.com/office/drawing/2014/main" id="{7D21B79F-F7D4-4131-BD4C-094B987665C4}"/>
            </a:ext>
          </a:extLst>
        </xdr:cNvPr>
        <xdr:cNvSpPr/>
      </xdr:nvSpPr>
      <xdr:spPr bwMode="auto">
        <a:xfrm>
          <a:off x="6054328" y="2910482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49" name="Drop Down 24" hidden="1">
          <a:extLst>
            <a:ext uri="{63B3BB69-23CF-44E3-9099-C40C66FF867C}">
              <a14:compatExt xmlns:a14="http://schemas.microsoft.com/office/drawing/2010/main" spid="_x0000_s2072"/>
            </a:ext>
            <a:ext uri="{FF2B5EF4-FFF2-40B4-BE49-F238E27FC236}">
              <a16:creationId xmlns:a16="http://schemas.microsoft.com/office/drawing/2014/main" id="{EB2117F1-20DA-4C24-86CF-823A91676796}"/>
            </a:ext>
          </a:extLst>
        </xdr:cNvPr>
        <xdr:cNvSpPr/>
      </xdr:nvSpPr>
      <xdr:spPr bwMode="auto">
        <a:xfrm>
          <a:off x="3893344" y="2910482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50" name="Drop Down 4" hidden="1">
          <a:extLst>
            <a:ext uri="{63B3BB69-23CF-44E3-9099-C40C66FF867C}">
              <a14:compatExt xmlns:a14="http://schemas.microsoft.com/office/drawing/2010/main" spid="_x0000_s2052"/>
            </a:ext>
            <a:ext uri="{FF2B5EF4-FFF2-40B4-BE49-F238E27FC236}">
              <a16:creationId xmlns:a16="http://schemas.microsoft.com/office/drawing/2014/main" id="{0F13894C-1434-4D81-8DBA-5552589F9CBB}"/>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51" name="Drop Down 4" hidden="1">
          <a:extLst>
            <a:ext uri="{63B3BB69-23CF-44E3-9099-C40C66FF867C}">
              <a14:compatExt xmlns:a14="http://schemas.microsoft.com/office/drawing/2010/main" spid="_x0000_s2052"/>
            </a:ext>
            <a:ext uri="{FF2B5EF4-FFF2-40B4-BE49-F238E27FC236}">
              <a16:creationId xmlns:a16="http://schemas.microsoft.com/office/drawing/2014/main" id="{B5DD9203-4A32-42F6-A552-7AAE18AB70B6}"/>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52" name="Drop Down 4" hidden="1">
          <a:extLst>
            <a:ext uri="{63B3BB69-23CF-44E3-9099-C40C66FF867C}">
              <a14:compatExt xmlns:a14="http://schemas.microsoft.com/office/drawing/2010/main" spid="_x0000_s2052"/>
            </a:ext>
            <a:ext uri="{FF2B5EF4-FFF2-40B4-BE49-F238E27FC236}">
              <a16:creationId xmlns:a16="http://schemas.microsoft.com/office/drawing/2014/main" id="{2F369C4B-6EAF-4C66-801C-072BFBA64743}"/>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53" name="Drop Down 4" hidden="1">
          <a:extLst>
            <a:ext uri="{63B3BB69-23CF-44E3-9099-C40C66FF867C}">
              <a14:compatExt xmlns:a14="http://schemas.microsoft.com/office/drawing/2010/main" spid="_x0000_s2052"/>
            </a:ext>
            <a:ext uri="{FF2B5EF4-FFF2-40B4-BE49-F238E27FC236}">
              <a16:creationId xmlns:a16="http://schemas.microsoft.com/office/drawing/2014/main" id="{852CFFB7-779C-40C2-A07C-496165168768}"/>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54" name="Drop Down 4" hidden="1">
          <a:extLst>
            <a:ext uri="{63B3BB69-23CF-44E3-9099-C40C66FF867C}">
              <a14:compatExt xmlns:a14="http://schemas.microsoft.com/office/drawing/2010/main" spid="_x0000_s2052"/>
            </a:ext>
            <a:ext uri="{FF2B5EF4-FFF2-40B4-BE49-F238E27FC236}">
              <a16:creationId xmlns:a16="http://schemas.microsoft.com/office/drawing/2014/main" id="{17EC5248-7E86-45EE-ACF7-2AF928338F09}"/>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55" name="Drop Down 20" hidden="1">
          <a:extLst>
            <a:ext uri="{63B3BB69-23CF-44E3-9099-C40C66FF867C}">
              <a14:compatExt xmlns:a14="http://schemas.microsoft.com/office/drawing/2010/main" spid="_x0000_s2068"/>
            </a:ext>
            <a:ext uri="{FF2B5EF4-FFF2-40B4-BE49-F238E27FC236}">
              <a16:creationId xmlns:a16="http://schemas.microsoft.com/office/drawing/2014/main" id="{2BB5CA8F-6A75-4106-B876-FFECE838105C}"/>
            </a:ext>
          </a:extLst>
        </xdr:cNvPr>
        <xdr:cNvSpPr/>
      </xdr:nvSpPr>
      <xdr:spPr bwMode="auto">
        <a:xfrm>
          <a:off x="6054328" y="2910482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56" name="Drop Down 24" hidden="1">
          <a:extLst>
            <a:ext uri="{63B3BB69-23CF-44E3-9099-C40C66FF867C}">
              <a14:compatExt xmlns:a14="http://schemas.microsoft.com/office/drawing/2010/main" spid="_x0000_s2072"/>
            </a:ext>
            <a:ext uri="{FF2B5EF4-FFF2-40B4-BE49-F238E27FC236}">
              <a16:creationId xmlns:a16="http://schemas.microsoft.com/office/drawing/2014/main" id="{3CB5E106-B429-496A-A19E-C9460AF620EC}"/>
            </a:ext>
          </a:extLst>
        </xdr:cNvPr>
        <xdr:cNvSpPr/>
      </xdr:nvSpPr>
      <xdr:spPr bwMode="auto">
        <a:xfrm>
          <a:off x="3893344" y="2910482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57" name="Drop Down 4" hidden="1">
          <a:extLst>
            <a:ext uri="{63B3BB69-23CF-44E3-9099-C40C66FF867C}">
              <a14:compatExt xmlns:a14="http://schemas.microsoft.com/office/drawing/2010/main" spid="_x0000_s2052"/>
            </a:ext>
            <a:ext uri="{FF2B5EF4-FFF2-40B4-BE49-F238E27FC236}">
              <a16:creationId xmlns:a16="http://schemas.microsoft.com/office/drawing/2014/main" id="{9E6836D8-3DBE-4548-89E5-C414B5421CF7}"/>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58" name="Drop Down 4" hidden="1">
          <a:extLst>
            <a:ext uri="{63B3BB69-23CF-44E3-9099-C40C66FF867C}">
              <a14:compatExt xmlns:a14="http://schemas.microsoft.com/office/drawing/2010/main" spid="_x0000_s2052"/>
            </a:ext>
            <a:ext uri="{FF2B5EF4-FFF2-40B4-BE49-F238E27FC236}">
              <a16:creationId xmlns:a16="http://schemas.microsoft.com/office/drawing/2014/main" id="{696F73E5-05E8-426C-8668-B62B64C128AA}"/>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59" name="Drop Down 4" hidden="1">
          <a:extLst>
            <a:ext uri="{63B3BB69-23CF-44E3-9099-C40C66FF867C}">
              <a14:compatExt xmlns:a14="http://schemas.microsoft.com/office/drawing/2010/main" spid="_x0000_s2052"/>
            </a:ext>
            <a:ext uri="{FF2B5EF4-FFF2-40B4-BE49-F238E27FC236}">
              <a16:creationId xmlns:a16="http://schemas.microsoft.com/office/drawing/2014/main" id="{80B6C4DD-DE76-45C0-B51C-E7D61B65F8F8}"/>
            </a:ext>
          </a:extLst>
        </xdr:cNvPr>
        <xdr:cNvSpPr/>
      </xdr:nvSpPr>
      <xdr:spPr bwMode="auto">
        <a:xfrm>
          <a:off x="5529263"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60" name="Drop Down 4" hidden="1">
          <a:extLst>
            <a:ext uri="{63B3BB69-23CF-44E3-9099-C40C66FF867C}">
              <a14:compatExt xmlns:a14="http://schemas.microsoft.com/office/drawing/2010/main" spid="_x0000_s2052"/>
            </a:ext>
            <a:ext uri="{FF2B5EF4-FFF2-40B4-BE49-F238E27FC236}">
              <a16:creationId xmlns:a16="http://schemas.microsoft.com/office/drawing/2014/main" id="{257078BD-9262-461B-9DE4-FCD1CED3D856}"/>
            </a:ext>
          </a:extLst>
        </xdr:cNvPr>
        <xdr:cNvSpPr/>
      </xdr:nvSpPr>
      <xdr:spPr bwMode="auto">
        <a:xfrm>
          <a:off x="5216128" y="2910482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61" name="Drop Down 4" hidden="1">
          <a:extLst>
            <a:ext uri="{63B3BB69-23CF-44E3-9099-C40C66FF867C}">
              <a14:compatExt xmlns:a14="http://schemas.microsoft.com/office/drawing/2010/main" spid="_x0000_s2052"/>
            </a:ext>
            <a:ext uri="{FF2B5EF4-FFF2-40B4-BE49-F238E27FC236}">
              <a16:creationId xmlns:a16="http://schemas.microsoft.com/office/drawing/2014/main" id="{477BABC8-1D23-4E0F-955A-9BB1673F4B5B}"/>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62" name="Drop Down 20" hidden="1">
          <a:extLst>
            <a:ext uri="{63B3BB69-23CF-44E3-9099-C40C66FF867C}">
              <a14:compatExt xmlns:a14="http://schemas.microsoft.com/office/drawing/2010/main" spid="_x0000_s2068"/>
            </a:ext>
            <a:ext uri="{FF2B5EF4-FFF2-40B4-BE49-F238E27FC236}">
              <a16:creationId xmlns:a16="http://schemas.microsoft.com/office/drawing/2014/main" id="{592F8C01-4097-4030-9B3E-A016A41F1CDD}"/>
            </a:ext>
          </a:extLst>
        </xdr:cNvPr>
        <xdr:cNvSpPr/>
      </xdr:nvSpPr>
      <xdr:spPr bwMode="auto">
        <a:xfrm>
          <a:off x="6054328" y="30426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63" name="Drop Down 24" hidden="1">
          <a:extLst>
            <a:ext uri="{63B3BB69-23CF-44E3-9099-C40C66FF867C}">
              <a14:compatExt xmlns:a14="http://schemas.microsoft.com/office/drawing/2010/main" spid="_x0000_s2072"/>
            </a:ext>
            <a:ext uri="{FF2B5EF4-FFF2-40B4-BE49-F238E27FC236}">
              <a16:creationId xmlns:a16="http://schemas.microsoft.com/office/drawing/2014/main" id="{DA3C4406-4BC2-4B04-BB0B-602DE81D0AFC}"/>
            </a:ext>
          </a:extLst>
        </xdr:cNvPr>
        <xdr:cNvSpPr/>
      </xdr:nvSpPr>
      <xdr:spPr bwMode="auto">
        <a:xfrm>
          <a:off x="3893344" y="30426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64" name="Drop Down 4" hidden="1">
          <a:extLst>
            <a:ext uri="{63B3BB69-23CF-44E3-9099-C40C66FF867C}">
              <a14:compatExt xmlns:a14="http://schemas.microsoft.com/office/drawing/2010/main" spid="_x0000_s2052"/>
            </a:ext>
            <a:ext uri="{FF2B5EF4-FFF2-40B4-BE49-F238E27FC236}">
              <a16:creationId xmlns:a16="http://schemas.microsoft.com/office/drawing/2014/main" id="{CA667F6B-5E00-4143-8570-8269BA667987}"/>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65" name="Drop Down 4" hidden="1">
          <a:extLst>
            <a:ext uri="{63B3BB69-23CF-44E3-9099-C40C66FF867C}">
              <a14:compatExt xmlns:a14="http://schemas.microsoft.com/office/drawing/2010/main" spid="_x0000_s2052"/>
            </a:ext>
            <a:ext uri="{FF2B5EF4-FFF2-40B4-BE49-F238E27FC236}">
              <a16:creationId xmlns:a16="http://schemas.microsoft.com/office/drawing/2014/main" id="{3D144FD2-8E08-4CAC-A97E-8BF549CA9C8C}"/>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66" name="Drop Down 4" hidden="1">
          <a:extLst>
            <a:ext uri="{63B3BB69-23CF-44E3-9099-C40C66FF867C}">
              <a14:compatExt xmlns:a14="http://schemas.microsoft.com/office/drawing/2010/main" spid="_x0000_s2052"/>
            </a:ext>
            <a:ext uri="{FF2B5EF4-FFF2-40B4-BE49-F238E27FC236}">
              <a16:creationId xmlns:a16="http://schemas.microsoft.com/office/drawing/2014/main" id="{91CE08E1-2B7F-41A4-80AF-204730C4BEF3}"/>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67" name="Drop Down 4" hidden="1">
          <a:extLst>
            <a:ext uri="{63B3BB69-23CF-44E3-9099-C40C66FF867C}">
              <a14:compatExt xmlns:a14="http://schemas.microsoft.com/office/drawing/2010/main" spid="_x0000_s2052"/>
            </a:ext>
            <a:ext uri="{FF2B5EF4-FFF2-40B4-BE49-F238E27FC236}">
              <a16:creationId xmlns:a16="http://schemas.microsoft.com/office/drawing/2014/main" id="{E4FCB8BD-751B-4944-91CA-B3EE601E8DF2}"/>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68" name="Drop Down 4" hidden="1">
          <a:extLst>
            <a:ext uri="{63B3BB69-23CF-44E3-9099-C40C66FF867C}">
              <a14:compatExt xmlns:a14="http://schemas.microsoft.com/office/drawing/2010/main" spid="_x0000_s2052"/>
            </a:ext>
            <a:ext uri="{FF2B5EF4-FFF2-40B4-BE49-F238E27FC236}">
              <a16:creationId xmlns:a16="http://schemas.microsoft.com/office/drawing/2014/main" id="{3A357FAF-FC98-4088-94FF-AA8382568964}"/>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69" name="Drop Down 20" hidden="1">
          <a:extLst>
            <a:ext uri="{63B3BB69-23CF-44E3-9099-C40C66FF867C}">
              <a14:compatExt xmlns:a14="http://schemas.microsoft.com/office/drawing/2010/main" spid="_x0000_s2068"/>
            </a:ext>
            <a:ext uri="{FF2B5EF4-FFF2-40B4-BE49-F238E27FC236}">
              <a16:creationId xmlns:a16="http://schemas.microsoft.com/office/drawing/2014/main" id="{52BCB59F-619F-46C7-A9E7-4EE4DF942E9C}"/>
            </a:ext>
          </a:extLst>
        </xdr:cNvPr>
        <xdr:cNvSpPr/>
      </xdr:nvSpPr>
      <xdr:spPr bwMode="auto">
        <a:xfrm>
          <a:off x="6054328" y="30426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70" name="Drop Down 24" hidden="1">
          <a:extLst>
            <a:ext uri="{63B3BB69-23CF-44E3-9099-C40C66FF867C}">
              <a14:compatExt xmlns:a14="http://schemas.microsoft.com/office/drawing/2010/main" spid="_x0000_s2072"/>
            </a:ext>
            <a:ext uri="{FF2B5EF4-FFF2-40B4-BE49-F238E27FC236}">
              <a16:creationId xmlns:a16="http://schemas.microsoft.com/office/drawing/2014/main" id="{29F09500-C616-4D76-B986-5F1360A82347}"/>
            </a:ext>
          </a:extLst>
        </xdr:cNvPr>
        <xdr:cNvSpPr/>
      </xdr:nvSpPr>
      <xdr:spPr bwMode="auto">
        <a:xfrm>
          <a:off x="3893344" y="30426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71" name="Drop Down 4" hidden="1">
          <a:extLst>
            <a:ext uri="{63B3BB69-23CF-44E3-9099-C40C66FF867C}">
              <a14:compatExt xmlns:a14="http://schemas.microsoft.com/office/drawing/2010/main" spid="_x0000_s2052"/>
            </a:ext>
            <a:ext uri="{FF2B5EF4-FFF2-40B4-BE49-F238E27FC236}">
              <a16:creationId xmlns:a16="http://schemas.microsoft.com/office/drawing/2014/main" id="{705A341D-1677-4D0B-B1E4-B215BC92AB8F}"/>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72" name="Drop Down 4" hidden="1">
          <a:extLst>
            <a:ext uri="{63B3BB69-23CF-44E3-9099-C40C66FF867C}">
              <a14:compatExt xmlns:a14="http://schemas.microsoft.com/office/drawing/2010/main" spid="_x0000_s2052"/>
            </a:ext>
            <a:ext uri="{FF2B5EF4-FFF2-40B4-BE49-F238E27FC236}">
              <a16:creationId xmlns:a16="http://schemas.microsoft.com/office/drawing/2014/main" id="{1B4EFA9E-D7A7-471B-8636-00C865296651}"/>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73" name="Drop Down 4" hidden="1">
          <a:extLst>
            <a:ext uri="{63B3BB69-23CF-44E3-9099-C40C66FF867C}">
              <a14:compatExt xmlns:a14="http://schemas.microsoft.com/office/drawing/2010/main" spid="_x0000_s2052"/>
            </a:ext>
            <a:ext uri="{FF2B5EF4-FFF2-40B4-BE49-F238E27FC236}">
              <a16:creationId xmlns:a16="http://schemas.microsoft.com/office/drawing/2014/main" id="{7C2E5F41-A0EA-4F24-959E-FE41BE6E7F40}"/>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74" name="Drop Down 4" hidden="1">
          <a:extLst>
            <a:ext uri="{63B3BB69-23CF-44E3-9099-C40C66FF867C}">
              <a14:compatExt xmlns:a14="http://schemas.microsoft.com/office/drawing/2010/main" spid="_x0000_s2052"/>
            </a:ext>
            <a:ext uri="{FF2B5EF4-FFF2-40B4-BE49-F238E27FC236}">
              <a16:creationId xmlns:a16="http://schemas.microsoft.com/office/drawing/2014/main" id="{27FF82DE-F29E-4684-B3BD-8B7BE483175B}"/>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75" name="Drop Down 4" hidden="1">
          <a:extLst>
            <a:ext uri="{63B3BB69-23CF-44E3-9099-C40C66FF867C}">
              <a14:compatExt xmlns:a14="http://schemas.microsoft.com/office/drawing/2010/main" spid="_x0000_s2052"/>
            </a:ext>
            <a:ext uri="{FF2B5EF4-FFF2-40B4-BE49-F238E27FC236}">
              <a16:creationId xmlns:a16="http://schemas.microsoft.com/office/drawing/2014/main" id="{B471BE33-355E-4DA5-80F9-7BEE3D0F44DD}"/>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76" name="Drop Down 20" hidden="1">
          <a:extLst>
            <a:ext uri="{63B3BB69-23CF-44E3-9099-C40C66FF867C}">
              <a14:compatExt xmlns:a14="http://schemas.microsoft.com/office/drawing/2010/main" spid="_x0000_s2068"/>
            </a:ext>
            <a:ext uri="{FF2B5EF4-FFF2-40B4-BE49-F238E27FC236}">
              <a16:creationId xmlns:a16="http://schemas.microsoft.com/office/drawing/2014/main" id="{62D02822-CCC7-47A7-8FB6-1F93C7D4D7C9}"/>
            </a:ext>
          </a:extLst>
        </xdr:cNvPr>
        <xdr:cNvSpPr/>
      </xdr:nvSpPr>
      <xdr:spPr bwMode="auto">
        <a:xfrm>
          <a:off x="6054328" y="30426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77" name="Drop Down 24" hidden="1">
          <a:extLst>
            <a:ext uri="{63B3BB69-23CF-44E3-9099-C40C66FF867C}">
              <a14:compatExt xmlns:a14="http://schemas.microsoft.com/office/drawing/2010/main" spid="_x0000_s2072"/>
            </a:ext>
            <a:ext uri="{FF2B5EF4-FFF2-40B4-BE49-F238E27FC236}">
              <a16:creationId xmlns:a16="http://schemas.microsoft.com/office/drawing/2014/main" id="{B19E0D2A-BC73-4700-904E-B27471BFD446}"/>
            </a:ext>
          </a:extLst>
        </xdr:cNvPr>
        <xdr:cNvSpPr/>
      </xdr:nvSpPr>
      <xdr:spPr bwMode="auto">
        <a:xfrm>
          <a:off x="3893344" y="30426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78" name="Drop Down 4" hidden="1">
          <a:extLst>
            <a:ext uri="{63B3BB69-23CF-44E3-9099-C40C66FF867C}">
              <a14:compatExt xmlns:a14="http://schemas.microsoft.com/office/drawing/2010/main" spid="_x0000_s2052"/>
            </a:ext>
            <a:ext uri="{FF2B5EF4-FFF2-40B4-BE49-F238E27FC236}">
              <a16:creationId xmlns:a16="http://schemas.microsoft.com/office/drawing/2014/main" id="{85FC6A5F-E9C0-4FB5-864B-360D01DD8468}"/>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79" name="Drop Down 4" hidden="1">
          <a:extLst>
            <a:ext uri="{63B3BB69-23CF-44E3-9099-C40C66FF867C}">
              <a14:compatExt xmlns:a14="http://schemas.microsoft.com/office/drawing/2010/main" spid="_x0000_s2052"/>
            </a:ext>
            <a:ext uri="{FF2B5EF4-FFF2-40B4-BE49-F238E27FC236}">
              <a16:creationId xmlns:a16="http://schemas.microsoft.com/office/drawing/2014/main" id="{0EE5CE1B-8BC7-45C3-8D1D-E8F1C1107154}"/>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80" name="Drop Down 4" hidden="1">
          <a:extLst>
            <a:ext uri="{63B3BB69-23CF-44E3-9099-C40C66FF867C}">
              <a14:compatExt xmlns:a14="http://schemas.microsoft.com/office/drawing/2010/main" spid="_x0000_s2052"/>
            </a:ext>
            <a:ext uri="{FF2B5EF4-FFF2-40B4-BE49-F238E27FC236}">
              <a16:creationId xmlns:a16="http://schemas.microsoft.com/office/drawing/2014/main" id="{3EB57578-5438-428C-B258-EF1B25A076CE}"/>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81" name="Drop Down 4" hidden="1">
          <a:extLst>
            <a:ext uri="{63B3BB69-23CF-44E3-9099-C40C66FF867C}">
              <a14:compatExt xmlns:a14="http://schemas.microsoft.com/office/drawing/2010/main" spid="_x0000_s2052"/>
            </a:ext>
            <a:ext uri="{FF2B5EF4-FFF2-40B4-BE49-F238E27FC236}">
              <a16:creationId xmlns:a16="http://schemas.microsoft.com/office/drawing/2014/main" id="{98D5D3CE-FA93-43DE-84D3-72492D4CE199}"/>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82" name="Drop Down 4" hidden="1">
          <a:extLst>
            <a:ext uri="{63B3BB69-23CF-44E3-9099-C40C66FF867C}">
              <a14:compatExt xmlns:a14="http://schemas.microsoft.com/office/drawing/2010/main" spid="_x0000_s2052"/>
            </a:ext>
            <a:ext uri="{FF2B5EF4-FFF2-40B4-BE49-F238E27FC236}">
              <a16:creationId xmlns:a16="http://schemas.microsoft.com/office/drawing/2014/main" id="{9BB3801B-605F-40F9-AC19-EFF73FC8263D}"/>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83" name="Drop Down 20" hidden="1">
          <a:extLst>
            <a:ext uri="{63B3BB69-23CF-44E3-9099-C40C66FF867C}">
              <a14:compatExt xmlns:a14="http://schemas.microsoft.com/office/drawing/2010/main" spid="_x0000_s2068"/>
            </a:ext>
            <a:ext uri="{FF2B5EF4-FFF2-40B4-BE49-F238E27FC236}">
              <a16:creationId xmlns:a16="http://schemas.microsoft.com/office/drawing/2014/main" id="{F955A476-777D-42B5-86A6-D511C2DA5151}"/>
            </a:ext>
          </a:extLst>
        </xdr:cNvPr>
        <xdr:cNvSpPr/>
      </xdr:nvSpPr>
      <xdr:spPr bwMode="auto">
        <a:xfrm>
          <a:off x="6054328" y="30426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84" name="Drop Down 24" hidden="1">
          <a:extLst>
            <a:ext uri="{63B3BB69-23CF-44E3-9099-C40C66FF867C}">
              <a14:compatExt xmlns:a14="http://schemas.microsoft.com/office/drawing/2010/main" spid="_x0000_s2072"/>
            </a:ext>
            <a:ext uri="{FF2B5EF4-FFF2-40B4-BE49-F238E27FC236}">
              <a16:creationId xmlns:a16="http://schemas.microsoft.com/office/drawing/2014/main" id="{C8BD3DF9-70A5-4411-A930-6BE7EB982736}"/>
            </a:ext>
          </a:extLst>
        </xdr:cNvPr>
        <xdr:cNvSpPr/>
      </xdr:nvSpPr>
      <xdr:spPr bwMode="auto">
        <a:xfrm>
          <a:off x="3893344" y="30426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85" name="Drop Down 4" hidden="1">
          <a:extLst>
            <a:ext uri="{63B3BB69-23CF-44E3-9099-C40C66FF867C}">
              <a14:compatExt xmlns:a14="http://schemas.microsoft.com/office/drawing/2010/main" spid="_x0000_s2052"/>
            </a:ext>
            <a:ext uri="{FF2B5EF4-FFF2-40B4-BE49-F238E27FC236}">
              <a16:creationId xmlns:a16="http://schemas.microsoft.com/office/drawing/2014/main" id="{AE021AE5-613E-4F33-B260-2016CE404A21}"/>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86" name="Drop Down 4" hidden="1">
          <a:extLst>
            <a:ext uri="{63B3BB69-23CF-44E3-9099-C40C66FF867C}">
              <a14:compatExt xmlns:a14="http://schemas.microsoft.com/office/drawing/2010/main" spid="_x0000_s2052"/>
            </a:ext>
            <a:ext uri="{FF2B5EF4-FFF2-40B4-BE49-F238E27FC236}">
              <a16:creationId xmlns:a16="http://schemas.microsoft.com/office/drawing/2014/main" id="{1325EDC3-C0B1-4654-AD6B-FD966E4E4577}"/>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87" name="Drop Down 4" hidden="1">
          <a:extLst>
            <a:ext uri="{63B3BB69-23CF-44E3-9099-C40C66FF867C}">
              <a14:compatExt xmlns:a14="http://schemas.microsoft.com/office/drawing/2010/main" spid="_x0000_s2052"/>
            </a:ext>
            <a:ext uri="{FF2B5EF4-FFF2-40B4-BE49-F238E27FC236}">
              <a16:creationId xmlns:a16="http://schemas.microsoft.com/office/drawing/2014/main" id="{B04A9135-0515-43DA-86C1-3A376B442691}"/>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88" name="Drop Down 4" hidden="1">
          <a:extLst>
            <a:ext uri="{63B3BB69-23CF-44E3-9099-C40C66FF867C}">
              <a14:compatExt xmlns:a14="http://schemas.microsoft.com/office/drawing/2010/main" spid="_x0000_s2052"/>
            </a:ext>
            <a:ext uri="{FF2B5EF4-FFF2-40B4-BE49-F238E27FC236}">
              <a16:creationId xmlns:a16="http://schemas.microsoft.com/office/drawing/2014/main" id="{CECEE6AA-BB13-4B31-AD0E-1BE2EE9FD3B2}"/>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89" name="Drop Down 4" hidden="1">
          <a:extLst>
            <a:ext uri="{63B3BB69-23CF-44E3-9099-C40C66FF867C}">
              <a14:compatExt xmlns:a14="http://schemas.microsoft.com/office/drawing/2010/main" spid="_x0000_s2052"/>
            </a:ext>
            <a:ext uri="{FF2B5EF4-FFF2-40B4-BE49-F238E27FC236}">
              <a16:creationId xmlns:a16="http://schemas.microsoft.com/office/drawing/2014/main" id="{0006457A-6E97-4BFD-B432-B1900D6A04F6}"/>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90" name="Drop Down 20" hidden="1">
          <a:extLst>
            <a:ext uri="{63B3BB69-23CF-44E3-9099-C40C66FF867C}">
              <a14:compatExt xmlns:a14="http://schemas.microsoft.com/office/drawing/2010/main" spid="_x0000_s2068"/>
            </a:ext>
            <a:ext uri="{FF2B5EF4-FFF2-40B4-BE49-F238E27FC236}">
              <a16:creationId xmlns:a16="http://schemas.microsoft.com/office/drawing/2014/main" id="{9697E298-BC75-4FFA-8570-7596D2E3108B}"/>
            </a:ext>
          </a:extLst>
        </xdr:cNvPr>
        <xdr:cNvSpPr/>
      </xdr:nvSpPr>
      <xdr:spPr bwMode="auto">
        <a:xfrm>
          <a:off x="6054328" y="30426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91" name="Drop Down 24" hidden="1">
          <a:extLst>
            <a:ext uri="{63B3BB69-23CF-44E3-9099-C40C66FF867C}">
              <a14:compatExt xmlns:a14="http://schemas.microsoft.com/office/drawing/2010/main" spid="_x0000_s2072"/>
            </a:ext>
            <a:ext uri="{FF2B5EF4-FFF2-40B4-BE49-F238E27FC236}">
              <a16:creationId xmlns:a16="http://schemas.microsoft.com/office/drawing/2014/main" id="{A34DBA13-BF6D-411C-8992-F3767B01271D}"/>
            </a:ext>
          </a:extLst>
        </xdr:cNvPr>
        <xdr:cNvSpPr/>
      </xdr:nvSpPr>
      <xdr:spPr bwMode="auto">
        <a:xfrm>
          <a:off x="3893344" y="30426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92" name="Drop Down 4" hidden="1">
          <a:extLst>
            <a:ext uri="{63B3BB69-23CF-44E3-9099-C40C66FF867C}">
              <a14:compatExt xmlns:a14="http://schemas.microsoft.com/office/drawing/2010/main" spid="_x0000_s2052"/>
            </a:ext>
            <a:ext uri="{FF2B5EF4-FFF2-40B4-BE49-F238E27FC236}">
              <a16:creationId xmlns:a16="http://schemas.microsoft.com/office/drawing/2014/main" id="{818E0DAD-C1A2-4D71-9929-9F5961689406}"/>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93" name="Drop Down 4" hidden="1">
          <a:extLst>
            <a:ext uri="{63B3BB69-23CF-44E3-9099-C40C66FF867C}">
              <a14:compatExt xmlns:a14="http://schemas.microsoft.com/office/drawing/2010/main" spid="_x0000_s2052"/>
            </a:ext>
            <a:ext uri="{FF2B5EF4-FFF2-40B4-BE49-F238E27FC236}">
              <a16:creationId xmlns:a16="http://schemas.microsoft.com/office/drawing/2014/main" id="{2AE46280-5D72-4BC9-B929-8B296D095D61}"/>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94" name="Drop Down 4" hidden="1">
          <a:extLst>
            <a:ext uri="{63B3BB69-23CF-44E3-9099-C40C66FF867C}">
              <a14:compatExt xmlns:a14="http://schemas.microsoft.com/office/drawing/2010/main" spid="_x0000_s2052"/>
            </a:ext>
            <a:ext uri="{FF2B5EF4-FFF2-40B4-BE49-F238E27FC236}">
              <a16:creationId xmlns:a16="http://schemas.microsoft.com/office/drawing/2014/main" id="{3A37034B-A1C7-4C47-AD6A-2FB79E214AF0}"/>
            </a:ext>
          </a:extLst>
        </xdr:cNvPr>
        <xdr:cNvSpPr/>
      </xdr:nvSpPr>
      <xdr:spPr bwMode="auto">
        <a:xfrm>
          <a:off x="5529263"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895" name="Drop Down 4" hidden="1">
          <a:extLst>
            <a:ext uri="{63B3BB69-23CF-44E3-9099-C40C66FF867C}">
              <a14:compatExt xmlns:a14="http://schemas.microsoft.com/office/drawing/2010/main" spid="_x0000_s2052"/>
            </a:ext>
            <a:ext uri="{FF2B5EF4-FFF2-40B4-BE49-F238E27FC236}">
              <a16:creationId xmlns:a16="http://schemas.microsoft.com/office/drawing/2014/main" id="{10FB5F8B-6D46-4988-A11A-829549AF8140}"/>
            </a:ext>
          </a:extLst>
        </xdr:cNvPr>
        <xdr:cNvSpPr/>
      </xdr:nvSpPr>
      <xdr:spPr bwMode="auto">
        <a:xfrm>
          <a:off x="5216128" y="30426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96" name="Drop Down 4" hidden="1">
          <a:extLst>
            <a:ext uri="{63B3BB69-23CF-44E3-9099-C40C66FF867C}">
              <a14:compatExt xmlns:a14="http://schemas.microsoft.com/office/drawing/2010/main" spid="_x0000_s2052"/>
            </a:ext>
            <a:ext uri="{FF2B5EF4-FFF2-40B4-BE49-F238E27FC236}">
              <a16:creationId xmlns:a16="http://schemas.microsoft.com/office/drawing/2014/main" id="{DCB1EA0A-F9B0-4E70-A3CD-6D4C1FEE27FF}"/>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897" name="Drop Down 20" hidden="1">
          <a:extLst>
            <a:ext uri="{63B3BB69-23CF-44E3-9099-C40C66FF867C}">
              <a14:compatExt xmlns:a14="http://schemas.microsoft.com/office/drawing/2010/main" spid="_x0000_s2068"/>
            </a:ext>
            <a:ext uri="{FF2B5EF4-FFF2-40B4-BE49-F238E27FC236}">
              <a16:creationId xmlns:a16="http://schemas.microsoft.com/office/drawing/2014/main" id="{AEFCAAE3-CEF0-4784-9867-C73EECA4AE3E}"/>
            </a:ext>
          </a:extLst>
        </xdr:cNvPr>
        <xdr:cNvSpPr/>
      </xdr:nvSpPr>
      <xdr:spPr bwMode="auto">
        <a:xfrm>
          <a:off x="6054328" y="3174801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898" name="Drop Down 24" hidden="1">
          <a:extLst>
            <a:ext uri="{63B3BB69-23CF-44E3-9099-C40C66FF867C}">
              <a14:compatExt xmlns:a14="http://schemas.microsoft.com/office/drawing/2010/main" spid="_x0000_s2072"/>
            </a:ext>
            <a:ext uri="{FF2B5EF4-FFF2-40B4-BE49-F238E27FC236}">
              <a16:creationId xmlns:a16="http://schemas.microsoft.com/office/drawing/2014/main" id="{8A824FCD-7BF0-4FAE-89D9-EAB17202C8C5}"/>
            </a:ext>
          </a:extLst>
        </xdr:cNvPr>
        <xdr:cNvSpPr/>
      </xdr:nvSpPr>
      <xdr:spPr bwMode="auto">
        <a:xfrm>
          <a:off x="3893344" y="3174801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899" name="Drop Down 4" hidden="1">
          <a:extLst>
            <a:ext uri="{63B3BB69-23CF-44E3-9099-C40C66FF867C}">
              <a14:compatExt xmlns:a14="http://schemas.microsoft.com/office/drawing/2010/main" spid="_x0000_s2052"/>
            </a:ext>
            <a:ext uri="{FF2B5EF4-FFF2-40B4-BE49-F238E27FC236}">
              <a16:creationId xmlns:a16="http://schemas.microsoft.com/office/drawing/2014/main" id="{A531C594-5D2D-410C-AE77-7FF014D852D9}"/>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00" name="Drop Down 4" hidden="1">
          <a:extLst>
            <a:ext uri="{63B3BB69-23CF-44E3-9099-C40C66FF867C}">
              <a14:compatExt xmlns:a14="http://schemas.microsoft.com/office/drawing/2010/main" spid="_x0000_s2052"/>
            </a:ext>
            <a:ext uri="{FF2B5EF4-FFF2-40B4-BE49-F238E27FC236}">
              <a16:creationId xmlns:a16="http://schemas.microsoft.com/office/drawing/2014/main" id="{7AB8D6BF-D726-47B9-BD1A-2E0F3581C14F}"/>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01" name="Drop Down 4" hidden="1">
          <a:extLst>
            <a:ext uri="{63B3BB69-23CF-44E3-9099-C40C66FF867C}">
              <a14:compatExt xmlns:a14="http://schemas.microsoft.com/office/drawing/2010/main" spid="_x0000_s2052"/>
            </a:ext>
            <a:ext uri="{FF2B5EF4-FFF2-40B4-BE49-F238E27FC236}">
              <a16:creationId xmlns:a16="http://schemas.microsoft.com/office/drawing/2014/main" id="{9BBB873B-0DA1-46EA-B875-BF02392B4252}"/>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02" name="Drop Down 4" hidden="1">
          <a:extLst>
            <a:ext uri="{63B3BB69-23CF-44E3-9099-C40C66FF867C}">
              <a14:compatExt xmlns:a14="http://schemas.microsoft.com/office/drawing/2010/main" spid="_x0000_s2052"/>
            </a:ext>
            <a:ext uri="{FF2B5EF4-FFF2-40B4-BE49-F238E27FC236}">
              <a16:creationId xmlns:a16="http://schemas.microsoft.com/office/drawing/2014/main" id="{984836EF-D632-4508-B589-CE7770B4ED92}"/>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03" name="Drop Down 4" hidden="1">
          <a:extLst>
            <a:ext uri="{63B3BB69-23CF-44E3-9099-C40C66FF867C}">
              <a14:compatExt xmlns:a14="http://schemas.microsoft.com/office/drawing/2010/main" spid="_x0000_s2052"/>
            </a:ext>
            <a:ext uri="{FF2B5EF4-FFF2-40B4-BE49-F238E27FC236}">
              <a16:creationId xmlns:a16="http://schemas.microsoft.com/office/drawing/2014/main" id="{3040231C-8567-4CCB-8B93-68C0C13E267D}"/>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04" name="Drop Down 20" hidden="1">
          <a:extLst>
            <a:ext uri="{63B3BB69-23CF-44E3-9099-C40C66FF867C}">
              <a14:compatExt xmlns:a14="http://schemas.microsoft.com/office/drawing/2010/main" spid="_x0000_s2068"/>
            </a:ext>
            <a:ext uri="{FF2B5EF4-FFF2-40B4-BE49-F238E27FC236}">
              <a16:creationId xmlns:a16="http://schemas.microsoft.com/office/drawing/2014/main" id="{FE69D274-11B4-43E8-872B-461570172A60}"/>
            </a:ext>
          </a:extLst>
        </xdr:cNvPr>
        <xdr:cNvSpPr/>
      </xdr:nvSpPr>
      <xdr:spPr bwMode="auto">
        <a:xfrm>
          <a:off x="6054328" y="3174801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05" name="Drop Down 24" hidden="1">
          <a:extLst>
            <a:ext uri="{63B3BB69-23CF-44E3-9099-C40C66FF867C}">
              <a14:compatExt xmlns:a14="http://schemas.microsoft.com/office/drawing/2010/main" spid="_x0000_s2072"/>
            </a:ext>
            <a:ext uri="{FF2B5EF4-FFF2-40B4-BE49-F238E27FC236}">
              <a16:creationId xmlns:a16="http://schemas.microsoft.com/office/drawing/2014/main" id="{429A40E8-F814-4CC6-B01E-12C5CED678B6}"/>
            </a:ext>
          </a:extLst>
        </xdr:cNvPr>
        <xdr:cNvSpPr/>
      </xdr:nvSpPr>
      <xdr:spPr bwMode="auto">
        <a:xfrm>
          <a:off x="3893344" y="3174801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06" name="Drop Down 4" hidden="1">
          <a:extLst>
            <a:ext uri="{63B3BB69-23CF-44E3-9099-C40C66FF867C}">
              <a14:compatExt xmlns:a14="http://schemas.microsoft.com/office/drawing/2010/main" spid="_x0000_s2052"/>
            </a:ext>
            <a:ext uri="{FF2B5EF4-FFF2-40B4-BE49-F238E27FC236}">
              <a16:creationId xmlns:a16="http://schemas.microsoft.com/office/drawing/2014/main" id="{ADEF987F-78B2-421E-85FD-73403642F277}"/>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07" name="Drop Down 4" hidden="1">
          <a:extLst>
            <a:ext uri="{63B3BB69-23CF-44E3-9099-C40C66FF867C}">
              <a14:compatExt xmlns:a14="http://schemas.microsoft.com/office/drawing/2010/main" spid="_x0000_s2052"/>
            </a:ext>
            <a:ext uri="{FF2B5EF4-FFF2-40B4-BE49-F238E27FC236}">
              <a16:creationId xmlns:a16="http://schemas.microsoft.com/office/drawing/2014/main" id="{F6067FB5-6BF1-4AD6-A641-B261DDFA53E5}"/>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08" name="Drop Down 4" hidden="1">
          <a:extLst>
            <a:ext uri="{63B3BB69-23CF-44E3-9099-C40C66FF867C}">
              <a14:compatExt xmlns:a14="http://schemas.microsoft.com/office/drawing/2010/main" spid="_x0000_s2052"/>
            </a:ext>
            <a:ext uri="{FF2B5EF4-FFF2-40B4-BE49-F238E27FC236}">
              <a16:creationId xmlns:a16="http://schemas.microsoft.com/office/drawing/2014/main" id="{E6DC25E3-EB00-4975-BB27-1995C28B6B1F}"/>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09" name="Drop Down 4" hidden="1">
          <a:extLst>
            <a:ext uri="{63B3BB69-23CF-44E3-9099-C40C66FF867C}">
              <a14:compatExt xmlns:a14="http://schemas.microsoft.com/office/drawing/2010/main" spid="_x0000_s2052"/>
            </a:ext>
            <a:ext uri="{FF2B5EF4-FFF2-40B4-BE49-F238E27FC236}">
              <a16:creationId xmlns:a16="http://schemas.microsoft.com/office/drawing/2014/main" id="{DC024B53-9959-4433-AC8E-F23173FFD735}"/>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10" name="Drop Down 4" hidden="1">
          <a:extLst>
            <a:ext uri="{63B3BB69-23CF-44E3-9099-C40C66FF867C}">
              <a14:compatExt xmlns:a14="http://schemas.microsoft.com/office/drawing/2010/main" spid="_x0000_s2052"/>
            </a:ext>
            <a:ext uri="{FF2B5EF4-FFF2-40B4-BE49-F238E27FC236}">
              <a16:creationId xmlns:a16="http://schemas.microsoft.com/office/drawing/2014/main" id="{4ED68159-24E4-41F6-9655-216C1071E1E4}"/>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11" name="Drop Down 20" hidden="1">
          <a:extLst>
            <a:ext uri="{63B3BB69-23CF-44E3-9099-C40C66FF867C}">
              <a14:compatExt xmlns:a14="http://schemas.microsoft.com/office/drawing/2010/main" spid="_x0000_s2068"/>
            </a:ext>
            <a:ext uri="{FF2B5EF4-FFF2-40B4-BE49-F238E27FC236}">
              <a16:creationId xmlns:a16="http://schemas.microsoft.com/office/drawing/2014/main" id="{5C643D87-56E1-4F96-A164-AB835072F94B}"/>
            </a:ext>
          </a:extLst>
        </xdr:cNvPr>
        <xdr:cNvSpPr/>
      </xdr:nvSpPr>
      <xdr:spPr bwMode="auto">
        <a:xfrm>
          <a:off x="6054328" y="3174801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12" name="Drop Down 24" hidden="1">
          <a:extLst>
            <a:ext uri="{63B3BB69-23CF-44E3-9099-C40C66FF867C}">
              <a14:compatExt xmlns:a14="http://schemas.microsoft.com/office/drawing/2010/main" spid="_x0000_s2072"/>
            </a:ext>
            <a:ext uri="{FF2B5EF4-FFF2-40B4-BE49-F238E27FC236}">
              <a16:creationId xmlns:a16="http://schemas.microsoft.com/office/drawing/2014/main" id="{50375DA4-6BCA-4A78-A486-E130DC8C8BDC}"/>
            </a:ext>
          </a:extLst>
        </xdr:cNvPr>
        <xdr:cNvSpPr/>
      </xdr:nvSpPr>
      <xdr:spPr bwMode="auto">
        <a:xfrm>
          <a:off x="3893344" y="3174801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13" name="Drop Down 4" hidden="1">
          <a:extLst>
            <a:ext uri="{63B3BB69-23CF-44E3-9099-C40C66FF867C}">
              <a14:compatExt xmlns:a14="http://schemas.microsoft.com/office/drawing/2010/main" spid="_x0000_s2052"/>
            </a:ext>
            <a:ext uri="{FF2B5EF4-FFF2-40B4-BE49-F238E27FC236}">
              <a16:creationId xmlns:a16="http://schemas.microsoft.com/office/drawing/2014/main" id="{F44CF554-70DF-4730-B8BB-7148EF89EB15}"/>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14" name="Drop Down 4" hidden="1">
          <a:extLst>
            <a:ext uri="{63B3BB69-23CF-44E3-9099-C40C66FF867C}">
              <a14:compatExt xmlns:a14="http://schemas.microsoft.com/office/drawing/2010/main" spid="_x0000_s2052"/>
            </a:ext>
            <a:ext uri="{FF2B5EF4-FFF2-40B4-BE49-F238E27FC236}">
              <a16:creationId xmlns:a16="http://schemas.microsoft.com/office/drawing/2014/main" id="{2F7CB10F-E511-490F-A0FB-B96691CC739B}"/>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15" name="Drop Down 4" hidden="1">
          <a:extLst>
            <a:ext uri="{63B3BB69-23CF-44E3-9099-C40C66FF867C}">
              <a14:compatExt xmlns:a14="http://schemas.microsoft.com/office/drawing/2010/main" spid="_x0000_s2052"/>
            </a:ext>
            <a:ext uri="{FF2B5EF4-FFF2-40B4-BE49-F238E27FC236}">
              <a16:creationId xmlns:a16="http://schemas.microsoft.com/office/drawing/2014/main" id="{B3755AEF-16E7-4663-8ED3-937007258A7F}"/>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16" name="Drop Down 4" hidden="1">
          <a:extLst>
            <a:ext uri="{63B3BB69-23CF-44E3-9099-C40C66FF867C}">
              <a14:compatExt xmlns:a14="http://schemas.microsoft.com/office/drawing/2010/main" spid="_x0000_s2052"/>
            </a:ext>
            <a:ext uri="{FF2B5EF4-FFF2-40B4-BE49-F238E27FC236}">
              <a16:creationId xmlns:a16="http://schemas.microsoft.com/office/drawing/2014/main" id="{C4724B9F-D091-4714-94CF-28795D2DDEBA}"/>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17" name="Drop Down 4" hidden="1">
          <a:extLst>
            <a:ext uri="{63B3BB69-23CF-44E3-9099-C40C66FF867C}">
              <a14:compatExt xmlns:a14="http://schemas.microsoft.com/office/drawing/2010/main" spid="_x0000_s2052"/>
            </a:ext>
            <a:ext uri="{FF2B5EF4-FFF2-40B4-BE49-F238E27FC236}">
              <a16:creationId xmlns:a16="http://schemas.microsoft.com/office/drawing/2014/main" id="{AD985DBF-29F2-45E7-820F-EE8AA32AA644}"/>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18" name="Drop Down 20" hidden="1">
          <a:extLst>
            <a:ext uri="{63B3BB69-23CF-44E3-9099-C40C66FF867C}">
              <a14:compatExt xmlns:a14="http://schemas.microsoft.com/office/drawing/2010/main" spid="_x0000_s2068"/>
            </a:ext>
            <a:ext uri="{FF2B5EF4-FFF2-40B4-BE49-F238E27FC236}">
              <a16:creationId xmlns:a16="http://schemas.microsoft.com/office/drawing/2014/main" id="{2466F33B-1DA8-441C-B7A5-745199CFDB72}"/>
            </a:ext>
          </a:extLst>
        </xdr:cNvPr>
        <xdr:cNvSpPr/>
      </xdr:nvSpPr>
      <xdr:spPr bwMode="auto">
        <a:xfrm>
          <a:off x="6054328" y="3174801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19" name="Drop Down 24" hidden="1">
          <a:extLst>
            <a:ext uri="{63B3BB69-23CF-44E3-9099-C40C66FF867C}">
              <a14:compatExt xmlns:a14="http://schemas.microsoft.com/office/drawing/2010/main" spid="_x0000_s2072"/>
            </a:ext>
            <a:ext uri="{FF2B5EF4-FFF2-40B4-BE49-F238E27FC236}">
              <a16:creationId xmlns:a16="http://schemas.microsoft.com/office/drawing/2014/main" id="{BB606981-F905-4350-902F-20A3AD181DC1}"/>
            </a:ext>
          </a:extLst>
        </xdr:cNvPr>
        <xdr:cNvSpPr/>
      </xdr:nvSpPr>
      <xdr:spPr bwMode="auto">
        <a:xfrm>
          <a:off x="3893344" y="3174801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20" name="Drop Down 4" hidden="1">
          <a:extLst>
            <a:ext uri="{63B3BB69-23CF-44E3-9099-C40C66FF867C}">
              <a14:compatExt xmlns:a14="http://schemas.microsoft.com/office/drawing/2010/main" spid="_x0000_s2052"/>
            </a:ext>
            <a:ext uri="{FF2B5EF4-FFF2-40B4-BE49-F238E27FC236}">
              <a16:creationId xmlns:a16="http://schemas.microsoft.com/office/drawing/2014/main" id="{E875CDDD-B020-4E61-AF5D-3289B029F031}"/>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21" name="Drop Down 4" hidden="1">
          <a:extLst>
            <a:ext uri="{63B3BB69-23CF-44E3-9099-C40C66FF867C}">
              <a14:compatExt xmlns:a14="http://schemas.microsoft.com/office/drawing/2010/main" spid="_x0000_s2052"/>
            </a:ext>
            <a:ext uri="{FF2B5EF4-FFF2-40B4-BE49-F238E27FC236}">
              <a16:creationId xmlns:a16="http://schemas.microsoft.com/office/drawing/2014/main" id="{7930A620-1726-41C4-9427-C49CB4550D50}"/>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22" name="Drop Down 4" hidden="1">
          <a:extLst>
            <a:ext uri="{63B3BB69-23CF-44E3-9099-C40C66FF867C}">
              <a14:compatExt xmlns:a14="http://schemas.microsoft.com/office/drawing/2010/main" spid="_x0000_s2052"/>
            </a:ext>
            <a:ext uri="{FF2B5EF4-FFF2-40B4-BE49-F238E27FC236}">
              <a16:creationId xmlns:a16="http://schemas.microsoft.com/office/drawing/2014/main" id="{D69AA615-DB27-4806-BCB8-4555FB2AC031}"/>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23" name="Drop Down 4" hidden="1">
          <a:extLst>
            <a:ext uri="{63B3BB69-23CF-44E3-9099-C40C66FF867C}">
              <a14:compatExt xmlns:a14="http://schemas.microsoft.com/office/drawing/2010/main" spid="_x0000_s2052"/>
            </a:ext>
            <a:ext uri="{FF2B5EF4-FFF2-40B4-BE49-F238E27FC236}">
              <a16:creationId xmlns:a16="http://schemas.microsoft.com/office/drawing/2014/main" id="{B58271A4-53F7-4C03-A582-597912A4E48B}"/>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24" name="Drop Down 4" hidden="1">
          <a:extLst>
            <a:ext uri="{63B3BB69-23CF-44E3-9099-C40C66FF867C}">
              <a14:compatExt xmlns:a14="http://schemas.microsoft.com/office/drawing/2010/main" spid="_x0000_s2052"/>
            </a:ext>
            <a:ext uri="{FF2B5EF4-FFF2-40B4-BE49-F238E27FC236}">
              <a16:creationId xmlns:a16="http://schemas.microsoft.com/office/drawing/2014/main" id="{529CCFD3-3B43-40EB-A33F-C80CB0F783C3}"/>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25" name="Drop Down 20" hidden="1">
          <a:extLst>
            <a:ext uri="{63B3BB69-23CF-44E3-9099-C40C66FF867C}">
              <a14:compatExt xmlns:a14="http://schemas.microsoft.com/office/drawing/2010/main" spid="_x0000_s2068"/>
            </a:ext>
            <a:ext uri="{FF2B5EF4-FFF2-40B4-BE49-F238E27FC236}">
              <a16:creationId xmlns:a16="http://schemas.microsoft.com/office/drawing/2014/main" id="{C5FE8265-48B7-4335-A4AD-800F0298473D}"/>
            </a:ext>
          </a:extLst>
        </xdr:cNvPr>
        <xdr:cNvSpPr/>
      </xdr:nvSpPr>
      <xdr:spPr bwMode="auto">
        <a:xfrm>
          <a:off x="6054328" y="3174801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26" name="Drop Down 24" hidden="1">
          <a:extLst>
            <a:ext uri="{63B3BB69-23CF-44E3-9099-C40C66FF867C}">
              <a14:compatExt xmlns:a14="http://schemas.microsoft.com/office/drawing/2010/main" spid="_x0000_s2072"/>
            </a:ext>
            <a:ext uri="{FF2B5EF4-FFF2-40B4-BE49-F238E27FC236}">
              <a16:creationId xmlns:a16="http://schemas.microsoft.com/office/drawing/2014/main" id="{395F3CF9-FCF0-4F26-B715-45BDBD60CD77}"/>
            </a:ext>
          </a:extLst>
        </xdr:cNvPr>
        <xdr:cNvSpPr/>
      </xdr:nvSpPr>
      <xdr:spPr bwMode="auto">
        <a:xfrm>
          <a:off x="3893344" y="3174801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27" name="Drop Down 4" hidden="1">
          <a:extLst>
            <a:ext uri="{63B3BB69-23CF-44E3-9099-C40C66FF867C}">
              <a14:compatExt xmlns:a14="http://schemas.microsoft.com/office/drawing/2010/main" spid="_x0000_s2052"/>
            </a:ext>
            <a:ext uri="{FF2B5EF4-FFF2-40B4-BE49-F238E27FC236}">
              <a16:creationId xmlns:a16="http://schemas.microsoft.com/office/drawing/2014/main" id="{40B1D2D3-5770-4FE4-B1F8-042A916C27D7}"/>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28" name="Drop Down 4" hidden="1">
          <a:extLst>
            <a:ext uri="{63B3BB69-23CF-44E3-9099-C40C66FF867C}">
              <a14:compatExt xmlns:a14="http://schemas.microsoft.com/office/drawing/2010/main" spid="_x0000_s2052"/>
            </a:ext>
            <a:ext uri="{FF2B5EF4-FFF2-40B4-BE49-F238E27FC236}">
              <a16:creationId xmlns:a16="http://schemas.microsoft.com/office/drawing/2014/main" id="{07C35482-14AC-44AF-9C23-4BB2E1074B91}"/>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29" name="Drop Down 4" hidden="1">
          <a:extLst>
            <a:ext uri="{63B3BB69-23CF-44E3-9099-C40C66FF867C}">
              <a14:compatExt xmlns:a14="http://schemas.microsoft.com/office/drawing/2010/main" spid="_x0000_s2052"/>
            </a:ext>
            <a:ext uri="{FF2B5EF4-FFF2-40B4-BE49-F238E27FC236}">
              <a16:creationId xmlns:a16="http://schemas.microsoft.com/office/drawing/2014/main" id="{9500EC1B-F3A2-4C98-A45D-C3AFFF09C669}"/>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30" name="Drop Down 4" hidden="1">
          <a:extLst>
            <a:ext uri="{63B3BB69-23CF-44E3-9099-C40C66FF867C}">
              <a14:compatExt xmlns:a14="http://schemas.microsoft.com/office/drawing/2010/main" spid="_x0000_s2052"/>
            </a:ext>
            <a:ext uri="{FF2B5EF4-FFF2-40B4-BE49-F238E27FC236}">
              <a16:creationId xmlns:a16="http://schemas.microsoft.com/office/drawing/2014/main" id="{484CB956-2B33-49B5-B424-6722903C440A}"/>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31" name="Drop Down 4" hidden="1">
          <a:extLst>
            <a:ext uri="{63B3BB69-23CF-44E3-9099-C40C66FF867C}">
              <a14:compatExt xmlns:a14="http://schemas.microsoft.com/office/drawing/2010/main" spid="_x0000_s2052"/>
            </a:ext>
            <a:ext uri="{FF2B5EF4-FFF2-40B4-BE49-F238E27FC236}">
              <a16:creationId xmlns:a16="http://schemas.microsoft.com/office/drawing/2014/main" id="{8082D804-A054-4084-9DE2-5A6CA4406D59}"/>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32" name="Drop Down 20" hidden="1">
          <a:extLst>
            <a:ext uri="{63B3BB69-23CF-44E3-9099-C40C66FF867C}">
              <a14:compatExt xmlns:a14="http://schemas.microsoft.com/office/drawing/2010/main" spid="_x0000_s2068"/>
            </a:ext>
            <a:ext uri="{FF2B5EF4-FFF2-40B4-BE49-F238E27FC236}">
              <a16:creationId xmlns:a16="http://schemas.microsoft.com/office/drawing/2014/main" id="{A1AFA41B-A179-429B-B35F-67891056FA6D}"/>
            </a:ext>
          </a:extLst>
        </xdr:cNvPr>
        <xdr:cNvSpPr/>
      </xdr:nvSpPr>
      <xdr:spPr bwMode="auto">
        <a:xfrm>
          <a:off x="6054328" y="3174801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33" name="Drop Down 24" hidden="1">
          <a:extLst>
            <a:ext uri="{63B3BB69-23CF-44E3-9099-C40C66FF867C}">
              <a14:compatExt xmlns:a14="http://schemas.microsoft.com/office/drawing/2010/main" spid="_x0000_s2072"/>
            </a:ext>
            <a:ext uri="{FF2B5EF4-FFF2-40B4-BE49-F238E27FC236}">
              <a16:creationId xmlns:a16="http://schemas.microsoft.com/office/drawing/2014/main" id="{2F472E01-C35B-4E7B-9402-28D029B4301E}"/>
            </a:ext>
          </a:extLst>
        </xdr:cNvPr>
        <xdr:cNvSpPr/>
      </xdr:nvSpPr>
      <xdr:spPr bwMode="auto">
        <a:xfrm>
          <a:off x="3893344" y="3174801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34" name="Drop Down 4" hidden="1">
          <a:extLst>
            <a:ext uri="{63B3BB69-23CF-44E3-9099-C40C66FF867C}">
              <a14:compatExt xmlns:a14="http://schemas.microsoft.com/office/drawing/2010/main" spid="_x0000_s2052"/>
            </a:ext>
            <a:ext uri="{FF2B5EF4-FFF2-40B4-BE49-F238E27FC236}">
              <a16:creationId xmlns:a16="http://schemas.microsoft.com/office/drawing/2014/main" id="{BCEB2F56-9119-4AEF-A1ED-9BF7BB5A1DC7}"/>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35" name="Drop Down 4" hidden="1">
          <a:extLst>
            <a:ext uri="{63B3BB69-23CF-44E3-9099-C40C66FF867C}">
              <a14:compatExt xmlns:a14="http://schemas.microsoft.com/office/drawing/2010/main" spid="_x0000_s2052"/>
            </a:ext>
            <a:ext uri="{FF2B5EF4-FFF2-40B4-BE49-F238E27FC236}">
              <a16:creationId xmlns:a16="http://schemas.microsoft.com/office/drawing/2014/main" id="{38861A99-0647-4C6B-ADB2-E817461C1D46}"/>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36" name="Drop Down 4" hidden="1">
          <a:extLst>
            <a:ext uri="{63B3BB69-23CF-44E3-9099-C40C66FF867C}">
              <a14:compatExt xmlns:a14="http://schemas.microsoft.com/office/drawing/2010/main" spid="_x0000_s2052"/>
            </a:ext>
            <a:ext uri="{FF2B5EF4-FFF2-40B4-BE49-F238E27FC236}">
              <a16:creationId xmlns:a16="http://schemas.microsoft.com/office/drawing/2014/main" id="{A424456C-A922-44DE-905B-EADAA7A3C1F3}"/>
            </a:ext>
          </a:extLst>
        </xdr:cNvPr>
        <xdr:cNvSpPr/>
      </xdr:nvSpPr>
      <xdr:spPr bwMode="auto">
        <a:xfrm>
          <a:off x="5529263"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37" name="Drop Down 4" hidden="1">
          <a:extLst>
            <a:ext uri="{63B3BB69-23CF-44E3-9099-C40C66FF867C}">
              <a14:compatExt xmlns:a14="http://schemas.microsoft.com/office/drawing/2010/main" spid="_x0000_s2052"/>
            </a:ext>
            <a:ext uri="{FF2B5EF4-FFF2-40B4-BE49-F238E27FC236}">
              <a16:creationId xmlns:a16="http://schemas.microsoft.com/office/drawing/2014/main" id="{9DD740D3-9DD1-4C82-91CF-C838D28C7A5E}"/>
            </a:ext>
          </a:extLst>
        </xdr:cNvPr>
        <xdr:cNvSpPr/>
      </xdr:nvSpPr>
      <xdr:spPr bwMode="auto">
        <a:xfrm>
          <a:off x="5216128" y="3174801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38" name="Drop Down 4" hidden="1">
          <a:extLst>
            <a:ext uri="{63B3BB69-23CF-44E3-9099-C40C66FF867C}">
              <a14:compatExt xmlns:a14="http://schemas.microsoft.com/office/drawing/2010/main" spid="_x0000_s2052"/>
            </a:ext>
            <a:ext uri="{FF2B5EF4-FFF2-40B4-BE49-F238E27FC236}">
              <a16:creationId xmlns:a16="http://schemas.microsoft.com/office/drawing/2014/main" id="{968B961C-808D-4348-91C7-62F77EB591C8}"/>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39" name="Drop Down 20" hidden="1">
          <a:extLst>
            <a:ext uri="{63B3BB69-23CF-44E3-9099-C40C66FF867C}">
              <a14:compatExt xmlns:a14="http://schemas.microsoft.com/office/drawing/2010/main" spid="_x0000_s2068"/>
            </a:ext>
            <a:ext uri="{FF2B5EF4-FFF2-40B4-BE49-F238E27FC236}">
              <a16:creationId xmlns:a16="http://schemas.microsoft.com/office/drawing/2014/main" id="{835835C8-911D-4F23-8BFB-171A63AFCDBC}"/>
            </a:ext>
          </a:extLst>
        </xdr:cNvPr>
        <xdr:cNvSpPr/>
      </xdr:nvSpPr>
      <xdr:spPr bwMode="auto">
        <a:xfrm>
          <a:off x="6054328" y="3306960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40" name="Drop Down 24" hidden="1">
          <a:extLst>
            <a:ext uri="{63B3BB69-23CF-44E3-9099-C40C66FF867C}">
              <a14:compatExt xmlns:a14="http://schemas.microsoft.com/office/drawing/2010/main" spid="_x0000_s2072"/>
            </a:ext>
            <a:ext uri="{FF2B5EF4-FFF2-40B4-BE49-F238E27FC236}">
              <a16:creationId xmlns:a16="http://schemas.microsoft.com/office/drawing/2014/main" id="{0A9F400A-DBE0-4BE0-ABCA-5CE7AC1E5FC3}"/>
            </a:ext>
          </a:extLst>
        </xdr:cNvPr>
        <xdr:cNvSpPr/>
      </xdr:nvSpPr>
      <xdr:spPr bwMode="auto">
        <a:xfrm>
          <a:off x="3893344" y="330696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41" name="Drop Down 4" hidden="1">
          <a:extLst>
            <a:ext uri="{63B3BB69-23CF-44E3-9099-C40C66FF867C}">
              <a14:compatExt xmlns:a14="http://schemas.microsoft.com/office/drawing/2010/main" spid="_x0000_s2052"/>
            </a:ext>
            <a:ext uri="{FF2B5EF4-FFF2-40B4-BE49-F238E27FC236}">
              <a16:creationId xmlns:a16="http://schemas.microsoft.com/office/drawing/2014/main" id="{4D1299FC-2ADA-4EFA-9819-088B66E4E0D0}"/>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42" name="Drop Down 4" hidden="1">
          <a:extLst>
            <a:ext uri="{63B3BB69-23CF-44E3-9099-C40C66FF867C}">
              <a14:compatExt xmlns:a14="http://schemas.microsoft.com/office/drawing/2010/main" spid="_x0000_s2052"/>
            </a:ext>
            <a:ext uri="{FF2B5EF4-FFF2-40B4-BE49-F238E27FC236}">
              <a16:creationId xmlns:a16="http://schemas.microsoft.com/office/drawing/2014/main" id="{9775EFBC-30CF-4898-A043-D9A33291577A}"/>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43" name="Drop Down 4" hidden="1">
          <a:extLst>
            <a:ext uri="{63B3BB69-23CF-44E3-9099-C40C66FF867C}">
              <a14:compatExt xmlns:a14="http://schemas.microsoft.com/office/drawing/2010/main" spid="_x0000_s2052"/>
            </a:ext>
            <a:ext uri="{FF2B5EF4-FFF2-40B4-BE49-F238E27FC236}">
              <a16:creationId xmlns:a16="http://schemas.microsoft.com/office/drawing/2014/main" id="{6C65DDD7-68A0-49F3-BA34-46E241E893EA}"/>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44" name="Drop Down 4" hidden="1">
          <a:extLst>
            <a:ext uri="{63B3BB69-23CF-44E3-9099-C40C66FF867C}">
              <a14:compatExt xmlns:a14="http://schemas.microsoft.com/office/drawing/2010/main" spid="_x0000_s2052"/>
            </a:ext>
            <a:ext uri="{FF2B5EF4-FFF2-40B4-BE49-F238E27FC236}">
              <a16:creationId xmlns:a16="http://schemas.microsoft.com/office/drawing/2014/main" id="{DECB83B4-2276-48D2-8E38-2F6FAC59348C}"/>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45" name="Drop Down 4" hidden="1">
          <a:extLst>
            <a:ext uri="{63B3BB69-23CF-44E3-9099-C40C66FF867C}">
              <a14:compatExt xmlns:a14="http://schemas.microsoft.com/office/drawing/2010/main" spid="_x0000_s2052"/>
            </a:ext>
            <a:ext uri="{FF2B5EF4-FFF2-40B4-BE49-F238E27FC236}">
              <a16:creationId xmlns:a16="http://schemas.microsoft.com/office/drawing/2014/main" id="{CBA90D4B-3208-4632-88FC-6EB18112AFCC}"/>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46" name="Drop Down 20" hidden="1">
          <a:extLst>
            <a:ext uri="{63B3BB69-23CF-44E3-9099-C40C66FF867C}">
              <a14:compatExt xmlns:a14="http://schemas.microsoft.com/office/drawing/2010/main" spid="_x0000_s2068"/>
            </a:ext>
            <a:ext uri="{FF2B5EF4-FFF2-40B4-BE49-F238E27FC236}">
              <a16:creationId xmlns:a16="http://schemas.microsoft.com/office/drawing/2014/main" id="{CBDB6DB1-46B2-4307-AF43-885D8E4018B5}"/>
            </a:ext>
          </a:extLst>
        </xdr:cNvPr>
        <xdr:cNvSpPr/>
      </xdr:nvSpPr>
      <xdr:spPr bwMode="auto">
        <a:xfrm>
          <a:off x="6054328" y="3306960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47" name="Drop Down 24" hidden="1">
          <a:extLst>
            <a:ext uri="{63B3BB69-23CF-44E3-9099-C40C66FF867C}">
              <a14:compatExt xmlns:a14="http://schemas.microsoft.com/office/drawing/2010/main" spid="_x0000_s2072"/>
            </a:ext>
            <a:ext uri="{FF2B5EF4-FFF2-40B4-BE49-F238E27FC236}">
              <a16:creationId xmlns:a16="http://schemas.microsoft.com/office/drawing/2014/main" id="{DF4CD605-BBF1-4524-888F-E98686437C93}"/>
            </a:ext>
          </a:extLst>
        </xdr:cNvPr>
        <xdr:cNvSpPr/>
      </xdr:nvSpPr>
      <xdr:spPr bwMode="auto">
        <a:xfrm>
          <a:off x="3893344" y="330696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48" name="Drop Down 4" hidden="1">
          <a:extLst>
            <a:ext uri="{63B3BB69-23CF-44E3-9099-C40C66FF867C}">
              <a14:compatExt xmlns:a14="http://schemas.microsoft.com/office/drawing/2010/main" spid="_x0000_s2052"/>
            </a:ext>
            <a:ext uri="{FF2B5EF4-FFF2-40B4-BE49-F238E27FC236}">
              <a16:creationId xmlns:a16="http://schemas.microsoft.com/office/drawing/2014/main" id="{2EB7EEDD-C206-424C-8B0A-32BF04FF18C3}"/>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49" name="Drop Down 4" hidden="1">
          <a:extLst>
            <a:ext uri="{63B3BB69-23CF-44E3-9099-C40C66FF867C}">
              <a14:compatExt xmlns:a14="http://schemas.microsoft.com/office/drawing/2010/main" spid="_x0000_s2052"/>
            </a:ext>
            <a:ext uri="{FF2B5EF4-FFF2-40B4-BE49-F238E27FC236}">
              <a16:creationId xmlns:a16="http://schemas.microsoft.com/office/drawing/2014/main" id="{4FC52C37-619F-496F-BB03-0F93729203AD}"/>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50" name="Drop Down 4" hidden="1">
          <a:extLst>
            <a:ext uri="{63B3BB69-23CF-44E3-9099-C40C66FF867C}">
              <a14:compatExt xmlns:a14="http://schemas.microsoft.com/office/drawing/2010/main" spid="_x0000_s2052"/>
            </a:ext>
            <a:ext uri="{FF2B5EF4-FFF2-40B4-BE49-F238E27FC236}">
              <a16:creationId xmlns:a16="http://schemas.microsoft.com/office/drawing/2014/main" id="{D2DED592-A572-48D1-89CD-98B8D430ADFE}"/>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51" name="Drop Down 4" hidden="1">
          <a:extLst>
            <a:ext uri="{63B3BB69-23CF-44E3-9099-C40C66FF867C}">
              <a14:compatExt xmlns:a14="http://schemas.microsoft.com/office/drawing/2010/main" spid="_x0000_s2052"/>
            </a:ext>
            <a:ext uri="{FF2B5EF4-FFF2-40B4-BE49-F238E27FC236}">
              <a16:creationId xmlns:a16="http://schemas.microsoft.com/office/drawing/2014/main" id="{00E0FF47-E738-42A1-830C-4974AA3C6A52}"/>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52" name="Drop Down 4" hidden="1">
          <a:extLst>
            <a:ext uri="{63B3BB69-23CF-44E3-9099-C40C66FF867C}">
              <a14:compatExt xmlns:a14="http://schemas.microsoft.com/office/drawing/2010/main" spid="_x0000_s2052"/>
            </a:ext>
            <a:ext uri="{FF2B5EF4-FFF2-40B4-BE49-F238E27FC236}">
              <a16:creationId xmlns:a16="http://schemas.microsoft.com/office/drawing/2014/main" id="{6C73463A-2297-4199-8294-A74AAAC4D7A7}"/>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53" name="Drop Down 20" hidden="1">
          <a:extLst>
            <a:ext uri="{63B3BB69-23CF-44E3-9099-C40C66FF867C}">
              <a14:compatExt xmlns:a14="http://schemas.microsoft.com/office/drawing/2010/main" spid="_x0000_s2068"/>
            </a:ext>
            <a:ext uri="{FF2B5EF4-FFF2-40B4-BE49-F238E27FC236}">
              <a16:creationId xmlns:a16="http://schemas.microsoft.com/office/drawing/2014/main" id="{93F7A3C1-8694-4537-84B6-2D0AECD02FAC}"/>
            </a:ext>
          </a:extLst>
        </xdr:cNvPr>
        <xdr:cNvSpPr/>
      </xdr:nvSpPr>
      <xdr:spPr bwMode="auto">
        <a:xfrm>
          <a:off x="6054328" y="3306960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54" name="Drop Down 24" hidden="1">
          <a:extLst>
            <a:ext uri="{63B3BB69-23CF-44E3-9099-C40C66FF867C}">
              <a14:compatExt xmlns:a14="http://schemas.microsoft.com/office/drawing/2010/main" spid="_x0000_s2072"/>
            </a:ext>
            <a:ext uri="{FF2B5EF4-FFF2-40B4-BE49-F238E27FC236}">
              <a16:creationId xmlns:a16="http://schemas.microsoft.com/office/drawing/2014/main" id="{F28563F5-1107-4C58-B824-6C9B87926615}"/>
            </a:ext>
          </a:extLst>
        </xdr:cNvPr>
        <xdr:cNvSpPr/>
      </xdr:nvSpPr>
      <xdr:spPr bwMode="auto">
        <a:xfrm>
          <a:off x="3893344" y="330696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55" name="Drop Down 4" hidden="1">
          <a:extLst>
            <a:ext uri="{63B3BB69-23CF-44E3-9099-C40C66FF867C}">
              <a14:compatExt xmlns:a14="http://schemas.microsoft.com/office/drawing/2010/main" spid="_x0000_s2052"/>
            </a:ext>
            <a:ext uri="{FF2B5EF4-FFF2-40B4-BE49-F238E27FC236}">
              <a16:creationId xmlns:a16="http://schemas.microsoft.com/office/drawing/2014/main" id="{B4155EAA-EE5F-4A4D-A529-563CDD32B250}"/>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56" name="Drop Down 4" hidden="1">
          <a:extLst>
            <a:ext uri="{63B3BB69-23CF-44E3-9099-C40C66FF867C}">
              <a14:compatExt xmlns:a14="http://schemas.microsoft.com/office/drawing/2010/main" spid="_x0000_s2052"/>
            </a:ext>
            <a:ext uri="{FF2B5EF4-FFF2-40B4-BE49-F238E27FC236}">
              <a16:creationId xmlns:a16="http://schemas.microsoft.com/office/drawing/2014/main" id="{1E395BCC-9B02-47FF-9C91-6379D82B23BD}"/>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57" name="Drop Down 4" hidden="1">
          <a:extLst>
            <a:ext uri="{63B3BB69-23CF-44E3-9099-C40C66FF867C}">
              <a14:compatExt xmlns:a14="http://schemas.microsoft.com/office/drawing/2010/main" spid="_x0000_s2052"/>
            </a:ext>
            <a:ext uri="{FF2B5EF4-FFF2-40B4-BE49-F238E27FC236}">
              <a16:creationId xmlns:a16="http://schemas.microsoft.com/office/drawing/2014/main" id="{9C15C688-E13D-4EEC-BD58-74B25A959C0F}"/>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58" name="Drop Down 4" hidden="1">
          <a:extLst>
            <a:ext uri="{63B3BB69-23CF-44E3-9099-C40C66FF867C}">
              <a14:compatExt xmlns:a14="http://schemas.microsoft.com/office/drawing/2010/main" spid="_x0000_s2052"/>
            </a:ext>
            <a:ext uri="{FF2B5EF4-FFF2-40B4-BE49-F238E27FC236}">
              <a16:creationId xmlns:a16="http://schemas.microsoft.com/office/drawing/2014/main" id="{59C22AF6-E20A-4C28-87ED-6941B0FE3256}"/>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59" name="Drop Down 4" hidden="1">
          <a:extLst>
            <a:ext uri="{63B3BB69-23CF-44E3-9099-C40C66FF867C}">
              <a14:compatExt xmlns:a14="http://schemas.microsoft.com/office/drawing/2010/main" spid="_x0000_s2052"/>
            </a:ext>
            <a:ext uri="{FF2B5EF4-FFF2-40B4-BE49-F238E27FC236}">
              <a16:creationId xmlns:a16="http://schemas.microsoft.com/office/drawing/2014/main" id="{BA05E658-9D28-4659-A7D8-BF4F4EECDF60}"/>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60" name="Drop Down 20" hidden="1">
          <a:extLst>
            <a:ext uri="{63B3BB69-23CF-44E3-9099-C40C66FF867C}">
              <a14:compatExt xmlns:a14="http://schemas.microsoft.com/office/drawing/2010/main" spid="_x0000_s2068"/>
            </a:ext>
            <a:ext uri="{FF2B5EF4-FFF2-40B4-BE49-F238E27FC236}">
              <a16:creationId xmlns:a16="http://schemas.microsoft.com/office/drawing/2014/main" id="{69D4F7B0-84D6-456B-BCCB-2DB21ECC120B}"/>
            </a:ext>
          </a:extLst>
        </xdr:cNvPr>
        <xdr:cNvSpPr/>
      </xdr:nvSpPr>
      <xdr:spPr bwMode="auto">
        <a:xfrm>
          <a:off x="6054328" y="3306960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61" name="Drop Down 24" hidden="1">
          <a:extLst>
            <a:ext uri="{63B3BB69-23CF-44E3-9099-C40C66FF867C}">
              <a14:compatExt xmlns:a14="http://schemas.microsoft.com/office/drawing/2010/main" spid="_x0000_s2072"/>
            </a:ext>
            <a:ext uri="{FF2B5EF4-FFF2-40B4-BE49-F238E27FC236}">
              <a16:creationId xmlns:a16="http://schemas.microsoft.com/office/drawing/2014/main" id="{C4AC2103-656B-47DF-B2E0-839FBEE40D44}"/>
            </a:ext>
          </a:extLst>
        </xdr:cNvPr>
        <xdr:cNvSpPr/>
      </xdr:nvSpPr>
      <xdr:spPr bwMode="auto">
        <a:xfrm>
          <a:off x="3893344" y="330696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62" name="Drop Down 4" hidden="1">
          <a:extLst>
            <a:ext uri="{63B3BB69-23CF-44E3-9099-C40C66FF867C}">
              <a14:compatExt xmlns:a14="http://schemas.microsoft.com/office/drawing/2010/main" spid="_x0000_s2052"/>
            </a:ext>
            <a:ext uri="{FF2B5EF4-FFF2-40B4-BE49-F238E27FC236}">
              <a16:creationId xmlns:a16="http://schemas.microsoft.com/office/drawing/2014/main" id="{8FB598C1-EFCC-4736-B14F-4C8A10746871}"/>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63" name="Drop Down 4" hidden="1">
          <a:extLst>
            <a:ext uri="{63B3BB69-23CF-44E3-9099-C40C66FF867C}">
              <a14:compatExt xmlns:a14="http://schemas.microsoft.com/office/drawing/2010/main" spid="_x0000_s2052"/>
            </a:ext>
            <a:ext uri="{FF2B5EF4-FFF2-40B4-BE49-F238E27FC236}">
              <a16:creationId xmlns:a16="http://schemas.microsoft.com/office/drawing/2014/main" id="{09C08347-613A-4134-B33F-1C4B4607A48C}"/>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64" name="Drop Down 4" hidden="1">
          <a:extLst>
            <a:ext uri="{63B3BB69-23CF-44E3-9099-C40C66FF867C}">
              <a14:compatExt xmlns:a14="http://schemas.microsoft.com/office/drawing/2010/main" spid="_x0000_s2052"/>
            </a:ext>
            <a:ext uri="{FF2B5EF4-FFF2-40B4-BE49-F238E27FC236}">
              <a16:creationId xmlns:a16="http://schemas.microsoft.com/office/drawing/2014/main" id="{3ED88B38-8877-4842-AFD8-F201E6C42F62}"/>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65" name="Drop Down 4" hidden="1">
          <a:extLst>
            <a:ext uri="{63B3BB69-23CF-44E3-9099-C40C66FF867C}">
              <a14:compatExt xmlns:a14="http://schemas.microsoft.com/office/drawing/2010/main" spid="_x0000_s2052"/>
            </a:ext>
            <a:ext uri="{FF2B5EF4-FFF2-40B4-BE49-F238E27FC236}">
              <a16:creationId xmlns:a16="http://schemas.microsoft.com/office/drawing/2014/main" id="{F80B3F38-7074-4C2C-88BF-CCCFE098B600}"/>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66" name="Drop Down 4" hidden="1">
          <a:extLst>
            <a:ext uri="{63B3BB69-23CF-44E3-9099-C40C66FF867C}">
              <a14:compatExt xmlns:a14="http://schemas.microsoft.com/office/drawing/2010/main" spid="_x0000_s2052"/>
            </a:ext>
            <a:ext uri="{FF2B5EF4-FFF2-40B4-BE49-F238E27FC236}">
              <a16:creationId xmlns:a16="http://schemas.microsoft.com/office/drawing/2014/main" id="{4D4AEEDB-0F50-42C2-8CCD-370D55BFE7AB}"/>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67" name="Drop Down 20" hidden="1">
          <a:extLst>
            <a:ext uri="{63B3BB69-23CF-44E3-9099-C40C66FF867C}">
              <a14:compatExt xmlns:a14="http://schemas.microsoft.com/office/drawing/2010/main" spid="_x0000_s2068"/>
            </a:ext>
            <a:ext uri="{FF2B5EF4-FFF2-40B4-BE49-F238E27FC236}">
              <a16:creationId xmlns:a16="http://schemas.microsoft.com/office/drawing/2014/main" id="{380E88FE-F056-4512-85F2-C740DD228BA6}"/>
            </a:ext>
          </a:extLst>
        </xdr:cNvPr>
        <xdr:cNvSpPr/>
      </xdr:nvSpPr>
      <xdr:spPr bwMode="auto">
        <a:xfrm>
          <a:off x="6054328" y="3306960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68" name="Drop Down 24" hidden="1">
          <a:extLst>
            <a:ext uri="{63B3BB69-23CF-44E3-9099-C40C66FF867C}">
              <a14:compatExt xmlns:a14="http://schemas.microsoft.com/office/drawing/2010/main" spid="_x0000_s2072"/>
            </a:ext>
            <a:ext uri="{FF2B5EF4-FFF2-40B4-BE49-F238E27FC236}">
              <a16:creationId xmlns:a16="http://schemas.microsoft.com/office/drawing/2014/main" id="{9AAF3B04-5897-4E8C-8B11-69195DEF0B49}"/>
            </a:ext>
          </a:extLst>
        </xdr:cNvPr>
        <xdr:cNvSpPr/>
      </xdr:nvSpPr>
      <xdr:spPr bwMode="auto">
        <a:xfrm>
          <a:off x="3893344" y="330696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69" name="Drop Down 4" hidden="1">
          <a:extLst>
            <a:ext uri="{63B3BB69-23CF-44E3-9099-C40C66FF867C}">
              <a14:compatExt xmlns:a14="http://schemas.microsoft.com/office/drawing/2010/main" spid="_x0000_s2052"/>
            </a:ext>
            <a:ext uri="{FF2B5EF4-FFF2-40B4-BE49-F238E27FC236}">
              <a16:creationId xmlns:a16="http://schemas.microsoft.com/office/drawing/2014/main" id="{0A7EC05E-FF91-4A10-975C-70D8D00BBA35}"/>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70" name="Drop Down 4" hidden="1">
          <a:extLst>
            <a:ext uri="{63B3BB69-23CF-44E3-9099-C40C66FF867C}">
              <a14:compatExt xmlns:a14="http://schemas.microsoft.com/office/drawing/2010/main" spid="_x0000_s2052"/>
            </a:ext>
            <a:ext uri="{FF2B5EF4-FFF2-40B4-BE49-F238E27FC236}">
              <a16:creationId xmlns:a16="http://schemas.microsoft.com/office/drawing/2014/main" id="{0B9CBF3D-A114-44D0-B832-CC6FDBBAD08D}"/>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71" name="Drop Down 4" hidden="1">
          <a:extLst>
            <a:ext uri="{63B3BB69-23CF-44E3-9099-C40C66FF867C}">
              <a14:compatExt xmlns:a14="http://schemas.microsoft.com/office/drawing/2010/main" spid="_x0000_s2052"/>
            </a:ext>
            <a:ext uri="{FF2B5EF4-FFF2-40B4-BE49-F238E27FC236}">
              <a16:creationId xmlns:a16="http://schemas.microsoft.com/office/drawing/2014/main" id="{A27094FD-86C6-4721-A4C3-86DEEFBF4FF1}"/>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72" name="Drop Down 4" hidden="1">
          <a:extLst>
            <a:ext uri="{63B3BB69-23CF-44E3-9099-C40C66FF867C}">
              <a14:compatExt xmlns:a14="http://schemas.microsoft.com/office/drawing/2010/main" spid="_x0000_s2052"/>
            </a:ext>
            <a:ext uri="{FF2B5EF4-FFF2-40B4-BE49-F238E27FC236}">
              <a16:creationId xmlns:a16="http://schemas.microsoft.com/office/drawing/2014/main" id="{4E9AADCB-8F49-47D7-A6E6-2667C7F93363}"/>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73" name="Drop Down 4" hidden="1">
          <a:extLst>
            <a:ext uri="{63B3BB69-23CF-44E3-9099-C40C66FF867C}">
              <a14:compatExt xmlns:a14="http://schemas.microsoft.com/office/drawing/2010/main" spid="_x0000_s2052"/>
            </a:ext>
            <a:ext uri="{FF2B5EF4-FFF2-40B4-BE49-F238E27FC236}">
              <a16:creationId xmlns:a16="http://schemas.microsoft.com/office/drawing/2014/main" id="{E48AB6B4-1BD7-4F83-914A-3990B5874061}"/>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74" name="Drop Down 20" hidden="1">
          <a:extLst>
            <a:ext uri="{63B3BB69-23CF-44E3-9099-C40C66FF867C}">
              <a14:compatExt xmlns:a14="http://schemas.microsoft.com/office/drawing/2010/main" spid="_x0000_s2068"/>
            </a:ext>
            <a:ext uri="{FF2B5EF4-FFF2-40B4-BE49-F238E27FC236}">
              <a16:creationId xmlns:a16="http://schemas.microsoft.com/office/drawing/2014/main" id="{254EC04E-42E6-45F4-AA70-700F9760B5D0}"/>
            </a:ext>
          </a:extLst>
        </xdr:cNvPr>
        <xdr:cNvSpPr/>
      </xdr:nvSpPr>
      <xdr:spPr bwMode="auto">
        <a:xfrm>
          <a:off x="6054328" y="3306960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75" name="Drop Down 24" hidden="1">
          <a:extLst>
            <a:ext uri="{63B3BB69-23CF-44E3-9099-C40C66FF867C}">
              <a14:compatExt xmlns:a14="http://schemas.microsoft.com/office/drawing/2010/main" spid="_x0000_s2072"/>
            </a:ext>
            <a:ext uri="{FF2B5EF4-FFF2-40B4-BE49-F238E27FC236}">
              <a16:creationId xmlns:a16="http://schemas.microsoft.com/office/drawing/2014/main" id="{F2E638BE-C2C8-4EC3-AC9D-28CC1BADB960}"/>
            </a:ext>
          </a:extLst>
        </xdr:cNvPr>
        <xdr:cNvSpPr/>
      </xdr:nvSpPr>
      <xdr:spPr bwMode="auto">
        <a:xfrm>
          <a:off x="3893344" y="3306960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76" name="Drop Down 4" hidden="1">
          <a:extLst>
            <a:ext uri="{63B3BB69-23CF-44E3-9099-C40C66FF867C}">
              <a14:compatExt xmlns:a14="http://schemas.microsoft.com/office/drawing/2010/main" spid="_x0000_s2052"/>
            </a:ext>
            <a:ext uri="{FF2B5EF4-FFF2-40B4-BE49-F238E27FC236}">
              <a16:creationId xmlns:a16="http://schemas.microsoft.com/office/drawing/2014/main" id="{13D59117-48B6-4CFC-AB37-7F1411A1FCEA}"/>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77" name="Drop Down 4" hidden="1">
          <a:extLst>
            <a:ext uri="{63B3BB69-23CF-44E3-9099-C40C66FF867C}">
              <a14:compatExt xmlns:a14="http://schemas.microsoft.com/office/drawing/2010/main" spid="_x0000_s2052"/>
            </a:ext>
            <a:ext uri="{FF2B5EF4-FFF2-40B4-BE49-F238E27FC236}">
              <a16:creationId xmlns:a16="http://schemas.microsoft.com/office/drawing/2014/main" id="{6C743525-4D69-4CD7-BB12-9191B0646990}"/>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78" name="Drop Down 4" hidden="1">
          <a:extLst>
            <a:ext uri="{63B3BB69-23CF-44E3-9099-C40C66FF867C}">
              <a14:compatExt xmlns:a14="http://schemas.microsoft.com/office/drawing/2010/main" spid="_x0000_s2052"/>
            </a:ext>
            <a:ext uri="{FF2B5EF4-FFF2-40B4-BE49-F238E27FC236}">
              <a16:creationId xmlns:a16="http://schemas.microsoft.com/office/drawing/2014/main" id="{2D6947D8-E8D7-483A-9C47-6865CDC70D8C}"/>
            </a:ext>
          </a:extLst>
        </xdr:cNvPr>
        <xdr:cNvSpPr/>
      </xdr:nvSpPr>
      <xdr:spPr bwMode="auto">
        <a:xfrm>
          <a:off x="5529263"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79" name="Drop Down 4" hidden="1">
          <a:extLst>
            <a:ext uri="{63B3BB69-23CF-44E3-9099-C40C66FF867C}">
              <a14:compatExt xmlns:a14="http://schemas.microsoft.com/office/drawing/2010/main" spid="_x0000_s2052"/>
            </a:ext>
            <a:ext uri="{FF2B5EF4-FFF2-40B4-BE49-F238E27FC236}">
              <a16:creationId xmlns:a16="http://schemas.microsoft.com/office/drawing/2014/main" id="{A580FFB9-FAAF-426B-9FA7-E7D299F9BE22}"/>
            </a:ext>
          </a:extLst>
        </xdr:cNvPr>
        <xdr:cNvSpPr/>
      </xdr:nvSpPr>
      <xdr:spPr bwMode="auto">
        <a:xfrm>
          <a:off x="5216128" y="3306960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80" name="Drop Down 4" hidden="1">
          <a:extLst>
            <a:ext uri="{63B3BB69-23CF-44E3-9099-C40C66FF867C}">
              <a14:compatExt xmlns:a14="http://schemas.microsoft.com/office/drawing/2010/main" spid="_x0000_s2052"/>
            </a:ext>
            <a:ext uri="{FF2B5EF4-FFF2-40B4-BE49-F238E27FC236}">
              <a16:creationId xmlns:a16="http://schemas.microsoft.com/office/drawing/2014/main" id="{C31B0453-491F-41E4-871E-A0C8A5ECCE7B}"/>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81" name="Drop Down 20" hidden="1">
          <a:extLst>
            <a:ext uri="{63B3BB69-23CF-44E3-9099-C40C66FF867C}">
              <a14:compatExt xmlns:a14="http://schemas.microsoft.com/office/drawing/2010/main" spid="_x0000_s2068"/>
            </a:ext>
            <a:ext uri="{FF2B5EF4-FFF2-40B4-BE49-F238E27FC236}">
              <a16:creationId xmlns:a16="http://schemas.microsoft.com/office/drawing/2014/main" id="{5218A541-325D-4D5D-ABAC-D423BEE963B1}"/>
            </a:ext>
          </a:extLst>
        </xdr:cNvPr>
        <xdr:cNvSpPr/>
      </xdr:nvSpPr>
      <xdr:spPr bwMode="auto">
        <a:xfrm>
          <a:off x="6054328" y="3439120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82" name="Drop Down 24" hidden="1">
          <a:extLst>
            <a:ext uri="{63B3BB69-23CF-44E3-9099-C40C66FF867C}">
              <a14:compatExt xmlns:a14="http://schemas.microsoft.com/office/drawing/2010/main" spid="_x0000_s2072"/>
            </a:ext>
            <a:ext uri="{FF2B5EF4-FFF2-40B4-BE49-F238E27FC236}">
              <a16:creationId xmlns:a16="http://schemas.microsoft.com/office/drawing/2014/main" id="{6ECF6C31-22CF-4483-83B7-1DC6DA6EF8CB}"/>
            </a:ext>
          </a:extLst>
        </xdr:cNvPr>
        <xdr:cNvSpPr/>
      </xdr:nvSpPr>
      <xdr:spPr bwMode="auto">
        <a:xfrm>
          <a:off x="3893344" y="3439120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83" name="Drop Down 4" hidden="1">
          <a:extLst>
            <a:ext uri="{63B3BB69-23CF-44E3-9099-C40C66FF867C}">
              <a14:compatExt xmlns:a14="http://schemas.microsoft.com/office/drawing/2010/main" spid="_x0000_s2052"/>
            </a:ext>
            <a:ext uri="{FF2B5EF4-FFF2-40B4-BE49-F238E27FC236}">
              <a16:creationId xmlns:a16="http://schemas.microsoft.com/office/drawing/2014/main" id="{00D9A6BC-C9B5-42A2-91DF-62095A11B02F}"/>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84" name="Drop Down 4" hidden="1">
          <a:extLst>
            <a:ext uri="{63B3BB69-23CF-44E3-9099-C40C66FF867C}">
              <a14:compatExt xmlns:a14="http://schemas.microsoft.com/office/drawing/2010/main" spid="_x0000_s2052"/>
            </a:ext>
            <a:ext uri="{FF2B5EF4-FFF2-40B4-BE49-F238E27FC236}">
              <a16:creationId xmlns:a16="http://schemas.microsoft.com/office/drawing/2014/main" id="{26A362BF-468A-4905-A539-E819B4CF5698}"/>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85" name="Drop Down 4" hidden="1">
          <a:extLst>
            <a:ext uri="{63B3BB69-23CF-44E3-9099-C40C66FF867C}">
              <a14:compatExt xmlns:a14="http://schemas.microsoft.com/office/drawing/2010/main" spid="_x0000_s2052"/>
            </a:ext>
            <a:ext uri="{FF2B5EF4-FFF2-40B4-BE49-F238E27FC236}">
              <a16:creationId xmlns:a16="http://schemas.microsoft.com/office/drawing/2014/main" id="{8DF912D1-23A6-4E06-A906-7025F9B1722F}"/>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86" name="Drop Down 4" hidden="1">
          <a:extLst>
            <a:ext uri="{63B3BB69-23CF-44E3-9099-C40C66FF867C}">
              <a14:compatExt xmlns:a14="http://schemas.microsoft.com/office/drawing/2010/main" spid="_x0000_s2052"/>
            </a:ext>
            <a:ext uri="{FF2B5EF4-FFF2-40B4-BE49-F238E27FC236}">
              <a16:creationId xmlns:a16="http://schemas.microsoft.com/office/drawing/2014/main" id="{E233D89E-B457-4C30-A84A-E054ED8DF777}"/>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87" name="Drop Down 4" hidden="1">
          <a:extLst>
            <a:ext uri="{63B3BB69-23CF-44E3-9099-C40C66FF867C}">
              <a14:compatExt xmlns:a14="http://schemas.microsoft.com/office/drawing/2010/main" spid="_x0000_s2052"/>
            </a:ext>
            <a:ext uri="{FF2B5EF4-FFF2-40B4-BE49-F238E27FC236}">
              <a16:creationId xmlns:a16="http://schemas.microsoft.com/office/drawing/2014/main" id="{469185D7-AB54-46FE-B07B-897022AD8AF2}"/>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88" name="Drop Down 20" hidden="1">
          <a:extLst>
            <a:ext uri="{63B3BB69-23CF-44E3-9099-C40C66FF867C}">
              <a14:compatExt xmlns:a14="http://schemas.microsoft.com/office/drawing/2010/main" spid="_x0000_s2068"/>
            </a:ext>
            <a:ext uri="{FF2B5EF4-FFF2-40B4-BE49-F238E27FC236}">
              <a16:creationId xmlns:a16="http://schemas.microsoft.com/office/drawing/2014/main" id="{AE21DF2D-165C-420B-B62D-91C1B61FDCF0}"/>
            </a:ext>
          </a:extLst>
        </xdr:cNvPr>
        <xdr:cNvSpPr/>
      </xdr:nvSpPr>
      <xdr:spPr bwMode="auto">
        <a:xfrm>
          <a:off x="6054328" y="3439120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89" name="Drop Down 24" hidden="1">
          <a:extLst>
            <a:ext uri="{63B3BB69-23CF-44E3-9099-C40C66FF867C}">
              <a14:compatExt xmlns:a14="http://schemas.microsoft.com/office/drawing/2010/main" spid="_x0000_s2072"/>
            </a:ext>
            <a:ext uri="{FF2B5EF4-FFF2-40B4-BE49-F238E27FC236}">
              <a16:creationId xmlns:a16="http://schemas.microsoft.com/office/drawing/2014/main" id="{AD7F66D9-5784-4685-B9A9-18CE49EB2EA0}"/>
            </a:ext>
          </a:extLst>
        </xdr:cNvPr>
        <xdr:cNvSpPr/>
      </xdr:nvSpPr>
      <xdr:spPr bwMode="auto">
        <a:xfrm>
          <a:off x="3893344" y="3439120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90" name="Drop Down 4" hidden="1">
          <a:extLst>
            <a:ext uri="{63B3BB69-23CF-44E3-9099-C40C66FF867C}">
              <a14:compatExt xmlns:a14="http://schemas.microsoft.com/office/drawing/2010/main" spid="_x0000_s2052"/>
            </a:ext>
            <a:ext uri="{FF2B5EF4-FFF2-40B4-BE49-F238E27FC236}">
              <a16:creationId xmlns:a16="http://schemas.microsoft.com/office/drawing/2014/main" id="{13637B36-3444-44E3-8579-5297A87E49A0}"/>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91" name="Drop Down 4" hidden="1">
          <a:extLst>
            <a:ext uri="{63B3BB69-23CF-44E3-9099-C40C66FF867C}">
              <a14:compatExt xmlns:a14="http://schemas.microsoft.com/office/drawing/2010/main" spid="_x0000_s2052"/>
            </a:ext>
            <a:ext uri="{FF2B5EF4-FFF2-40B4-BE49-F238E27FC236}">
              <a16:creationId xmlns:a16="http://schemas.microsoft.com/office/drawing/2014/main" id="{9C726035-DFE0-4C7A-9330-C00CB22C0689}"/>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92" name="Drop Down 4" hidden="1">
          <a:extLst>
            <a:ext uri="{63B3BB69-23CF-44E3-9099-C40C66FF867C}">
              <a14:compatExt xmlns:a14="http://schemas.microsoft.com/office/drawing/2010/main" spid="_x0000_s2052"/>
            </a:ext>
            <a:ext uri="{FF2B5EF4-FFF2-40B4-BE49-F238E27FC236}">
              <a16:creationId xmlns:a16="http://schemas.microsoft.com/office/drawing/2014/main" id="{1B850ECB-36FA-450D-8D9F-FEF7976730FF}"/>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93" name="Drop Down 4" hidden="1">
          <a:extLst>
            <a:ext uri="{63B3BB69-23CF-44E3-9099-C40C66FF867C}">
              <a14:compatExt xmlns:a14="http://schemas.microsoft.com/office/drawing/2010/main" spid="_x0000_s2052"/>
            </a:ext>
            <a:ext uri="{FF2B5EF4-FFF2-40B4-BE49-F238E27FC236}">
              <a16:creationId xmlns:a16="http://schemas.microsoft.com/office/drawing/2014/main" id="{2561FD77-BB06-478C-A4F1-634AB9F792DF}"/>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94" name="Drop Down 4" hidden="1">
          <a:extLst>
            <a:ext uri="{63B3BB69-23CF-44E3-9099-C40C66FF867C}">
              <a14:compatExt xmlns:a14="http://schemas.microsoft.com/office/drawing/2010/main" spid="_x0000_s2052"/>
            </a:ext>
            <a:ext uri="{FF2B5EF4-FFF2-40B4-BE49-F238E27FC236}">
              <a16:creationId xmlns:a16="http://schemas.microsoft.com/office/drawing/2014/main" id="{FF92F1CA-C4AE-449A-948D-CE582759C89C}"/>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995" name="Drop Down 20" hidden="1">
          <a:extLst>
            <a:ext uri="{63B3BB69-23CF-44E3-9099-C40C66FF867C}">
              <a14:compatExt xmlns:a14="http://schemas.microsoft.com/office/drawing/2010/main" spid="_x0000_s2068"/>
            </a:ext>
            <a:ext uri="{FF2B5EF4-FFF2-40B4-BE49-F238E27FC236}">
              <a16:creationId xmlns:a16="http://schemas.microsoft.com/office/drawing/2014/main" id="{184DDEEE-EE97-4A12-9E6F-EC4033546698}"/>
            </a:ext>
          </a:extLst>
        </xdr:cNvPr>
        <xdr:cNvSpPr/>
      </xdr:nvSpPr>
      <xdr:spPr bwMode="auto">
        <a:xfrm>
          <a:off x="6054328" y="3439120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996" name="Drop Down 24" hidden="1">
          <a:extLst>
            <a:ext uri="{63B3BB69-23CF-44E3-9099-C40C66FF867C}">
              <a14:compatExt xmlns:a14="http://schemas.microsoft.com/office/drawing/2010/main" spid="_x0000_s2072"/>
            </a:ext>
            <a:ext uri="{FF2B5EF4-FFF2-40B4-BE49-F238E27FC236}">
              <a16:creationId xmlns:a16="http://schemas.microsoft.com/office/drawing/2014/main" id="{ECBFFE5D-E29E-40C2-8FF4-9DBDC31DB17B}"/>
            </a:ext>
          </a:extLst>
        </xdr:cNvPr>
        <xdr:cNvSpPr/>
      </xdr:nvSpPr>
      <xdr:spPr bwMode="auto">
        <a:xfrm>
          <a:off x="3893344" y="3439120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97" name="Drop Down 4" hidden="1">
          <a:extLst>
            <a:ext uri="{63B3BB69-23CF-44E3-9099-C40C66FF867C}">
              <a14:compatExt xmlns:a14="http://schemas.microsoft.com/office/drawing/2010/main" spid="_x0000_s2052"/>
            </a:ext>
            <a:ext uri="{FF2B5EF4-FFF2-40B4-BE49-F238E27FC236}">
              <a16:creationId xmlns:a16="http://schemas.microsoft.com/office/drawing/2014/main" id="{D0794FC1-50C6-4D76-A81B-9B5ABE2FC186}"/>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998" name="Drop Down 4" hidden="1">
          <a:extLst>
            <a:ext uri="{63B3BB69-23CF-44E3-9099-C40C66FF867C}">
              <a14:compatExt xmlns:a14="http://schemas.microsoft.com/office/drawing/2010/main" spid="_x0000_s2052"/>
            </a:ext>
            <a:ext uri="{FF2B5EF4-FFF2-40B4-BE49-F238E27FC236}">
              <a16:creationId xmlns:a16="http://schemas.microsoft.com/office/drawing/2014/main" id="{BDC9DFBD-9CE6-42C2-A70A-03AEF6C5D7CC}"/>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999" name="Drop Down 4" hidden="1">
          <a:extLst>
            <a:ext uri="{63B3BB69-23CF-44E3-9099-C40C66FF867C}">
              <a14:compatExt xmlns:a14="http://schemas.microsoft.com/office/drawing/2010/main" spid="_x0000_s2052"/>
            </a:ext>
            <a:ext uri="{FF2B5EF4-FFF2-40B4-BE49-F238E27FC236}">
              <a16:creationId xmlns:a16="http://schemas.microsoft.com/office/drawing/2014/main" id="{5900D136-893D-4846-A82B-0BEC100BCC90}"/>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00" name="Drop Down 4" hidden="1">
          <a:extLst>
            <a:ext uri="{63B3BB69-23CF-44E3-9099-C40C66FF867C}">
              <a14:compatExt xmlns:a14="http://schemas.microsoft.com/office/drawing/2010/main" spid="_x0000_s2052"/>
            </a:ext>
            <a:ext uri="{FF2B5EF4-FFF2-40B4-BE49-F238E27FC236}">
              <a16:creationId xmlns:a16="http://schemas.microsoft.com/office/drawing/2014/main" id="{C468A718-F038-43C8-BDD7-CF5A036B78C5}"/>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01" name="Drop Down 4" hidden="1">
          <a:extLst>
            <a:ext uri="{63B3BB69-23CF-44E3-9099-C40C66FF867C}">
              <a14:compatExt xmlns:a14="http://schemas.microsoft.com/office/drawing/2010/main" spid="_x0000_s2052"/>
            </a:ext>
            <a:ext uri="{FF2B5EF4-FFF2-40B4-BE49-F238E27FC236}">
              <a16:creationId xmlns:a16="http://schemas.microsoft.com/office/drawing/2014/main" id="{E9FD417E-0D98-4C4D-AF60-4EE28A1B334C}"/>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02" name="Drop Down 20" hidden="1">
          <a:extLst>
            <a:ext uri="{63B3BB69-23CF-44E3-9099-C40C66FF867C}">
              <a14:compatExt xmlns:a14="http://schemas.microsoft.com/office/drawing/2010/main" spid="_x0000_s2068"/>
            </a:ext>
            <a:ext uri="{FF2B5EF4-FFF2-40B4-BE49-F238E27FC236}">
              <a16:creationId xmlns:a16="http://schemas.microsoft.com/office/drawing/2014/main" id="{714C6C24-B85A-4FAF-A8F9-9AAC57494509}"/>
            </a:ext>
          </a:extLst>
        </xdr:cNvPr>
        <xdr:cNvSpPr/>
      </xdr:nvSpPr>
      <xdr:spPr bwMode="auto">
        <a:xfrm>
          <a:off x="6054328" y="3439120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03" name="Drop Down 24" hidden="1">
          <a:extLst>
            <a:ext uri="{63B3BB69-23CF-44E3-9099-C40C66FF867C}">
              <a14:compatExt xmlns:a14="http://schemas.microsoft.com/office/drawing/2010/main" spid="_x0000_s2072"/>
            </a:ext>
            <a:ext uri="{FF2B5EF4-FFF2-40B4-BE49-F238E27FC236}">
              <a16:creationId xmlns:a16="http://schemas.microsoft.com/office/drawing/2014/main" id="{8402D8D3-6A9F-4497-8744-755F560C1A5C}"/>
            </a:ext>
          </a:extLst>
        </xdr:cNvPr>
        <xdr:cNvSpPr/>
      </xdr:nvSpPr>
      <xdr:spPr bwMode="auto">
        <a:xfrm>
          <a:off x="3893344" y="3439120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04" name="Drop Down 4" hidden="1">
          <a:extLst>
            <a:ext uri="{63B3BB69-23CF-44E3-9099-C40C66FF867C}">
              <a14:compatExt xmlns:a14="http://schemas.microsoft.com/office/drawing/2010/main" spid="_x0000_s2052"/>
            </a:ext>
            <a:ext uri="{FF2B5EF4-FFF2-40B4-BE49-F238E27FC236}">
              <a16:creationId xmlns:a16="http://schemas.microsoft.com/office/drawing/2014/main" id="{890528D4-8DFB-48FE-A271-8568CC4B425C}"/>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05" name="Drop Down 4" hidden="1">
          <a:extLst>
            <a:ext uri="{63B3BB69-23CF-44E3-9099-C40C66FF867C}">
              <a14:compatExt xmlns:a14="http://schemas.microsoft.com/office/drawing/2010/main" spid="_x0000_s2052"/>
            </a:ext>
            <a:ext uri="{FF2B5EF4-FFF2-40B4-BE49-F238E27FC236}">
              <a16:creationId xmlns:a16="http://schemas.microsoft.com/office/drawing/2014/main" id="{B1C5A1B8-3F1E-4588-8B39-6036F274BB87}"/>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06" name="Drop Down 4" hidden="1">
          <a:extLst>
            <a:ext uri="{63B3BB69-23CF-44E3-9099-C40C66FF867C}">
              <a14:compatExt xmlns:a14="http://schemas.microsoft.com/office/drawing/2010/main" spid="_x0000_s2052"/>
            </a:ext>
            <a:ext uri="{FF2B5EF4-FFF2-40B4-BE49-F238E27FC236}">
              <a16:creationId xmlns:a16="http://schemas.microsoft.com/office/drawing/2014/main" id="{2A6690BC-1802-4DEF-B9B0-D0026EE9225F}"/>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07" name="Drop Down 4" hidden="1">
          <a:extLst>
            <a:ext uri="{63B3BB69-23CF-44E3-9099-C40C66FF867C}">
              <a14:compatExt xmlns:a14="http://schemas.microsoft.com/office/drawing/2010/main" spid="_x0000_s2052"/>
            </a:ext>
            <a:ext uri="{FF2B5EF4-FFF2-40B4-BE49-F238E27FC236}">
              <a16:creationId xmlns:a16="http://schemas.microsoft.com/office/drawing/2014/main" id="{5F38FB6E-F7CA-42C5-B16A-0BF4DE0526D3}"/>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08" name="Drop Down 4" hidden="1">
          <a:extLst>
            <a:ext uri="{63B3BB69-23CF-44E3-9099-C40C66FF867C}">
              <a14:compatExt xmlns:a14="http://schemas.microsoft.com/office/drawing/2010/main" spid="_x0000_s2052"/>
            </a:ext>
            <a:ext uri="{FF2B5EF4-FFF2-40B4-BE49-F238E27FC236}">
              <a16:creationId xmlns:a16="http://schemas.microsoft.com/office/drawing/2014/main" id="{CC52B8A2-1084-4DBC-A64F-49C9CD7ED7C8}"/>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09" name="Drop Down 20" hidden="1">
          <a:extLst>
            <a:ext uri="{63B3BB69-23CF-44E3-9099-C40C66FF867C}">
              <a14:compatExt xmlns:a14="http://schemas.microsoft.com/office/drawing/2010/main" spid="_x0000_s2068"/>
            </a:ext>
            <a:ext uri="{FF2B5EF4-FFF2-40B4-BE49-F238E27FC236}">
              <a16:creationId xmlns:a16="http://schemas.microsoft.com/office/drawing/2014/main" id="{ED638F50-82F0-404D-B828-6407BDCFC635}"/>
            </a:ext>
          </a:extLst>
        </xdr:cNvPr>
        <xdr:cNvSpPr/>
      </xdr:nvSpPr>
      <xdr:spPr bwMode="auto">
        <a:xfrm>
          <a:off x="6054328" y="3439120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10" name="Drop Down 24" hidden="1">
          <a:extLst>
            <a:ext uri="{63B3BB69-23CF-44E3-9099-C40C66FF867C}">
              <a14:compatExt xmlns:a14="http://schemas.microsoft.com/office/drawing/2010/main" spid="_x0000_s2072"/>
            </a:ext>
            <a:ext uri="{FF2B5EF4-FFF2-40B4-BE49-F238E27FC236}">
              <a16:creationId xmlns:a16="http://schemas.microsoft.com/office/drawing/2014/main" id="{67A1B862-420E-4042-816D-CBA90C5E588C}"/>
            </a:ext>
          </a:extLst>
        </xdr:cNvPr>
        <xdr:cNvSpPr/>
      </xdr:nvSpPr>
      <xdr:spPr bwMode="auto">
        <a:xfrm>
          <a:off x="3893344" y="3439120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11" name="Drop Down 4" hidden="1">
          <a:extLst>
            <a:ext uri="{63B3BB69-23CF-44E3-9099-C40C66FF867C}">
              <a14:compatExt xmlns:a14="http://schemas.microsoft.com/office/drawing/2010/main" spid="_x0000_s2052"/>
            </a:ext>
            <a:ext uri="{FF2B5EF4-FFF2-40B4-BE49-F238E27FC236}">
              <a16:creationId xmlns:a16="http://schemas.microsoft.com/office/drawing/2014/main" id="{2EB34A2C-759A-48C1-8ADF-393A47E44EB7}"/>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12" name="Drop Down 4" hidden="1">
          <a:extLst>
            <a:ext uri="{63B3BB69-23CF-44E3-9099-C40C66FF867C}">
              <a14:compatExt xmlns:a14="http://schemas.microsoft.com/office/drawing/2010/main" spid="_x0000_s2052"/>
            </a:ext>
            <a:ext uri="{FF2B5EF4-FFF2-40B4-BE49-F238E27FC236}">
              <a16:creationId xmlns:a16="http://schemas.microsoft.com/office/drawing/2014/main" id="{E949CEA1-EF94-419C-9A3A-7E8F919C6A98}"/>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13" name="Drop Down 4" hidden="1">
          <a:extLst>
            <a:ext uri="{63B3BB69-23CF-44E3-9099-C40C66FF867C}">
              <a14:compatExt xmlns:a14="http://schemas.microsoft.com/office/drawing/2010/main" spid="_x0000_s2052"/>
            </a:ext>
            <a:ext uri="{FF2B5EF4-FFF2-40B4-BE49-F238E27FC236}">
              <a16:creationId xmlns:a16="http://schemas.microsoft.com/office/drawing/2014/main" id="{B1966081-5C70-4611-A4FB-B55DA670EE4F}"/>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14" name="Drop Down 4" hidden="1">
          <a:extLst>
            <a:ext uri="{63B3BB69-23CF-44E3-9099-C40C66FF867C}">
              <a14:compatExt xmlns:a14="http://schemas.microsoft.com/office/drawing/2010/main" spid="_x0000_s2052"/>
            </a:ext>
            <a:ext uri="{FF2B5EF4-FFF2-40B4-BE49-F238E27FC236}">
              <a16:creationId xmlns:a16="http://schemas.microsoft.com/office/drawing/2014/main" id="{F53D1083-1293-4201-9987-75E92FDE95AA}"/>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15" name="Drop Down 4" hidden="1">
          <a:extLst>
            <a:ext uri="{63B3BB69-23CF-44E3-9099-C40C66FF867C}">
              <a14:compatExt xmlns:a14="http://schemas.microsoft.com/office/drawing/2010/main" spid="_x0000_s2052"/>
            </a:ext>
            <a:ext uri="{FF2B5EF4-FFF2-40B4-BE49-F238E27FC236}">
              <a16:creationId xmlns:a16="http://schemas.microsoft.com/office/drawing/2014/main" id="{2A3EC354-2721-47FC-A55D-543D478B4DDA}"/>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16" name="Drop Down 20" hidden="1">
          <a:extLst>
            <a:ext uri="{63B3BB69-23CF-44E3-9099-C40C66FF867C}">
              <a14:compatExt xmlns:a14="http://schemas.microsoft.com/office/drawing/2010/main" spid="_x0000_s2068"/>
            </a:ext>
            <a:ext uri="{FF2B5EF4-FFF2-40B4-BE49-F238E27FC236}">
              <a16:creationId xmlns:a16="http://schemas.microsoft.com/office/drawing/2014/main" id="{BF748B57-A77F-4157-968C-19622313B90B}"/>
            </a:ext>
          </a:extLst>
        </xdr:cNvPr>
        <xdr:cNvSpPr/>
      </xdr:nvSpPr>
      <xdr:spPr bwMode="auto">
        <a:xfrm>
          <a:off x="6054328" y="34391203"/>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17" name="Drop Down 24" hidden="1">
          <a:extLst>
            <a:ext uri="{63B3BB69-23CF-44E3-9099-C40C66FF867C}">
              <a14:compatExt xmlns:a14="http://schemas.microsoft.com/office/drawing/2010/main" spid="_x0000_s2072"/>
            </a:ext>
            <a:ext uri="{FF2B5EF4-FFF2-40B4-BE49-F238E27FC236}">
              <a16:creationId xmlns:a16="http://schemas.microsoft.com/office/drawing/2014/main" id="{1F58924F-85E4-43F5-B2A4-88CE10563792}"/>
            </a:ext>
          </a:extLst>
        </xdr:cNvPr>
        <xdr:cNvSpPr/>
      </xdr:nvSpPr>
      <xdr:spPr bwMode="auto">
        <a:xfrm>
          <a:off x="3893344" y="3439120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18" name="Drop Down 4" hidden="1">
          <a:extLst>
            <a:ext uri="{63B3BB69-23CF-44E3-9099-C40C66FF867C}">
              <a14:compatExt xmlns:a14="http://schemas.microsoft.com/office/drawing/2010/main" spid="_x0000_s2052"/>
            </a:ext>
            <a:ext uri="{FF2B5EF4-FFF2-40B4-BE49-F238E27FC236}">
              <a16:creationId xmlns:a16="http://schemas.microsoft.com/office/drawing/2014/main" id="{8AF4A041-CF04-48A7-B36B-AC7C1085D5DD}"/>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19" name="Drop Down 4" hidden="1">
          <a:extLst>
            <a:ext uri="{63B3BB69-23CF-44E3-9099-C40C66FF867C}">
              <a14:compatExt xmlns:a14="http://schemas.microsoft.com/office/drawing/2010/main" spid="_x0000_s2052"/>
            </a:ext>
            <a:ext uri="{FF2B5EF4-FFF2-40B4-BE49-F238E27FC236}">
              <a16:creationId xmlns:a16="http://schemas.microsoft.com/office/drawing/2014/main" id="{A735B58A-705F-4766-8A5F-19907D04D38E}"/>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20" name="Drop Down 4" hidden="1">
          <a:extLst>
            <a:ext uri="{63B3BB69-23CF-44E3-9099-C40C66FF867C}">
              <a14:compatExt xmlns:a14="http://schemas.microsoft.com/office/drawing/2010/main" spid="_x0000_s2052"/>
            </a:ext>
            <a:ext uri="{FF2B5EF4-FFF2-40B4-BE49-F238E27FC236}">
              <a16:creationId xmlns:a16="http://schemas.microsoft.com/office/drawing/2014/main" id="{0B026295-A332-4B69-BA06-D226B3F98C5B}"/>
            </a:ext>
          </a:extLst>
        </xdr:cNvPr>
        <xdr:cNvSpPr/>
      </xdr:nvSpPr>
      <xdr:spPr bwMode="auto">
        <a:xfrm>
          <a:off x="5529263"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21" name="Drop Down 4" hidden="1">
          <a:extLst>
            <a:ext uri="{63B3BB69-23CF-44E3-9099-C40C66FF867C}">
              <a14:compatExt xmlns:a14="http://schemas.microsoft.com/office/drawing/2010/main" spid="_x0000_s2052"/>
            </a:ext>
            <a:ext uri="{FF2B5EF4-FFF2-40B4-BE49-F238E27FC236}">
              <a16:creationId xmlns:a16="http://schemas.microsoft.com/office/drawing/2014/main" id="{7552C696-4DB7-418D-963D-C12FB2544416}"/>
            </a:ext>
          </a:extLst>
        </xdr:cNvPr>
        <xdr:cNvSpPr/>
      </xdr:nvSpPr>
      <xdr:spPr bwMode="auto">
        <a:xfrm>
          <a:off x="5216128" y="34391203"/>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22" name="Drop Down 4" hidden="1">
          <a:extLst>
            <a:ext uri="{63B3BB69-23CF-44E3-9099-C40C66FF867C}">
              <a14:compatExt xmlns:a14="http://schemas.microsoft.com/office/drawing/2010/main" spid="_x0000_s2052"/>
            </a:ext>
            <a:ext uri="{FF2B5EF4-FFF2-40B4-BE49-F238E27FC236}">
              <a16:creationId xmlns:a16="http://schemas.microsoft.com/office/drawing/2014/main" id="{1B1AEFB7-5252-4713-818A-04F69F246F01}"/>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23" name="Drop Down 20" hidden="1">
          <a:extLst>
            <a:ext uri="{63B3BB69-23CF-44E3-9099-C40C66FF867C}">
              <a14:compatExt xmlns:a14="http://schemas.microsoft.com/office/drawing/2010/main" spid="_x0000_s2068"/>
            </a:ext>
            <a:ext uri="{FF2B5EF4-FFF2-40B4-BE49-F238E27FC236}">
              <a16:creationId xmlns:a16="http://schemas.microsoft.com/office/drawing/2014/main" id="{EA2060CE-FEAE-460C-B06D-4E079CF24491}"/>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24" name="Drop Down 24" hidden="1">
          <a:extLst>
            <a:ext uri="{63B3BB69-23CF-44E3-9099-C40C66FF867C}">
              <a14:compatExt xmlns:a14="http://schemas.microsoft.com/office/drawing/2010/main" spid="_x0000_s2072"/>
            </a:ext>
            <a:ext uri="{FF2B5EF4-FFF2-40B4-BE49-F238E27FC236}">
              <a16:creationId xmlns:a16="http://schemas.microsoft.com/office/drawing/2014/main" id="{45697A9D-6DBF-4946-A3E1-1B73F35D8C74}"/>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25" name="Drop Down 4" hidden="1">
          <a:extLst>
            <a:ext uri="{63B3BB69-23CF-44E3-9099-C40C66FF867C}">
              <a14:compatExt xmlns:a14="http://schemas.microsoft.com/office/drawing/2010/main" spid="_x0000_s2052"/>
            </a:ext>
            <a:ext uri="{FF2B5EF4-FFF2-40B4-BE49-F238E27FC236}">
              <a16:creationId xmlns:a16="http://schemas.microsoft.com/office/drawing/2014/main" id="{5B2F5A51-3774-4395-9CBA-1A8DF367C92F}"/>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26" name="Drop Down 4" hidden="1">
          <a:extLst>
            <a:ext uri="{63B3BB69-23CF-44E3-9099-C40C66FF867C}">
              <a14:compatExt xmlns:a14="http://schemas.microsoft.com/office/drawing/2010/main" spid="_x0000_s2052"/>
            </a:ext>
            <a:ext uri="{FF2B5EF4-FFF2-40B4-BE49-F238E27FC236}">
              <a16:creationId xmlns:a16="http://schemas.microsoft.com/office/drawing/2014/main" id="{53C0EFD9-82AC-40A8-85F6-9B61D5BB8E0D}"/>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27" name="Drop Down 4" hidden="1">
          <a:extLst>
            <a:ext uri="{63B3BB69-23CF-44E3-9099-C40C66FF867C}">
              <a14:compatExt xmlns:a14="http://schemas.microsoft.com/office/drawing/2010/main" spid="_x0000_s2052"/>
            </a:ext>
            <a:ext uri="{FF2B5EF4-FFF2-40B4-BE49-F238E27FC236}">
              <a16:creationId xmlns:a16="http://schemas.microsoft.com/office/drawing/2014/main" id="{60D6BB2C-5385-4952-8BE3-560D7C147B84}"/>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28" name="Drop Down 4" hidden="1">
          <a:extLst>
            <a:ext uri="{63B3BB69-23CF-44E3-9099-C40C66FF867C}">
              <a14:compatExt xmlns:a14="http://schemas.microsoft.com/office/drawing/2010/main" spid="_x0000_s2052"/>
            </a:ext>
            <a:ext uri="{FF2B5EF4-FFF2-40B4-BE49-F238E27FC236}">
              <a16:creationId xmlns:a16="http://schemas.microsoft.com/office/drawing/2014/main" id="{E193D1A4-B72E-4572-AE1F-DE29EFA1E0C9}"/>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29" name="Drop Down 4" hidden="1">
          <a:extLst>
            <a:ext uri="{63B3BB69-23CF-44E3-9099-C40C66FF867C}">
              <a14:compatExt xmlns:a14="http://schemas.microsoft.com/office/drawing/2010/main" spid="_x0000_s2052"/>
            </a:ext>
            <a:ext uri="{FF2B5EF4-FFF2-40B4-BE49-F238E27FC236}">
              <a16:creationId xmlns:a16="http://schemas.microsoft.com/office/drawing/2014/main" id="{F350AD9B-8194-42E3-B466-955570C3E463}"/>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30" name="Drop Down 20" hidden="1">
          <a:extLst>
            <a:ext uri="{63B3BB69-23CF-44E3-9099-C40C66FF867C}">
              <a14:compatExt xmlns:a14="http://schemas.microsoft.com/office/drawing/2010/main" spid="_x0000_s2068"/>
            </a:ext>
            <a:ext uri="{FF2B5EF4-FFF2-40B4-BE49-F238E27FC236}">
              <a16:creationId xmlns:a16="http://schemas.microsoft.com/office/drawing/2014/main" id="{CA7413D2-7580-432A-8B2C-C72E154EB204}"/>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31" name="Drop Down 24" hidden="1">
          <a:extLst>
            <a:ext uri="{63B3BB69-23CF-44E3-9099-C40C66FF867C}">
              <a14:compatExt xmlns:a14="http://schemas.microsoft.com/office/drawing/2010/main" spid="_x0000_s2072"/>
            </a:ext>
            <a:ext uri="{FF2B5EF4-FFF2-40B4-BE49-F238E27FC236}">
              <a16:creationId xmlns:a16="http://schemas.microsoft.com/office/drawing/2014/main" id="{C74D703D-652E-4675-AB6B-6B9CD7E6D09B}"/>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32" name="Drop Down 4" hidden="1">
          <a:extLst>
            <a:ext uri="{63B3BB69-23CF-44E3-9099-C40C66FF867C}">
              <a14:compatExt xmlns:a14="http://schemas.microsoft.com/office/drawing/2010/main" spid="_x0000_s2052"/>
            </a:ext>
            <a:ext uri="{FF2B5EF4-FFF2-40B4-BE49-F238E27FC236}">
              <a16:creationId xmlns:a16="http://schemas.microsoft.com/office/drawing/2014/main" id="{65CD3E9D-1844-434C-B016-2A7B2F4AA47F}"/>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33" name="Drop Down 4" hidden="1">
          <a:extLst>
            <a:ext uri="{63B3BB69-23CF-44E3-9099-C40C66FF867C}">
              <a14:compatExt xmlns:a14="http://schemas.microsoft.com/office/drawing/2010/main" spid="_x0000_s2052"/>
            </a:ext>
            <a:ext uri="{FF2B5EF4-FFF2-40B4-BE49-F238E27FC236}">
              <a16:creationId xmlns:a16="http://schemas.microsoft.com/office/drawing/2014/main" id="{70F24403-3557-4A9A-9882-C4352509FF22}"/>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34" name="Drop Down 4" hidden="1">
          <a:extLst>
            <a:ext uri="{63B3BB69-23CF-44E3-9099-C40C66FF867C}">
              <a14:compatExt xmlns:a14="http://schemas.microsoft.com/office/drawing/2010/main" spid="_x0000_s2052"/>
            </a:ext>
            <a:ext uri="{FF2B5EF4-FFF2-40B4-BE49-F238E27FC236}">
              <a16:creationId xmlns:a16="http://schemas.microsoft.com/office/drawing/2014/main" id="{1BBBFAEB-7EB3-4691-A7FE-90621175B57A}"/>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35" name="Drop Down 4" hidden="1">
          <a:extLst>
            <a:ext uri="{63B3BB69-23CF-44E3-9099-C40C66FF867C}">
              <a14:compatExt xmlns:a14="http://schemas.microsoft.com/office/drawing/2010/main" spid="_x0000_s2052"/>
            </a:ext>
            <a:ext uri="{FF2B5EF4-FFF2-40B4-BE49-F238E27FC236}">
              <a16:creationId xmlns:a16="http://schemas.microsoft.com/office/drawing/2014/main" id="{AC3DD7AC-473D-4D7B-B1DF-21DB16C4668C}"/>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36" name="Drop Down 4" hidden="1">
          <a:extLst>
            <a:ext uri="{63B3BB69-23CF-44E3-9099-C40C66FF867C}">
              <a14:compatExt xmlns:a14="http://schemas.microsoft.com/office/drawing/2010/main" spid="_x0000_s2052"/>
            </a:ext>
            <a:ext uri="{FF2B5EF4-FFF2-40B4-BE49-F238E27FC236}">
              <a16:creationId xmlns:a16="http://schemas.microsoft.com/office/drawing/2014/main" id="{77371DAE-5B69-4076-AA85-DD62DDDA0201}"/>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37" name="Drop Down 20" hidden="1">
          <a:extLst>
            <a:ext uri="{63B3BB69-23CF-44E3-9099-C40C66FF867C}">
              <a14:compatExt xmlns:a14="http://schemas.microsoft.com/office/drawing/2010/main" spid="_x0000_s2068"/>
            </a:ext>
            <a:ext uri="{FF2B5EF4-FFF2-40B4-BE49-F238E27FC236}">
              <a16:creationId xmlns:a16="http://schemas.microsoft.com/office/drawing/2014/main" id="{23609FF9-1B1B-4443-869B-45129BB14264}"/>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38" name="Drop Down 24" hidden="1">
          <a:extLst>
            <a:ext uri="{63B3BB69-23CF-44E3-9099-C40C66FF867C}">
              <a14:compatExt xmlns:a14="http://schemas.microsoft.com/office/drawing/2010/main" spid="_x0000_s2072"/>
            </a:ext>
            <a:ext uri="{FF2B5EF4-FFF2-40B4-BE49-F238E27FC236}">
              <a16:creationId xmlns:a16="http://schemas.microsoft.com/office/drawing/2014/main" id="{BB367A5B-30A1-4BE1-8B2E-9B349390FCAB}"/>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39" name="Drop Down 4" hidden="1">
          <a:extLst>
            <a:ext uri="{63B3BB69-23CF-44E3-9099-C40C66FF867C}">
              <a14:compatExt xmlns:a14="http://schemas.microsoft.com/office/drawing/2010/main" spid="_x0000_s2052"/>
            </a:ext>
            <a:ext uri="{FF2B5EF4-FFF2-40B4-BE49-F238E27FC236}">
              <a16:creationId xmlns:a16="http://schemas.microsoft.com/office/drawing/2014/main" id="{4A66228A-787F-4CD8-87CD-92D81AF393F4}"/>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40" name="Drop Down 4" hidden="1">
          <a:extLst>
            <a:ext uri="{63B3BB69-23CF-44E3-9099-C40C66FF867C}">
              <a14:compatExt xmlns:a14="http://schemas.microsoft.com/office/drawing/2010/main" spid="_x0000_s2052"/>
            </a:ext>
            <a:ext uri="{FF2B5EF4-FFF2-40B4-BE49-F238E27FC236}">
              <a16:creationId xmlns:a16="http://schemas.microsoft.com/office/drawing/2014/main" id="{9BB9CC3B-C833-4518-8D6A-B0B15651CABE}"/>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41" name="Drop Down 4" hidden="1">
          <a:extLst>
            <a:ext uri="{63B3BB69-23CF-44E3-9099-C40C66FF867C}">
              <a14:compatExt xmlns:a14="http://schemas.microsoft.com/office/drawing/2010/main" spid="_x0000_s2052"/>
            </a:ext>
            <a:ext uri="{FF2B5EF4-FFF2-40B4-BE49-F238E27FC236}">
              <a16:creationId xmlns:a16="http://schemas.microsoft.com/office/drawing/2014/main" id="{AD9A0C2A-E73D-4ECE-A13F-8B642188D40D}"/>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42" name="Drop Down 4" hidden="1">
          <a:extLst>
            <a:ext uri="{63B3BB69-23CF-44E3-9099-C40C66FF867C}">
              <a14:compatExt xmlns:a14="http://schemas.microsoft.com/office/drawing/2010/main" spid="_x0000_s2052"/>
            </a:ext>
            <a:ext uri="{FF2B5EF4-FFF2-40B4-BE49-F238E27FC236}">
              <a16:creationId xmlns:a16="http://schemas.microsoft.com/office/drawing/2014/main" id="{4E271EE5-D73A-4E8C-949A-17FCA0C7008C}"/>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43" name="Drop Down 4" hidden="1">
          <a:extLst>
            <a:ext uri="{63B3BB69-23CF-44E3-9099-C40C66FF867C}">
              <a14:compatExt xmlns:a14="http://schemas.microsoft.com/office/drawing/2010/main" spid="_x0000_s2052"/>
            </a:ext>
            <a:ext uri="{FF2B5EF4-FFF2-40B4-BE49-F238E27FC236}">
              <a16:creationId xmlns:a16="http://schemas.microsoft.com/office/drawing/2014/main" id="{DA2E14C4-BB7F-4680-9FE7-5DC6B93B5CD0}"/>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44" name="Drop Down 20" hidden="1">
          <a:extLst>
            <a:ext uri="{63B3BB69-23CF-44E3-9099-C40C66FF867C}">
              <a14:compatExt xmlns:a14="http://schemas.microsoft.com/office/drawing/2010/main" spid="_x0000_s2068"/>
            </a:ext>
            <a:ext uri="{FF2B5EF4-FFF2-40B4-BE49-F238E27FC236}">
              <a16:creationId xmlns:a16="http://schemas.microsoft.com/office/drawing/2014/main" id="{54F0AA5C-F21B-4896-9DF7-6B8BDCCF3EEF}"/>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45" name="Drop Down 24" hidden="1">
          <a:extLst>
            <a:ext uri="{63B3BB69-23CF-44E3-9099-C40C66FF867C}">
              <a14:compatExt xmlns:a14="http://schemas.microsoft.com/office/drawing/2010/main" spid="_x0000_s2072"/>
            </a:ext>
            <a:ext uri="{FF2B5EF4-FFF2-40B4-BE49-F238E27FC236}">
              <a16:creationId xmlns:a16="http://schemas.microsoft.com/office/drawing/2014/main" id="{C686DBDC-E3F2-4C32-93D5-14E9E6A8FE68}"/>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46" name="Drop Down 4" hidden="1">
          <a:extLst>
            <a:ext uri="{63B3BB69-23CF-44E3-9099-C40C66FF867C}">
              <a14:compatExt xmlns:a14="http://schemas.microsoft.com/office/drawing/2010/main" spid="_x0000_s2052"/>
            </a:ext>
            <a:ext uri="{FF2B5EF4-FFF2-40B4-BE49-F238E27FC236}">
              <a16:creationId xmlns:a16="http://schemas.microsoft.com/office/drawing/2014/main" id="{A41C17EA-586A-4E77-9D20-6D32F737167F}"/>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47" name="Drop Down 4" hidden="1">
          <a:extLst>
            <a:ext uri="{63B3BB69-23CF-44E3-9099-C40C66FF867C}">
              <a14:compatExt xmlns:a14="http://schemas.microsoft.com/office/drawing/2010/main" spid="_x0000_s2052"/>
            </a:ext>
            <a:ext uri="{FF2B5EF4-FFF2-40B4-BE49-F238E27FC236}">
              <a16:creationId xmlns:a16="http://schemas.microsoft.com/office/drawing/2014/main" id="{678D498C-E8B1-4AF8-A639-1A7690047E60}"/>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48" name="Drop Down 4" hidden="1">
          <a:extLst>
            <a:ext uri="{63B3BB69-23CF-44E3-9099-C40C66FF867C}">
              <a14:compatExt xmlns:a14="http://schemas.microsoft.com/office/drawing/2010/main" spid="_x0000_s2052"/>
            </a:ext>
            <a:ext uri="{FF2B5EF4-FFF2-40B4-BE49-F238E27FC236}">
              <a16:creationId xmlns:a16="http://schemas.microsoft.com/office/drawing/2014/main" id="{284957FF-DEBF-4B63-BDAD-D18576639301}"/>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49" name="Drop Down 4" hidden="1">
          <a:extLst>
            <a:ext uri="{63B3BB69-23CF-44E3-9099-C40C66FF867C}">
              <a14:compatExt xmlns:a14="http://schemas.microsoft.com/office/drawing/2010/main" spid="_x0000_s2052"/>
            </a:ext>
            <a:ext uri="{FF2B5EF4-FFF2-40B4-BE49-F238E27FC236}">
              <a16:creationId xmlns:a16="http://schemas.microsoft.com/office/drawing/2014/main" id="{45FE2FEB-D941-4650-BBFA-63AE0554417C}"/>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50" name="Drop Down 4" hidden="1">
          <a:extLst>
            <a:ext uri="{63B3BB69-23CF-44E3-9099-C40C66FF867C}">
              <a14:compatExt xmlns:a14="http://schemas.microsoft.com/office/drawing/2010/main" spid="_x0000_s2052"/>
            </a:ext>
            <a:ext uri="{FF2B5EF4-FFF2-40B4-BE49-F238E27FC236}">
              <a16:creationId xmlns:a16="http://schemas.microsoft.com/office/drawing/2014/main" id="{CF2E435F-7972-477D-8A61-53713C94B98E}"/>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51" name="Drop Down 20" hidden="1">
          <a:extLst>
            <a:ext uri="{63B3BB69-23CF-44E3-9099-C40C66FF867C}">
              <a14:compatExt xmlns:a14="http://schemas.microsoft.com/office/drawing/2010/main" spid="_x0000_s2068"/>
            </a:ext>
            <a:ext uri="{FF2B5EF4-FFF2-40B4-BE49-F238E27FC236}">
              <a16:creationId xmlns:a16="http://schemas.microsoft.com/office/drawing/2014/main" id="{BDAAA23A-A16A-4170-8763-28C33CCFB8B9}"/>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52" name="Drop Down 24" hidden="1">
          <a:extLst>
            <a:ext uri="{63B3BB69-23CF-44E3-9099-C40C66FF867C}">
              <a14:compatExt xmlns:a14="http://schemas.microsoft.com/office/drawing/2010/main" spid="_x0000_s2072"/>
            </a:ext>
            <a:ext uri="{FF2B5EF4-FFF2-40B4-BE49-F238E27FC236}">
              <a16:creationId xmlns:a16="http://schemas.microsoft.com/office/drawing/2014/main" id="{89455339-A0A3-4395-94C9-D14712C874E0}"/>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53" name="Drop Down 4" hidden="1">
          <a:extLst>
            <a:ext uri="{63B3BB69-23CF-44E3-9099-C40C66FF867C}">
              <a14:compatExt xmlns:a14="http://schemas.microsoft.com/office/drawing/2010/main" spid="_x0000_s2052"/>
            </a:ext>
            <a:ext uri="{FF2B5EF4-FFF2-40B4-BE49-F238E27FC236}">
              <a16:creationId xmlns:a16="http://schemas.microsoft.com/office/drawing/2014/main" id="{C4F2A475-4998-4C47-8E7C-0C3C018BAA5D}"/>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54" name="Drop Down 4" hidden="1">
          <a:extLst>
            <a:ext uri="{63B3BB69-23CF-44E3-9099-C40C66FF867C}">
              <a14:compatExt xmlns:a14="http://schemas.microsoft.com/office/drawing/2010/main" spid="_x0000_s2052"/>
            </a:ext>
            <a:ext uri="{FF2B5EF4-FFF2-40B4-BE49-F238E27FC236}">
              <a16:creationId xmlns:a16="http://schemas.microsoft.com/office/drawing/2014/main" id="{E1B43CC6-55E9-48BA-9B27-3C017ECC23AC}"/>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55" name="Drop Down 4" hidden="1">
          <a:extLst>
            <a:ext uri="{63B3BB69-23CF-44E3-9099-C40C66FF867C}">
              <a14:compatExt xmlns:a14="http://schemas.microsoft.com/office/drawing/2010/main" spid="_x0000_s2052"/>
            </a:ext>
            <a:ext uri="{FF2B5EF4-FFF2-40B4-BE49-F238E27FC236}">
              <a16:creationId xmlns:a16="http://schemas.microsoft.com/office/drawing/2014/main" id="{B83E74AF-C9B6-4621-A835-85BBFA2ECA81}"/>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56" name="Drop Down 4" hidden="1">
          <a:extLst>
            <a:ext uri="{63B3BB69-23CF-44E3-9099-C40C66FF867C}">
              <a14:compatExt xmlns:a14="http://schemas.microsoft.com/office/drawing/2010/main" spid="_x0000_s2052"/>
            </a:ext>
            <a:ext uri="{FF2B5EF4-FFF2-40B4-BE49-F238E27FC236}">
              <a16:creationId xmlns:a16="http://schemas.microsoft.com/office/drawing/2014/main" id="{D8A248DC-5396-4172-9199-A7B0B178E7E6}"/>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57" name="Drop Down 4" hidden="1">
          <a:extLst>
            <a:ext uri="{63B3BB69-23CF-44E3-9099-C40C66FF867C}">
              <a14:compatExt xmlns:a14="http://schemas.microsoft.com/office/drawing/2010/main" spid="_x0000_s2052"/>
            </a:ext>
            <a:ext uri="{FF2B5EF4-FFF2-40B4-BE49-F238E27FC236}">
              <a16:creationId xmlns:a16="http://schemas.microsoft.com/office/drawing/2014/main" id="{4F8F7AFF-F7E8-4D11-B073-0E89815696EA}"/>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58" name="Drop Down 20" hidden="1">
          <a:extLst>
            <a:ext uri="{63B3BB69-23CF-44E3-9099-C40C66FF867C}">
              <a14:compatExt xmlns:a14="http://schemas.microsoft.com/office/drawing/2010/main" spid="_x0000_s2068"/>
            </a:ext>
            <a:ext uri="{FF2B5EF4-FFF2-40B4-BE49-F238E27FC236}">
              <a16:creationId xmlns:a16="http://schemas.microsoft.com/office/drawing/2014/main" id="{BFD56B80-D7F3-430A-84A5-0B77DFBBDCB1}"/>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59" name="Drop Down 24" hidden="1">
          <a:extLst>
            <a:ext uri="{63B3BB69-23CF-44E3-9099-C40C66FF867C}">
              <a14:compatExt xmlns:a14="http://schemas.microsoft.com/office/drawing/2010/main" spid="_x0000_s2072"/>
            </a:ext>
            <a:ext uri="{FF2B5EF4-FFF2-40B4-BE49-F238E27FC236}">
              <a16:creationId xmlns:a16="http://schemas.microsoft.com/office/drawing/2014/main" id="{826B204C-7216-45E7-AB88-E93883ACDA52}"/>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60" name="Drop Down 4" hidden="1">
          <a:extLst>
            <a:ext uri="{63B3BB69-23CF-44E3-9099-C40C66FF867C}">
              <a14:compatExt xmlns:a14="http://schemas.microsoft.com/office/drawing/2010/main" spid="_x0000_s2052"/>
            </a:ext>
            <a:ext uri="{FF2B5EF4-FFF2-40B4-BE49-F238E27FC236}">
              <a16:creationId xmlns:a16="http://schemas.microsoft.com/office/drawing/2014/main" id="{B09B07AC-3A54-4B65-AABB-FD4D52597A08}"/>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61" name="Drop Down 4" hidden="1">
          <a:extLst>
            <a:ext uri="{63B3BB69-23CF-44E3-9099-C40C66FF867C}">
              <a14:compatExt xmlns:a14="http://schemas.microsoft.com/office/drawing/2010/main" spid="_x0000_s2052"/>
            </a:ext>
            <a:ext uri="{FF2B5EF4-FFF2-40B4-BE49-F238E27FC236}">
              <a16:creationId xmlns:a16="http://schemas.microsoft.com/office/drawing/2014/main" id="{EF4D8714-32DC-41EB-9376-C55930CC08DD}"/>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62" name="Drop Down 4" hidden="1">
          <a:extLst>
            <a:ext uri="{63B3BB69-23CF-44E3-9099-C40C66FF867C}">
              <a14:compatExt xmlns:a14="http://schemas.microsoft.com/office/drawing/2010/main" spid="_x0000_s2052"/>
            </a:ext>
            <a:ext uri="{FF2B5EF4-FFF2-40B4-BE49-F238E27FC236}">
              <a16:creationId xmlns:a16="http://schemas.microsoft.com/office/drawing/2014/main" id="{D2C0D081-03D8-42AF-8972-65D35FC86EE1}"/>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63" name="Drop Down 4" hidden="1">
          <a:extLst>
            <a:ext uri="{63B3BB69-23CF-44E3-9099-C40C66FF867C}">
              <a14:compatExt xmlns:a14="http://schemas.microsoft.com/office/drawing/2010/main" spid="_x0000_s2052"/>
            </a:ext>
            <a:ext uri="{FF2B5EF4-FFF2-40B4-BE49-F238E27FC236}">
              <a16:creationId xmlns:a16="http://schemas.microsoft.com/office/drawing/2014/main" id="{D3DCD15D-A5D5-4136-85DE-8DEF07EA94C4}"/>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64" name="Drop Down 4" hidden="1">
          <a:extLst>
            <a:ext uri="{63B3BB69-23CF-44E3-9099-C40C66FF867C}">
              <a14:compatExt xmlns:a14="http://schemas.microsoft.com/office/drawing/2010/main" spid="_x0000_s2052"/>
            </a:ext>
            <a:ext uri="{FF2B5EF4-FFF2-40B4-BE49-F238E27FC236}">
              <a16:creationId xmlns:a16="http://schemas.microsoft.com/office/drawing/2014/main" id="{DEBAA3A4-EEF5-4333-A835-31AF60BB0AED}"/>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65" name="Drop Down 20" hidden="1">
          <a:extLst>
            <a:ext uri="{63B3BB69-23CF-44E3-9099-C40C66FF867C}">
              <a14:compatExt xmlns:a14="http://schemas.microsoft.com/office/drawing/2010/main" spid="_x0000_s2068"/>
            </a:ext>
            <a:ext uri="{FF2B5EF4-FFF2-40B4-BE49-F238E27FC236}">
              <a16:creationId xmlns:a16="http://schemas.microsoft.com/office/drawing/2014/main" id="{7EC08649-9DA5-4F03-B736-A3FFB790E745}"/>
            </a:ext>
          </a:extLst>
        </xdr:cNvPr>
        <xdr:cNvSpPr/>
      </xdr:nvSpPr>
      <xdr:spPr bwMode="auto">
        <a:xfrm>
          <a:off x="6054328" y="3787378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66" name="Drop Down 24" hidden="1">
          <a:extLst>
            <a:ext uri="{63B3BB69-23CF-44E3-9099-C40C66FF867C}">
              <a14:compatExt xmlns:a14="http://schemas.microsoft.com/office/drawing/2010/main" spid="_x0000_s2072"/>
            </a:ext>
            <a:ext uri="{FF2B5EF4-FFF2-40B4-BE49-F238E27FC236}">
              <a16:creationId xmlns:a16="http://schemas.microsoft.com/office/drawing/2014/main" id="{76925F4B-9354-4622-8BA8-3E926FE70C9B}"/>
            </a:ext>
          </a:extLst>
        </xdr:cNvPr>
        <xdr:cNvSpPr/>
      </xdr:nvSpPr>
      <xdr:spPr bwMode="auto">
        <a:xfrm>
          <a:off x="3893344" y="378737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67" name="Drop Down 4" hidden="1">
          <a:extLst>
            <a:ext uri="{63B3BB69-23CF-44E3-9099-C40C66FF867C}">
              <a14:compatExt xmlns:a14="http://schemas.microsoft.com/office/drawing/2010/main" spid="_x0000_s2052"/>
            </a:ext>
            <a:ext uri="{FF2B5EF4-FFF2-40B4-BE49-F238E27FC236}">
              <a16:creationId xmlns:a16="http://schemas.microsoft.com/office/drawing/2014/main" id="{F56F951E-0A27-4563-9A28-36EADE0F2E1D}"/>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68" name="Drop Down 4" hidden="1">
          <a:extLst>
            <a:ext uri="{63B3BB69-23CF-44E3-9099-C40C66FF867C}">
              <a14:compatExt xmlns:a14="http://schemas.microsoft.com/office/drawing/2010/main" spid="_x0000_s2052"/>
            </a:ext>
            <a:ext uri="{FF2B5EF4-FFF2-40B4-BE49-F238E27FC236}">
              <a16:creationId xmlns:a16="http://schemas.microsoft.com/office/drawing/2014/main" id="{23A25117-1EF4-412A-9EE1-B2182BA163DB}"/>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69" name="Drop Down 4" hidden="1">
          <a:extLst>
            <a:ext uri="{63B3BB69-23CF-44E3-9099-C40C66FF867C}">
              <a14:compatExt xmlns:a14="http://schemas.microsoft.com/office/drawing/2010/main" spid="_x0000_s2052"/>
            </a:ext>
            <a:ext uri="{FF2B5EF4-FFF2-40B4-BE49-F238E27FC236}">
              <a16:creationId xmlns:a16="http://schemas.microsoft.com/office/drawing/2014/main" id="{F65EDBA6-27D0-4F5F-B58D-3C3436E400D2}"/>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70" name="Drop Down 4" hidden="1">
          <a:extLst>
            <a:ext uri="{63B3BB69-23CF-44E3-9099-C40C66FF867C}">
              <a14:compatExt xmlns:a14="http://schemas.microsoft.com/office/drawing/2010/main" spid="_x0000_s2052"/>
            </a:ext>
            <a:ext uri="{FF2B5EF4-FFF2-40B4-BE49-F238E27FC236}">
              <a16:creationId xmlns:a16="http://schemas.microsoft.com/office/drawing/2014/main" id="{539C0C48-D9B6-4E24-89F8-6F08D2EA09FD}"/>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71" name="Drop Down 4" hidden="1">
          <a:extLst>
            <a:ext uri="{63B3BB69-23CF-44E3-9099-C40C66FF867C}">
              <a14:compatExt xmlns:a14="http://schemas.microsoft.com/office/drawing/2010/main" spid="_x0000_s2052"/>
            </a:ext>
            <a:ext uri="{FF2B5EF4-FFF2-40B4-BE49-F238E27FC236}">
              <a16:creationId xmlns:a16="http://schemas.microsoft.com/office/drawing/2014/main" id="{F80880D6-A256-4DF1-B7E8-1FECAE2B6142}"/>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72" name="Drop Down 20" hidden="1">
          <a:extLst>
            <a:ext uri="{63B3BB69-23CF-44E3-9099-C40C66FF867C}">
              <a14:compatExt xmlns:a14="http://schemas.microsoft.com/office/drawing/2010/main" spid="_x0000_s2068"/>
            </a:ext>
            <a:ext uri="{FF2B5EF4-FFF2-40B4-BE49-F238E27FC236}">
              <a16:creationId xmlns:a16="http://schemas.microsoft.com/office/drawing/2014/main" id="{5DB51965-C124-4A21-B36C-165779B23E80}"/>
            </a:ext>
          </a:extLst>
        </xdr:cNvPr>
        <xdr:cNvSpPr/>
      </xdr:nvSpPr>
      <xdr:spPr bwMode="auto">
        <a:xfrm>
          <a:off x="6054328" y="3787378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73" name="Drop Down 24" hidden="1">
          <a:extLst>
            <a:ext uri="{63B3BB69-23CF-44E3-9099-C40C66FF867C}">
              <a14:compatExt xmlns:a14="http://schemas.microsoft.com/office/drawing/2010/main" spid="_x0000_s2072"/>
            </a:ext>
            <a:ext uri="{FF2B5EF4-FFF2-40B4-BE49-F238E27FC236}">
              <a16:creationId xmlns:a16="http://schemas.microsoft.com/office/drawing/2014/main" id="{F10D48C1-33CC-4ABF-8934-942C7438CB19}"/>
            </a:ext>
          </a:extLst>
        </xdr:cNvPr>
        <xdr:cNvSpPr/>
      </xdr:nvSpPr>
      <xdr:spPr bwMode="auto">
        <a:xfrm>
          <a:off x="3893344" y="378737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74" name="Drop Down 4" hidden="1">
          <a:extLst>
            <a:ext uri="{63B3BB69-23CF-44E3-9099-C40C66FF867C}">
              <a14:compatExt xmlns:a14="http://schemas.microsoft.com/office/drawing/2010/main" spid="_x0000_s2052"/>
            </a:ext>
            <a:ext uri="{FF2B5EF4-FFF2-40B4-BE49-F238E27FC236}">
              <a16:creationId xmlns:a16="http://schemas.microsoft.com/office/drawing/2014/main" id="{08ECBFE6-FE20-4E68-A269-490A13B7AC11}"/>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75" name="Drop Down 4" hidden="1">
          <a:extLst>
            <a:ext uri="{63B3BB69-23CF-44E3-9099-C40C66FF867C}">
              <a14:compatExt xmlns:a14="http://schemas.microsoft.com/office/drawing/2010/main" spid="_x0000_s2052"/>
            </a:ext>
            <a:ext uri="{FF2B5EF4-FFF2-40B4-BE49-F238E27FC236}">
              <a16:creationId xmlns:a16="http://schemas.microsoft.com/office/drawing/2014/main" id="{BF7516F2-A59E-49F2-B3AB-C98E230B1B5C}"/>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76" name="Drop Down 4" hidden="1">
          <a:extLst>
            <a:ext uri="{63B3BB69-23CF-44E3-9099-C40C66FF867C}">
              <a14:compatExt xmlns:a14="http://schemas.microsoft.com/office/drawing/2010/main" spid="_x0000_s2052"/>
            </a:ext>
            <a:ext uri="{FF2B5EF4-FFF2-40B4-BE49-F238E27FC236}">
              <a16:creationId xmlns:a16="http://schemas.microsoft.com/office/drawing/2014/main" id="{2DD09185-3482-4557-877B-51EF1E28FBC7}"/>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77" name="Drop Down 4" hidden="1">
          <a:extLst>
            <a:ext uri="{63B3BB69-23CF-44E3-9099-C40C66FF867C}">
              <a14:compatExt xmlns:a14="http://schemas.microsoft.com/office/drawing/2010/main" spid="_x0000_s2052"/>
            </a:ext>
            <a:ext uri="{FF2B5EF4-FFF2-40B4-BE49-F238E27FC236}">
              <a16:creationId xmlns:a16="http://schemas.microsoft.com/office/drawing/2014/main" id="{A7DF62D1-E884-4441-814C-F39E948652C4}"/>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78" name="Drop Down 4" hidden="1">
          <a:extLst>
            <a:ext uri="{63B3BB69-23CF-44E3-9099-C40C66FF867C}">
              <a14:compatExt xmlns:a14="http://schemas.microsoft.com/office/drawing/2010/main" spid="_x0000_s2052"/>
            </a:ext>
            <a:ext uri="{FF2B5EF4-FFF2-40B4-BE49-F238E27FC236}">
              <a16:creationId xmlns:a16="http://schemas.microsoft.com/office/drawing/2014/main" id="{5234674C-0BE2-4646-B911-3E4DE634411E}"/>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79" name="Drop Down 20" hidden="1">
          <a:extLst>
            <a:ext uri="{63B3BB69-23CF-44E3-9099-C40C66FF867C}">
              <a14:compatExt xmlns:a14="http://schemas.microsoft.com/office/drawing/2010/main" spid="_x0000_s2068"/>
            </a:ext>
            <a:ext uri="{FF2B5EF4-FFF2-40B4-BE49-F238E27FC236}">
              <a16:creationId xmlns:a16="http://schemas.microsoft.com/office/drawing/2014/main" id="{72590AEF-7B74-460A-BEEF-FE9152EB53FF}"/>
            </a:ext>
          </a:extLst>
        </xdr:cNvPr>
        <xdr:cNvSpPr/>
      </xdr:nvSpPr>
      <xdr:spPr bwMode="auto">
        <a:xfrm>
          <a:off x="6054328" y="3787378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80" name="Drop Down 24" hidden="1">
          <a:extLst>
            <a:ext uri="{63B3BB69-23CF-44E3-9099-C40C66FF867C}">
              <a14:compatExt xmlns:a14="http://schemas.microsoft.com/office/drawing/2010/main" spid="_x0000_s2072"/>
            </a:ext>
            <a:ext uri="{FF2B5EF4-FFF2-40B4-BE49-F238E27FC236}">
              <a16:creationId xmlns:a16="http://schemas.microsoft.com/office/drawing/2014/main" id="{1E7FD0CC-DAF8-4397-957F-D867BF58F126}"/>
            </a:ext>
          </a:extLst>
        </xdr:cNvPr>
        <xdr:cNvSpPr/>
      </xdr:nvSpPr>
      <xdr:spPr bwMode="auto">
        <a:xfrm>
          <a:off x="3893344" y="378737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81" name="Drop Down 4" hidden="1">
          <a:extLst>
            <a:ext uri="{63B3BB69-23CF-44E3-9099-C40C66FF867C}">
              <a14:compatExt xmlns:a14="http://schemas.microsoft.com/office/drawing/2010/main" spid="_x0000_s2052"/>
            </a:ext>
            <a:ext uri="{FF2B5EF4-FFF2-40B4-BE49-F238E27FC236}">
              <a16:creationId xmlns:a16="http://schemas.microsoft.com/office/drawing/2014/main" id="{F2A17D16-B40E-447A-B3E6-2F9E3F5AF482}"/>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82" name="Drop Down 4" hidden="1">
          <a:extLst>
            <a:ext uri="{63B3BB69-23CF-44E3-9099-C40C66FF867C}">
              <a14:compatExt xmlns:a14="http://schemas.microsoft.com/office/drawing/2010/main" spid="_x0000_s2052"/>
            </a:ext>
            <a:ext uri="{FF2B5EF4-FFF2-40B4-BE49-F238E27FC236}">
              <a16:creationId xmlns:a16="http://schemas.microsoft.com/office/drawing/2014/main" id="{FF987234-CEFB-4016-9247-6B34B9420EB7}"/>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83" name="Drop Down 4" hidden="1">
          <a:extLst>
            <a:ext uri="{63B3BB69-23CF-44E3-9099-C40C66FF867C}">
              <a14:compatExt xmlns:a14="http://schemas.microsoft.com/office/drawing/2010/main" spid="_x0000_s2052"/>
            </a:ext>
            <a:ext uri="{FF2B5EF4-FFF2-40B4-BE49-F238E27FC236}">
              <a16:creationId xmlns:a16="http://schemas.microsoft.com/office/drawing/2014/main" id="{C4F2CFB8-1E03-4B15-BD06-3832101DA8DB}"/>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84" name="Drop Down 4" hidden="1">
          <a:extLst>
            <a:ext uri="{63B3BB69-23CF-44E3-9099-C40C66FF867C}">
              <a14:compatExt xmlns:a14="http://schemas.microsoft.com/office/drawing/2010/main" spid="_x0000_s2052"/>
            </a:ext>
            <a:ext uri="{FF2B5EF4-FFF2-40B4-BE49-F238E27FC236}">
              <a16:creationId xmlns:a16="http://schemas.microsoft.com/office/drawing/2014/main" id="{ED7286E6-D6B9-48A9-AA10-A0B590B87B7B}"/>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85" name="Drop Down 4" hidden="1">
          <a:extLst>
            <a:ext uri="{63B3BB69-23CF-44E3-9099-C40C66FF867C}">
              <a14:compatExt xmlns:a14="http://schemas.microsoft.com/office/drawing/2010/main" spid="_x0000_s2052"/>
            </a:ext>
            <a:ext uri="{FF2B5EF4-FFF2-40B4-BE49-F238E27FC236}">
              <a16:creationId xmlns:a16="http://schemas.microsoft.com/office/drawing/2014/main" id="{805E2CAC-D4C6-4C19-AFC5-A0DD3719390A}"/>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86" name="Drop Down 20" hidden="1">
          <a:extLst>
            <a:ext uri="{63B3BB69-23CF-44E3-9099-C40C66FF867C}">
              <a14:compatExt xmlns:a14="http://schemas.microsoft.com/office/drawing/2010/main" spid="_x0000_s2068"/>
            </a:ext>
            <a:ext uri="{FF2B5EF4-FFF2-40B4-BE49-F238E27FC236}">
              <a16:creationId xmlns:a16="http://schemas.microsoft.com/office/drawing/2014/main" id="{7E50024F-9DA9-49E9-9C4C-35C403ACFB5F}"/>
            </a:ext>
          </a:extLst>
        </xdr:cNvPr>
        <xdr:cNvSpPr/>
      </xdr:nvSpPr>
      <xdr:spPr bwMode="auto">
        <a:xfrm>
          <a:off x="6054328" y="3787378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87" name="Drop Down 24" hidden="1">
          <a:extLst>
            <a:ext uri="{63B3BB69-23CF-44E3-9099-C40C66FF867C}">
              <a14:compatExt xmlns:a14="http://schemas.microsoft.com/office/drawing/2010/main" spid="_x0000_s2072"/>
            </a:ext>
            <a:ext uri="{FF2B5EF4-FFF2-40B4-BE49-F238E27FC236}">
              <a16:creationId xmlns:a16="http://schemas.microsoft.com/office/drawing/2014/main" id="{8CED0D90-FE21-476E-979B-7C84FD2F9055}"/>
            </a:ext>
          </a:extLst>
        </xdr:cNvPr>
        <xdr:cNvSpPr/>
      </xdr:nvSpPr>
      <xdr:spPr bwMode="auto">
        <a:xfrm>
          <a:off x="3893344" y="378737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88" name="Drop Down 4" hidden="1">
          <a:extLst>
            <a:ext uri="{63B3BB69-23CF-44E3-9099-C40C66FF867C}">
              <a14:compatExt xmlns:a14="http://schemas.microsoft.com/office/drawing/2010/main" spid="_x0000_s2052"/>
            </a:ext>
            <a:ext uri="{FF2B5EF4-FFF2-40B4-BE49-F238E27FC236}">
              <a16:creationId xmlns:a16="http://schemas.microsoft.com/office/drawing/2014/main" id="{A5AEAEB7-DA96-4E48-A3A5-DB28828E8B48}"/>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89" name="Drop Down 4" hidden="1">
          <a:extLst>
            <a:ext uri="{63B3BB69-23CF-44E3-9099-C40C66FF867C}">
              <a14:compatExt xmlns:a14="http://schemas.microsoft.com/office/drawing/2010/main" spid="_x0000_s2052"/>
            </a:ext>
            <a:ext uri="{FF2B5EF4-FFF2-40B4-BE49-F238E27FC236}">
              <a16:creationId xmlns:a16="http://schemas.microsoft.com/office/drawing/2014/main" id="{FFEA1CB6-7B41-4BBA-A9E2-FE1B4397B897}"/>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90" name="Drop Down 4" hidden="1">
          <a:extLst>
            <a:ext uri="{63B3BB69-23CF-44E3-9099-C40C66FF867C}">
              <a14:compatExt xmlns:a14="http://schemas.microsoft.com/office/drawing/2010/main" spid="_x0000_s2052"/>
            </a:ext>
            <a:ext uri="{FF2B5EF4-FFF2-40B4-BE49-F238E27FC236}">
              <a16:creationId xmlns:a16="http://schemas.microsoft.com/office/drawing/2014/main" id="{F5805F82-F512-4DCE-A058-3955BC19A548}"/>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91" name="Drop Down 4" hidden="1">
          <a:extLst>
            <a:ext uri="{63B3BB69-23CF-44E3-9099-C40C66FF867C}">
              <a14:compatExt xmlns:a14="http://schemas.microsoft.com/office/drawing/2010/main" spid="_x0000_s2052"/>
            </a:ext>
            <a:ext uri="{FF2B5EF4-FFF2-40B4-BE49-F238E27FC236}">
              <a16:creationId xmlns:a16="http://schemas.microsoft.com/office/drawing/2014/main" id="{A79886B0-A856-4329-A9AD-09EC78FCA70B}"/>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92" name="Drop Down 4" hidden="1">
          <a:extLst>
            <a:ext uri="{63B3BB69-23CF-44E3-9099-C40C66FF867C}">
              <a14:compatExt xmlns:a14="http://schemas.microsoft.com/office/drawing/2010/main" spid="_x0000_s2052"/>
            </a:ext>
            <a:ext uri="{FF2B5EF4-FFF2-40B4-BE49-F238E27FC236}">
              <a16:creationId xmlns:a16="http://schemas.microsoft.com/office/drawing/2014/main" id="{8EFDF470-00C2-4550-B4B1-6641E35838B8}"/>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093" name="Drop Down 20" hidden="1">
          <a:extLst>
            <a:ext uri="{63B3BB69-23CF-44E3-9099-C40C66FF867C}">
              <a14:compatExt xmlns:a14="http://schemas.microsoft.com/office/drawing/2010/main" spid="_x0000_s2068"/>
            </a:ext>
            <a:ext uri="{FF2B5EF4-FFF2-40B4-BE49-F238E27FC236}">
              <a16:creationId xmlns:a16="http://schemas.microsoft.com/office/drawing/2014/main" id="{91E3A5AE-12E7-4096-9BA8-511CEB2FFD96}"/>
            </a:ext>
          </a:extLst>
        </xdr:cNvPr>
        <xdr:cNvSpPr/>
      </xdr:nvSpPr>
      <xdr:spPr bwMode="auto">
        <a:xfrm>
          <a:off x="6054328" y="3787378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094" name="Drop Down 24" hidden="1">
          <a:extLst>
            <a:ext uri="{63B3BB69-23CF-44E3-9099-C40C66FF867C}">
              <a14:compatExt xmlns:a14="http://schemas.microsoft.com/office/drawing/2010/main" spid="_x0000_s2072"/>
            </a:ext>
            <a:ext uri="{FF2B5EF4-FFF2-40B4-BE49-F238E27FC236}">
              <a16:creationId xmlns:a16="http://schemas.microsoft.com/office/drawing/2014/main" id="{1DFA4256-F72E-4574-8D98-16191D840ABF}"/>
            </a:ext>
          </a:extLst>
        </xdr:cNvPr>
        <xdr:cNvSpPr/>
      </xdr:nvSpPr>
      <xdr:spPr bwMode="auto">
        <a:xfrm>
          <a:off x="3893344" y="378737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95" name="Drop Down 4" hidden="1">
          <a:extLst>
            <a:ext uri="{63B3BB69-23CF-44E3-9099-C40C66FF867C}">
              <a14:compatExt xmlns:a14="http://schemas.microsoft.com/office/drawing/2010/main" spid="_x0000_s2052"/>
            </a:ext>
            <a:ext uri="{FF2B5EF4-FFF2-40B4-BE49-F238E27FC236}">
              <a16:creationId xmlns:a16="http://schemas.microsoft.com/office/drawing/2014/main" id="{55F2AF98-DDAF-4E65-9A82-6CC15469F42A}"/>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96" name="Drop Down 4" hidden="1">
          <a:extLst>
            <a:ext uri="{63B3BB69-23CF-44E3-9099-C40C66FF867C}">
              <a14:compatExt xmlns:a14="http://schemas.microsoft.com/office/drawing/2010/main" spid="_x0000_s2052"/>
            </a:ext>
            <a:ext uri="{FF2B5EF4-FFF2-40B4-BE49-F238E27FC236}">
              <a16:creationId xmlns:a16="http://schemas.microsoft.com/office/drawing/2014/main" id="{1A56C34D-5B5C-4182-9CB9-30D594559B67}"/>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97" name="Drop Down 4" hidden="1">
          <a:extLst>
            <a:ext uri="{63B3BB69-23CF-44E3-9099-C40C66FF867C}">
              <a14:compatExt xmlns:a14="http://schemas.microsoft.com/office/drawing/2010/main" spid="_x0000_s2052"/>
            </a:ext>
            <a:ext uri="{FF2B5EF4-FFF2-40B4-BE49-F238E27FC236}">
              <a16:creationId xmlns:a16="http://schemas.microsoft.com/office/drawing/2014/main" id="{F0B7D35A-DADC-463E-8B64-AB6E353C0E1B}"/>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098" name="Drop Down 4" hidden="1">
          <a:extLst>
            <a:ext uri="{63B3BB69-23CF-44E3-9099-C40C66FF867C}">
              <a14:compatExt xmlns:a14="http://schemas.microsoft.com/office/drawing/2010/main" spid="_x0000_s2052"/>
            </a:ext>
            <a:ext uri="{FF2B5EF4-FFF2-40B4-BE49-F238E27FC236}">
              <a16:creationId xmlns:a16="http://schemas.microsoft.com/office/drawing/2014/main" id="{76DD7C80-4657-46A9-B9D0-CFF6409577E7}"/>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099" name="Drop Down 4" hidden="1">
          <a:extLst>
            <a:ext uri="{63B3BB69-23CF-44E3-9099-C40C66FF867C}">
              <a14:compatExt xmlns:a14="http://schemas.microsoft.com/office/drawing/2010/main" spid="_x0000_s2052"/>
            </a:ext>
            <a:ext uri="{FF2B5EF4-FFF2-40B4-BE49-F238E27FC236}">
              <a16:creationId xmlns:a16="http://schemas.microsoft.com/office/drawing/2014/main" id="{C557E153-608B-40B7-85EE-285E132B47BA}"/>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1100" name="Drop Down 20" hidden="1">
          <a:extLst>
            <a:ext uri="{63B3BB69-23CF-44E3-9099-C40C66FF867C}">
              <a14:compatExt xmlns:a14="http://schemas.microsoft.com/office/drawing/2010/main" spid="_x0000_s2068"/>
            </a:ext>
            <a:ext uri="{FF2B5EF4-FFF2-40B4-BE49-F238E27FC236}">
              <a16:creationId xmlns:a16="http://schemas.microsoft.com/office/drawing/2014/main" id="{86A0B993-6AFF-4666-BFE6-7A83791727A9}"/>
            </a:ext>
          </a:extLst>
        </xdr:cNvPr>
        <xdr:cNvSpPr/>
      </xdr:nvSpPr>
      <xdr:spPr bwMode="auto">
        <a:xfrm>
          <a:off x="6054328" y="3787378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1101" name="Drop Down 24" hidden="1">
          <a:extLst>
            <a:ext uri="{63B3BB69-23CF-44E3-9099-C40C66FF867C}">
              <a14:compatExt xmlns:a14="http://schemas.microsoft.com/office/drawing/2010/main" spid="_x0000_s2072"/>
            </a:ext>
            <a:ext uri="{FF2B5EF4-FFF2-40B4-BE49-F238E27FC236}">
              <a16:creationId xmlns:a16="http://schemas.microsoft.com/office/drawing/2014/main" id="{915D84D6-0136-4EAC-B105-04497BC1A345}"/>
            </a:ext>
          </a:extLst>
        </xdr:cNvPr>
        <xdr:cNvSpPr/>
      </xdr:nvSpPr>
      <xdr:spPr bwMode="auto">
        <a:xfrm>
          <a:off x="3893344" y="3787378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102" name="Drop Down 4" hidden="1">
          <a:extLst>
            <a:ext uri="{63B3BB69-23CF-44E3-9099-C40C66FF867C}">
              <a14:compatExt xmlns:a14="http://schemas.microsoft.com/office/drawing/2010/main" spid="_x0000_s2052"/>
            </a:ext>
            <a:ext uri="{FF2B5EF4-FFF2-40B4-BE49-F238E27FC236}">
              <a16:creationId xmlns:a16="http://schemas.microsoft.com/office/drawing/2014/main" id="{D19A61C4-99B6-4223-9CC9-C4264D036017}"/>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103" name="Drop Down 4" hidden="1">
          <a:extLst>
            <a:ext uri="{63B3BB69-23CF-44E3-9099-C40C66FF867C}">
              <a14:compatExt xmlns:a14="http://schemas.microsoft.com/office/drawing/2010/main" spid="_x0000_s2052"/>
            </a:ext>
            <a:ext uri="{FF2B5EF4-FFF2-40B4-BE49-F238E27FC236}">
              <a16:creationId xmlns:a16="http://schemas.microsoft.com/office/drawing/2014/main" id="{4A93158D-1AB6-4B14-8AD3-DD877B05C8D0}"/>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1104" name="Drop Down 4" hidden="1">
          <a:extLst>
            <a:ext uri="{63B3BB69-23CF-44E3-9099-C40C66FF867C}">
              <a14:compatExt xmlns:a14="http://schemas.microsoft.com/office/drawing/2010/main" spid="_x0000_s2052"/>
            </a:ext>
            <a:ext uri="{FF2B5EF4-FFF2-40B4-BE49-F238E27FC236}">
              <a16:creationId xmlns:a16="http://schemas.microsoft.com/office/drawing/2014/main" id="{8DF652DD-6EA7-4C1A-8FA2-3AE5B91ED6E0}"/>
            </a:ext>
          </a:extLst>
        </xdr:cNvPr>
        <xdr:cNvSpPr/>
      </xdr:nvSpPr>
      <xdr:spPr bwMode="auto">
        <a:xfrm>
          <a:off x="5529263"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1105" name="Drop Down 4" hidden="1">
          <a:extLst>
            <a:ext uri="{63B3BB69-23CF-44E3-9099-C40C66FF867C}">
              <a14:compatExt xmlns:a14="http://schemas.microsoft.com/office/drawing/2010/main" spid="_x0000_s2052"/>
            </a:ext>
            <a:ext uri="{FF2B5EF4-FFF2-40B4-BE49-F238E27FC236}">
              <a16:creationId xmlns:a16="http://schemas.microsoft.com/office/drawing/2014/main" id="{47F7B2B7-1DC6-456A-9C4A-02F78AEEBDD0}"/>
            </a:ext>
          </a:extLst>
        </xdr:cNvPr>
        <xdr:cNvSpPr/>
      </xdr:nvSpPr>
      <xdr:spPr bwMode="auto">
        <a:xfrm>
          <a:off x="5216128" y="3787378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08" name="Drop Down 4" hidden="1">
          <a:extLst>
            <a:ext uri="{63B3BB69-23CF-44E3-9099-C40C66FF867C}">
              <a14:compatExt xmlns:a14="http://schemas.microsoft.com/office/drawing/2010/main" spid="_x0000_s2052"/>
            </a:ext>
            <a:ext uri="{FF2B5EF4-FFF2-40B4-BE49-F238E27FC236}">
              <a16:creationId xmlns:a16="http://schemas.microsoft.com/office/drawing/2014/main" id="{0589E2D9-9A16-4EFA-95A3-F4406EAB80E4}"/>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342</xdr:row>
      <xdr:rowOff>0</xdr:rowOff>
    </xdr:from>
    <xdr:ext cx="1921468" cy="195685"/>
    <xdr:sp macro="" textlink="">
      <xdr:nvSpPr>
        <xdr:cNvPr id="1109" name="Drop Down 20" hidden="1">
          <a:extLst>
            <a:ext uri="{63B3BB69-23CF-44E3-9099-C40C66FF867C}">
              <a14:compatExt xmlns:a14="http://schemas.microsoft.com/office/drawing/2010/main" spid="_x0000_s2068"/>
            </a:ext>
            <a:ext uri="{FF2B5EF4-FFF2-40B4-BE49-F238E27FC236}">
              <a16:creationId xmlns:a16="http://schemas.microsoft.com/office/drawing/2014/main" id="{C9F8CF10-7E1C-408C-8548-BC6B1B29BC7C}"/>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342</xdr:row>
      <xdr:rowOff>0</xdr:rowOff>
    </xdr:from>
    <xdr:ext cx="2476500" cy="199970"/>
    <xdr:sp macro="" textlink="">
      <xdr:nvSpPr>
        <xdr:cNvPr id="1110" name="Drop Down 24" hidden="1">
          <a:extLst>
            <a:ext uri="{63B3BB69-23CF-44E3-9099-C40C66FF867C}">
              <a14:compatExt xmlns:a14="http://schemas.microsoft.com/office/drawing/2010/main" spid="_x0000_s2072"/>
            </a:ext>
            <a:ext uri="{FF2B5EF4-FFF2-40B4-BE49-F238E27FC236}">
              <a16:creationId xmlns:a16="http://schemas.microsoft.com/office/drawing/2014/main" id="{829427BE-C5C4-44B7-8F60-445702889F48}"/>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11" name="Drop Down 4" hidden="1">
          <a:extLst>
            <a:ext uri="{63B3BB69-23CF-44E3-9099-C40C66FF867C}">
              <a14:compatExt xmlns:a14="http://schemas.microsoft.com/office/drawing/2010/main" spid="_x0000_s2052"/>
            </a:ext>
            <a:ext uri="{FF2B5EF4-FFF2-40B4-BE49-F238E27FC236}">
              <a16:creationId xmlns:a16="http://schemas.microsoft.com/office/drawing/2014/main" id="{950ED59F-352F-4EF8-AB95-BC503C1EAFF9}"/>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12" name="Drop Down 4" hidden="1">
          <a:extLst>
            <a:ext uri="{63B3BB69-23CF-44E3-9099-C40C66FF867C}">
              <a14:compatExt xmlns:a14="http://schemas.microsoft.com/office/drawing/2010/main" spid="_x0000_s2052"/>
            </a:ext>
            <a:ext uri="{FF2B5EF4-FFF2-40B4-BE49-F238E27FC236}">
              <a16:creationId xmlns:a16="http://schemas.microsoft.com/office/drawing/2014/main" id="{4218AD66-69B0-4E51-9379-8FF47536FE87}"/>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13" name="Drop Down 4" hidden="1">
          <a:extLst>
            <a:ext uri="{63B3BB69-23CF-44E3-9099-C40C66FF867C}">
              <a14:compatExt xmlns:a14="http://schemas.microsoft.com/office/drawing/2010/main" spid="_x0000_s2052"/>
            </a:ext>
            <a:ext uri="{FF2B5EF4-FFF2-40B4-BE49-F238E27FC236}">
              <a16:creationId xmlns:a16="http://schemas.microsoft.com/office/drawing/2014/main" id="{CB45864A-34F0-4A49-96A3-81D466EF8397}"/>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14" name="Drop Down 4" hidden="1">
          <a:extLst>
            <a:ext uri="{63B3BB69-23CF-44E3-9099-C40C66FF867C}">
              <a14:compatExt xmlns:a14="http://schemas.microsoft.com/office/drawing/2010/main" spid="_x0000_s2052"/>
            </a:ext>
            <a:ext uri="{FF2B5EF4-FFF2-40B4-BE49-F238E27FC236}">
              <a16:creationId xmlns:a16="http://schemas.microsoft.com/office/drawing/2014/main" id="{F2D65120-B7BC-406E-8C58-22DCF45B6874}"/>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15" name="Drop Down 4" hidden="1">
          <a:extLst>
            <a:ext uri="{63B3BB69-23CF-44E3-9099-C40C66FF867C}">
              <a14:compatExt xmlns:a14="http://schemas.microsoft.com/office/drawing/2010/main" spid="_x0000_s2052"/>
            </a:ext>
            <a:ext uri="{FF2B5EF4-FFF2-40B4-BE49-F238E27FC236}">
              <a16:creationId xmlns:a16="http://schemas.microsoft.com/office/drawing/2014/main" id="{0580FFED-EA39-4DC3-B8D0-1C83443FA486}"/>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342</xdr:row>
      <xdr:rowOff>0</xdr:rowOff>
    </xdr:from>
    <xdr:ext cx="1921468" cy="195685"/>
    <xdr:sp macro="" textlink="">
      <xdr:nvSpPr>
        <xdr:cNvPr id="1116" name="Drop Down 20" hidden="1">
          <a:extLst>
            <a:ext uri="{63B3BB69-23CF-44E3-9099-C40C66FF867C}">
              <a14:compatExt xmlns:a14="http://schemas.microsoft.com/office/drawing/2010/main" spid="_x0000_s2068"/>
            </a:ext>
            <a:ext uri="{FF2B5EF4-FFF2-40B4-BE49-F238E27FC236}">
              <a16:creationId xmlns:a16="http://schemas.microsoft.com/office/drawing/2014/main" id="{E47702D6-4CF1-482A-B246-6A1CE96EDB6B}"/>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342</xdr:row>
      <xdr:rowOff>0</xdr:rowOff>
    </xdr:from>
    <xdr:ext cx="2476500" cy="199970"/>
    <xdr:sp macro="" textlink="">
      <xdr:nvSpPr>
        <xdr:cNvPr id="1117" name="Drop Down 24" hidden="1">
          <a:extLst>
            <a:ext uri="{63B3BB69-23CF-44E3-9099-C40C66FF867C}">
              <a14:compatExt xmlns:a14="http://schemas.microsoft.com/office/drawing/2010/main" spid="_x0000_s2072"/>
            </a:ext>
            <a:ext uri="{FF2B5EF4-FFF2-40B4-BE49-F238E27FC236}">
              <a16:creationId xmlns:a16="http://schemas.microsoft.com/office/drawing/2014/main" id="{205E2D2D-BFB6-49C1-8D02-787F3F7C7B98}"/>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18" name="Drop Down 4" hidden="1">
          <a:extLst>
            <a:ext uri="{63B3BB69-23CF-44E3-9099-C40C66FF867C}">
              <a14:compatExt xmlns:a14="http://schemas.microsoft.com/office/drawing/2010/main" spid="_x0000_s2052"/>
            </a:ext>
            <a:ext uri="{FF2B5EF4-FFF2-40B4-BE49-F238E27FC236}">
              <a16:creationId xmlns:a16="http://schemas.microsoft.com/office/drawing/2014/main" id="{114DA0B2-C43A-4E82-AAFE-82189F27B879}"/>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19" name="Drop Down 4" hidden="1">
          <a:extLst>
            <a:ext uri="{63B3BB69-23CF-44E3-9099-C40C66FF867C}">
              <a14:compatExt xmlns:a14="http://schemas.microsoft.com/office/drawing/2010/main" spid="_x0000_s2052"/>
            </a:ext>
            <a:ext uri="{FF2B5EF4-FFF2-40B4-BE49-F238E27FC236}">
              <a16:creationId xmlns:a16="http://schemas.microsoft.com/office/drawing/2014/main" id="{F7216C16-F262-45DA-A007-5E66D953E47A}"/>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20" name="Drop Down 4" hidden="1">
          <a:extLst>
            <a:ext uri="{63B3BB69-23CF-44E3-9099-C40C66FF867C}">
              <a14:compatExt xmlns:a14="http://schemas.microsoft.com/office/drawing/2010/main" spid="_x0000_s2052"/>
            </a:ext>
            <a:ext uri="{FF2B5EF4-FFF2-40B4-BE49-F238E27FC236}">
              <a16:creationId xmlns:a16="http://schemas.microsoft.com/office/drawing/2014/main" id="{57894D48-2A29-4633-A8D3-79DFF0A0C85F}"/>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21" name="Drop Down 4" hidden="1">
          <a:extLst>
            <a:ext uri="{63B3BB69-23CF-44E3-9099-C40C66FF867C}">
              <a14:compatExt xmlns:a14="http://schemas.microsoft.com/office/drawing/2010/main" spid="_x0000_s2052"/>
            </a:ext>
            <a:ext uri="{FF2B5EF4-FFF2-40B4-BE49-F238E27FC236}">
              <a16:creationId xmlns:a16="http://schemas.microsoft.com/office/drawing/2014/main" id="{17801A84-5866-4512-A221-5C5E55EC0594}"/>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22" name="Drop Down 4" hidden="1">
          <a:extLst>
            <a:ext uri="{63B3BB69-23CF-44E3-9099-C40C66FF867C}">
              <a14:compatExt xmlns:a14="http://schemas.microsoft.com/office/drawing/2010/main" spid="_x0000_s2052"/>
            </a:ext>
            <a:ext uri="{FF2B5EF4-FFF2-40B4-BE49-F238E27FC236}">
              <a16:creationId xmlns:a16="http://schemas.microsoft.com/office/drawing/2014/main" id="{EA040F55-006F-47EC-913D-1C589453AC25}"/>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342</xdr:row>
      <xdr:rowOff>0</xdr:rowOff>
    </xdr:from>
    <xdr:ext cx="1921468" cy="195685"/>
    <xdr:sp macro="" textlink="">
      <xdr:nvSpPr>
        <xdr:cNvPr id="1123" name="Drop Down 20" hidden="1">
          <a:extLst>
            <a:ext uri="{63B3BB69-23CF-44E3-9099-C40C66FF867C}">
              <a14:compatExt xmlns:a14="http://schemas.microsoft.com/office/drawing/2010/main" spid="_x0000_s2068"/>
            </a:ext>
            <a:ext uri="{FF2B5EF4-FFF2-40B4-BE49-F238E27FC236}">
              <a16:creationId xmlns:a16="http://schemas.microsoft.com/office/drawing/2014/main" id="{09110AF9-F4E0-4915-AE2D-A644C942B691}"/>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342</xdr:row>
      <xdr:rowOff>0</xdr:rowOff>
    </xdr:from>
    <xdr:ext cx="2476500" cy="199970"/>
    <xdr:sp macro="" textlink="">
      <xdr:nvSpPr>
        <xdr:cNvPr id="1124" name="Drop Down 24" hidden="1">
          <a:extLst>
            <a:ext uri="{63B3BB69-23CF-44E3-9099-C40C66FF867C}">
              <a14:compatExt xmlns:a14="http://schemas.microsoft.com/office/drawing/2010/main" spid="_x0000_s2072"/>
            </a:ext>
            <a:ext uri="{FF2B5EF4-FFF2-40B4-BE49-F238E27FC236}">
              <a16:creationId xmlns:a16="http://schemas.microsoft.com/office/drawing/2014/main" id="{D4FA6FBF-1FAE-4627-8749-8F5B715A59B8}"/>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25" name="Drop Down 4" hidden="1">
          <a:extLst>
            <a:ext uri="{63B3BB69-23CF-44E3-9099-C40C66FF867C}">
              <a14:compatExt xmlns:a14="http://schemas.microsoft.com/office/drawing/2010/main" spid="_x0000_s2052"/>
            </a:ext>
            <a:ext uri="{FF2B5EF4-FFF2-40B4-BE49-F238E27FC236}">
              <a16:creationId xmlns:a16="http://schemas.microsoft.com/office/drawing/2014/main" id="{DB52C775-ACC4-4D78-8558-2572E193D14E}"/>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26" name="Drop Down 4" hidden="1">
          <a:extLst>
            <a:ext uri="{63B3BB69-23CF-44E3-9099-C40C66FF867C}">
              <a14:compatExt xmlns:a14="http://schemas.microsoft.com/office/drawing/2010/main" spid="_x0000_s2052"/>
            </a:ext>
            <a:ext uri="{FF2B5EF4-FFF2-40B4-BE49-F238E27FC236}">
              <a16:creationId xmlns:a16="http://schemas.microsoft.com/office/drawing/2014/main" id="{B8357B0B-5B9E-4206-9C62-7DB899D65615}"/>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27" name="Drop Down 4" hidden="1">
          <a:extLst>
            <a:ext uri="{63B3BB69-23CF-44E3-9099-C40C66FF867C}">
              <a14:compatExt xmlns:a14="http://schemas.microsoft.com/office/drawing/2010/main" spid="_x0000_s2052"/>
            </a:ext>
            <a:ext uri="{FF2B5EF4-FFF2-40B4-BE49-F238E27FC236}">
              <a16:creationId xmlns:a16="http://schemas.microsoft.com/office/drawing/2014/main" id="{F9BC323D-8F44-4423-BEFA-15EC8D4F0723}"/>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28" name="Drop Down 4" hidden="1">
          <a:extLst>
            <a:ext uri="{63B3BB69-23CF-44E3-9099-C40C66FF867C}">
              <a14:compatExt xmlns:a14="http://schemas.microsoft.com/office/drawing/2010/main" spid="_x0000_s2052"/>
            </a:ext>
            <a:ext uri="{FF2B5EF4-FFF2-40B4-BE49-F238E27FC236}">
              <a16:creationId xmlns:a16="http://schemas.microsoft.com/office/drawing/2014/main" id="{3D8D68DE-99B2-477E-8D40-B6C1D9E15B34}"/>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29" name="Drop Down 4" hidden="1">
          <a:extLst>
            <a:ext uri="{63B3BB69-23CF-44E3-9099-C40C66FF867C}">
              <a14:compatExt xmlns:a14="http://schemas.microsoft.com/office/drawing/2010/main" spid="_x0000_s2052"/>
            </a:ext>
            <a:ext uri="{FF2B5EF4-FFF2-40B4-BE49-F238E27FC236}">
              <a16:creationId xmlns:a16="http://schemas.microsoft.com/office/drawing/2014/main" id="{49913AA8-8BB4-4284-A4D7-B263D3BC5A76}"/>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342</xdr:row>
      <xdr:rowOff>0</xdr:rowOff>
    </xdr:from>
    <xdr:ext cx="1921468" cy="195685"/>
    <xdr:sp macro="" textlink="">
      <xdr:nvSpPr>
        <xdr:cNvPr id="1130" name="Drop Down 20" hidden="1">
          <a:extLst>
            <a:ext uri="{63B3BB69-23CF-44E3-9099-C40C66FF867C}">
              <a14:compatExt xmlns:a14="http://schemas.microsoft.com/office/drawing/2010/main" spid="_x0000_s2068"/>
            </a:ext>
            <a:ext uri="{FF2B5EF4-FFF2-40B4-BE49-F238E27FC236}">
              <a16:creationId xmlns:a16="http://schemas.microsoft.com/office/drawing/2014/main" id="{17F22EDF-E29D-410F-B715-98949A4DD7BC}"/>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342</xdr:row>
      <xdr:rowOff>0</xdr:rowOff>
    </xdr:from>
    <xdr:ext cx="2476500" cy="199970"/>
    <xdr:sp macro="" textlink="">
      <xdr:nvSpPr>
        <xdr:cNvPr id="1131" name="Drop Down 24" hidden="1">
          <a:extLst>
            <a:ext uri="{63B3BB69-23CF-44E3-9099-C40C66FF867C}">
              <a14:compatExt xmlns:a14="http://schemas.microsoft.com/office/drawing/2010/main" spid="_x0000_s2072"/>
            </a:ext>
            <a:ext uri="{FF2B5EF4-FFF2-40B4-BE49-F238E27FC236}">
              <a16:creationId xmlns:a16="http://schemas.microsoft.com/office/drawing/2014/main" id="{D0F8AE4F-F992-4AC6-9632-B89ADE95677B}"/>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32" name="Drop Down 4" hidden="1">
          <a:extLst>
            <a:ext uri="{63B3BB69-23CF-44E3-9099-C40C66FF867C}">
              <a14:compatExt xmlns:a14="http://schemas.microsoft.com/office/drawing/2010/main" spid="_x0000_s2052"/>
            </a:ext>
            <a:ext uri="{FF2B5EF4-FFF2-40B4-BE49-F238E27FC236}">
              <a16:creationId xmlns:a16="http://schemas.microsoft.com/office/drawing/2014/main" id="{836A94D4-38EB-4976-814D-5C52A4E63696}"/>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33" name="Drop Down 4" hidden="1">
          <a:extLst>
            <a:ext uri="{63B3BB69-23CF-44E3-9099-C40C66FF867C}">
              <a14:compatExt xmlns:a14="http://schemas.microsoft.com/office/drawing/2010/main" spid="_x0000_s2052"/>
            </a:ext>
            <a:ext uri="{FF2B5EF4-FFF2-40B4-BE49-F238E27FC236}">
              <a16:creationId xmlns:a16="http://schemas.microsoft.com/office/drawing/2014/main" id="{C56337EA-52E3-4EC8-A772-649668D25767}"/>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34" name="Drop Down 4" hidden="1">
          <a:extLst>
            <a:ext uri="{63B3BB69-23CF-44E3-9099-C40C66FF867C}">
              <a14:compatExt xmlns:a14="http://schemas.microsoft.com/office/drawing/2010/main" spid="_x0000_s2052"/>
            </a:ext>
            <a:ext uri="{FF2B5EF4-FFF2-40B4-BE49-F238E27FC236}">
              <a16:creationId xmlns:a16="http://schemas.microsoft.com/office/drawing/2014/main" id="{22C4E9B6-8F33-4AB7-B580-E288463B3DFF}"/>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35" name="Drop Down 4" hidden="1">
          <a:extLst>
            <a:ext uri="{63B3BB69-23CF-44E3-9099-C40C66FF867C}">
              <a14:compatExt xmlns:a14="http://schemas.microsoft.com/office/drawing/2010/main" spid="_x0000_s2052"/>
            </a:ext>
            <a:ext uri="{FF2B5EF4-FFF2-40B4-BE49-F238E27FC236}">
              <a16:creationId xmlns:a16="http://schemas.microsoft.com/office/drawing/2014/main" id="{725EC843-25A9-4678-BBA0-AC1215D98970}"/>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36" name="Drop Down 4" hidden="1">
          <a:extLst>
            <a:ext uri="{63B3BB69-23CF-44E3-9099-C40C66FF867C}">
              <a14:compatExt xmlns:a14="http://schemas.microsoft.com/office/drawing/2010/main" spid="_x0000_s2052"/>
            </a:ext>
            <a:ext uri="{FF2B5EF4-FFF2-40B4-BE49-F238E27FC236}">
              <a16:creationId xmlns:a16="http://schemas.microsoft.com/office/drawing/2014/main" id="{82BB3346-47E3-4DC1-87E3-8B033DF84DDF}"/>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342</xdr:row>
      <xdr:rowOff>0</xdr:rowOff>
    </xdr:from>
    <xdr:ext cx="1921468" cy="195685"/>
    <xdr:sp macro="" textlink="">
      <xdr:nvSpPr>
        <xdr:cNvPr id="1137" name="Drop Down 20" hidden="1">
          <a:extLst>
            <a:ext uri="{63B3BB69-23CF-44E3-9099-C40C66FF867C}">
              <a14:compatExt xmlns:a14="http://schemas.microsoft.com/office/drawing/2010/main" spid="_x0000_s2068"/>
            </a:ext>
            <a:ext uri="{FF2B5EF4-FFF2-40B4-BE49-F238E27FC236}">
              <a16:creationId xmlns:a16="http://schemas.microsoft.com/office/drawing/2014/main" id="{B248515C-0AD8-420C-99A2-58B1F446EAFA}"/>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342</xdr:row>
      <xdr:rowOff>0</xdr:rowOff>
    </xdr:from>
    <xdr:ext cx="2476500" cy="199970"/>
    <xdr:sp macro="" textlink="">
      <xdr:nvSpPr>
        <xdr:cNvPr id="1138" name="Drop Down 24" hidden="1">
          <a:extLst>
            <a:ext uri="{63B3BB69-23CF-44E3-9099-C40C66FF867C}">
              <a14:compatExt xmlns:a14="http://schemas.microsoft.com/office/drawing/2010/main" spid="_x0000_s2072"/>
            </a:ext>
            <a:ext uri="{FF2B5EF4-FFF2-40B4-BE49-F238E27FC236}">
              <a16:creationId xmlns:a16="http://schemas.microsoft.com/office/drawing/2014/main" id="{7AE5D95F-5D01-489B-9337-1DD8710BA930}"/>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39" name="Drop Down 4" hidden="1">
          <a:extLst>
            <a:ext uri="{63B3BB69-23CF-44E3-9099-C40C66FF867C}">
              <a14:compatExt xmlns:a14="http://schemas.microsoft.com/office/drawing/2010/main" spid="_x0000_s2052"/>
            </a:ext>
            <a:ext uri="{FF2B5EF4-FFF2-40B4-BE49-F238E27FC236}">
              <a16:creationId xmlns:a16="http://schemas.microsoft.com/office/drawing/2014/main" id="{9B210E26-3C76-476A-90F6-2EE378909226}"/>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40" name="Drop Down 4" hidden="1">
          <a:extLst>
            <a:ext uri="{63B3BB69-23CF-44E3-9099-C40C66FF867C}">
              <a14:compatExt xmlns:a14="http://schemas.microsoft.com/office/drawing/2010/main" spid="_x0000_s2052"/>
            </a:ext>
            <a:ext uri="{FF2B5EF4-FFF2-40B4-BE49-F238E27FC236}">
              <a16:creationId xmlns:a16="http://schemas.microsoft.com/office/drawing/2014/main" id="{813D3AB0-160E-40B8-B096-484BEC95128C}"/>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41" name="Drop Down 4" hidden="1">
          <a:extLst>
            <a:ext uri="{63B3BB69-23CF-44E3-9099-C40C66FF867C}">
              <a14:compatExt xmlns:a14="http://schemas.microsoft.com/office/drawing/2010/main" spid="_x0000_s2052"/>
            </a:ext>
            <a:ext uri="{FF2B5EF4-FFF2-40B4-BE49-F238E27FC236}">
              <a16:creationId xmlns:a16="http://schemas.microsoft.com/office/drawing/2014/main" id="{150901E4-464E-481D-96B6-8A51BC3AEC38}"/>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42" name="Drop Down 4" hidden="1">
          <a:extLst>
            <a:ext uri="{63B3BB69-23CF-44E3-9099-C40C66FF867C}">
              <a14:compatExt xmlns:a14="http://schemas.microsoft.com/office/drawing/2010/main" spid="_x0000_s2052"/>
            </a:ext>
            <a:ext uri="{FF2B5EF4-FFF2-40B4-BE49-F238E27FC236}">
              <a16:creationId xmlns:a16="http://schemas.microsoft.com/office/drawing/2014/main" id="{F9BA27B2-1E3C-4D1D-AD51-8DEEF2198DAF}"/>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43" name="Drop Down 4" hidden="1">
          <a:extLst>
            <a:ext uri="{63B3BB69-23CF-44E3-9099-C40C66FF867C}">
              <a14:compatExt xmlns:a14="http://schemas.microsoft.com/office/drawing/2010/main" spid="_x0000_s2052"/>
            </a:ext>
            <a:ext uri="{FF2B5EF4-FFF2-40B4-BE49-F238E27FC236}">
              <a16:creationId xmlns:a16="http://schemas.microsoft.com/office/drawing/2014/main" id="{51C7B8BD-52B4-4D9B-83A6-0E1159F2A635}"/>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342</xdr:row>
      <xdr:rowOff>0</xdr:rowOff>
    </xdr:from>
    <xdr:ext cx="1921468" cy="195685"/>
    <xdr:sp macro="" textlink="">
      <xdr:nvSpPr>
        <xdr:cNvPr id="1144" name="Drop Down 20" hidden="1">
          <a:extLst>
            <a:ext uri="{63B3BB69-23CF-44E3-9099-C40C66FF867C}">
              <a14:compatExt xmlns:a14="http://schemas.microsoft.com/office/drawing/2010/main" spid="_x0000_s2068"/>
            </a:ext>
            <a:ext uri="{FF2B5EF4-FFF2-40B4-BE49-F238E27FC236}">
              <a16:creationId xmlns:a16="http://schemas.microsoft.com/office/drawing/2014/main" id="{AF13D367-EABE-4757-8D28-481D5B56F0ED}"/>
            </a:ext>
          </a:extLst>
        </xdr:cNvPr>
        <xdr:cNvSpPr/>
      </xdr:nvSpPr>
      <xdr:spPr bwMode="auto">
        <a:xfrm>
          <a:off x="6054328" y="36552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342</xdr:row>
      <xdr:rowOff>0</xdr:rowOff>
    </xdr:from>
    <xdr:ext cx="2476500" cy="199970"/>
    <xdr:sp macro="" textlink="">
      <xdr:nvSpPr>
        <xdr:cNvPr id="1145" name="Drop Down 24" hidden="1">
          <a:extLst>
            <a:ext uri="{63B3BB69-23CF-44E3-9099-C40C66FF867C}">
              <a14:compatExt xmlns:a14="http://schemas.microsoft.com/office/drawing/2010/main" spid="_x0000_s2072"/>
            </a:ext>
            <a:ext uri="{FF2B5EF4-FFF2-40B4-BE49-F238E27FC236}">
              <a16:creationId xmlns:a16="http://schemas.microsoft.com/office/drawing/2014/main" id="{B522C0F4-E692-4134-B2FE-F1C3D452760F}"/>
            </a:ext>
          </a:extLst>
        </xdr:cNvPr>
        <xdr:cNvSpPr/>
      </xdr:nvSpPr>
      <xdr:spPr bwMode="auto">
        <a:xfrm>
          <a:off x="3893344" y="36552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46" name="Drop Down 4" hidden="1">
          <a:extLst>
            <a:ext uri="{63B3BB69-23CF-44E3-9099-C40C66FF867C}">
              <a14:compatExt xmlns:a14="http://schemas.microsoft.com/office/drawing/2010/main" spid="_x0000_s2052"/>
            </a:ext>
            <a:ext uri="{FF2B5EF4-FFF2-40B4-BE49-F238E27FC236}">
              <a16:creationId xmlns:a16="http://schemas.microsoft.com/office/drawing/2014/main" id="{0828A9DF-D19D-4ED7-8793-DF1A93031203}"/>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47" name="Drop Down 4" hidden="1">
          <a:extLst>
            <a:ext uri="{63B3BB69-23CF-44E3-9099-C40C66FF867C}">
              <a14:compatExt xmlns:a14="http://schemas.microsoft.com/office/drawing/2010/main" spid="_x0000_s2052"/>
            </a:ext>
            <a:ext uri="{FF2B5EF4-FFF2-40B4-BE49-F238E27FC236}">
              <a16:creationId xmlns:a16="http://schemas.microsoft.com/office/drawing/2014/main" id="{0B252092-2E0A-4627-ABC4-B915B07BDA10}"/>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342</xdr:row>
      <xdr:rowOff>0</xdr:rowOff>
    </xdr:from>
    <xdr:ext cx="2529840" cy="195685"/>
    <xdr:sp macro="" textlink="">
      <xdr:nvSpPr>
        <xdr:cNvPr id="1148" name="Drop Down 4" hidden="1">
          <a:extLst>
            <a:ext uri="{63B3BB69-23CF-44E3-9099-C40C66FF867C}">
              <a14:compatExt xmlns:a14="http://schemas.microsoft.com/office/drawing/2010/main" spid="_x0000_s2052"/>
            </a:ext>
            <a:ext uri="{FF2B5EF4-FFF2-40B4-BE49-F238E27FC236}">
              <a16:creationId xmlns:a16="http://schemas.microsoft.com/office/drawing/2014/main" id="{DD624CE7-1FF5-449B-9E96-5DF400FCF7E8}"/>
            </a:ext>
          </a:extLst>
        </xdr:cNvPr>
        <xdr:cNvSpPr/>
      </xdr:nvSpPr>
      <xdr:spPr bwMode="auto">
        <a:xfrm>
          <a:off x="5529263"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342</xdr:row>
      <xdr:rowOff>0</xdr:rowOff>
    </xdr:from>
    <xdr:ext cx="2529840" cy="195685"/>
    <xdr:sp macro="" textlink="">
      <xdr:nvSpPr>
        <xdr:cNvPr id="1149" name="Drop Down 4" hidden="1">
          <a:extLst>
            <a:ext uri="{63B3BB69-23CF-44E3-9099-C40C66FF867C}">
              <a14:compatExt xmlns:a14="http://schemas.microsoft.com/office/drawing/2010/main" spid="_x0000_s2052"/>
            </a:ext>
            <a:ext uri="{FF2B5EF4-FFF2-40B4-BE49-F238E27FC236}">
              <a16:creationId xmlns:a16="http://schemas.microsoft.com/office/drawing/2014/main" id="{36CF3289-C476-4805-B2F4-7906D150BD34}"/>
            </a:ext>
          </a:extLst>
        </xdr:cNvPr>
        <xdr:cNvSpPr/>
      </xdr:nvSpPr>
      <xdr:spPr bwMode="auto">
        <a:xfrm>
          <a:off x="5216128" y="36552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50" name="Drop Down 4" hidden="1">
          <a:extLst>
            <a:ext uri="{63B3BB69-23CF-44E3-9099-C40C66FF867C}">
              <a14:compatExt xmlns:a14="http://schemas.microsoft.com/office/drawing/2010/main" spid="_x0000_s2052"/>
            </a:ext>
            <a:ext uri="{FF2B5EF4-FFF2-40B4-BE49-F238E27FC236}">
              <a16:creationId xmlns:a16="http://schemas.microsoft.com/office/drawing/2014/main" id="{3D096C6E-FB25-4C8D-B64C-4BAD57E6CC33}"/>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350</xdr:row>
      <xdr:rowOff>0</xdr:rowOff>
    </xdr:from>
    <xdr:ext cx="1921468" cy="195685"/>
    <xdr:sp macro="" textlink="">
      <xdr:nvSpPr>
        <xdr:cNvPr id="1151" name="Drop Down 20" hidden="1">
          <a:extLst>
            <a:ext uri="{63B3BB69-23CF-44E3-9099-C40C66FF867C}">
              <a14:compatExt xmlns:a14="http://schemas.microsoft.com/office/drawing/2010/main" spid="_x0000_s2068"/>
            </a:ext>
            <a:ext uri="{FF2B5EF4-FFF2-40B4-BE49-F238E27FC236}">
              <a16:creationId xmlns:a16="http://schemas.microsoft.com/office/drawing/2014/main" id="{3D17068E-04B6-441F-A411-C56ECF391010}"/>
            </a:ext>
          </a:extLst>
        </xdr:cNvPr>
        <xdr:cNvSpPr/>
      </xdr:nvSpPr>
      <xdr:spPr bwMode="auto">
        <a:xfrm>
          <a:off x="6054328" y="5931098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350</xdr:row>
      <xdr:rowOff>0</xdr:rowOff>
    </xdr:from>
    <xdr:ext cx="2476500" cy="199970"/>
    <xdr:sp macro="" textlink="">
      <xdr:nvSpPr>
        <xdr:cNvPr id="1152" name="Drop Down 24" hidden="1">
          <a:extLst>
            <a:ext uri="{63B3BB69-23CF-44E3-9099-C40C66FF867C}">
              <a14:compatExt xmlns:a14="http://schemas.microsoft.com/office/drawing/2010/main" spid="_x0000_s2072"/>
            </a:ext>
            <a:ext uri="{FF2B5EF4-FFF2-40B4-BE49-F238E27FC236}">
              <a16:creationId xmlns:a16="http://schemas.microsoft.com/office/drawing/2014/main" id="{F8B263F5-5A3C-47A3-B885-2FE389EC0460}"/>
            </a:ext>
          </a:extLst>
        </xdr:cNvPr>
        <xdr:cNvSpPr/>
      </xdr:nvSpPr>
      <xdr:spPr bwMode="auto">
        <a:xfrm>
          <a:off x="3893344" y="5931098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53" name="Drop Down 4" hidden="1">
          <a:extLst>
            <a:ext uri="{63B3BB69-23CF-44E3-9099-C40C66FF867C}">
              <a14:compatExt xmlns:a14="http://schemas.microsoft.com/office/drawing/2010/main" spid="_x0000_s2052"/>
            </a:ext>
            <a:ext uri="{FF2B5EF4-FFF2-40B4-BE49-F238E27FC236}">
              <a16:creationId xmlns:a16="http://schemas.microsoft.com/office/drawing/2014/main" id="{F0391D1F-848E-4413-A5AC-906DA0E584CA}"/>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54" name="Drop Down 4" hidden="1">
          <a:extLst>
            <a:ext uri="{63B3BB69-23CF-44E3-9099-C40C66FF867C}">
              <a14:compatExt xmlns:a14="http://schemas.microsoft.com/office/drawing/2010/main" spid="_x0000_s2052"/>
            </a:ext>
            <a:ext uri="{FF2B5EF4-FFF2-40B4-BE49-F238E27FC236}">
              <a16:creationId xmlns:a16="http://schemas.microsoft.com/office/drawing/2014/main" id="{0C69E81B-22DB-48EA-8291-0AA394586718}"/>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55" name="Drop Down 4" hidden="1">
          <a:extLst>
            <a:ext uri="{63B3BB69-23CF-44E3-9099-C40C66FF867C}">
              <a14:compatExt xmlns:a14="http://schemas.microsoft.com/office/drawing/2010/main" spid="_x0000_s2052"/>
            </a:ext>
            <a:ext uri="{FF2B5EF4-FFF2-40B4-BE49-F238E27FC236}">
              <a16:creationId xmlns:a16="http://schemas.microsoft.com/office/drawing/2014/main" id="{C922EA31-1D53-4F67-848C-6229DDC74A68}"/>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56" name="Drop Down 4" hidden="1">
          <a:extLst>
            <a:ext uri="{63B3BB69-23CF-44E3-9099-C40C66FF867C}">
              <a14:compatExt xmlns:a14="http://schemas.microsoft.com/office/drawing/2010/main" spid="_x0000_s2052"/>
            </a:ext>
            <a:ext uri="{FF2B5EF4-FFF2-40B4-BE49-F238E27FC236}">
              <a16:creationId xmlns:a16="http://schemas.microsoft.com/office/drawing/2014/main" id="{7E8D35CB-719D-40E3-B483-FA791DB06682}"/>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57" name="Drop Down 4" hidden="1">
          <a:extLst>
            <a:ext uri="{63B3BB69-23CF-44E3-9099-C40C66FF867C}">
              <a14:compatExt xmlns:a14="http://schemas.microsoft.com/office/drawing/2010/main" spid="_x0000_s2052"/>
            </a:ext>
            <a:ext uri="{FF2B5EF4-FFF2-40B4-BE49-F238E27FC236}">
              <a16:creationId xmlns:a16="http://schemas.microsoft.com/office/drawing/2014/main" id="{A48BBA9F-05FB-4B17-A1E5-ABD52499EEA4}"/>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350</xdr:row>
      <xdr:rowOff>0</xdr:rowOff>
    </xdr:from>
    <xdr:ext cx="1921468" cy="195685"/>
    <xdr:sp macro="" textlink="">
      <xdr:nvSpPr>
        <xdr:cNvPr id="1158" name="Drop Down 20" hidden="1">
          <a:extLst>
            <a:ext uri="{63B3BB69-23CF-44E3-9099-C40C66FF867C}">
              <a14:compatExt xmlns:a14="http://schemas.microsoft.com/office/drawing/2010/main" spid="_x0000_s2068"/>
            </a:ext>
            <a:ext uri="{FF2B5EF4-FFF2-40B4-BE49-F238E27FC236}">
              <a16:creationId xmlns:a16="http://schemas.microsoft.com/office/drawing/2014/main" id="{04C9F7DB-0E3C-40A9-81C1-08D986D34537}"/>
            </a:ext>
          </a:extLst>
        </xdr:cNvPr>
        <xdr:cNvSpPr/>
      </xdr:nvSpPr>
      <xdr:spPr bwMode="auto">
        <a:xfrm>
          <a:off x="6054328" y="5931098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350</xdr:row>
      <xdr:rowOff>0</xdr:rowOff>
    </xdr:from>
    <xdr:ext cx="2476500" cy="199970"/>
    <xdr:sp macro="" textlink="">
      <xdr:nvSpPr>
        <xdr:cNvPr id="1159" name="Drop Down 24" hidden="1">
          <a:extLst>
            <a:ext uri="{63B3BB69-23CF-44E3-9099-C40C66FF867C}">
              <a14:compatExt xmlns:a14="http://schemas.microsoft.com/office/drawing/2010/main" spid="_x0000_s2072"/>
            </a:ext>
            <a:ext uri="{FF2B5EF4-FFF2-40B4-BE49-F238E27FC236}">
              <a16:creationId xmlns:a16="http://schemas.microsoft.com/office/drawing/2014/main" id="{B301D237-1DFA-4145-AA05-AA53B4C2B620}"/>
            </a:ext>
          </a:extLst>
        </xdr:cNvPr>
        <xdr:cNvSpPr/>
      </xdr:nvSpPr>
      <xdr:spPr bwMode="auto">
        <a:xfrm>
          <a:off x="3893344" y="5931098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60" name="Drop Down 4" hidden="1">
          <a:extLst>
            <a:ext uri="{63B3BB69-23CF-44E3-9099-C40C66FF867C}">
              <a14:compatExt xmlns:a14="http://schemas.microsoft.com/office/drawing/2010/main" spid="_x0000_s2052"/>
            </a:ext>
            <a:ext uri="{FF2B5EF4-FFF2-40B4-BE49-F238E27FC236}">
              <a16:creationId xmlns:a16="http://schemas.microsoft.com/office/drawing/2014/main" id="{ACA99F38-34E0-40A7-B0DB-802E7F793781}"/>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61" name="Drop Down 4" hidden="1">
          <a:extLst>
            <a:ext uri="{63B3BB69-23CF-44E3-9099-C40C66FF867C}">
              <a14:compatExt xmlns:a14="http://schemas.microsoft.com/office/drawing/2010/main" spid="_x0000_s2052"/>
            </a:ext>
            <a:ext uri="{FF2B5EF4-FFF2-40B4-BE49-F238E27FC236}">
              <a16:creationId xmlns:a16="http://schemas.microsoft.com/office/drawing/2014/main" id="{ED3A57A1-7DA6-402F-B82F-52F0B70E65FD}"/>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62" name="Drop Down 4" hidden="1">
          <a:extLst>
            <a:ext uri="{63B3BB69-23CF-44E3-9099-C40C66FF867C}">
              <a14:compatExt xmlns:a14="http://schemas.microsoft.com/office/drawing/2010/main" spid="_x0000_s2052"/>
            </a:ext>
            <a:ext uri="{FF2B5EF4-FFF2-40B4-BE49-F238E27FC236}">
              <a16:creationId xmlns:a16="http://schemas.microsoft.com/office/drawing/2014/main" id="{6DBDCE9B-F323-4B91-B637-19E4545E07E5}"/>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63" name="Drop Down 4" hidden="1">
          <a:extLst>
            <a:ext uri="{63B3BB69-23CF-44E3-9099-C40C66FF867C}">
              <a14:compatExt xmlns:a14="http://schemas.microsoft.com/office/drawing/2010/main" spid="_x0000_s2052"/>
            </a:ext>
            <a:ext uri="{FF2B5EF4-FFF2-40B4-BE49-F238E27FC236}">
              <a16:creationId xmlns:a16="http://schemas.microsoft.com/office/drawing/2014/main" id="{8825FD34-3F52-4927-B0A4-A9866240CE7A}"/>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64" name="Drop Down 4" hidden="1">
          <a:extLst>
            <a:ext uri="{63B3BB69-23CF-44E3-9099-C40C66FF867C}">
              <a14:compatExt xmlns:a14="http://schemas.microsoft.com/office/drawing/2010/main" spid="_x0000_s2052"/>
            </a:ext>
            <a:ext uri="{FF2B5EF4-FFF2-40B4-BE49-F238E27FC236}">
              <a16:creationId xmlns:a16="http://schemas.microsoft.com/office/drawing/2014/main" id="{B88D3E0D-D744-485C-872F-C2B5F2BFD2D1}"/>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350</xdr:row>
      <xdr:rowOff>0</xdr:rowOff>
    </xdr:from>
    <xdr:ext cx="1921468" cy="195685"/>
    <xdr:sp macro="" textlink="">
      <xdr:nvSpPr>
        <xdr:cNvPr id="1165" name="Drop Down 20" hidden="1">
          <a:extLst>
            <a:ext uri="{63B3BB69-23CF-44E3-9099-C40C66FF867C}">
              <a14:compatExt xmlns:a14="http://schemas.microsoft.com/office/drawing/2010/main" spid="_x0000_s2068"/>
            </a:ext>
            <a:ext uri="{FF2B5EF4-FFF2-40B4-BE49-F238E27FC236}">
              <a16:creationId xmlns:a16="http://schemas.microsoft.com/office/drawing/2014/main" id="{394B654A-78D5-4C82-9827-CE9F82473808}"/>
            </a:ext>
          </a:extLst>
        </xdr:cNvPr>
        <xdr:cNvSpPr/>
      </xdr:nvSpPr>
      <xdr:spPr bwMode="auto">
        <a:xfrm>
          <a:off x="6054328" y="5931098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350</xdr:row>
      <xdr:rowOff>0</xdr:rowOff>
    </xdr:from>
    <xdr:ext cx="2476500" cy="199970"/>
    <xdr:sp macro="" textlink="">
      <xdr:nvSpPr>
        <xdr:cNvPr id="1166" name="Drop Down 24" hidden="1">
          <a:extLst>
            <a:ext uri="{63B3BB69-23CF-44E3-9099-C40C66FF867C}">
              <a14:compatExt xmlns:a14="http://schemas.microsoft.com/office/drawing/2010/main" spid="_x0000_s2072"/>
            </a:ext>
            <a:ext uri="{FF2B5EF4-FFF2-40B4-BE49-F238E27FC236}">
              <a16:creationId xmlns:a16="http://schemas.microsoft.com/office/drawing/2014/main" id="{D842EAB8-D61E-4C63-96B3-C055712AA02F}"/>
            </a:ext>
          </a:extLst>
        </xdr:cNvPr>
        <xdr:cNvSpPr/>
      </xdr:nvSpPr>
      <xdr:spPr bwMode="auto">
        <a:xfrm>
          <a:off x="3893344" y="5931098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67" name="Drop Down 4" hidden="1">
          <a:extLst>
            <a:ext uri="{63B3BB69-23CF-44E3-9099-C40C66FF867C}">
              <a14:compatExt xmlns:a14="http://schemas.microsoft.com/office/drawing/2010/main" spid="_x0000_s2052"/>
            </a:ext>
            <a:ext uri="{FF2B5EF4-FFF2-40B4-BE49-F238E27FC236}">
              <a16:creationId xmlns:a16="http://schemas.microsoft.com/office/drawing/2014/main" id="{E6B3D671-A946-4DD3-BEED-301EC1D75B3E}"/>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68" name="Drop Down 4" hidden="1">
          <a:extLst>
            <a:ext uri="{63B3BB69-23CF-44E3-9099-C40C66FF867C}">
              <a14:compatExt xmlns:a14="http://schemas.microsoft.com/office/drawing/2010/main" spid="_x0000_s2052"/>
            </a:ext>
            <a:ext uri="{FF2B5EF4-FFF2-40B4-BE49-F238E27FC236}">
              <a16:creationId xmlns:a16="http://schemas.microsoft.com/office/drawing/2014/main" id="{34E23B6E-BC73-4546-8331-F43B241EE2F6}"/>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69" name="Drop Down 4" hidden="1">
          <a:extLst>
            <a:ext uri="{63B3BB69-23CF-44E3-9099-C40C66FF867C}">
              <a14:compatExt xmlns:a14="http://schemas.microsoft.com/office/drawing/2010/main" spid="_x0000_s2052"/>
            </a:ext>
            <a:ext uri="{FF2B5EF4-FFF2-40B4-BE49-F238E27FC236}">
              <a16:creationId xmlns:a16="http://schemas.microsoft.com/office/drawing/2014/main" id="{E23AFAE1-A18F-48AD-AB87-4EFF15082435}"/>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70" name="Drop Down 4" hidden="1">
          <a:extLst>
            <a:ext uri="{63B3BB69-23CF-44E3-9099-C40C66FF867C}">
              <a14:compatExt xmlns:a14="http://schemas.microsoft.com/office/drawing/2010/main" spid="_x0000_s2052"/>
            </a:ext>
            <a:ext uri="{FF2B5EF4-FFF2-40B4-BE49-F238E27FC236}">
              <a16:creationId xmlns:a16="http://schemas.microsoft.com/office/drawing/2014/main" id="{39B6306B-CCD5-4E66-9FDA-429C77487806}"/>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71" name="Drop Down 4" hidden="1">
          <a:extLst>
            <a:ext uri="{63B3BB69-23CF-44E3-9099-C40C66FF867C}">
              <a14:compatExt xmlns:a14="http://schemas.microsoft.com/office/drawing/2010/main" spid="_x0000_s2052"/>
            </a:ext>
            <a:ext uri="{FF2B5EF4-FFF2-40B4-BE49-F238E27FC236}">
              <a16:creationId xmlns:a16="http://schemas.microsoft.com/office/drawing/2014/main" id="{7F1CFB7F-C9FD-4EB3-AB6D-850FC0075936}"/>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350</xdr:row>
      <xdr:rowOff>0</xdr:rowOff>
    </xdr:from>
    <xdr:ext cx="1921468" cy="195685"/>
    <xdr:sp macro="" textlink="">
      <xdr:nvSpPr>
        <xdr:cNvPr id="1172" name="Drop Down 20" hidden="1">
          <a:extLst>
            <a:ext uri="{63B3BB69-23CF-44E3-9099-C40C66FF867C}">
              <a14:compatExt xmlns:a14="http://schemas.microsoft.com/office/drawing/2010/main" spid="_x0000_s2068"/>
            </a:ext>
            <a:ext uri="{FF2B5EF4-FFF2-40B4-BE49-F238E27FC236}">
              <a16:creationId xmlns:a16="http://schemas.microsoft.com/office/drawing/2014/main" id="{FCA7E93F-620A-4252-8054-3D6B5A537A37}"/>
            </a:ext>
          </a:extLst>
        </xdr:cNvPr>
        <xdr:cNvSpPr/>
      </xdr:nvSpPr>
      <xdr:spPr bwMode="auto">
        <a:xfrm>
          <a:off x="6054328" y="5931098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350</xdr:row>
      <xdr:rowOff>0</xdr:rowOff>
    </xdr:from>
    <xdr:ext cx="2476500" cy="199970"/>
    <xdr:sp macro="" textlink="">
      <xdr:nvSpPr>
        <xdr:cNvPr id="1173" name="Drop Down 24" hidden="1">
          <a:extLst>
            <a:ext uri="{63B3BB69-23CF-44E3-9099-C40C66FF867C}">
              <a14:compatExt xmlns:a14="http://schemas.microsoft.com/office/drawing/2010/main" spid="_x0000_s2072"/>
            </a:ext>
            <a:ext uri="{FF2B5EF4-FFF2-40B4-BE49-F238E27FC236}">
              <a16:creationId xmlns:a16="http://schemas.microsoft.com/office/drawing/2014/main" id="{6863B53E-C472-40B8-983F-060FFB069028}"/>
            </a:ext>
          </a:extLst>
        </xdr:cNvPr>
        <xdr:cNvSpPr/>
      </xdr:nvSpPr>
      <xdr:spPr bwMode="auto">
        <a:xfrm>
          <a:off x="3893344" y="5931098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74" name="Drop Down 4" hidden="1">
          <a:extLst>
            <a:ext uri="{63B3BB69-23CF-44E3-9099-C40C66FF867C}">
              <a14:compatExt xmlns:a14="http://schemas.microsoft.com/office/drawing/2010/main" spid="_x0000_s2052"/>
            </a:ext>
            <a:ext uri="{FF2B5EF4-FFF2-40B4-BE49-F238E27FC236}">
              <a16:creationId xmlns:a16="http://schemas.microsoft.com/office/drawing/2014/main" id="{699E912A-5FE0-434A-BFA2-FB15AFA6A877}"/>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75" name="Drop Down 4" hidden="1">
          <a:extLst>
            <a:ext uri="{63B3BB69-23CF-44E3-9099-C40C66FF867C}">
              <a14:compatExt xmlns:a14="http://schemas.microsoft.com/office/drawing/2010/main" spid="_x0000_s2052"/>
            </a:ext>
            <a:ext uri="{FF2B5EF4-FFF2-40B4-BE49-F238E27FC236}">
              <a16:creationId xmlns:a16="http://schemas.microsoft.com/office/drawing/2014/main" id="{E133F33E-2CEB-4F26-A4AD-9B25F4C3E763}"/>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76" name="Drop Down 4" hidden="1">
          <a:extLst>
            <a:ext uri="{63B3BB69-23CF-44E3-9099-C40C66FF867C}">
              <a14:compatExt xmlns:a14="http://schemas.microsoft.com/office/drawing/2010/main" spid="_x0000_s2052"/>
            </a:ext>
            <a:ext uri="{FF2B5EF4-FFF2-40B4-BE49-F238E27FC236}">
              <a16:creationId xmlns:a16="http://schemas.microsoft.com/office/drawing/2014/main" id="{C12A90DD-85BE-43EE-9B7E-E9D8B5BB166D}"/>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77" name="Drop Down 4" hidden="1">
          <a:extLst>
            <a:ext uri="{63B3BB69-23CF-44E3-9099-C40C66FF867C}">
              <a14:compatExt xmlns:a14="http://schemas.microsoft.com/office/drawing/2010/main" spid="_x0000_s2052"/>
            </a:ext>
            <a:ext uri="{FF2B5EF4-FFF2-40B4-BE49-F238E27FC236}">
              <a16:creationId xmlns:a16="http://schemas.microsoft.com/office/drawing/2014/main" id="{B1E7C866-F876-4202-997F-35353461C102}"/>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78" name="Drop Down 4" hidden="1">
          <a:extLst>
            <a:ext uri="{63B3BB69-23CF-44E3-9099-C40C66FF867C}">
              <a14:compatExt xmlns:a14="http://schemas.microsoft.com/office/drawing/2010/main" spid="_x0000_s2052"/>
            </a:ext>
            <a:ext uri="{FF2B5EF4-FFF2-40B4-BE49-F238E27FC236}">
              <a16:creationId xmlns:a16="http://schemas.microsoft.com/office/drawing/2014/main" id="{897892E3-2C4C-492C-9CB1-844B0570EC0E}"/>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350</xdr:row>
      <xdr:rowOff>0</xdr:rowOff>
    </xdr:from>
    <xdr:ext cx="1921468" cy="195685"/>
    <xdr:sp macro="" textlink="">
      <xdr:nvSpPr>
        <xdr:cNvPr id="1179" name="Drop Down 20" hidden="1">
          <a:extLst>
            <a:ext uri="{63B3BB69-23CF-44E3-9099-C40C66FF867C}">
              <a14:compatExt xmlns:a14="http://schemas.microsoft.com/office/drawing/2010/main" spid="_x0000_s2068"/>
            </a:ext>
            <a:ext uri="{FF2B5EF4-FFF2-40B4-BE49-F238E27FC236}">
              <a16:creationId xmlns:a16="http://schemas.microsoft.com/office/drawing/2014/main" id="{79ACC9BF-F031-41C9-9E6E-02671FC696FF}"/>
            </a:ext>
          </a:extLst>
        </xdr:cNvPr>
        <xdr:cNvSpPr/>
      </xdr:nvSpPr>
      <xdr:spPr bwMode="auto">
        <a:xfrm>
          <a:off x="6054328" y="5931098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350</xdr:row>
      <xdr:rowOff>0</xdr:rowOff>
    </xdr:from>
    <xdr:ext cx="2476500" cy="199970"/>
    <xdr:sp macro="" textlink="">
      <xdr:nvSpPr>
        <xdr:cNvPr id="1180" name="Drop Down 24" hidden="1">
          <a:extLst>
            <a:ext uri="{63B3BB69-23CF-44E3-9099-C40C66FF867C}">
              <a14:compatExt xmlns:a14="http://schemas.microsoft.com/office/drawing/2010/main" spid="_x0000_s2072"/>
            </a:ext>
            <a:ext uri="{FF2B5EF4-FFF2-40B4-BE49-F238E27FC236}">
              <a16:creationId xmlns:a16="http://schemas.microsoft.com/office/drawing/2014/main" id="{983FF0FE-5A3C-4AEB-A3DC-9638157AF35C}"/>
            </a:ext>
          </a:extLst>
        </xdr:cNvPr>
        <xdr:cNvSpPr/>
      </xdr:nvSpPr>
      <xdr:spPr bwMode="auto">
        <a:xfrm>
          <a:off x="3893344" y="5931098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81" name="Drop Down 4" hidden="1">
          <a:extLst>
            <a:ext uri="{63B3BB69-23CF-44E3-9099-C40C66FF867C}">
              <a14:compatExt xmlns:a14="http://schemas.microsoft.com/office/drawing/2010/main" spid="_x0000_s2052"/>
            </a:ext>
            <a:ext uri="{FF2B5EF4-FFF2-40B4-BE49-F238E27FC236}">
              <a16:creationId xmlns:a16="http://schemas.microsoft.com/office/drawing/2014/main" id="{7BBD861F-8B40-4046-A9C2-C58FC918EA87}"/>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82" name="Drop Down 4" hidden="1">
          <a:extLst>
            <a:ext uri="{63B3BB69-23CF-44E3-9099-C40C66FF867C}">
              <a14:compatExt xmlns:a14="http://schemas.microsoft.com/office/drawing/2010/main" spid="_x0000_s2052"/>
            </a:ext>
            <a:ext uri="{FF2B5EF4-FFF2-40B4-BE49-F238E27FC236}">
              <a16:creationId xmlns:a16="http://schemas.microsoft.com/office/drawing/2014/main" id="{1599C4BA-209F-46E9-B343-73A7894F3377}"/>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83" name="Drop Down 4" hidden="1">
          <a:extLst>
            <a:ext uri="{63B3BB69-23CF-44E3-9099-C40C66FF867C}">
              <a14:compatExt xmlns:a14="http://schemas.microsoft.com/office/drawing/2010/main" spid="_x0000_s2052"/>
            </a:ext>
            <a:ext uri="{FF2B5EF4-FFF2-40B4-BE49-F238E27FC236}">
              <a16:creationId xmlns:a16="http://schemas.microsoft.com/office/drawing/2014/main" id="{6227C2E8-C076-4703-9856-BAFDE56CFBF8}"/>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84" name="Drop Down 4" hidden="1">
          <a:extLst>
            <a:ext uri="{63B3BB69-23CF-44E3-9099-C40C66FF867C}">
              <a14:compatExt xmlns:a14="http://schemas.microsoft.com/office/drawing/2010/main" spid="_x0000_s2052"/>
            </a:ext>
            <a:ext uri="{FF2B5EF4-FFF2-40B4-BE49-F238E27FC236}">
              <a16:creationId xmlns:a16="http://schemas.microsoft.com/office/drawing/2014/main" id="{76ECA794-FF97-41DA-ABB3-80FD67C9D2FF}"/>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85" name="Drop Down 4" hidden="1">
          <a:extLst>
            <a:ext uri="{63B3BB69-23CF-44E3-9099-C40C66FF867C}">
              <a14:compatExt xmlns:a14="http://schemas.microsoft.com/office/drawing/2010/main" spid="_x0000_s2052"/>
            </a:ext>
            <a:ext uri="{FF2B5EF4-FFF2-40B4-BE49-F238E27FC236}">
              <a16:creationId xmlns:a16="http://schemas.microsoft.com/office/drawing/2014/main" id="{D0100B70-E4FF-4F7E-887B-82A769E7D5C5}"/>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350</xdr:row>
      <xdr:rowOff>0</xdr:rowOff>
    </xdr:from>
    <xdr:ext cx="1921468" cy="195685"/>
    <xdr:sp macro="" textlink="">
      <xdr:nvSpPr>
        <xdr:cNvPr id="1186" name="Drop Down 20" hidden="1">
          <a:extLst>
            <a:ext uri="{63B3BB69-23CF-44E3-9099-C40C66FF867C}">
              <a14:compatExt xmlns:a14="http://schemas.microsoft.com/office/drawing/2010/main" spid="_x0000_s2068"/>
            </a:ext>
            <a:ext uri="{FF2B5EF4-FFF2-40B4-BE49-F238E27FC236}">
              <a16:creationId xmlns:a16="http://schemas.microsoft.com/office/drawing/2014/main" id="{32839D72-F682-4B5E-9448-E8CE3AEF8466}"/>
            </a:ext>
          </a:extLst>
        </xdr:cNvPr>
        <xdr:cNvSpPr/>
      </xdr:nvSpPr>
      <xdr:spPr bwMode="auto">
        <a:xfrm>
          <a:off x="6054328" y="5931098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350</xdr:row>
      <xdr:rowOff>0</xdr:rowOff>
    </xdr:from>
    <xdr:ext cx="2476500" cy="199970"/>
    <xdr:sp macro="" textlink="">
      <xdr:nvSpPr>
        <xdr:cNvPr id="1187" name="Drop Down 24" hidden="1">
          <a:extLst>
            <a:ext uri="{63B3BB69-23CF-44E3-9099-C40C66FF867C}">
              <a14:compatExt xmlns:a14="http://schemas.microsoft.com/office/drawing/2010/main" spid="_x0000_s2072"/>
            </a:ext>
            <a:ext uri="{FF2B5EF4-FFF2-40B4-BE49-F238E27FC236}">
              <a16:creationId xmlns:a16="http://schemas.microsoft.com/office/drawing/2014/main" id="{D159968F-B517-41EF-9437-95D837EFE25E}"/>
            </a:ext>
          </a:extLst>
        </xdr:cNvPr>
        <xdr:cNvSpPr/>
      </xdr:nvSpPr>
      <xdr:spPr bwMode="auto">
        <a:xfrm>
          <a:off x="3893344" y="5931098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88" name="Drop Down 4" hidden="1">
          <a:extLst>
            <a:ext uri="{63B3BB69-23CF-44E3-9099-C40C66FF867C}">
              <a14:compatExt xmlns:a14="http://schemas.microsoft.com/office/drawing/2010/main" spid="_x0000_s2052"/>
            </a:ext>
            <a:ext uri="{FF2B5EF4-FFF2-40B4-BE49-F238E27FC236}">
              <a16:creationId xmlns:a16="http://schemas.microsoft.com/office/drawing/2014/main" id="{BBA1A4B5-4752-49E8-9127-B7740D54AA88}"/>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89" name="Drop Down 4" hidden="1">
          <a:extLst>
            <a:ext uri="{63B3BB69-23CF-44E3-9099-C40C66FF867C}">
              <a14:compatExt xmlns:a14="http://schemas.microsoft.com/office/drawing/2010/main" spid="_x0000_s2052"/>
            </a:ext>
            <a:ext uri="{FF2B5EF4-FFF2-40B4-BE49-F238E27FC236}">
              <a16:creationId xmlns:a16="http://schemas.microsoft.com/office/drawing/2014/main" id="{07D2A0A2-AA17-49B4-8F37-3B755BD806FE}"/>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350</xdr:row>
      <xdr:rowOff>0</xdr:rowOff>
    </xdr:from>
    <xdr:ext cx="2529840" cy="195685"/>
    <xdr:sp macro="" textlink="">
      <xdr:nvSpPr>
        <xdr:cNvPr id="1190" name="Drop Down 4" hidden="1">
          <a:extLst>
            <a:ext uri="{63B3BB69-23CF-44E3-9099-C40C66FF867C}">
              <a14:compatExt xmlns:a14="http://schemas.microsoft.com/office/drawing/2010/main" spid="_x0000_s2052"/>
            </a:ext>
            <a:ext uri="{FF2B5EF4-FFF2-40B4-BE49-F238E27FC236}">
              <a16:creationId xmlns:a16="http://schemas.microsoft.com/office/drawing/2014/main" id="{D2EA6C4F-BA72-4864-A06B-0FC59C04B327}"/>
            </a:ext>
          </a:extLst>
        </xdr:cNvPr>
        <xdr:cNvSpPr/>
      </xdr:nvSpPr>
      <xdr:spPr bwMode="auto">
        <a:xfrm>
          <a:off x="5529263"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350</xdr:row>
      <xdr:rowOff>0</xdr:rowOff>
    </xdr:from>
    <xdr:ext cx="2529840" cy="195685"/>
    <xdr:sp macro="" textlink="">
      <xdr:nvSpPr>
        <xdr:cNvPr id="1191" name="Drop Down 4" hidden="1">
          <a:extLst>
            <a:ext uri="{63B3BB69-23CF-44E3-9099-C40C66FF867C}">
              <a14:compatExt xmlns:a14="http://schemas.microsoft.com/office/drawing/2010/main" spid="_x0000_s2052"/>
            </a:ext>
            <a:ext uri="{FF2B5EF4-FFF2-40B4-BE49-F238E27FC236}">
              <a16:creationId xmlns:a16="http://schemas.microsoft.com/office/drawing/2014/main" id="{139BC426-0FD0-44F3-BC95-30E11FA9DBF8}"/>
            </a:ext>
          </a:extLst>
        </xdr:cNvPr>
        <xdr:cNvSpPr/>
      </xdr:nvSpPr>
      <xdr:spPr bwMode="auto">
        <a:xfrm>
          <a:off x="5216128" y="5931098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192" name="Drop Down 4" hidden="1">
          <a:extLst>
            <a:ext uri="{63B3BB69-23CF-44E3-9099-C40C66FF867C}">
              <a14:compatExt xmlns:a14="http://schemas.microsoft.com/office/drawing/2010/main" spid="_x0000_s2052"/>
            </a:ext>
            <a:ext uri="{FF2B5EF4-FFF2-40B4-BE49-F238E27FC236}">
              <a16:creationId xmlns:a16="http://schemas.microsoft.com/office/drawing/2014/main" id="{56902509-B425-4190-BDB7-52A75BBD7D02}"/>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355</xdr:row>
      <xdr:rowOff>0</xdr:rowOff>
    </xdr:from>
    <xdr:ext cx="1921468" cy="195685"/>
    <xdr:sp macro="" textlink="">
      <xdr:nvSpPr>
        <xdr:cNvPr id="1193" name="Drop Down 20" hidden="1">
          <a:extLst>
            <a:ext uri="{63B3BB69-23CF-44E3-9099-C40C66FF867C}">
              <a14:compatExt xmlns:a14="http://schemas.microsoft.com/office/drawing/2010/main" spid="_x0000_s2068"/>
            </a:ext>
            <a:ext uri="{FF2B5EF4-FFF2-40B4-BE49-F238E27FC236}">
              <a16:creationId xmlns:a16="http://schemas.microsoft.com/office/drawing/2014/main" id="{229A74AB-9198-4D76-B807-4E0C3E64FC6C}"/>
            </a:ext>
          </a:extLst>
        </xdr:cNvPr>
        <xdr:cNvSpPr/>
      </xdr:nvSpPr>
      <xdr:spPr bwMode="auto">
        <a:xfrm>
          <a:off x="6054328" y="6040040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355</xdr:row>
      <xdr:rowOff>0</xdr:rowOff>
    </xdr:from>
    <xdr:ext cx="2476500" cy="199970"/>
    <xdr:sp macro="" textlink="">
      <xdr:nvSpPr>
        <xdr:cNvPr id="1194" name="Drop Down 24" hidden="1">
          <a:extLst>
            <a:ext uri="{63B3BB69-23CF-44E3-9099-C40C66FF867C}">
              <a14:compatExt xmlns:a14="http://schemas.microsoft.com/office/drawing/2010/main" spid="_x0000_s2072"/>
            </a:ext>
            <a:ext uri="{FF2B5EF4-FFF2-40B4-BE49-F238E27FC236}">
              <a16:creationId xmlns:a16="http://schemas.microsoft.com/office/drawing/2014/main" id="{0C859439-4665-4A91-9756-60408760175F}"/>
            </a:ext>
          </a:extLst>
        </xdr:cNvPr>
        <xdr:cNvSpPr/>
      </xdr:nvSpPr>
      <xdr:spPr bwMode="auto">
        <a:xfrm>
          <a:off x="3893344" y="604004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195" name="Drop Down 4" hidden="1">
          <a:extLst>
            <a:ext uri="{63B3BB69-23CF-44E3-9099-C40C66FF867C}">
              <a14:compatExt xmlns:a14="http://schemas.microsoft.com/office/drawing/2010/main" spid="_x0000_s2052"/>
            </a:ext>
            <a:ext uri="{FF2B5EF4-FFF2-40B4-BE49-F238E27FC236}">
              <a16:creationId xmlns:a16="http://schemas.microsoft.com/office/drawing/2014/main" id="{610E8D7E-CC13-4CE6-B5B2-7D19A481DD1C}"/>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196" name="Drop Down 4" hidden="1">
          <a:extLst>
            <a:ext uri="{63B3BB69-23CF-44E3-9099-C40C66FF867C}">
              <a14:compatExt xmlns:a14="http://schemas.microsoft.com/office/drawing/2010/main" spid="_x0000_s2052"/>
            </a:ext>
            <a:ext uri="{FF2B5EF4-FFF2-40B4-BE49-F238E27FC236}">
              <a16:creationId xmlns:a16="http://schemas.microsoft.com/office/drawing/2014/main" id="{69D630EF-B494-4255-B38E-AD9403965716}"/>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197" name="Drop Down 4" hidden="1">
          <a:extLst>
            <a:ext uri="{63B3BB69-23CF-44E3-9099-C40C66FF867C}">
              <a14:compatExt xmlns:a14="http://schemas.microsoft.com/office/drawing/2010/main" spid="_x0000_s2052"/>
            </a:ext>
            <a:ext uri="{FF2B5EF4-FFF2-40B4-BE49-F238E27FC236}">
              <a16:creationId xmlns:a16="http://schemas.microsoft.com/office/drawing/2014/main" id="{5E12C6CF-C138-4D39-AE8E-274E765BE697}"/>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198" name="Drop Down 4" hidden="1">
          <a:extLst>
            <a:ext uri="{63B3BB69-23CF-44E3-9099-C40C66FF867C}">
              <a14:compatExt xmlns:a14="http://schemas.microsoft.com/office/drawing/2010/main" spid="_x0000_s2052"/>
            </a:ext>
            <a:ext uri="{FF2B5EF4-FFF2-40B4-BE49-F238E27FC236}">
              <a16:creationId xmlns:a16="http://schemas.microsoft.com/office/drawing/2014/main" id="{44B432ED-8AFF-48C7-A7F0-2528086A6FEF}"/>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199" name="Drop Down 4" hidden="1">
          <a:extLst>
            <a:ext uri="{63B3BB69-23CF-44E3-9099-C40C66FF867C}">
              <a14:compatExt xmlns:a14="http://schemas.microsoft.com/office/drawing/2010/main" spid="_x0000_s2052"/>
            </a:ext>
            <a:ext uri="{FF2B5EF4-FFF2-40B4-BE49-F238E27FC236}">
              <a16:creationId xmlns:a16="http://schemas.microsoft.com/office/drawing/2014/main" id="{0226D2DB-88EC-4904-8483-9A309F6CABFA}"/>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355</xdr:row>
      <xdr:rowOff>0</xdr:rowOff>
    </xdr:from>
    <xdr:ext cx="1921468" cy="195685"/>
    <xdr:sp macro="" textlink="">
      <xdr:nvSpPr>
        <xdr:cNvPr id="1200" name="Drop Down 20" hidden="1">
          <a:extLst>
            <a:ext uri="{63B3BB69-23CF-44E3-9099-C40C66FF867C}">
              <a14:compatExt xmlns:a14="http://schemas.microsoft.com/office/drawing/2010/main" spid="_x0000_s2068"/>
            </a:ext>
            <a:ext uri="{FF2B5EF4-FFF2-40B4-BE49-F238E27FC236}">
              <a16:creationId xmlns:a16="http://schemas.microsoft.com/office/drawing/2014/main" id="{689D24E8-8E8B-4CD9-A803-9434604AD6A1}"/>
            </a:ext>
          </a:extLst>
        </xdr:cNvPr>
        <xdr:cNvSpPr/>
      </xdr:nvSpPr>
      <xdr:spPr bwMode="auto">
        <a:xfrm>
          <a:off x="6054328" y="6040040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355</xdr:row>
      <xdr:rowOff>0</xdr:rowOff>
    </xdr:from>
    <xdr:ext cx="2476500" cy="199970"/>
    <xdr:sp macro="" textlink="">
      <xdr:nvSpPr>
        <xdr:cNvPr id="1201" name="Drop Down 24" hidden="1">
          <a:extLst>
            <a:ext uri="{63B3BB69-23CF-44E3-9099-C40C66FF867C}">
              <a14:compatExt xmlns:a14="http://schemas.microsoft.com/office/drawing/2010/main" spid="_x0000_s2072"/>
            </a:ext>
            <a:ext uri="{FF2B5EF4-FFF2-40B4-BE49-F238E27FC236}">
              <a16:creationId xmlns:a16="http://schemas.microsoft.com/office/drawing/2014/main" id="{93E3EDB4-DCBF-4C01-B28D-2D78FB55F743}"/>
            </a:ext>
          </a:extLst>
        </xdr:cNvPr>
        <xdr:cNvSpPr/>
      </xdr:nvSpPr>
      <xdr:spPr bwMode="auto">
        <a:xfrm>
          <a:off x="3893344" y="604004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02" name="Drop Down 4" hidden="1">
          <a:extLst>
            <a:ext uri="{63B3BB69-23CF-44E3-9099-C40C66FF867C}">
              <a14:compatExt xmlns:a14="http://schemas.microsoft.com/office/drawing/2010/main" spid="_x0000_s2052"/>
            </a:ext>
            <a:ext uri="{FF2B5EF4-FFF2-40B4-BE49-F238E27FC236}">
              <a16:creationId xmlns:a16="http://schemas.microsoft.com/office/drawing/2014/main" id="{932EFC6D-D400-4385-B9AD-862B3787F871}"/>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03" name="Drop Down 4" hidden="1">
          <a:extLst>
            <a:ext uri="{63B3BB69-23CF-44E3-9099-C40C66FF867C}">
              <a14:compatExt xmlns:a14="http://schemas.microsoft.com/office/drawing/2010/main" spid="_x0000_s2052"/>
            </a:ext>
            <a:ext uri="{FF2B5EF4-FFF2-40B4-BE49-F238E27FC236}">
              <a16:creationId xmlns:a16="http://schemas.microsoft.com/office/drawing/2014/main" id="{9181B7EA-8DE2-40AC-B2AA-4670B364CA4E}"/>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04" name="Drop Down 4" hidden="1">
          <a:extLst>
            <a:ext uri="{63B3BB69-23CF-44E3-9099-C40C66FF867C}">
              <a14:compatExt xmlns:a14="http://schemas.microsoft.com/office/drawing/2010/main" spid="_x0000_s2052"/>
            </a:ext>
            <a:ext uri="{FF2B5EF4-FFF2-40B4-BE49-F238E27FC236}">
              <a16:creationId xmlns:a16="http://schemas.microsoft.com/office/drawing/2014/main" id="{30F3FEB0-EF8C-4B39-A61D-165759EB60C9}"/>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05" name="Drop Down 4" hidden="1">
          <a:extLst>
            <a:ext uri="{63B3BB69-23CF-44E3-9099-C40C66FF867C}">
              <a14:compatExt xmlns:a14="http://schemas.microsoft.com/office/drawing/2010/main" spid="_x0000_s2052"/>
            </a:ext>
            <a:ext uri="{FF2B5EF4-FFF2-40B4-BE49-F238E27FC236}">
              <a16:creationId xmlns:a16="http://schemas.microsoft.com/office/drawing/2014/main" id="{78C270C8-721D-4047-94FD-77A357FCAE83}"/>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06" name="Drop Down 4" hidden="1">
          <a:extLst>
            <a:ext uri="{63B3BB69-23CF-44E3-9099-C40C66FF867C}">
              <a14:compatExt xmlns:a14="http://schemas.microsoft.com/office/drawing/2010/main" spid="_x0000_s2052"/>
            </a:ext>
            <a:ext uri="{FF2B5EF4-FFF2-40B4-BE49-F238E27FC236}">
              <a16:creationId xmlns:a16="http://schemas.microsoft.com/office/drawing/2014/main" id="{89C55855-BF42-4DE7-B143-07D66CE2504F}"/>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355</xdr:row>
      <xdr:rowOff>0</xdr:rowOff>
    </xdr:from>
    <xdr:ext cx="1921468" cy="195685"/>
    <xdr:sp macro="" textlink="">
      <xdr:nvSpPr>
        <xdr:cNvPr id="1207" name="Drop Down 20" hidden="1">
          <a:extLst>
            <a:ext uri="{63B3BB69-23CF-44E3-9099-C40C66FF867C}">
              <a14:compatExt xmlns:a14="http://schemas.microsoft.com/office/drawing/2010/main" spid="_x0000_s2068"/>
            </a:ext>
            <a:ext uri="{FF2B5EF4-FFF2-40B4-BE49-F238E27FC236}">
              <a16:creationId xmlns:a16="http://schemas.microsoft.com/office/drawing/2014/main" id="{19DF6D8F-06D4-42CA-9748-E17A1E8241E8}"/>
            </a:ext>
          </a:extLst>
        </xdr:cNvPr>
        <xdr:cNvSpPr/>
      </xdr:nvSpPr>
      <xdr:spPr bwMode="auto">
        <a:xfrm>
          <a:off x="6054328" y="6040040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355</xdr:row>
      <xdr:rowOff>0</xdr:rowOff>
    </xdr:from>
    <xdr:ext cx="2476500" cy="199970"/>
    <xdr:sp macro="" textlink="">
      <xdr:nvSpPr>
        <xdr:cNvPr id="1208" name="Drop Down 24" hidden="1">
          <a:extLst>
            <a:ext uri="{63B3BB69-23CF-44E3-9099-C40C66FF867C}">
              <a14:compatExt xmlns:a14="http://schemas.microsoft.com/office/drawing/2010/main" spid="_x0000_s2072"/>
            </a:ext>
            <a:ext uri="{FF2B5EF4-FFF2-40B4-BE49-F238E27FC236}">
              <a16:creationId xmlns:a16="http://schemas.microsoft.com/office/drawing/2014/main" id="{AAA980FB-BB43-43D3-967F-056842676E27}"/>
            </a:ext>
          </a:extLst>
        </xdr:cNvPr>
        <xdr:cNvSpPr/>
      </xdr:nvSpPr>
      <xdr:spPr bwMode="auto">
        <a:xfrm>
          <a:off x="3893344" y="604004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09" name="Drop Down 4" hidden="1">
          <a:extLst>
            <a:ext uri="{63B3BB69-23CF-44E3-9099-C40C66FF867C}">
              <a14:compatExt xmlns:a14="http://schemas.microsoft.com/office/drawing/2010/main" spid="_x0000_s2052"/>
            </a:ext>
            <a:ext uri="{FF2B5EF4-FFF2-40B4-BE49-F238E27FC236}">
              <a16:creationId xmlns:a16="http://schemas.microsoft.com/office/drawing/2014/main" id="{93C860EF-EE6A-4FF7-8D0E-57466F9BC312}"/>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10" name="Drop Down 4" hidden="1">
          <a:extLst>
            <a:ext uri="{63B3BB69-23CF-44E3-9099-C40C66FF867C}">
              <a14:compatExt xmlns:a14="http://schemas.microsoft.com/office/drawing/2010/main" spid="_x0000_s2052"/>
            </a:ext>
            <a:ext uri="{FF2B5EF4-FFF2-40B4-BE49-F238E27FC236}">
              <a16:creationId xmlns:a16="http://schemas.microsoft.com/office/drawing/2014/main" id="{39B18F03-DDB5-4ADF-8A8B-0E6D19C012AD}"/>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11" name="Drop Down 4" hidden="1">
          <a:extLst>
            <a:ext uri="{63B3BB69-23CF-44E3-9099-C40C66FF867C}">
              <a14:compatExt xmlns:a14="http://schemas.microsoft.com/office/drawing/2010/main" spid="_x0000_s2052"/>
            </a:ext>
            <a:ext uri="{FF2B5EF4-FFF2-40B4-BE49-F238E27FC236}">
              <a16:creationId xmlns:a16="http://schemas.microsoft.com/office/drawing/2014/main" id="{13AB536F-F8AC-4167-8801-C8A35755BF3E}"/>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12" name="Drop Down 4" hidden="1">
          <a:extLst>
            <a:ext uri="{63B3BB69-23CF-44E3-9099-C40C66FF867C}">
              <a14:compatExt xmlns:a14="http://schemas.microsoft.com/office/drawing/2010/main" spid="_x0000_s2052"/>
            </a:ext>
            <a:ext uri="{FF2B5EF4-FFF2-40B4-BE49-F238E27FC236}">
              <a16:creationId xmlns:a16="http://schemas.microsoft.com/office/drawing/2014/main" id="{5276004F-DA70-4814-ADDF-6BC34D14EF4C}"/>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13" name="Drop Down 4" hidden="1">
          <a:extLst>
            <a:ext uri="{63B3BB69-23CF-44E3-9099-C40C66FF867C}">
              <a14:compatExt xmlns:a14="http://schemas.microsoft.com/office/drawing/2010/main" spid="_x0000_s2052"/>
            </a:ext>
            <a:ext uri="{FF2B5EF4-FFF2-40B4-BE49-F238E27FC236}">
              <a16:creationId xmlns:a16="http://schemas.microsoft.com/office/drawing/2014/main" id="{599D2CF0-A99A-412A-9D92-B0F6213942F0}"/>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355</xdr:row>
      <xdr:rowOff>0</xdr:rowOff>
    </xdr:from>
    <xdr:ext cx="1921468" cy="195685"/>
    <xdr:sp macro="" textlink="">
      <xdr:nvSpPr>
        <xdr:cNvPr id="1214" name="Drop Down 20" hidden="1">
          <a:extLst>
            <a:ext uri="{63B3BB69-23CF-44E3-9099-C40C66FF867C}">
              <a14:compatExt xmlns:a14="http://schemas.microsoft.com/office/drawing/2010/main" spid="_x0000_s2068"/>
            </a:ext>
            <a:ext uri="{FF2B5EF4-FFF2-40B4-BE49-F238E27FC236}">
              <a16:creationId xmlns:a16="http://schemas.microsoft.com/office/drawing/2014/main" id="{4FA827BD-20D8-4AFE-BFA1-3FE375D47112}"/>
            </a:ext>
          </a:extLst>
        </xdr:cNvPr>
        <xdr:cNvSpPr/>
      </xdr:nvSpPr>
      <xdr:spPr bwMode="auto">
        <a:xfrm>
          <a:off x="6054328" y="6040040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355</xdr:row>
      <xdr:rowOff>0</xdr:rowOff>
    </xdr:from>
    <xdr:ext cx="2476500" cy="199970"/>
    <xdr:sp macro="" textlink="">
      <xdr:nvSpPr>
        <xdr:cNvPr id="1215" name="Drop Down 24" hidden="1">
          <a:extLst>
            <a:ext uri="{63B3BB69-23CF-44E3-9099-C40C66FF867C}">
              <a14:compatExt xmlns:a14="http://schemas.microsoft.com/office/drawing/2010/main" spid="_x0000_s2072"/>
            </a:ext>
            <a:ext uri="{FF2B5EF4-FFF2-40B4-BE49-F238E27FC236}">
              <a16:creationId xmlns:a16="http://schemas.microsoft.com/office/drawing/2014/main" id="{F78429F7-FE9C-46BD-B98B-CA3CB62AC043}"/>
            </a:ext>
          </a:extLst>
        </xdr:cNvPr>
        <xdr:cNvSpPr/>
      </xdr:nvSpPr>
      <xdr:spPr bwMode="auto">
        <a:xfrm>
          <a:off x="3893344" y="604004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16" name="Drop Down 4" hidden="1">
          <a:extLst>
            <a:ext uri="{63B3BB69-23CF-44E3-9099-C40C66FF867C}">
              <a14:compatExt xmlns:a14="http://schemas.microsoft.com/office/drawing/2010/main" spid="_x0000_s2052"/>
            </a:ext>
            <a:ext uri="{FF2B5EF4-FFF2-40B4-BE49-F238E27FC236}">
              <a16:creationId xmlns:a16="http://schemas.microsoft.com/office/drawing/2014/main" id="{F4007BDA-EB79-4E57-B556-8804485AD4A1}"/>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17" name="Drop Down 4" hidden="1">
          <a:extLst>
            <a:ext uri="{63B3BB69-23CF-44E3-9099-C40C66FF867C}">
              <a14:compatExt xmlns:a14="http://schemas.microsoft.com/office/drawing/2010/main" spid="_x0000_s2052"/>
            </a:ext>
            <a:ext uri="{FF2B5EF4-FFF2-40B4-BE49-F238E27FC236}">
              <a16:creationId xmlns:a16="http://schemas.microsoft.com/office/drawing/2014/main" id="{22F821A0-0097-4343-9B49-B43E5E9DDF69}"/>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18" name="Drop Down 4" hidden="1">
          <a:extLst>
            <a:ext uri="{63B3BB69-23CF-44E3-9099-C40C66FF867C}">
              <a14:compatExt xmlns:a14="http://schemas.microsoft.com/office/drawing/2010/main" spid="_x0000_s2052"/>
            </a:ext>
            <a:ext uri="{FF2B5EF4-FFF2-40B4-BE49-F238E27FC236}">
              <a16:creationId xmlns:a16="http://schemas.microsoft.com/office/drawing/2014/main" id="{32387171-8100-4CB2-A568-0A37EFE87D55}"/>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19" name="Drop Down 4" hidden="1">
          <a:extLst>
            <a:ext uri="{63B3BB69-23CF-44E3-9099-C40C66FF867C}">
              <a14:compatExt xmlns:a14="http://schemas.microsoft.com/office/drawing/2010/main" spid="_x0000_s2052"/>
            </a:ext>
            <a:ext uri="{FF2B5EF4-FFF2-40B4-BE49-F238E27FC236}">
              <a16:creationId xmlns:a16="http://schemas.microsoft.com/office/drawing/2014/main" id="{B5C398C8-EA6C-49A0-8367-85E743A395A3}"/>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20" name="Drop Down 4" hidden="1">
          <a:extLst>
            <a:ext uri="{63B3BB69-23CF-44E3-9099-C40C66FF867C}">
              <a14:compatExt xmlns:a14="http://schemas.microsoft.com/office/drawing/2010/main" spid="_x0000_s2052"/>
            </a:ext>
            <a:ext uri="{FF2B5EF4-FFF2-40B4-BE49-F238E27FC236}">
              <a16:creationId xmlns:a16="http://schemas.microsoft.com/office/drawing/2014/main" id="{3BE99C45-6FF5-4C44-BED4-4D200052CA70}"/>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355</xdr:row>
      <xdr:rowOff>0</xdr:rowOff>
    </xdr:from>
    <xdr:ext cx="1921468" cy="195685"/>
    <xdr:sp macro="" textlink="">
      <xdr:nvSpPr>
        <xdr:cNvPr id="1221" name="Drop Down 20" hidden="1">
          <a:extLst>
            <a:ext uri="{63B3BB69-23CF-44E3-9099-C40C66FF867C}">
              <a14:compatExt xmlns:a14="http://schemas.microsoft.com/office/drawing/2010/main" spid="_x0000_s2068"/>
            </a:ext>
            <a:ext uri="{FF2B5EF4-FFF2-40B4-BE49-F238E27FC236}">
              <a16:creationId xmlns:a16="http://schemas.microsoft.com/office/drawing/2014/main" id="{B4692E4D-6830-4F34-B5AB-15E44718C711}"/>
            </a:ext>
          </a:extLst>
        </xdr:cNvPr>
        <xdr:cNvSpPr/>
      </xdr:nvSpPr>
      <xdr:spPr bwMode="auto">
        <a:xfrm>
          <a:off x="6054328" y="6040040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355</xdr:row>
      <xdr:rowOff>0</xdr:rowOff>
    </xdr:from>
    <xdr:ext cx="2476500" cy="199970"/>
    <xdr:sp macro="" textlink="">
      <xdr:nvSpPr>
        <xdr:cNvPr id="1222" name="Drop Down 24" hidden="1">
          <a:extLst>
            <a:ext uri="{63B3BB69-23CF-44E3-9099-C40C66FF867C}">
              <a14:compatExt xmlns:a14="http://schemas.microsoft.com/office/drawing/2010/main" spid="_x0000_s2072"/>
            </a:ext>
            <a:ext uri="{FF2B5EF4-FFF2-40B4-BE49-F238E27FC236}">
              <a16:creationId xmlns:a16="http://schemas.microsoft.com/office/drawing/2014/main" id="{A4C53067-B727-4155-A2A5-5BDC8F6A1799}"/>
            </a:ext>
          </a:extLst>
        </xdr:cNvPr>
        <xdr:cNvSpPr/>
      </xdr:nvSpPr>
      <xdr:spPr bwMode="auto">
        <a:xfrm>
          <a:off x="3893344" y="604004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23" name="Drop Down 4" hidden="1">
          <a:extLst>
            <a:ext uri="{63B3BB69-23CF-44E3-9099-C40C66FF867C}">
              <a14:compatExt xmlns:a14="http://schemas.microsoft.com/office/drawing/2010/main" spid="_x0000_s2052"/>
            </a:ext>
            <a:ext uri="{FF2B5EF4-FFF2-40B4-BE49-F238E27FC236}">
              <a16:creationId xmlns:a16="http://schemas.microsoft.com/office/drawing/2014/main" id="{6E1CE03C-08D2-43F9-9EA4-F8B734CDE376}"/>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24" name="Drop Down 4" hidden="1">
          <a:extLst>
            <a:ext uri="{63B3BB69-23CF-44E3-9099-C40C66FF867C}">
              <a14:compatExt xmlns:a14="http://schemas.microsoft.com/office/drawing/2010/main" spid="_x0000_s2052"/>
            </a:ext>
            <a:ext uri="{FF2B5EF4-FFF2-40B4-BE49-F238E27FC236}">
              <a16:creationId xmlns:a16="http://schemas.microsoft.com/office/drawing/2014/main" id="{DF017939-C55B-4E7C-8B84-90502DBC5345}"/>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25" name="Drop Down 4" hidden="1">
          <a:extLst>
            <a:ext uri="{63B3BB69-23CF-44E3-9099-C40C66FF867C}">
              <a14:compatExt xmlns:a14="http://schemas.microsoft.com/office/drawing/2010/main" spid="_x0000_s2052"/>
            </a:ext>
            <a:ext uri="{FF2B5EF4-FFF2-40B4-BE49-F238E27FC236}">
              <a16:creationId xmlns:a16="http://schemas.microsoft.com/office/drawing/2014/main" id="{59CD1BCA-29A4-4CA8-878E-663838067CF8}"/>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26" name="Drop Down 4" hidden="1">
          <a:extLst>
            <a:ext uri="{63B3BB69-23CF-44E3-9099-C40C66FF867C}">
              <a14:compatExt xmlns:a14="http://schemas.microsoft.com/office/drawing/2010/main" spid="_x0000_s2052"/>
            </a:ext>
            <a:ext uri="{FF2B5EF4-FFF2-40B4-BE49-F238E27FC236}">
              <a16:creationId xmlns:a16="http://schemas.microsoft.com/office/drawing/2014/main" id="{C0130EC2-8987-4200-966F-5B2A1FCC956E}"/>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27" name="Drop Down 4" hidden="1">
          <a:extLst>
            <a:ext uri="{63B3BB69-23CF-44E3-9099-C40C66FF867C}">
              <a14:compatExt xmlns:a14="http://schemas.microsoft.com/office/drawing/2010/main" spid="_x0000_s2052"/>
            </a:ext>
            <a:ext uri="{FF2B5EF4-FFF2-40B4-BE49-F238E27FC236}">
              <a16:creationId xmlns:a16="http://schemas.microsoft.com/office/drawing/2014/main" id="{BD0E56E1-D1A6-4888-A43F-ADD40D87509F}"/>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355</xdr:row>
      <xdr:rowOff>0</xdr:rowOff>
    </xdr:from>
    <xdr:ext cx="1921468" cy="195685"/>
    <xdr:sp macro="" textlink="">
      <xdr:nvSpPr>
        <xdr:cNvPr id="1228" name="Drop Down 20" hidden="1">
          <a:extLst>
            <a:ext uri="{63B3BB69-23CF-44E3-9099-C40C66FF867C}">
              <a14:compatExt xmlns:a14="http://schemas.microsoft.com/office/drawing/2010/main" spid="_x0000_s2068"/>
            </a:ext>
            <a:ext uri="{FF2B5EF4-FFF2-40B4-BE49-F238E27FC236}">
              <a16:creationId xmlns:a16="http://schemas.microsoft.com/office/drawing/2014/main" id="{EE920E7A-B75B-4E19-A0ED-F247B26FEDC0}"/>
            </a:ext>
          </a:extLst>
        </xdr:cNvPr>
        <xdr:cNvSpPr/>
      </xdr:nvSpPr>
      <xdr:spPr bwMode="auto">
        <a:xfrm>
          <a:off x="6054328" y="6040040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355</xdr:row>
      <xdr:rowOff>0</xdr:rowOff>
    </xdr:from>
    <xdr:ext cx="2476500" cy="199970"/>
    <xdr:sp macro="" textlink="">
      <xdr:nvSpPr>
        <xdr:cNvPr id="1229" name="Drop Down 24" hidden="1">
          <a:extLst>
            <a:ext uri="{63B3BB69-23CF-44E3-9099-C40C66FF867C}">
              <a14:compatExt xmlns:a14="http://schemas.microsoft.com/office/drawing/2010/main" spid="_x0000_s2072"/>
            </a:ext>
            <a:ext uri="{FF2B5EF4-FFF2-40B4-BE49-F238E27FC236}">
              <a16:creationId xmlns:a16="http://schemas.microsoft.com/office/drawing/2014/main" id="{83274BC8-841A-4FBF-9679-2FFF04F1DC8B}"/>
            </a:ext>
          </a:extLst>
        </xdr:cNvPr>
        <xdr:cNvSpPr/>
      </xdr:nvSpPr>
      <xdr:spPr bwMode="auto">
        <a:xfrm>
          <a:off x="3893344" y="604004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30" name="Drop Down 4" hidden="1">
          <a:extLst>
            <a:ext uri="{63B3BB69-23CF-44E3-9099-C40C66FF867C}">
              <a14:compatExt xmlns:a14="http://schemas.microsoft.com/office/drawing/2010/main" spid="_x0000_s2052"/>
            </a:ext>
            <a:ext uri="{FF2B5EF4-FFF2-40B4-BE49-F238E27FC236}">
              <a16:creationId xmlns:a16="http://schemas.microsoft.com/office/drawing/2014/main" id="{E6AE3202-E1B8-4852-ADCD-9AAC1F508A3F}"/>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31" name="Drop Down 4" hidden="1">
          <a:extLst>
            <a:ext uri="{63B3BB69-23CF-44E3-9099-C40C66FF867C}">
              <a14:compatExt xmlns:a14="http://schemas.microsoft.com/office/drawing/2010/main" spid="_x0000_s2052"/>
            </a:ext>
            <a:ext uri="{FF2B5EF4-FFF2-40B4-BE49-F238E27FC236}">
              <a16:creationId xmlns:a16="http://schemas.microsoft.com/office/drawing/2014/main" id="{11C29E78-FC6A-418E-A24E-661BD529C7AB}"/>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355</xdr:row>
      <xdr:rowOff>0</xdr:rowOff>
    </xdr:from>
    <xdr:ext cx="2529840" cy="195685"/>
    <xdr:sp macro="" textlink="">
      <xdr:nvSpPr>
        <xdr:cNvPr id="1232" name="Drop Down 4" hidden="1">
          <a:extLst>
            <a:ext uri="{63B3BB69-23CF-44E3-9099-C40C66FF867C}">
              <a14:compatExt xmlns:a14="http://schemas.microsoft.com/office/drawing/2010/main" spid="_x0000_s2052"/>
            </a:ext>
            <a:ext uri="{FF2B5EF4-FFF2-40B4-BE49-F238E27FC236}">
              <a16:creationId xmlns:a16="http://schemas.microsoft.com/office/drawing/2014/main" id="{BFE3FE07-175E-4E15-84B8-66AEF6770CB7}"/>
            </a:ext>
          </a:extLst>
        </xdr:cNvPr>
        <xdr:cNvSpPr/>
      </xdr:nvSpPr>
      <xdr:spPr bwMode="auto">
        <a:xfrm>
          <a:off x="5529263"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355</xdr:row>
      <xdr:rowOff>0</xdr:rowOff>
    </xdr:from>
    <xdr:ext cx="2529840" cy="195685"/>
    <xdr:sp macro="" textlink="">
      <xdr:nvSpPr>
        <xdr:cNvPr id="1233" name="Drop Down 4" hidden="1">
          <a:extLst>
            <a:ext uri="{63B3BB69-23CF-44E3-9099-C40C66FF867C}">
              <a14:compatExt xmlns:a14="http://schemas.microsoft.com/office/drawing/2010/main" spid="_x0000_s2052"/>
            </a:ext>
            <a:ext uri="{FF2B5EF4-FFF2-40B4-BE49-F238E27FC236}">
              <a16:creationId xmlns:a16="http://schemas.microsoft.com/office/drawing/2014/main" id="{B7D24DC2-D47D-43C0-BDFF-6D4BFD1FEFB3}"/>
            </a:ext>
          </a:extLst>
        </xdr:cNvPr>
        <xdr:cNvSpPr/>
      </xdr:nvSpPr>
      <xdr:spPr bwMode="auto">
        <a:xfrm>
          <a:off x="5216128" y="604004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34" name="Drop Down 4" hidden="1">
          <a:extLst>
            <a:ext uri="{63B3BB69-23CF-44E3-9099-C40C66FF867C}">
              <a14:compatExt xmlns:a14="http://schemas.microsoft.com/office/drawing/2010/main" spid="_x0000_s2052"/>
            </a:ext>
            <a:ext uri="{FF2B5EF4-FFF2-40B4-BE49-F238E27FC236}">
              <a16:creationId xmlns:a16="http://schemas.microsoft.com/office/drawing/2014/main" id="{DA474432-182F-4D10-A2A5-C158AE52D9AF}"/>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1235" name="Drop Down 20" hidden="1">
          <a:extLst>
            <a:ext uri="{63B3BB69-23CF-44E3-9099-C40C66FF867C}">
              <a14:compatExt xmlns:a14="http://schemas.microsoft.com/office/drawing/2010/main" spid="_x0000_s2068"/>
            </a:ext>
            <a:ext uri="{FF2B5EF4-FFF2-40B4-BE49-F238E27FC236}">
              <a16:creationId xmlns:a16="http://schemas.microsoft.com/office/drawing/2014/main" id="{C5991017-E00E-4B1E-AB1C-49B532FBECCB}"/>
            </a:ext>
          </a:extLst>
        </xdr:cNvPr>
        <xdr:cNvSpPr/>
      </xdr:nvSpPr>
      <xdr:spPr bwMode="auto">
        <a:xfrm>
          <a:off x="6054328" y="61287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1236" name="Drop Down 24" hidden="1">
          <a:extLst>
            <a:ext uri="{63B3BB69-23CF-44E3-9099-C40C66FF867C}">
              <a14:compatExt xmlns:a14="http://schemas.microsoft.com/office/drawing/2010/main" spid="_x0000_s2072"/>
            </a:ext>
            <a:ext uri="{FF2B5EF4-FFF2-40B4-BE49-F238E27FC236}">
              <a16:creationId xmlns:a16="http://schemas.microsoft.com/office/drawing/2014/main" id="{D2F4B7E2-73BD-416F-927F-6CFC0F4E1BF0}"/>
            </a:ext>
          </a:extLst>
        </xdr:cNvPr>
        <xdr:cNvSpPr/>
      </xdr:nvSpPr>
      <xdr:spPr bwMode="auto">
        <a:xfrm>
          <a:off x="3893344" y="61287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37" name="Drop Down 4" hidden="1">
          <a:extLst>
            <a:ext uri="{63B3BB69-23CF-44E3-9099-C40C66FF867C}">
              <a14:compatExt xmlns:a14="http://schemas.microsoft.com/office/drawing/2010/main" spid="_x0000_s2052"/>
            </a:ext>
            <a:ext uri="{FF2B5EF4-FFF2-40B4-BE49-F238E27FC236}">
              <a16:creationId xmlns:a16="http://schemas.microsoft.com/office/drawing/2014/main" id="{D3BE39C0-27B5-4435-ABBE-3B5C0B283A2F}"/>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38" name="Drop Down 4" hidden="1">
          <a:extLst>
            <a:ext uri="{63B3BB69-23CF-44E3-9099-C40C66FF867C}">
              <a14:compatExt xmlns:a14="http://schemas.microsoft.com/office/drawing/2010/main" spid="_x0000_s2052"/>
            </a:ext>
            <a:ext uri="{FF2B5EF4-FFF2-40B4-BE49-F238E27FC236}">
              <a16:creationId xmlns:a16="http://schemas.microsoft.com/office/drawing/2014/main" id="{5FF38D5E-26D4-44FD-9D2F-ED508F88CD8E}"/>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39" name="Drop Down 4" hidden="1">
          <a:extLst>
            <a:ext uri="{63B3BB69-23CF-44E3-9099-C40C66FF867C}">
              <a14:compatExt xmlns:a14="http://schemas.microsoft.com/office/drawing/2010/main" spid="_x0000_s2052"/>
            </a:ext>
            <a:ext uri="{FF2B5EF4-FFF2-40B4-BE49-F238E27FC236}">
              <a16:creationId xmlns:a16="http://schemas.microsoft.com/office/drawing/2014/main" id="{5C7268E3-3F65-4BBE-B736-095D0D3BA7A9}"/>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40" name="Drop Down 4" hidden="1">
          <a:extLst>
            <a:ext uri="{63B3BB69-23CF-44E3-9099-C40C66FF867C}">
              <a14:compatExt xmlns:a14="http://schemas.microsoft.com/office/drawing/2010/main" spid="_x0000_s2052"/>
            </a:ext>
            <a:ext uri="{FF2B5EF4-FFF2-40B4-BE49-F238E27FC236}">
              <a16:creationId xmlns:a16="http://schemas.microsoft.com/office/drawing/2014/main" id="{5D531A0B-C41E-417B-89DE-6F1FD0CA4CA9}"/>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41" name="Drop Down 4" hidden="1">
          <a:extLst>
            <a:ext uri="{63B3BB69-23CF-44E3-9099-C40C66FF867C}">
              <a14:compatExt xmlns:a14="http://schemas.microsoft.com/office/drawing/2010/main" spid="_x0000_s2052"/>
            </a:ext>
            <a:ext uri="{FF2B5EF4-FFF2-40B4-BE49-F238E27FC236}">
              <a16:creationId xmlns:a16="http://schemas.microsoft.com/office/drawing/2014/main" id="{45869945-B487-4A32-8012-CA05C040A790}"/>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1242" name="Drop Down 20" hidden="1">
          <a:extLst>
            <a:ext uri="{63B3BB69-23CF-44E3-9099-C40C66FF867C}">
              <a14:compatExt xmlns:a14="http://schemas.microsoft.com/office/drawing/2010/main" spid="_x0000_s2068"/>
            </a:ext>
            <a:ext uri="{FF2B5EF4-FFF2-40B4-BE49-F238E27FC236}">
              <a16:creationId xmlns:a16="http://schemas.microsoft.com/office/drawing/2014/main" id="{7D9F085B-75B8-4A2E-BF43-B27601B04B20}"/>
            </a:ext>
          </a:extLst>
        </xdr:cNvPr>
        <xdr:cNvSpPr/>
      </xdr:nvSpPr>
      <xdr:spPr bwMode="auto">
        <a:xfrm>
          <a:off x="6054328" y="61287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1243" name="Drop Down 24" hidden="1">
          <a:extLst>
            <a:ext uri="{63B3BB69-23CF-44E3-9099-C40C66FF867C}">
              <a14:compatExt xmlns:a14="http://schemas.microsoft.com/office/drawing/2010/main" spid="_x0000_s2072"/>
            </a:ext>
            <a:ext uri="{FF2B5EF4-FFF2-40B4-BE49-F238E27FC236}">
              <a16:creationId xmlns:a16="http://schemas.microsoft.com/office/drawing/2014/main" id="{874A2886-DEBE-4861-9FCA-FD93FE7249ED}"/>
            </a:ext>
          </a:extLst>
        </xdr:cNvPr>
        <xdr:cNvSpPr/>
      </xdr:nvSpPr>
      <xdr:spPr bwMode="auto">
        <a:xfrm>
          <a:off x="3893344" y="61287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44" name="Drop Down 4" hidden="1">
          <a:extLst>
            <a:ext uri="{63B3BB69-23CF-44E3-9099-C40C66FF867C}">
              <a14:compatExt xmlns:a14="http://schemas.microsoft.com/office/drawing/2010/main" spid="_x0000_s2052"/>
            </a:ext>
            <a:ext uri="{FF2B5EF4-FFF2-40B4-BE49-F238E27FC236}">
              <a16:creationId xmlns:a16="http://schemas.microsoft.com/office/drawing/2014/main" id="{81FFF5FC-5BD7-4E7A-94CE-AEA27E41C1B5}"/>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45" name="Drop Down 4" hidden="1">
          <a:extLst>
            <a:ext uri="{63B3BB69-23CF-44E3-9099-C40C66FF867C}">
              <a14:compatExt xmlns:a14="http://schemas.microsoft.com/office/drawing/2010/main" spid="_x0000_s2052"/>
            </a:ext>
            <a:ext uri="{FF2B5EF4-FFF2-40B4-BE49-F238E27FC236}">
              <a16:creationId xmlns:a16="http://schemas.microsoft.com/office/drawing/2014/main" id="{8D324886-3B33-48B9-89B1-3D337F30AABD}"/>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46" name="Drop Down 4" hidden="1">
          <a:extLst>
            <a:ext uri="{63B3BB69-23CF-44E3-9099-C40C66FF867C}">
              <a14:compatExt xmlns:a14="http://schemas.microsoft.com/office/drawing/2010/main" spid="_x0000_s2052"/>
            </a:ext>
            <a:ext uri="{FF2B5EF4-FFF2-40B4-BE49-F238E27FC236}">
              <a16:creationId xmlns:a16="http://schemas.microsoft.com/office/drawing/2014/main" id="{39F92D7C-8412-4200-89C4-370EF2DB5762}"/>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47" name="Drop Down 4" hidden="1">
          <a:extLst>
            <a:ext uri="{63B3BB69-23CF-44E3-9099-C40C66FF867C}">
              <a14:compatExt xmlns:a14="http://schemas.microsoft.com/office/drawing/2010/main" spid="_x0000_s2052"/>
            </a:ext>
            <a:ext uri="{FF2B5EF4-FFF2-40B4-BE49-F238E27FC236}">
              <a16:creationId xmlns:a16="http://schemas.microsoft.com/office/drawing/2014/main" id="{AAA5E8C2-4D86-4C60-9AEC-F81DF8D413FF}"/>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48" name="Drop Down 4" hidden="1">
          <a:extLst>
            <a:ext uri="{63B3BB69-23CF-44E3-9099-C40C66FF867C}">
              <a14:compatExt xmlns:a14="http://schemas.microsoft.com/office/drawing/2010/main" spid="_x0000_s2052"/>
            </a:ext>
            <a:ext uri="{FF2B5EF4-FFF2-40B4-BE49-F238E27FC236}">
              <a16:creationId xmlns:a16="http://schemas.microsoft.com/office/drawing/2014/main" id="{674E93FF-DB5E-4206-B61B-8F728C2509CE}"/>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1249" name="Drop Down 20" hidden="1">
          <a:extLst>
            <a:ext uri="{63B3BB69-23CF-44E3-9099-C40C66FF867C}">
              <a14:compatExt xmlns:a14="http://schemas.microsoft.com/office/drawing/2010/main" spid="_x0000_s2068"/>
            </a:ext>
            <a:ext uri="{FF2B5EF4-FFF2-40B4-BE49-F238E27FC236}">
              <a16:creationId xmlns:a16="http://schemas.microsoft.com/office/drawing/2014/main" id="{84C39C67-F7CB-471F-9FA5-B7BFDED8CCFD}"/>
            </a:ext>
          </a:extLst>
        </xdr:cNvPr>
        <xdr:cNvSpPr/>
      </xdr:nvSpPr>
      <xdr:spPr bwMode="auto">
        <a:xfrm>
          <a:off x="6054328" y="61287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1250" name="Drop Down 24" hidden="1">
          <a:extLst>
            <a:ext uri="{63B3BB69-23CF-44E3-9099-C40C66FF867C}">
              <a14:compatExt xmlns:a14="http://schemas.microsoft.com/office/drawing/2010/main" spid="_x0000_s2072"/>
            </a:ext>
            <a:ext uri="{FF2B5EF4-FFF2-40B4-BE49-F238E27FC236}">
              <a16:creationId xmlns:a16="http://schemas.microsoft.com/office/drawing/2014/main" id="{A324F5DB-BE9C-4668-901D-E2BB3AF8609B}"/>
            </a:ext>
          </a:extLst>
        </xdr:cNvPr>
        <xdr:cNvSpPr/>
      </xdr:nvSpPr>
      <xdr:spPr bwMode="auto">
        <a:xfrm>
          <a:off x="3893344" y="61287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51" name="Drop Down 4" hidden="1">
          <a:extLst>
            <a:ext uri="{63B3BB69-23CF-44E3-9099-C40C66FF867C}">
              <a14:compatExt xmlns:a14="http://schemas.microsoft.com/office/drawing/2010/main" spid="_x0000_s2052"/>
            </a:ext>
            <a:ext uri="{FF2B5EF4-FFF2-40B4-BE49-F238E27FC236}">
              <a16:creationId xmlns:a16="http://schemas.microsoft.com/office/drawing/2014/main" id="{A6280E1F-EF11-4312-A203-35E115E306D9}"/>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52" name="Drop Down 4" hidden="1">
          <a:extLst>
            <a:ext uri="{63B3BB69-23CF-44E3-9099-C40C66FF867C}">
              <a14:compatExt xmlns:a14="http://schemas.microsoft.com/office/drawing/2010/main" spid="_x0000_s2052"/>
            </a:ext>
            <a:ext uri="{FF2B5EF4-FFF2-40B4-BE49-F238E27FC236}">
              <a16:creationId xmlns:a16="http://schemas.microsoft.com/office/drawing/2014/main" id="{DE5845A3-E25A-4697-9E7B-5C471BCF714A}"/>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53" name="Drop Down 4" hidden="1">
          <a:extLst>
            <a:ext uri="{63B3BB69-23CF-44E3-9099-C40C66FF867C}">
              <a14:compatExt xmlns:a14="http://schemas.microsoft.com/office/drawing/2010/main" spid="_x0000_s2052"/>
            </a:ext>
            <a:ext uri="{FF2B5EF4-FFF2-40B4-BE49-F238E27FC236}">
              <a16:creationId xmlns:a16="http://schemas.microsoft.com/office/drawing/2014/main" id="{A35A1E4E-727C-4233-AA8F-7DFF14C85AB1}"/>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54" name="Drop Down 4" hidden="1">
          <a:extLst>
            <a:ext uri="{63B3BB69-23CF-44E3-9099-C40C66FF867C}">
              <a14:compatExt xmlns:a14="http://schemas.microsoft.com/office/drawing/2010/main" spid="_x0000_s2052"/>
            </a:ext>
            <a:ext uri="{FF2B5EF4-FFF2-40B4-BE49-F238E27FC236}">
              <a16:creationId xmlns:a16="http://schemas.microsoft.com/office/drawing/2014/main" id="{C8F82D1E-907D-437E-A3B9-F70841DC3F2D}"/>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55" name="Drop Down 4" hidden="1">
          <a:extLst>
            <a:ext uri="{63B3BB69-23CF-44E3-9099-C40C66FF867C}">
              <a14:compatExt xmlns:a14="http://schemas.microsoft.com/office/drawing/2010/main" spid="_x0000_s2052"/>
            </a:ext>
            <a:ext uri="{FF2B5EF4-FFF2-40B4-BE49-F238E27FC236}">
              <a16:creationId xmlns:a16="http://schemas.microsoft.com/office/drawing/2014/main" id="{CCF53F28-2C7C-4160-B43A-B5F7DCECAA8D}"/>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1256" name="Drop Down 20" hidden="1">
          <a:extLst>
            <a:ext uri="{63B3BB69-23CF-44E3-9099-C40C66FF867C}">
              <a14:compatExt xmlns:a14="http://schemas.microsoft.com/office/drawing/2010/main" spid="_x0000_s2068"/>
            </a:ext>
            <a:ext uri="{FF2B5EF4-FFF2-40B4-BE49-F238E27FC236}">
              <a16:creationId xmlns:a16="http://schemas.microsoft.com/office/drawing/2014/main" id="{FC11D8B3-D029-4E3C-B8EF-3FE7386DDBF9}"/>
            </a:ext>
          </a:extLst>
        </xdr:cNvPr>
        <xdr:cNvSpPr/>
      </xdr:nvSpPr>
      <xdr:spPr bwMode="auto">
        <a:xfrm>
          <a:off x="6054328" y="61287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1257" name="Drop Down 24" hidden="1">
          <a:extLst>
            <a:ext uri="{63B3BB69-23CF-44E3-9099-C40C66FF867C}">
              <a14:compatExt xmlns:a14="http://schemas.microsoft.com/office/drawing/2010/main" spid="_x0000_s2072"/>
            </a:ext>
            <a:ext uri="{FF2B5EF4-FFF2-40B4-BE49-F238E27FC236}">
              <a16:creationId xmlns:a16="http://schemas.microsoft.com/office/drawing/2014/main" id="{2AF26A68-A6DA-4C67-BE97-E27AA4DF9AAF}"/>
            </a:ext>
          </a:extLst>
        </xdr:cNvPr>
        <xdr:cNvSpPr/>
      </xdr:nvSpPr>
      <xdr:spPr bwMode="auto">
        <a:xfrm>
          <a:off x="3893344" y="61287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58" name="Drop Down 4" hidden="1">
          <a:extLst>
            <a:ext uri="{63B3BB69-23CF-44E3-9099-C40C66FF867C}">
              <a14:compatExt xmlns:a14="http://schemas.microsoft.com/office/drawing/2010/main" spid="_x0000_s2052"/>
            </a:ext>
            <a:ext uri="{FF2B5EF4-FFF2-40B4-BE49-F238E27FC236}">
              <a16:creationId xmlns:a16="http://schemas.microsoft.com/office/drawing/2014/main" id="{E0142669-5B3E-46C4-86B3-9BBC4DEBB9EC}"/>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59" name="Drop Down 4" hidden="1">
          <a:extLst>
            <a:ext uri="{63B3BB69-23CF-44E3-9099-C40C66FF867C}">
              <a14:compatExt xmlns:a14="http://schemas.microsoft.com/office/drawing/2010/main" spid="_x0000_s2052"/>
            </a:ext>
            <a:ext uri="{FF2B5EF4-FFF2-40B4-BE49-F238E27FC236}">
              <a16:creationId xmlns:a16="http://schemas.microsoft.com/office/drawing/2014/main" id="{EA34C43F-2AD6-436B-9EC0-D51A132816FA}"/>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60" name="Drop Down 4" hidden="1">
          <a:extLst>
            <a:ext uri="{63B3BB69-23CF-44E3-9099-C40C66FF867C}">
              <a14:compatExt xmlns:a14="http://schemas.microsoft.com/office/drawing/2010/main" spid="_x0000_s2052"/>
            </a:ext>
            <a:ext uri="{FF2B5EF4-FFF2-40B4-BE49-F238E27FC236}">
              <a16:creationId xmlns:a16="http://schemas.microsoft.com/office/drawing/2014/main" id="{8674E4DE-A939-44F3-B799-64D45E80D8DC}"/>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61" name="Drop Down 4" hidden="1">
          <a:extLst>
            <a:ext uri="{63B3BB69-23CF-44E3-9099-C40C66FF867C}">
              <a14:compatExt xmlns:a14="http://schemas.microsoft.com/office/drawing/2010/main" spid="_x0000_s2052"/>
            </a:ext>
            <a:ext uri="{FF2B5EF4-FFF2-40B4-BE49-F238E27FC236}">
              <a16:creationId xmlns:a16="http://schemas.microsoft.com/office/drawing/2014/main" id="{B8846931-8014-4557-8F38-F80CC8C1C034}"/>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62" name="Drop Down 4" hidden="1">
          <a:extLst>
            <a:ext uri="{63B3BB69-23CF-44E3-9099-C40C66FF867C}">
              <a14:compatExt xmlns:a14="http://schemas.microsoft.com/office/drawing/2010/main" spid="_x0000_s2052"/>
            </a:ext>
            <a:ext uri="{FF2B5EF4-FFF2-40B4-BE49-F238E27FC236}">
              <a16:creationId xmlns:a16="http://schemas.microsoft.com/office/drawing/2014/main" id="{4B79C19E-3D71-4D1F-A16A-B3D44F0C694F}"/>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1263" name="Drop Down 20" hidden="1">
          <a:extLst>
            <a:ext uri="{63B3BB69-23CF-44E3-9099-C40C66FF867C}">
              <a14:compatExt xmlns:a14="http://schemas.microsoft.com/office/drawing/2010/main" spid="_x0000_s2068"/>
            </a:ext>
            <a:ext uri="{FF2B5EF4-FFF2-40B4-BE49-F238E27FC236}">
              <a16:creationId xmlns:a16="http://schemas.microsoft.com/office/drawing/2014/main" id="{EFCB3CFC-EDE5-4080-BF9B-FDC4829A0F4D}"/>
            </a:ext>
          </a:extLst>
        </xdr:cNvPr>
        <xdr:cNvSpPr/>
      </xdr:nvSpPr>
      <xdr:spPr bwMode="auto">
        <a:xfrm>
          <a:off x="6054328" y="61287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1264" name="Drop Down 24" hidden="1">
          <a:extLst>
            <a:ext uri="{63B3BB69-23CF-44E3-9099-C40C66FF867C}">
              <a14:compatExt xmlns:a14="http://schemas.microsoft.com/office/drawing/2010/main" spid="_x0000_s2072"/>
            </a:ext>
            <a:ext uri="{FF2B5EF4-FFF2-40B4-BE49-F238E27FC236}">
              <a16:creationId xmlns:a16="http://schemas.microsoft.com/office/drawing/2014/main" id="{6DF02607-7B30-4C3D-B24B-3094FC5B402B}"/>
            </a:ext>
          </a:extLst>
        </xdr:cNvPr>
        <xdr:cNvSpPr/>
      </xdr:nvSpPr>
      <xdr:spPr bwMode="auto">
        <a:xfrm>
          <a:off x="3893344" y="61287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65" name="Drop Down 4" hidden="1">
          <a:extLst>
            <a:ext uri="{63B3BB69-23CF-44E3-9099-C40C66FF867C}">
              <a14:compatExt xmlns:a14="http://schemas.microsoft.com/office/drawing/2010/main" spid="_x0000_s2052"/>
            </a:ext>
            <a:ext uri="{FF2B5EF4-FFF2-40B4-BE49-F238E27FC236}">
              <a16:creationId xmlns:a16="http://schemas.microsoft.com/office/drawing/2014/main" id="{FE7C493C-67F7-426B-B4A7-D237C6CD3D04}"/>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66" name="Drop Down 4" hidden="1">
          <a:extLst>
            <a:ext uri="{63B3BB69-23CF-44E3-9099-C40C66FF867C}">
              <a14:compatExt xmlns:a14="http://schemas.microsoft.com/office/drawing/2010/main" spid="_x0000_s2052"/>
            </a:ext>
            <a:ext uri="{FF2B5EF4-FFF2-40B4-BE49-F238E27FC236}">
              <a16:creationId xmlns:a16="http://schemas.microsoft.com/office/drawing/2014/main" id="{FACE8096-5FC4-4EC6-92C2-DC5275B90CA6}"/>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67" name="Drop Down 4" hidden="1">
          <a:extLst>
            <a:ext uri="{63B3BB69-23CF-44E3-9099-C40C66FF867C}">
              <a14:compatExt xmlns:a14="http://schemas.microsoft.com/office/drawing/2010/main" spid="_x0000_s2052"/>
            </a:ext>
            <a:ext uri="{FF2B5EF4-FFF2-40B4-BE49-F238E27FC236}">
              <a16:creationId xmlns:a16="http://schemas.microsoft.com/office/drawing/2014/main" id="{C24D81C6-5C3D-4D3F-96D0-95250E6C0A9C}"/>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68" name="Drop Down 4" hidden="1">
          <a:extLst>
            <a:ext uri="{63B3BB69-23CF-44E3-9099-C40C66FF867C}">
              <a14:compatExt xmlns:a14="http://schemas.microsoft.com/office/drawing/2010/main" spid="_x0000_s2052"/>
            </a:ext>
            <a:ext uri="{FF2B5EF4-FFF2-40B4-BE49-F238E27FC236}">
              <a16:creationId xmlns:a16="http://schemas.microsoft.com/office/drawing/2014/main" id="{489091FB-E434-447D-91D7-0FD7C3C5D7E1}"/>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69" name="Drop Down 4" hidden="1">
          <a:extLst>
            <a:ext uri="{63B3BB69-23CF-44E3-9099-C40C66FF867C}">
              <a14:compatExt xmlns:a14="http://schemas.microsoft.com/office/drawing/2010/main" spid="_x0000_s2052"/>
            </a:ext>
            <a:ext uri="{FF2B5EF4-FFF2-40B4-BE49-F238E27FC236}">
              <a16:creationId xmlns:a16="http://schemas.microsoft.com/office/drawing/2014/main" id="{35F12C04-CCCD-4B5E-96D4-CCA6EB80251D}"/>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1270" name="Drop Down 20" hidden="1">
          <a:extLst>
            <a:ext uri="{63B3BB69-23CF-44E3-9099-C40C66FF867C}">
              <a14:compatExt xmlns:a14="http://schemas.microsoft.com/office/drawing/2010/main" spid="_x0000_s2068"/>
            </a:ext>
            <a:ext uri="{FF2B5EF4-FFF2-40B4-BE49-F238E27FC236}">
              <a16:creationId xmlns:a16="http://schemas.microsoft.com/office/drawing/2014/main" id="{DEA50C67-FFC0-471B-8158-82B1C7F48E46}"/>
            </a:ext>
          </a:extLst>
        </xdr:cNvPr>
        <xdr:cNvSpPr/>
      </xdr:nvSpPr>
      <xdr:spPr bwMode="auto">
        <a:xfrm>
          <a:off x="6054328" y="6128742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1271" name="Drop Down 24" hidden="1">
          <a:extLst>
            <a:ext uri="{63B3BB69-23CF-44E3-9099-C40C66FF867C}">
              <a14:compatExt xmlns:a14="http://schemas.microsoft.com/office/drawing/2010/main" spid="_x0000_s2072"/>
            </a:ext>
            <a:ext uri="{FF2B5EF4-FFF2-40B4-BE49-F238E27FC236}">
              <a16:creationId xmlns:a16="http://schemas.microsoft.com/office/drawing/2014/main" id="{F47C5EB8-8174-4CA2-95EB-86A1B471A760}"/>
            </a:ext>
          </a:extLst>
        </xdr:cNvPr>
        <xdr:cNvSpPr/>
      </xdr:nvSpPr>
      <xdr:spPr bwMode="auto">
        <a:xfrm>
          <a:off x="3893344" y="6128742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72" name="Drop Down 4" hidden="1">
          <a:extLst>
            <a:ext uri="{63B3BB69-23CF-44E3-9099-C40C66FF867C}">
              <a14:compatExt xmlns:a14="http://schemas.microsoft.com/office/drawing/2010/main" spid="_x0000_s2052"/>
            </a:ext>
            <a:ext uri="{FF2B5EF4-FFF2-40B4-BE49-F238E27FC236}">
              <a16:creationId xmlns:a16="http://schemas.microsoft.com/office/drawing/2014/main" id="{F249495E-0E4D-4E4E-B9AE-DBDC104ECA38}"/>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73" name="Drop Down 4" hidden="1">
          <a:extLst>
            <a:ext uri="{63B3BB69-23CF-44E3-9099-C40C66FF867C}">
              <a14:compatExt xmlns:a14="http://schemas.microsoft.com/office/drawing/2010/main" spid="_x0000_s2052"/>
            </a:ext>
            <a:ext uri="{FF2B5EF4-FFF2-40B4-BE49-F238E27FC236}">
              <a16:creationId xmlns:a16="http://schemas.microsoft.com/office/drawing/2014/main" id="{E51D918E-E7B5-4656-993C-2DC33CD1CC5A}"/>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1274" name="Drop Down 4" hidden="1">
          <a:extLst>
            <a:ext uri="{63B3BB69-23CF-44E3-9099-C40C66FF867C}">
              <a14:compatExt xmlns:a14="http://schemas.microsoft.com/office/drawing/2010/main" spid="_x0000_s2052"/>
            </a:ext>
            <a:ext uri="{FF2B5EF4-FFF2-40B4-BE49-F238E27FC236}">
              <a16:creationId xmlns:a16="http://schemas.microsoft.com/office/drawing/2014/main" id="{F89008D8-F1E4-45ED-88D0-1617BD7E10C8}"/>
            </a:ext>
          </a:extLst>
        </xdr:cNvPr>
        <xdr:cNvSpPr/>
      </xdr:nvSpPr>
      <xdr:spPr bwMode="auto">
        <a:xfrm>
          <a:off x="5529263"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1275" name="Drop Down 4" hidden="1">
          <a:extLst>
            <a:ext uri="{63B3BB69-23CF-44E3-9099-C40C66FF867C}">
              <a14:compatExt xmlns:a14="http://schemas.microsoft.com/office/drawing/2010/main" spid="_x0000_s2052"/>
            </a:ext>
            <a:ext uri="{FF2B5EF4-FFF2-40B4-BE49-F238E27FC236}">
              <a16:creationId xmlns:a16="http://schemas.microsoft.com/office/drawing/2014/main" id="{8DCD7AFC-C510-4EEC-8627-6DE2FCD70BD8}"/>
            </a:ext>
          </a:extLst>
        </xdr:cNvPr>
        <xdr:cNvSpPr/>
      </xdr:nvSpPr>
      <xdr:spPr bwMode="auto">
        <a:xfrm>
          <a:off x="5216128" y="6128742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389</xdr:row>
      <xdr:rowOff>0</xdr:rowOff>
    </xdr:from>
    <xdr:ext cx="2476500" cy="199970"/>
    <xdr:sp macro="" textlink="">
      <xdr:nvSpPr>
        <xdr:cNvPr id="1106" name="Drop Down 24" hidden="1">
          <a:extLst>
            <a:ext uri="{63B3BB69-23CF-44E3-9099-C40C66FF867C}">
              <a14:compatExt xmlns:a14="http://schemas.microsoft.com/office/drawing/2010/main" spid="_x0000_s2072"/>
            </a:ext>
            <a:ext uri="{FF2B5EF4-FFF2-40B4-BE49-F238E27FC236}">
              <a16:creationId xmlns:a16="http://schemas.microsoft.com/office/drawing/2014/main" id="{6D9253B2-B9B8-4101-92A6-7CE169193796}"/>
            </a:ext>
          </a:extLst>
        </xdr:cNvPr>
        <xdr:cNvSpPr/>
      </xdr:nvSpPr>
      <xdr:spPr bwMode="auto">
        <a:xfrm>
          <a:off x="3901440" y="61760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389</xdr:row>
      <xdr:rowOff>0</xdr:rowOff>
    </xdr:from>
    <xdr:ext cx="2476500" cy="199970"/>
    <xdr:sp macro="" textlink="">
      <xdr:nvSpPr>
        <xdr:cNvPr id="1107" name="Drop Down 24" hidden="1">
          <a:extLst>
            <a:ext uri="{63B3BB69-23CF-44E3-9099-C40C66FF867C}">
              <a14:compatExt xmlns:a14="http://schemas.microsoft.com/office/drawing/2010/main" spid="_x0000_s2072"/>
            </a:ext>
            <a:ext uri="{FF2B5EF4-FFF2-40B4-BE49-F238E27FC236}">
              <a16:creationId xmlns:a16="http://schemas.microsoft.com/office/drawing/2014/main" id="{8173D40C-7312-4611-90C9-67BB52FD1B8A}"/>
            </a:ext>
          </a:extLst>
        </xdr:cNvPr>
        <xdr:cNvSpPr/>
      </xdr:nvSpPr>
      <xdr:spPr bwMode="auto">
        <a:xfrm>
          <a:off x="3901440" y="619582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389</xdr:row>
      <xdr:rowOff>0</xdr:rowOff>
    </xdr:from>
    <xdr:ext cx="2476500" cy="199970"/>
    <xdr:sp macro="" textlink="">
      <xdr:nvSpPr>
        <xdr:cNvPr id="1276" name="Drop Down 24" hidden="1">
          <a:extLst>
            <a:ext uri="{63B3BB69-23CF-44E3-9099-C40C66FF867C}">
              <a14:compatExt xmlns:a14="http://schemas.microsoft.com/office/drawing/2010/main" spid="_x0000_s2072"/>
            </a:ext>
            <a:ext uri="{FF2B5EF4-FFF2-40B4-BE49-F238E27FC236}">
              <a16:creationId xmlns:a16="http://schemas.microsoft.com/office/drawing/2014/main" id="{9FF7C429-7911-46A6-9417-980F24B6A928}"/>
            </a:ext>
          </a:extLst>
        </xdr:cNvPr>
        <xdr:cNvSpPr/>
      </xdr:nvSpPr>
      <xdr:spPr bwMode="auto">
        <a:xfrm>
          <a:off x="3901440" y="619582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389</xdr:row>
      <xdr:rowOff>0</xdr:rowOff>
    </xdr:from>
    <xdr:ext cx="2476500" cy="199970"/>
    <xdr:sp macro="" textlink="">
      <xdr:nvSpPr>
        <xdr:cNvPr id="1277" name="Drop Down 24" hidden="1">
          <a:extLst>
            <a:ext uri="{63B3BB69-23CF-44E3-9099-C40C66FF867C}">
              <a14:compatExt xmlns:a14="http://schemas.microsoft.com/office/drawing/2010/main" spid="_x0000_s2072"/>
            </a:ext>
            <a:ext uri="{FF2B5EF4-FFF2-40B4-BE49-F238E27FC236}">
              <a16:creationId xmlns:a16="http://schemas.microsoft.com/office/drawing/2014/main" id="{11AF9494-5D7E-45E0-BAB6-FC0E96C83982}"/>
            </a:ext>
          </a:extLst>
        </xdr:cNvPr>
        <xdr:cNvSpPr/>
      </xdr:nvSpPr>
      <xdr:spPr bwMode="auto">
        <a:xfrm>
          <a:off x="3901440" y="619582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389</xdr:row>
      <xdr:rowOff>0</xdr:rowOff>
    </xdr:from>
    <xdr:ext cx="1921468" cy="195685"/>
    <xdr:sp macro="" textlink="">
      <xdr:nvSpPr>
        <xdr:cNvPr id="1278" name="Drop Down 20" hidden="1">
          <a:extLst>
            <a:ext uri="{63B3BB69-23CF-44E3-9099-C40C66FF867C}">
              <a14:compatExt xmlns:a14="http://schemas.microsoft.com/office/drawing/2010/main" spid="_x0000_s2068"/>
            </a:ext>
            <a:ext uri="{FF2B5EF4-FFF2-40B4-BE49-F238E27FC236}">
              <a16:creationId xmlns:a16="http://schemas.microsoft.com/office/drawing/2014/main" id="{2184FEFE-2B8C-48E6-A8B5-6C3F736F697C}"/>
            </a:ext>
          </a:extLst>
        </xdr:cNvPr>
        <xdr:cNvSpPr/>
      </xdr:nvSpPr>
      <xdr:spPr bwMode="auto">
        <a:xfrm>
          <a:off x="6065520" y="620725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389</xdr:row>
      <xdr:rowOff>0</xdr:rowOff>
    </xdr:from>
    <xdr:ext cx="1921468" cy="195685"/>
    <xdr:sp macro="" textlink="">
      <xdr:nvSpPr>
        <xdr:cNvPr id="1279" name="Drop Down 20" hidden="1">
          <a:extLst>
            <a:ext uri="{63B3BB69-23CF-44E3-9099-C40C66FF867C}">
              <a14:compatExt xmlns:a14="http://schemas.microsoft.com/office/drawing/2010/main" spid="_x0000_s2068"/>
            </a:ext>
            <a:ext uri="{FF2B5EF4-FFF2-40B4-BE49-F238E27FC236}">
              <a16:creationId xmlns:a16="http://schemas.microsoft.com/office/drawing/2014/main" id="{20F394D1-571E-435B-B941-5F261F099D65}"/>
            </a:ext>
          </a:extLst>
        </xdr:cNvPr>
        <xdr:cNvSpPr/>
      </xdr:nvSpPr>
      <xdr:spPr bwMode="auto">
        <a:xfrm>
          <a:off x="6065520" y="620725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389</xdr:row>
      <xdr:rowOff>0</xdr:rowOff>
    </xdr:from>
    <xdr:ext cx="1921468" cy="195685"/>
    <xdr:sp macro="" textlink="">
      <xdr:nvSpPr>
        <xdr:cNvPr id="1280" name="Drop Down 20" hidden="1">
          <a:extLst>
            <a:ext uri="{63B3BB69-23CF-44E3-9099-C40C66FF867C}">
              <a14:compatExt xmlns:a14="http://schemas.microsoft.com/office/drawing/2010/main" spid="_x0000_s2068"/>
            </a:ext>
            <a:ext uri="{FF2B5EF4-FFF2-40B4-BE49-F238E27FC236}">
              <a16:creationId xmlns:a16="http://schemas.microsoft.com/office/drawing/2014/main" id="{69400F39-3C3F-4C64-8698-9EDA56D7A382}"/>
            </a:ext>
          </a:extLst>
        </xdr:cNvPr>
        <xdr:cNvSpPr/>
      </xdr:nvSpPr>
      <xdr:spPr bwMode="auto">
        <a:xfrm>
          <a:off x="6065520" y="620725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389</xdr:row>
      <xdr:rowOff>0</xdr:rowOff>
    </xdr:from>
    <xdr:ext cx="1921468" cy="195685"/>
    <xdr:sp macro="" textlink="">
      <xdr:nvSpPr>
        <xdr:cNvPr id="1281" name="Drop Down 20" hidden="1">
          <a:extLst>
            <a:ext uri="{63B3BB69-23CF-44E3-9099-C40C66FF867C}">
              <a14:compatExt xmlns:a14="http://schemas.microsoft.com/office/drawing/2010/main" spid="_x0000_s2068"/>
            </a:ext>
            <a:ext uri="{FF2B5EF4-FFF2-40B4-BE49-F238E27FC236}">
              <a16:creationId xmlns:a16="http://schemas.microsoft.com/office/drawing/2014/main" id="{62BD5C1C-A0AB-4E4B-A561-9B16DC516E14}"/>
            </a:ext>
          </a:extLst>
        </xdr:cNvPr>
        <xdr:cNvSpPr/>
      </xdr:nvSpPr>
      <xdr:spPr bwMode="auto">
        <a:xfrm>
          <a:off x="6065520" y="620725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82" name="Drop Down 4" hidden="1">
          <a:extLst>
            <a:ext uri="{63B3BB69-23CF-44E3-9099-C40C66FF867C}">
              <a14:compatExt xmlns:a14="http://schemas.microsoft.com/office/drawing/2010/main" spid="_x0000_s2052"/>
            </a:ext>
            <a:ext uri="{FF2B5EF4-FFF2-40B4-BE49-F238E27FC236}">
              <a16:creationId xmlns:a16="http://schemas.microsoft.com/office/drawing/2014/main" id="{984F6B14-733A-40DB-B94E-1CC5C630D8BA}"/>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283" name="Drop Down 20" hidden="1">
          <a:extLst>
            <a:ext uri="{63B3BB69-23CF-44E3-9099-C40C66FF867C}">
              <a14:compatExt xmlns:a14="http://schemas.microsoft.com/office/drawing/2010/main" spid="_x0000_s2068"/>
            </a:ext>
            <a:ext uri="{FF2B5EF4-FFF2-40B4-BE49-F238E27FC236}">
              <a16:creationId xmlns:a16="http://schemas.microsoft.com/office/drawing/2014/main" id="{011F31BA-F0DF-45E9-989B-EC5E64093A52}"/>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284" name="Drop Down 24" hidden="1">
          <a:extLst>
            <a:ext uri="{63B3BB69-23CF-44E3-9099-C40C66FF867C}">
              <a14:compatExt xmlns:a14="http://schemas.microsoft.com/office/drawing/2010/main" spid="_x0000_s2072"/>
            </a:ext>
            <a:ext uri="{FF2B5EF4-FFF2-40B4-BE49-F238E27FC236}">
              <a16:creationId xmlns:a16="http://schemas.microsoft.com/office/drawing/2014/main" id="{FC68D990-4E67-4DA2-9596-EA59619830CD}"/>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85" name="Drop Down 4" hidden="1">
          <a:extLst>
            <a:ext uri="{63B3BB69-23CF-44E3-9099-C40C66FF867C}">
              <a14:compatExt xmlns:a14="http://schemas.microsoft.com/office/drawing/2010/main" spid="_x0000_s2052"/>
            </a:ext>
            <a:ext uri="{FF2B5EF4-FFF2-40B4-BE49-F238E27FC236}">
              <a16:creationId xmlns:a16="http://schemas.microsoft.com/office/drawing/2014/main" id="{A496328A-243B-4875-8254-834F995C28ED}"/>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286" name="Drop Down 4" hidden="1">
          <a:extLst>
            <a:ext uri="{63B3BB69-23CF-44E3-9099-C40C66FF867C}">
              <a14:compatExt xmlns:a14="http://schemas.microsoft.com/office/drawing/2010/main" spid="_x0000_s2052"/>
            </a:ext>
            <a:ext uri="{FF2B5EF4-FFF2-40B4-BE49-F238E27FC236}">
              <a16:creationId xmlns:a16="http://schemas.microsoft.com/office/drawing/2014/main" id="{3AD1E64C-9A57-4AA1-AD90-9AE3F4B18BBC}"/>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87" name="Drop Down 4" hidden="1">
          <a:extLst>
            <a:ext uri="{63B3BB69-23CF-44E3-9099-C40C66FF867C}">
              <a14:compatExt xmlns:a14="http://schemas.microsoft.com/office/drawing/2010/main" spid="_x0000_s2052"/>
            </a:ext>
            <a:ext uri="{FF2B5EF4-FFF2-40B4-BE49-F238E27FC236}">
              <a16:creationId xmlns:a16="http://schemas.microsoft.com/office/drawing/2014/main" id="{EE39D94C-8441-46D0-B8FB-C448D4B567BE}"/>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288" name="Drop Down 4" hidden="1">
          <a:extLst>
            <a:ext uri="{63B3BB69-23CF-44E3-9099-C40C66FF867C}">
              <a14:compatExt xmlns:a14="http://schemas.microsoft.com/office/drawing/2010/main" spid="_x0000_s2052"/>
            </a:ext>
            <a:ext uri="{FF2B5EF4-FFF2-40B4-BE49-F238E27FC236}">
              <a16:creationId xmlns:a16="http://schemas.microsoft.com/office/drawing/2014/main" id="{E5EFECB2-BB89-4C9C-837E-983B91C9C79F}"/>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89" name="Drop Down 4" hidden="1">
          <a:extLst>
            <a:ext uri="{63B3BB69-23CF-44E3-9099-C40C66FF867C}">
              <a14:compatExt xmlns:a14="http://schemas.microsoft.com/office/drawing/2010/main" spid="_x0000_s2052"/>
            </a:ext>
            <a:ext uri="{FF2B5EF4-FFF2-40B4-BE49-F238E27FC236}">
              <a16:creationId xmlns:a16="http://schemas.microsoft.com/office/drawing/2014/main" id="{C1BD50B9-6AD3-4526-AA45-77DC0831DF75}"/>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290" name="Drop Down 20" hidden="1">
          <a:extLst>
            <a:ext uri="{63B3BB69-23CF-44E3-9099-C40C66FF867C}">
              <a14:compatExt xmlns:a14="http://schemas.microsoft.com/office/drawing/2010/main" spid="_x0000_s2068"/>
            </a:ext>
            <a:ext uri="{FF2B5EF4-FFF2-40B4-BE49-F238E27FC236}">
              <a16:creationId xmlns:a16="http://schemas.microsoft.com/office/drawing/2014/main" id="{81CA8A46-7550-44D3-ACB6-D3CF86DB3E83}"/>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291" name="Drop Down 24" hidden="1">
          <a:extLst>
            <a:ext uri="{63B3BB69-23CF-44E3-9099-C40C66FF867C}">
              <a14:compatExt xmlns:a14="http://schemas.microsoft.com/office/drawing/2010/main" spid="_x0000_s2072"/>
            </a:ext>
            <a:ext uri="{FF2B5EF4-FFF2-40B4-BE49-F238E27FC236}">
              <a16:creationId xmlns:a16="http://schemas.microsoft.com/office/drawing/2014/main" id="{E0B59136-7A27-4D36-8F33-8D442395D3C4}"/>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92" name="Drop Down 4" hidden="1">
          <a:extLst>
            <a:ext uri="{63B3BB69-23CF-44E3-9099-C40C66FF867C}">
              <a14:compatExt xmlns:a14="http://schemas.microsoft.com/office/drawing/2010/main" spid="_x0000_s2052"/>
            </a:ext>
            <a:ext uri="{FF2B5EF4-FFF2-40B4-BE49-F238E27FC236}">
              <a16:creationId xmlns:a16="http://schemas.microsoft.com/office/drawing/2014/main" id="{8E34D087-8C7E-4FA3-8B6D-9FEFF0D48A6F}"/>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293" name="Drop Down 4" hidden="1">
          <a:extLst>
            <a:ext uri="{63B3BB69-23CF-44E3-9099-C40C66FF867C}">
              <a14:compatExt xmlns:a14="http://schemas.microsoft.com/office/drawing/2010/main" spid="_x0000_s2052"/>
            </a:ext>
            <a:ext uri="{FF2B5EF4-FFF2-40B4-BE49-F238E27FC236}">
              <a16:creationId xmlns:a16="http://schemas.microsoft.com/office/drawing/2014/main" id="{BF3547E0-D714-47AA-B2F3-E5AEC3501949}"/>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94" name="Drop Down 4" hidden="1">
          <a:extLst>
            <a:ext uri="{63B3BB69-23CF-44E3-9099-C40C66FF867C}">
              <a14:compatExt xmlns:a14="http://schemas.microsoft.com/office/drawing/2010/main" spid="_x0000_s2052"/>
            </a:ext>
            <a:ext uri="{FF2B5EF4-FFF2-40B4-BE49-F238E27FC236}">
              <a16:creationId xmlns:a16="http://schemas.microsoft.com/office/drawing/2014/main" id="{5BD8E0C9-EBD1-4153-9BBC-F0721654572C}"/>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295" name="Drop Down 4" hidden="1">
          <a:extLst>
            <a:ext uri="{63B3BB69-23CF-44E3-9099-C40C66FF867C}">
              <a14:compatExt xmlns:a14="http://schemas.microsoft.com/office/drawing/2010/main" spid="_x0000_s2052"/>
            </a:ext>
            <a:ext uri="{FF2B5EF4-FFF2-40B4-BE49-F238E27FC236}">
              <a16:creationId xmlns:a16="http://schemas.microsoft.com/office/drawing/2014/main" id="{C06A1468-EC9E-45A0-BD6E-D139BDF5597D}"/>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96" name="Drop Down 4" hidden="1">
          <a:extLst>
            <a:ext uri="{63B3BB69-23CF-44E3-9099-C40C66FF867C}">
              <a14:compatExt xmlns:a14="http://schemas.microsoft.com/office/drawing/2010/main" spid="_x0000_s2052"/>
            </a:ext>
            <a:ext uri="{FF2B5EF4-FFF2-40B4-BE49-F238E27FC236}">
              <a16:creationId xmlns:a16="http://schemas.microsoft.com/office/drawing/2014/main" id="{74A1DD28-DED5-49F4-9392-765F2A797898}"/>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297" name="Drop Down 20" hidden="1">
          <a:extLst>
            <a:ext uri="{63B3BB69-23CF-44E3-9099-C40C66FF867C}">
              <a14:compatExt xmlns:a14="http://schemas.microsoft.com/office/drawing/2010/main" spid="_x0000_s2068"/>
            </a:ext>
            <a:ext uri="{FF2B5EF4-FFF2-40B4-BE49-F238E27FC236}">
              <a16:creationId xmlns:a16="http://schemas.microsoft.com/office/drawing/2014/main" id="{B296173B-D64F-4C25-A37E-A1BA77F0E5E3}"/>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298" name="Drop Down 24" hidden="1">
          <a:extLst>
            <a:ext uri="{63B3BB69-23CF-44E3-9099-C40C66FF867C}">
              <a14:compatExt xmlns:a14="http://schemas.microsoft.com/office/drawing/2010/main" spid="_x0000_s2072"/>
            </a:ext>
            <a:ext uri="{FF2B5EF4-FFF2-40B4-BE49-F238E27FC236}">
              <a16:creationId xmlns:a16="http://schemas.microsoft.com/office/drawing/2014/main" id="{D843BC9F-0F09-45C1-8EA6-10182977C963}"/>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299" name="Drop Down 4" hidden="1">
          <a:extLst>
            <a:ext uri="{63B3BB69-23CF-44E3-9099-C40C66FF867C}">
              <a14:compatExt xmlns:a14="http://schemas.microsoft.com/office/drawing/2010/main" spid="_x0000_s2052"/>
            </a:ext>
            <a:ext uri="{FF2B5EF4-FFF2-40B4-BE49-F238E27FC236}">
              <a16:creationId xmlns:a16="http://schemas.microsoft.com/office/drawing/2014/main" id="{07FBEF0B-5661-484C-93AE-30B045B08E63}"/>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00" name="Drop Down 4" hidden="1">
          <a:extLst>
            <a:ext uri="{63B3BB69-23CF-44E3-9099-C40C66FF867C}">
              <a14:compatExt xmlns:a14="http://schemas.microsoft.com/office/drawing/2010/main" spid="_x0000_s2052"/>
            </a:ext>
            <a:ext uri="{FF2B5EF4-FFF2-40B4-BE49-F238E27FC236}">
              <a16:creationId xmlns:a16="http://schemas.microsoft.com/office/drawing/2014/main" id="{D0240205-0367-42B1-945E-D62DB589AF12}"/>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01" name="Drop Down 4" hidden="1">
          <a:extLst>
            <a:ext uri="{63B3BB69-23CF-44E3-9099-C40C66FF867C}">
              <a14:compatExt xmlns:a14="http://schemas.microsoft.com/office/drawing/2010/main" spid="_x0000_s2052"/>
            </a:ext>
            <a:ext uri="{FF2B5EF4-FFF2-40B4-BE49-F238E27FC236}">
              <a16:creationId xmlns:a16="http://schemas.microsoft.com/office/drawing/2014/main" id="{F45B3194-E159-49F7-AF53-0FB8177A2B15}"/>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02" name="Drop Down 4" hidden="1">
          <a:extLst>
            <a:ext uri="{63B3BB69-23CF-44E3-9099-C40C66FF867C}">
              <a14:compatExt xmlns:a14="http://schemas.microsoft.com/office/drawing/2010/main" spid="_x0000_s2052"/>
            </a:ext>
            <a:ext uri="{FF2B5EF4-FFF2-40B4-BE49-F238E27FC236}">
              <a16:creationId xmlns:a16="http://schemas.microsoft.com/office/drawing/2014/main" id="{EEC9E581-C5C7-41B0-A78F-BDC3300A7A34}"/>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03" name="Drop Down 4" hidden="1">
          <a:extLst>
            <a:ext uri="{63B3BB69-23CF-44E3-9099-C40C66FF867C}">
              <a14:compatExt xmlns:a14="http://schemas.microsoft.com/office/drawing/2010/main" spid="_x0000_s2052"/>
            </a:ext>
            <a:ext uri="{FF2B5EF4-FFF2-40B4-BE49-F238E27FC236}">
              <a16:creationId xmlns:a16="http://schemas.microsoft.com/office/drawing/2014/main" id="{8D3BC1C7-E216-4776-9ED6-0EDADB30D689}"/>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04" name="Drop Down 20" hidden="1">
          <a:extLst>
            <a:ext uri="{63B3BB69-23CF-44E3-9099-C40C66FF867C}">
              <a14:compatExt xmlns:a14="http://schemas.microsoft.com/office/drawing/2010/main" spid="_x0000_s2068"/>
            </a:ext>
            <a:ext uri="{FF2B5EF4-FFF2-40B4-BE49-F238E27FC236}">
              <a16:creationId xmlns:a16="http://schemas.microsoft.com/office/drawing/2014/main" id="{996D5F47-BA7F-4AE6-B1C6-C60A34E416D4}"/>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05" name="Drop Down 24" hidden="1">
          <a:extLst>
            <a:ext uri="{63B3BB69-23CF-44E3-9099-C40C66FF867C}">
              <a14:compatExt xmlns:a14="http://schemas.microsoft.com/office/drawing/2010/main" spid="_x0000_s2072"/>
            </a:ext>
            <a:ext uri="{FF2B5EF4-FFF2-40B4-BE49-F238E27FC236}">
              <a16:creationId xmlns:a16="http://schemas.microsoft.com/office/drawing/2014/main" id="{2DF31B1A-F9BF-4E3B-82AF-2C0446A78166}"/>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06" name="Drop Down 4" hidden="1">
          <a:extLst>
            <a:ext uri="{63B3BB69-23CF-44E3-9099-C40C66FF867C}">
              <a14:compatExt xmlns:a14="http://schemas.microsoft.com/office/drawing/2010/main" spid="_x0000_s2052"/>
            </a:ext>
            <a:ext uri="{FF2B5EF4-FFF2-40B4-BE49-F238E27FC236}">
              <a16:creationId xmlns:a16="http://schemas.microsoft.com/office/drawing/2014/main" id="{869BAF5B-03C5-4049-9B54-A1A95EBAD1A6}"/>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07" name="Drop Down 4" hidden="1">
          <a:extLst>
            <a:ext uri="{63B3BB69-23CF-44E3-9099-C40C66FF867C}">
              <a14:compatExt xmlns:a14="http://schemas.microsoft.com/office/drawing/2010/main" spid="_x0000_s2052"/>
            </a:ext>
            <a:ext uri="{FF2B5EF4-FFF2-40B4-BE49-F238E27FC236}">
              <a16:creationId xmlns:a16="http://schemas.microsoft.com/office/drawing/2014/main" id="{7A31992F-B703-4929-93D5-00E7044F1D1C}"/>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08" name="Drop Down 4" hidden="1">
          <a:extLst>
            <a:ext uri="{63B3BB69-23CF-44E3-9099-C40C66FF867C}">
              <a14:compatExt xmlns:a14="http://schemas.microsoft.com/office/drawing/2010/main" spid="_x0000_s2052"/>
            </a:ext>
            <a:ext uri="{FF2B5EF4-FFF2-40B4-BE49-F238E27FC236}">
              <a16:creationId xmlns:a16="http://schemas.microsoft.com/office/drawing/2014/main" id="{A72A885B-7322-44A2-924F-9F532456FC1C}"/>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09" name="Drop Down 4" hidden="1">
          <a:extLst>
            <a:ext uri="{63B3BB69-23CF-44E3-9099-C40C66FF867C}">
              <a14:compatExt xmlns:a14="http://schemas.microsoft.com/office/drawing/2010/main" spid="_x0000_s2052"/>
            </a:ext>
            <a:ext uri="{FF2B5EF4-FFF2-40B4-BE49-F238E27FC236}">
              <a16:creationId xmlns:a16="http://schemas.microsoft.com/office/drawing/2014/main" id="{96F3F26E-7270-4E7A-B1C8-F8DA16B6BAE8}"/>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10" name="Drop Down 4" hidden="1">
          <a:extLst>
            <a:ext uri="{63B3BB69-23CF-44E3-9099-C40C66FF867C}">
              <a14:compatExt xmlns:a14="http://schemas.microsoft.com/office/drawing/2010/main" spid="_x0000_s2052"/>
            </a:ext>
            <a:ext uri="{FF2B5EF4-FFF2-40B4-BE49-F238E27FC236}">
              <a16:creationId xmlns:a16="http://schemas.microsoft.com/office/drawing/2014/main" id="{BD695403-CE73-4798-9AE8-DEEA3122AD77}"/>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11" name="Drop Down 20" hidden="1">
          <a:extLst>
            <a:ext uri="{63B3BB69-23CF-44E3-9099-C40C66FF867C}">
              <a14:compatExt xmlns:a14="http://schemas.microsoft.com/office/drawing/2010/main" spid="_x0000_s2068"/>
            </a:ext>
            <a:ext uri="{FF2B5EF4-FFF2-40B4-BE49-F238E27FC236}">
              <a16:creationId xmlns:a16="http://schemas.microsoft.com/office/drawing/2014/main" id="{42D6429F-CF15-421A-8D89-ED4100AF91C6}"/>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12" name="Drop Down 24" hidden="1">
          <a:extLst>
            <a:ext uri="{63B3BB69-23CF-44E3-9099-C40C66FF867C}">
              <a14:compatExt xmlns:a14="http://schemas.microsoft.com/office/drawing/2010/main" spid="_x0000_s2072"/>
            </a:ext>
            <a:ext uri="{FF2B5EF4-FFF2-40B4-BE49-F238E27FC236}">
              <a16:creationId xmlns:a16="http://schemas.microsoft.com/office/drawing/2014/main" id="{0519D2D5-B184-4255-AA20-88864DA98349}"/>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13" name="Drop Down 4" hidden="1">
          <a:extLst>
            <a:ext uri="{63B3BB69-23CF-44E3-9099-C40C66FF867C}">
              <a14:compatExt xmlns:a14="http://schemas.microsoft.com/office/drawing/2010/main" spid="_x0000_s2052"/>
            </a:ext>
            <a:ext uri="{FF2B5EF4-FFF2-40B4-BE49-F238E27FC236}">
              <a16:creationId xmlns:a16="http://schemas.microsoft.com/office/drawing/2014/main" id="{5CFA3000-2CD5-4772-A535-0F4E05508AAB}"/>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14" name="Drop Down 4" hidden="1">
          <a:extLst>
            <a:ext uri="{63B3BB69-23CF-44E3-9099-C40C66FF867C}">
              <a14:compatExt xmlns:a14="http://schemas.microsoft.com/office/drawing/2010/main" spid="_x0000_s2052"/>
            </a:ext>
            <a:ext uri="{FF2B5EF4-FFF2-40B4-BE49-F238E27FC236}">
              <a16:creationId xmlns:a16="http://schemas.microsoft.com/office/drawing/2014/main" id="{1C5F8593-9B19-4535-B75D-9766B829DDD5}"/>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15" name="Drop Down 4" hidden="1">
          <a:extLst>
            <a:ext uri="{63B3BB69-23CF-44E3-9099-C40C66FF867C}">
              <a14:compatExt xmlns:a14="http://schemas.microsoft.com/office/drawing/2010/main" spid="_x0000_s2052"/>
            </a:ext>
            <a:ext uri="{FF2B5EF4-FFF2-40B4-BE49-F238E27FC236}">
              <a16:creationId xmlns:a16="http://schemas.microsoft.com/office/drawing/2014/main" id="{E8871CC7-AD10-466C-98B0-C13D62DC72F3}"/>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16" name="Drop Down 4" hidden="1">
          <a:extLst>
            <a:ext uri="{63B3BB69-23CF-44E3-9099-C40C66FF867C}">
              <a14:compatExt xmlns:a14="http://schemas.microsoft.com/office/drawing/2010/main" spid="_x0000_s2052"/>
            </a:ext>
            <a:ext uri="{FF2B5EF4-FFF2-40B4-BE49-F238E27FC236}">
              <a16:creationId xmlns:a16="http://schemas.microsoft.com/office/drawing/2014/main" id="{B51A96C1-B507-42B1-8455-E6B9B8087AF6}"/>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17" name="Drop Down 4" hidden="1">
          <a:extLst>
            <a:ext uri="{63B3BB69-23CF-44E3-9099-C40C66FF867C}">
              <a14:compatExt xmlns:a14="http://schemas.microsoft.com/office/drawing/2010/main" spid="_x0000_s2052"/>
            </a:ext>
            <a:ext uri="{FF2B5EF4-FFF2-40B4-BE49-F238E27FC236}">
              <a16:creationId xmlns:a16="http://schemas.microsoft.com/office/drawing/2014/main" id="{C1E3F2E9-8162-45F9-8FF5-6A3EFB9651DF}"/>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18" name="Drop Down 20" hidden="1">
          <a:extLst>
            <a:ext uri="{63B3BB69-23CF-44E3-9099-C40C66FF867C}">
              <a14:compatExt xmlns:a14="http://schemas.microsoft.com/office/drawing/2010/main" spid="_x0000_s2068"/>
            </a:ext>
            <a:ext uri="{FF2B5EF4-FFF2-40B4-BE49-F238E27FC236}">
              <a16:creationId xmlns:a16="http://schemas.microsoft.com/office/drawing/2014/main" id="{22513ECB-6C54-4961-A342-22AE6CEC7A81}"/>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19" name="Drop Down 24" hidden="1">
          <a:extLst>
            <a:ext uri="{63B3BB69-23CF-44E3-9099-C40C66FF867C}">
              <a14:compatExt xmlns:a14="http://schemas.microsoft.com/office/drawing/2010/main" spid="_x0000_s2072"/>
            </a:ext>
            <a:ext uri="{FF2B5EF4-FFF2-40B4-BE49-F238E27FC236}">
              <a16:creationId xmlns:a16="http://schemas.microsoft.com/office/drawing/2014/main" id="{C19FA5BD-082E-4498-82EC-6FF7569DAE95}"/>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20" name="Drop Down 4" hidden="1">
          <a:extLst>
            <a:ext uri="{63B3BB69-23CF-44E3-9099-C40C66FF867C}">
              <a14:compatExt xmlns:a14="http://schemas.microsoft.com/office/drawing/2010/main" spid="_x0000_s2052"/>
            </a:ext>
            <a:ext uri="{FF2B5EF4-FFF2-40B4-BE49-F238E27FC236}">
              <a16:creationId xmlns:a16="http://schemas.microsoft.com/office/drawing/2014/main" id="{18F5F759-341F-4D42-9277-CF78537D3101}"/>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21" name="Drop Down 4" hidden="1">
          <a:extLst>
            <a:ext uri="{63B3BB69-23CF-44E3-9099-C40C66FF867C}">
              <a14:compatExt xmlns:a14="http://schemas.microsoft.com/office/drawing/2010/main" spid="_x0000_s2052"/>
            </a:ext>
            <a:ext uri="{FF2B5EF4-FFF2-40B4-BE49-F238E27FC236}">
              <a16:creationId xmlns:a16="http://schemas.microsoft.com/office/drawing/2014/main" id="{8120F4B5-BE80-41F0-B941-44452CBBE93D}"/>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22" name="Drop Down 4" hidden="1">
          <a:extLst>
            <a:ext uri="{63B3BB69-23CF-44E3-9099-C40C66FF867C}">
              <a14:compatExt xmlns:a14="http://schemas.microsoft.com/office/drawing/2010/main" spid="_x0000_s2052"/>
            </a:ext>
            <a:ext uri="{FF2B5EF4-FFF2-40B4-BE49-F238E27FC236}">
              <a16:creationId xmlns:a16="http://schemas.microsoft.com/office/drawing/2014/main" id="{04F72A01-9881-4054-9B3D-7F12F28584F3}"/>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23" name="Drop Down 4" hidden="1">
          <a:extLst>
            <a:ext uri="{63B3BB69-23CF-44E3-9099-C40C66FF867C}">
              <a14:compatExt xmlns:a14="http://schemas.microsoft.com/office/drawing/2010/main" spid="_x0000_s2052"/>
            </a:ext>
            <a:ext uri="{FF2B5EF4-FFF2-40B4-BE49-F238E27FC236}">
              <a16:creationId xmlns:a16="http://schemas.microsoft.com/office/drawing/2014/main" id="{F7DE54E9-45EE-49FD-ABAD-1EC01EC80861}"/>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24" name="Drop Down 4" hidden="1">
          <a:extLst>
            <a:ext uri="{63B3BB69-23CF-44E3-9099-C40C66FF867C}">
              <a14:compatExt xmlns:a14="http://schemas.microsoft.com/office/drawing/2010/main" spid="_x0000_s2052"/>
            </a:ext>
            <a:ext uri="{FF2B5EF4-FFF2-40B4-BE49-F238E27FC236}">
              <a16:creationId xmlns:a16="http://schemas.microsoft.com/office/drawing/2014/main" id="{04055450-3EC3-4DE4-B87C-3FCDA38D5A8F}"/>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25" name="Drop Down 20" hidden="1">
          <a:extLst>
            <a:ext uri="{63B3BB69-23CF-44E3-9099-C40C66FF867C}">
              <a14:compatExt xmlns:a14="http://schemas.microsoft.com/office/drawing/2010/main" spid="_x0000_s2068"/>
            </a:ext>
            <a:ext uri="{FF2B5EF4-FFF2-40B4-BE49-F238E27FC236}">
              <a16:creationId xmlns:a16="http://schemas.microsoft.com/office/drawing/2014/main" id="{0C116C66-8AB1-42C0-8467-DC55E9664FD1}"/>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26" name="Drop Down 24" hidden="1">
          <a:extLst>
            <a:ext uri="{63B3BB69-23CF-44E3-9099-C40C66FF867C}">
              <a14:compatExt xmlns:a14="http://schemas.microsoft.com/office/drawing/2010/main" spid="_x0000_s2072"/>
            </a:ext>
            <a:ext uri="{FF2B5EF4-FFF2-40B4-BE49-F238E27FC236}">
              <a16:creationId xmlns:a16="http://schemas.microsoft.com/office/drawing/2014/main" id="{4822DBB2-D675-4E0A-BEB4-DCAD447087F9}"/>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27" name="Drop Down 4" hidden="1">
          <a:extLst>
            <a:ext uri="{63B3BB69-23CF-44E3-9099-C40C66FF867C}">
              <a14:compatExt xmlns:a14="http://schemas.microsoft.com/office/drawing/2010/main" spid="_x0000_s2052"/>
            </a:ext>
            <a:ext uri="{FF2B5EF4-FFF2-40B4-BE49-F238E27FC236}">
              <a16:creationId xmlns:a16="http://schemas.microsoft.com/office/drawing/2014/main" id="{133F0522-DC86-4440-8BA4-0761AF3C9F41}"/>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28" name="Drop Down 4" hidden="1">
          <a:extLst>
            <a:ext uri="{63B3BB69-23CF-44E3-9099-C40C66FF867C}">
              <a14:compatExt xmlns:a14="http://schemas.microsoft.com/office/drawing/2010/main" spid="_x0000_s2052"/>
            </a:ext>
            <a:ext uri="{FF2B5EF4-FFF2-40B4-BE49-F238E27FC236}">
              <a16:creationId xmlns:a16="http://schemas.microsoft.com/office/drawing/2014/main" id="{BA8DABEA-342E-4ADB-ADA5-68972DB77254}"/>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29" name="Drop Down 4" hidden="1">
          <a:extLst>
            <a:ext uri="{63B3BB69-23CF-44E3-9099-C40C66FF867C}">
              <a14:compatExt xmlns:a14="http://schemas.microsoft.com/office/drawing/2010/main" spid="_x0000_s2052"/>
            </a:ext>
            <a:ext uri="{FF2B5EF4-FFF2-40B4-BE49-F238E27FC236}">
              <a16:creationId xmlns:a16="http://schemas.microsoft.com/office/drawing/2014/main" id="{74964D1F-1F61-4E35-B144-52CBC1951133}"/>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30" name="Drop Down 4" hidden="1">
          <a:extLst>
            <a:ext uri="{63B3BB69-23CF-44E3-9099-C40C66FF867C}">
              <a14:compatExt xmlns:a14="http://schemas.microsoft.com/office/drawing/2010/main" spid="_x0000_s2052"/>
            </a:ext>
            <a:ext uri="{FF2B5EF4-FFF2-40B4-BE49-F238E27FC236}">
              <a16:creationId xmlns:a16="http://schemas.microsoft.com/office/drawing/2014/main" id="{9718E47A-416D-4320-BE81-82D1C30B31D5}"/>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31" name="Drop Down 4" hidden="1">
          <a:extLst>
            <a:ext uri="{63B3BB69-23CF-44E3-9099-C40C66FF867C}">
              <a14:compatExt xmlns:a14="http://schemas.microsoft.com/office/drawing/2010/main" spid="_x0000_s2052"/>
            </a:ext>
            <a:ext uri="{FF2B5EF4-FFF2-40B4-BE49-F238E27FC236}">
              <a16:creationId xmlns:a16="http://schemas.microsoft.com/office/drawing/2014/main" id="{3E036099-3F54-4B4C-91AF-79BCB42CF9F4}"/>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32" name="Drop Down 20" hidden="1">
          <a:extLst>
            <a:ext uri="{63B3BB69-23CF-44E3-9099-C40C66FF867C}">
              <a14:compatExt xmlns:a14="http://schemas.microsoft.com/office/drawing/2010/main" spid="_x0000_s2068"/>
            </a:ext>
            <a:ext uri="{FF2B5EF4-FFF2-40B4-BE49-F238E27FC236}">
              <a16:creationId xmlns:a16="http://schemas.microsoft.com/office/drawing/2014/main" id="{976A7137-A618-459D-88B8-DD76073464E6}"/>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33" name="Drop Down 24" hidden="1">
          <a:extLst>
            <a:ext uri="{63B3BB69-23CF-44E3-9099-C40C66FF867C}">
              <a14:compatExt xmlns:a14="http://schemas.microsoft.com/office/drawing/2010/main" spid="_x0000_s2072"/>
            </a:ext>
            <a:ext uri="{FF2B5EF4-FFF2-40B4-BE49-F238E27FC236}">
              <a16:creationId xmlns:a16="http://schemas.microsoft.com/office/drawing/2014/main" id="{FE7689B6-2194-4823-A036-230FE402C038}"/>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34" name="Drop Down 4" hidden="1">
          <a:extLst>
            <a:ext uri="{63B3BB69-23CF-44E3-9099-C40C66FF867C}">
              <a14:compatExt xmlns:a14="http://schemas.microsoft.com/office/drawing/2010/main" spid="_x0000_s2052"/>
            </a:ext>
            <a:ext uri="{FF2B5EF4-FFF2-40B4-BE49-F238E27FC236}">
              <a16:creationId xmlns:a16="http://schemas.microsoft.com/office/drawing/2014/main" id="{D72F860D-C010-4439-BD24-B58CBF2B4C63}"/>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35" name="Drop Down 4" hidden="1">
          <a:extLst>
            <a:ext uri="{63B3BB69-23CF-44E3-9099-C40C66FF867C}">
              <a14:compatExt xmlns:a14="http://schemas.microsoft.com/office/drawing/2010/main" spid="_x0000_s2052"/>
            </a:ext>
            <a:ext uri="{FF2B5EF4-FFF2-40B4-BE49-F238E27FC236}">
              <a16:creationId xmlns:a16="http://schemas.microsoft.com/office/drawing/2014/main" id="{5342CAEC-99D1-4A13-85C3-918BAA32F44C}"/>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36" name="Drop Down 4" hidden="1">
          <a:extLst>
            <a:ext uri="{63B3BB69-23CF-44E3-9099-C40C66FF867C}">
              <a14:compatExt xmlns:a14="http://schemas.microsoft.com/office/drawing/2010/main" spid="_x0000_s2052"/>
            </a:ext>
            <a:ext uri="{FF2B5EF4-FFF2-40B4-BE49-F238E27FC236}">
              <a16:creationId xmlns:a16="http://schemas.microsoft.com/office/drawing/2014/main" id="{C6CBC63D-4B0A-41BA-A475-00CD0288055D}"/>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37" name="Drop Down 4" hidden="1">
          <a:extLst>
            <a:ext uri="{63B3BB69-23CF-44E3-9099-C40C66FF867C}">
              <a14:compatExt xmlns:a14="http://schemas.microsoft.com/office/drawing/2010/main" spid="_x0000_s2052"/>
            </a:ext>
            <a:ext uri="{FF2B5EF4-FFF2-40B4-BE49-F238E27FC236}">
              <a16:creationId xmlns:a16="http://schemas.microsoft.com/office/drawing/2014/main" id="{FF744C06-21F2-4A3F-B24F-9D0EBB883B47}"/>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38" name="Drop Down 4" hidden="1">
          <a:extLst>
            <a:ext uri="{63B3BB69-23CF-44E3-9099-C40C66FF867C}">
              <a14:compatExt xmlns:a14="http://schemas.microsoft.com/office/drawing/2010/main" spid="_x0000_s2052"/>
            </a:ext>
            <a:ext uri="{FF2B5EF4-FFF2-40B4-BE49-F238E27FC236}">
              <a16:creationId xmlns:a16="http://schemas.microsoft.com/office/drawing/2014/main" id="{BF50D51E-79CB-446B-A4D3-94E4D1B7DFE0}"/>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39" name="Drop Down 20" hidden="1">
          <a:extLst>
            <a:ext uri="{63B3BB69-23CF-44E3-9099-C40C66FF867C}">
              <a14:compatExt xmlns:a14="http://schemas.microsoft.com/office/drawing/2010/main" spid="_x0000_s2068"/>
            </a:ext>
            <a:ext uri="{FF2B5EF4-FFF2-40B4-BE49-F238E27FC236}">
              <a16:creationId xmlns:a16="http://schemas.microsoft.com/office/drawing/2014/main" id="{CC1A9878-C280-4F60-A56F-1464A7B9A1B2}"/>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40" name="Drop Down 24" hidden="1">
          <a:extLst>
            <a:ext uri="{63B3BB69-23CF-44E3-9099-C40C66FF867C}">
              <a14:compatExt xmlns:a14="http://schemas.microsoft.com/office/drawing/2010/main" spid="_x0000_s2072"/>
            </a:ext>
            <a:ext uri="{FF2B5EF4-FFF2-40B4-BE49-F238E27FC236}">
              <a16:creationId xmlns:a16="http://schemas.microsoft.com/office/drawing/2014/main" id="{819E9E9C-E24A-44EE-AD58-BFD96C07CD9F}"/>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41" name="Drop Down 4" hidden="1">
          <a:extLst>
            <a:ext uri="{63B3BB69-23CF-44E3-9099-C40C66FF867C}">
              <a14:compatExt xmlns:a14="http://schemas.microsoft.com/office/drawing/2010/main" spid="_x0000_s2052"/>
            </a:ext>
            <a:ext uri="{FF2B5EF4-FFF2-40B4-BE49-F238E27FC236}">
              <a16:creationId xmlns:a16="http://schemas.microsoft.com/office/drawing/2014/main" id="{A247431D-C56F-406B-9AA2-857A72BEB6CF}"/>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42" name="Drop Down 4" hidden="1">
          <a:extLst>
            <a:ext uri="{63B3BB69-23CF-44E3-9099-C40C66FF867C}">
              <a14:compatExt xmlns:a14="http://schemas.microsoft.com/office/drawing/2010/main" spid="_x0000_s2052"/>
            </a:ext>
            <a:ext uri="{FF2B5EF4-FFF2-40B4-BE49-F238E27FC236}">
              <a16:creationId xmlns:a16="http://schemas.microsoft.com/office/drawing/2014/main" id="{C7C56701-3389-47A0-8F92-2BED62B69868}"/>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43" name="Drop Down 4" hidden="1">
          <a:extLst>
            <a:ext uri="{63B3BB69-23CF-44E3-9099-C40C66FF867C}">
              <a14:compatExt xmlns:a14="http://schemas.microsoft.com/office/drawing/2010/main" spid="_x0000_s2052"/>
            </a:ext>
            <a:ext uri="{FF2B5EF4-FFF2-40B4-BE49-F238E27FC236}">
              <a16:creationId xmlns:a16="http://schemas.microsoft.com/office/drawing/2014/main" id="{F55D2352-D325-4D43-9CCA-B38AFD7F9707}"/>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44" name="Drop Down 4" hidden="1">
          <a:extLst>
            <a:ext uri="{63B3BB69-23CF-44E3-9099-C40C66FF867C}">
              <a14:compatExt xmlns:a14="http://schemas.microsoft.com/office/drawing/2010/main" spid="_x0000_s2052"/>
            </a:ext>
            <a:ext uri="{FF2B5EF4-FFF2-40B4-BE49-F238E27FC236}">
              <a16:creationId xmlns:a16="http://schemas.microsoft.com/office/drawing/2014/main" id="{D3167327-D897-40D9-AB67-3ACE29DB5ABF}"/>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45" name="Drop Down 4" hidden="1">
          <a:extLst>
            <a:ext uri="{63B3BB69-23CF-44E3-9099-C40C66FF867C}">
              <a14:compatExt xmlns:a14="http://schemas.microsoft.com/office/drawing/2010/main" spid="_x0000_s2052"/>
            </a:ext>
            <a:ext uri="{FF2B5EF4-FFF2-40B4-BE49-F238E27FC236}">
              <a16:creationId xmlns:a16="http://schemas.microsoft.com/office/drawing/2014/main" id="{727F5F56-B5D4-4FC7-91D5-5D75221EAEE3}"/>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46" name="Drop Down 20" hidden="1">
          <a:extLst>
            <a:ext uri="{63B3BB69-23CF-44E3-9099-C40C66FF867C}">
              <a14:compatExt xmlns:a14="http://schemas.microsoft.com/office/drawing/2010/main" spid="_x0000_s2068"/>
            </a:ext>
            <a:ext uri="{FF2B5EF4-FFF2-40B4-BE49-F238E27FC236}">
              <a16:creationId xmlns:a16="http://schemas.microsoft.com/office/drawing/2014/main" id="{45074EAE-36CD-4DE5-BE39-6578B5FEAE19}"/>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47" name="Drop Down 24" hidden="1">
          <a:extLst>
            <a:ext uri="{63B3BB69-23CF-44E3-9099-C40C66FF867C}">
              <a14:compatExt xmlns:a14="http://schemas.microsoft.com/office/drawing/2010/main" spid="_x0000_s2072"/>
            </a:ext>
            <a:ext uri="{FF2B5EF4-FFF2-40B4-BE49-F238E27FC236}">
              <a16:creationId xmlns:a16="http://schemas.microsoft.com/office/drawing/2014/main" id="{7D74B4B7-CEC5-4467-9CF0-E9E0F66ABED1}"/>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48" name="Drop Down 4" hidden="1">
          <a:extLst>
            <a:ext uri="{63B3BB69-23CF-44E3-9099-C40C66FF867C}">
              <a14:compatExt xmlns:a14="http://schemas.microsoft.com/office/drawing/2010/main" spid="_x0000_s2052"/>
            </a:ext>
            <a:ext uri="{FF2B5EF4-FFF2-40B4-BE49-F238E27FC236}">
              <a16:creationId xmlns:a16="http://schemas.microsoft.com/office/drawing/2014/main" id="{91C88DA2-1BF5-4377-ADF7-1599284D9B67}"/>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49" name="Drop Down 4" hidden="1">
          <a:extLst>
            <a:ext uri="{63B3BB69-23CF-44E3-9099-C40C66FF867C}">
              <a14:compatExt xmlns:a14="http://schemas.microsoft.com/office/drawing/2010/main" spid="_x0000_s2052"/>
            </a:ext>
            <a:ext uri="{FF2B5EF4-FFF2-40B4-BE49-F238E27FC236}">
              <a16:creationId xmlns:a16="http://schemas.microsoft.com/office/drawing/2014/main" id="{05F6F57C-7BD9-411A-BF70-D5EE49EC2053}"/>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50" name="Drop Down 4" hidden="1">
          <a:extLst>
            <a:ext uri="{63B3BB69-23CF-44E3-9099-C40C66FF867C}">
              <a14:compatExt xmlns:a14="http://schemas.microsoft.com/office/drawing/2010/main" spid="_x0000_s2052"/>
            </a:ext>
            <a:ext uri="{FF2B5EF4-FFF2-40B4-BE49-F238E27FC236}">
              <a16:creationId xmlns:a16="http://schemas.microsoft.com/office/drawing/2014/main" id="{0C1275FF-0F94-4772-9634-80F263229070}"/>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51" name="Drop Down 4" hidden="1">
          <a:extLst>
            <a:ext uri="{63B3BB69-23CF-44E3-9099-C40C66FF867C}">
              <a14:compatExt xmlns:a14="http://schemas.microsoft.com/office/drawing/2010/main" spid="_x0000_s2052"/>
            </a:ext>
            <a:ext uri="{FF2B5EF4-FFF2-40B4-BE49-F238E27FC236}">
              <a16:creationId xmlns:a16="http://schemas.microsoft.com/office/drawing/2014/main" id="{CCE85F72-0250-4C6A-AE28-01726EE84951}"/>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52" name="Drop Down 4" hidden="1">
          <a:extLst>
            <a:ext uri="{63B3BB69-23CF-44E3-9099-C40C66FF867C}">
              <a14:compatExt xmlns:a14="http://schemas.microsoft.com/office/drawing/2010/main" spid="_x0000_s2052"/>
            </a:ext>
            <a:ext uri="{FF2B5EF4-FFF2-40B4-BE49-F238E27FC236}">
              <a16:creationId xmlns:a16="http://schemas.microsoft.com/office/drawing/2014/main" id="{A3639E15-E66A-496E-8C17-7C5D5F42AE78}"/>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53" name="Drop Down 20" hidden="1">
          <a:extLst>
            <a:ext uri="{63B3BB69-23CF-44E3-9099-C40C66FF867C}">
              <a14:compatExt xmlns:a14="http://schemas.microsoft.com/office/drawing/2010/main" spid="_x0000_s2068"/>
            </a:ext>
            <a:ext uri="{FF2B5EF4-FFF2-40B4-BE49-F238E27FC236}">
              <a16:creationId xmlns:a16="http://schemas.microsoft.com/office/drawing/2014/main" id="{8531C2D6-77BA-473B-B361-EAD946C332C8}"/>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54" name="Drop Down 24" hidden="1">
          <a:extLst>
            <a:ext uri="{63B3BB69-23CF-44E3-9099-C40C66FF867C}">
              <a14:compatExt xmlns:a14="http://schemas.microsoft.com/office/drawing/2010/main" spid="_x0000_s2072"/>
            </a:ext>
            <a:ext uri="{FF2B5EF4-FFF2-40B4-BE49-F238E27FC236}">
              <a16:creationId xmlns:a16="http://schemas.microsoft.com/office/drawing/2014/main" id="{D73E0C84-ED51-4D84-8B55-85A1E6E16467}"/>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55" name="Drop Down 4" hidden="1">
          <a:extLst>
            <a:ext uri="{63B3BB69-23CF-44E3-9099-C40C66FF867C}">
              <a14:compatExt xmlns:a14="http://schemas.microsoft.com/office/drawing/2010/main" spid="_x0000_s2052"/>
            </a:ext>
            <a:ext uri="{FF2B5EF4-FFF2-40B4-BE49-F238E27FC236}">
              <a16:creationId xmlns:a16="http://schemas.microsoft.com/office/drawing/2014/main" id="{7CA19FC6-F4F1-4282-AAA8-128F153DCD3F}"/>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56" name="Drop Down 4" hidden="1">
          <a:extLst>
            <a:ext uri="{63B3BB69-23CF-44E3-9099-C40C66FF867C}">
              <a14:compatExt xmlns:a14="http://schemas.microsoft.com/office/drawing/2010/main" spid="_x0000_s2052"/>
            </a:ext>
            <a:ext uri="{FF2B5EF4-FFF2-40B4-BE49-F238E27FC236}">
              <a16:creationId xmlns:a16="http://schemas.microsoft.com/office/drawing/2014/main" id="{17DE7F82-A6B0-48FE-95F7-4078E67CFE36}"/>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57" name="Drop Down 4" hidden="1">
          <a:extLst>
            <a:ext uri="{63B3BB69-23CF-44E3-9099-C40C66FF867C}">
              <a14:compatExt xmlns:a14="http://schemas.microsoft.com/office/drawing/2010/main" spid="_x0000_s2052"/>
            </a:ext>
            <a:ext uri="{FF2B5EF4-FFF2-40B4-BE49-F238E27FC236}">
              <a16:creationId xmlns:a16="http://schemas.microsoft.com/office/drawing/2014/main" id="{82EB5DA6-69D2-45AD-B742-C8888767FB21}"/>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58" name="Drop Down 4" hidden="1">
          <a:extLst>
            <a:ext uri="{63B3BB69-23CF-44E3-9099-C40C66FF867C}">
              <a14:compatExt xmlns:a14="http://schemas.microsoft.com/office/drawing/2010/main" spid="_x0000_s2052"/>
            </a:ext>
            <a:ext uri="{FF2B5EF4-FFF2-40B4-BE49-F238E27FC236}">
              <a16:creationId xmlns:a16="http://schemas.microsoft.com/office/drawing/2014/main" id="{F7FC5722-7336-4E03-B955-75853E1B9935}"/>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59" name="Drop Down 4" hidden="1">
          <a:extLst>
            <a:ext uri="{63B3BB69-23CF-44E3-9099-C40C66FF867C}">
              <a14:compatExt xmlns:a14="http://schemas.microsoft.com/office/drawing/2010/main" spid="_x0000_s2052"/>
            </a:ext>
            <a:ext uri="{FF2B5EF4-FFF2-40B4-BE49-F238E27FC236}">
              <a16:creationId xmlns:a16="http://schemas.microsoft.com/office/drawing/2014/main" id="{FA3DFD4B-1DA8-490C-A49F-E35C95CDD33E}"/>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60" name="Drop Down 20" hidden="1">
          <a:extLst>
            <a:ext uri="{63B3BB69-23CF-44E3-9099-C40C66FF867C}">
              <a14:compatExt xmlns:a14="http://schemas.microsoft.com/office/drawing/2010/main" spid="_x0000_s2068"/>
            </a:ext>
            <a:ext uri="{FF2B5EF4-FFF2-40B4-BE49-F238E27FC236}">
              <a16:creationId xmlns:a16="http://schemas.microsoft.com/office/drawing/2014/main" id="{B1F95123-E29D-4246-B615-51BD8F8401F2}"/>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61" name="Drop Down 24" hidden="1">
          <a:extLst>
            <a:ext uri="{63B3BB69-23CF-44E3-9099-C40C66FF867C}">
              <a14:compatExt xmlns:a14="http://schemas.microsoft.com/office/drawing/2010/main" spid="_x0000_s2072"/>
            </a:ext>
            <a:ext uri="{FF2B5EF4-FFF2-40B4-BE49-F238E27FC236}">
              <a16:creationId xmlns:a16="http://schemas.microsoft.com/office/drawing/2014/main" id="{99D297D1-50C6-4360-9455-DF7813E52D21}"/>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62" name="Drop Down 4" hidden="1">
          <a:extLst>
            <a:ext uri="{63B3BB69-23CF-44E3-9099-C40C66FF867C}">
              <a14:compatExt xmlns:a14="http://schemas.microsoft.com/office/drawing/2010/main" spid="_x0000_s2052"/>
            </a:ext>
            <a:ext uri="{FF2B5EF4-FFF2-40B4-BE49-F238E27FC236}">
              <a16:creationId xmlns:a16="http://schemas.microsoft.com/office/drawing/2014/main" id="{7658C347-1FC2-43DF-9A35-BF028A855458}"/>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63" name="Drop Down 4" hidden="1">
          <a:extLst>
            <a:ext uri="{63B3BB69-23CF-44E3-9099-C40C66FF867C}">
              <a14:compatExt xmlns:a14="http://schemas.microsoft.com/office/drawing/2010/main" spid="_x0000_s2052"/>
            </a:ext>
            <a:ext uri="{FF2B5EF4-FFF2-40B4-BE49-F238E27FC236}">
              <a16:creationId xmlns:a16="http://schemas.microsoft.com/office/drawing/2014/main" id="{1B6C3A7C-8E53-4C09-B864-45429DD0090A}"/>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64" name="Drop Down 4" hidden="1">
          <a:extLst>
            <a:ext uri="{63B3BB69-23CF-44E3-9099-C40C66FF867C}">
              <a14:compatExt xmlns:a14="http://schemas.microsoft.com/office/drawing/2010/main" spid="_x0000_s2052"/>
            </a:ext>
            <a:ext uri="{FF2B5EF4-FFF2-40B4-BE49-F238E27FC236}">
              <a16:creationId xmlns:a16="http://schemas.microsoft.com/office/drawing/2014/main" id="{A8A36623-96D1-435B-B37F-3A52274850EF}"/>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65" name="Drop Down 4" hidden="1">
          <a:extLst>
            <a:ext uri="{63B3BB69-23CF-44E3-9099-C40C66FF867C}">
              <a14:compatExt xmlns:a14="http://schemas.microsoft.com/office/drawing/2010/main" spid="_x0000_s2052"/>
            </a:ext>
            <a:ext uri="{FF2B5EF4-FFF2-40B4-BE49-F238E27FC236}">
              <a16:creationId xmlns:a16="http://schemas.microsoft.com/office/drawing/2014/main" id="{3549682B-58D1-4DF2-9FE4-886C861F8B08}"/>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66" name="Drop Down 4" hidden="1">
          <a:extLst>
            <a:ext uri="{63B3BB69-23CF-44E3-9099-C40C66FF867C}">
              <a14:compatExt xmlns:a14="http://schemas.microsoft.com/office/drawing/2010/main" spid="_x0000_s2052"/>
            </a:ext>
            <a:ext uri="{FF2B5EF4-FFF2-40B4-BE49-F238E27FC236}">
              <a16:creationId xmlns:a16="http://schemas.microsoft.com/office/drawing/2014/main" id="{04EE75ED-2723-4632-910C-379163EF8B2D}"/>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67" name="Drop Down 20" hidden="1">
          <a:extLst>
            <a:ext uri="{63B3BB69-23CF-44E3-9099-C40C66FF867C}">
              <a14:compatExt xmlns:a14="http://schemas.microsoft.com/office/drawing/2010/main" spid="_x0000_s2068"/>
            </a:ext>
            <a:ext uri="{FF2B5EF4-FFF2-40B4-BE49-F238E27FC236}">
              <a16:creationId xmlns:a16="http://schemas.microsoft.com/office/drawing/2014/main" id="{38B864C6-F3F8-48CB-A68D-20CFB9D4CA6C}"/>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68" name="Drop Down 24" hidden="1">
          <a:extLst>
            <a:ext uri="{63B3BB69-23CF-44E3-9099-C40C66FF867C}">
              <a14:compatExt xmlns:a14="http://schemas.microsoft.com/office/drawing/2010/main" spid="_x0000_s2072"/>
            </a:ext>
            <a:ext uri="{FF2B5EF4-FFF2-40B4-BE49-F238E27FC236}">
              <a16:creationId xmlns:a16="http://schemas.microsoft.com/office/drawing/2014/main" id="{E3F7C40A-3029-43B3-B52F-A5E2EFAA0A17}"/>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69" name="Drop Down 4" hidden="1">
          <a:extLst>
            <a:ext uri="{63B3BB69-23CF-44E3-9099-C40C66FF867C}">
              <a14:compatExt xmlns:a14="http://schemas.microsoft.com/office/drawing/2010/main" spid="_x0000_s2052"/>
            </a:ext>
            <a:ext uri="{FF2B5EF4-FFF2-40B4-BE49-F238E27FC236}">
              <a16:creationId xmlns:a16="http://schemas.microsoft.com/office/drawing/2014/main" id="{7381F543-CECE-4B3C-980F-CF88BAFB973D}"/>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70" name="Drop Down 4" hidden="1">
          <a:extLst>
            <a:ext uri="{63B3BB69-23CF-44E3-9099-C40C66FF867C}">
              <a14:compatExt xmlns:a14="http://schemas.microsoft.com/office/drawing/2010/main" spid="_x0000_s2052"/>
            </a:ext>
            <a:ext uri="{FF2B5EF4-FFF2-40B4-BE49-F238E27FC236}">
              <a16:creationId xmlns:a16="http://schemas.microsoft.com/office/drawing/2014/main" id="{CFF12630-CB6A-437D-AAAF-8319C11E42BA}"/>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71" name="Drop Down 4" hidden="1">
          <a:extLst>
            <a:ext uri="{63B3BB69-23CF-44E3-9099-C40C66FF867C}">
              <a14:compatExt xmlns:a14="http://schemas.microsoft.com/office/drawing/2010/main" spid="_x0000_s2052"/>
            </a:ext>
            <a:ext uri="{FF2B5EF4-FFF2-40B4-BE49-F238E27FC236}">
              <a16:creationId xmlns:a16="http://schemas.microsoft.com/office/drawing/2014/main" id="{5BB12A39-CE10-4C43-9EC7-C20DF96FFB67}"/>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72" name="Drop Down 4" hidden="1">
          <a:extLst>
            <a:ext uri="{63B3BB69-23CF-44E3-9099-C40C66FF867C}">
              <a14:compatExt xmlns:a14="http://schemas.microsoft.com/office/drawing/2010/main" spid="_x0000_s2052"/>
            </a:ext>
            <a:ext uri="{FF2B5EF4-FFF2-40B4-BE49-F238E27FC236}">
              <a16:creationId xmlns:a16="http://schemas.microsoft.com/office/drawing/2014/main" id="{A48E12A0-97BD-4642-B73D-9FBD4A4CA39B}"/>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73" name="Drop Down 4" hidden="1">
          <a:extLst>
            <a:ext uri="{63B3BB69-23CF-44E3-9099-C40C66FF867C}">
              <a14:compatExt xmlns:a14="http://schemas.microsoft.com/office/drawing/2010/main" spid="_x0000_s2052"/>
            </a:ext>
            <a:ext uri="{FF2B5EF4-FFF2-40B4-BE49-F238E27FC236}">
              <a16:creationId xmlns:a16="http://schemas.microsoft.com/office/drawing/2014/main" id="{E416D050-DA60-4C8D-BC90-E5966B143BF2}"/>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74" name="Drop Down 20" hidden="1">
          <a:extLst>
            <a:ext uri="{63B3BB69-23CF-44E3-9099-C40C66FF867C}">
              <a14:compatExt xmlns:a14="http://schemas.microsoft.com/office/drawing/2010/main" spid="_x0000_s2068"/>
            </a:ext>
            <a:ext uri="{FF2B5EF4-FFF2-40B4-BE49-F238E27FC236}">
              <a16:creationId xmlns:a16="http://schemas.microsoft.com/office/drawing/2014/main" id="{3E1EAADA-A7B5-4AEB-BDAC-3ABA0F74DCC3}"/>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75" name="Drop Down 24" hidden="1">
          <a:extLst>
            <a:ext uri="{63B3BB69-23CF-44E3-9099-C40C66FF867C}">
              <a14:compatExt xmlns:a14="http://schemas.microsoft.com/office/drawing/2010/main" spid="_x0000_s2072"/>
            </a:ext>
            <a:ext uri="{FF2B5EF4-FFF2-40B4-BE49-F238E27FC236}">
              <a16:creationId xmlns:a16="http://schemas.microsoft.com/office/drawing/2014/main" id="{CBAD504A-143A-4D6A-9242-9E5CF60FE7E0}"/>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76" name="Drop Down 4" hidden="1">
          <a:extLst>
            <a:ext uri="{63B3BB69-23CF-44E3-9099-C40C66FF867C}">
              <a14:compatExt xmlns:a14="http://schemas.microsoft.com/office/drawing/2010/main" spid="_x0000_s2052"/>
            </a:ext>
            <a:ext uri="{FF2B5EF4-FFF2-40B4-BE49-F238E27FC236}">
              <a16:creationId xmlns:a16="http://schemas.microsoft.com/office/drawing/2014/main" id="{07AF5931-958E-4CC5-85D2-F53B40A184E7}"/>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77" name="Drop Down 4" hidden="1">
          <a:extLst>
            <a:ext uri="{63B3BB69-23CF-44E3-9099-C40C66FF867C}">
              <a14:compatExt xmlns:a14="http://schemas.microsoft.com/office/drawing/2010/main" spid="_x0000_s2052"/>
            </a:ext>
            <a:ext uri="{FF2B5EF4-FFF2-40B4-BE49-F238E27FC236}">
              <a16:creationId xmlns:a16="http://schemas.microsoft.com/office/drawing/2014/main" id="{9ABA957E-27B7-4D40-9639-28D6EDAFF2C6}"/>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78" name="Drop Down 4" hidden="1">
          <a:extLst>
            <a:ext uri="{63B3BB69-23CF-44E3-9099-C40C66FF867C}">
              <a14:compatExt xmlns:a14="http://schemas.microsoft.com/office/drawing/2010/main" spid="_x0000_s2052"/>
            </a:ext>
            <a:ext uri="{FF2B5EF4-FFF2-40B4-BE49-F238E27FC236}">
              <a16:creationId xmlns:a16="http://schemas.microsoft.com/office/drawing/2014/main" id="{B8C3F0DD-A96B-4EDA-A9BD-D934022C1130}"/>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79" name="Drop Down 4" hidden="1">
          <a:extLst>
            <a:ext uri="{63B3BB69-23CF-44E3-9099-C40C66FF867C}">
              <a14:compatExt xmlns:a14="http://schemas.microsoft.com/office/drawing/2010/main" spid="_x0000_s2052"/>
            </a:ext>
            <a:ext uri="{FF2B5EF4-FFF2-40B4-BE49-F238E27FC236}">
              <a16:creationId xmlns:a16="http://schemas.microsoft.com/office/drawing/2014/main" id="{FC443154-9FAB-43B2-9DB2-40A4CDC1B98D}"/>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80" name="Drop Down 4" hidden="1">
          <a:extLst>
            <a:ext uri="{63B3BB69-23CF-44E3-9099-C40C66FF867C}">
              <a14:compatExt xmlns:a14="http://schemas.microsoft.com/office/drawing/2010/main" spid="_x0000_s2052"/>
            </a:ext>
            <a:ext uri="{FF2B5EF4-FFF2-40B4-BE49-F238E27FC236}">
              <a16:creationId xmlns:a16="http://schemas.microsoft.com/office/drawing/2014/main" id="{D1C4A600-D58E-473D-8BA7-BDE2D1CA49B4}"/>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81" name="Drop Down 20" hidden="1">
          <a:extLst>
            <a:ext uri="{63B3BB69-23CF-44E3-9099-C40C66FF867C}">
              <a14:compatExt xmlns:a14="http://schemas.microsoft.com/office/drawing/2010/main" spid="_x0000_s2068"/>
            </a:ext>
            <a:ext uri="{FF2B5EF4-FFF2-40B4-BE49-F238E27FC236}">
              <a16:creationId xmlns:a16="http://schemas.microsoft.com/office/drawing/2014/main" id="{15869CC8-F16C-485B-9737-FA93D69D9603}"/>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82" name="Drop Down 24" hidden="1">
          <a:extLst>
            <a:ext uri="{63B3BB69-23CF-44E3-9099-C40C66FF867C}">
              <a14:compatExt xmlns:a14="http://schemas.microsoft.com/office/drawing/2010/main" spid="_x0000_s2072"/>
            </a:ext>
            <a:ext uri="{FF2B5EF4-FFF2-40B4-BE49-F238E27FC236}">
              <a16:creationId xmlns:a16="http://schemas.microsoft.com/office/drawing/2014/main" id="{D45443DD-4330-4CCE-AF5F-07FDDFE1790B}"/>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83" name="Drop Down 4" hidden="1">
          <a:extLst>
            <a:ext uri="{63B3BB69-23CF-44E3-9099-C40C66FF867C}">
              <a14:compatExt xmlns:a14="http://schemas.microsoft.com/office/drawing/2010/main" spid="_x0000_s2052"/>
            </a:ext>
            <a:ext uri="{FF2B5EF4-FFF2-40B4-BE49-F238E27FC236}">
              <a16:creationId xmlns:a16="http://schemas.microsoft.com/office/drawing/2014/main" id="{5B876E40-69C4-4A88-A5B5-A8C251115EB7}"/>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84" name="Drop Down 4" hidden="1">
          <a:extLst>
            <a:ext uri="{63B3BB69-23CF-44E3-9099-C40C66FF867C}">
              <a14:compatExt xmlns:a14="http://schemas.microsoft.com/office/drawing/2010/main" spid="_x0000_s2052"/>
            </a:ext>
            <a:ext uri="{FF2B5EF4-FFF2-40B4-BE49-F238E27FC236}">
              <a16:creationId xmlns:a16="http://schemas.microsoft.com/office/drawing/2014/main" id="{31722842-0D49-495F-A892-8590E9E8A58C}"/>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85" name="Drop Down 4" hidden="1">
          <a:extLst>
            <a:ext uri="{63B3BB69-23CF-44E3-9099-C40C66FF867C}">
              <a14:compatExt xmlns:a14="http://schemas.microsoft.com/office/drawing/2010/main" spid="_x0000_s2052"/>
            </a:ext>
            <a:ext uri="{FF2B5EF4-FFF2-40B4-BE49-F238E27FC236}">
              <a16:creationId xmlns:a16="http://schemas.microsoft.com/office/drawing/2014/main" id="{7691B4B0-A40C-4086-BBEF-30C4D8137D6D}"/>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86" name="Drop Down 4" hidden="1">
          <a:extLst>
            <a:ext uri="{63B3BB69-23CF-44E3-9099-C40C66FF867C}">
              <a14:compatExt xmlns:a14="http://schemas.microsoft.com/office/drawing/2010/main" spid="_x0000_s2052"/>
            </a:ext>
            <a:ext uri="{FF2B5EF4-FFF2-40B4-BE49-F238E27FC236}">
              <a16:creationId xmlns:a16="http://schemas.microsoft.com/office/drawing/2014/main" id="{47915A98-AC7F-4738-9512-16B62C835CFF}"/>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87" name="Drop Down 4" hidden="1">
          <a:extLst>
            <a:ext uri="{63B3BB69-23CF-44E3-9099-C40C66FF867C}">
              <a14:compatExt xmlns:a14="http://schemas.microsoft.com/office/drawing/2010/main" spid="_x0000_s2052"/>
            </a:ext>
            <a:ext uri="{FF2B5EF4-FFF2-40B4-BE49-F238E27FC236}">
              <a16:creationId xmlns:a16="http://schemas.microsoft.com/office/drawing/2014/main" id="{A9F71553-1582-47D2-B1E9-2406190008C9}"/>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88" name="Drop Down 20" hidden="1">
          <a:extLst>
            <a:ext uri="{63B3BB69-23CF-44E3-9099-C40C66FF867C}">
              <a14:compatExt xmlns:a14="http://schemas.microsoft.com/office/drawing/2010/main" spid="_x0000_s2068"/>
            </a:ext>
            <a:ext uri="{FF2B5EF4-FFF2-40B4-BE49-F238E27FC236}">
              <a16:creationId xmlns:a16="http://schemas.microsoft.com/office/drawing/2014/main" id="{49FA8170-DA94-4377-970E-46B45175CECB}"/>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89" name="Drop Down 24" hidden="1">
          <a:extLst>
            <a:ext uri="{63B3BB69-23CF-44E3-9099-C40C66FF867C}">
              <a14:compatExt xmlns:a14="http://schemas.microsoft.com/office/drawing/2010/main" spid="_x0000_s2072"/>
            </a:ext>
            <a:ext uri="{FF2B5EF4-FFF2-40B4-BE49-F238E27FC236}">
              <a16:creationId xmlns:a16="http://schemas.microsoft.com/office/drawing/2014/main" id="{4659CAD8-6204-4AB4-A833-9334855274A6}"/>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90" name="Drop Down 4" hidden="1">
          <a:extLst>
            <a:ext uri="{63B3BB69-23CF-44E3-9099-C40C66FF867C}">
              <a14:compatExt xmlns:a14="http://schemas.microsoft.com/office/drawing/2010/main" spid="_x0000_s2052"/>
            </a:ext>
            <a:ext uri="{FF2B5EF4-FFF2-40B4-BE49-F238E27FC236}">
              <a16:creationId xmlns:a16="http://schemas.microsoft.com/office/drawing/2014/main" id="{6C15009D-B7F4-47DF-A567-26EED6BE6F26}"/>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91" name="Drop Down 4" hidden="1">
          <a:extLst>
            <a:ext uri="{63B3BB69-23CF-44E3-9099-C40C66FF867C}">
              <a14:compatExt xmlns:a14="http://schemas.microsoft.com/office/drawing/2010/main" spid="_x0000_s2052"/>
            </a:ext>
            <a:ext uri="{FF2B5EF4-FFF2-40B4-BE49-F238E27FC236}">
              <a16:creationId xmlns:a16="http://schemas.microsoft.com/office/drawing/2014/main" id="{3E0A48E6-7450-4AC0-A550-315F363A5EC2}"/>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92" name="Drop Down 4" hidden="1">
          <a:extLst>
            <a:ext uri="{63B3BB69-23CF-44E3-9099-C40C66FF867C}">
              <a14:compatExt xmlns:a14="http://schemas.microsoft.com/office/drawing/2010/main" spid="_x0000_s2052"/>
            </a:ext>
            <a:ext uri="{FF2B5EF4-FFF2-40B4-BE49-F238E27FC236}">
              <a16:creationId xmlns:a16="http://schemas.microsoft.com/office/drawing/2014/main" id="{E954403C-6A5D-4E02-B2B6-807C7FDB0E4E}"/>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93" name="Drop Down 4" hidden="1">
          <a:extLst>
            <a:ext uri="{63B3BB69-23CF-44E3-9099-C40C66FF867C}">
              <a14:compatExt xmlns:a14="http://schemas.microsoft.com/office/drawing/2010/main" spid="_x0000_s2052"/>
            </a:ext>
            <a:ext uri="{FF2B5EF4-FFF2-40B4-BE49-F238E27FC236}">
              <a16:creationId xmlns:a16="http://schemas.microsoft.com/office/drawing/2014/main" id="{54025155-05BB-409C-99F9-A1559386E0A8}"/>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94" name="Drop Down 4" hidden="1">
          <a:extLst>
            <a:ext uri="{63B3BB69-23CF-44E3-9099-C40C66FF867C}">
              <a14:compatExt xmlns:a14="http://schemas.microsoft.com/office/drawing/2010/main" spid="_x0000_s2052"/>
            </a:ext>
            <a:ext uri="{FF2B5EF4-FFF2-40B4-BE49-F238E27FC236}">
              <a16:creationId xmlns:a16="http://schemas.microsoft.com/office/drawing/2014/main" id="{5C2591B3-F8D3-4930-9DB7-7D815AEF4619}"/>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395" name="Drop Down 20" hidden="1">
          <a:extLst>
            <a:ext uri="{63B3BB69-23CF-44E3-9099-C40C66FF867C}">
              <a14:compatExt xmlns:a14="http://schemas.microsoft.com/office/drawing/2010/main" spid="_x0000_s2068"/>
            </a:ext>
            <a:ext uri="{FF2B5EF4-FFF2-40B4-BE49-F238E27FC236}">
              <a16:creationId xmlns:a16="http://schemas.microsoft.com/office/drawing/2014/main" id="{9AA098A7-762B-46E5-AFF3-EBF33F39EBEF}"/>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396" name="Drop Down 24" hidden="1">
          <a:extLst>
            <a:ext uri="{63B3BB69-23CF-44E3-9099-C40C66FF867C}">
              <a14:compatExt xmlns:a14="http://schemas.microsoft.com/office/drawing/2010/main" spid="_x0000_s2072"/>
            </a:ext>
            <a:ext uri="{FF2B5EF4-FFF2-40B4-BE49-F238E27FC236}">
              <a16:creationId xmlns:a16="http://schemas.microsoft.com/office/drawing/2014/main" id="{329F5F7E-0BEE-40BA-A018-DFB5EC37983E}"/>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97" name="Drop Down 4" hidden="1">
          <a:extLst>
            <a:ext uri="{63B3BB69-23CF-44E3-9099-C40C66FF867C}">
              <a14:compatExt xmlns:a14="http://schemas.microsoft.com/office/drawing/2010/main" spid="_x0000_s2052"/>
            </a:ext>
            <a:ext uri="{FF2B5EF4-FFF2-40B4-BE49-F238E27FC236}">
              <a16:creationId xmlns:a16="http://schemas.microsoft.com/office/drawing/2014/main" id="{79B9D202-DF59-4F2D-9B78-ADE6354D2478}"/>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398" name="Drop Down 4" hidden="1">
          <a:extLst>
            <a:ext uri="{63B3BB69-23CF-44E3-9099-C40C66FF867C}">
              <a14:compatExt xmlns:a14="http://schemas.microsoft.com/office/drawing/2010/main" spid="_x0000_s2052"/>
            </a:ext>
            <a:ext uri="{FF2B5EF4-FFF2-40B4-BE49-F238E27FC236}">
              <a16:creationId xmlns:a16="http://schemas.microsoft.com/office/drawing/2014/main" id="{8DC454D4-5F44-4C70-A307-44BD742DA8F8}"/>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399" name="Drop Down 4" hidden="1">
          <a:extLst>
            <a:ext uri="{63B3BB69-23CF-44E3-9099-C40C66FF867C}">
              <a14:compatExt xmlns:a14="http://schemas.microsoft.com/office/drawing/2010/main" spid="_x0000_s2052"/>
            </a:ext>
            <a:ext uri="{FF2B5EF4-FFF2-40B4-BE49-F238E27FC236}">
              <a16:creationId xmlns:a16="http://schemas.microsoft.com/office/drawing/2014/main" id="{AE42AE1C-0508-40F1-8F40-EFB84578CF66}"/>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400" name="Drop Down 4" hidden="1">
          <a:extLst>
            <a:ext uri="{63B3BB69-23CF-44E3-9099-C40C66FF867C}">
              <a14:compatExt xmlns:a14="http://schemas.microsoft.com/office/drawing/2010/main" spid="_x0000_s2052"/>
            </a:ext>
            <a:ext uri="{FF2B5EF4-FFF2-40B4-BE49-F238E27FC236}">
              <a16:creationId xmlns:a16="http://schemas.microsoft.com/office/drawing/2014/main" id="{FA51A61C-AF34-43AB-A771-CAB13DF7F041}"/>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401" name="Drop Down 4" hidden="1">
          <a:extLst>
            <a:ext uri="{63B3BB69-23CF-44E3-9099-C40C66FF867C}">
              <a14:compatExt xmlns:a14="http://schemas.microsoft.com/office/drawing/2010/main" spid="_x0000_s2052"/>
            </a:ext>
            <a:ext uri="{FF2B5EF4-FFF2-40B4-BE49-F238E27FC236}">
              <a16:creationId xmlns:a16="http://schemas.microsoft.com/office/drawing/2014/main" id="{C9894963-BE48-4B26-B58B-D4CA28312BD7}"/>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402" name="Drop Down 20" hidden="1">
          <a:extLst>
            <a:ext uri="{63B3BB69-23CF-44E3-9099-C40C66FF867C}">
              <a14:compatExt xmlns:a14="http://schemas.microsoft.com/office/drawing/2010/main" spid="_x0000_s2068"/>
            </a:ext>
            <a:ext uri="{FF2B5EF4-FFF2-40B4-BE49-F238E27FC236}">
              <a16:creationId xmlns:a16="http://schemas.microsoft.com/office/drawing/2014/main" id="{F0FBCB84-D287-41F7-AAA8-572424688169}"/>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403" name="Drop Down 24" hidden="1">
          <a:extLst>
            <a:ext uri="{63B3BB69-23CF-44E3-9099-C40C66FF867C}">
              <a14:compatExt xmlns:a14="http://schemas.microsoft.com/office/drawing/2010/main" spid="_x0000_s2072"/>
            </a:ext>
            <a:ext uri="{FF2B5EF4-FFF2-40B4-BE49-F238E27FC236}">
              <a16:creationId xmlns:a16="http://schemas.microsoft.com/office/drawing/2014/main" id="{0DD3B2A0-F377-49CA-8387-ECD1A3D33BCC}"/>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404" name="Drop Down 4" hidden="1">
          <a:extLst>
            <a:ext uri="{63B3BB69-23CF-44E3-9099-C40C66FF867C}">
              <a14:compatExt xmlns:a14="http://schemas.microsoft.com/office/drawing/2010/main" spid="_x0000_s2052"/>
            </a:ext>
            <a:ext uri="{FF2B5EF4-FFF2-40B4-BE49-F238E27FC236}">
              <a16:creationId xmlns:a16="http://schemas.microsoft.com/office/drawing/2014/main" id="{AF46B0FA-7E7E-4084-A449-AA2419CC6EDA}"/>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405" name="Drop Down 4" hidden="1">
          <a:extLst>
            <a:ext uri="{63B3BB69-23CF-44E3-9099-C40C66FF867C}">
              <a14:compatExt xmlns:a14="http://schemas.microsoft.com/office/drawing/2010/main" spid="_x0000_s2052"/>
            </a:ext>
            <a:ext uri="{FF2B5EF4-FFF2-40B4-BE49-F238E27FC236}">
              <a16:creationId xmlns:a16="http://schemas.microsoft.com/office/drawing/2014/main" id="{96719DC9-3D11-48A0-AB77-96ACD43DC4D9}"/>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406" name="Drop Down 4" hidden="1">
          <a:extLst>
            <a:ext uri="{63B3BB69-23CF-44E3-9099-C40C66FF867C}">
              <a14:compatExt xmlns:a14="http://schemas.microsoft.com/office/drawing/2010/main" spid="_x0000_s2052"/>
            </a:ext>
            <a:ext uri="{FF2B5EF4-FFF2-40B4-BE49-F238E27FC236}">
              <a16:creationId xmlns:a16="http://schemas.microsoft.com/office/drawing/2014/main" id="{D481E6A1-A04C-4840-AB54-E418D463A515}"/>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407" name="Drop Down 4" hidden="1">
          <a:extLst>
            <a:ext uri="{63B3BB69-23CF-44E3-9099-C40C66FF867C}">
              <a14:compatExt xmlns:a14="http://schemas.microsoft.com/office/drawing/2010/main" spid="_x0000_s2052"/>
            </a:ext>
            <a:ext uri="{FF2B5EF4-FFF2-40B4-BE49-F238E27FC236}">
              <a16:creationId xmlns:a16="http://schemas.microsoft.com/office/drawing/2014/main" id="{81950CF9-22C4-441E-97C6-1B0B87C170D8}"/>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408" name="Drop Down 4" hidden="1">
          <a:extLst>
            <a:ext uri="{63B3BB69-23CF-44E3-9099-C40C66FF867C}">
              <a14:compatExt xmlns:a14="http://schemas.microsoft.com/office/drawing/2010/main" spid="_x0000_s2052"/>
            </a:ext>
            <a:ext uri="{FF2B5EF4-FFF2-40B4-BE49-F238E27FC236}">
              <a16:creationId xmlns:a16="http://schemas.microsoft.com/office/drawing/2014/main" id="{9C6779E7-9B56-4D23-B5BE-A41F5B131A96}"/>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215</xdr:row>
      <xdr:rowOff>0</xdr:rowOff>
    </xdr:from>
    <xdr:ext cx="1921468" cy="195685"/>
    <xdr:sp macro="" textlink="">
      <xdr:nvSpPr>
        <xdr:cNvPr id="1409" name="Drop Down 20" hidden="1">
          <a:extLst>
            <a:ext uri="{63B3BB69-23CF-44E3-9099-C40C66FF867C}">
              <a14:compatExt xmlns:a14="http://schemas.microsoft.com/office/drawing/2010/main" spid="_x0000_s2068"/>
            </a:ext>
            <a:ext uri="{FF2B5EF4-FFF2-40B4-BE49-F238E27FC236}">
              <a16:creationId xmlns:a16="http://schemas.microsoft.com/office/drawing/2014/main" id="{682A6B1E-F9CB-46D1-8CBC-4259B21AE436}"/>
            </a:ext>
          </a:extLst>
        </xdr:cNvPr>
        <xdr:cNvSpPr/>
      </xdr:nvSpPr>
      <xdr:spPr bwMode="auto">
        <a:xfrm>
          <a:off x="6065520" y="35143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215</xdr:row>
      <xdr:rowOff>0</xdr:rowOff>
    </xdr:from>
    <xdr:ext cx="2476500" cy="199970"/>
    <xdr:sp macro="" textlink="">
      <xdr:nvSpPr>
        <xdr:cNvPr id="1410" name="Drop Down 24" hidden="1">
          <a:extLst>
            <a:ext uri="{63B3BB69-23CF-44E3-9099-C40C66FF867C}">
              <a14:compatExt xmlns:a14="http://schemas.microsoft.com/office/drawing/2010/main" spid="_x0000_s2072"/>
            </a:ext>
            <a:ext uri="{FF2B5EF4-FFF2-40B4-BE49-F238E27FC236}">
              <a16:creationId xmlns:a16="http://schemas.microsoft.com/office/drawing/2014/main" id="{6F011582-8B58-44D2-908A-D43284E33399}"/>
            </a:ext>
          </a:extLst>
        </xdr:cNvPr>
        <xdr:cNvSpPr/>
      </xdr:nvSpPr>
      <xdr:spPr bwMode="auto">
        <a:xfrm>
          <a:off x="3901440" y="35143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411" name="Drop Down 4" hidden="1">
          <a:extLst>
            <a:ext uri="{63B3BB69-23CF-44E3-9099-C40C66FF867C}">
              <a14:compatExt xmlns:a14="http://schemas.microsoft.com/office/drawing/2010/main" spid="_x0000_s2052"/>
            </a:ext>
            <a:ext uri="{FF2B5EF4-FFF2-40B4-BE49-F238E27FC236}">
              <a16:creationId xmlns:a16="http://schemas.microsoft.com/office/drawing/2014/main" id="{1CB5B046-1AE3-40E6-B581-352464B54A5B}"/>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412" name="Drop Down 4" hidden="1">
          <a:extLst>
            <a:ext uri="{63B3BB69-23CF-44E3-9099-C40C66FF867C}">
              <a14:compatExt xmlns:a14="http://schemas.microsoft.com/office/drawing/2010/main" spid="_x0000_s2052"/>
            </a:ext>
            <a:ext uri="{FF2B5EF4-FFF2-40B4-BE49-F238E27FC236}">
              <a16:creationId xmlns:a16="http://schemas.microsoft.com/office/drawing/2014/main" id="{FA242E64-8883-46DB-85B9-501E97AB271E}"/>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215</xdr:row>
      <xdr:rowOff>0</xdr:rowOff>
    </xdr:from>
    <xdr:ext cx="2529840" cy="195685"/>
    <xdr:sp macro="" textlink="">
      <xdr:nvSpPr>
        <xdr:cNvPr id="1413" name="Drop Down 4" hidden="1">
          <a:extLst>
            <a:ext uri="{63B3BB69-23CF-44E3-9099-C40C66FF867C}">
              <a14:compatExt xmlns:a14="http://schemas.microsoft.com/office/drawing/2010/main" spid="_x0000_s2052"/>
            </a:ext>
            <a:ext uri="{FF2B5EF4-FFF2-40B4-BE49-F238E27FC236}">
              <a16:creationId xmlns:a16="http://schemas.microsoft.com/office/drawing/2014/main" id="{3762F6CB-BA3B-4450-B718-EF04B45FB505}"/>
            </a:ext>
          </a:extLst>
        </xdr:cNvPr>
        <xdr:cNvSpPr/>
      </xdr:nvSpPr>
      <xdr:spPr bwMode="auto">
        <a:xfrm>
          <a:off x="553974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215</xdr:row>
      <xdr:rowOff>0</xdr:rowOff>
    </xdr:from>
    <xdr:ext cx="2529840" cy="195685"/>
    <xdr:sp macro="" textlink="">
      <xdr:nvSpPr>
        <xdr:cNvPr id="1414" name="Drop Down 4" hidden="1">
          <a:extLst>
            <a:ext uri="{63B3BB69-23CF-44E3-9099-C40C66FF867C}">
              <a14:compatExt xmlns:a14="http://schemas.microsoft.com/office/drawing/2010/main" spid="_x0000_s2052"/>
            </a:ext>
            <a:ext uri="{FF2B5EF4-FFF2-40B4-BE49-F238E27FC236}">
              <a16:creationId xmlns:a16="http://schemas.microsoft.com/office/drawing/2014/main" id="{0718491B-BB74-4880-BE68-9A21E70F5C39}"/>
            </a:ext>
          </a:extLst>
        </xdr:cNvPr>
        <xdr:cNvSpPr/>
      </xdr:nvSpPr>
      <xdr:spPr bwMode="auto">
        <a:xfrm>
          <a:off x="5227320" y="35143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15" name="Drop Down 4" hidden="1">
          <a:extLst>
            <a:ext uri="{63B3BB69-23CF-44E3-9099-C40C66FF867C}">
              <a14:compatExt xmlns:a14="http://schemas.microsoft.com/office/drawing/2010/main" spid="_x0000_s2052"/>
            </a:ext>
            <a:ext uri="{FF2B5EF4-FFF2-40B4-BE49-F238E27FC236}">
              <a16:creationId xmlns:a16="http://schemas.microsoft.com/office/drawing/2014/main" id="{C0665B19-9FB4-4112-85D8-31A714458EB5}"/>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16" name="Drop Down 20" hidden="1">
          <a:extLst>
            <a:ext uri="{63B3BB69-23CF-44E3-9099-C40C66FF867C}">
              <a14:compatExt xmlns:a14="http://schemas.microsoft.com/office/drawing/2010/main" spid="_x0000_s2068"/>
            </a:ext>
            <a:ext uri="{FF2B5EF4-FFF2-40B4-BE49-F238E27FC236}">
              <a16:creationId xmlns:a16="http://schemas.microsoft.com/office/drawing/2014/main" id="{ED3EB5C6-CCA6-4B51-8B0E-602CA55F1733}"/>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17" name="Drop Down 24" hidden="1">
          <a:extLst>
            <a:ext uri="{63B3BB69-23CF-44E3-9099-C40C66FF867C}">
              <a14:compatExt xmlns:a14="http://schemas.microsoft.com/office/drawing/2010/main" spid="_x0000_s2072"/>
            </a:ext>
            <a:ext uri="{FF2B5EF4-FFF2-40B4-BE49-F238E27FC236}">
              <a16:creationId xmlns:a16="http://schemas.microsoft.com/office/drawing/2014/main" id="{266BBF26-0C2D-46D4-B63A-5956B0982C68}"/>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18" name="Drop Down 4" hidden="1">
          <a:extLst>
            <a:ext uri="{63B3BB69-23CF-44E3-9099-C40C66FF867C}">
              <a14:compatExt xmlns:a14="http://schemas.microsoft.com/office/drawing/2010/main" spid="_x0000_s2052"/>
            </a:ext>
            <a:ext uri="{FF2B5EF4-FFF2-40B4-BE49-F238E27FC236}">
              <a16:creationId xmlns:a16="http://schemas.microsoft.com/office/drawing/2014/main" id="{EAB3C9F1-1F19-460A-822C-F601950C0515}"/>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19" name="Drop Down 4" hidden="1">
          <a:extLst>
            <a:ext uri="{63B3BB69-23CF-44E3-9099-C40C66FF867C}">
              <a14:compatExt xmlns:a14="http://schemas.microsoft.com/office/drawing/2010/main" spid="_x0000_s2052"/>
            </a:ext>
            <a:ext uri="{FF2B5EF4-FFF2-40B4-BE49-F238E27FC236}">
              <a16:creationId xmlns:a16="http://schemas.microsoft.com/office/drawing/2014/main" id="{3D1F2527-E609-4E5C-A725-9088410D3615}"/>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20" name="Drop Down 4" hidden="1">
          <a:extLst>
            <a:ext uri="{63B3BB69-23CF-44E3-9099-C40C66FF867C}">
              <a14:compatExt xmlns:a14="http://schemas.microsoft.com/office/drawing/2010/main" spid="_x0000_s2052"/>
            </a:ext>
            <a:ext uri="{FF2B5EF4-FFF2-40B4-BE49-F238E27FC236}">
              <a16:creationId xmlns:a16="http://schemas.microsoft.com/office/drawing/2014/main" id="{B52200A4-745E-4CE3-BCE6-4E617CD7C2CC}"/>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21" name="Drop Down 4" hidden="1">
          <a:extLst>
            <a:ext uri="{63B3BB69-23CF-44E3-9099-C40C66FF867C}">
              <a14:compatExt xmlns:a14="http://schemas.microsoft.com/office/drawing/2010/main" spid="_x0000_s2052"/>
            </a:ext>
            <a:ext uri="{FF2B5EF4-FFF2-40B4-BE49-F238E27FC236}">
              <a16:creationId xmlns:a16="http://schemas.microsoft.com/office/drawing/2014/main" id="{7991DC51-C01D-43CF-B399-6303E2F8889D}"/>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22" name="Drop Down 4" hidden="1">
          <a:extLst>
            <a:ext uri="{63B3BB69-23CF-44E3-9099-C40C66FF867C}">
              <a14:compatExt xmlns:a14="http://schemas.microsoft.com/office/drawing/2010/main" spid="_x0000_s2052"/>
            </a:ext>
            <a:ext uri="{FF2B5EF4-FFF2-40B4-BE49-F238E27FC236}">
              <a16:creationId xmlns:a16="http://schemas.microsoft.com/office/drawing/2014/main" id="{A94B778B-4BF6-4621-B624-8D7F97EFA901}"/>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23" name="Drop Down 20" hidden="1">
          <a:extLst>
            <a:ext uri="{63B3BB69-23CF-44E3-9099-C40C66FF867C}">
              <a14:compatExt xmlns:a14="http://schemas.microsoft.com/office/drawing/2010/main" spid="_x0000_s2068"/>
            </a:ext>
            <a:ext uri="{FF2B5EF4-FFF2-40B4-BE49-F238E27FC236}">
              <a16:creationId xmlns:a16="http://schemas.microsoft.com/office/drawing/2014/main" id="{A930D98A-7F0B-421F-8D2B-0FC84D954494}"/>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24" name="Drop Down 24" hidden="1">
          <a:extLst>
            <a:ext uri="{63B3BB69-23CF-44E3-9099-C40C66FF867C}">
              <a14:compatExt xmlns:a14="http://schemas.microsoft.com/office/drawing/2010/main" spid="_x0000_s2072"/>
            </a:ext>
            <a:ext uri="{FF2B5EF4-FFF2-40B4-BE49-F238E27FC236}">
              <a16:creationId xmlns:a16="http://schemas.microsoft.com/office/drawing/2014/main" id="{9C6275EA-1BAE-488B-A5EA-2920F8156D1B}"/>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25" name="Drop Down 4" hidden="1">
          <a:extLst>
            <a:ext uri="{63B3BB69-23CF-44E3-9099-C40C66FF867C}">
              <a14:compatExt xmlns:a14="http://schemas.microsoft.com/office/drawing/2010/main" spid="_x0000_s2052"/>
            </a:ext>
            <a:ext uri="{FF2B5EF4-FFF2-40B4-BE49-F238E27FC236}">
              <a16:creationId xmlns:a16="http://schemas.microsoft.com/office/drawing/2014/main" id="{A849BFD2-DDB5-48FD-A2C9-5E7FE50917E0}"/>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26" name="Drop Down 4" hidden="1">
          <a:extLst>
            <a:ext uri="{63B3BB69-23CF-44E3-9099-C40C66FF867C}">
              <a14:compatExt xmlns:a14="http://schemas.microsoft.com/office/drawing/2010/main" spid="_x0000_s2052"/>
            </a:ext>
            <a:ext uri="{FF2B5EF4-FFF2-40B4-BE49-F238E27FC236}">
              <a16:creationId xmlns:a16="http://schemas.microsoft.com/office/drawing/2014/main" id="{1E1DBEE6-5BA3-4B4D-BB48-896CD06DAF6A}"/>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27" name="Drop Down 4" hidden="1">
          <a:extLst>
            <a:ext uri="{63B3BB69-23CF-44E3-9099-C40C66FF867C}">
              <a14:compatExt xmlns:a14="http://schemas.microsoft.com/office/drawing/2010/main" spid="_x0000_s2052"/>
            </a:ext>
            <a:ext uri="{FF2B5EF4-FFF2-40B4-BE49-F238E27FC236}">
              <a16:creationId xmlns:a16="http://schemas.microsoft.com/office/drawing/2014/main" id="{0D17AF1F-875E-4061-8BB1-476899431B12}"/>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28" name="Drop Down 4" hidden="1">
          <a:extLst>
            <a:ext uri="{63B3BB69-23CF-44E3-9099-C40C66FF867C}">
              <a14:compatExt xmlns:a14="http://schemas.microsoft.com/office/drawing/2010/main" spid="_x0000_s2052"/>
            </a:ext>
            <a:ext uri="{FF2B5EF4-FFF2-40B4-BE49-F238E27FC236}">
              <a16:creationId xmlns:a16="http://schemas.microsoft.com/office/drawing/2014/main" id="{7BAAF133-80A9-427B-8BA5-52AB8691D91B}"/>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29" name="Drop Down 4" hidden="1">
          <a:extLst>
            <a:ext uri="{63B3BB69-23CF-44E3-9099-C40C66FF867C}">
              <a14:compatExt xmlns:a14="http://schemas.microsoft.com/office/drawing/2010/main" spid="_x0000_s2052"/>
            </a:ext>
            <a:ext uri="{FF2B5EF4-FFF2-40B4-BE49-F238E27FC236}">
              <a16:creationId xmlns:a16="http://schemas.microsoft.com/office/drawing/2014/main" id="{222A1B2D-CB55-474E-AC67-C7849C6033C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30" name="Drop Down 20" hidden="1">
          <a:extLst>
            <a:ext uri="{63B3BB69-23CF-44E3-9099-C40C66FF867C}">
              <a14:compatExt xmlns:a14="http://schemas.microsoft.com/office/drawing/2010/main" spid="_x0000_s2068"/>
            </a:ext>
            <a:ext uri="{FF2B5EF4-FFF2-40B4-BE49-F238E27FC236}">
              <a16:creationId xmlns:a16="http://schemas.microsoft.com/office/drawing/2014/main" id="{A9F3CAD1-33E2-4998-98FD-D8DD1D00D547}"/>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31" name="Drop Down 24" hidden="1">
          <a:extLst>
            <a:ext uri="{63B3BB69-23CF-44E3-9099-C40C66FF867C}">
              <a14:compatExt xmlns:a14="http://schemas.microsoft.com/office/drawing/2010/main" spid="_x0000_s2072"/>
            </a:ext>
            <a:ext uri="{FF2B5EF4-FFF2-40B4-BE49-F238E27FC236}">
              <a16:creationId xmlns:a16="http://schemas.microsoft.com/office/drawing/2014/main" id="{5F57AC32-D4A2-4263-8CEE-D125F159FFA1}"/>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32" name="Drop Down 4" hidden="1">
          <a:extLst>
            <a:ext uri="{63B3BB69-23CF-44E3-9099-C40C66FF867C}">
              <a14:compatExt xmlns:a14="http://schemas.microsoft.com/office/drawing/2010/main" spid="_x0000_s2052"/>
            </a:ext>
            <a:ext uri="{FF2B5EF4-FFF2-40B4-BE49-F238E27FC236}">
              <a16:creationId xmlns:a16="http://schemas.microsoft.com/office/drawing/2014/main" id="{21C43839-6C1E-489B-94CE-D10427F54A96}"/>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33" name="Drop Down 4" hidden="1">
          <a:extLst>
            <a:ext uri="{63B3BB69-23CF-44E3-9099-C40C66FF867C}">
              <a14:compatExt xmlns:a14="http://schemas.microsoft.com/office/drawing/2010/main" spid="_x0000_s2052"/>
            </a:ext>
            <a:ext uri="{FF2B5EF4-FFF2-40B4-BE49-F238E27FC236}">
              <a16:creationId xmlns:a16="http://schemas.microsoft.com/office/drawing/2014/main" id="{37D09683-3538-4FD3-85E3-C6CCFEA30A78}"/>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34" name="Drop Down 4" hidden="1">
          <a:extLst>
            <a:ext uri="{63B3BB69-23CF-44E3-9099-C40C66FF867C}">
              <a14:compatExt xmlns:a14="http://schemas.microsoft.com/office/drawing/2010/main" spid="_x0000_s2052"/>
            </a:ext>
            <a:ext uri="{FF2B5EF4-FFF2-40B4-BE49-F238E27FC236}">
              <a16:creationId xmlns:a16="http://schemas.microsoft.com/office/drawing/2014/main" id="{EA0D69B2-3E6B-45A5-96EF-C8E1322FEA2F}"/>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35" name="Drop Down 4" hidden="1">
          <a:extLst>
            <a:ext uri="{63B3BB69-23CF-44E3-9099-C40C66FF867C}">
              <a14:compatExt xmlns:a14="http://schemas.microsoft.com/office/drawing/2010/main" spid="_x0000_s2052"/>
            </a:ext>
            <a:ext uri="{FF2B5EF4-FFF2-40B4-BE49-F238E27FC236}">
              <a16:creationId xmlns:a16="http://schemas.microsoft.com/office/drawing/2014/main" id="{ACB268BA-54A5-49E9-838C-0D9830A56487}"/>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36" name="Drop Down 4" hidden="1">
          <a:extLst>
            <a:ext uri="{63B3BB69-23CF-44E3-9099-C40C66FF867C}">
              <a14:compatExt xmlns:a14="http://schemas.microsoft.com/office/drawing/2010/main" spid="_x0000_s2052"/>
            </a:ext>
            <a:ext uri="{FF2B5EF4-FFF2-40B4-BE49-F238E27FC236}">
              <a16:creationId xmlns:a16="http://schemas.microsoft.com/office/drawing/2014/main" id="{4595FED5-DA9D-4143-96AE-34A1E1F73D1B}"/>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37" name="Drop Down 20" hidden="1">
          <a:extLst>
            <a:ext uri="{63B3BB69-23CF-44E3-9099-C40C66FF867C}">
              <a14:compatExt xmlns:a14="http://schemas.microsoft.com/office/drawing/2010/main" spid="_x0000_s2068"/>
            </a:ext>
            <a:ext uri="{FF2B5EF4-FFF2-40B4-BE49-F238E27FC236}">
              <a16:creationId xmlns:a16="http://schemas.microsoft.com/office/drawing/2014/main" id="{D6C22F6E-CA4D-4E4B-82B6-1A23D4DA0AD6}"/>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38" name="Drop Down 24" hidden="1">
          <a:extLst>
            <a:ext uri="{63B3BB69-23CF-44E3-9099-C40C66FF867C}">
              <a14:compatExt xmlns:a14="http://schemas.microsoft.com/office/drawing/2010/main" spid="_x0000_s2072"/>
            </a:ext>
            <a:ext uri="{FF2B5EF4-FFF2-40B4-BE49-F238E27FC236}">
              <a16:creationId xmlns:a16="http://schemas.microsoft.com/office/drawing/2014/main" id="{04C79DFA-B472-4848-9543-BF6592C000BF}"/>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39" name="Drop Down 4" hidden="1">
          <a:extLst>
            <a:ext uri="{63B3BB69-23CF-44E3-9099-C40C66FF867C}">
              <a14:compatExt xmlns:a14="http://schemas.microsoft.com/office/drawing/2010/main" spid="_x0000_s2052"/>
            </a:ext>
            <a:ext uri="{FF2B5EF4-FFF2-40B4-BE49-F238E27FC236}">
              <a16:creationId xmlns:a16="http://schemas.microsoft.com/office/drawing/2014/main" id="{AB8018BD-FBA0-4EE1-A2AB-590966D3E903}"/>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40" name="Drop Down 4" hidden="1">
          <a:extLst>
            <a:ext uri="{63B3BB69-23CF-44E3-9099-C40C66FF867C}">
              <a14:compatExt xmlns:a14="http://schemas.microsoft.com/office/drawing/2010/main" spid="_x0000_s2052"/>
            </a:ext>
            <a:ext uri="{FF2B5EF4-FFF2-40B4-BE49-F238E27FC236}">
              <a16:creationId xmlns:a16="http://schemas.microsoft.com/office/drawing/2014/main" id="{642131AF-0592-4CF2-8AF6-858F606C847A}"/>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41" name="Drop Down 4" hidden="1">
          <a:extLst>
            <a:ext uri="{63B3BB69-23CF-44E3-9099-C40C66FF867C}">
              <a14:compatExt xmlns:a14="http://schemas.microsoft.com/office/drawing/2010/main" spid="_x0000_s2052"/>
            </a:ext>
            <a:ext uri="{FF2B5EF4-FFF2-40B4-BE49-F238E27FC236}">
              <a16:creationId xmlns:a16="http://schemas.microsoft.com/office/drawing/2014/main" id="{88DD209E-B547-4AD2-BB53-F0DC8E767AA2}"/>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42" name="Drop Down 4" hidden="1">
          <a:extLst>
            <a:ext uri="{63B3BB69-23CF-44E3-9099-C40C66FF867C}">
              <a14:compatExt xmlns:a14="http://schemas.microsoft.com/office/drawing/2010/main" spid="_x0000_s2052"/>
            </a:ext>
            <a:ext uri="{FF2B5EF4-FFF2-40B4-BE49-F238E27FC236}">
              <a16:creationId xmlns:a16="http://schemas.microsoft.com/office/drawing/2014/main" id="{49C669B1-1BEB-4170-AA97-967C2E2968A1}"/>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43" name="Drop Down 4" hidden="1">
          <a:extLst>
            <a:ext uri="{63B3BB69-23CF-44E3-9099-C40C66FF867C}">
              <a14:compatExt xmlns:a14="http://schemas.microsoft.com/office/drawing/2010/main" spid="_x0000_s2052"/>
            </a:ext>
            <a:ext uri="{FF2B5EF4-FFF2-40B4-BE49-F238E27FC236}">
              <a16:creationId xmlns:a16="http://schemas.microsoft.com/office/drawing/2014/main" id="{AA88427C-3882-4BA2-BC52-D886373BA149}"/>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44" name="Drop Down 20" hidden="1">
          <a:extLst>
            <a:ext uri="{63B3BB69-23CF-44E3-9099-C40C66FF867C}">
              <a14:compatExt xmlns:a14="http://schemas.microsoft.com/office/drawing/2010/main" spid="_x0000_s2068"/>
            </a:ext>
            <a:ext uri="{FF2B5EF4-FFF2-40B4-BE49-F238E27FC236}">
              <a16:creationId xmlns:a16="http://schemas.microsoft.com/office/drawing/2014/main" id="{7E732DA1-F780-4F09-985D-FCF037C42840}"/>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45" name="Drop Down 24" hidden="1">
          <a:extLst>
            <a:ext uri="{63B3BB69-23CF-44E3-9099-C40C66FF867C}">
              <a14:compatExt xmlns:a14="http://schemas.microsoft.com/office/drawing/2010/main" spid="_x0000_s2072"/>
            </a:ext>
            <a:ext uri="{FF2B5EF4-FFF2-40B4-BE49-F238E27FC236}">
              <a16:creationId xmlns:a16="http://schemas.microsoft.com/office/drawing/2014/main" id="{1C944454-877B-4B0F-AFFD-8DD85D8A4EEE}"/>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46" name="Drop Down 4" hidden="1">
          <a:extLst>
            <a:ext uri="{63B3BB69-23CF-44E3-9099-C40C66FF867C}">
              <a14:compatExt xmlns:a14="http://schemas.microsoft.com/office/drawing/2010/main" spid="_x0000_s2052"/>
            </a:ext>
            <a:ext uri="{FF2B5EF4-FFF2-40B4-BE49-F238E27FC236}">
              <a16:creationId xmlns:a16="http://schemas.microsoft.com/office/drawing/2014/main" id="{74E42C52-90DC-4250-B097-F2262BD37025}"/>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47" name="Drop Down 4" hidden="1">
          <a:extLst>
            <a:ext uri="{63B3BB69-23CF-44E3-9099-C40C66FF867C}">
              <a14:compatExt xmlns:a14="http://schemas.microsoft.com/office/drawing/2010/main" spid="_x0000_s2052"/>
            </a:ext>
            <a:ext uri="{FF2B5EF4-FFF2-40B4-BE49-F238E27FC236}">
              <a16:creationId xmlns:a16="http://schemas.microsoft.com/office/drawing/2014/main" id="{08169BD8-7633-44AD-9880-E7BC96414731}"/>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48" name="Drop Down 4" hidden="1">
          <a:extLst>
            <a:ext uri="{63B3BB69-23CF-44E3-9099-C40C66FF867C}">
              <a14:compatExt xmlns:a14="http://schemas.microsoft.com/office/drawing/2010/main" spid="_x0000_s2052"/>
            </a:ext>
            <a:ext uri="{FF2B5EF4-FFF2-40B4-BE49-F238E27FC236}">
              <a16:creationId xmlns:a16="http://schemas.microsoft.com/office/drawing/2014/main" id="{A11A4FBD-3892-40BE-A3AF-30375F6C3DB3}"/>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49" name="Drop Down 4" hidden="1">
          <a:extLst>
            <a:ext uri="{63B3BB69-23CF-44E3-9099-C40C66FF867C}">
              <a14:compatExt xmlns:a14="http://schemas.microsoft.com/office/drawing/2010/main" spid="_x0000_s2052"/>
            </a:ext>
            <a:ext uri="{FF2B5EF4-FFF2-40B4-BE49-F238E27FC236}">
              <a16:creationId xmlns:a16="http://schemas.microsoft.com/office/drawing/2014/main" id="{702E4CD1-7203-4CB2-A486-3D0AE65B87BC}"/>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50" name="Drop Down 4" hidden="1">
          <a:extLst>
            <a:ext uri="{63B3BB69-23CF-44E3-9099-C40C66FF867C}">
              <a14:compatExt xmlns:a14="http://schemas.microsoft.com/office/drawing/2010/main" spid="_x0000_s2052"/>
            </a:ext>
            <a:ext uri="{FF2B5EF4-FFF2-40B4-BE49-F238E27FC236}">
              <a16:creationId xmlns:a16="http://schemas.microsoft.com/office/drawing/2014/main" id="{65D7D5E0-BE1E-44B8-8836-F25A324A4C2C}"/>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51" name="Drop Down 20" hidden="1">
          <a:extLst>
            <a:ext uri="{63B3BB69-23CF-44E3-9099-C40C66FF867C}">
              <a14:compatExt xmlns:a14="http://schemas.microsoft.com/office/drawing/2010/main" spid="_x0000_s2068"/>
            </a:ext>
            <a:ext uri="{FF2B5EF4-FFF2-40B4-BE49-F238E27FC236}">
              <a16:creationId xmlns:a16="http://schemas.microsoft.com/office/drawing/2014/main" id="{D06DBE20-24CD-47C4-BC55-79302B27D8DD}"/>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52" name="Drop Down 24" hidden="1">
          <a:extLst>
            <a:ext uri="{63B3BB69-23CF-44E3-9099-C40C66FF867C}">
              <a14:compatExt xmlns:a14="http://schemas.microsoft.com/office/drawing/2010/main" spid="_x0000_s2072"/>
            </a:ext>
            <a:ext uri="{FF2B5EF4-FFF2-40B4-BE49-F238E27FC236}">
              <a16:creationId xmlns:a16="http://schemas.microsoft.com/office/drawing/2014/main" id="{93C6D3D7-DD58-4B6F-8FE2-3D5E9370C686}"/>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53" name="Drop Down 4" hidden="1">
          <a:extLst>
            <a:ext uri="{63B3BB69-23CF-44E3-9099-C40C66FF867C}">
              <a14:compatExt xmlns:a14="http://schemas.microsoft.com/office/drawing/2010/main" spid="_x0000_s2052"/>
            </a:ext>
            <a:ext uri="{FF2B5EF4-FFF2-40B4-BE49-F238E27FC236}">
              <a16:creationId xmlns:a16="http://schemas.microsoft.com/office/drawing/2014/main" id="{531E1716-E221-4406-8B56-4ED0A4BC722A}"/>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54" name="Drop Down 4" hidden="1">
          <a:extLst>
            <a:ext uri="{63B3BB69-23CF-44E3-9099-C40C66FF867C}">
              <a14:compatExt xmlns:a14="http://schemas.microsoft.com/office/drawing/2010/main" spid="_x0000_s2052"/>
            </a:ext>
            <a:ext uri="{FF2B5EF4-FFF2-40B4-BE49-F238E27FC236}">
              <a16:creationId xmlns:a16="http://schemas.microsoft.com/office/drawing/2014/main" id="{EB4E2085-2ECD-4E07-82E4-E0C69231CA2C}"/>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55" name="Drop Down 4" hidden="1">
          <a:extLst>
            <a:ext uri="{63B3BB69-23CF-44E3-9099-C40C66FF867C}">
              <a14:compatExt xmlns:a14="http://schemas.microsoft.com/office/drawing/2010/main" spid="_x0000_s2052"/>
            </a:ext>
            <a:ext uri="{FF2B5EF4-FFF2-40B4-BE49-F238E27FC236}">
              <a16:creationId xmlns:a16="http://schemas.microsoft.com/office/drawing/2014/main" id="{4EFDFC2E-E762-41BC-B199-6AB28B4924E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56" name="Drop Down 4" hidden="1">
          <a:extLst>
            <a:ext uri="{63B3BB69-23CF-44E3-9099-C40C66FF867C}">
              <a14:compatExt xmlns:a14="http://schemas.microsoft.com/office/drawing/2010/main" spid="_x0000_s2052"/>
            </a:ext>
            <a:ext uri="{FF2B5EF4-FFF2-40B4-BE49-F238E27FC236}">
              <a16:creationId xmlns:a16="http://schemas.microsoft.com/office/drawing/2014/main" id="{F6F0CBF4-19AF-4F12-A549-06E8046A02F8}"/>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57" name="Drop Down 4" hidden="1">
          <a:extLst>
            <a:ext uri="{63B3BB69-23CF-44E3-9099-C40C66FF867C}">
              <a14:compatExt xmlns:a14="http://schemas.microsoft.com/office/drawing/2010/main" spid="_x0000_s2052"/>
            </a:ext>
            <a:ext uri="{FF2B5EF4-FFF2-40B4-BE49-F238E27FC236}">
              <a16:creationId xmlns:a16="http://schemas.microsoft.com/office/drawing/2014/main" id="{892E498F-24E1-4300-A240-701F3114796A}"/>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58" name="Drop Down 20" hidden="1">
          <a:extLst>
            <a:ext uri="{63B3BB69-23CF-44E3-9099-C40C66FF867C}">
              <a14:compatExt xmlns:a14="http://schemas.microsoft.com/office/drawing/2010/main" spid="_x0000_s2068"/>
            </a:ext>
            <a:ext uri="{FF2B5EF4-FFF2-40B4-BE49-F238E27FC236}">
              <a16:creationId xmlns:a16="http://schemas.microsoft.com/office/drawing/2014/main" id="{E2F06B9D-F261-4B63-B8DC-E7F051419A5C}"/>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59" name="Drop Down 24" hidden="1">
          <a:extLst>
            <a:ext uri="{63B3BB69-23CF-44E3-9099-C40C66FF867C}">
              <a14:compatExt xmlns:a14="http://schemas.microsoft.com/office/drawing/2010/main" spid="_x0000_s2072"/>
            </a:ext>
            <a:ext uri="{FF2B5EF4-FFF2-40B4-BE49-F238E27FC236}">
              <a16:creationId xmlns:a16="http://schemas.microsoft.com/office/drawing/2014/main" id="{FD0013CD-E12C-4F09-92C3-A26B889E87CF}"/>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60" name="Drop Down 4" hidden="1">
          <a:extLst>
            <a:ext uri="{63B3BB69-23CF-44E3-9099-C40C66FF867C}">
              <a14:compatExt xmlns:a14="http://schemas.microsoft.com/office/drawing/2010/main" spid="_x0000_s2052"/>
            </a:ext>
            <a:ext uri="{FF2B5EF4-FFF2-40B4-BE49-F238E27FC236}">
              <a16:creationId xmlns:a16="http://schemas.microsoft.com/office/drawing/2014/main" id="{70C811AE-04CB-4A4B-862F-49ED9392447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61" name="Drop Down 4" hidden="1">
          <a:extLst>
            <a:ext uri="{63B3BB69-23CF-44E3-9099-C40C66FF867C}">
              <a14:compatExt xmlns:a14="http://schemas.microsoft.com/office/drawing/2010/main" spid="_x0000_s2052"/>
            </a:ext>
            <a:ext uri="{FF2B5EF4-FFF2-40B4-BE49-F238E27FC236}">
              <a16:creationId xmlns:a16="http://schemas.microsoft.com/office/drawing/2014/main" id="{734B638D-ECC3-431D-A552-0ECD0BA734C2}"/>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62" name="Drop Down 4" hidden="1">
          <a:extLst>
            <a:ext uri="{63B3BB69-23CF-44E3-9099-C40C66FF867C}">
              <a14:compatExt xmlns:a14="http://schemas.microsoft.com/office/drawing/2010/main" spid="_x0000_s2052"/>
            </a:ext>
            <a:ext uri="{FF2B5EF4-FFF2-40B4-BE49-F238E27FC236}">
              <a16:creationId xmlns:a16="http://schemas.microsoft.com/office/drawing/2014/main" id="{29F33DB5-F90E-40F9-9E79-AED591B7BCA0}"/>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63" name="Drop Down 4" hidden="1">
          <a:extLst>
            <a:ext uri="{63B3BB69-23CF-44E3-9099-C40C66FF867C}">
              <a14:compatExt xmlns:a14="http://schemas.microsoft.com/office/drawing/2010/main" spid="_x0000_s2052"/>
            </a:ext>
            <a:ext uri="{FF2B5EF4-FFF2-40B4-BE49-F238E27FC236}">
              <a16:creationId xmlns:a16="http://schemas.microsoft.com/office/drawing/2014/main" id="{1979C946-CE9D-4A5F-BDB5-07FE801764FD}"/>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64" name="Drop Down 4" hidden="1">
          <a:extLst>
            <a:ext uri="{63B3BB69-23CF-44E3-9099-C40C66FF867C}">
              <a14:compatExt xmlns:a14="http://schemas.microsoft.com/office/drawing/2010/main" spid="_x0000_s2052"/>
            </a:ext>
            <a:ext uri="{FF2B5EF4-FFF2-40B4-BE49-F238E27FC236}">
              <a16:creationId xmlns:a16="http://schemas.microsoft.com/office/drawing/2014/main" id="{FAC79D18-FD4A-411D-AD2E-A01910133832}"/>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65" name="Drop Down 20" hidden="1">
          <a:extLst>
            <a:ext uri="{63B3BB69-23CF-44E3-9099-C40C66FF867C}">
              <a14:compatExt xmlns:a14="http://schemas.microsoft.com/office/drawing/2010/main" spid="_x0000_s2068"/>
            </a:ext>
            <a:ext uri="{FF2B5EF4-FFF2-40B4-BE49-F238E27FC236}">
              <a16:creationId xmlns:a16="http://schemas.microsoft.com/office/drawing/2014/main" id="{F8348A63-F00F-443A-B4AC-FDD691C2B8B0}"/>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66" name="Drop Down 24" hidden="1">
          <a:extLst>
            <a:ext uri="{63B3BB69-23CF-44E3-9099-C40C66FF867C}">
              <a14:compatExt xmlns:a14="http://schemas.microsoft.com/office/drawing/2010/main" spid="_x0000_s2072"/>
            </a:ext>
            <a:ext uri="{FF2B5EF4-FFF2-40B4-BE49-F238E27FC236}">
              <a16:creationId xmlns:a16="http://schemas.microsoft.com/office/drawing/2014/main" id="{7118659D-3597-46A4-96D5-5FE7B5042396}"/>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67" name="Drop Down 4" hidden="1">
          <a:extLst>
            <a:ext uri="{63B3BB69-23CF-44E3-9099-C40C66FF867C}">
              <a14:compatExt xmlns:a14="http://schemas.microsoft.com/office/drawing/2010/main" spid="_x0000_s2052"/>
            </a:ext>
            <a:ext uri="{FF2B5EF4-FFF2-40B4-BE49-F238E27FC236}">
              <a16:creationId xmlns:a16="http://schemas.microsoft.com/office/drawing/2014/main" id="{D67AE1E5-90E0-45FF-8757-FC815BC439E6}"/>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68" name="Drop Down 4" hidden="1">
          <a:extLst>
            <a:ext uri="{63B3BB69-23CF-44E3-9099-C40C66FF867C}">
              <a14:compatExt xmlns:a14="http://schemas.microsoft.com/office/drawing/2010/main" spid="_x0000_s2052"/>
            </a:ext>
            <a:ext uri="{FF2B5EF4-FFF2-40B4-BE49-F238E27FC236}">
              <a16:creationId xmlns:a16="http://schemas.microsoft.com/office/drawing/2014/main" id="{CADB028E-92BF-4E25-B4DD-BB4016E86D48}"/>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69" name="Drop Down 4" hidden="1">
          <a:extLst>
            <a:ext uri="{63B3BB69-23CF-44E3-9099-C40C66FF867C}">
              <a14:compatExt xmlns:a14="http://schemas.microsoft.com/office/drawing/2010/main" spid="_x0000_s2052"/>
            </a:ext>
            <a:ext uri="{FF2B5EF4-FFF2-40B4-BE49-F238E27FC236}">
              <a16:creationId xmlns:a16="http://schemas.microsoft.com/office/drawing/2014/main" id="{8EB440E9-0C5F-4A23-8AE9-A9EF596169BF}"/>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70" name="Drop Down 4" hidden="1">
          <a:extLst>
            <a:ext uri="{63B3BB69-23CF-44E3-9099-C40C66FF867C}">
              <a14:compatExt xmlns:a14="http://schemas.microsoft.com/office/drawing/2010/main" spid="_x0000_s2052"/>
            </a:ext>
            <a:ext uri="{FF2B5EF4-FFF2-40B4-BE49-F238E27FC236}">
              <a16:creationId xmlns:a16="http://schemas.microsoft.com/office/drawing/2014/main" id="{3FC45901-75FF-44C3-A9F8-BD9BF1971A95}"/>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71" name="Drop Down 4" hidden="1">
          <a:extLst>
            <a:ext uri="{63B3BB69-23CF-44E3-9099-C40C66FF867C}">
              <a14:compatExt xmlns:a14="http://schemas.microsoft.com/office/drawing/2010/main" spid="_x0000_s2052"/>
            </a:ext>
            <a:ext uri="{FF2B5EF4-FFF2-40B4-BE49-F238E27FC236}">
              <a16:creationId xmlns:a16="http://schemas.microsoft.com/office/drawing/2014/main" id="{268EE5F1-7FC4-44AB-BF0A-4B4AA468B6D5}"/>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72" name="Drop Down 20" hidden="1">
          <a:extLst>
            <a:ext uri="{63B3BB69-23CF-44E3-9099-C40C66FF867C}">
              <a14:compatExt xmlns:a14="http://schemas.microsoft.com/office/drawing/2010/main" spid="_x0000_s2068"/>
            </a:ext>
            <a:ext uri="{FF2B5EF4-FFF2-40B4-BE49-F238E27FC236}">
              <a16:creationId xmlns:a16="http://schemas.microsoft.com/office/drawing/2014/main" id="{0F94B408-5E19-4905-88E7-61AF3930D9A1}"/>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73" name="Drop Down 24" hidden="1">
          <a:extLst>
            <a:ext uri="{63B3BB69-23CF-44E3-9099-C40C66FF867C}">
              <a14:compatExt xmlns:a14="http://schemas.microsoft.com/office/drawing/2010/main" spid="_x0000_s2072"/>
            </a:ext>
            <a:ext uri="{FF2B5EF4-FFF2-40B4-BE49-F238E27FC236}">
              <a16:creationId xmlns:a16="http://schemas.microsoft.com/office/drawing/2014/main" id="{3DF40C51-4EE5-49E6-A350-79DF6ACAD7D5}"/>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74" name="Drop Down 4" hidden="1">
          <a:extLst>
            <a:ext uri="{63B3BB69-23CF-44E3-9099-C40C66FF867C}">
              <a14:compatExt xmlns:a14="http://schemas.microsoft.com/office/drawing/2010/main" spid="_x0000_s2052"/>
            </a:ext>
            <a:ext uri="{FF2B5EF4-FFF2-40B4-BE49-F238E27FC236}">
              <a16:creationId xmlns:a16="http://schemas.microsoft.com/office/drawing/2014/main" id="{D7482497-3E0C-4FDB-990F-AB34EA23E793}"/>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75" name="Drop Down 4" hidden="1">
          <a:extLst>
            <a:ext uri="{63B3BB69-23CF-44E3-9099-C40C66FF867C}">
              <a14:compatExt xmlns:a14="http://schemas.microsoft.com/office/drawing/2010/main" spid="_x0000_s2052"/>
            </a:ext>
            <a:ext uri="{FF2B5EF4-FFF2-40B4-BE49-F238E27FC236}">
              <a16:creationId xmlns:a16="http://schemas.microsoft.com/office/drawing/2014/main" id="{28BADCF3-DC9C-42B9-80F4-F3B28CB837AF}"/>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76" name="Drop Down 4" hidden="1">
          <a:extLst>
            <a:ext uri="{63B3BB69-23CF-44E3-9099-C40C66FF867C}">
              <a14:compatExt xmlns:a14="http://schemas.microsoft.com/office/drawing/2010/main" spid="_x0000_s2052"/>
            </a:ext>
            <a:ext uri="{FF2B5EF4-FFF2-40B4-BE49-F238E27FC236}">
              <a16:creationId xmlns:a16="http://schemas.microsoft.com/office/drawing/2014/main" id="{EE04D1D0-36C7-44F3-B8AE-F3FA2E99E26D}"/>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77" name="Drop Down 4" hidden="1">
          <a:extLst>
            <a:ext uri="{63B3BB69-23CF-44E3-9099-C40C66FF867C}">
              <a14:compatExt xmlns:a14="http://schemas.microsoft.com/office/drawing/2010/main" spid="_x0000_s2052"/>
            </a:ext>
            <a:ext uri="{FF2B5EF4-FFF2-40B4-BE49-F238E27FC236}">
              <a16:creationId xmlns:a16="http://schemas.microsoft.com/office/drawing/2014/main" id="{74FB23C0-4106-45CA-98A9-433B1862A474}"/>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78" name="Drop Down 4" hidden="1">
          <a:extLst>
            <a:ext uri="{63B3BB69-23CF-44E3-9099-C40C66FF867C}">
              <a14:compatExt xmlns:a14="http://schemas.microsoft.com/office/drawing/2010/main" spid="_x0000_s2052"/>
            </a:ext>
            <a:ext uri="{FF2B5EF4-FFF2-40B4-BE49-F238E27FC236}">
              <a16:creationId xmlns:a16="http://schemas.microsoft.com/office/drawing/2014/main" id="{93628852-AD06-4544-8DBA-7AA52E265CD4}"/>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79" name="Drop Down 20" hidden="1">
          <a:extLst>
            <a:ext uri="{63B3BB69-23CF-44E3-9099-C40C66FF867C}">
              <a14:compatExt xmlns:a14="http://schemas.microsoft.com/office/drawing/2010/main" spid="_x0000_s2068"/>
            </a:ext>
            <a:ext uri="{FF2B5EF4-FFF2-40B4-BE49-F238E27FC236}">
              <a16:creationId xmlns:a16="http://schemas.microsoft.com/office/drawing/2014/main" id="{FAB9F14C-7959-471D-9E54-749692F332AA}"/>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80" name="Drop Down 24" hidden="1">
          <a:extLst>
            <a:ext uri="{63B3BB69-23CF-44E3-9099-C40C66FF867C}">
              <a14:compatExt xmlns:a14="http://schemas.microsoft.com/office/drawing/2010/main" spid="_x0000_s2072"/>
            </a:ext>
            <a:ext uri="{FF2B5EF4-FFF2-40B4-BE49-F238E27FC236}">
              <a16:creationId xmlns:a16="http://schemas.microsoft.com/office/drawing/2014/main" id="{9C2408C6-56AB-477E-998E-DD6E28FBBD46}"/>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81" name="Drop Down 4" hidden="1">
          <a:extLst>
            <a:ext uri="{63B3BB69-23CF-44E3-9099-C40C66FF867C}">
              <a14:compatExt xmlns:a14="http://schemas.microsoft.com/office/drawing/2010/main" spid="_x0000_s2052"/>
            </a:ext>
            <a:ext uri="{FF2B5EF4-FFF2-40B4-BE49-F238E27FC236}">
              <a16:creationId xmlns:a16="http://schemas.microsoft.com/office/drawing/2014/main" id="{B0E9530D-43DB-4419-B003-45FC625ABB3C}"/>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82" name="Drop Down 4" hidden="1">
          <a:extLst>
            <a:ext uri="{63B3BB69-23CF-44E3-9099-C40C66FF867C}">
              <a14:compatExt xmlns:a14="http://schemas.microsoft.com/office/drawing/2010/main" spid="_x0000_s2052"/>
            </a:ext>
            <a:ext uri="{FF2B5EF4-FFF2-40B4-BE49-F238E27FC236}">
              <a16:creationId xmlns:a16="http://schemas.microsoft.com/office/drawing/2014/main" id="{149483F1-4CD0-47CC-8B94-B9456D23D73F}"/>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83" name="Drop Down 4" hidden="1">
          <a:extLst>
            <a:ext uri="{63B3BB69-23CF-44E3-9099-C40C66FF867C}">
              <a14:compatExt xmlns:a14="http://schemas.microsoft.com/office/drawing/2010/main" spid="_x0000_s2052"/>
            </a:ext>
            <a:ext uri="{FF2B5EF4-FFF2-40B4-BE49-F238E27FC236}">
              <a16:creationId xmlns:a16="http://schemas.microsoft.com/office/drawing/2014/main" id="{A8BC8F48-1F19-43EB-80CF-5C24FA1DD11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84" name="Drop Down 4" hidden="1">
          <a:extLst>
            <a:ext uri="{63B3BB69-23CF-44E3-9099-C40C66FF867C}">
              <a14:compatExt xmlns:a14="http://schemas.microsoft.com/office/drawing/2010/main" spid="_x0000_s2052"/>
            </a:ext>
            <a:ext uri="{FF2B5EF4-FFF2-40B4-BE49-F238E27FC236}">
              <a16:creationId xmlns:a16="http://schemas.microsoft.com/office/drawing/2014/main" id="{E87BA4CB-84C6-4A42-840F-6B6317198848}"/>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85" name="Drop Down 4" hidden="1">
          <a:extLst>
            <a:ext uri="{63B3BB69-23CF-44E3-9099-C40C66FF867C}">
              <a14:compatExt xmlns:a14="http://schemas.microsoft.com/office/drawing/2010/main" spid="_x0000_s2052"/>
            </a:ext>
            <a:ext uri="{FF2B5EF4-FFF2-40B4-BE49-F238E27FC236}">
              <a16:creationId xmlns:a16="http://schemas.microsoft.com/office/drawing/2014/main" id="{5645EECB-E7AA-4933-8434-4A070C316A31}"/>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86" name="Drop Down 20" hidden="1">
          <a:extLst>
            <a:ext uri="{63B3BB69-23CF-44E3-9099-C40C66FF867C}">
              <a14:compatExt xmlns:a14="http://schemas.microsoft.com/office/drawing/2010/main" spid="_x0000_s2068"/>
            </a:ext>
            <a:ext uri="{FF2B5EF4-FFF2-40B4-BE49-F238E27FC236}">
              <a16:creationId xmlns:a16="http://schemas.microsoft.com/office/drawing/2014/main" id="{4D3BA0C7-18FF-4566-AE63-DF2D53194A92}"/>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87" name="Drop Down 24" hidden="1">
          <a:extLst>
            <a:ext uri="{63B3BB69-23CF-44E3-9099-C40C66FF867C}">
              <a14:compatExt xmlns:a14="http://schemas.microsoft.com/office/drawing/2010/main" spid="_x0000_s2072"/>
            </a:ext>
            <a:ext uri="{FF2B5EF4-FFF2-40B4-BE49-F238E27FC236}">
              <a16:creationId xmlns:a16="http://schemas.microsoft.com/office/drawing/2014/main" id="{016442E5-DED8-43D4-84A8-666AC01A0A1C}"/>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88" name="Drop Down 4" hidden="1">
          <a:extLst>
            <a:ext uri="{63B3BB69-23CF-44E3-9099-C40C66FF867C}">
              <a14:compatExt xmlns:a14="http://schemas.microsoft.com/office/drawing/2010/main" spid="_x0000_s2052"/>
            </a:ext>
            <a:ext uri="{FF2B5EF4-FFF2-40B4-BE49-F238E27FC236}">
              <a16:creationId xmlns:a16="http://schemas.microsoft.com/office/drawing/2014/main" id="{586D5B6C-EFC5-45C8-A985-E514919923D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89" name="Drop Down 4" hidden="1">
          <a:extLst>
            <a:ext uri="{63B3BB69-23CF-44E3-9099-C40C66FF867C}">
              <a14:compatExt xmlns:a14="http://schemas.microsoft.com/office/drawing/2010/main" spid="_x0000_s2052"/>
            </a:ext>
            <a:ext uri="{FF2B5EF4-FFF2-40B4-BE49-F238E27FC236}">
              <a16:creationId xmlns:a16="http://schemas.microsoft.com/office/drawing/2014/main" id="{F43ACF4B-4628-41B6-8380-B517D2739223}"/>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90" name="Drop Down 4" hidden="1">
          <a:extLst>
            <a:ext uri="{63B3BB69-23CF-44E3-9099-C40C66FF867C}">
              <a14:compatExt xmlns:a14="http://schemas.microsoft.com/office/drawing/2010/main" spid="_x0000_s2052"/>
            </a:ext>
            <a:ext uri="{FF2B5EF4-FFF2-40B4-BE49-F238E27FC236}">
              <a16:creationId xmlns:a16="http://schemas.microsoft.com/office/drawing/2014/main" id="{706FAC51-6C88-447F-9F34-68ED2E381CB8}"/>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91" name="Drop Down 4" hidden="1">
          <a:extLst>
            <a:ext uri="{63B3BB69-23CF-44E3-9099-C40C66FF867C}">
              <a14:compatExt xmlns:a14="http://schemas.microsoft.com/office/drawing/2010/main" spid="_x0000_s2052"/>
            </a:ext>
            <a:ext uri="{FF2B5EF4-FFF2-40B4-BE49-F238E27FC236}">
              <a16:creationId xmlns:a16="http://schemas.microsoft.com/office/drawing/2014/main" id="{67DFC836-FC79-4112-A6CE-9A9A69AD7341}"/>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92" name="Drop Down 4" hidden="1">
          <a:extLst>
            <a:ext uri="{63B3BB69-23CF-44E3-9099-C40C66FF867C}">
              <a14:compatExt xmlns:a14="http://schemas.microsoft.com/office/drawing/2010/main" spid="_x0000_s2052"/>
            </a:ext>
            <a:ext uri="{FF2B5EF4-FFF2-40B4-BE49-F238E27FC236}">
              <a16:creationId xmlns:a16="http://schemas.microsoft.com/office/drawing/2014/main" id="{F55A8EE4-4F1E-4759-BAD7-5536FFD31E63}"/>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493" name="Drop Down 20" hidden="1">
          <a:extLst>
            <a:ext uri="{63B3BB69-23CF-44E3-9099-C40C66FF867C}">
              <a14:compatExt xmlns:a14="http://schemas.microsoft.com/office/drawing/2010/main" spid="_x0000_s2068"/>
            </a:ext>
            <a:ext uri="{FF2B5EF4-FFF2-40B4-BE49-F238E27FC236}">
              <a16:creationId xmlns:a16="http://schemas.microsoft.com/office/drawing/2014/main" id="{A7ED0303-0F1C-44EF-8433-975E6CF266EE}"/>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494" name="Drop Down 24" hidden="1">
          <a:extLst>
            <a:ext uri="{63B3BB69-23CF-44E3-9099-C40C66FF867C}">
              <a14:compatExt xmlns:a14="http://schemas.microsoft.com/office/drawing/2010/main" spid="_x0000_s2072"/>
            </a:ext>
            <a:ext uri="{FF2B5EF4-FFF2-40B4-BE49-F238E27FC236}">
              <a16:creationId xmlns:a16="http://schemas.microsoft.com/office/drawing/2014/main" id="{4CDF985A-B132-4542-A61E-44C1DBD8F614}"/>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95" name="Drop Down 4" hidden="1">
          <a:extLst>
            <a:ext uri="{63B3BB69-23CF-44E3-9099-C40C66FF867C}">
              <a14:compatExt xmlns:a14="http://schemas.microsoft.com/office/drawing/2010/main" spid="_x0000_s2052"/>
            </a:ext>
            <a:ext uri="{FF2B5EF4-FFF2-40B4-BE49-F238E27FC236}">
              <a16:creationId xmlns:a16="http://schemas.microsoft.com/office/drawing/2014/main" id="{3274F37E-D382-4954-8758-8DBCD0B0876B}"/>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96" name="Drop Down 4" hidden="1">
          <a:extLst>
            <a:ext uri="{63B3BB69-23CF-44E3-9099-C40C66FF867C}">
              <a14:compatExt xmlns:a14="http://schemas.microsoft.com/office/drawing/2010/main" spid="_x0000_s2052"/>
            </a:ext>
            <a:ext uri="{FF2B5EF4-FFF2-40B4-BE49-F238E27FC236}">
              <a16:creationId xmlns:a16="http://schemas.microsoft.com/office/drawing/2014/main" id="{152F0D29-2EF3-4623-A307-6EE7E7D77543}"/>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97" name="Drop Down 4" hidden="1">
          <a:extLst>
            <a:ext uri="{63B3BB69-23CF-44E3-9099-C40C66FF867C}">
              <a14:compatExt xmlns:a14="http://schemas.microsoft.com/office/drawing/2010/main" spid="_x0000_s2052"/>
            </a:ext>
            <a:ext uri="{FF2B5EF4-FFF2-40B4-BE49-F238E27FC236}">
              <a16:creationId xmlns:a16="http://schemas.microsoft.com/office/drawing/2014/main" id="{515DC0E8-8B75-427A-8481-20E0598C4804}"/>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498" name="Drop Down 4" hidden="1">
          <a:extLst>
            <a:ext uri="{63B3BB69-23CF-44E3-9099-C40C66FF867C}">
              <a14:compatExt xmlns:a14="http://schemas.microsoft.com/office/drawing/2010/main" spid="_x0000_s2052"/>
            </a:ext>
            <a:ext uri="{FF2B5EF4-FFF2-40B4-BE49-F238E27FC236}">
              <a16:creationId xmlns:a16="http://schemas.microsoft.com/office/drawing/2014/main" id="{65DED9D4-472A-4AE2-AB51-F77E4ADBB8A1}"/>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499" name="Drop Down 4" hidden="1">
          <a:extLst>
            <a:ext uri="{63B3BB69-23CF-44E3-9099-C40C66FF867C}">
              <a14:compatExt xmlns:a14="http://schemas.microsoft.com/office/drawing/2010/main" spid="_x0000_s2052"/>
            </a:ext>
            <a:ext uri="{FF2B5EF4-FFF2-40B4-BE49-F238E27FC236}">
              <a16:creationId xmlns:a16="http://schemas.microsoft.com/office/drawing/2014/main" id="{63C3746C-279E-49D8-A09C-72964F0594F9}"/>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00" name="Drop Down 20" hidden="1">
          <a:extLst>
            <a:ext uri="{63B3BB69-23CF-44E3-9099-C40C66FF867C}">
              <a14:compatExt xmlns:a14="http://schemas.microsoft.com/office/drawing/2010/main" spid="_x0000_s2068"/>
            </a:ext>
            <a:ext uri="{FF2B5EF4-FFF2-40B4-BE49-F238E27FC236}">
              <a16:creationId xmlns:a16="http://schemas.microsoft.com/office/drawing/2014/main" id="{7129F2BB-F3B5-4B9D-9CBB-F0781CD5AD99}"/>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01" name="Drop Down 24" hidden="1">
          <a:extLst>
            <a:ext uri="{63B3BB69-23CF-44E3-9099-C40C66FF867C}">
              <a14:compatExt xmlns:a14="http://schemas.microsoft.com/office/drawing/2010/main" spid="_x0000_s2072"/>
            </a:ext>
            <a:ext uri="{FF2B5EF4-FFF2-40B4-BE49-F238E27FC236}">
              <a16:creationId xmlns:a16="http://schemas.microsoft.com/office/drawing/2014/main" id="{074753CC-756C-4AA8-84DF-B70725835204}"/>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02" name="Drop Down 4" hidden="1">
          <a:extLst>
            <a:ext uri="{63B3BB69-23CF-44E3-9099-C40C66FF867C}">
              <a14:compatExt xmlns:a14="http://schemas.microsoft.com/office/drawing/2010/main" spid="_x0000_s2052"/>
            </a:ext>
            <a:ext uri="{FF2B5EF4-FFF2-40B4-BE49-F238E27FC236}">
              <a16:creationId xmlns:a16="http://schemas.microsoft.com/office/drawing/2014/main" id="{C97DBF0D-3893-45A5-A966-AAA75106510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03" name="Drop Down 4" hidden="1">
          <a:extLst>
            <a:ext uri="{63B3BB69-23CF-44E3-9099-C40C66FF867C}">
              <a14:compatExt xmlns:a14="http://schemas.microsoft.com/office/drawing/2010/main" spid="_x0000_s2052"/>
            </a:ext>
            <a:ext uri="{FF2B5EF4-FFF2-40B4-BE49-F238E27FC236}">
              <a16:creationId xmlns:a16="http://schemas.microsoft.com/office/drawing/2014/main" id="{A6BE8056-223D-4E2C-9E59-CB484145A933}"/>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04" name="Drop Down 4" hidden="1">
          <a:extLst>
            <a:ext uri="{63B3BB69-23CF-44E3-9099-C40C66FF867C}">
              <a14:compatExt xmlns:a14="http://schemas.microsoft.com/office/drawing/2010/main" spid="_x0000_s2052"/>
            </a:ext>
            <a:ext uri="{FF2B5EF4-FFF2-40B4-BE49-F238E27FC236}">
              <a16:creationId xmlns:a16="http://schemas.microsoft.com/office/drawing/2014/main" id="{6C503497-48DB-4078-A1FC-F1A96CB98975}"/>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05" name="Drop Down 4" hidden="1">
          <a:extLst>
            <a:ext uri="{63B3BB69-23CF-44E3-9099-C40C66FF867C}">
              <a14:compatExt xmlns:a14="http://schemas.microsoft.com/office/drawing/2010/main" spid="_x0000_s2052"/>
            </a:ext>
            <a:ext uri="{FF2B5EF4-FFF2-40B4-BE49-F238E27FC236}">
              <a16:creationId xmlns:a16="http://schemas.microsoft.com/office/drawing/2014/main" id="{23EAD3BE-0A27-4C7B-B928-382FEF08E8D9}"/>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06" name="Drop Down 4" hidden="1">
          <a:extLst>
            <a:ext uri="{63B3BB69-23CF-44E3-9099-C40C66FF867C}">
              <a14:compatExt xmlns:a14="http://schemas.microsoft.com/office/drawing/2010/main" spid="_x0000_s2052"/>
            </a:ext>
            <a:ext uri="{FF2B5EF4-FFF2-40B4-BE49-F238E27FC236}">
              <a16:creationId xmlns:a16="http://schemas.microsoft.com/office/drawing/2014/main" id="{02F250F8-51F4-4430-97B7-3D2AF2A63F3E}"/>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07" name="Drop Down 20" hidden="1">
          <a:extLst>
            <a:ext uri="{63B3BB69-23CF-44E3-9099-C40C66FF867C}">
              <a14:compatExt xmlns:a14="http://schemas.microsoft.com/office/drawing/2010/main" spid="_x0000_s2068"/>
            </a:ext>
            <a:ext uri="{FF2B5EF4-FFF2-40B4-BE49-F238E27FC236}">
              <a16:creationId xmlns:a16="http://schemas.microsoft.com/office/drawing/2014/main" id="{BA137C20-8EDE-448A-A2B7-13F29C2767BF}"/>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08" name="Drop Down 24" hidden="1">
          <a:extLst>
            <a:ext uri="{63B3BB69-23CF-44E3-9099-C40C66FF867C}">
              <a14:compatExt xmlns:a14="http://schemas.microsoft.com/office/drawing/2010/main" spid="_x0000_s2072"/>
            </a:ext>
            <a:ext uri="{FF2B5EF4-FFF2-40B4-BE49-F238E27FC236}">
              <a16:creationId xmlns:a16="http://schemas.microsoft.com/office/drawing/2014/main" id="{AF81BAFC-8D46-4C89-80D8-BB0E8C3636F4}"/>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09" name="Drop Down 4" hidden="1">
          <a:extLst>
            <a:ext uri="{63B3BB69-23CF-44E3-9099-C40C66FF867C}">
              <a14:compatExt xmlns:a14="http://schemas.microsoft.com/office/drawing/2010/main" spid="_x0000_s2052"/>
            </a:ext>
            <a:ext uri="{FF2B5EF4-FFF2-40B4-BE49-F238E27FC236}">
              <a16:creationId xmlns:a16="http://schemas.microsoft.com/office/drawing/2014/main" id="{60D34ADA-BBB8-42B2-B3F7-8AA64953E140}"/>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10" name="Drop Down 4" hidden="1">
          <a:extLst>
            <a:ext uri="{63B3BB69-23CF-44E3-9099-C40C66FF867C}">
              <a14:compatExt xmlns:a14="http://schemas.microsoft.com/office/drawing/2010/main" spid="_x0000_s2052"/>
            </a:ext>
            <a:ext uri="{FF2B5EF4-FFF2-40B4-BE49-F238E27FC236}">
              <a16:creationId xmlns:a16="http://schemas.microsoft.com/office/drawing/2014/main" id="{648A9635-1D9A-4822-86EA-233889D6A39B}"/>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11" name="Drop Down 4" hidden="1">
          <a:extLst>
            <a:ext uri="{63B3BB69-23CF-44E3-9099-C40C66FF867C}">
              <a14:compatExt xmlns:a14="http://schemas.microsoft.com/office/drawing/2010/main" spid="_x0000_s2052"/>
            </a:ext>
            <a:ext uri="{FF2B5EF4-FFF2-40B4-BE49-F238E27FC236}">
              <a16:creationId xmlns:a16="http://schemas.microsoft.com/office/drawing/2014/main" id="{B20B2F94-EE01-4AA3-B71F-3147C3FFA86E}"/>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12" name="Drop Down 4" hidden="1">
          <a:extLst>
            <a:ext uri="{63B3BB69-23CF-44E3-9099-C40C66FF867C}">
              <a14:compatExt xmlns:a14="http://schemas.microsoft.com/office/drawing/2010/main" spid="_x0000_s2052"/>
            </a:ext>
            <a:ext uri="{FF2B5EF4-FFF2-40B4-BE49-F238E27FC236}">
              <a16:creationId xmlns:a16="http://schemas.microsoft.com/office/drawing/2014/main" id="{FAE6804B-3D31-4832-A8A9-F8A862695191}"/>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13" name="Drop Down 4" hidden="1">
          <a:extLst>
            <a:ext uri="{63B3BB69-23CF-44E3-9099-C40C66FF867C}">
              <a14:compatExt xmlns:a14="http://schemas.microsoft.com/office/drawing/2010/main" spid="_x0000_s2052"/>
            </a:ext>
            <a:ext uri="{FF2B5EF4-FFF2-40B4-BE49-F238E27FC236}">
              <a16:creationId xmlns:a16="http://schemas.microsoft.com/office/drawing/2014/main" id="{0111B745-FA57-40AD-AA77-EA0CB370174D}"/>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14" name="Drop Down 20" hidden="1">
          <a:extLst>
            <a:ext uri="{63B3BB69-23CF-44E3-9099-C40C66FF867C}">
              <a14:compatExt xmlns:a14="http://schemas.microsoft.com/office/drawing/2010/main" spid="_x0000_s2068"/>
            </a:ext>
            <a:ext uri="{FF2B5EF4-FFF2-40B4-BE49-F238E27FC236}">
              <a16:creationId xmlns:a16="http://schemas.microsoft.com/office/drawing/2014/main" id="{D9F780B6-2941-4472-884B-A119A5BF3F7C}"/>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15" name="Drop Down 24" hidden="1">
          <a:extLst>
            <a:ext uri="{63B3BB69-23CF-44E3-9099-C40C66FF867C}">
              <a14:compatExt xmlns:a14="http://schemas.microsoft.com/office/drawing/2010/main" spid="_x0000_s2072"/>
            </a:ext>
            <a:ext uri="{FF2B5EF4-FFF2-40B4-BE49-F238E27FC236}">
              <a16:creationId xmlns:a16="http://schemas.microsoft.com/office/drawing/2014/main" id="{19169A7C-6F12-40EC-8588-F2BCA786DC89}"/>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16" name="Drop Down 4" hidden="1">
          <a:extLst>
            <a:ext uri="{63B3BB69-23CF-44E3-9099-C40C66FF867C}">
              <a14:compatExt xmlns:a14="http://schemas.microsoft.com/office/drawing/2010/main" spid="_x0000_s2052"/>
            </a:ext>
            <a:ext uri="{FF2B5EF4-FFF2-40B4-BE49-F238E27FC236}">
              <a16:creationId xmlns:a16="http://schemas.microsoft.com/office/drawing/2014/main" id="{650B4F43-B08D-439C-AB28-0E4B26E742CE}"/>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17" name="Drop Down 4" hidden="1">
          <a:extLst>
            <a:ext uri="{63B3BB69-23CF-44E3-9099-C40C66FF867C}">
              <a14:compatExt xmlns:a14="http://schemas.microsoft.com/office/drawing/2010/main" spid="_x0000_s2052"/>
            </a:ext>
            <a:ext uri="{FF2B5EF4-FFF2-40B4-BE49-F238E27FC236}">
              <a16:creationId xmlns:a16="http://schemas.microsoft.com/office/drawing/2014/main" id="{3A3E39E5-DE8D-4B1C-B369-C9376A800FAA}"/>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18" name="Drop Down 4" hidden="1">
          <a:extLst>
            <a:ext uri="{63B3BB69-23CF-44E3-9099-C40C66FF867C}">
              <a14:compatExt xmlns:a14="http://schemas.microsoft.com/office/drawing/2010/main" spid="_x0000_s2052"/>
            </a:ext>
            <a:ext uri="{FF2B5EF4-FFF2-40B4-BE49-F238E27FC236}">
              <a16:creationId xmlns:a16="http://schemas.microsoft.com/office/drawing/2014/main" id="{890D3AC2-6985-4921-B93B-66DB91B3B6C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19" name="Drop Down 4" hidden="1">
          <a:extLst>
            <a:ext uri="{63B3BB69-23CF-44E3-9099-C40C66FF867C}">
              <a14:compatExt xmlns:a14="http://schemas.microsoft.com/office/drawing/2010/main" spid="_x0000_s2052"/>
            </a:ext>
            <a:ext uri="{FF2B5EF4-FFF2-40B4-BE49-F238E27FC236}">
              <a16:creationId xmlns:a16="http://schemas.microsoft.com/office/drawing/2014/main" id="{30EF53B7-F526-486C-8A31-1D16FBABCE90}"/>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20" name="Drop Down 4" hidden="1">
          <a:extLst>
            <a:ext uri="{63B3BB69-23CF-44E3-9099-C40C66FF867C}">
              <a14:compatExt xmlns:a14="http://schemas.microsoft.com/office/drawing/2010/main" spid="_x0000_s2052"/>
            </a:ext>
            <a:ext uri="{FF2B5EF4-FFF2-40B4-BE49-F238E27FC236}">
              <a16:creationId xmlns:a16="http://schemas.microsoft.com/office/drawing/2014/main" id="{AFDD278F-4E0B-4976-923F-38ABCB7511E4}"/>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21" name="Drop Down 20" hidden="1">
          <a:extLst>
            <a:ext uri="{63B3BB69-23CF-44E3-9099-C40C66FF867C}">
              <a14:compatExt xmlns:a14="http://schemas.microsoft.com/office/drawing/2010/main" spid="_x0000_s2068"/>
            </a:ext>
            <a:ext uri="{FF2B5EF4-FFF2-40B4-BE49-F238E27FC236}">
              <a16:creationId xmlns:a16="http://schemas.microsoft.com/office/drawing/2014/main" id="{86B84E87-F3AB-43C3-A999-17CC4420D11B}"/>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22" name="Drop Down 24" hidden="1">
          <a:extLst>
            <a:ext uri="{63B3BB69-23CF-44E3-9099-C40C66FF867C}">
              <a14:compatExt xmlns:a14="http://schemas.microsoft.com/office/drawing/2010/main" spid="_x0000_s2072"/>
            </a:ext>
            <a:ext uri="{FF2B5EF4-FFF2-40B4-BE49-F238E27FC236}">
              <a16:creationId xmlns:a16="http://schemas.microsoft.com/office/drawing/2014/main" id="{E66D47BA-4687-46BA-B474-8DBDF5C342CF}"/>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23" name="Drop Down 4" hidden="1">
          <a:extLst>
            <a:ext uri="{63B3BB69-23CF-44E3-9099-C40C66FF867C}">
              <a14:compatExt xmlns:a14="http://schemas.microsoft.com/office/drawing/2010/main" spid="_x0000_s2052"/>
            </a:ext>
            <a:ext uri="{FF2B5EF4-FFF2-40B4-BE49-F238E27FC236}">
              <a16:creationId xmlns:a16="http://schemas.microsoft.com/office/drawing/2014/main" id="{CF850DAD-2A73-4372-BEA7-A9D4101241D0}"/>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24" name="Drop Down 4" hidden="1">
          <a:extLst>
            <a:ext uri="{63B3BB69-23CF-44E3-9099-C40C66FF867C}">
              <a14:compatExt xmlns:a14="http://schemas.microsoft.com/office/drawing/2010/main" spid="_x0000_s2052"/>
            </a:ext>
            <a:ext uri="{FF2B5EF4-FFF2-40B4-BE49-F238E27FC236}">
              <a16:creationId xmlns:a16="http://schemas.microsoft.com/office/drawing/2014/main" id="{751B3CFE-A352-4607-9185-3EF9B68EB613}"/>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25" name="Drop Down 4" hidden="1">
          <a:extLst>
            <a:ext uri="{63B3BB69-23CF-44E3-9099-C40C66FF867C}">
              <a14:compatExt xmlns:a14="http://schemas.microsoft.com/office/drawing/2010/main" spid="_x0000_s2052"/>
            </a:ext>
            <a:ext uri="{FF2B5EF4-FFF2-40B4-BE49-F238E27FC236}">
              <a16:creationId xmlns:a16="http://schemas.microsoft.com/office/drawing/2014/main" id="{537603AA-D355-4CBC-96A2-FB9EF9D55544}"/>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26" name="Drop Down 4" hidden="1">
          <a:extLst>
            <a:ext uri="{63B3BB69-23CF-44E3-9099-C40C66FF867C}">
              <a14:compatExt xmlns:a14="http://schemas.microsoft.com/office/drawing/2010/main" spid="_x0000_s2052"/>
            </a:ext>
            <a:ext uri="{FF2B5EF4-FFF2-40B4-BE49-F238E27FC236}">
              <a16:creationId xmlns:a16="http://schemas.microsoft.com/office/drawing/2014/main" id="{6EB282C5-1A5A-4471-B803-371572FCFB02}"/>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27" name="Drop Down 4" hidden="1">
          <a:extLst>
            <a:ext uri="{63B3BB69-23CF-44E3-9099-C40C66FF867C}">
              <a14:compatExt xmlns:a14="http://schemas.microsoft.com/office/drawing/2010/main" spid="_x0000_s2052"/>
            </a:ext>
            <a:ext uri="{FF2B5EF4-FFF2-40B4-BE49-F238E27FC236}">
              <a16:creationId xmlns:a16="http://schemas.microsoft.com/office/drawing/2014/main" id="{8AAA1E21-D0FB-443B-9559-2A87BE42D688}"/>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28" name="Drop Down 20" hidden="1">
          <a:extLst>
            <a:ext uri="{63B3BB69-23CF-44E3-9099-C40C66FF867C}">
              <a14:compatExt xmlns:a14="http://schemas.microsoft.com/office/drawing/2010/main" spid="_x0000_s2068"/>
            </a:ext>
            <a:ext uri="{FF2B5EF4-FFF2-40B4-BE49-F238E27FC236}">
              <a16:creationId xmlns:a16="http://schemas.microsoft.com/office/drawing/2014/main" id="{CD538F72-562E-41E9-B56A-0F59ABFAD560}"/>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29" name="Drop Down 24" hidden="1">
          <a:extLst>
            <a:ext uri="{63B3BB69-23CF-44E3-9099-C40C66FF867C}">
              <a14:compatExt xmlns:a14="http://schemas.microsoft.com/office/drawing/2010/main" spid="_x0000_s2072"/>
            </a:ext>
            <a:ext uri="{FF2B5EF4-FFF2-40B4-BE49-F238E27FC236}">
              <a16:creationId xmlns:a16="http://schemas.microsoft.com/office/drawing/2014/main" id="{B0D1E7BB-D3A9-4768-AD71-E784FA2A2647}"/>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30" name="Drop Down 4" hidden="1">
          <a:extLst>
            <a:ext uri="{63B3BB69-23CF-44E3-9099-C40C66FF867C}">
              <a14:compatExt xmlns:a14="http://schemas.microsoft.com/office/drawing/2010/main" spid="_x0000_s2052"/>
            </a:ext>
            <a:ext uri="{FF2B5EF4-FFF2-40B4-BE49-F238E27FC236}">
              <a16:creationId xmlns:a16="http://schemas.microsoft.com/office/drawing/2014/main" id="{E572FEFC-9287-4EEB-92BC-E0282A9F2663}"/>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31" name="Drop Down 4" hidden="1">
          <a:extLst>
            <a:ext uri="{63B3BB69-23CF-44E3-9099-C40C66FF867C}">
              <a14:compatExt xmlns:a14="http://schemas.microsoft.com/office/drawing/2010/main" spid="_x0000_s2052"/>
            </a:ext>
            <a:ext uri="{FF2B5EF4-FFF2-40B4-BE49-F238E27FC236}">
              <a16:creationId xmlns:a16="http://schemas.microsoft.com/office/drawing/2014/main" id="{8A2E6CDD-F16F-49B7-8F4D-F178C37A07F0}"/>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32" name="Drop Down 4" hidden="1">
          <a:extLst>
            <a:ext uri="{63B3BB69-23CF-44E3-9099-C40C66FF867C}">
              <a14:compatExt xmlns:a14="http://schemas.microsoft.com/office/drawing/2010/main" spid="_x0000_s2052"/>
            </a:ext>
            <a:ext uri="{FF2B5EF4-FFF2-40B4-BE49-F238E27FC236}">
              <a16:creationId xmlns:a16="http://schemas.microsoft.com/office/drawing/2014/main" id="{6C75A24B-E81F-4FA8-87D3-897DF9A679D7}"/>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33" name="Drop Down 4" hidden="1">
          <a:extLst>
            <a:ext uri="{63B3BB69-23CF-44E3-9099-C40C66FF867C}">
              <a14:compatExt xmlns:a14="http://schemas.microsoft.com/office/drawing/2010/main" spid="_x0000_s2052"/>
            </a:ext>
            <a:ext uri="{FF2B5EF4-FFF2-40B4-BE49-F238E27FC236}">
              <a16:creationId xmlns:a16="http://schemas.microsoft.com/office/drawing/2014/main" id="{67558E37-466B-4AD5-9A48-AD0B7B1EB3BD}"/>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34" name="Drop Down 4" hidden="1">
          <a:extLst>
            <a:ext uri="{63B3BB69-23CF-44E3-9099-C40C66FF867C}">
              <a14:compatExt xmlns:a14="http://schemas.microsoft.com/office/drawing/2010/main" spid="_x0000_s2052"/>
            </a:ext>
            <a:ext uri="{FF2B5EF4-FFF2-40B4-BE49-F238E27FC236}">
              <a16:creationId xmlns:a16="http://schemas.microsoft.com/office/drawing/2014/main" id="{4D8535B2-0ACD-495B-A9B7-DFEA332F46F3}"/>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35" name="Drop Down 20" hidden="1">
          <a:extLst>
            <a:ext uri="{63B3BB69-23CF-44E3-9099-C40C66FF867C}">
              <a14:compatExt xmlns:a14="http://schemas.microsoft.com/office/drawing/2010/main" spid="_x0000_s2068"/>
            </a:ext>
            <a:ext uri="{FF2B5EF4-FFF2-40B4-BE49-F238E27FC236}">
              <a16:creationId xmlns:a16="http://schemas.microsoft.com/office/drawing/2014/main" id="{2B30727A-2865-4FCA-9B32-DDE47533611C}"/>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36" name="Drop Down 24" hidden="1">
          <a:extLst>
            <a:ext uri="{63B3BB69-23CF-44E3-9099-C40C66FF867C}">
              <a14:compatExt xmlns:a14="http://schemas.microsoft.com/office/drawing/2010/main" spid="_x0000_s2072"/>
            </a:ext>
            <a:ext uri="{FF2B5EF4-FFF2-40B4-BE49-F238E27FC236}">
              <a16:creationId xmlns:a16="http://schemas.microsoft.com/office/drawing/2014/main" id="{59DD9D35-8ED8-4058-980B-3540C652998B}"/>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37" name="Drop Down 4" hidden="1">
          <a:extLst>
            <a:ext uri="{63B3BB69-23CF-44E3-9099-C40C66FF867C}">
              <a14:compatExt xmlns:a14="http://schemas.microsoft.com/office/drawing/2010/main" spid="_x0000_s2052"/>
            </a:ext>
            <a:ext uri="{FF2B5EF4-FFF2-40B4-BE49-F238E27FC236}">
              <a16:creationId xmlns:a16="http://schemas.microsoft.com/office/drawing/2014/main" id="{F08E7904-9C84-406E-80D3-12229B2BF8FE}"/>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38" name="Drop Down 4" hidden="1">
          <a:extLst>
            <a:ext uri="{63B3BB69-23CF-44E3-9099-C40C66FF867C}">
              <a14:compatExt xmlns:a14="http://schemas.microsoft.com/office/drawing/2010/main" spid="_x0000_s2052"/>
            </a:ext>
            <a:ext uri="{FF2B5EF4-FFF2-40B4-BE49-F238E27FC236}">
              <a16:creationId xmlns:a16="http://schemas.microsoft.com/office/drawing/2014/main" id="{66115FD3-CEF3-473F-AAB8-922B2BB36F5F}"/>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39" name="Drop Down 4" hidden="1">
          <a:extLst>
            <a:ext uri="{63B3BB69-23CF-44E3-9099-C40C66FF867C}">
              <a14:compatExt xmlns:a14="http://schemas.microsoft.com/office/drawing/2010/main" spid="_x0000_s2052"/>
            </a:ext>
            <a:ext uri="{FF2B5EF4-FFF2-40B4-BE49-F238E27FC236}">
              <a16:creationId xmlns:a16="http://schemas.microsoft.com/office/drawing/2014/main" id="{C32C927B-3D83-4FE2-A908-D416DF67BB96}"/>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40" name="Drop Down 4" hidden="1">
          <a:extLst>
            <a:ext uri="{63B3BB69-23CF-44E3-9099-C40C66FF867C}">
              <a14:compatExt xmlns:a14="http://schemas.microsoft.com/office/drawing/2010/main" spid="_x0000_s2052"/>
            </a:ext>
            <a:ext uri="{FF2B5EF4-FFF2-40B4-BE49-F238E27FC236}">
              <a16:creationId xmlns:a16="http://schemas.microsoft.com/office/drawing/2014/main" id="{64236D30-9D0C-4620-BAC5-3E74896D709F}"/>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41" name="Drop Down 4" hidden="1">
          <a:extLst>
            <a:ext uri="{63B3BB69-23CF-44E3-9099-C40C66FF867C}">
              <a14:compatExt xmlns:a14="http://schemas.microsoft.com/office/drawing/2010/main" spid="_x0000_s2052"/>
            </a:ext>
            <a:ext uri="{FF2B5EF4-FFF2-40B4-BE49-F238E27FC236}">
              <a16:creationId xmlns:a16="http://schemas.microsoft.com/office/drawing/2014/main" id="{FCFF1B1C-5227-459F-A49D-AB27062B954E}"/>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42" name="Drop Down 20" hidden="1">
          <a:extLst>
            <a:ext uri="{63B3BB69-23CF-44E3-9099-C40C66FF867C}">
              <a14:compatExt xmlns:a14="http://schemas.microsoft.com/office/drawing/2010/main" spid="_x0000_s2068"/>
            </a:ext>
            <a:ext uri="{FF2B5EF4-FFF2-40B4-BE49-F238E27FC236}">
              <a16:creationId xmlns:a16="http://schemas.microsoft.com/office/drawing/2014/main" id="{19F49B3E-2B40-433B-9EE4-7B9654E130E7}"/>
            </a:ext>
          </a:extLst>
        </xdr:cNvPr>
        <xdr:cNvSpPr/>
      </xdr:nvSpPr>
      <xdr:spPr bwMode="auto">
        <a:xfrm>
          <a:off x="6065520" y="40286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43" name="Drop Down 24" hidden="1">
          <a:extLst>
            <a:ext uri="{63B3BB69-23CF-44E3-9099-C40C66FF867C}">
              <a14:compatExt xmlns:a14="http://schemas.microsoft.com/office/drawing/2010/main" spid="_x0000_s2072"/>
            </a:ext>
            <a:ext uri="{FF2B5EF4-FFF2-40B4-BE49-F238E27FC236}">
              <a16:creationId xmlns:a16="http://schemas.microsoft.com/office/drawing/2014/main" id="{BAA2B028-13C7-44EC-98BB-F9336D5C6919}"/>
            </a:ext>
          </a:extLst>
        </xdr:cNvPr>
        <xdr:cNvSpPr/>
      </xdr:nvSpPr>
      <xdr:spPr bwMode="auto">
        <a:xfrm>
          <a:off x="3901440" y="40286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44" name="Drop Down 4" hidden="1">
          <a:extLst>
            <a:ext uri="{63B3BB69-23CF-44E3-9099-C40C66FF867C}">
              <a14:compatExt xmlns:a14="http://schemas.microsoft.com/office/drawing/2010/main" spid="_x0000_s2052"/>
            </a:ext>
            <a:ext uri="{FF2B5EF4-FFF2-40B4-BE49-F238E27FC236}">
              <a16:creationId xmlns:a16="http://schemas.microsoft.com/office/drawing/2014/main" id="{4F03258A-C716-4499-BAAE-C739FE4B582B}"/>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45" name="Drop Down 4" hidden="1">
          <a:extLst>
            <a:ext uri="{63B3BB69-23CF-44E3-9099-C40C66FF867C}">
              <a14:compatExt xmlns:a14="http://schemas.microsoft.com/office/drawing/2010/main" spid="_x0000_s2052"/>
            </a:ext>
            <a:ext uri="{FF2B5EF4-FFF2-40B4-BE49-F238E27FC236}">
              <a16:creationId xmlns:a16="http://schemas.microsoft.com/office/drawing/2014/main" id="{4E1FCE48-CA6E-4908-A6A9-786188F0BEAA}"/>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46" name="Drop Down 4" hidden="1">
          <a:extLst>
            <a:ext uri="{63B3BB69-23CF-44E3-9099-C40C66FF867C}">
              <a14:compatExt xmlns:a14="http://schemas.microsoft.com/office/drawing/2010/main" spid="_x0000_s2052"/>
            </a:ext>
            <a:ext uri="{FF2B5EF4-FFF2-40B4-BE49-F238E27FC236}">
              <a16:creationId xmlns:a16="http://schemas.microsoft.com/office/drawing/2014/main" id="{1763DD8F-AF04-419C-8ADE-21AF9D257C63}"/>
            </a:ext>
          </a:extLst>
        </xdr:cNvPr>
        <xdr:cNvSpPr/>
      </xdr:nvSpPr>
      <xdr:spPr bwMode="auto">
        <a:xfrm>
          <a:off x="553974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47" name="Drop Down 4" hidden="1">
          <a:extLst>
            <a:ext uri="{63B3BB69-23CF-44E3-9099-C40C66FF867C}">
              <a14:compatExt xmlns:a14="http://schemas.microsoft.com/office/drawing/2010/main" spid="_x0000_s2052"/>
            </a:ext>
            <a:ext uri="{FF2B5EF4-FFF2-40B4-BE49-F238E27FC236}">
              <a16:creationId xmlns:a16="http://schemas.microsoft.com/office/drawing/2014/main" id="{BA388D80-A2D8-45A1-97D4-35E1D0990C33}"/>
            </a:ext>
          </a:extLst>
        </xdr:cNvPr>
        <xdr:cNvSpPr/>
      </xdr:nvSpPr>
      <xdr:spPr bwMode="auto">
        <a:xfrm>
          <a:off x="5227320" y="40286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48" name="Drop Down 4" hidden="1">
          <a:extLst>
            <a:ext uri="{63B3BB69-23CF-44E3-9099-C40C66FF867C}">
              <a14:compatExt xmlns:a14="http://schemas.microsoft.com/office/drawing/2010/main" spid="_x0000_s2052"/>
            </a:ext>
            <a:ext uri="{FF2B5EF4-FFF2-40B4-BE49-F238E27FC236}">
              <a16:creationId xmlns:a16="http://schemas.microsoft.com/office/drawing/2014/main" id="{1D2D47F6-73C3-4367-B0AE-042D064E41C7}"/>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49" name="Drop Down 20" hidden="1">
          <a:extLst>
            <a:ext uri="{63B3BB69-23CF-44E3-9099-C40C66FF867C}">
              <a14:compatExt xmlns:a14="http://schemas.microsoft.com/office/drawing/2010/main" spid="_x0000_s2068"/>
            </a:ext>
            <a:ext uri="{FF2B5EF4-FFF2-40B4-BE49-F238E27FC236}">
              <a16:creationId xmlns:a16="http://schemas.microsoft.com/office/drawing/2014/main" id="{645AB36E-C9D9-4239-8005-720C7F97776C}"/>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50" name="Drop Down 24" hidden="1">
          <a:extLst>
            <a:ext uri="{63B3BB69-23CF-44E3-9099-C40C66FF867C}">
              <a14:compatExt xmlns:a14="http://schemas.microsoft.com/office/drawing/2010/main" spid="_x0000_s2072"/>
            </a:ext>
            <a:ext uri="{FF2B5EF4-FFF2-40B4-BE49-F238E27FC236}">
              <a16:creationId xmlns:a16="http://schemas.microsoft.com/office/drawing/2014/main" id="{800BBAB2-516D-4818-A75B-FD1576360FA4}"/>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51" name="Drop Down 4" hidden="1">
          <a:extLst>
            <a:ext uri="{63B3BB69-23CF-44E3-9099-C40C66FF867C}">
              <a14:compatExt xmlns:a14="http://schemas.microsoft.com/office/drawing/2010/main" spid="_x0000_s2052"/>
            </a:ext>
            <a:ext uri="{FF2B5EF4-FFF2-40B4-BE49-F238E27FC236}">
              <a16:creationId xmlns:a16="http://schemas.microsoft.com/office/drawing/2014/main" id="{9C907D70-D643-4987-BB99-7901D845597E}"/>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52" name="Drop Down 4" hidden="1">
          <a:extLst>
            <a:ext uri="{63B3BB69-23CF-44E3-9099-C40C66FF867C}">
              <a14:compatExt xmlns:a14="http://schemas.microsoft.com/office/drawing/2010/main" spid="_x0000_s2052"/>
            </a:ext>
            <a:ext uri="{FF2B5EF4-FFF2-40B4-BE49-F238E27FC236}">
              <a16:creationId xmlns:a16="http://schemas.microsoft.com/office/drawing/2014/main" id="{8FAD7CFE-F5A6-40DD-B120-D50507A877B4}"/>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53" name="Drop Down 4" hidden="1">
          <a:extLst>
            <a:ext uri="{63B3BB69-23CF-44E3-9099-C40C66FF867C}">
              <a14:compatExt xmlns:a14="http://schemas.microsoft.com/office/drawing/2010/main" spid="_x0000_s2052"/>
            </a:ext>
            <a:ext uri="{FF2B5EF4-FFF2-40B4-BE49-F238E27FC236}">
              <a16:creationId xmlns:a16="http://schemas.microsoft.com/office/drawing/2014/main" id="{3E39E679-049F-4ADE-9B20-8F1FE3415169}"/>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54" name="Drop Down 4" hidden="1">
          <a:extLst>
            <a:ext uri="{63B3BB69-23CF-44E3-9099-C40C66FF867C}">
              <a14:compatExt xmlns:a14="http://schemas.microsoft.com/office/drawing/2010/main" spid="_x0000_s2052"/>
            </a:ext>
            <a:ext uri="{FF2B5EF4-FFF2-40B4-BE49-F238E27FC236}">
              <a16:creationId xmlns:a16="http://schemas.microsoft.com/office/drawing/2014/main" id="{C73BAC71-F15A-49D3-B052-81CB53159B7E}"/>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55" name="Drop Down 4" hidden="1">
          <a:extLst>
            <a:ext uri="{63B3BB69-23CF-44E3-9099-C40C66FF867C}">
              <a14:compatExt xmlns:a14="http://schemas.microsoft.com/office/drawing/2010/main" spid="_x0000_s2052"/>
            </a:ext>
            <a:ext uri="{FF2B5EF4-FFF2-40B4-BE49-F238E27FC236}">
              <a16:creationId xmlns:a16="http://schemas.microsoft.com/office/drawing/2014/main" id="{6304CFE3-B5C9-4660-A9F1-5F7042E632E4}"/>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56" name="Drop Down 20" hidden="1">
          <a:extLst>
            <a:ext uri="{63B3BB69-23CF-44E3-9099-C40C66FF867C}">
              <a14:compatExt xmlns:a14="http://schemas.microsoft.com/office/drawing/2010/main" spid="_x0000_s2068"/>
            </a:ext>
            <a:ext uri="{FF2B5EF4-FFF2-40B4-BE49-F238E27FC236}">
              <a16:creationId xmlns:a16="http://schemas.microsoft.com/office/drawing/2014/main" id="{B649B7BC-97AE-469D-BA29-92B05D068B18}"/>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57" name="Drop Down 24" hidden="1">
          <a:extLst>
            <a:ext uri="{63B3BB69-23CF-44E3-9099-C40C66FF867C}">
              <a14:compatExt xmlns:a14="http://schemas.microsoft.com/office/drawing/2010/main" spid="_x0000_s2072"/>
            </a:ext>
            <a:ext uri="{FF2B5EF4-FFF2-40B4-BE49-F238E27FC236}">
              <a16:creationId xmlns:a16="http://schemas.microsoft.com/office/drawing/2014/main" id="{DEBD969D-4A1A-491E-81D3-4218AFB78770}"/>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58" name="Drop Down 4" hidden="1">
          <a:extLst>
            <a:ext uri="{63B3BB69-23CF-44E3-9099-C40C66FF867C}">
              <a14:compatExt xmlns:a14="http://schemas.microsoft.com/office/drawing/2010/main" spid="_x0000_s2052"/>
            </a:ext>
            <a:ext uri="{FF2B5EF4-FFF2-40B4-BE49-F238E27FC236}">
              <a16:creationId xmlns:a16="http://schemas.microsoft.com/office/drawing/2014/main" id="{EAF85751-6E3B-4D3E-B025-00C77CCFCF35}"/>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59" name="Drop Down 4" hidden="1">
          <a:extLst>
            <a:ext uri="{63B3BB69-23CF-44E3-9099-C40C66FF867C}">
              <a14:compatExt xmlns:a14="http://schemas.microsoft.com/office/drawing/2010/main" spid="_x0000_s2052"/>
            </a:ext>
            <a:ext uri="{FF2B5EF4-FFF2-40B4-BE49-F238E27FC236}">
              <a16:creationId xmlns:a16="http://schemas.microsoft.com/office/drawing/2014/main" id="{33043E82-511B-45D6-8904-D817D99EB844}"/>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60" name="Drop Down 4" hidden="1">
          <a:extLst>
            <a:ext uri="{63B3BB69-23CF-44E3-9099-C40C66FF867C}">
              <a14:compatExt xmlns:a14="http://schemas.microsoft.com/office/drawing/2010/main" spid="_x0000_s2052"/>
            </a:ext>
            <a:ext uri="{FF2B5EF4-FFF2-40B4-BE49-F238E27FC236}">
              <a16:creationId xmlns:a16="http://schemas.microsoft.com/office/drawing/2014/main" id="{70E97268-4F53-457C-9F62-FB6894DF3600}"/>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61" name="Drop Down 4" hidden="1">
          <a:extLst>
            <a:ext uri="{63B3BB69-23CF-44E3-9099-C40C66FF867C}">
              <a14:compatExt xmlns:a14="http://schemas.microsoft.com/office/drawing/2010/main" spid="_x0000_s2052"/>
            </a:ext>
            <a:ext uri="{FF2B5EF4-FFF2-40B4-BE49-F238E27FC236}">
              <a16:creationId xmlns:a16="http://schemas.microsoft.com/office/drawing/2014/main" id="{2CF7EA93-4E95-45D3-9FF6-90B799553D7B}"/>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62" name="Drop Down 4" hidden="1">
          <a:extLst>
            <a:ext uri="{63B3BB69-23CF-44E3-9099-C40C66FF867C}">
              <a14:compatExt xmlns:a14="http://schemas.microsoft.com/office/drawing/2010/main" spid="_x0000_s2052"/>
            </a:ext>
            <a:ext uri="{FF2B5EF4-FFF2-40B4-BE49-F238E27FC236}">
              <a16:creationId xmlns:a16="http://schemas.microsoft.com/office/drawing/2014/main" id="{46089356-671B-4925-81F3-56465F38EC5A}"/>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63" name="Drop Down 20" hidden="1">
          <a:extLst>
            <a:ext uri="{63B3BB69-23CF-44E3-9099-C40C66FF867C}">
              <a14:compatExt xmlns:a14="http://schemas.microsoft.com/office/drawing/2010/main" spid="_x0000_s2068"/>
            </a:ext>
            <a:ext uri="{FF2B5EF4-FFF2-40B4-BE49-F238E27FC236}">
              <a16:creationId xmlns:a16="http://schemas.microsoft.com/office/drawing/2014/main" id="{6136768B-51ED-49F9-AA8D-2EFCD2866B25}"/>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64" name="Drop Down 24" hidden="1">
          <a:extLst>
            <a:ext uri="{63B3BB69-23CF-44E3-9099-C40C66FF867C}">
              <a14:compatExt xmlns:a14="http://schemas.microsoft.com/office/drawing/2010/main" spid="_x0000_s2072"/>
            </a:ext>
            <a:ext uri="{FF2B5EF4-FFF2-40B4-BE49-F238E27FC236}">
              <a16:creationId xmlns:a16="http://schemas.microsoft.com/office/drawing/2014/main" id="{17314770-6ADC-4E71-8893-B8A514ADE245}"/>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65" name="Drop Down 4" hidden="1">
          <a:extLst>
            <a:ext uri="{63B3BB69-23CF-44E3-9099-C40C66FF867C}">
              <a14:compatExt xmlns:a14="http://schemas.microsoft.com/office/drawing/2010/main" spid="_x0000_s2052"/>
            </a:ext>
            <a:ext uri="{FF2B5EF4-FFF2-40B4-BE49-F238E27FC236}">
              <a16:creationId xmlns:a16="http://schemas.microsoft.com/office/drawing/2014/main" id="{8ED6EC55-A396-4543-AFE1-808DD37D2EDE}"/>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66" name="Drop Down 4" hidden="1">
          <a:extLst>
            <a:ext uri="{63B3BB69-23CF-44E3-9099-C40C66FF867C}">
              <a14:compatExt xmlns:a14="http://schemas.microsoft.com/office/drawing/2010/main" spid="_x0000_s2052"/>
            </a:ext>
            <a:ext uri="{FF2B5EF4-FFF2-40B4-BE49-F238E27FC236}">
              <a16:creationId xmlns:a16="http://schemas.microsoft.com/office/drawing/2014/main" id="{5EA483F1-F5CE-4ED1-A2F0-6459971835A7}"/>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67" name="Drop Down 4" hidden="1">
          <a:extLst>
            <a:ext uri="{63B3BB69-23CF-44E3-9099-C40C66FF867C}">
              <a14:compatExt xmlns:a14="http://schemas.microsoft.com/office/drawing/2010/main" spid="_x0000_s2052"/>
            </a:ext>
            <a:ext uri="{FF2B5EF4-FFF2-40B4-BE49-F238E27FC236}">
              <a16:creationId xmlns:a16="http://schemas.microsoft.com/office/drawing/2014/main" id="{C3B3B144-026B-437B-9A06-914D37598687}"/>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68" name="Drop Down 4" hidden="1">
          <a:extLst>
            <a:ext uri="{63B3BB69-23CF-44E3-9099-C40C66FF867C}">
              <a14:compatExt xmlns:a14="http://schemas.microsoft.com/office/drawing/2010/main" spid="_x0000_s2052"/>
            </a:ext>
            <a:ext uri="{FF2B5EF4-FFF2-40B4-BE49-F238E27FC236}">
              <a16:creationId xmlns:a16="http://schemas.microsoft.com/office/drawing/2014/main" id="{FCBF26AB-0AF4-4CB7-BF29-DB7F74462A79}"/>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69" name="Drop Down 4" hidden="1">
          <a:extLst>
            <a:ext uri="{63B3BB69-23CF-44E3-9099-C40C66FF867C}">
              <a14:compatExt xmlns:a14="http://schemas.microsoft.com/office/drawing/2010/main" spid="_x0000_s2052"/>
            </a:ext>
            <a:ext uri="{FF2B5EF4-FFF2-40B4-BE49-F238E27FC236}">
              <a16:creationId xmlns:a16="http://schemas.microsoft.com/office/drawing/2014/main" id="{A23D3404-F284-48BE-9F58-EF7DE6125E33}"/>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70" name="Drop Down 20" hidden="1">
          <a:extLst>
            <a:ext uri="{63B3BB69-23CF-44E3-9099-C40C66FF867C}">
              <a14:compatExt xmlns:a14="http://schemas.microsoft.com/office/drawing/2010/main" spid="_x0000_s2068"/>
            </a:ext>
            <a:ext uri="{FF2B5EF4-FFF2-40B4-BE49-F238E27FC236}">
              <a16:creationId xmlns:a16="http://schemas.microsoft.com/office/drawing/2014/main" id="{AD2450BD-A435-410F-B3A2-36E6A6C49319}"/>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71" name="Drop Down 24" hidden="1">
          <a:extLst>
            <a:ext uri="{63B3BB69-23CF-44E3-9099-C40C66FF867C}">
              <a14:compatExt xmlns:a14="http://schemas.microsoft.com/office/drawing/2010/main" spid="_x0000_s2072"/>
            </a:ext>
            <a:ext uri="{FF2B5EF4-FFF2-40B4-BE49-F238E27FC236}">
              <a16:creationId xmlns:a16="http://schemas.microsoft.com/office/drawing/2014/main" id="{5BF8F824-EF21-4C09-BAA5-252AF78DEEFD}"/>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72" name="Drop Down 4" hidden="1">
          <a:extLst>
            <a:ext uri="{63B3BB69-23CF-44E3-9099-C40C66FF867C}">
              <a14:compatExt xmlns:a14="http://schemas.microsoft.com/office/drawing/2010/main" spid="_x0000_s2052"/>
            </a:ext>
            <a:ext uri="{FF2B5EF4-FFF2-40B4-BE49-F238E27FC236}">
              <a16:creationId xmlns:a16="http://schemas.microsoft.com/office/drawing/2014/main" id="{79802160-F054-454B-A2AE-6C91B41F9A93}"/>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73" name="Drop Down 4" hidden="1">
          <a:extLst>
            <a:ext uri="{63B3BB69-23CF-44E3-9099-C40C66FF867C}">
              <a14:compatExt xmlns:a14="http://schemas.microsoft.com/office/drawing/2010/main" spid="_x0000_s2052"/>
            </a:ext>
            <a:ext uri="{FF2B5EF4-FFF2-40B4-BE49-F238E27FC236}">
              <a16:creationId xmlns:a16="http://schemas.microsoft.com/office/drawing/2014/main" id="{840F5481-5CFD-4F97-82A3-699997C85E32}"/>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74" name="Drop Down 4" hidden="1">
          <a:extLst>
            <a:ext uri="{63B3BB69-23CF-44E3-9099-C40C66FF867C}">
              <a14:compatExt xmlns:a14="http://schemas.microsoft.com/office/drawing/2010/main" spid="_x0000_s2052"/>
            </a:ext>
            <a:ext uri="{FF2B5EF4-FFF2-40B4-BE49-F238E27FC236}">
              <a16:creationId xmlns:a16="http://schemas.microsoft.com/office/drawing/2014/main" id="{5E95CA6E-1D93-4CEB-8833-496FFF1DD087}"/>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75" name="Drop Down 4" hidden="1">
          <a:extLst>
            <a:ext uri="{63B3BB69-23CF-44E3-9099-C40C66FF867C}">
              <a14:compatExt xmlns:a14="http://schemas.microsoft.com/office/drawing/2010/main" spid="_x0000_s2052"/>
            </a:ext>
            <a:ext uri="{FF2B5EF4-FFF2-40B4-BE49-F238E27FC236}">
              <a16:creationId xmlns:a16="http://schemas.microsoft.com/office/drawing/2014/main" id="{0B71AEAB-7AA9-4EEE-A0FD-7795F9C24F25}"/>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76" name="Drop Down 4" hidden="1">
          <a:extLst>
            <a:ext uri="{63B3BB69-23CF-44E3-9099-C40C66FF867C}">
              <a14:compatExt xmlns:a14="http://schemas.microsoft.com/office/drawing/2010/main" spid="_x0000_s2052"/>
            </a:ext>
            <a:ext uri="{FF2B5EF4-FFF2-40B4-BE49-F238E27FC236}">
              <a16:creationId xmlns:a16="http://schemas.microsoft.com/office/drawing/2014/main" id="{43549C93-3A04-498D-81CF-B77C1238684C}"/>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77" name="Drop Down 20" hidden="1">
          <a:extLst>
            <a:ext uri="{63B3BB69-23CF-44E3-9099-C40C66FF867C}">
              <a14:compatExt xmlns:a14="http://schemas.microsoft.com/office/drawing/2010/main" spid="_x0000_s2068"/>
            </a:ext>
            <a:ext uri="{FF2B5EF4-FFF2-40B4-BE49-F238E27FC236}">
              <a16:creationId xmlns:a16="http://schemas.microsoft.com/office/drawing/2014/main" id="{2F33BEFB-8A02-472B-BBDE-E44A9A60F15A}"/>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78" name="Drop Down 24" hidden="1">
          <a:extLst>
            <a:ext uri="{63B3BB69-23CF-44E3-9099-C40C66FF867C}">
              <a14:compatExt xmlns:a14="http://schemas.microsoft.com/office/drawing/2010/main" spid="_x0000_s2072"/>
            </a:ext>
            <a:ext uri="{FF2B5EF4-FFF2-40B4-BE49-F238E27FC236}">
              <a16:creationId xmlns:a16="http://schemas.microsoft.com/office/drawing/2014/main" id="{72B4CE4E-CAA3-4CCB-B8A7-22C410F0692B}"/>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79" name="Drop Down 4" hidden="1">
          <a:extLst>
            <a:ext uri="{63B3BB69-23CF-44E3-9099-C40C66FF867C}">
              <a14:compatExt xmlns:a14="http://schemas.microsoft.com/office/drawing/2010/main" spid="_x0000_s2052"/>
            </a:ext>
            <a:ext uri="{FF2B5EF4-FFF2-40B4-BE49-F238E27FC236}">
              <a16:creationId xmlns:a16="http://schemas.microsoft.com/office/drawing/2014/main" id="{AD26E744-361F-4439-9AAC-B430AA21440F}"/>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80" name="Drop Down 4" hidden="1">
          <a:extLst>
            <a:ext uri="{63B3BB69-23CF-44E3-9099-C40C66FF867C}">
              <a14:compatExt xmlns:a14="http://schemas.microsoft.com/office/drawing/2010/main" spid="_x0000_s2052"/>
            </a:ext>
            <a:ext uri="{FF2B5EF4-FFF2-40B4-BE49-F238E27FC236}">
              <a16:creationId xmlns:a16="http://schemas.microsoft.com/office/drawing/2014/main" id="{46000B8A-D3E6-4E63-95D1-30E385038971}"/>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81" name="Drop Down 4" hidden="1">
          <a:extLst>
            <a:ext uri="{63B3BB69-23CF-44E3-9099-C40C66FF867C}">
              <a14:compatExt xmlns:a14="http://schemas.microsoft.com/office/drawing/2010/main" spid="_x0000_s2052"/>
            </a:ext>
            <a:ext uri="{FF2B5EF4-FFF2-40B4-BE49-F238E27FC236}">
              <a16:creationId xmlns:a16="http://schemas.microsoft.com/office/drawing/2014/main" id="{BE23221B-9956-4C08-AFC2-03974C970CC3}"/>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82" name="Drop Down 4" hidden="1">
          <a:extLst>
            <a:ext uri="{63B3BB69-23CF-44E3-9099-C40C66FF867C}">
              <a14:compatExt xmlns:a14="http://schemas.microsoft.com/office/drawing/2010/main" spid="_x0000_s2052"/>
            </a:ext>
            <a:ext uri="{FF2B5EF4-FFF2-40B4-BE49-F238E27FC236}">
              <a16:creationId xmlns:a16="http://schemas.microsoft.com/office/drawing/2014/main" id="{6C7AD41D-B4C1-4DDC-9090-5CA511E086C6}"/>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83" name="Drop Down 4" hidden="1">
          <a:extLst>
            <a:ext uri="{63B3BB69-23CF-44E3-9099-C40C66FF867C}">
              <a14:compatExt xmlns:a14="http://schemas.microsoft.com/office/drawing/2010/main" spid="_x0000_s2052"/>
            </a:ext>
            <a:ext uri="{FF2B5EF4-FFF2-40B4-BE49-F238E27FC236}">
              <a16:creationId xmlns:a16="http://schemas.microsoft.com/office/drawing/2014/main" id="{E5A7178D-8D4D-4983-98FB-D2F60423E959}"/>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84" name="Drop Down 20" hidden="1">
          <a:extLst>
            <a:ext uri="{63B3BB69-23CF-44E3-9099-C40C66FF867C}">
              <a14:compatExt xmlns:a14="http://schemas.microsoft.com/office/drawing/2010/main" spid="_x0000_s2068"/>
            </a:ext>
            <a:ext uri="{FF2B5EF4-FFF2-40B4-BE49-F238E27FC236}">
              <a16:creationId xmlns:a16="http://schemas.microsoft.com/office/drawing/2014/main" id="{4E3059AF-9AFF-418C-A2D7-5B62251451CD}"/>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85" name="Drop Down 24" hidden="1">
          <a:extLst>
            <a:ext uri="{63B3BB69-23CF-44E3-9099-C40C66FF867C}">
              <a14:compatExt xmlns:a14="http://schemas.microsoft.com/office/drawing/2010/main" spid="_x0000_s2072"/>
            </a:ext>
            <a:ext uri="{FF2B5EF4-FFF2-40B4-BE49-F238E27FC236}">
              <a16:creationId xmlns:a16="http://schemas.microsoft.com/office/drawing/2014/main" id="{D3746975-E269-4E24-B508-A5DE231B1143}"/>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86" name="Drop Down 4" hidden="1">
          <a:extLst>
            <a:ext uri="{63B3BB69-23CF-44E3-9099-C40C66FF867C}">
              <a14:compatExt xmlns:a14="http://schemas.microsoft.com/office/drawing/2010/main" spid="_x0000_s2052"/>
            </a:ext>
            <a:ext uri="{FF2B5EF4-FFF2-40B4-BE49-F238E27FC236}">
              <a16:creationId xmlns:a16="http://schemas.microsoft.com/office/drawing/2014/main" id="{713C477D-822F-4696-AAEA-D012E7B5606F}"/>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87" name="Drop Down 4" hidden="1">
          <a:extLst>
            <a:ext uri="{63B3BB69-23CF-44E3-9099-C40C66FF867C}">
              <a14:compatExt xmlns:a14="http://schemas.microsoft.com/office/drawing/2010/main" spid="_x0000_s2052"/>
            </a:ext>
            <a:ext uri="{FF2B5EF4-FFF2-40B4-BE49-F238E27FC236}">
              <a16:creationId xmlns:a16="http://schemas.microsoft.com/office/drawing/2014/main" id="{25EE49DD-9F6A-4F38-A38F-E503CDF3C5C6}"/>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88" name="Drop Down 4" hidden="1">
          <a:extLst>
            <a:ext uri="{63B3BB69-23CF-44E3-9099-C40C66FF867C}">
              <a14:compatExt xmlns:a14="http://schemas.microsoft.com/office/drawing/2010/main" spid="_x0000_s2052"/>
            </a:ext>
            <a:ext uri="{FF2B5EF4-FFF2-40B4-BE49-F238E27FC236}">
              <a16:creationId xmlns:a16="http://schemas.microsoft.com/office/drawing/2014/main" id="{6D280F3C-33A2-4C4D-B8C9-7741999F6B54}"/>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89" name="Drop Down 4" hidden="1">
          <a:extLst>
            <a:ext uri="{63B3BB69-23CF-44E3-9099-C40C66FF867C}">
              <a14:compatExt xmlns:a14="http://schemas.microsoft.com/office/drawing/2010/main" spid="_x0000_s2052"/>
            </a:ext>
            <a:ext uri="{FF2B5EF4-FFF2-40B4-BE49-F238E27FC236}">
              <a16:creationId xmlns:a16="http://schemas.microsoft.com/office/drawing/2014/main" id="{E4C09C0B-34AE-4D9E-9383-C6EB6FF85223}"/>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90" name="Drop Down 4" hidden="1">
          <a:extLst>
            <a:ext uri="{63B3BB69-23CF-44E3-9099-C40C66FF867C}">
              <a14:compatExt xmlns:a14="http://schemas.microsoft.com/office/drawing/2010/main" spid="_x0000_s2052"/>
            </a:ext>
            <a:ext uri="{FF2B5EF4-FFF2-40B4-BE49-F238E27FC236}">
              <a16:creationId xmlns:a16="http://schemas.microsoft.com/office/drawing/2014/main" id="{0B526B53-997E-41B7-A62E-2B7EA4B146ED}"/>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91" name="Drop Down 20" hidden="1">
          <a:extLst>
            <a:ext uri="{63B3BB69-23CF-44E3-9099-C40C66FF867C}">
              <a14:compatExt xmlns:a14="http://schemas.microsoft.com/office/drawing/2010/main" spid="_x0000_s2068"/>
            </a:ext>
            <a:ext uri="{FF2B5EF4-FFF2-40B4-BE49-F238E27FC236}">
              <a16:creationId xmlns:a16="http://schemas.microsoft.com/office/drawing/2014/main" id="{93A8E744-ACEA-40FE-855D-D1C6193E48DF}"/>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92" name="Drop Down 24" hidden="1">
          <a:extLst>
            <a:ext uri="{63B3BB69-23CF-44E3-9099-C40C66FF867C}">
              <a14:compatExt xmlns:a14="http://schemas.microsoft.com/office/drawing/2010/main" spid="_x0000_s2072"/>
            </a:ext>
            <a:ext uri="{FF2B5EF4-FFF2-40B4-BE49-F238E27FC236}">
              <a16:creationId xmlns:a16="http://schemas.microsoft.com/office/drawing/2014/main" id="{E61E8E76-6413-4506-AA69-F84E95D4BB82}"/>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93" name="Drop Down 4" hidden="1">
          <a:extLst>
            <a:ext uri="{63B3BB69-23CF-44E3-9099-C40C66FF867C}">
              <a14:compatExt xmlns:a14="http://schemas.microsoft.com/office/drawing/2010/main" spid="_x0000_s2052"/>
            </a:ext>
            <a:ext uri="{FF2B5EF4-FFF2-40B4-BE49-F238E27FC236}">
              <a16:creationId xmlns:a16="http://schemas.microsoft.com/office/drawing/2014/main" id="{2DEE11DF-3CAD-467B-A188-FFCD8483137E}"/>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94" name="Drop Down 4" hidden="1">
          <a:extLst>
            <a:ext uri="{63B3BB69-23CF-44E3-9099-C40C66FF867C}">
              <a14:compatExt xmlns:a14="http://schemas.microsoft.com/office/drawing/2010/main" spid="_x0000_s2052"/>
            </a:ext>
            <a:ext uri="{FF2B5EF4-FFF2-40B4-BE49-F238E27FC236}">
              <a16:creationId xmlns:a16="http://schemas.microsoft.com/office/drawing/2014/main" id="{F5909936-33CC-4D0F-A1CB-B9DDD94A46B0}"/>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95" name="Drop Down 4" hidden="1">
          <a:extLst>
            <a:ext uri="{63B3BB69-23CF-44E3-9099-C40C66FF867C}">
              <a14:compatExt xmlns:a14="http://schemas.microsoft.com/office/drawing/2010/main" spid="_x0000_s2052"/>
            </a:ext>
            <a:ext uri="{FF2B5EF4-FFF2-40B4-BE49-F238E27FC236}">
              <a16:creationId xmlns:a16="http://schemas.microsoft.com/office/drawing/2014/main" id="{45C1E698-7D27-481D-AFD4-D77039E5E442}"/>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596" name="Drop Down 4" hidden="1">
          <a:extLst>
            <a:ext uri="{63B3BB69-23CF-44E3-9099-C40C66FF867C}">
              <a14:compatExt xmlns:a14="http://schemas.microsoft.com/office/drawing/2010/main" spid="_x0000_s2052"/>
            </a:ext>
            <a:ext uri="{FF2B5EF4-FFF2-40B4-BE49-F238E27FC236}">
              <a16:creationId xmlns:a16="http://schemas.microsoft.com/office/drawing/2014/main" id="{B463B8FB-08A2-45AD-9C9B-B531E07EC84A}"/>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597" name="Drop Down 4" hidden="1">
          <a:extLst>
            <a:ext uri="{63B3BB69-23CF-44E3-9099-C40C66FF867C}">
              <a14:compatExt xmlns:a14="http://schemas.microsoft.com/office/drawing/2010/main" spid="_x0000_s2052"/>
            </a:ext>
            <a:ext uri="{FF2B5EF4-FFF2-40B4-BE49-F238E27FC236}">
              <a16:creationId xmlns:a16="http://schemas.microsoft.com/office/drawing/2014/main" id="{8B28A3DC-31BE-4066-B730-305F97F7C1C7}"/>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598" name="Drop Down 20" hidden="1">
          <a:extLst>
            <a:ext uri="{63B3BB69-23CF-44E3-9099-C40C66FF867C}">
              <a14:compatExt xmlns:a14="http://schemas.microsoft.com/office/drawing/2010/main" spid="_x0000_s2068"/>
            </a:ext>
            <a:ext uri="{FF2B5EF4-FFF2-40B4-BE49-F238E27FC236}">
              <a16:creationId xmlns:a16="http://schemas.microsoft.com/office/drawing/2014/main" id="{AA377AE4-8285-47DC-A546-EF5C422D173F}"/>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599" name="Drop Down 24" hidden="1">
          <a:extLst>
            <a:ext uri="{63B3BB69-23CF-44E3-9099-C40C66FF867C}">
              <a14:compatExt xmlns:a14="http://schemas.microsoft.com/office/drawing/2010/main" spid="_x0000_s2072"/>
            </a:ext>
            <a:ext uri="{FF2B5EF4-FFF2-40B4-BE49-F238E27FC236}">
              <a16:creationId xmlns:a16="http://schemas.microsoft.com/office/drawing/2014/main" id="{787DEFE8-3D20-4DBB-BCDD-4B4FD3926B71}"/>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00" name="Drop Down 4" hidden="1">
          <a:extLst>
            <a:ext uri="{63B3BB69-23CF-44E3-9099-C40C66FF867C}">
              <a14:compatExt xmlns:a14="http://schemas.microsoft.com/office/drawing/2010/main" spid="_x0000_s2052"/>
            </a:ext>
            <a:ext uri="{FF2B5EF4-FFF2-40B4-BE49-F238E27FC236}">
              <a16:creationId xmlns:a16="http://schemas.microsoft.com/office/drawing/2014/main" id="{7B37C184-6CAA-4AC6-9549-F283C1A174C6}"/>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01" name="Drop Down 4" hidden="1">
          <a:extLst>
            <a:ext uri="{63B3BB69-23CF-44E3-9099-C40C66FF867C}">
              <a14:compatExt xmlns:a14="http://schemas.microsoft.com/office/drawing/2010/main" spid="_x0000_s2052"/>
            </a:ext>
            <a:ext uri="{FF2B5EF4-FFF2-40B4-BE49-F238E27FC236}">
              <a16:creationId xmlns:a16="http://schemas.microsoft.com/office/drawing/2014/main" id="{8FDA196E-2E71-4153-873D-A7C5B146C0B5}"/>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02" name="Drop Down 4" hidden="1">
          <a:extLst>
            <a:ext uri="{63B3BB69-23CF-44E3-9099-C40C66FF867C}">
              <a14:compatExt xmlns:a14="http://schemas.microsoft.com/office/drawing/2010/main" spid="_x0000_s2052"/>
            </a:ext>
            <a:ext uri="{FF2B5EF4-FFF2-40B4-BE49-F238E27FC236}">
              <a16:creationId xmlns:a16="http://schemas.microsoft.com/office/drawing/2014/main" id="{A79DFE46-F457-4BA0-8FEC-5E3E4876C429}"/>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03" name="Drop Down 4" hidden="1">
          <a:extLst>
            <a:ext uri="{63B3BB69-23CF-44E3-9099-C40C66FF867C}">
              <a14:compatExt xmlns:a14="http://schemas.microsoft.com/office/drawing/2010/main" spid="_x0000_s2052"/>
            </a:ext>
            <a:ext uri="{FF2B5EF4-FFF2-40B4-BE49-F238E27FC236}">
              <a16:creationId xmlns:a16="http://schemas.microsoft.com/office/drawing/2014/main" id="{70C22846-8760-4A1E-AEF0-288D6581F11B}"/>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04" name="Drop Down 4" hidden="1">
          <a:extLst>
            <a:ext uri="{63B3BB69-23CF-44E3-9099-C40C66FF867C}">
              <a14:compatExt xmlns:a14="http://schemas.microsoft.com/office/drawing/2010/main" spid="_x0000_s2052"/>
            </a:ext>
            <a:ext uri="{FF2B5EF4-FFF2-40B4-BE49-F238E27FC236}">
              <a16:creationId xmlns:a16="http://schemas.microsoft.com/office/drawing/2014/main" id="{39DD26C4-276A-4183-96AD-D9BE995ABFAA}"/>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05" name="Drop Down 20" hidden="1">
          <a:extLst>
            <a:ext uri="{63B3BB69-23CF-44E3-9099-C40C66FF867C}">
              <a14:compatExt xmlns:a14="http://schemas.microsoft.com/office/drawing/2010/main" spid="_x0000_s2068"/>
            </a:ext>
            <a:ext uri="{FF2B5EF4-FFF2-40B4-BE49-F238E27FC236}">
              <a16:creationId xmlns:a16="http://schemas.microsoft.com/office/drawing/2014/main" id="{B4BD1C37-0D24-4612-A8B6-BA0C2A325333}"/>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06" name="Drop Down 24" hidden="1">
          <a:extLst>
            <a:ext uri="{63B3BB69-23CF-44E3-9099-C40C66FF867C}">
              <a14:compatExt xmlns:a14="http://schemas.microsoft.com/office/drawing/2010/main" spid="_x0000_s2072"/>
            </a:ext>
            <a:ext uri="{FF2B5EF4-FFF2-40B4-BE49-F238E27FC236}">
              <a16:creationId xmlns:a16="http://schemas.microsoft.com/office/drawing/2014/main" id="{9CD69F4B-B11B-4E0E-A64F-5061CC156BC5}"/>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07" name="Drop Down 4" hidden="1">
          <a:extLst>
            <a:ext uri="{63B3BB69-23CF-44E3-9099-C40C66FF867C}">
              <a14:compatExt xmlns:a14="http://schemas.microsoft.com/office/drawing/2010/main" spid="_x0000_s2052"/>
            </a:ext>
            <a:ext uri="{FF2B5EF4-FFF2-40B4-BE49-F238E27FC236}">
              <a16:creationId xmlns:a16="http://schemas.microsoft.com/office/drawing/2014/main" id="{6CD8B52B-943D-4C68-90FB-FA529DFE276B}"/>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08" name="Drop Down 4" hidden="1">
          <a:extLst>
            <a:ext uri="{63B3BB69-23CF-44E3-9099-C40C66FF867C}">
              <a14:compatExt xmlns:a14="http://schemas.microsoft.com/office/drawing/2010/main" spid="_x0000_s2052"/>
            </a:ext>
            <a:ext uri="{FF2B5EF4-FFF2-40B4-BE49-F238E27FC236}">
              <a16:creationId xmlns:a16="http://schemas.microsoft.com/office/drawing/2014/main" id="{0966F036-135F-4CA8-B951-107D2894BB12}"/>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09" name="Drop Down 4" hidden="1">
          <a:extLst>
            <a:ext uri="{63B3BB69-23CF-44E3-9099-C40C66FF867C}">
              <a14:compatExt xmlns:a14="http://schemas.microsoft.com/office/drawing/2010/main" spid="_x0000_s2052"/>
            </a:ext>
            <a:ext uri="{FF2B5EF4-FFF2-40B4-BE49-F238E27FC236}">
              <a16:creationId xmlns:a16="http://schemas.microsoft.com/office/drawing/2014/main" id="{8AAD0270-596F-4C9A-B0D6-C9FAE3398E93}"/>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10" name="Drop Down 4" hidden="1">
          <a:extLst>
            <a:ext uri="{63B3BB69-23CF-44E3-9099-C40C66FF867C}">
              <a14:compatExt xmlns:a14="http://schemas.microsoft.com/office/drawing/2010/main" spid="_x0000_s2052"/>
            </a:ext>
            <a:ext uri="{FF2B5EF4-FFF2-40B4-BE49-F238E27FC236}">
              <a16:creationId xmlns:a16="http://schemas.microsoft.com/office/drawing/2014/main" id="{D21C3FEA-4260-4120-9726-00249C46971C}"/>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11" name="Drop Down 4" hidden="1">
          <a:extLst>
            <a:ext uri="{63B3BB69-23CF-44E3-9099-C40C66FF867C}">
              <a14:compatExt xmlns:a14="http://schemas.microsoft.com/office/drawing/2010/main" spid="_x0000_s2052"/>
            </a:ext>
            <a:ext uri="{FF2B5EF4-FFF2-40B4-BE49-F238E27FC236}">
              <a16:creationId xmlns:a16="http://schemas.microsoft.com/office/drawing/2014/main" id="{DC88D600-53A7-431F-94FF-B7155A1320D7}"/>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12" name="Drop Down 20" hidden="1">
          <a:extLst>
            <a:ext uri="{63B3BB69-23CF-44E3-9099-C40C66FF867C}">
              <a14:compatExt xmlns:a14="http://schemas.microsoft.com/office/drawing/2010/main" spid="_x0000_s2068"/>
            </a:ext>
            <a:ext uri="{FF2B5EF4-FFF2-40B4-BE49-F238E27FC236}">
              <a16:creationId xmlns:a16="http://schemas.microsoft.com/office/drawing/2014/main" id="{76A586AA-9770-4A8E-B516-389C27D4996D}"/>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13" name="Drop Down 24" hidden="1">
          <a:extLst>
            <a:ext uri="{63B3BB69-23CF-44E3-9099-C40C66FF867C}">
              <a14:compatExt xmlns:a14="http://schemas.microsoft.com/office/drawing/2010/main" spid="_x0000_s2072"/>
            </a:ext>
            <a:ext uri="{FF2B5EF4-FFF2-40B4-BE49-F238E27FC236}">
              <a16:creationId xmlns:a16="http://schemas.microsoft.com/office/drawing/2014/main" id="{52EB8408-54D3-46EC-9922-CA1A0AA575BA}"/>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14" name="Drop Down 4" hidden="1">
          <a:extLst>
            <a:ext uri="{63B3BB69-23CF-44E3-9099-C40C66FF867C}">
              <a14:compatExt xmlns:a14="http://schemas.microsoft.com/office/drawing/2010/main" spid="_x0000_s2052"/>
            </a:ext>
            <a:ext uri="{FF2B5EF4-FFF2-40B4-BE49-F238E27FC236}">
              <a16:creationId xmlns:a16="http://schemas.microsoft.com/office/drawing/2014/main" id="{F2FAEDB0-CFC4-4335-8609-60C0D3787C49}"/>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15" name="Drop Down 4" hidden="1">
          <a:extLst>
            <a:ext uri="{63B3BB69-23CF-44E3-9099-C40C66FF867C}">
              <a14:compatExt xmlns:a14="http://schemas.microsoft.com/office/drawing/2010/main" spid="_x0000_s2052"/>
            </a:ext>
            <a:ext uri="{FF2B5EF4-FFF2-40B4-BE49-F238E27FC236}">
              <a16:creationId xmlns:a16="http://schemas.microsoft.com/office/drawing/2014/main" id="{33EAAF09-3280-4FD2-9668-36C0D85073B2}"/>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16" name="Drop Down 4" hidden="1">
          <a:extLst>
            <a:ext uri="{63B3BB69-23CF-44E3-9099-C40C66FF867C}">
              <a14:compatExt xmlns:a14="http://schemas.microsoft.com/office/drawing/2010/main" spid="_x0000_s2052"/>
            </a:ext>
            <a:ext uri="{FF2B5EF4-FFF2-40B4-BE49-F238E27FC236}">
              <a16:creationId xmlns:a16="http://schemas.microsoft.com/office/drawing/2014/main" id="{ED215E06-64C5-47C3-972C-17146077DD9B}"/>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17" name="Drop Down 4" hidden="1">
          <a:extLst>
            <a:ext uri="{63B3BB69-23CF-44E3-9099-C40C66FF867C}">
              <a14:compatExt xmlns:a14="http://schemas.microsoft.com/office/drawing/2010/main" spid="_x0000_s2052"/>
            </a:ext>
            <a:ext uri="{FF2B5EF4-FFF2-40B4-BE49-F238E27FC236}">
              <a16:creationId xmlns:a16="http://schemas.microsoft.com/office/drawing/2014/main" id="{C06A923C-BFB3-4BBC-9920-5003928613C8}"/>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18" name="Drop Down 4" hidden="1">
          <a:extLst>
            <a:ext uri="{63B3BB69-23CF-44E3-9099-C40C66FF867C}">
              <a14:compatExt xmlns:a14="http://schemas.microsoft.com/office/drawing/2010/main" spid="_x0000_s2052"/>
            </a:ext>
            <a:ext uri="{FF2B5EF4-FFF2-40B4-BE49-F238E27FC236}">
              <a16:creationId xmlns:a16="http://schemas.microsoft.com/office/drawing/2014/main" id="{1C0DDB7D-B27F-40D4-A4FA-2825BB65DB84}"/>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19" name="Drop Down 20" hidden="1">
          <a:extLst>
            <a:ext uri="{63B3BB69-23CF-44E3-9099-C40C66FF867C}">
              <a14:compatExt xmlns:a14="http://schemas.microsoft.com/office/drawing/2010/main" spid="_x0000_s2068"/>
            </a:ext>
            <a:ext uri="{FF2B5EF4-FFF2-40B4-BE49-F238E27FC236}">
              <a16:creationId xmlns:a16="http://schemas.microsoft.com/office/drawing/2014/main" id="{CC408B70-913C-4A99-A2D7-014F082B47C5}"/>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20" name="Drop Down 24" hidden="1">
          <a:extLst>
            <a:ext uri="{63B3BB69-23CF-44E3-9099-C40C66FF867C}">
              <a14:compatExt xmlns:a14="http://schemas.microsoft.com/office/drawing/2010/main" spid="_x0000_s2072"/>
            </a:ext>
            <a:ext uri="{FF2B5EF4-FFF2-40B4-BE49-F238E27FC236}">
              <a16:creationId xmlns:a16="http://schemas.microsoft.com/office/drawing/2014/main" id="{512C824C-6EA2-49E6-A22F-E4A9C15984BC}"/>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21" name="Drop Down 4" hidden="1">
          <a:extLst>
            <a:ext uri="{63B3BB69-23CF-44E3-9099-C40C66FF867C}">
              <a14:compatExt xmlns:a14="http://schemas.microsoft.com/office/drawing/2010/main" spid="_x0000_s2052"/>
            </a:ext>
            <a:ext uri="{FF2B5EF4-FFF2-40B4-BE49-F238E27FC236}">
              <a16:creationId xmlns:a16="http://schemas.microsoft.com/office/drawing/2014/main" id="{96E4313A-B49D-4228-9168-D2FD3EF370CE}"/>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22" name="Drop Down 4" hidden="1">
          <a:extLst>
            <a:ext uri="{63B3BB69-23CF-44E3-9099-C40C66FF867C}">
              <a14:compatExt xmlns:a14="http://schemas.microsoft.com/office/drawing/2010/main" spid="_x0000_s2052"/>
            </a:ext>
            <a:ext uri="{FF2B5EF4-FFF2-40B4-BE49-F238E27FC236}">
              <a16:creationId xmlns:a16="http://schemas.microsoft.com/office/drawing/2014/main" id="{9ECA8595-D3BB-4F24-A41C-A21B5174BEED}"/>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23" name="Drop Down 4" hidden="1">
          <a:extLst>
            <a:ext uri="{63B3BB69-23CF-44E3-9099-C40C66FF867C}">
              <a14:compatExt xmlns:a14="http://schemas.microsoft.com/office/drawing/2010/main" spid="_x0000_s2052"/>
            </a:ext>
            <a:ext uri="{FF2B5EF4-FFF2-40B4-BE49-F238E27FC236}">
              <a16:creationId xmlns:a16="http://schemas.microsoft.com/office/drawing/2014/main" id="{DE5806DC-DEC4-493E-8FB9-2593011EAC91}"/>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24" name="Drop Down 4" hidden="1">
          <a:extLst>
            <a:ext uri="{63B3BB69-23CF-44E3-9099-C40C66FF867C}">
              <a14:compatExt xmlns:a14="http://schemas.microsoft.com/office/drawing/2010/main" spid="_x0000_s2052"/>
            </a:ext>
            <a:ext uri="{FF2B5EF4-FFF2-40B4-BE49-F238E27FC236}">
              <a16:creationId xmlns:a16="http://schemas.microsoft.com/office/drawing/2014/main" id="{0AFE43E0-D9AE-41DB-889B-BAC21378AE8E}"/>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25" name="Drop Down 4" hidden="1">
          <a:extLst>
            <a:ext uri="{63B3BB69-23CF-44E3-9099-C40C66FF867C}">
              <a14:compatExt xmlns:a14="http://schemas.microsoft.com/office/drawing/2010/main" spid="_x0000_s2052"/>
            </a:ext>
            <a:ext uri="{FF2B5EF4-FFF2-40B4-BE49-F238E27FC236}">
              <a16:creationId xmlns:a16="http://schemas.microsoft.com/office/drawing/2014/main" id="{79DCC252-3391-47A6-83C8-6134DF55CFE5}"/>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26" name="Drop Down 20" hidden="1">
          <a:extLst>
            <a:ext uri="{63B3BB69-23CF-44E3-9099-C40C66FF867C}">
              <a14:compatExt xmlns:a14="http://schemas.microsoft.com/office/drawing/2010/main" spid="_x0000_s2068"/>
            </a:ext>
            <a:ext uri="{FF2B5EF4-FFF2-40B4-BE49-F238E27FC236}">
              <a16:creationId xmlns:a16="http://schemas.microsoft.com/office/drawing/2014/main" id="{517C544B-7A18-4B3A-BCA9-D29468D41884}"/>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27" name="Drop Down 24" hidden="1">
          <a:extLst>
            <a:ext uri="{63B3BB69-23CF-44E3-9099-C40C66FF867C}">
              <a14:compatExt xmlns:a14="http://schemas.microsoft.com/office/drawing/2010/main" spid="_x0000_s2072"/>
            </a:ext>
            <a:ext uri="{FF2B5EF4-FFF2-40B4-BE49-F238E27FC236}">
              <a16:creationId xmlns:a16="http://schemas.microsoft.com/office/drawing/2014/main" id="{1319D09A-9900-4A11-A2F9-7064AE8AC470}"/>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28" name="Drop Down 4" hidden="1">
          <a:extLst>
            <a:ext uri="{63B3BB69-23CF-44E3-9099-C40C66FF867C}">
              <a14:compatExt xmlns:a14="http://schemas.microsoft.com/office/drawing/2010/main" spid="_x0000_s2052"/>
            </a:ext>
            <a:ext uri="{FF2B5EF4-FFF2-40B4-BE49-F238E27FC236}">
              <a16:creationId xmlns:a16="http://schemas.microsoft.com/office/drawing/2014/main" id="{EBC594C4-1FF8-4BF3-93D5-29233341D28B}"/>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29" name="Drop Down 4" hidden="1">
          <a:extLst>
            <a:ext uri="{63B3BB69-23CF-44E3-9099-C40C66FF867C}">
              <a14:compatExt xmlns:a14="http://schemas.microsoft.com/office/drawing/2010/main" spid="_x0000_s2052"/>
            </a:ext>
            <a:ext uri="{FF2B5EF4-FFF2-40B4-BE49-F238E27FC236}">
              <a16:creationId xmlns:a16="http://schemas.microsoft.com/office/drawing/2014/main" id="{FD830B7C-5047-49D5-982B-332131FC3997}"/>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30" name="Drop Down 4" hidden="1">
          <a:extLst>
            <a:ext uri="{63B3BB69-23CF-44E3-9099-C40C66FF867C}">
              <a14:compatExt xmlns:a14="http://schemas.microsoft.com/office/drawing/2010/main" spid="_x0000_s2052"/>
            </a:ext>
            <a:ext uri="{FF2B5EF4-FFF2-40B4-BE49-F238E27FC236}">
              <a16:creationId xmlns:a16="http://schemas.microsoft.com/office/drawing/2014/main" id="{B6782707-2849-406C-A4BC-77E87A9304CE}"/>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31" name="Drop Down 4" hidden="1">
          <a:extLst>
            <a:ext uri="{63B3BB69-23CF-44E3-9099-C40C66FF867C}">
              <a14:compatExt xmlns:a14="http://schemas.microsoft.com/office/drawing/2010/main" spid="_x0000_s2052"/>
            </a:ext>
            <a:ext uri="{FF2B5EF4-FFF2-40B4-BE49-F238E27FC236}">
              <a16:creationId xmlns:a16="http://schemas.microsoft.com/office/drawing/2014/main" id="{54D0B157-872B-49EE-A431-1B7CF401C8E4}"/>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32" name="Drop Down 4" hidden="1">
          <a:extLst>
            <a:ext uri="{63B3BB69-23CF-44E3-9099-C40C66FF867C}">
              <a14:compatExt xmlns:a14="http://schemas.microsoft.com/office/drawing/2010/main" spid="_x0000_s2052"/>
            </a:ext>
            <a:ext uri="{FF2B5EF4-FFF2-40B4-BE49-F238E27FC236}">
              <a16:creationId xmlns:a16="http://schemas.microsoft.com/office/drawing/2014/main" id="{E88276F2-B7BF-4FF8-858F-2129718229B9}"/>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33" name="Drop Down 20" hidden="1">
          <a:extLst>
            <a:ext uri="{63B3BB69-23CF-44E3-9099-C40C66FF867C}">
              <a14:compatExt xmlns:a14="http://schemas.microsoft.com/office/drawing/2010/main" spid="_x0000_s2068"/>
            </a:ext>
            <a:ext uri="{FF2B5EF4-FFF2-40B4-BE49-F238E27FC236}">
              <a16:creationId xmlns:a16="http://schemas.microsoft.com/office/drawing/2014/main" id="{5BBD0F9C-20DD-401A-9980-F7AE304F909C}"/>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34" name="Drop Down 24" hidden="1">
          <a:extLst>
            <a:ext uri="{63B3BB69-23CF-44E3-9099-C40C66FF867C}">
              <a14:compatExt xmlns:a14="http://schemas.microsoft.com/office/drawing/2010/main" spid="_x0000_s2072"/>
            </a:ext>
            <a:ext uri="{FF2B5EF4-FFF2-40B4-BE49-F238E27FC236}">
              <a16:creationId xmlns:a16="http://schemas.microsoft.com/office/drawing/2014/main" id="{CEC1761A-BE49-4438-95CB-3C192AC7A184}"/>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35" name="Drop Down 4" hidden="1">
          <a:extLst>
            <a:ext uri="{63B3BB69-23CF-44E3-9099-C40C66FF867C}">
              <a14:compatExt xmlns:a14="http://schemas.microsoft.com/office/drawing/2010/main" spid="_x0000_s2052"/>
            </a:ext>
            <a:ext uri="{FF2B5EF4-FFF2-40B4-BE49-F238E27FC236}">
              <a16:creationId xmlns:a16="http://schemas.microsoft.com/office/drawing/2014/main" id="{989A938A-F3B4-49F9-96AE-DCD359986AB9}"/>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36" name="Drop Down 4" hidden="1">
          <a:extLst>
            <a:ext uri="{63B3BB69-23CF-44E3-9099-C40C66FF867C}">
              <a14:compatExt xmlns:a14="http://schemas.microsoft.com/office/drawing/2010/main" spid="_x0000_s2052"/>
            </a:ext>
            <a:ext uri="{FF2B5EF4-FFF2-40B4-BE49-F238E27FC236}">
              <a16:creationId xmlns:a16="http://schemas.microsoft.com/office/drawing/2014/main" id="{4D60E885-F4A9-424C-94AD-B20B83D21277}"/>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37" name="Drop Down 4" hidden="1">
          <a:extLst>
            <a:ext uri="{63B3BB69-23CF-44E3-9099-C40C66FF867C}">
              <a14:compatExt xmlns:a14="http://schemas.microsoft.com/office/drawing/2010/main" spid="_x0000_s2052"/>
            </a:ext>
            <a:ext uri="{FF2B5EF4-FFF2-40B4-BE49-F238E27FC236}">
              <a16:creationId xmlns:a16="http://schemas.microsoft.com/office/drawing/2014/main" id="{A0D8BA89-0B1C-44BD-9D69-56E8D97A22CE}"/>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38" name="Drop Down 4" hidden="1">
          <a:extLst>
            <a:ext uri="{63B3BB69-23CF-44E3-9099-C40C66FF867C}">
              <a14:compatExt xmlns:a14="http://schemas.microsoft.com/office/drawing/2010/main" spid="_x0000_s2052"/>
            </a:ext>
            <a:ext uri="{FF2B5EF4-FFF2-40B4-BE49-F238E27FC236}">
              <a16:creationId xmlns:a16="http://schemas.microsoft.com/office/drawing/2014/main" id="{D1AFA497-463E-4FE2-84FD-A6697A36A587}"/>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39" name="Drop Down 4" hidden="1">
          <a:extLst>
            <a:ext uri="{63B3BB69-23CF-44E3-9099-C40C66FF867C}">
              <a14:compatExt xmlns:a14="http://schemas.microsoft.com/office/drawing/2010/main" spid="_x0000_s2052"/>
            </a:ext>
            <a:ext uri="{FF2B5EF4-FFF2-40B4-BE49-F238E27FC236}">
              <a16:creationId xmlns:a16="http://schemas.microsoft.com/office/drawing/2014/main" id="{D8E7305A-259B-461E-8F95-2AC2B20AB13D}"/>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40" name="Drop Down 20" hidden="1">
          <a:extLst>
            <a:ext uri="{63B3BB69-23CF-44E3-9099-C40C66FF867C}">
              <a14:compatExt xmlns:a14="http://schemas.microsoft.com/office/drawing/2010/main" spid="_x0000_s2068"/>
            </a:ext>
            <a:ext uri="{FF2B5EF4-FFF2-40B4-BE49-F238E27FC236}">
              <a16:creationId xmlns:a16="http://schemas.microsoft.com/office/drawing/2014/main" id="{DE4A1383-3D77-4092-9465-49E9C4A90AB9}"/>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41" name="Drop Down 24" hidden="1">
          <a:extLst>
            <a:ext uri="{63B3BB69-23CF-44E3-9099-C40C66FF867C}">
              <a14:compatExt xmlns:a14="http://schemas.microsoft.com/office/drawing/2010/main" spid="_x0000_s2072"/>
            </a:ext>
            <a:ext uri="{FF2B5EF4-FFF2-40B4-BE49-F238E27FC236}">
              <a16:creationId xmlns:a16="http://schemas.microsoft.com/office/drawing/2014/main" id="{FCDD960A-B70E-4455-BF2A-2819C7B57287}"/>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42" name="Drop Down 4" hidden="1">
          <a:extLst>
            <a:ext uri="{63B3BB69-23CF-44E3-9099-C40C66FF867C}">
              <a14:compatExt xmlns:a14="http://schemas.microsoft.com/office/drawing/2010/main" spid="_x0000_s2052"/>
            </a:ext>
            <a:ext uri="{FF2B5EF4-FFF2-40B4-BE49-F238E27FC236}">
              <a16:creationId xmlns:a16="http://schemas.microsoft.com/office/drawing/2014/main" id="{A0C46E89-E4DE-4B0B-B038-899B20734783}"/>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43" name="Drop Down 4" hidden="1">
          <a:extLst>
            <a:ext uri="{63B3BB69-23CF-44E3-9099-C40C66FF867C}">
              <a14:compatExt xmlns:a14="http://schemas.microsoft.com/office/drawing/2010/main" spid="_x0000_s2052"/>
            </a:ext>
            <a:ext uri="{FF2B5EF4-FFF2-40B4-BE49-F238E27FC236}">
              <a16:creationId xmlns:a16="http://schemas.microsoft.com/office/drawing/2014/main" id="{F3DF9E73-20C2-4FFC-9905-E02F405BC927}"/>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44" name="Drop Down 4" hidden="1">
          <a:extLst>
            <a:ext uri="{63B3BB69-23CF-44E3-9099-C40C66FF867C}">
              <a14:compatExt xmlns:a14="http://schemas.microsoft.com/office/drawing/2010/main" spid="_x0000_s2052"/>
            </a:ext>
            <a:ext uri="{FF2B5EF4-FFF2-40B4-BE49-F238E27FC236}">
              <a16:creationId xmlns:a16="http://schemas.microsoft.com/office/drawing/2014/main" id="{B429FF94-2527-433D-ABB4-9F6FC677DE00}"/>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45" name="Drop Down 4" hidden="1">
          <a:extLst>
            <a:ext uri="{63B3BB69-23CF-44E3-9099-C40C66FF867C}">
              <a14:compatExt xmlns:a14="http://schemas.microsoft.com/office/drawing/2010/main" spid="_x0000_s2052"/>
            </a:ext>
            <a:ext uri="{FF2B5EF4-FFF2-40B4-BE49-F238E27FC236}">
              <a16:creationId xmlns:a16="http://schemas.microsoft.com/office/drawing/2014/main" id="{7BDCF8BB-3075-4716-AF6B-685E1A6144FF}"/>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46" name="Drop Down 4" hidden="1">
          <a:extLst>
            <a:ext uri="{63B3BB69-23CF-44E3-9099-C40C66FF867C}">
              <a14:compatExt xmlns:a14="http://schemas.microsoft.com/office/drawing/2010/main" spid="_x0000_s2052"/>
            </a:ext>
            <a:ext uri="{FF2B5EF4-FFF2-40B4-BE49-F238E27FC236}">
              <a16:creationId xmlns:a16="http://schemas.microsoft.com/office/drawing/2014/main" id="{E39A22A7-8ED4-4320-9D2D-26FAECACB78A}"/>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47" name="Drop Down 20" hidden="1">
          <a:extLst>
            <a:ext uri="{63B3BB69-23CF-44E3-9099-C40C66FF867C}">
              <a14:compatExt xmlns:a14="http://schemas.microsoft.com/office/drawing/2010/main" spid="_x0000_s2068"/>
            </a:ext>
            <a:ext uri="{FF2B5EF4-FFF2-40B4-BE49-F238E27FC236}">
              <a16:creationId xmlns:a16="http://schemas.microsoft.com/office/drawing/2014/main" id="{2B493ADF-D0CB-4879-B5A9-05A2EA31DBB1}"/>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48" name="Drop Down 24" hidden="1">
          <a:extLst>
            <a:ext uri="{63B3BB69-23CF-44E3-9099-C40C66FF867C}">
              <a14:compatExt xmlns:a14="http://schemas.microsoft.com/office/drawing/2010/main" spid="_x0000_s2072"/>
            </a:ext>
            <a:ext uri="{FF2B5EF4-FFF2-40B4-BE49-F238E27FC236}">
              <a16:creationId xmlns:a16="http://schemas.microsoft.com/office/drawing/2014/main" id="{D5BD43C7-EC8A-4890-9910-C3E44098E136}"/>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49" name="Drop Down 4" hidden="1">
          <a:extLst>
            <a:ext uri="{63B3BB69-23CF-44E3-9099-C40C66FF867C}">
              <a14:compatExt xmlns:a14="http://schemas.microsoft.com/office/drawing/2010/main" spid="_x0000_s2052"/>
            </a:ext>
            <a:ext uri="{FF2B5EF4-FFF2-40B4-BE49-F238E27FC236}">
              <a16:creationId xmlns:a16="http://schemas.microsoft.com/office/drawing/2014/main" id="{4D8D5D28-E397-48CD-A75F-7B5B9BD46244}"/>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50" name="Drop Down 4" hidden="1">
          <a:extLst>
            <a:ext uri="{63B3BB69-23CF-44E3-9099-C40C66FF867C}">
              <a14:compatExt xmlns:a14="http://schemas.microsoft.com/office/drawing/2010/main" spid="_x0000_s2052"/>
            </a:ext>
            <a:ext uri="{FF2B5EF4-FFF2-40B4-BE49-F238E27FC236}">
              <a16:creationId xmlns:a16="http://schemas.microsoft.com/office/drawing/2014/main" id="{8B06B9B9-2229-4707-9956-B77147458373}"/>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51" name="Drop Down 4" hidden="1">
          <a:extLst>
            <a:ext uri="{63B3BB69-23CF-44E3-9099-C40C66FF867C}">
              <a14:compatExt xmlns:a14="http://schemas.microsoft.com/office/drawing/2010/main" spid="_x0000_s2052"/>
            </a:ext>
            <a:ext uri="{FF2B5EF4-FFF2-40B4-BE49-F238E27FC236}">
              <a16:creationId xmlns:a16="http://schemas.microsoft.com/office/drawing/2014/main" id="{773AEDD6-103F-4832-AB4E-DCD2B561A36C}"/>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52" name="Drop Down 4" hidden="1">
          <a:extLst>
            <a:ext uri="{63B3BB69-23CF-44E3-9099-C40C66FF867C}">
              <a14:compatExt xmlns:a14="http://schemas.microsoft.com/office/drawing/2010/main" spid="_x0000_s2052"/>
            </a:ext>
            <a:ext uri="{FF2B5EF4-FFF2-40B4-BE49-F238E27FC236}">
              <a16:creationId xmlns:a16="http://schemas.microsoft.com/office/drawing/2014/main" id="{B9244F74-9250-4601-ACF4-9A18FCA0DA23}"/>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53" name="Drop Down 4" hidden="1">
          <a:extLst>
            <a:ext uri="{63B3BB69-23CF-44E3-9099-C40C66FF867C}">
              <a14:compatExt xmlns:a14="http://schemas.microsoft.com/office/drawing/2010/main" spid="_x0000_s2052"/>
            </a:ext>
            <a:ext uri="{FF2B5EF4-FFF2-40B4-BE49-F238E27FC236}">
              <a16:creationId xmlns:a16="http://schemas.microsoft.com/office/drawing/2014/main" id="{EFE78C06-B25F-42CA-8874-3A9D3CAB305D}"/>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54" name="Drop Down 20" hidden="1">
          <a:extLst>
            <a:ext uri="{63B3BB69-23CF-44E3-9099-C40C66FF867C}">
              <a14:compatExt xmlns:a14="http://schemas.microsoft.com/office/drawing/2010/main" spid="_x0000_s2068"/>
            </a:ext>
            <a:ext uri="{FF2B5EF4-FFF2-40B4-BE49-F238E27FC236}">
              <a16:creationId xmlns:a16="http://schemas.microsoft.com/office/drawing/2014/main" id="{61363066-A8B3-412A-8245-F1A45E2C58A2}"/>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55" name="Drop Down 24" hidden="1">
          <a:extLst>
            <a:ext uri="{63B3BB69-23CF-44E3-9099-C40C66FF867C}">
              <a14:compatExt xmlns:a14="http://schemas.microsoft.com/office/drawing/2010/main" spid="_x0000_s2072"/>
            </a:ext>
            <a:ext uri="{FF2B5EF4-FFF2-40B4-BE49-F238E27FC236}">
              <a16:creationId xmlns:a16="http://schemas.microsoft.com/office/drawing/2014/main" id="{BDBB341B-46C2-44B6-BC15-9CE2B83C1CE7}"/>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56" name="Drop Down 4" hidden="1">
          <a:extLst>
            <a:ext uri="{63B3BB69-23CF-44E3-9099-C40C66FF867C}">
              <a14:compatExt xmlns:a14="http://schemas.microsoft.com/office/drawing/2010/main" spid="_x0000_s2052"/>
            </a:ext>
            <a:ext uri="{FF2B5EF4-FFF2-40B4-BE49-F238E27FC236}">
              <a16:creationId xmlns:a16="http://schemas.microsoft.com/office/drawing/2014/main" id="{7154F5B8-AEC7-4409-A5DD-53D26066F22C}"/>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57" name="Drop Down 4" hidden="1">
          <a:extLst>
            <a:ext uri="{63B3BB69-23CF-44E3-9099-C40C66FF867C}">
              <a14:compatExt xmlns:a14="http://schemas.microsoft.com/office/drawing/2010/main" spid="_x0000_s2052"/>
            </a:ext>
            <a:ext uri="{FF2B5EF4-FFF2-40B4-BE49-F238E27FC236}">
              <a16:creationId xmlns:a16="http://schemas.microsoft.com/office/drawing/2014/main" id="{0486E07A-E09B-4647-85EE-6351ACB00283}"/>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58" name="Drop Down 4" hidden="1">
          <a:extLst>
            <a:ext uri="{63B3BB69-23CF-44E3-9099-C40C66FF867C}">
              <a14:compatExt xmlns:a14="http://schemas.microsoft.com/office/drawing/2010/main" spid="_x0000_s2052"/>
            </a:ext>
            <a:ext uri="{FF2B5EF4-FFF2-40B4-BE49-F238E27FC236}">
              <a16:creationId xmlns:a16="http://schemas.microsoft.com/office/drawing/2014/main" id="{05DA8110-1310-4791-BD4E-3A55864DE701}"/>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59" name="Drop Down 4" hidden="1">
          <a:extLst>
            <a:ext uri="{63B3BB69-23CF-44E3-9099-C40C66FF867C}">
              <a14:compatExt xmlns:a14="http://schemas.microsoft.com/office/drawing/2010/main" spid="_x0000_s2052"/>
            </a:ext>
            <a:ext uri="{FF2B5EF4-FFF2-40B4-BE49-F238E27FC236}">
              <a16:creationId xmlns:a16="http://schemas.microsoft.com/office/drawing/2014/main" id="{4A195B8A-ADB3-4942-8B9D-FA69479EAFD8}"/>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60" name="Drop Down 4" hidden="1">
          <a:extLst>
            <a:ext uri="{63B3BB69-23CF-44E3-9099-C40C66FF867C}">
              <a14:compatExt xmlns:a14="http://schemas.microsoft.com/office/drawing/2010/main" spid="_x0000_s2052"/>
            </a:ext>
            <a:ext uri="{FF2B5EF4-FFF2-40B4-BE49-F238E27FC236}">
              <a16:creationId xmlns:a16="http://schemas.microsoft.com/office/drawing/2014/main" id="{5FB104D4-AAC9-4C00-9738-D6067BB3F8F5}"/>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61" name="Drop Down 20" hidden="1">
          <a:extLst>
            <a:ext uri="{63B3BB69-23CF-44E3-9099-C40C66FF867C}">
              <a14:compatExt xmlns:a14="http://schemas.microsoft.com/office/drawing/2010/main" spid="_x0000_s2068"/>
            </a:ext>
            <a:ext uri="{FF2B5EF4-FFF2-40B4-BE49-F238E27FC236}">
              <a16:creationId xmlns:a16="http://schemas.microsoft.com/office/drawing/2014/main" id="{6374EA5E-6916-465C-B357-3249F13329AC}"/>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62" name="Drop Down 24" hidden="1">
          <a:extLst>
            <a:ext uri="{63B3BB69-23CF-44E3-9099-C40C66FF867C}">
              <a14:compatExt xmlns:a14="http://schemas.microsoft.com/office/drawing/2010/main" spid="_x0000_s2072"/>
            </a:ext>
            <a:ext uri="{FF2B5EF4-FFF2-40B4-BE49-F238E27FC236}">
              <a16:creationId xmlns:a16="http://schemas.microsoft.com/office/drawing/2014/main" id="{F865B191-0E1C-4B59-BC28-10F4541F2754}"/>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63" name="Drop Down 4" hidden="1">
          <a:extLst>
            <a:ext uri="{63B3BB69-23CF-44E3-9099-C40C66FF867C}">
              <a14:compatExt xmlns:a14="http://schemas.microsoft.com/office/drawing/2010/main" spid="_x0000_s2052"/>
            </a:ext>
            <a:ext uri="{FF2B5EF4-FFF2-40B4-BE49-F238E27FC236}">
              <a16:creationId xmlns:a16="http://schemas.microsoft.com/office/drawing/2014/main" id="{D9D1F7B1-5633-4FB6-BC78-BEF8B352B043}"/>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64" name="Drop Down 4" hidden="1">
          <a:extLst>
            <a:ext uri="{63B3BB69-23CF-44E3-9099-C40C66FF867C}">
              <a14:compatExt xmlns:a14="http://schemas.microsoft.com/office/drawing/2010/main" spid="_x0000_s2052"/>
            </a:ext>
            <a:ext uri="{FF2B5EF4-FFF2-40B4-BE49-F238E27FC236}">
              <a16:creationId xmlns:a16="http://schemas.microsoft.com/office/drawing/2014/main" id="{18BB39F5-C04C-4347-A268-B5544EBB8F7C}"/>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65" name="Drop Down 4" hidden="1">
          <a:extLst>
            <a:ext uri="{63B3BB69-23CF-44E3-9099-C40C66FF867C}">
              <a14:compatExt xmlns:a14="http://schemas.microsoft.com/office/drawing/2010/main" spid="_x0000_s2052"/>
            </a:ext>
            <a:ext uri="{FF2B5EF4-FFF2-40B4-BE49-F238E27FC236}">
              <a16:creationId xmlns:a16="http://schemas.microsoft.com/office/drawing/2014/main" id="{6EF03287-1D32-42F3-8B17-79C1619B981D}"/>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66" name="Drop Down 4" hidden="1">
          <a:extLst>
            <a:ext uri="{63B3BB69-23CF-44E3-9099-C40C66FF867C}">
              <a14:compatExt xmlns:a14="http://schemas.microsoft.com/office/drawing/2010/main" spid="_x0000_s2052"/>
            </a:ext>
            <a:ext uri="{FF2B5EF4-FFF2-40B4-BE49-F238E27FC236}">
              <a16:creationId xmlns:a16="http://schemas.microsoft.com/office/drawing/2014/main" id="{B5997352-348D-44BD-A891-2DFB79FFA87B}"/>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67" name="Drop Down 4" hidden="1">
          <a:extLst>
            <a:ext uri="{63B3BB69-23CF-44E3-9099-C40C66FF867C}">
              <a14:compatExt xmlns:a14="http://schemas.microsoft.com/office/drawing/2010/main" spid="_x0000_s2052"/>
            </a:ext>
            <a:ext uri="{FF2B5EF4-FFF2-40B4-BE49-F238E27FC236}">
              <a16:creationId xmlns:a16="http://schemas.microsoft.com/office/drawing/2014/main" id="{8310928C-BFA4-4ACE-B8C7-7EC01E64FA2B}"/>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68" name="Drop Down 20" hidden="1">
          <a:extLst>
            <a:ext uri="{63B3BB69-23CF-44E3-9099-C40C66FF867C}">
              <a14:compatExt xmlns:a14="http://schemas.microsoft.com/office/drawing/2010/main" spid="_x0000_s2068"/>
            </a:ext>
            <a:ext uri="{FF2B5EF4-FFF2-40B4-BE49-F238E27FC236}">
              <a16:creationId xmlns:a16="http://schemas.microsoft.com/office/drawing/2014/main" id="{5367F857-28FD-4F43-8EF2-73E1FB540EE9}"/>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69" name="Drop Down 24" hidden="1">
          <a:extLst>
            <a:ext uri="{63B3BB69-23CF-44E3-9099-C40C66FF867C}">
              <a14:compatExt xmlns:a14="http://schemas.microsoft.com/office/drawing/2010/main" spid="_x0000_s2072"/>
            </a:ext>
            <a:ext uri="{FF2B5EF4-FFF2-40B4-BE49-F238E27FC236}">
              <a16:creationId xmlns:a16="http://schemas.microsoft.com/office/drawing/2014/main" id="{4FE4FFA1-A76A-44E4-B37A-C0B01785DFCA}"/>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70" name="Drop Down 4" hidden="1">
          <a:extLst>
            <a:ext uri="{63B3BB69-23CF-44E3-9099-C40C66FF867C}">
              <a14:compatExt xmlns:a14="http://schemas.microsoft.com/office/drawing/2010/main" spid="_x0000_s2052"/>
            </a:ext>
            <a:ext uri="{FF2B5EF4-FFF2-40B4-BE49-F238E27FC236}">
              <a16:creationId xmlns:a16="http://schemas.microsoft.com/office/drawing/2014/main" id="{3787DB10-872D-421A-B219-E700B6438C6F}"/>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71" name="Drop Down 4" hidden="1">
          <a:extLst>
            <a:ext uri="{63B3BB69-23CF-44E3-9099-C40C66FF867C}">
              <a14:compatExt xmlns:a14="http://schemas.microsoft.com/office/drawing/2010/main" spid="_x0000_s2052"/>
            </a:ext>
            <a:ext uri="{FF2B5EF4-FFF2-40B4-BE49-F238E27FC236}">
              <a16:creationId xmlns:a16="http://schemas.microsoft.com/office/drawing/2014/main" id="{0B86F077-12B6-4050-A784-17C6389184AD}"/>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72" name="Drop Down 4" hidden="1">
          <a:extLst>
            <a:ext uri="{63B3BB69-23CF-44E3-9099-C40C66FF867C}">
              <a14:compatExt xmlns:a14="http://schemas.microsoft.com/office/drawing/2010/main" spid="_x0000_s2052"/>
            </a:ext>
            <a:ext uri="{FF2B5EF4-FFF2-40B4-BE49-F238E27FC236}">
              <a16:creationId xmlns:a16="http://schemas.microsoft.com/office/drawing/2014/main" id="{E6A653FB-6211-49F3-82B6-BE56E202A6D1}"/>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73" name="Drop Down 4" hidden="1">
          <a:extLst>
            <a:ext uri="{63B3BB69-23CF-44E3-9099-C40C66FF867C}">
              <a14:compatExt xmlns:a14="http://schemas.microsoft.com/office/drawing/2010/main" spid="_x0000_s2052"/>
            </a:ext>
            <a:ext uri="{FF2B5EF4-FFF2-40B4-BE49-F238E27FC236}">
              <a16:creationId xmlns:a16="http://schemas.microsoft.com/office/drawing/2014/main" id="{F61D80D1-8D6E-42E1-9C04-99169E18C8B5}"/>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74" name="Drop Down 4" hidden="1">
          <a:extLst>
            <a:ext uri="{63B3BB69-23CF-44E3-9099-C40C66FF867C}">
              <a14:compatExt xmlns:a14="http://schemas.microsoft.com/office/drawing/2010/main" spid="_x0000_s2052"/>
            </a:ext>
            <a:ext uri="{FF2B5EF4-FFF2-40B4-BE49-F238E27FC236}">
              <a16:creationId xmlns:a16="http://schemas.microsoft.com/office/drawing/2014/main" id="{8CDA6273-4A89-4578-8525-38FB88C2D507}"/>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75" name="Drop Down 20" hidden="1">
          <a:extLst>
            <a:ext uri="{63B3BB69-23CF-44E3-9099-C40C66FF867C}">
              <a14:compatExt xmlns:a14="http://schemas.microsoft.com/office/drawing/2010/main" spid="_x0000_s2068"/>
            </a:ext>
            <a:ext uri="{FF2B5EF4-FFF2-40B4-BE49-F238E27FC236}">
              <a16:creationId xmlns:a16="http://schemas.microsoft.com/office/drawing/2014/main" id="{FE35A574-59C1-435A-834E-5894832B3691}"/>
            </a:ext>
          </a:extLst>
        </xdr:cNvPr>
        <xdr:cNvSpPr/>
      </xdr:nvSpPr>
      <xdr:spPr bwMode="auto">
        <a:xfrm>
          <a:off x="6065520" y="40759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76" name="Drop Down 24" hidden="1">
          <a:extLst>
            <a:ext uri="{63B3BB69-23CF-44E3-9099-C40C66FF867C}">
              <a14:compatExt xmlns:a14="http://schemas.microsoft.com/office/drawing/2010/main" spid="_x0000_s2072"/>
            </a:ext>
            <a:ext uri="{FF2B5EF4-FFF2-40B4-BE49-F238E27FC236}">
              <a16:creationId xmlns:a16="http://schemas.microsoft.com/office/drawing/2014/main" id="{3B9B4329-89E7-4894-BEB8-C665D493C7DF}"/>
            </a:ext>
          </a:extLst>
        </xdr:cNvPr>
        <xdr:cNvSpPr/>
      </xdr:nvSpPr>
      <xdr:spPr bwMode="auto">
        <a:xfrm>
          <a:off x="3901440" y="40759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77" name="Drop Down 4" hidden="1">
          <a:extLst>
            <a:ext uri="{63B3BB69-23CF-44E3-9099-C40C66FF867C}">
              <a14:compatExt xmlns:a14="http://schemas.microsoft.com/office/drawing/2010/main" spid="_x0000_s2052"/>
            </a:ext>
            <a:ext uri="{FF2B5EF4-FFF2-40B4-BE49-F238E27FC236}">
              <a16:creationId xmlns:a16="http://schemas.microsoft.com/office/drawing/2014/main" id="{014465B6-73D4-4C61-B69A-691B8D15F585}"/>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78" name="Drop Down 4" hidden="1">
          <a:extLst>
            <a:ext uri="{63B3BB69-23CF-44E3-9099-C40C66FF867C}">
              <a14:compatExt xmlns:a14="http://schemas.microsoft.com/office/drawing/2010/main" spid="_x0000_s2052"/>
            </a:ext>
            <a:ext uri="{FF2B5EF4-FFF2-40B4-BE49-F238E27FC236}">
              <a16:creationId xmlns:a16="http://schemas.microsoft.com/office/drawing/2014/main" id="{505EB83D-8FC5-4AF6-9E7B-4FB336422C06}"/>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79" name="Drop Down 4" hidden="1">
          <a:extLst>
            <a:ext uri="{63B3BB69-23CF-44E3-9099-C40C66FF867C}">
              <a14:compatExt xmlns:a14="http://schemas.microsoft.com/office/drawing/2010/main" spid="_x0000_s2052"/>
            </a:ext>
            <a:ext uri="{FF2B5EF4-FFF2-40B4-BE49-F238E27FC236}">
              <a16:creationId xmlns:a16="http://schemas.microsoft.com/office/drawing/2014/main" id="{6CDA9846-A429-4027-8E56-387AD647A7CB}"/>
            </a:ext>
          </a:extLst>
        </xdr:cNvPr>
        <xdr:cNvSpPr/>
      </xdr:nvSpPr>
      <xdr:spPr bwMode="auto">
        <a:xfrm>
          <a:off x="553974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80" name="Drop Down 4" hidden="1">
          <a:extLst>
            <a:ext uri="{63B3BB69-23CF-44E3-9099-C40C66FF867C}">
              <a14:compatExt xmlns:a14="http://schemas.microsoft.com/office/drawing/2010/main" spid="_x0000_s2052"/>
            </a:ext>
            <a:ext uri="{FF2B5EF4-FFF2-40B4-BE49-F238E27FC236}">
              <a16:creationId xmlns:a16="http://schemas.microsoft.com/office/drawing/2014/main" id="{9563FD80-1927-4D0E-88C5-E0684E83197F}"/>
            </a:ext>
          </a:extLst>
        </xdr:cNvPr>
        <xdr:cNvSpPr/>
      </xdr:nvSpPr>
      <xdr:spPr bwMode="auto">
        <a:xfrm>
          <a:off x="5227320" y="40759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81" name="Drop Down 4" hidden="1">
          <a:extLst>
            <a:ext uri="{63B3BB69-23CF-44E3-9099-C40C66FF867C}">
              <a14:compatExt xmlns:a14="http://schemas.microsoft.com/office/drawing/2010/main" spid="_x0000_s2052"/>
            </a:ext>
            <a:ext uri="{FF2B5EF4-FFF2-40B4-BE49-F238E27FC236}">
              <a16:creationId xmlns:a16="http://schemas.microsoft.com/office/drawing/2014/main" id="{793BB7D7-74EC-48E2-812C-565245159D2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82" name="Drop Down 20" hidden="1">
          <a:extLst>
            <a:ext uri="{63B3BB69-23CF-44E3-9099-C40C66FF867C}">
              <a14:compatExt xmlns:a14="http://schemas.microsoft.com/office/drawing/2010/main" spid="_x0000_s2068"/>
            </a:ext>
            <a:ext uri="{FF2B5EF4-FFF2-40B4-BE49-F238E27FC236}">
              <a16:creationId xmlns:a16="http://schemas.microsoft.com/office/drawing/2014/main" id="{B9C500A6-6546-4F29-B4B1-6A250C1C0F71}"/>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83" name="Drop Down 24" hidden="1">
          <a:extLst>
            <a:ext uri="{63B3BB69-23CF-44E3-9099-C40C66FF867C}">
              <a14:compatExt xmlns:a14="http://schemas.microsoft.com/office/drawing/2010/main" spid="_x0000_s2072"/>
            </a:ext>
            <a:ext uri="{FF2B5EF4-FFF2-40B4-BE49-F238E27FC236}">
              <a16:creationId xmlns:a16="http://schemas.microsoft.com/office/drawing/2014/main" id="{628B6A41-6981-459D-9158-D86BEBF82EF0}"/>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84" name="Drop Down 4" hidden="1">
          <a:extLst>
            <a:ext uri="{63B3BB69-23CF-44E3-9099-C40C66FF867C}">
              <a14:compatExt xmlns:a14="http://schemas.microsoft.com/office/drawing/2010/main" spid="_x0000_s2052"/>
            </a:ext>
            <a:ext uri="{FF2B5EF4-FFF2-40B4-BE49-F238E27FC236}">
              <a16:creationId xmlns:a16="http://schemas.microsoft.com/office/drawing/2014/main" id="{DD621010-ACC5-4981-9AC1-C452EE0B8C98}"/>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85" name="Drop Down 4" hidden="1">
          <a:extLst>
            <a:ext uri="{63B3BB69-23CF-44E3-9099-C40C66FF867C}">
              <a14:compatExt xmlns:a14="http://schemas.microsoft.com/office/drawing/2010/main" spid="_x0000_s2052"/>
            </a:ext>
            <a:ext uri="{FF2B5EF4-FFF2-40B4-BE49-F238E27FC236}">
              <a16:creationId xmlns:a16="http://schemas.microsoft.com/office/drawing/2014/main" id="{AE5B0A2A-21B6-4425-8376-4D3F7C8E1D82}"/>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86" name="Drop Down 4" hidden="1">
          <a:extLst>
            <a:ext uri="{63B3BB69-23CF-44E3-9099-C40C66FF867C}">
              <a14:compatExt xmlns:a14="http://schemas.microsoft.com/office/drawing/2010/main" spid="_x0000_s2052"/>
            </a:ext>
            <a:ext uri="{FF2B5EF4-FFF2-40B4-BE49-F238E27FC236}">
              <a16:creationId xmlns:a16="http://schemas.microsoft.com/office/drawing/2014/main" id="{AC5995A9-3AB8-4D4F-9AEE-6CC3A12B89F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87" name="Drop Down 4" hidden="1">
          <a:extLst>
            <a:ext uri="{63B3BB69-23CF-44E3-9099-C40C66FF867C}">
              <a14:compatExt xmlns:a14="http://schemas.microsoft.com/office/drawing/2010/main" spid="_x0000_s2052"/>
            </a:ext>
            <a:ext uri="{FF2B5EF4-FFF2-40B4-BE49-F238E27FC236}">
              <a16:creationId xmlns:a16="http://schemas.microsoft.com/office/drawing/2014/main" id="{634D5E0A-747A-499C-9DEB-1BA715B86CA5}"/>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88" name="Drop Down 4" hidden="1">
          <a:extLst>
            <a:ext uri="{63B3BB69-23CF-44E3-9099-C40C66FF867C}">
              <a14:compatExt xmlns:a14="http://schemas.microsoft.com/office/drawing/2010/main" spid="_x0000_s2052"/>
            </a:ext>
            <a:ext uri="{FF2B5EF4-FFF2-40B4-BE49-F238E27FC236}">
              <a16:creationId xmlns:a16="http://schemas.microsoft.com/office/drawing/2014/main" id="{DC2E2E36-B8DC-4709-BAA4-7A7140216C26}"/>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89" name="Drop Down 20" hidden="1">
          <a:extLst>
            <a:ext uri="{63B3BB69-23CF-44E3-9099-C40C66FF867C}">
              <a14:compatExt xmlns:a14="http://schemas.microsoft.com/office/drawing/2010/main" spid="_x0000_s2068"/>
            </a:ext>
            <a:ext uri="{FF2B5EF4-FFF2-40B4-BE49-F238E27FC236}">
              <a16:creationId xmlns:a16="http://schemas.microsoft.com/office/drawing/2014/main" id="{217AB5F0-861F-43FE-89C5-3794EC492FCF}"/>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90" name="Drop Down 24" hidden="1">
          <a:extLst>
            <a:ext uri="{63B3BB69-23CF-44E3-9099-C40C66FF867C}">
              <a14:compatExt xmlns:a14="http://schemas.microsoft.com/office/drawing/2010/main" spid="_x0000_s2072"/>
            </a:ext>
            <a:ext uri="{FF2B5EF4-FFF2-40B4-BE49-F238E27FC236}">
              <a16:creationId xmlns:a16="http://schemas.microsoft.com/office/drawing/2014/main" id="{62BE2628-E886-404A-A07A-BFEF0D91F1A5}"/>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91" name="Drop Down 4" hidden="1">
          <a:extLst>
            <a:ext uri="{63B3BB69-23CF-44E3-9099-C40C66FF867C}">
              <a14:compatExt xmlns:a14="http://schemas.microsoft.com/office/drawing/2010/main" spid="_x0000_s2052"/>
            </a:ext>
            <a:ext uri="{FF2B5EF4-FFF2-40B4-BE49-F238E27FC236}">
              <a16:creationId xmlns:a16="http://schemas.microsoft.com/office/drawing/2014/main" id="{412503FF-6255-4BAA-8F93-AC25212EA33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92" name="Drop Down 4" hidden="1">
          <a:extLst>
            <a:ext uri="{63B3BB69-23CF-44E3-9099-C40C66FF867C}">
              <a14:compatExt xmlns:a14="http://schemas.microsoft.com/office/drawing/2010/main" spid="_x0000_s2052"/>
            </a:ext>
            <a:ext uri="{FF2B5EF4-FFF2-40B4-BE49-F238E27FC236}">
              <a16:creationId xmlns:a16="http://schemas.microsoft.com/office/drawing/2014/main" id="{7E5A1511-3C97-449C-8965-63BB0B630ACB}"/>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93" name="Drop Down 4" hidden="1">
          <a:extLst>
            <a:ext uri="{63B3BB69-23CF-44E3-9099-C40C66FF867C}">
              <a14:compatExt xmlns:a14="http://schemas.microsoft.com/office/drawing/2010/main" spid="_x0000_s2052"/>
            </a:ext>
            <a:ext uri="{FF2B5EF4-FFF2-40B4-BE49-F238E27FC236}">
              <a16:creationId xmlns:a16="http://schemas.microsoft.com/office/drawing/2014/main" id="{C25DD91D-F803-4817-81BC-277B10D536E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94" name="Drop Down 4" hidden="1">
          <a:extLst>
            <a:ext uri="{63B3BB69-23CF-44E3-9099-C40C66FF867C}">
              <a14:compatExt xmlns:a14="http://schemas.microsoft.com/office/drawing/2010/main" spid="_x0000_s2052"/>
            </a:ext>
            <a:ext uri="{FF2B5EF4-FFF2-40B4-BE49-F238E27FC236}">
              <a16:creationId xmlns:a16="http://schemas.microsoft.com/office/drawing/2014/main" id="{BF7EDA2E-35AF-49AC-B78F-84DCC3EFC354}"/>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95" name="Drop Down 4" hidden="1">
          <a:extLst>
            <a:ext uri="{63B3BB69-23CF-44E3-9099-C40C66FF867C}">
              <a14:compatExt xmlns:a14="http://schemas.microsoft.com/office/drawing/2010/main" spid="_x0000_s2052"/>
            </a:ext>
            <a:ext uri="{FF2B5EF4-FFF2-40B4-BE49-F238E27FC236}">
              <a16:creationId xmlns:a16="http://schemas.microsoft.com/office/drawing/2014/main" id="{3443CA7C-6604-4CDA-9EE1-53A2D585323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696" name="Drop Down 20" hidden="1">
          <a:extLst>
            <a:ext uri="{63B3BB69-23CF-44E3-9099-C40C66FF867C}">
              <a14:compatExt xmlns:a14="http://schemas.microsoft.com/office/drawing/2010/main" spid="_x0000_s2068"/>
            </a:ext>
            <a:ext uri="{FF2B5EF4-FFF2-40B4-BE49-F238E27FC236}">
              <a16:creationId xmlns:a16="http://schemas.microsoft.com/office/drawing/2014/main" id="{8BD7CC50-67C0-4095-B548-FFAE0E08C6FE}"/>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697" name="Drop Down 24" hidden="1">
          <a:extLst>
            <a:ext uri="{63B3BB69-23CF-44E3-9099-C40C66FF867C}">
              <a14:compatExt xmlns:a14="http://schemas.microsoft.com/office/drawing/2010/main" spid="_x0000_s2072"/>
            </a:ext>
            <a:ext uri="{FF2B5EF4-FFF2-40B4-BE49-F238E27FC236}">
              <a16:creationId xmlns:a16="http://schemas.microsoft.com/office/drawing/2014/main" id="{2EB00F8E-7225-4745-AEA2-3D729CFDCEB3}"/>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698" name="Drop Down 4" hidden="1">
          <a:extLst>
            <a:ext uri="{63B3BB69-23CF-44E3-9099-C40C66FF867C}">
              <a14:compatExt xmlns:a14="http://schemas.microsoft.com/office/drawing/2010/main" spid="_x0000_s2052"/>
            </a:ext>
            <a:ext uri="{FF2B5EF4-FFF2-40B4-BE49-F238E27FC236}">
              <a16:creationId xmlns:a16="http://schemas.microsoft.com/office/drawing/2014/main" id="{5B8048AC-5E66-4C62-86F3-F9E989403A4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699" name="Drop Down 4" hidden="1">
          <a:extLst>
            <a:ext uri="{63B3BB69-23CF-44E3-9099-C40C66FF867C}">
              <a14:compatExt xmlns:a14="http://schemas.microsoft.com/office/drawing/2010/main" spid="_x0000_s2052"/>
            </a:ext>
            <a:ext uri="{FF2B5EF4-FFF2-40B4-BE49-F238E27FC236}">
              <a16:creationId xmlns:a16="http://schemas.microsoft.com/office/drawing/2014/main" id="{48835CD1-5172-4885-8984-9F443241B483}"/>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00" name="Drop Down 4" hidden="1">
          <a:extLst>
            <a:ext uri="{63B3BB69-23CF-44E3-9099-C40C66FF867C}">
              <a14:compatExt xmlns:a14="http://schemas.microsoft.com/office/drawing/2010/main" spid="_x0000_s2052"/>
            </a:ext>
            <a:ext uri="{FF2B5EF4-FFF2-40B4-BE49-F238E27FC236}">
              <a16:creationId xmlns:a16="http://schemas.microsoft.com/office/drawing/2014/main" id="{B684BE5E-7C6B-4C9B-A8C9-0F710350FA7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01" name="Drop Down 4" hidden="1">
          <a:extLst>
            <a:ext uri="{63B3BB69-23CF-44E3-9099-C40C66FF867C}">
              <a14:compatExt xmlns:a14="http://schemas.microsoft.com/office/drawing/2010/main" spid="_x0000_s2052"/>
            </a:ext>
            <a:ext uri="{FF2B5EF4-FFF2-40B4-BE49-F238E27FC236}">
              <a16:creationId xmlns:a16="http://schemas.microsoft.com/office/drawing/2014/main" id="{FFBA0E05-3725-4C1E-9C04-1F6DCBB9BA92}"/>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02" name="Drop Down 4" hidden="1">
          <a:extLst>
            <a:ext uri="{63B3BB69-23CF-44E3-9099-C40C66FF867C}">
              <a14:compatExt xmlns:a14="http://schemas.microsoft.com/office/drawing/2010/main" spid="_x0000_s2052"/>
            </a:ext>
            <a:ext uri="{FF2B5EF4-FFF2-40B4-BE49-F238E27FC236}">
              <a16:creationId xmlns:a16="http://schemas.microsoft.com/office/drawing/2014/main" id="{2E4BBEE6-5B38-44D0-BDA7-73E067E73A2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03" name="Drop Down 20" hidden="1">
          <a:extLst>
            <a:ext uri="{63B3BB69-23CF-44E3-9099-C40C66FF867C}">
              <a14:compatExt xmlns:a14="http://schemas.microsoft.com/office/drawing/2010/main" spid="_x0000_s2068"/>
            </a:ext>
            <a:ext uri="{FF2B5EF4-FFF2-40B4-BE49-F238E27FC236}">
              <a16:creationId xmlns:a16="http://schemas.microsoft.com/office/drawing/2014/main" id="{69B4AFA1-419B-4221-A816-4CD8CE69DA84}"/>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04" name="Drop Down 24" hidden="1">
          <a:extLst>
            <a:ext uri="{63B3BB69-23CF-44E3-9099-C40C66FF867C}">
              <a14:compatExt xmlns:a14="http://schemas.microsoft.com/office/drawing/2010/main" spid="_x0000_s2072"/>
            </a:ext>
            <a:ext uri="{FF2B5EF4-FFF2-40B4-BE49-F238E27FC236}">
              <a16:creationId xmlns:a16="http://schemas.microsoft.com/office/drawing/2014/main" id="{D0FBC396-4E16-4FC4-81FA-F84451E80F90}"/>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05" name="Drop Down 4" hidden="1">
          <a:extLst>
            <a:ext uri="{63B3BB69-23CF-44E3-9099-C40C66FF867C}">
              <a14:compatExt xmlns:a14="http://schemas.microsoft.com/office/drawing/2010/main" spid="_x0000_s2052"/>
            </a:ext>
            <a:ext uri="{FF2B5EF4-FFF2-40B4-BE49-F238E27FC236}">
              <a16:creationId xmlns:a16="http://schemas.microsoft.com/office/drawing/2014/main" id="{9CA83A3C-0B5C-427B-AB2B-FC3229C3EB4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06" name="Drop Down 4" hidden="1">
          <a:extLst>
            <a:ext uri="{63B3BB69-23CF-44E3-9099-C40C66FF867C}">
              <a14:compatExt xmlns:a14="http://schemas.microsoft.com/office/drawing/2010/main" spid="_x0000_s2052"/>
            </a:ext>
            <a:ext uri="{FF2B5EF4-FFF2-40B4-BE49-F238E27FC236}">
              <a16:creationId xmlns:a16="http://schemas.microsoft.com/office/drawing/2014/main" id="{59BC9AFE-0CAF-49DE-ABE0-401AB21120C1}"/>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07" name="Drop Down 4" hidden="1">
          <a:extLst>
            <a:ext uri="{63B3BB69-23CF-44E3-9099-C40C66FF867C}">
              <a14:compatExt xmlns:a14="http://schemas.microsoft.com/office/drawing/2010/main" spid="_x0000_s2052"/>
            </a:ext>
            <a:ext uri="{FF2B5EF4-FFF2-40B4-BE49-F238E27FC236}">
              <a16:creationId xmlns:a16="http://schemas.microsoft.com/office/drawing/2014/main" id="{5815BC08-02A1-4EBC-9CB8-984BCE7EA2B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08" name="Drop Down 4" hidden="1">
          <a:extLst>
            <a:ext uri="{63B3BB69-23CF-44E3-9099-C40C66FF867C}">
              <a14:compatExt xmlns:a14="http://schemas.microsoft.com/office/drawing/2010/main" spid="_x0000_s2052"/>
            </a:ext>
            <a:ext uri="{FF2B5EF4-FFF2-40B4-BE49-F238E27FC236}">
              <a16:creationId xmlns:a16="http://schemas.microsoft.com/office/drawing/2014/main" id="{E1634D80-0719-4DD6-A215-64AB91E1102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09" name="Drop Down 4" hidden="1">
          <a:extLst>
            <a:ext uri="{63B3BB69-23CF-44E3-9099-C40C66FF867C}">
              <a14:compatExt xmlns:a14="http://schemas.microsoft.com/office/drawing/2010/main" spid="_x0000_s2052"/>
            </a:ext>
            <a:ext uri="{FF2B5EF4-FFF2-40B4-BE49-F238E27FC236}">
              <a16:creationId xmlns:a16="http://schemas.microsoft.com/office/drawing/2014/main" id="{C0857B40-F505-423D-86BF-9D5A0EE7920E}"/>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10" name="Drop Down 20" hidden="1">
          <a:extLst>
            <a:ext uri="{63B3BB69-23CF-44E3-9099-C40C66FF867C}">
              <a14:compatExt xmlns:a14="http://schemas.microsoft.com/office/drawing/2010/main" spid="_x0000_s2068"/>
            </a:ext>
            <a:ext uri="{FF2B5EF4-FFF2-40B4-BE49-F238E27FC236}">
              <a16:creationId xmlns:a16="http://schemas.microsoft.com/office/drawing/2014/main" id="{EA9543D0-EEB7-453B-ADF8-7AF99F0FCAE9}"/>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11" name="Drop Down 24" hidden="1">
          <a:extLst>
            <a:ext uri="{63B3BB69-23CF-44E3-9099-C40C66FF867C}">
              <a14:compatExt xmlns:a14="http://schemas.microsoft.com/office/drawing/2010/main" spid="_x0000_s2072"/>
            </a:ext>
            <a:ext uri="{FF2B5EF4-FFF2-40B4-BE49-F238E27FC236}">
              <a16:creationId xmlns:a16="http://schemas.microsoft.com/office/drawing/2014/main" id="{E5B7B439-671F-4FD7-B8C1-9204BC6A0FAE}"/>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12" name="Drop Down 4" hidden="1">
          <a:extLst>
            <a:ext uri="{63B3BB69-23CF-44E3-9099-C40C66FF867C}">
              <a14:compatExt xmlns:a14="http://schemas.microsoft.com/office/drawing/2010/main" spid="_x0000_s2052"/>
            </a:ext>
            <a:ext uri="{FF2B5EF4-FFF2-40B4-BE49-F238E27FC236}">
              <a16:creationId xmlns:a16="http://schemas.microsoft.com/office/drawing/2014/main" id="{BC4DBE9C-B46D-4706-B939-04AAEFB9395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13" name="Drop Down 4" hidden="1">
          <a:extLst>
            <a:ext uri="{63B3BB69-23CF-44E3-9099-C40C66FF867C}">
              <a14:compatExt xmlns:a14="http://schemas.microsoft.com/office/drawing/2010/main" spid="_x0000_s2052"/>
            </a:ext>
            <a:ext uri="{FF2B5EF4-FFF2-40B4-BE49-F238E27FC236}">
              <a16:creationId xmlns:a16="http://schemas.microsoft.com/office/drawing/2014/main" id="{6DC96CE8-9E05-410A-BA8B-4778885F4426}"/>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14" name="Drop Down 4" hidden="1">
          <a:extLst>
            <a:ext uri="{63B3BB69-23CF-44E3-9099-C40C66FF867C}">
              <a14:compatExt xmlns:a14="http://schemas.microsoft.com/office/drawing/2010/main" spid="_x0000_s2052"/>
            </a:ext>
            <a:ext uri="{FF2B5EF4-FFF2-40B4-BE49-F238E27FC236}">
              <a16:creationId xmlns:a16="http://schemas.microsoft.com/office/drawing/2014/main" id="{B6288F30-6298-47DA-8E5B-13C07AEB35F4}"/>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15" name="Drop Down 4" hidden="1">
          <a:extLst>
            <a:ext uri="{63B3BB69-23CF-44E3-9099-C40C66FF867C}">
              <a14:compatExt xmlns:a14="http://schemas.microsoft.com/office/drawing/2010/main" spid="_x0000_s2052"/>
            </a:ext>
            <a:ext uri="{FF2B5EF4-FFF2-40B4-BE49-F238E27FC236}">
              <a16:creationId xmlns:a16="http://schemas.microsoft.com/office/drawing/2014/main" id="{AF95A13E-093A-4E0A-ADD1-C4B9114864C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16" name="Drop Down 4" hidden="1">
          <a:extLst>
            <a:ext uri="{63B3BB69-23CF-44E3-9099-C40C66FF867C}">
              <a14:compatExt xmlns:a14="http://schemas.microsoft.com/office/drawing/2010/main" spid="_x0000_s2052"/>
            </a:ext>
            <a:ext uri="{FF2B5EF4-FFF2-40B4-BE49-F238E27FC236}">
              <a16:creationId xmlns:a16="http://schemas.microsoft.com/office/drawing/2014/main" id="{8490A263-2985-4DEB-BBA8-9141F457F94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17" name="Drop Down 20" hidden="1">
          <a:extLst>
            <a:ext uri="{63B3BB69-23CF-44E3-9099-C40C66FF867C}">
              <a14:compatExt xmlns:a14="http://schemas.microsoft.com/office/drawing/2010/main" spid="_x0000_s2068"/>
            </a:ext>
            <a:ext uri="{FF2B5EF4-FFF2-40B4-BE49-F238E27FC236}">
              <a16:creationId xmlns:a16="http://schemas.microsoft.com/office/drawing/2014/main" id="{75FE1B9F-2EE0-45F7-915A-EBC9FAAE86EE}"/>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18" name="Drop Down 24" hidden="1">
          <a:extLst>
            <a:ext uri="{63B3BB69-23CF-44E3-9099-C40C66FF867C}">
              <a14:compatExt xmlns:a14="http://schemas.microsoft.com/office/drawing/2010/main" spid="_x0000_s2072"/>
            </a:ext>
            <a:ext uri="{FF2B5EF4-FFF2-40B4-BE49-F238E27FC236}">
              <a16:creationId xmlns:a16="http://schemas.microsoft.com/office/drawing/2014/main" id="{DBE95F7B-61E3-42CD-A4F2-405FDB79F352}"/>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19" name="Drop Down 4" hidden="1">
          <a:extLst>
            <a:ext uri="{63B3BB69-23CF-44E3-9099-C40C66FF867C}">
              <a14:compatExt xmlns:a14="http://schemas.microsoft.com/office/drawing/2010/main" spid="_x0000_s2052"/>
            </a:ext>
            <a:ext uri="{FF2B5EF4-FFF2-40B4-BE49-F238E27FC236}">
              <a16:creationId xmlns:a16="http://schemas.microsoft.com/office/drawing/2014/main" id="{F97ACB9D-52F7-462B-ABD6-FAF9F89F5796}"/>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20" name="Drop Down 4" hidden="1">
          <a:extLst>
            <a:ext uri="{63B3BB69-23CF-44E3-9099-C40C66FF867C}">
              <a14:compatExt xmlns:a14="http://schemas.microsoft.com/office/drawing/2010/main" spid="_x0000_s2052"/>
            </a:ext>
            <a:ext uri="{FF2B5EF4-FFF2-40B4-BE49-F238E27FC236}">
              <a16:creationId xmlns:a16="http://schemas.microsoft.com/office/drawing/2014/main" id="{F81AC543-10FB-4C83-835D-7FF5EC95B902}"/>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21" name="Drop Down 4" hidden="1">
          <a:extLst>
            <a:ext uri="{63B3BB69-23CF-44E3-9099-C40C66FF867C}">
              <a14:compatExt xmlns:a14="http://schemas.microsoft.com/office/drawing/2010/main" spid="_x0000_s2052"/>
            </a:ext>
            <a:ext uri="{FF2B5EF4-FFF2-40B4-BE49-F238E27FC236}">
              <a16:creationId xmlns:a16="http://schemas.microsoft.com/office/drawing/2014/main" id="{7BC1891B-217D-43E9-86D4-5F7560A763A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22" name="Drop Down 4" hidden="1">
          <a:extLst>
            <a:ext uri="{63B3BB69-23CF-44E3-9099-C40C66FF867C}">
              <a14:compatExt xmlns:a14="http://schemas.microsoft.com/office/drawing/2010/main" spid="_x0000_s2052"/>
            </a:ext>
            <a:ext uri="{FF2B5EF4-FFF2-40B4-BE49-F238E27FC236}">
              <a16:creationId xmlns:a16="http://schemas.microsoft.com/office/drawing/2014/main" id="{B101196A-F061-46BB-959C-48156C455D87}"/>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23" name="Drop Down 4" hidden="1">
          <a:extLst>
            <a:ext uri="{63B3BB69-23CF-44E3-9099-C40C66FF867C}">
              <a14:compatExt xmlns:a14="http://schemas.microsoft.com/office/drawing/2010/main" spid="_x0000_s2052"/>
            </a:ext>
            <a:ext uri="{FF2B5EF4-FFF2-40B4-BE49-F238E27FC236}">
              <a16:creationId xmlns:a16="http://schemas.microsoft.com/office/drawing/2014/main" id="{2454EF57-4ADE-48D9-A968-3F1EAB9AACC4}"/>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24" name="Drop Down 20" hidden="1">
          <a:extLst>
            <a:ext uri="{63B3BB69-23CF-44E3-9099-C40C66FF867C}">
              <a14:compatExt xmlns:a14="http://schemas.microsoft.com/office/drawing/2010/main" spid="_x0000_s2068"/>
            </a:ext>
            <a:ext uri="{FF2B5EF4-FFF2-40B4-BE49-F238E27FC236}">
              <a16:creationId xmlns:a16="http://schemas.microsoft.com/office/drawing/2014/main" id="{D81B403C-E2BF-4B9E-83C2-B6154000E0F9}"/>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25" name="Drop Down 24" hidden="1">
          <a:extLst>
            <a:ext uri="{63B3BB69-23CF-44E3-9099-C40C66FF867C}">
              <a14:compatExt xmlns:a14="http://schemas.microsoft.com/office/drawing/2010/main" spid="_x0000_s2072"/>
            </a:ext>
            <a:ext uri="{FF2B5EF4-FFF2-40B4-BE49-F238E27FC236}">
              <a16:creationId xmlns:a16="http://schemas.microsoft.com/office/drawing/2014/main" id="{4CBF07C4-7B47-40A5-B950-D217A14D439D}"/>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26" name="Drop Down 4" hidden="1">
          <a:extLst>
            <a:ext uri="{63B3BB69-23CF-44E3-9099-C40C66FF867C}">
              <a14:compatExt xmlns:a14="http://schemas.microsoft.com/office/drawing/2010/main" spid="_x0000_s2052"/>
            </a:ext>
            <a:ext uri="{FF2B5EF4-FFF2-40B4-BE49-F238E27FC236}">
              <a16:creationId xmlns:a16="http://schemas.microsoft.com/office/drawing/2014/main" id="{274236D7-89CF-4A10-8FCD-FC0E1F8237A0}"/>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27" name="Drop Down 4" hidden="1">
          <a:extLst>
            <a:ext uri="{63B3BB69-23CF-44E3-9099-C40C66FF867C}">
              <a14:compatExt xmlns:a14="http://schemas.microsoft.com/office/drawing/2010/main" spid="_x0000_s2052"/>
            </a:ext>
            <a:ext uri="{FF2B5EF4-FFF2-40B4-BE49-F238E27FC236}">
              <a16:creationId xmlns:a16="http://schemas.microsoft.com/office/drawing/2014/main" id="{3A63EAED-0823-4EC6-B281-82232C4599D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28" name="Drop Down 4" hidden="1">
          <a:extLst>
            <a:ext uri="{63B3BB69-23CF-44E3-9099-C40C66FF867C}">
              <a14:compatExt xmlns:a14="http://schemas.microsoft.com/office/drawing/2010/main" spid="_x0000_s2052"/>
            </a:ext>
            <a:ext uri="{FF2B5EF4-FFF2-40B4-BE49-F238E27FC236}">
              <a16:creationId xmlns:a16="http://schemas.microsoft.com/office/drawing/2014/main" id="{2222E657-2990-4CF3-BC70-8730A0D40637}"/>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29" name="Drop Down 4" hidden="1">
          <a:extLst>
            <a:ext uri="{63B3BB69-23CF-44E3-9099-C40C66FF867C}">
              <a14:compatExt xmlns:a14="http://schemas.microsoft.com/office/drawing/2010/main" spid="_x0000_s2052"/>
            </a:ext>
            <a:ext uri="{FF2B5EF4-FFF2-40B4-BE49-F238E27FC236}">
              <a16:creationId xmlns:a16="http://schemas.microsoft.com/office/drawing/2014/main" id="{C3DF3730-7C0B-4BCE-9B23-7DDAB42D2BC0}"/>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30" name="Drop Down 4" hidden="1">
          <a:extLst>
            <a:ext uri="{63B3BB69-23CF-44E3-9099-C40C66FF867C}">
              <a14:compatExt xmlns:a14="http://schemas.microsoft.com/office/drawing/2010/main" spid="_x0000_s2052"/>
            </a:ext>
            <a:ext uri="{FF2B5EF4-FFF2-40B4-BE49-F238E27FC236}">
              <a16:creationId xmlns:a16="http://schemas.microsoft.com/office/drawing/2014/main" id="{E782374C-649E-4DF2-9BAB-8D0A118E20A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31" name="Drop Down 20" hidden="1">
          <a:extLst>
            <a:ext uri="{63B3BB69-23CF-44E3-9099-C40C66FF867C}">
              <a14:compatExt xmlns:a14="http://schemas.microsoft.com/office/drawing/2010/main" spid="_x0000_s2068"/>
            </a:ext>
            <a:ext uri="{FF2B5EF4-FFF2-40B4-BE49-F238E27FC236}">
              <a16:creationId xmlns:a16="http://schemas.microsoft.com/office/drawing/2014/main" id="{1071B02C-3177-4A44-8930-CA986029ECBC}"/>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32" name="Drop Down 24" hidden="1">
          <a:extLst>
            <a:ext uri="{63B3BB69-23CF-44E3-9099-C40C66FF867C}">
              <a14:compatExt xmlns:a14="http://schemas.microsoft.com/office/drawing/2010/main" spid="_x0000_s2072"/>
            </a:ext>
            <a:ext uri="{FF2B5EF4-FFF2-40B4-BE49-F238E27FC236}">
              <a16:creationId xmlns:a16="http://schemas.microsoft.com/office/drawing/2014/main" id="{19E607D2-B5D6-4C63-8528-F8107EB82CC9}"/>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33" name="Drop Down 4" hidden="1">
          <a:extLst>
            <a:ext uri="{63B3BB69-23CF-44E3-9099-C40C66FF867C}">
              <a14:compatExt xmlns:a14="http://schemas.microsoft.com/office/drawing/2010/main" spid="_x0000_s2052"/>
            </a:ext>
            <a:ext uri="{FF2B5EF4-FFF2-40B4-BE49-F238E27FC236}">
              <a16:creationId xmlns:a16="http://schemas.microsoft.com/office/drawing/2014/main" id="{9CB28B82-5799-412A-89C6-9065381095D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34" name="Drop Down 4" hidden="1">
          <a:extLst>
            <a:ext uri="{63B3BB69-23CF-44E3-9099-C40C66FF867C}">
              <a14:compatExt xmlns:a14="http://schemas.microsoft.com/office/drawing/2010/main" spid="_x0000_s2052"/>
            </a:ext>
            <a:ext uri="{FF2B5EF4-FFF2-40B4-BE49-F238E27FC236}">
              <a16:creationId xmlns:a16="http://schemas.microsoft.com/office/drawing/2014/main" id="{BA93F57D-20F4-4A7B-97F1-F31F14731FFF}"/>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35" name="Drop Down 4" hidden="1">
          <a:extLst>
            <a:ext uri="{63B3BB69-23CF-44E3-9099-C40C66FF867C}">
              <a14:compatExt xmlns:a14="http://schemas.microsoft.com/office/drawing/2010/main" spid="_x0000_s2052"/>
            </a:ext>
            <a:ext uri="{FF2B5EF4-FFF2-40B4-BE49-F238E27FC236}">
              <a16:creationId xmlns:a16="http://schemas.microsoft.com/office/drawing/2014/main" id="{BA85EFC4-5C71-4536-B679-1E4021997F2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36" name="Drop Down 4" hidden="1">
          <a:extLst>
            <a:ext uri="{63B3BB69-23CF-44E3-9099-C40C66FF867C}">
              <a14:compatExt xmlns:a14="http://schemas.microsoft.com/office/drawing/2010/main" spid="_x0000_s2052"/>
            </a:ext>
            <a:ext uri="{FF2B5EF4-FFF2-40B4-BE49-F238E27FC236}">
              <a16:creationId xmlns:a16="http://schemas.microsoft.com/office/drawing/2014/main" id="{C6626939-E342-432C-8EFE-645F972808C7}"/>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37" name="Drop Down 4" hidden="1">
          <a:extLst>
            <a:ext uri="{63B3BB69-23CF-44E3-9099-C40C66FF867C}">
              <a14:compatExt xmlns:a14="http://schemas.microsoft.com/office/drawing/2010/main" spid="_x0000_s2052"/>
            </a:ext>
            <a:ext uri="{FF2B5EF4-FFF2-40B4-BE49-F238E27FC236}">
              <a16:creationId xmlns:a16="http://schemas.microsoft.com/office/drawing/2014/main" id="{61B850A5-4CF6-4F37-9E10-AE8A8E6031FE}"/>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38" name="Drop Down 20" hidden="1">
          <a:extLst>
            <a:ext uri="{63B3BB69-23CF-44E3-9099-C40C66FF867C}">
              <a14:compatExt xmlns:a14="http://schemas.microsoft.com/office/drawing/2010/main" spid="_x0000_s2068"/>
            </a:ext>
            <a:ext uri="{FF2B5EF4-FFF2-40B4-BE49-F238E27FC236}">
              <a16:creationId xmlns:a16="http://schemas.microsoft.com/office/drawing/2014/main" id="{C834A59C-EF58-4DE3-A77A-867A0B583668}"/>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39" name="Drop Down 24" hidden="1">
          <a:extLst>
            <a:ext uri="{63B3BB69-23CF-44E3-9099-C40C66FF867C}">
              <a14:compatExt xmlns:a14="http://schemas.microsoft.com/office/drawing/2010/main" spid="_x0000_s2072"/>
            </a:ext>
            <a:ext uri="{FF2B5EF4-FFF2-40B4-BE49-F238E27FC236}">
              <a16:creationId xmlns:a16="http://schemas.microsoft.com/office/drawing/2014/main" id="{C357831B-DCAE-4E0B-A772-4F51BAB8404C}"/>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40" name="Drop Down 4" hidden="1">
          <a:extLst>
            <a:ext uri="{63B3BB69-23CF-44E3-9099-C40C66FF867C}">
              <a14:compatExt xmlns:a14="http://schemas.microsoft.com/office/drawing/2010/main" spid="_x0000_s2052"/>
            </a:ext>
            <a:ext uri="{FF2B5EF4-FFF2-40B4-BE49-F238E27FC236}">
              <a16:creationId xmlns:a16="http://schemas.microsoft.com/office/drawing/2014/main" id="{76B4D381-E677-4C02-9AA9-06478D450B8F}"/>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41" name="Drop Down 4" hidden="1">
          <a:extLst>
            <a:ext uri="{63B3BB69-23CF-44E3-9099-C40C66FF867C}">
              <a14:compatExt xmlns:a14="http://schemas.microsoft.com/office/drawing/2010/main" spid="_x0000_s2052"/>
            </a:ext>
            <a:ext uri="{FF2B5EF4-FFF2-40B4-BE49-F238E27FC236}">
              <a16:creationId xmlns:a16="http://schemas.microsoft.com/office/drawing/2014/main" id="{55F795B8-210D-4FB3-8258-ECA3C62ECC85}"/>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42" name="Drop Down 4" hidden="1">
          <a:extLst>
            <a:ext uri="{63B3BB69-23CF-44E3-9099-C40C66FF867C}">
              <a14:compatExt xmlns:a14="http://schemas.microsoft.com/office/drawing/2010/main" spid="_x0000_s2052"/>
            </a:ext>
            <a:ext uri="{FF2B5EF4-FFF2-40B4-BE49-F238E27FC236}">
              <a16:creationId xmlns:a16="http://schemas.microsoft.com/office/drawing/2014/main" id="{8375A0E6-B34C-4DCC-8A1B-5513961974D6}"/>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43" name="Drop Down 4" hidden="1">
          <a:extLst>
            <a:ext uri="{63B3BB69-23CF-44E3-9099-C40C66FF867C}">
              <a14:compatExt xmlns:a14="http://schemas.microsoft.com/office/drawing/2010/main" spid="_x0000_s2052"/>
            </a:ext>
            <a:ext uri="{FF2B5EF4-FFF2-40B4-BE49-F238E27FC236}">
              <a16:creationId xmlns:a16="http://schemas.microsoft.com/office/drawing/2014/main" id="{F6A299B4-97D4-40BF-B2FC-F004061F6904}"/>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44" name="Drop Down 4" hidden="1">
          <a:extLst>
            <a:ext uri="{63B3BB69-23CF-44E3-9099-C40C66FF867C}">
              <a14:compatExt xmlns:a14="http://schemas.microsoft.com/office/drawing/2010/main" spid="_x0000_s2052"/>
            </a:ext>
            <a:ext uri="{FF2B5EF4-FFF2-40B4-BE49-F238E27FC236}">
              <a16:creationId xmlns:a16="http://schemas.microsoft.com/office/drawing/2014/main" id="{703D4F7C-20A8-44DF-8A60-C823815909BF}"/>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45" name="Drop Down 20" hidden="1">
          <a:extLst>
            <a:ext uri="{63B3BB69-23CF-44E3-9099-C40C66FF867C}">
              <a14:compatExt xmlns:a14="http://schemas.microsoft.com/office/drawing/2010/main" spid="_x0000_s2068"/>
            </a:ext>
            <a:ext uri="{FF2B5EF4-FFF2-40B4-BE49-F238E27FC236}">
              <a16:creationId xmlns:a16="http://schemas.microsoft.com/office/drawing/2014/main" id="{EAA32AE1-26E1-45CD-AC33-3595470EF5B7}"/>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46" name="Drop Down 24" hidden="1">
          <a:extLst>
            <a:ext uri="{63B3BB69-23CF-44E3-9099-C40C66FF867C}">
              <a14:compatExt xmlns:a14="http://schemas.microsoft.com/office/drawing/2010/main" spid="_x0000_s2072"/>
            </a:ext>
            <a:ext uri="{FF2B5EF4-FFF2-40B4-BE49-F238E27FC236}">
              <a16:creationId xmlns:a16="http://schemas.microsoft.com/office/drawing/2014/main" id="{C411BE35-71A2-4F37-B91B-77BA673BF283}"/>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47" name="Drop Down 4" hidden="1">
          <a:extLst>
            <a:ext uri="{63B3BB69-23CF-44E3-9099-C40C66FF867C}">
              <a14:compatExt xmlns:a14="http://schemas.microsoft.com/office/drawing/2010/main" spid="_x0000_s2052"/>
            </a:ext>
            <a:ext uri="{FF2B5EF4-FFF2-40B4-BE49-F238E27FC236}">
              <a16:creationId xmlns:a16="http://schemas.microsoft.com/office/drawing/2014/main" id="{C1D9B2D9-6846-4E45-BCC5-637514EE47B7}"/>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48" name="Drop Down 4" hidden="1">
          <a:extLst>
            <a:ext uri="{63B3BB69-23CF-44E3-9099-C40C66FF867C}">
              <a14:compatExt xmlns:a14="http://schemas.microsoft.com/office/drawing/2010/main" spid="_x0000_s2052"/>
            </a:ext>
            <a:ext uri="{FF2B5EF4-FFF2-40B4-BE49-F238E27FC236}">
              <a16:creationId xmlns:a16="http://schemas.microsoft.com/office/drawing/2014/main" id="{A71B4819-D289-4A22-9F22-4F910712E6EB}"/>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49" name="Drop Down 4" hidden="1">
          <a:extLst>
            <a:ext uri="{63B3BB69-23CF-44E3-9099-C40C66FF867C}">
              <a14:compatExt xmlns:a14="http://schemas.microsoft.com/office/drawing/2010/main" spid="_x0000_s2052"/>
            </a:ext>
            <a:ext uri="{FF2B5EF4-FFF2-40B4-BE49-F238E27FC236}">
              <a16:creationId xmlns:a16="http://schemas.microsoft.com/office/drawing/2014/main" id="{4B6C1C4C-FB3B-4B3B-91EF-A1DC1CF9AF7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50" name="Drop Down 4" hidden="1">
          <a:extLst>
            <a:ext uri="{63B3BB69-23CF-44E3-9099-C40C66FF867C}">
              <a14:compatExt xmlns:a14="http://schemas.microsoft.com/office/drawing/2010/main" spid="_x0000_s2052"/>
            </a:ext>
            <a:ext uri="{FF2B5EF4-FFF2-40B4-BE49-F238E27FC236}">
              <a16:creationId xmlns:a16="http://schemas.microsoft.com/office/drawing/2014/main" id="{AE7C2F85-E476-4A4D-828F-F0F9CA9162A4}"/>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51" name="Drop Down 4" hidden="1">
          <a:extLst>
            <a:ext uri="{63B3BB69-23CF-44E3-9099-C40C66FF867C}">
              <a14:compatExt xmlns:a14="http://schemas.microsoft.com/office/drawing/2010/main" spid="_x0000_s2052"/>
            </a:ext>
            <a:ext uri="{FF2B5EF4-FFF2-40B4-BE49-F238E27FC236}">
              <a16:creationId xmlns:a16="http://schemas.microsoft.com/office/drawing/2014/main" id="{ED34E40C-8946-4BF8-AB24-7280CAA40FB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52" name="Drop Down 20" hidden="1">
          <a:extLst>
            <a:ext uri="{63B3BB69-23CF-44E3-9099-C40C66FF867C}">
              <a14:compatExt xmlns:a14="http://schemas.microsoft.com/office/drawing/2010/main" spid="_x0000_s2068"/>
            </a:ext>
            <a:ext uri="{FF2B5EF4-FFF2-40B4-BE49-F238E27FC236}">
              <a16:creationId xmlns:a16="http://schemas.microsoft.com/office/drawing/2014/main" id="{5E9B9ACC-5DA6-49DD-862B-58A341188974}"/>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53" name="Drop Down 24" hidden="1">
          <a:extLst>
            <a:ext uri="{63B3BB69-23CF-44E3-9099-C40C66FF867C}">
              <a14:compatExt xmlns:a14="http://schemas.microsoft.com/office/drawing/2010/main" spid="_x0000_s2072"/>
            </a:ext>
            <a:ext uri="{FF2B5EF4-FFF2-40B4-BE49-F238E27FC236}">
              <a16:creationId xmlns:a16="http://schemas.microsoft.com/office/drawing/2014/main" id="{E1611AEE-5065-46B2-9DE2-3CE8373CC9D4}"/>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54" name="Drop Down 4" hidden="1">
          <a:extLst>
            <a:ext uri="{63B3BB69-23CF-44E3-9099-C40C66FF867C}">
              <a14:compatExt xmlns:a14="http://schemas.microsoft.com/office/drawing/2010/main" spid="_x0000_s2052"/>
            </a:ext>
            <a:ext uri="{FF2B5EF4-FFF2-40B4-BE49-F238E27FC236}">
              <a16:creationId xmlns:a16="http://schemas.microsoft.com/office/drawing/2014/main" id="{7DE0D088-7154-41E4-82BA-464A7C8073C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55" name="Drop Down 4" hidden="1">
          <a:extLst>
            <a:ext uri="{63B3BB69-23CF-44E3-9099-C40C66FF867C}">
              <a14:compatExt xmlns:a14="http://schemas.microsoft.com/office/drawing/2010/main" spid="_x0000_s2052"/>
            </a:ext>
            <a:ext uri="{FF2B5EF4-FFF2-40B4-BE49-F238E27FC236}">
              <a16:creationId xmlns:a16="http://schemas.microsoft.com/office/drawing/2014/main" id="{270AB7DC-2B2E-4C9E-A6A6-3C749BFB2265}"/>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56" name="Drop Down 4" hidden="1">
          <a:extLst>
            <a:ext uri="{63B3BB69-23CF-44E3-9099-C40C66FF867C}">
              <a14:compatExt xmlns:a14="http://schemas.microsoft.com/office/drawing/2010/main" spid="_x0000_s2052"/>
            </a:ext>
            <a:ext uri="{FF2B5EF4-FFF2-40B4-BE49-F238E27FC236}">
              <a16:creationId xmlns:a16="http://schemas.microsoft.com/office/drawing/2014/main" id="{91A940FA-EC38-4EAB-82E1-6F1017B2D47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57" name="Drop Down 4" hidden="1">
          <a:extLst>
            <a:ext uri="{63B3BB69-23CF-44E3-9099-C40C66FF867C}">
              <a14:compatExt xmlns:a14="http://schemas.microsoft.com/office/drawing/2010/main" spid="_x0000_s2052"/>
            </a:ext>
            <a:ext uri="{FF2B5EF4-FFF2-40B4-BE49-F238E27FC236}">
              <a16:creationId xmlns:a16="http://schemas.microsoft.com/office/drawing/2014/main" id="{25ACD85A-B0B9-475B-BA3A-9159E852FFEA}"/>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58" name="Drop Down 4" hidden="1">
          <a:extLst>
            <a:ext uri="{63B3BB69-23CF-44E3-9099-C40C66FF867C}">
              <a14:compatExt xmlns:a14="http://schemas.microsoft.com/office/drawing/2010/main" spid="_x0000_s2052"/>
            </a:ext>
            <a:ext uri="{FF2B5EF4-FFF2-40B4-BE49-F238E27FC236}">
              <a16:creationId xmlns:a16="http://schemas.microsoft.com/office/drawing/2014/main" id="{329FC582-2718-4CBB-8BF7-CAC9952F3F40}"/>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59" name="Drop Down 20" hidden="1">
          <a:extLst>
            <a:ext uri="{63B3BB69-23CF-44E3-9099-C40C66FF867C}">
              <a14:compatExt xmlns:a14="http://schemas.microsoft.com/office/drawing/2010/main" spid="_x0000_s2068"/>
            </a:ext>
            <a:ext uri="{FF2B5EF4-FFF2-40B4-BE49-F238E27FC236}">
              <a16:creationId xmlns:a16="http://schemas.microsoft.com/office/drawing/2014/main" id="{7687989C-BE1C-4F31-9927-640CBF76678B}"/>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60" name="Drop Down 24" hidden="1">
          <a:extLst>
            <a:ext uri="{63B3BB69-23CF-44E3-9099-C40C66FF867C}">
              <a14:compatExt xmlns:a14="http://schemas.microsoft.com/office/drawing/2010/main" spid="_x0000_s2072"/>
            </a:ext>
            <a:ext uri="{FF2B5EF4-FFF2-40B4-BE49-F238E27FC236}">
              <a16:creationId xmlns:a16="http://schemas.microsoft.com/office/drawing/2014/main" id="{2AA52000-371B-474C-B7DE-A4CCAD4CFFF4}"/>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61" name="Drop Down 4" hidden="1">
          <a:extLst>
            <a:ext uri="{63B3BB69-23CF-44E3-9099-C40C66FF867C}">
              <a14:compatExt xmlns:a14="http://schemas.microsoft.com/office/drawing/2010/main" spid="_x0000_s2052"/>
            </a:ext>
            <a:ext uri="{FF2B5EF4-FFF2-40B4-BE49-F238E27FC236}">
              <a16:creationId xmlns:a16="http://schemas.microsoft.com/office/drawing/2014/main" id="{0858802B-FAEB-40FA-A3A6-083E97BD21D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62" name="Drop Down 4" hidden="1">
          <a:extLst>
            <a:ext uri="{63B3BB69-23CF-44E3-9099-C40C66FF867C}">
              <a14:compatExt xmlns:a14="http://schemas.microsoft.com/office/drawing/2010/main" spid="_x0000_s2052"/>
            </a:ext>
            <a:ext uri="{FF2B5EF4-FFF2-40B4-BE49-F238E27FC236}">
              <a16:creationId xmlns:a16="http://schemas.microsoft.com/office/drawing/2014/main" id="{A0720634-608E-497A-9810-E46A5EEF6030}"/>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63" name="Drop Down 4" hidden="1">
          <a:extLst>
            <a:ext uri="{63B3BB69-23CF-44E3-9099-C40C66FF867C}">
              <a14:compatExt xmlns:a14="http://schemas.microsoft.com/office/drawing/2010/main" spid="_x0000_s2052"/>
            </a:ext>
            <a:ext uri="{FF2B5EF4-FFF2-40B4-BE49-F238E27FC236}">
              <a16:creationId xmlns:a16="http://schemas.microsoft.com/office/drawing/2014/main" id="{68105730-BE02-4E90-A60B-3B72189DCBF7}"/>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64" name="Drop Down 4" hidden="1">
          <a:extLst>
            <a:ext uri="{63B3BB69-23CF-44E3-9099-C40C66FF867C}">
              <a14:compatExt xmlns:a14="http://schemas.microsoft.com/office/drawing/2010/main" spid="_x0000_s2052"/>
            </a:ext>
            <a:ext uri="{FF2B5EF4-FFF2-40B4-BE49-F238E27FC236}">
              <a16:creationId xmlns:a16="http://schemas.microsoft.com/office/drawing/2014/main" id="{A76607B5-6EF0-460D-A1B4-43FA900A919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65" name="Drop Down 4" hidden="1">
          <a:extLst>
            <a:ext uri="{63B3BB69-23CF-44E3-9099-C40C66FF867C}">
              <a14:compatExt xmlns:a14="http://schemas.microsoft.com/office/drawing/2010/main" spid="_x0000_s2052"/>
            </a:ext>
            <a:ext uri="{FF2B5EF4-FFF2-40B4-BE49-F238E27FC236}">
              <a16:creationId xmlns:a16="http://schemas.microsoft.com/office/drawing/2014/main" id="{F52E160D-63DA-4080-AAD3-92E232494927}"/>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66" name="Drop Down 20" hidden="1">
          <a:extLst>
            <a:ext uri="{63B3BB69-23CF-44E3-9099-C40C66FF867C}">
              <a14:compatExt xmlns:a14="http://schemas.microsoft.com/office/drawing/2010/main" spid="_x0000_s2068"/>
            </a:ext>
            <a:ext uri="{FF2B5EF4-FFF2-40B4-BE49-F238E27FC236}">
              <a16:creationId xmlns:a16="http://schemas.microsoft.com/office/drawing/2014/main" id="{B3409D23-136F-4DF2-A13F-3F6714A67CFD}"/>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67" name="Drop Down 24" hidden="1">
          <a:extLst>
            <a:ext uri="{63B3BB69-23CF-44E3-9099-C40C66FF867C}">
              <a14:compatExt xmlns:a14="http://schemas.microsoft.com/office/drawing/2010/main" spid="_x0000_s2072"/>
            </a:ext>
            <a:ext uri="{FF2B5EF4-FFF2-40B4-BE49-F238E27FC236}">
              <a16:creationId xmlns:a16="http://schemas.microsoft.com/office/drawing/2014/main" id="{E0606784-6846-4822-B3AB-A6320F73E234}"/>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68" name="Drop Down 4" hidden="1">
          <a:extLst>
            <a:ext uri="{63B3BB69-23CF-44E3-9099-C40C66FF867C}">
              <a14:compatExt xmlns:a14="http://schemas.microsoft.com/office/drawing/2010/main" spid="_x0000_s2052"/>
            </a:ext>
            <a:ext uri="{FF2B5EF4-FFF2-40B4-BE49-F238E27FC236}">
              <a16:creationId xmlns:a16="http://schemas.microsoft.com/office/drawing/2014/main" id="{410EDC07-E359-4E4A-807F-03642E5FF74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69" name="Drop Down 4" hidden="1">
          <a:extLst>
            <a:ext uri="{63B3BB69-23CF-44E3-9099-C40C66FF867C}">
              <a14:compatExt xmlns:a14="http://schemas.microsoft.com/office/drawing/2010/main" spid="_x0000_s2052"/>
            </a:ext>
            <a:ext uri="{FF2B5EF4-FFF2-40B4-BE49-F238E27FC236}">
              <a16:creationId xmlns:a16="http://schemas.microsoft.com/office/drawing/2014/main" id="{0D34F4B1-1B3A-4A95-A8BB-D707F6502E07}"/>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70" name="Drop Down 4" hidden="1">
          <a:extLst>
            <a:ext uri="{63B3BB69-23CF-44E3-9099-C40C66FF867C}">
              <a14:compatExt xmlns:a14="http://schemas.microsoft.com/office/drawing/2010/main" spid="_x0000_s2052"/>
            </a:ext>
            <a:ext uri="{FF2B5EF4-FFF2-40B4-BE49-F238E27FC236}">
              <a16:creationId xmlns:a16="http://schemas.microsoft.com/office/drawing/2014/main" id="{15439443-DF8A-44ED-A6AC-EEC654F7289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71" name="Drop Down 4" hidden="1">
          <a:extLst>
            <a:ext uri="{63B3BB69-23CF-44E3-9099-C40C66FF867C}">
              <a14:compatExt xmlns:a14="http://schemas.microsoft.com/office/drawing/2010/main" spid="_x0000_s2052"/>
            </a:ext>
            <a:ext uri="{FF2B5EF4-FFF2-40B4-BE49-F238E27FC236}">
              <a16:creationId xmlns:a16="http://schemas.microsoft.com/office/drawing/2014/main" id="{24A338F0-C5D3-4CCC-8395-F432AE0BF05D}"/>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72" name="Drop Down 4" hidden="1">
          <a:extLst>
            <a:ext uri="{63B3BB69-23CF-44E3-9099-C40C66FF867C}">
              <a14:compatExt xmlns:a14="http://schemas.microsoft.com/office/drawing/2010/main" spid="_x0000_s2052"/>
            </a:ext>
            <a:ext uri="{FF2B5EF4-FFF2-40B4-BE49-F238E27FC236}">
              <a16:creationId xmlns:a16="http://schemas.microsoft.com/office/drawing/2014/main" id="{CCC8DCF1-9B10-4507-B2BB-B8F080D5C43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73" name="Drop Down 20" hidden="1">
          <a:extLst>
            <a:ext uri="{63B3BB69-23CF-44E3-9099-C40C66FF867C}">
              <a14:compatExt xmlns:a14="http://schemas.microsoft.com/office/drawing/2010/main" spid="_x0000_s2068"/>
            </a:ext>
            <a:ext uri="{FF2B5EF4-FFF2-40B4-BE49-F238E27FC236}">
              <a16:creationId xmlns:a16="http://schemas.microsoft.com/office/drawing/2014/main" id="{755C4388-254F-4DE9-A10C-CBA72A928F93}"/>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74" name="Drop Down 24" hidden="1">
          <a:extLst>
            <a:ext uri="{63B3BB69-23CF-44E3-9099-C40C66FF867C}">
              <a14:compatExt xmlns:a14="http://schemas.microsoft.com/office/drawing/2010/main" spid="_x0000_s2072"/>
            </a:ext>
            <a:ext uri="{FF2B5EF4-FFF2-40B4-BE49-F238E27FC236}">
              <a16:creationId xmlns:a16="http://schemas.microsoft.com/office/drawing/2014/main" id="{919C5797-BD84-4808-91F0-FAB5610BF0CB}"/>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75" name="Drop Down 4" hidden="1">
          <a:extLst>
            <a:ext uri="{63B3BB69-23CF-44E3-9099-C40C66FF867C}">
              <a14:compatExt xmlns:a14="http://schemas.microsoft.com/office/drawing/2010/main" spid="_x0000_s2052"/>
            </a:ext>
            <a:ext uri="{FF2B5EF4-FFF2-40B4-BE49-F238E27FC236}">
              <a16:creationId xmlns:a16="http://schemas.microsoft.com/office/drawing/2014/main" id="{B5BE07F0-EE3D-4DB7-9ADF-60AA23E4AC7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76" name="Drop Down 4" hidden="1">
          <a:extLst>
            <a:ext uri="{63B3BB69-23CF-44E3-9099-C40C66FF867C}">
              <a14:compatExt xmlns:a14="http://schemas.microsoft.com/office/drawing/2010/main" spid="_x0000_s2052"/>
            </a:ext>
            <a:ext uri="{FF2B5EF4-FFF2-40B4-BE49-F238E27FC236}">
              <a16:creationId xmlns:a16="http://schemas.microsoft.com/office/drawing/2014/main" id="{3480A8C5-3FA0-4BEA-82E7-D24BFF382714}"/>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77" name="Drop Down 4" hidden="1">
          <a:extLst>
            <a:ext uri="{63B3BB69-23CF-44E3-9099-C40C66FF867C}">
              <a14:compatExt xmlns:a14="http://schemas.microsoft.com/office/drawing/2010/main" spid="_x0000_s2052"/>
            </a:ext>
            <a:ext uri="{FF2B5EF4-FFF2-40B4-BE49-F238E27FC236}">
              <a16:creationId xmlns:a16="http://schemas.microsoft.com/office/drawing/2014/main" id="{03420F15-DE1A-4B3A-A4C9-A207D1E1FCA6}"/>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78" name="Drop Down 4" hidden="1">
          <a:extLst>
            <a:ext uri="{63B3BB69-23CF-44E3-9099-C40C66FF867C}">
              <a14:compatExt xmlns:a14="http://schemas.microsoft.com/office/drawing/2010/main" spid="_x0000_s2052"/>
            </a:ext>
            <a:ext uri="{FF2B5EF4-FFF2-40B4-BE49-F238E27FC236}">
              <a16:creationId xmlns:a16="http://schemas.microsoft.com/office/drawing/2014/main" id="{4D248990-4216-4BBC-86E7-2C7370E29F00}"/>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79" name="Drop Down 4" hidden="1">
          <a:extLst>
            <a:ext uri="{63B3BB69-23CF-44E3-9099-C40C66FF867C}">
              <a14:compatExt xmlns:a14="http://schemas.microsoft.com/office/drawing/2010/main" spid="_x0000_s2052"/>
            </a:ext>
            <a:ext uri="{FF2B5EF4-FFF2-40B4-BE49-F238E27FC236}">
              <a16:creationId xmlns:a16="http://schemas.microsoft.com/office/drawing/2014/main" id="{5980FA48-6D29-4866-B507-3088150D3D3F}"/>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80" name="Drop Down 20" hidden="1">
          <a:extLst>
            <a:ext uri="{63B3BB69-23CF-44E3-9099-C40C66FF867C}">
              <a14:compatExt xmlns:a14="http://schemas.microsoft.com/office/drawing/2010/main" spid="_x0000_s2068"/>
            </a:ext>
            <a:ext uri="{FF2B5EF4-FFF2-40B4-BE49-F238E27FC236}">
              <a16:creationId xmlns:a16="http://schemas.microsoft.com/office/drawing/2014/main" id="{AB23057C-92D8-44CA-B9AE-672D2E3E47C6}"/>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81" name="Drop Down 24" hidden="1">
          <a:extLst>
            <a:ext uri="{63B3BB69-23CF-44E3-9099-C40C66FF867C}">
              <a14:compatExt xmlns:a14="http://schemas.microsoft.com/office/drawing/2010/main" spid="_x0000_s2072"/>
            </a:ext>
            <a:ext uri="{FF2B5EF4-FFF2-40B4-BE49-F238E27FC236}">
              <a16:creationId xmlns:a16="http://schemas.microsoft.com/office/drawing/2014/main" id="{2DFDEFE2-C585-4028-AD38-683096ACFFBA}"/>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82" name="Drop Down 4" hidden="1">
          <a:extLst>
            <a:ext uri="{63B3BB69-23CF-44E3-9099-C40C66FF867C}">
              <a14:compatExt xmlns:a14="http://schemas.microsoft.com/office/drawing/2010/main" spid="_x0000_s2052"/>
            </a:ext>
            <a:ext uri="{FF2B5EF4-FFF2-40B4-BE49-F238E27FC236}">
              <a16:creationId xmlns:a16="http://schemas.microsoft.com/office/drawing/2014/main" id="{0BD0A76A-224C-45E2-8C31-981993B9868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83" name="Drop Down 4" hidden="1">
          <a:extLst>
            <a:ext uri="{63B3BB69-23CF-44E3-9099-C40C66FF867C}">
              <a14:compatExt xmlns:a14="http://schemas.microsoft.com/office/drawing/2010/main" spid="_x0000_s2052"/>
            </a:ext>
            <a:ext uri="{FF2B5EF4-FFF2-40B4-BE49-F238E27FC236}">
              <a16:creationId xmlns:a16="http://schemas.microsoft.com/office/drawing/2014/main" id="{72DF657B-AF2C-4096-A27C-A3AB88F94B81}"/>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84" name="Drop Down 4" hidden="1">
          <a:extLst>
            <a:ext uri="{63B3BB69-23CF-44E3-9099-C40C66FF867C}">
              <a14:compatExt xmlns:a14="http://schemas.microsoft.com/office/drawing/2010/main" spid="_x0000_s2052"/>
            </a:ext>
            <a:ext uri="{FF2B5EF4-FFF2-40B4-BE49-F238E27FC236}">
              <a16:creationId xmlns:a16="http://schemas.microsoft.com/office/drawing/2014/main" id="{3D0C34C7-FF42-454B-A647-11E62F0A6F2C}"/>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85" name="Drop Down 4" hidden="1">
          <a:extLst>
            <a:ext uri="{63B3BB69-23CF-44E3-9099-C40C66FF867C}">
              <a14:compatExt xmlns:a14="http://schemas.microsoft.com/office/drawing/2010/main" spid="_x0000_s2052"/>
            </a:ext>
            <a:ext uri="{FF2B5EF4-FFF2-40B4-BE49-F238E27FC236}">
              <a16:creationId xmlns:a16="http://schemas.microsoft.com/office/drawing/2014/main" id="{8C04E4C6-819F-4EE8-99C8-C3A33E00FDE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86" name="Drop Down 4" hidden="1">
          <a:extLst>
            <a:ext uri="{63B3BB69-23CF-44E3-9099-C40C66FF867C}">
              <a14:compatExt xmlns:a14="http://schemas.microsoft.com/office/drawing/2010/main" spid="_x0000_s2052"/>
            </a:ext>
            <a:ext uri="{FF2B5EF4-FFF2-40B4-BE49-F238E27FC236}">
              <a16:creationId xmlns:a16="http://schemas.microsoft.com/office/drawing/2014/main" id="{1E082C11-D5AE-419E-BB97-AB0F915C97A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87" name="Drop Down 20" hidden="1">
          <a:extLst>
            <a:ext uri="{63B3BB69-23CF-44E3-9099-C40C66FF867C}">
              <a14:compatExt xmlns:a14="http://schemas.microsoft.com/office/drawing/2010/main" spid="_x0000_s2068"/>
            </a:ext>
            <a:ext uri="{FF2B5EF4-FFF2-40B4-BE49-F238E27FC236}">
              <a16:creationId xmlns:a16="http://schemas.microsoft.com/office/drawing/2014/main" id="{54A15F9F-EBEF-46EE-AF35-88C6C1BC535B}"/>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88" name="Drop Down 24" hidden="1">
          <a:extLst>
            <a:ext uri="{63B3BB69-23CF-44E3-9099-C40C66FF867C}">
              <a14:compatExt xmlns:a14="http://schemas.microsoft.com/office/drawing/2010/main" spid="_x0000_s2072"/>
            </a:ext>
            <a:ext uri="{FF2B5EF4-FFF2-40B4-BE49-F238E27FC236}">
              <a16:creationId xmlns:a16="http://schemas.microsoft.com/office/drawing/2014/main" id="{47133BF7-E7C4-4394-8483-942304E069B5}"/>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89" name="Drop Down 4" hidden="1">
          <a:extLst>
            <a:ext uri="{63B3BB69-23CF-44E3-9099-C40C66FF867C}">
              <a14:compatExt xmlns:a14="http://schemas.microsoft.com/office/drawing/2010/main" spid="_x0000_s2052"/>
            </a:ext>
            <a:ext uri="{FF2B5EF4-FFF2-40B4-BE49-F238E27FC236}">
              <a16:creationId xmlns:a16="http://schemas.microsoft.com/office/drawing/2014/main" id="{5B3362C5-F7A8-4B00-B733-F07A107F442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90" name="Drop Down 4" hidden="1">
          <a:extLst>
            <a:ext uri="{63B3BB69-23CF-44E3-9099-C40C66FF867C}">
              <a14:compatExt xmlns:a14="http://schemas.microsoft.com/office/drawing/2010/main" spid="_x0000_s2052"/>
            </a:ext>
            <a:ext uri="{FF2B5EF4-FFF2-40B4-BE49-F238E27FC236}">
              <a16:creationId xmlns:a16="http://schemas.microsoft.com/office/drawing/2014/main" id="{9C26667B-1C96-4A7D-989E-D9272EE3CB12}"/>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91" name="Drop Down 4" hidden="1">
          <a:extLst>
            <a:ext uri="{63B3BB69-23CF-44E3-9099-C40C66FF867C}">
              <a14:compatExt xmlns:a14="http://schemas.microsoft.com/office/drawing/2010/main" spid="_x0000_s2052"/>
            </a:ext>
            <a:ext uri="{FF2B5EF4-FFF2-40B4-BE49-F238E27FC236}">
              <a16:creationId xmlns:a16="http://schemas.microsoft.com/office/drawing/2014/main" id="{266E6906-9E2D-4CCE-879E-3057FFCAA21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92" name="Drop Down 4" hidden="1">
          <a:extLst>
            <a:ext uri="{63B3BB69-23CF-44E3-9099-C40C66FF867C}">
              <a14:compatExt xmlns:a14="http://schemas.microsoft.com/office/drawing/2010/main" spid="_x0000_s2052"/>
            </a:ext>
            <a:ext uri="{FF2B5EF4-FFF2-40B4-BE49-F238E27FC236}">
              <a16:creationId xmlns:a16="http://schemas.microsoft.com/office/drawing/2014/main" id="{F534511C-1743-49B2-9989-E26AA8E70C6C}"/>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93" name="Drop Down 4" hidden="1">
          <a:extLst>
            <a:ext uri="{63B3BB69-23CF-44E3-9099-C40C66FF867C}">
              <a14:compatExt xmlns:a14="http://schemas.microsoft.com/office/drawing/2010/main" spid="_x0000_s2052"/>
            </a:ext>
            <a:ext uri="{FF2B5EF4-FFF2-40B4-BE49-F238E27FC236}">
              <a16:creationId xmlns:a16="http://schemas.microsoft.com/office/drawing/2014/main" id="{AA48CC9A-1519-4070-B139-6594510129A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794" name="Drop Down 20" hidden="1">
          <a:extLst>
            <a:ext uri="{63B3BB69-23CF-44E3-9099-C40C66FF867C}">
              <a14:compatExt xmlns:a14="http://schemas.microsoft.com/office/drawing/2010/main" spid="_x0000_s2068"/>
            </a:ext>
            <a:ext uri="{FF2B5EF4-FFF2-40B4-BE49-F238E27FC236}">
              <a16:creationId xmlns:a16="http://schemas.microsoft.com/office/drawing/2014/main" id="{1E034B92-93F5-4B3A-89A2-01FAAB3ED841}"/>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795" name="Drop Down 24" hidden="1">
          <a:extLst>
            <a:ext uri="{63B3BB69-23CF-44E3-9099-C40C66FF867C}">
              <a14:compatExt xmlns:a14="http://schemas.microsoft.com/office/drawing/2010/main" spid="_x0000_s2072"/>
            </a:ext>
            <a:ext uri="{FF2B5EF4-FFF2-40B4-BE49-F238E27FC236}">
              <a16:creationId xmlns:a16="http://schemas.microsoft.com/office/drawing/2014/main" id="{1F58EFB6-5D40-4EA1-B38D-A5CE7B78B5E1}"/>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96" name="Drop Down 4" hidden="1">
          <a:extLst>
            <a:ext uri="{63B3BB69-23CF-44E3-9099-C40C66FF867C}">
              <a14:compatExt xmlns:a14="http://schemas.microsoft.com/office/drawing/2010/main" spid="_x0000_s2052"/>
            </a:ext>
            <a:ext uri="{FF2B5EF4-FFF2-40B4-BE49-F238E27FC236}">
              <a16:creationId xmlns:a16="http://schemas.microsoft.com/office/drawing/2014/main" id="{E55BD3A6-41C6-4188-B0F4-31652B91739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97" name="Drop Down 4" hidden="1">
          <a:extLst>
            <a:ext uri="{63B3BB69-23CF-44E3-9099-C40C66FF867C}">
              <a14:compatExt xmlns:a14="http://schemas.microsoft.com/office/drawing/2010/main" spid="_x0000_s2052"/>
            </a:ext>
            <a:ext uri="{FF2B5EF4-FFF2-40B4-BE49-F238E27FC236}">
              <a16:creationId xmlns:a16="http://schemas.microsoft.com/office/drawing/2014/main" id="{4218BC9C-C3DA-4C43-82A9-81D618AF8F45}"/>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798" name="Drop Down 4" hidden="1">
          <a:extLst>
            <a:ext uri="{63B3BB69-23CF-44E3-9099-C40C66FF867C}">
              <a14:compatExt xmlns:a14="http://schemas.microsoft.com/office/drawing/2010/main" spid="_x0000_s2052"/>
            </a:ext>
            <a:ext uri="{FF2B5EF4-FFF2-40B4-BE49-F238E27FC236}">
              <a16:creationId xmlns:a16="http://schemas.microsoft.com/office/drawing/2014/main" id="{5BFE054B-90CC-4F6E-8841-26EE0EFEE3A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799" name="Drop Down 4" hidden="1">
          <a:extLst>
            <a:ext uri="{63B3BB69-23CF-44E3-9099-C40C66FF867C}">
              <a14:compatExt xmlns:a14="http://schemas.microsoft.com/office/drawing/2010/main" spid="_x0000_s2052"/>
            </a:ext>
            <a:ext uri="{FF2B5EF4-FFF2-40B4-BE49-F238E27FC236}">
              <a16:creationId xmlns:a16="http://schemas.microsoft.com/office/drawing/2014/main" id="{BB3A1342-19A5-49BF-A7DF-6B3ED4E80A67}"/>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800" name="Drop Down 4" hidden="1">
          <a:extLst>
            <a:ext uri="{63B3BB69-23CF-44E3-9099-C40C66FF867C}">
              <a14:compatExt xmlns:a14="http://schemas.microsoft.com/office/drawing/2010/main" spid="_x0000_s2052"/>
            </a:ext>
            <a:ext uri="{FF2B5EF4-FFF2-40B4-BE49-F238E27FC236}">
              <a16:creationId xmlns:a16="http://schemas.microsoft.com/office/drawing/2014/main" id="{B453D462-ED54-4907-9603-AC4D06C9F9C7}"/>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801" name="Drop Down 20" hidden="1">
          <a:extLst>
            <a:ext uri="{63B3BB69-23CF-44E3-9099-C40C66FF867C}">
              <a14:compatExt xmlns:a14="http://schemas.microsoft.com/office/drawing/2010/main" spid="_x0000_s2068"/>
            </a:ext>
            <a:ext uri="{FF2B5EF4-FFF2-40B4-BE49-F238E27FC236}">
              <a16:creationId xmlns:a16="http://schemas.microsoft.com/office/drawing/2014/main" id="{12230AC8-6107-4FA7-8162-4CB7220F38BE}"/>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02" name="Drop Down 24" hidden="1">
          <a:extLst>
            <a:ext uri="{63B3BB69-23CF-44E3-9099-C40C66FF867C}">
              <a14:compatExt xmlns:a14="http://schemas.microsoft.com/office/drawing/2010/main" spid="_x0000_s2072"/>
            </a:ext>
            <a:ext uri="{FF2B5EF4-FFF2-40B4-BE49-F238E27FC236}">
              <a16:creationId xmlns:a16="http://schemas.microsoft.com/office/drawing/2014/main" id="{E8AA19FC-3A12-41EC-A583-DE8CE1F4615A}"/>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803" name="Drop Down 4" hidden="1">
          <a:extLst>
            <a:ext uri="{63B3BB69-23CF-44E3-9099-C40C66FF867C}">
              <a14:compatExt xmlns:a14="http://schemas.microsoft.com/office/drawing/2010/main" spid="_x0000_s2052"/>
            </a:ext>
            <a:ext uri="{FF2B5EF4-FFF2-40B4-BE49-F238E27FC236}">
              <a16:creationId xmlns:a16="http://schemas.microsoft.com/office/drawing/2014/main" id="{60B7C64C-9A62-40FD-9BDD-0CC955CFC4E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804" name="Drop Down 4" hidden="1">
          <a:extLst>
            <a:ext uri="{63B3BB69-23CF-44E3-9099-C40C66FF867C}">
              <a14:compatExt xmlns:a14="http://schemas.microsoft.com/office/drawing/2010/main" spid="_x0000_s2052"/>
            </a:ext>
            <a:ext uri="{FF2B5EF4-FFF2-40B4-BE49-F238E27FC236}">
              <a16:creationId xmlns:a16="http://schemas.microsoft.com/office/drawing/2014/main" id="{E2E9C6EE-F277-47A3-A64F-02EE40C19BE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805" name="Drop Down 4" hidden="1">
          <a:extLst>
            <a:ext uri="{63B3BB69-23CF-44E3-9099-C40C66FF867C}">
              <a14:compatExt xmlns:a14="http://schemas.microsoft.com/office/drawing/2010/main" spid="_x0000_s2052"/>
            </a:ext>
            <a:ext uri="{FF2B5EF4-FFF2-40B4-BE49-F238E27FC236}">
              <a16:creationId xmlns:a16="http://schemas.microsoft.com/office/drawing/2014/main" id="{54A93DE0-4448-413D-9321-BE013ED53BA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806" name="Drop Down 4" hidden="1">
          <a:extLst>
            <a:ext uri="{63B3BB69-23CF-44E3-9099-C40C66FF867C}">
              <a14:compatExt xmlns:a14="http://schemas.microsoft.com/office/drawing/2010/main" spid="_x0000_s2052"/>
            </a:ext>
            <a:ext uri="{FF2B5EF4-FFF2-40B4-BE49-F238E27FC236}">
              <a16:creationId xmlns:a16="http://schemas.microsoft.com/office/drawing/2014/main" id="{7E69EA8C-46A7-4D7A-A47E-2F0A3A84EAE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807" name="Drop Down 4" hidden="1">
          <a:extLst>
            <a:ext uri="{63B3BB69-23CF-44E3-9099-C40C66FF867C}">
              <a14:compatExt xmlns:a14="http://schemas.microsoft.com/office/drawing/2010/main" spid="_x0000_s2052"/>
            </a:ext>
            <a:ext uri="{FF2B5EF4-FFF2-40B4-BE49-F238E27FC236}">
              <a16:creationId xmlns:a16="http://schemas.microsoft.com/office/drawing/2014/main" id="{1F4EF95F-47BA-4F8A-97E0-D1892769E32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217</xdr:row>
      <xdr:rowOff>0</xdr:rowOff>
    </xdr:from>
    <xdr:ext cx="1921468" cy="195685"/>
    <xdr:sp macro="" textlink="">
      <xdr:nvSpPr>
        <xdr:cNvPr id="1808" name="Drop Down 20" hidden="1">
          <a:extLst>
            <a:ext uri="{63B3BB69-23CF-44E3-9099-C40C66FF867C}">
              <a14:compatExt xmlns:a14="http://schemas.microsoft.com/office/drawing/2010/main" spid="_x0000_s2068"/>
            </a:ext>
            <a:ext uri="{FF2B5EF4-FFF2-40B4-BE49-F238E27FC236}">
              <a16:creationId xmlns:a16="http://schemas.microsoft.com/office/drawing/2014/main" id="{302E2BED-E12E-45AD-B679-53DAC4C3A26A}"/>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09" name="Drop Down 24" hidden="1">
          <a:extLst>
            <a:ext uri="{63B3BB69-23CF-44E3-9099-C40C66FF867C}">
              <a14:compatExt xmlns:a14="http://schemas.microsoft.com/office/drawing/2010/main" spid="_x0000_s2072"/>
            </a:ext>
            <a:ext uri="{FF2B5EF4-FFF2-40B4-BE49-F238E27FC236}">
              <a16:creationId xmlns:a16="http://schemas.microsoft.com/office/drawing/2014/main" id="{6790FD7F-7BAF-43A3-8680-1BCD8801BFBE}"/>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810" name="Drop Down 4" hidden="1">
          <a:extLst>
            <a:ext uri="{63B3BB69-23CF-44E3-9099-C40C66FF867C}">
              <a14:compatExt xmlns:a14="http://schemas.microsoft.com/office/drawing/2010/main" spid="_x0000_s2052"/>
            </a:ext>
            <a:ext uri="{FF2B5EF4-FFF2-40B4-BE49-F238E27FC236}">
              <a16:creationId xmlns:a16="http://schemas.microsoft.com/office/drawing/2014/main" id="{CC0FA06C-BAAE-460C-9151-6E76339CF4CF}"/>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811" name="Drop Down 4" hidden="1">
          <a:extLst>
            <a:ext uri="{63B3BB69-23CF-44E3-9099-C40C66FF867C}">
              <a14:compatExt xmlns:a14="http://schemas.microsoft.com/office/drawing/2010/main" spid="_x0000_s2052"/>
            </a:ext>
            <a:ext uri="{FF2B5EF4-FFF2-40B4-BE49-F238E27FC236}">
              <a16:creationId xmlns:a16="http://schemas.microsoft.com/office/drawing/2014/main" id="{0D8A7809-DCA8-417C-A23D-E0B824DE188B}"/>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217</xdr:row>
      <xdr:rowOff>0</xdr:rowOff>
    </xdr:from>
    <xdr:ext cx="2529840" cy="195685"/>
    <xdr:sp macro="" textlink="">
      <xdr:nvSpPr>
        <xdr:cNvPr id="1812" name="Drop Down 4" hidden="1">
          <a:extLst>
            <a:ext uri="{63B3BB69-23CF-44E3-9099-C40C66FF867C}">
              <a14:compatExt xmlns:a14="http://schemas.microsoft.com/office/drawing/2010/main" spid="_x0000_s2052"/>
            </a:ext>
            <a:ext uri="{FF2B5EF4-FFF2-40B4-BE49-F238E27FC236}">
              <a16:creationId xmlns:a16="http://schemas.microsoft.com/office/drawing/2014/main" id="{D30C23B6-F9C8-4831-B9D3-C68C1D13671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217</xdr:row>
      <xdr:rowOff>0</xdr:rowOff>
    </xdr:from>
    <xdr:ext cx="2529840" cy="195685"/>
    <xdr:sp macro="" textlink="">
      <xdr:nvSpPr>
        <xdr:cNvPr id="1813" name="Drop Down 4" hidden="1">
          <a:extLst>
            <a:ext uri="{63B3BB69-23CF-44E3-9099-C40C66FF867C}">
              <a14:compatExt xmlns:a14="http://schemas.microsoft.com/office/drawing/2010/main" spid="_x0000_s2052"/>
            </a:ext>
            <a:ext uri="{FF2B5EF4-FFF2-40B4-BE49-F238E27FC236}">
              <a16:creationId xmlns:a16="http://schemas.microsoft.com/office/drawing/2014/main" id="{8817B162-588A-4428-9362-A29CBC75D8EE}"/>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14" name="Drop Down 24" hidden="1">
          <a:extLst>
            <a:ext uri="{63B3BB69-23CF-44E3-9099-C40C66FF867C}">
              <a14:compatExt xmlns:a14="http://schemas.microsoft.com/office/drawing/2010/main" spid="_x0000_s2072"/>
            </a:ext>
            <a:ext uri="{FF2B5EF4-FFF2-40B4-BE49-F238E27FC236}">
              <a16:creationId xmlns:a16="http://schemas.microsoft.com/office/drawing/2014/main" id="{A0534B06-016D-4228-87A4-AFBF417875F3}"/>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15" name="Drop Down 24" hidden="1">
          <a:extLst>
            <a:ext uri="{63B3BB69-23CF-44E3-9099-C40C66FF867C}">
              <a14:compatExt xmlns:a14="http://schemas.microsoft.com/office/drawing/2010/main" spid="_x0000_s2072"/>
            </a:ext>
            <a:ext uri="{FF2B5EF4-FFF2-40B4-BE49-F238E27FC236}">
              <a16:creationId xmlns:a16="http://schemas.microsoft.com/office/drawing/2014/main" id="{7A1BE374-306B-43E7-A364-284C2D3051A9}"/>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16" name="Drop Down 24" hidden="1">
          <a:extLst>
            <a:ext uri="{63B3BB69-23CF-44E3-9099-C40C66FF867C}">
              <a14:compatExt xmlns:a14="http://schemas.microsoft.com/office/drawing/2010/main" spid="_x0000_s2072"/>
            </a:ext>
            <a:ext uri="{FF2B5EF4-FFF2-40B4-BE49-F238E27FC236}">
              <a16:creationId xmlns:a16="http://schemas.microsoft.com/office/drawing/2014/main" id="{E56D65CB-97DA-4787-AF71-6CAB168910A6}"/>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17" name="Drop Down 24" hidden="1">
          <a:extLst>
            <a:ext uri="{63B3BB69-23CF-44E3-9099-C40C66FF867C}">
              <a14:compatExt xmlns:a14="http://schemas.microsoft.com/office/drawing/2010/main" spid="_x0000_s2072"/>
            </a:ext>
            <a:ext uri="{FF2B5EF4-FFF2-40B4-BE49-F238E27FC236}">
              <a16:creationId xmlns:a16="http://schemas.microsoft.com/office/drawing/2014/main" id="{003CDAA6-78C5-49FB-9C5C-F3B3A5A24597}"/>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18" name="Drop Down 24" hidden="1">
          <a:extLst>
            <a:ext uri="{63B3BB69-23CF-44E3-9099-C40C66FF867C}">
              <a14:compatExt xmlns:a14="http://schemas.microsoft.com/office/drawing/2010/main" spid="_x0000_s2072"/>
            </a:ext>
            <a:ext uri="{FF2B5EF4-FFF2-40B4-BE49-F238E27FC236}">
              <a16:creationId xmlns:a16="http://schemas.microsoft.com/office/drawing/2014/main" id="{D2D1535B-B175-4C8B-B925-ACBC62789045}"/>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19" name="Drop Down 24" hidden="1">
          <a:extLst>
            <a:ext uri="{63B3BB69-23CF-44E3-9099-C40C66FF867C}">
              <a14:compatExt xmlns:a14="http://schemas.microsoft.com/office/drawing/2010/main" spid="_x0000_s2072"/>
            </a:ext>
            <a:ext uri="{FF2B5EF4-FFF2-40B4-BE49-F238E27FC236}">
              <a16:creationId xmlns:a16="http://schemas.microsoft.com/office/drawing/2014/main" id="{845A6A74-EC77-4607-A446-4D50A3135C35}"/>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0" name="Drop Down 24" hidden="1">
          <a:extLst>
            <a:ext uri="{63B3BB69-23CF-44E3-9099-C40C66FF867C}">
              <a14:compatExt xmlns:a14="http://schemas.microsoft.com/office/drawing/2010/main" spid="_x0000_s2072"/>
            </a:ext>
            <a:ext uri="{FF2B5EF4-FFF2-40B4-BE49-F238E27FC236}">
              <a16:creationId xmlns:a16="http://schemas.microsoft.com/office/drawing/2014/main" id="{52CE8A13-FFE2-45A8-86B0-C27C1DD3C977}"/>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1" name="Drop Down 24" hidden="1">
          <a:extLst>
            <a:ext uri="{63B3BB69-23CF-44E3-9099-C40C66FF867C}">
              <a14:compatExt xmlns:a14="http://schemas.microsoft.com/office/drawing/2010/main" spid="_x0000_s2072"/>
            </a:ext>
            <a:ext uri="{FF2B5EF4-FFF2-40B4-BE49-F238E27FC236}">
              <a16:creationId xmlns:a16="http://schemas.microsoft.com/office/drawing/2014/main" id="{35FDA743-E4BA-47D4-882B-EE3734032470}"/>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2" name="Drop Down 24" hidden="1">
          <a:extLst>
            <a:ext uri="{63B3BB69-23CF-44E3-9099-C40C66FF867C}">
              <a14:compatExt xmlns:a14="http://schemas.microsoft.com/office/drawing/2010/main" spid="_x0000_s2072"/>
            </a:ext>
            <a:ext uri="{FF2B5EF4-FFF2-40B4-BE49-F238E27FC236}">
              <a16:creationId xmlns:a16="http://schemas.microsoft.com/office/drawing/2014/main" id="{2D27B6C9-0F59-49C1-B467-F10508E9590A}"/>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3" name="Drop Down 24" hidden="1">
          <a:extLst>
            <a:ext uri="{63B3BB69-23CF-44E3-9099-C40C66FF867C}">
              <a14:compatExt xmlns:a14="http://schemas.microsoft.com/office/drawing/2010/main" spid="_x0000_s2072"/>
            </a:ext>
            <a:ext uri="{FF2B5EF4-FFF2-40B4-BE49-F238E27FC236}">
              <a16:creationId xmlns:a16="http://schemas.microsoft.com/office/drawing/2014/main" id="{089478D9-B47D-4ED9-95DB-1EDDE2F82687}"/>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4" name="Drop Down 24" hidden="1">
          <a:extLst>
            <a:ext uri="{63B3BB69-23CF-44E3-9099-C40C66FF867C}">
              <a14:compatExt xmlns:a14="http://schemas.microsoft.com/office/drawing/2010/main" spid="_x0000_s2072"/>
            </a:ext>
            <a:ext uri="{FF2B5EF4-FFF2-40B4-BE49-F238E27FC236}">
              <a16:creationId xmlns:a16="http://schemas.microsoft.com/office/drawing/2014/main" id="{0E254FC1-97D1-45A9-9181-E6AEED6C6D97}"/>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5" name="Drop Down 24" hidden="1">
          <a:extLst>
            <a:ext uri="{63B3BB69-23CF-44E3-9099-C40C66FF867C}">
              <a14:compatExt xmlns:a14="http://schemas.microsoft.com/office/drawing/2010/main" spid="_x0000_s2072"/>
            </a:ext>
            <a:ext uri="{FF2B5EF4-FFF2-40B4-BE49-F238E27FC236}">
              <a16:creationId xmlns:a16="http://schemas.microsoft.com/office/drawing/2014/main" id="{C80514C5-6766-48B9-AADD-1D11FEF1CC05}"/>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6" name="Drop Down 24" hidden="1">
          <a:extLst>
            <a:ext uri="{63B3BB69-23CF-44E3-9099-C40C66FF867C}">
              <a14:compatExt xmlns:a14="http://schemas.microsoft.com/office/drawing/2010/main" spid="_x0000_s2072"/>
            </a:ext>
            <a:ext uri="{FF2B5EF4-FFF2-40B4-BE49-F238E27FC236}">
              <a16:creationId xmlns:a16="http://schemas.microsoft.com/office/drawing/2014/main" id="{F396C865-3ABB-4742-89E2-5128FEAA0A7A}"/>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7" name="Drop Down 24" hidden="1">
          <a:extLst>
            <a:ext uri="{63B3BB69-23CF-44E3-9099-C40C66FF867C}">
              <a14:compatExt xmlns:a14="http://schemas.microsoft.com/office/drawing/2010/main" spid="_x0000_s2072"/>
            </a:ext>
            <a:ext uri="{FF2B5EF4-FFF2-40B4-BE49-F238E27FC236}">
              <a16:creationId xmlns:a16="http://schemas.microsoft.com/office/drawing/2014/main" id="{65A5F2BB-ACA0-4BFE-83E8-529BC7D91DBF}"/>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8" name="Drop Down 24" hidden="1">
          <a:extLst>
            <a:ext uri="{63B3BB69-23CF-44E3-9099-C40C66FF867C}">
              <a14:compatExt xmlns:a14="http://schemas.microsoft.com/office/drawing/2010/main" spid="_x0000_s2072"/>
            </a:ext>
            <a:ext uri="{FF2B5EF4-FFF2-40B4-BE49-F238E27FC236}">
              <a16:creationId xmlns:a16="http://schemas.microsoft.com/office/drawing/2014/main" id="{B8BB3E0A-CBFB-4FAC-88C3-FE9F124B2912}"/>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29" name="Drop Down 24" hidden="1">
          <a:extLst>
            <a:ext uri="{63B3BB69-23CF-44E3-9099-C40C66FF867C}">
              <a14:compatExt xmlns:a14="http://schemas.microsoft.com/office/drawing/2010/main" spid="_x0000_s2072"/>
            </a:ext>
            <a:ext uri="{FF2B5EF4-FFF2-40B4-BE49-F238E27FC236}">
              <a16:creationId xmlns:a16="http://schemas.microsoft.com/office/drawing/2014/main" id="{24A61DC1-308A-4891-A1C0-4E8B87102763}"/>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30" name="Drop Down 24" hidden="1">
          <a:extLst>
            <a:ext uri="{63B3BB69-23CF-44E3-9099-C40C66FF867C}">
              <a14:compatExt xmlns:a14="http://schemas.microsoft.com/office/drawing/2010/main" spid="_x0000_s2072"/>
            </a:ext>
            <a:ext uri="{FF2B5EF4-FFF2-40B4-BE49-F238E27FC236}">
              <a16:creationId xmlns:a16="http://schemas.microsoft.com/office/drawing/2014/main" id="{FA53C7B3-E41F-4B06-B658-CF7FE830F52F}"/>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31" name="Drop Down 24" hidden="1">
          <a:extLst>
            <a:ext uri="{63B3BB69-23CF-44E3-9099-C40C66FF867C}">
              <a14:compatExt xmlns:a14="http://schemas.microsoft.com/office/drawing/2010/main" spid="_x0000_s2072"/>
            </a:ext>
            <a:ext uri="{FF2B5EF4-FFF2-40B4-BE49-F238E27FC236}">
              <a16:creationId xmlns:a16="http://schemas.microsoft.com/office/drawing/2014/main" id="{4D0B367E-8D75-49BE-8BA9-0483BAC73595}"/>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217</xdr:row>
      <xdr:rowOff>0</xdr:rowOff>
    </xdr:from>
    <xdr:ext cx="2476500" cy="199970"/>
    <xdr:sp macro="" textlink="">
      <xdr:nvSpPr>
        <xdr:cNvPr id="1832" name="Drop Down 24" hidden="1">
          <a:extLst>
            <a:ext uri="{63B3BB69-23CF-44E3-9099-C40C66FF867C}">
              <a14:compatExt xmlns:a14="http://schemas.microsoft.com/office/drawing/2010/main" spid="_x0000_s2072"/>
            </a:ext>
            <a:ext uri="{FF2B5EF4-FFF2-40B4-BE49-F238E27FC236}">
              <a16:creationId xmlns:a16="http://schemas.microsoft.com/office/drawing/2014/main" id="{237BBF93-E753-4D81-8527-68E8ECD361D6}"/>
            </a:ext>
          </a:extLst>
        </xdr:cNvPr>
        <xdr:cNvSpPr/>
      </xdr:nvSpPr>
      <xdr:spPr bwMode="auto">
        <a:xfrm>
          <a:off x="3901440" y="41704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33" name="Drop Down 4" hidden="1">
          <a:extLst>
            <a:ext uri="{63B3BB69-23CF-44E3-9099-C40C66FF867C}">
              <a14:compatExt xmlns:a14="http://schemas.microsoft.com/office/drawing/2010/main" spid="_x0000_s2052"/>
            </a:ext>
            <a:ext uri="{FF2B5EF4-FFF2-40B4-BE49-F238E27FC236}">
              <a16:creationId xmlns:a16="http://schemas.microsoft.com/office/drawing/2014/main" id="{66789998-2830-49AD-AC86-2FB510484EAC}"/>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34" name="Drop Down 20" hidden="1">
          <a:extLst>
            <a:ext uri="{63B3BB69-23CF-44E3-9099-C40C66FF867C}">
              <a14:compatExt xmlns:a14="http://schemas.microsoft.com/office/drawing/2010/main" spid="_x0000_s2068"/>
            </a:ext>
            <a:ext uri="{FF2B5EF4-FFF2-40B4-BE49-F238E27FC236}">
              <a16:creationId xmlns:a16="http://schemas.microsoft.com/office/drawing/2014/main" id="{514985A6-B829-482E-A86B-CC091AA1A515}"/>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35" name="Drop Down 24" hidden="1">
          <a:extLst>
            <a:ext uri="{63B3BB69-23CF-44E3-9099-C40C66FF867C}">
              <a14:compatExt xmlns:a14="http://schemas.microsoft.com/office/drawing/2010/main" spid="_x0000_s2072"/>
            </a:ext>
            <a:ext uri="{FF2B5EF4-FFF2-40B4-BE49-F238E27FC236}">
              <a16:creationId xmlns:a16="http://schemas.microsoft.com/office/drawing/2014/main" id="{5757BF12-4E75-4E5A-B22E-C1EFE4A71862}"/>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36" name="Drop Down 4" hidden="1">
          <a:extLst>
            <a:ext uri="{63B3BB69-23CF-44E3-9099-C40C66FF867C}">
              <a14:compatExt xmlns:a14="http://schemas.microsoft.com/office/drawing/2010/main" spid="_x0000_s2052"/>
            </a:ext>
            <a:ext uri="{FF2B5EF4-FFF2-40B4-BE49-F238E27FC236}">
              <a16:creationId xmlns:a16="http://schemas.microsoft.com/office/drawing/2014/main" id="{75F6C1AB-3AD8-4A51-AA51-E7E1CCFDDC3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37" name="Drop Down 4" hidden="1">
          <a:extLst>
            <a:ext uri="{63B3BB69-23CF-44E3-9099-C40C66FF867C}">
              <a14:compatExt xmlns:a14="http://schemas.microsoft.com/office/drawing/2010/main" spid="_x0000_s2052"/>
            </a:ext>
            <a:ext uri="{FF2B5EF4-FFF2-40B4-BE49-F238E27FC236}">
              <a16:creationId xmlns:a16="http://schemas.microsoft.com/office/drawing/2014/main" id="{CC0A074D-B957-4660-AD76-B02D20DBC20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38" name="Drop Down 4" hidden="1">
          <a:extLst>
            <a:ext uri="{63B3BB69-23CF-44E3-9099-C40C66FF867C}">
              <a14:compatExt xmlns:a14="http://schemas.microsoft.com/office/drawing/2010/main" spid="_x0000_s2052"/>
            </a:ext>
            <a:ext uri="{FF2B5EF4-FFF2-40B4-BE49-F238E27FC236}">
              <a16:creationId xmlns:a16="http://schemas.microsoft.com/office/drawing/2014/main" id="{EB76FA10-044C-4ED4-8389-28E461654EF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39" name="Drop Down 4" hidden="1">
          <a:extLst>
            <a:ext uri="{63B3BB69-23CF-44E3-9099-C40C66FF867C}">
              <a14:compatExt xmlns:a14="http://schemas.microsoft.com/office/drawing/2010/main" spid="_x0000_s2052"/>
            </a:ext>
            <a:ext uri="{FF2B5EF4-FFF2-40B4-BE49-F238E27FC236}">
              <a16:creationId xmlns:a16="http://schemas.microsoft.com/office/drawing/2014/main" id="{143092B4-D58F-47F2-BEFC-B10C7D2EC5FB}"/>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40" name="Drop Down 4" hidden="1">
          <a:extLst>
            <a:ext uri="{63B3BB69-23CF-44E3-9099-C40C66FF867C}">
              <a14:compatExt xmlns:a14="http://schemas.microsoft.com/office/drawing/2010/main" spid="_x0000_s2052"/>
            </a:ext>
            <a:ext uri="{FF2B5EF4-FFF2-40B4-BE49-F238E27FC236}">
              <a16:creationId xmlns:a16="http://schemas.microsoft.com/office/drawing/2014/main" id="{D78ADC66-7849-4435-ADF1-0CBD8642005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41" name="Drop Down 20" hidden="1">
          <a:extLst>
            <a:ext uri="{63B3BB69-23CF-44E3-9099-C40C66FF867C}">
              <a14:compatExt xmlns:a14="http://schemas.microsoft.com/office/drawing/2010/main" spid="_x0000_s2068"/>
            </a:ext>
            <a:ext uri="{FF2B5EF4-FFF2-40B4-BE49-F238E27FC236}">
              <a16:creationId xmlns:a16="http://schemas.microsoft.com/office/drawing/2014/main" id="{063985EE-92A0-477B-8B1F-281D5D1657E7}"/>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42" name="Drop Down 24" hidden="1">
          <a:extLst>
            <a:ext uri="{63B3BB69-23CF-44E3-9099-C40C66FF867C}">
              <a14:compatExt xmlns:a14="http://schemas.microsoft.com/office/drawing/2010/main" spid="_x0000_s2072"/>
            </a:ext>
            <a:ext uri="{FF2B5EF4-FFF2-40B4-BE49-F238E27FC236}">
              <a16:creationId xmlns:a16="http://schemas.microsoft.com/office/drawing/2014/main" id="{6811DC96-0280-41C2-AAD4-DC262A97622C}"/>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43" name="Drop Down 4" hidden="1">
          <a:extLst>
            <a:ext uri="{63B3BB69-23CF-44E3-9099-C40C66FF867C}">
              <a14:compatExt xmlns:a14="http://schemas.microsoft.com/office/drawing/2010/main" spid="_x0000_s2052"/>
            </a:ext>
            <a:ext uri="{FF2B5EF4-FFF2-40B4-BE49-F238E27FC236}">
              <a16:creationId xmlns:a16="http://schemas.microsoft.com/office/drawing/2014/main" id="{5CA8C470-0C67-4973-AEC5-776D83F5FD9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44" name="Drop Down 4" hidden="1">
          <a:extLst>
            <a:ext uri="{63B3BB69-23CF-44E3-9099-C40C66FF867C}">
              <a14:compatExt xmlns:a14="http://schemas.microsoft.com/office/drawing/2010/main" spid="_x0000_s2052"/>
            </a:ext>
            <a:ext uri="{FF2B5EF4-FFF2-40B4-BE49-F238E27FC236}">
              <a16:creationId xmlns:a16="http://schemas.microsoft.com/office/drawing/2014/main" id="{F35594D4-EC80-499A-A23A-89DEA934F1C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45" name="Drop Down 4" hidden="1">
          <a:extLst>
            <a:ext uri="{63B3BB69-23CF-44E3-9099-C40C66FF867C}">
              <a14:compatExt xmlns:a14="http://schemas.microsoft.com/office/drawing/2010/main" spid="_x0000_s2052"/>
            </a:ext>
            <a:ext uri="{FF2B5EF4-FFF2-40B4-BE49-F238E27FC236}">
              <a16:creationId xmlns:a16="http://schemas.microsoft.com/office/drawing/2014/main" id="{A93A8925-25ED-46BE-81E7-7B7B51384BE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46" name="Drop Down 4" hidden="1">
          <a:extLst>
            <a:ext uri="{63B3BB69-23CF-44E3-9099-C40C66FF867C}">
              <a14:compatExt xmlns:a14="http://schemas.microsoft.com/office/drawing/2010/main" spid="_x0000_s2052"/>
            </a:ext>
            <a:ext uri="{FF2B5EF4-FFF2-40B4-BE49-F238E27FC236}">
              <a16:creationId xmlns:a16="http://schemas.microsoft.com/office/drawing/2014/main" id="{6F5CB8DA-7F22-4207-B6AD-251A7273A6D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47" name="Drop Down 4" hidden="1">
          <a:extLst>
            <a:ext uri="{63B3BB69-23CF-44E3-9099-C40C66FF867C}">
              <a14:compatExt xmlns:a14="http://schemas.microsoft.com/office/drawing/2010/main" spid="_x0000_s2052"/>
            </a:ext>
            <a:ext uri="{FF2B5EF4-FFF2-40B4-BE49-F238E27FC236}">
              <a16:creationId xmlns:a16="http://schemas.microsoft.com/office/drawing/2014/main" id="{9C153587-A714-4ACE-893E-E8547F8B7956}"/>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48" name="Drop Down 20" hidden="1">
          <a:extLst>
            <a:ext uri="{63B3BB69-23CF-44E3-9099-C40C66FF867C}">
              <a14:compatExt xmlns:a14="http://schemas.microsoft.com/office/drawing/2010/main" spid="_x0000_s2068"/>
            </a:ext>
            <a:ext uri="{FF2B5EF4-FFF2-40B4-BE49-F238E27FC236}">
              <a16:creationId xmlns:a16="http://schemas.microsoft.com/office/drawing/2014/main" id="{5B9E8B83-489B-4C66-9A25-F4C0E1CDC146}"/>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49" name="Drop Down 24" hidden="1">
          <a:extLst>
            <a:ext uri="{63B3BB69-23CF-44E3-9099-C40C66FF867C}">
              <a14:compatExt xmlns:a14="http://schemas.microsoft.com/office/drawing/2010/main" spid="_x0000_s2072"/>
            </a:ext>
            <a:ext uri="{FF2B5EF4-FFF2-40B4-BE49-F238E27FC236}">
              <a16:creationId xmlns:a16="http://schemas.microsoft.com/office/drawing/2014/main" id="{64EA3542-B3D9-416B-969E-698E04365BCB}"/>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50" name="Drop Down 4" hidden="1">
          <a:extLst>
            <a:ext uri="{63B3BB69-23CF-44E3-9099-C40C66FF867C}">
              <a14:compatExt xmlns:a14="http://schemas.microsoft.com/office/drawing/2010/main" spid="_x0000_s2052"/>
            </a:ext>
            <a:ext uri="{FF2B5EF4-FFF2-40B4-BE49-F238E27FC236}">
              <a16:creationId xmlns:a16="http://schemas.microsoft.com/office/drawing/2014/main" id="{A876AED9-7F35-43E3-A226-8E9F75F32008}"/>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51" name="Drop Down 4" hidden="1">
          <a:extLst>
            <a:ext uri="{63B3BB69-23CF-44E3-9099-C40C66FF867C}">
              <a14:compatExt xmlns:a14="http://schemas.microsoft.com/office/drawing/2010/main" spid="_x0000_s2052"/>
            </a:ext>
            <a:ext uri="{FF2B5EF4-FFF2-40B4-BE49-F238E27FC236}">
              <a16:creationId xmlns:a16="http://schemas.microsoft.com/office/drawing/2014/main" id="{FDC6D622-E22B-4F61-8207-4CBAD5792D9E}"/>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52" name="Drop Down 4" hidden="1">
          <a:extLst>
            <a:ext uri="{63B3BB69-23CF-44E3-9099-C40C66FF867C}">
              <a14:compatExt xmlns:a14="http://schemas.microsoft.com/office/drawing/2010/main" spid="_x0000_s2052"/>
            </a:ext>
            <a:ext uri="{FF2B5EF4-FFF2-40B4-BE49-F238E27FC236}">
              <a16:creationId xmlns:a16="http://schemas.microsoft.com/office/drawing/2014/main" id="{D22194D0-F91C-4756-B2D1-204EC9D276D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53" name="Drop Down 4" hidden="1">
          <a:extLst>
            <a:ext uri="{63B3BB69-23CF-44E3-9099-C40C66FF867C}">
              <a14:compatExt xmlns:a14="http://schemas.microsoft.com/office/drawing/2010/main" spid="_x0000_s2052"/>
            </a:ext>
            <a:ext uri="{FF2B5EF4-FFF2-40B4-BE49-F238E27FC236}">
              <a16:creationId xmlns:a16="http://schemas.microsoft.com/office/drawing/2014/main" id="{06FAA703-F4A6-40E0-8552-F2B12DAD3FCF}"/>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54" name="Drop Down 4" hidden="1">
          <a:extLst>
            <a:ext uri="{63B3BB69-23CF-44E3-9099-C40C66FF867C}">
              <a14:compatExt xmlns:a14="http://schemas.microsoft.com/office/drawing/2010/main" spid="_x0000_s2052"/>
            </a:ext>
            <a:ext uri="{FF2B5EF4-FFF2-40B4-BE49-F238E27FC236}">
              <a16:creationId xmlns:a16="http://schemas.microsoft.com/office/drawing/2014/main" id="{14871276-2EEA-4B12-8BB1-85ACA087715E}"/>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55" name="Drop Down 20" hidden="1">
          <a:extLst>
            <a:ext uri="{63B3BB69-23CF-44E3-9099-C40C66FF867C}">
              <a14:compatExt xmlns:a14="http://schemas.microsoft.com/office/drawing/2010/main" spid="_x0000_s2068"/>
            </a:ext>
            <a:ext uri="{FF2B5EF4-FFF2-40B4-BE49-F238E27FC236}">
              <a16:creationId xmlns:a16="http://schemas.microsoft.com/office/drawing/2014/main" id="{8BB21BBD-1B94-4854-96B8-A9AA8DAA687B}"/>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56" name="Drop Down 24" hidden="1">
          <a:extLst>
            <a:ext uri="{63B3BB69-23CF-44E3-9099-C40C66FF867C}">
              <a14:compatExt xmlns:a14="http://schemas.microsoft.com/office/drawing/2010/main" spid="_x0000_s2072"/>
            </a:ext>
            <a:ext uri="{FF2B5EF4-FFF2-40B4-BE49-F238E27FC236}">
              <a16:creationId xmlns:a16="http://schemas.microsoft.com/office/drawing/2014/main" id="{6D2CA258-BB36-49DD-9EEB-D0D34005B4D9}"/>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57" name="Drop Down 4" hidden="1">
          <a:extLst>
            <a:ext uri="{63B3BB69-23CF-44E3-9099-C40C66FF867C}">
              <a14:compatExt xmlns:a14="http://schemas.microsoft.com/office/drawing/2010/main" spid="_x0000_s2052"/>
            </a:ext>
            <a:ext uri="{FF2B5EF4-FFF2-40B4-BE49-F238E27FC236}">
              <a16:creationId xmlns:a16="http://schemas.microsoft.com/office/drawing/2014/main" id="{29AD9145-7797-4AB1-A5AE-CE58E1E1D864}"/>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58" name="Drop Down 4" hidden="1">
          <a:extLst>
            <a:ext uri="{63B3BB69-23CF-44E3-9099-C40C66FF867C}">
              <a14:compatExt xmlns:a14="http://schemas.microsoft.com/office/drawing/2010/main" spid="_x0000_s2052"/>
            </a:ext>
            <a:ext uri="{FF2B5EF4-FFF2-40B4-BE49-F238E27FC236}">
              <a16:creationId xmlns:a16="http://schemas.microsoft.com/office/drawing/2014/main" id="{4597EDB5-BFB9-41DA-A5DA-AE382C65C366}"/>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59" name="Drop Down 4" hidden="1">
          <a:extLst>
            <a:ext uri="{63B3BB69-23CF-44E3-9099-C40C66FF867C}">
              <a14:compatExt xmlns:a14="http://schemas.microsoft.com/office/drawing/2010/main" spid="_x0000_s2052"/>
            </a:ext>
            <a:ext uri="{FF2B5EF4-FFF2-40B4-BE49-F238E27FC236}">
              <a16:creationId xmlns:a16="http://schemas.microsoft.com/office/drawing/2014/main" id="{9AC1424E-5835-4BD6-951E-A0F05A094217}"/>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60" name="Drop Down 4" hidden="1">
          <a:extLst>
            <a:ext uri="{63B3BB69-23CF-44E3-9099-C40C66FF867C}">
              <a14:compatExt xmlns:a14="http://schemas.microsoft.com/office/drawing/2010/main" spid="_x0000_s2052"/>
            </a:ext>
            <a:ext uri="{FF2B5EF4-FFF2-40B4-BE49-F238E27FC236}">
              <a16:creationId xmlns:a16="http://schemas.microsoft.com/office/drawing/2014/main" id="{B5E4B66E-D2E0-46C9-9285-099C29B8ECBA}"/>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61" name="Drop Down 4" hidden="1">
          <a:extLst>
            <a:ext uri="{63B3BB69-23CF-44E3-9099-C40C66FF867C}">
              <a14:compatExt xmlns:a14="http://schemas.microsoft.com/office/drawing/2010/main" spid="_x0000_s2052"/>
            </a:ext>
            <a:ext uri="{FF2B5EF4-FFF2-40B4-BE49-F238E27FC236}">
              <a16:creationId xmlns:a16="http://schemas.microsoft.com/office/drawing/2014/main" id="{C939CE58-8636-47A1-89EE-5F98F66F43EB}"/>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62" name="Drop Down 20" hidden="1">
          <a:extLst>
            <a:ext uri="{63B3BB69-23CF-44E3-9099-C40C66FF867C}">
              <a14:compatExt xmlns:a14="http://schemas.microsoft.com/office/drawing/2010/main" spid="_x0000_s2068"/>
            </a:ext>
            <a:ext uri="{FF2B5EF4-FFF2-40B4-BE49-F238E27FC236}">
              <a16:creationId xmlns:a16="http://schemas.microsoft.com/office/drawing/2014/main" id="{DE94FF62-DE5F-4397-B204-9B5F5F3016C5}"/>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63" name="Drop Down 24" hidden="1">
          <a:extLst>
            <a:ext uri="{63B3BB69-23CF-44E3-9099-C40C66FF867C}">
              <a14:compatExt xmlns:a14="http://schemas.microsoft.com/office/drawing/2010/main" spid="_x0000_s2072"/>
            </a:ext>
            <a:ext uri="{FF2B5EF4-FFF2-40B4-BE49-F238E27FC236}">
              <a16:creationId xmlns:a16="http://schemas.microsoft.com/office/drawing/2014/main" id="{F3D04685-0F95-447C-85FB-C72F75FA069B}"/>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64" name="Drop Down 4" hidden="1">
          <a:extLst>
            <a:ext uri="{63B3BB69-23CF-44E3-9099-C40C66FF867C}">
              <a14:compatExt xmlns:a14="http://schemas.microsoft.com/office/drawing/2010/main" spid="_x0000_s2052"/>
            </a:ext>
            <a:ext uri="{FF2B5EF4-FFF2-40B4-BE49-F238E27FC236}">
              <a16:creationId xmlns:a16="http://schemas.microsoft.com/office/drawing/2014/main" id="{C3EE20EF-67BC-4ED0-A6A1-1E167D3BA58C}"/>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65" name="Drop Down 4" hidden="1">
          <a:extLst>
            <a:ext uri="{63B3BB69-23CF-44E3-9099-C40C66FF867C}">
              <a14:compatExt xmlns:a14="http://schemas.microsoft.com/office/drawing/2010/main" spid="_x0000_s2052"/>
            </a:ext>
            <a:ext uri="{FF2B5EF4-FFF2-40B4-BE49-F238E27FC236}">
              <a16:creationId xmlns:a16="http://schemas.microsoft.com/office/drawing/2014/main" id="{7F47B5A9-60A1-4EA1-9CED-8871CF4F749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66" name="Drop Down 4" hidden="1">
          <a:extLst>
            <a:ext uri="{63B3BB69-23CF-44E3-9099-C40C66FF867C}">
              <a14:compatExt xmlns:a14="http://schemas.microsoft.com/office/drawing/2010/main" spid="_x0000_s2052"/>
            </a:ext>
            <a:ext uri="{FF2B5EF4-FFF2-40B4-BE49-F238E27FC236}">
              <a16:creationId xmlns:a16="http://schemas.microsoft.com/office/drawing/2014/main" id="{6BD84C21-2EAE-46FB-B30E-D1B801D717F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67" name="Drop Down 4" hidden="1">
          <a:extLst>
            <a:ext uri="{63B3BB69-23CF-44E3-9099-C40C66FF867C}">
              <a14:compatExt xmlns:a14="http://schemas.microsoft.com/office/drawing/2010/main" spid="_x0000_s2052"/>
            </a:ext>
            <a:ext uri="{FF2B5EF4-FFF2-40B4-BE49-F238E27FC236}">
              <a16:creationId xmlns:a16="http://schemas.microsoft.com/office/drawing/2014/main" id="{83922EAF-1974-4B5C-B3DA-555CE9C223FC}"/>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68" name="Drop Down 4" hidden="1">
          <a:extLst>
            <a:ext uri="{63B3BB69-23CF-44E3-9099-C40C66FF867C}">
              <a14:compatExt xmlns:a14="http://schemas.microsoft.com/office/drawing/2010/main" spid="_x0000_s2052"/>
            </a:ext>
            <a:ext uri="{FF2B5EF4-FFF2-40B4-BE49-F238E27FC236}">
              <a16:creationId xmlns:a16="http://schemas.microsoft.com/office/drawing/2014/main" id="{D5FED5C9-35E4-4737-9F03-94186F6E8188}"/>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69" name="Drop Down 20" hidden="1">
          <a:extLst>
            <a:ext uri="{63B3BB69-23CF-44E3-9099-C40C66FF867C}">
              <a14:compatExt xmlns:a14="http://schemas.microsoft.com/office/drawing/2010/main" spid="_x0000_s2068"/>
            </a:ext>
            <a:ext uri="{FF2B5EF4-FFF2-40B4-BE49-F238E27FC236}">
              <a16:creationId xmlns:a16="http://schemas.microsoft.com/office/drawing/2014/main" id="{A5457726-B704-4341-91B8-CDE3172EE921}"/>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70" name="Drop Down 24" hidden="1">
          <a:extLst>
            <a:ext uri="{63B3BB69-23CF-44E3-9099-C40C66FF867C}">
              <a14:compatExt xmlns:a14="http://schemas.microsoft.com/office/drawing/2010/main" spid="_x0000_s2072"/>
            </a:ext>
            <a:ext uri="{FF2B5EF4-FFF2-40B4-BE49-F238E27FC236}">
              <a16:creationId xmlns:a16="http://schemas.microsoft.com/office/drawing/2014/main" id="{11F7086B-CE79-4765-ACFA-70639F8C66C9}"/>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71" name="Drop Down 4" hidden="1">
          <a:extLst>
            <a:ext uri="{63B3BB69-23CF-44E3-9099-C40C66FF867C}">
              <a14:compatExt xmlns:a14="http://schemas.microsoft.com/office/drawing/2010/main" spid="_x0000_s2052"/>
            </a:ext>
            <a:ext uri="{FF2B5EF4-FFF2-40B4-BE49-F238E27FC236}">
              <a16:creationId xmlns:a16="http://schemas.microsoft.com/office/drawing/2014/main" id="{D573BFC5-1545-47D8-B978-D29BADE859A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72" name="Drop Down 4" hidden="1">
          <a:extLst>
            <a:ext uri="{63B3BB69-23CF-44E3-9099-C40C66FF867C}">
              <a14:compatExt xmlns:a14="http://schemas.microsoft.com/office/drawing/2010/main" spid="_x0000_s2052"/>
            </a:ext>
            <a:ext uri="{FF2B5EF4-FFF2-40B4-BE49-F238E27FC236}">
              <a16:creationId xmlns:a16="http://schemas.microsoft.com/office/drawing/2014/main" id="{4D8A0B63-4043-477F-9260-6771C19F9C6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73" name="Drop Down 4" hidden="1">
          <a:extLst>
            <a:ext uri="{63B3BB69-23CF-44E3-9099-C40C66FF867C}">
              <a14:compatExt xmlns:a14="http://schemas.microsoft.com/office/drawing/2010/main" spid="_x0000_s2052"/>
            </a:ext>
            <a:ext uri="{FF2B5EF4-FFF2-40B4-BE49-F238E27FC236}">
              <a16:creationId xmlns:a16="http://schemas.microsoft.com/office/drawing/2014/main" id="{95D1EDC9-C468-4B54-9EA1-D4C77AE90776}"/>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74" name="Drop Down 4" hidden="1">
          <a:extLst>
            <a:ext uri="{63B3BB69-23CF-44E3-9099-C40C66FF867C}">
              <a14:compatExt xmlns:a14="http://schemas.microsoft.com/office/drawing/2010/main" spid="_x0000_s2052"/>
            </a:ext>
            <a:ext uri="{FF2B5EF4-FFF2-40B4-BE49-F238E27FC236}">
              <a16:creationId xmlns:a16="http://schemas.microsoft.com/office/drawing/2014/main" id="{733DC355-EE93-44AE-9E14-E3B6D2B95E44}"/>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75" name="Drop Down 4" hidden="1">
          <a:extLst>
            <a:ext uri="{63B3BB69-23CF-44E3-9099-C40C66FF867C}">
              <a14:compatExt xmlns:a14="http://schemas.microsoft.com/office/drawing/2010/main" spid="_x0000_s2052"/>
            </a:ext>
            <a:ext uri="{FF2B5EF4-FFF2-40B4-BE49-F238E27FC236}">
              <a16:creationId xmlns:a16="http://schemas.microsoft.com/office/drawing/2014/main" id="{F5E92B8E-2F66-4A98-B060-939DA0D291AE}"/>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76" name="Drop Down 20" hidden="1">
          <a:extLst>
            <a:ext uri="{63B3BB69-23CF-44E3-9099-C40C66FF867C}">
              <a14:compatExt xmlns:a14="http://schemas.microsoft.com/office/drawing/2010/main" spid="_x0000_s2068"/>
            </a:ext>
            <a:ext uri="{FF2B5EF4-FFF2-40B4-BE49-F238E27FC236}">
              <a16:creationId xmlns:a16="http://schemas.microsoft.com/office/drawing/2014/main" id="{E7A017D1-28A6-4BE5-A0FF-BFDCB669F4F9}"/>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77" name="Drop Down 24" hidden="1">
          <a:extLst>
            <a:ext uri="{63B3BB69-23CF-44E3-9099-C40C66FF867C}">
              <a14:compatExt xmlns:a14="http://schemas.microsoft.com/office/drawing/2010/main" spid="_x0000_s2072"/>
            </a:ext>
            <a:ext uri="{FF2B5EF4-FFF2-40B4-BE49-F238E27FC236}">
              <a16:creationId xmlns:a16="http://schemas.microsoft.com/office/drawing/2014/main" id="{4D0EDA62-0F37-49DD-AFE7-FE63ABCA267B}"/>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78" name="Drop Down 4" hidden="1">
          <a:extLst>
            <a:ext uri="{63B3BB69-23CF-44E3-9099-C40C66FF867C}">
              <a14:compatExt xmlns:a14="http://schemas.microsoft.com/office/drawing/2010/main" spid="_x0000_s2052"/>
            </a:ext>
            <a:ext uri="{FF2B5EF4-FFF2-40B4-BE49-F238E27FC236}">
              <a16:creationId xmlns:a16="http://schemas.microsoft.com/office/drawing/2014/main" id="{00FBFD1E-F7F6-4C43-9E54-9D2802837D2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79" name="Drop Down 4" hidden="1">
          <a:extLst>
            <a:ext uri="{63B3BB69-23CF-44E3-9099-C40C66FF867C}">
              <a14:compatExt xmlns:a14="http://schemas.microsoft.com/office/drawing/2010/main" spid="_x0000_s2052"/>
            </a:ext>
            <a:ext uri="{FF2B5EF4-FFF2-40B4-BE49-F238E27FC236}">
              <a16:creationId xmlns:a16="http://schemas.microsoft.com/office/drawing/2014/main" id="{01BFD0C4-7CDE-4CB0-90FD-D6CEE426E10B}"/>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80" name="Drop Down 4" hidden="1">
          <a:extLst>
            <a:ext uri="{63B3BB69-23CF-44E3-9099-C40C66FF867C}">
              <a14:compatExt xmlns:a14="http://schemas.microsoft.com/office/drawing/2010/main" spid="_x0000_s2052"/>
            </a:ext>
            <a:ext uri="{FF2B5EF4-FFF2-40B4-BE49-F238E27FC236}">
              <a16:creationId xmlns:a16="http://schemas.microsoft.com/office/drawing/2014/main" id="{CE550F65-B631-40DB-B430-65FA5AA506C8}"/>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81" name="Drop Down 4" hidden="1">
          <a:extLst>
            <a:ext uri="{63B3BB69-23CF-44E3-9099-C40C66FF867C}">
              <a14:compatExt xmlns:a14="http://schemas.microsoft.com/office/drawing/2010/main" spid="_x0000_s2052"/>
            </a:ext>
            <a:ext uri="{FF2B5EF4-FFF2-40B4-BE49-F238E27FC236}">
              <a16:creationId xmlns:a16="http://schemas.microsoft.com/office/drawing/2014/main" id="{22BC3C82-3BAF-4EE9-B839-E3026F9CB51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82" name="Drop Down 4" hidden="1">
          <a:extLst>
            <a:ext uri="{63B3BB69-23CF-44E3-9099-C40C66FF867C}">
              <a14:compatExt xmlns:a14="http://schemas.microsoft.com/office/drawing/2010/main" spid="_x0000_s2052"/>
            </a:ext>
            <a:ext uri="{FF2B5EF4-FFF2-40B4-BE49-F238E27FC236}">
              <a16:creationId xmlns:a16="http://schemas.microsoft.com/office/drawing/2014/main" id="{08814FB4-763F-4949-97D5-88803E6110D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83" name="Drop Down 20" hidden="1">
          <a:extLst>
            <a:ext uri="{63B3BB69-23CF-44E3-9099-C40C66FF867C}">
              <a14:compatExt xmlns:a14="http://schemas.microsoft.com/office/drawing/2010/main" spid="_x0000_s2068"/>
            </a:ext>
            <a:ext uri="{FF2B5EF4-FFF2-40B4-BE49-F238E27FC236}">
              <a16:creationId xmlns:a16="http://schemas.microsoft.com/office/drawing/2014/main" id="{7845AAE5-7ADA-4576-A1E1-C12EFABB31C4}"/>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84" name="Drop Down 24" hidden="1">
          <a:extLst>
            <a:ext uri="{63B3BB69-23CF-44E3-9099-C40C66FF867C}">
              <a14:compatExt xmlns:a14="http://schemas.microsoft.com/office/drawing/2010/main" spid="_x0000_s2072"/>
            </a:ext>
            <a:ext uri="{FF2B5EF4-FFF2-40B4-BE49-F238E27FC236}">
              <a16:creationId xmlns:a16="http://schemas.microsoft.com/office/drawing/2014/main" id="{FD20D638-9A2A-4616-A207-3DE86DD0F4F4}"/>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85" name="Drop Down 4" hidden="1">
          <a:extLst>
            <a:ext uri="{63B3BB69-23CF-44E3-9099-C40C66FF867C}">
              <a14:compatExt xmlns:a14="http://schemas.microsoft.com/office/drawing/2010/main" spid="_x0000_s2052"/>
            </a:ext>
            <a:ext uri="{FF2B5EF4-FFF2-40B4-BE49-F238E27FC236}">
              <a16:creationId xmlns:a16="http://schemas.microsoft.com/office/drawing/2014/main" id="{C95985FA-CDF4-4343-A4D2-1197186C2E3C}"/>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86" name="Drop Down 4" hidden="1">
          <a:extLst>
            <a:ext uri="{63B3BB69-23CF-44E3-9099-C40C66FF867C}">
              <a14:compatExt xmlns:a14="http://schemas.microsoft.com/office/drawing/2010/main" spid="_x0000_s2052"/>
            </a:ext>
            <a:ext uri="{FF2B5EF4-FFF2-40B4-BE49-F238E27FC236}">
              <a16:creationId xmlns:a16="http://schemas.microsoft.com/office/drawing/2014/main" id="{29D1D644-A166-40DB-8137-7E99EBCC0C2A}"/>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87" name="Drop Down 4" hidden="1">
          <a:extLst>
            <a:ext uri="{63B3BB69-23CF-44E3-9099-C40C66FF867C}">
              <a14:compatExt xmlns:a14="http://schemas.microsoft.com/office/drawing/2010/main" spid="_x0000_s2052"/>
            </a:ext>
            <a:ext uri="{FF2B5EF4-FFF2-40B4-BE49-F238E27FC236}">
              <a16:creationId xmlns:a16="http://schemas.microsoft.com/office/drawing/2014/main" id="{1D1621C0-F5F6-4E19-B839-8DE1C264996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88" name="Drop Down 4" hidden="1">
          <a:extLst>
            <a:ext uri="{63B3BB69-23CF-44E3-9099-C40C66FF867C}">
              <a14:compatExt xmlns:a14="http://schemas.microsoft.com/office/drawing/2010/main" spid="_x0000_s2052"/>
            </a:ext>
            <a:ext uri="{FF2B5EF4-FFF2-40B4-BE49-F238E27FC236}">
              <a16:creationId xmlns:a16="http://schemas.microsoft.com/office/drawing/2014/main" id="{688A79A6-23A7-4167-AC44-4F3C11C2C55D}"/>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89" name="Drop Down 4" hidden="1">
          <a:extLst>
            <a:ext uri="{63B3BB69-23CF-44E3-9099-C40C66FF867C}">
              <a14:compatExt xmlns:a14="http://schemas.microsoft.com/office/drawing/2010/main" spid="_x0000_s2052"/>
            </a:ext>
            <a:ext uri="{FF2B5EF4-FFF2-40B4-BE49-F238E27FC236}">
              <a16:creationId xmlns:a16="http://schemas.microsoft.com/office/drawing/2014/main" id="{42E5887D-1CA2-4997-BBE5-8BFC966C894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90" name="Drop Down 20" hidden="1">
          <a:extLst>
            <a:ext uri="{63B3BB69-23CF-44E3-9099-C40C66FF867C}">
              <a14:compatExt xmlns:a14="http://schemas.microsoft.com/office/drawing/2010/main" spid="_x0000_s2068"/>
            </a:ext>
            <a:ext uri="{FF2B5EF4-FFF2-40B4-BE49-F238E27FC236}">
              <a16:creationId xmlns:a16="http://schemas.microsoft.com/office/drawing/2014/main" id="{B1E01826-E3EA-4669-A522-FC434EAF9E03}"/>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91" name="Drop Down 24" hidden="1">
          <a:extLst>
            <a:ext uri="{63B3BB69-23CF-44E3-9099-C40C66FF867C}">
              <a14:compatExt xmlns:a14="http://schemas.microsoft.com/office/drawing/2010/main" spid="_x0000_s2072"/>
            </a:ext>
            <a:ext uri="{FF2B5EF4-FFF2-40B4-BE49-F238E27FC236}">
              <a16:creationId xmlns:a16="http://schemas.microsoft.com/office/drawing/2014/main" id="{5B993D0A-C008-4BA6-8927-0EB82DD5D6DB}"/>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92" name="Drop Down 4" hidden="1">
          <a:extLst>
            <a:ext uri="{63B3BB69-23CF-44E3-9099-C40C66FF867C}">
              <a14:compatExt xmlns:a14="http://schemas.microsoft.com/office/drawing/2010/main" spid="_x0000_s2052"/>
            </a:ext>
            <a:ext uri="{FF2B5EF4-FFF2-40B4-BE49-F238E27FC236}">
              <a16:creationId xmlns:a16="http://schemas.microsoft.com/office/drawing/2014/main" id="{CA2CEF30-BE0F-4E6F-8074-D09E400BCE3E}"/>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93" name="Drop Down 4" hidden="1">
          <a:extLst>
            <a:ext uri="{63B3BB69-23CF-44E3-9099-C40C66FF867C}">
              <a14:compatExt xmlns:a14="http://schemas.microsoft.com/office/drawing/2010/main" spid="_x0000_s2052"/>
            </a:ext>
            <a:ext uri="{FF2B5EF4-FFF2-40B4-BE49-F238E27FC236}">
              <a16:creationId xmlns:a16="http://schemas.microsoft.com/office/drawing/2014/main" id="{71AC4B44-EE6D-41EC-A383-4427C2AE891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94" name="Drop Down 4" hidden="1">
          <a:extLst>
            <a:ext uri="{63B3BB69-23CF-44E3-9099-C40C66FF867C}">
              <a14:compatExt xmlns:a14="http://schemas.microsoft.com/office/drawing/2010/main" spid="_x0000_s2052"/>
            </a:ext>
            <a:ext uri="{FF2B5EF4-FFF2-40B4-BE49-F238E27FC236}">
              <a16:creationId xmlns:a16="http://schemas.microsoft.com/office/drawing/2014/main" id="{227E2A18-7CF7-4CE9-8421-93B085DD19D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895" name="Drop Down 4" hidden="1">
          <a:extLst>
            <a:ext uri="{63B3BB69-23CF-44E3-9099-C40C66FF867C}">
              <a14:compatExt xmlns:a14="http://schemas.microsoft.com/office/drawing/2010/main" spid="_x0000_s2052"/>
            </a:ext>
            <a:ext uri="{FF2B5EF4-FFF2-40B4-BE49-F238E27FC236}">
              <a16:creationId xmlns:a16="http://schemas.microsoft.com/office/drawing/2014/main" id="{3FAD2979-1818-49E5-A211-54676F643CD0}"/>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96" name="Drop Down 4" hidden="1">
          <a:extLst>
            <a:ext uri="{63B3BB69-23CF-44E3-9099-C40C66FF867C}">
              <a14:compatExt xmlns:a14="http://schemas.microsoft.com/office/drawing/2010/main" spid="_x0000_s2052"/>
            </a:ext>
            <a:ext uri="{FF2B5EF4-FFF2-40B4-BE49-F238E27FC236}">
              <a16:creationId xmlns:a16="http://schemas.microsoft.com/office/drawing/2014/main" id="{8929105E-4279-4B82-9F95-DD616DEF1C8C}"/>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897" name="Drop Down 20" hidden="1">
          <a:extLst>
            <a:ext uri="{63B3BB69-23CF-44E3-9099-C40C66FF867C}">
              <a14:compatExt xmlns:a14="http://schemas.microsoft.com/office/drawing/2010/main" spid="_x0000_s2068"/>
            </a:ext>
            <a:ext uri="{FF2B5EF4-FFF2-40B4-BE49-F238E27FC236}">
              <a16:creationId xmlns:a16="http://schemas.microsoft.com/office/drawing/2014/main" id="{86993A04-C69A-4021-8733-F4F92E7E162E}"/>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898" name="Drop Down 24" hidden="1">
          <a:extLst>
            <a:ext uri="{63B3BB69-23CF-44E3-9099-C40C66FF867C}">
              <a14:compatExt xmlns:a14="http://schemas.microsoft.com/office/drawing/2010/main" spid="_x0000_s2072"/>
            </a:ext>
            <a:ext uri="{FF2B5EF4-FFF2-40B4-BE49-F238E27FC236}">
              <a16:creationId xmlns:a16="http://schemas.microsoft.com/office/drawing/2014/main" id="{DAC7A8F4-2609-4516-8CAB-F885BC8057F6}"/>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899" name="Drop Down 4" hidden="1">
          <a:extLst>
            <a:ext uri="{63B3BB69-23CF-44E3-9099-C40C66FF867C}">
              <a14:compatExt xmlns:a14="http://schemas.microsoft.com/office/drawing/2010/main" spid="_x0000_s2052"/>
            </a:ext>
            <a:ext uri="{FF2B5EF4-FFF2-40B4-BE49-F238E27FC236}">
              <a16:creationId xmlns:a16="http://schemas.microsoft.com/office/drawing/2014/main" id="{8080CF13-CD1D-473D-8EE0-A620671122AC}"/>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00" name="Drop Down 4" hidden="1">
          <a:extLst>
            <a:ext uri="{63B3BB69-23CF-44E3-9099-C40C66FF867C}">
              <a14:compatExt xmlns:a14="http://schemas.microsoft.com/office/drawing/2010/main" spid="_x0000_s2052"/>
            </a:ext>
            <a:ext uri="{FF2B5EF4-FFF2-40B4-BE49-F238E27FC236}">
              <a16:creationId xmlns:a16="http://schemas.microsoft.com/office/drawing/2014/main" id="{7873C561-3326-4F61-9057-EEFFEE36870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01" name="Drop Down 4" hidden="1">
          <a:extLst>
            <a:ext uri="{63B3BB69-23CF-44E3-9099-C40C66FF867C}">
              <a14:compatExt xmlns:a14="http://schemas.microsoft.com/office/drawing/2010/main" spid="_x0000_s2052"/>
            </a:ext>
            <a:ext uri="{FF2B5EF4-FFF2-40B4-BE49-F238E27FC236}">
              <a16:creationId xmlns:a16="http://schemas.microsoft.com/office/drawing/2014/main" id="{117A4B52-DCE2-4E79-B34B-9ABF9C96DFA9}"/>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02" name="Drop Down 4" hidden="1">
          <a:extLst>
            <a:ext uri="{63B3BB69-23CF-44E3-9099-C40C66FF867C}">
              <a14:compatExt xmlns:a14="http://schemas.microsoft.com/office/drawing/2010/main" spid="_x0000_s2052"/>
            </a:ext>
            <a:ext uri="{FF2B5EF4-FFF2-40B4-BE49-F238E27FC236}">
              <a16:creationId xmlns:a16="http://schemas.microsoft.com/office/drawing/2014/main" id="{DB8E7F96-3B14-40BB-8715-B60D3F3E195E}"/>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03" name="Drop Down 4" hidden="1">
          <a:extLst>
            <a:ext uri="{63B3BB69-23CF-44E3-9099-C40C66FF867C}">
              <a14:compatExt xmlns:a14="http://schemas.microsoft.com/office/drawing/2010/main" spid="_x0000_s2052"/>
            </a:ext>
            <a:ext uri="{FF2B5EF4-FFF2-40B4-BE49-F238E27FC236}">
              <a16:creationId xmlns:a16="http://schemas.microsoft.com/office/drawing/2014/main" id="{45E55377-CB51-4D75-8179-6364725F1B4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04" name="Drop Down 20" hidden="1">
          <a:extLst>
            <a:ext uri="{63B3BB69-23CF-44E3-9099-C40C66FF867C}">
              <a14:compatExt xmlns:a14="http://schemas.microsoft.com/office/drawing/2010/main" spid="_x0000_s2068"/>
            </a:ext>
            <a:ext uri="{FF2B5EF4-FFF2-40B4-BE49-F238E27FC236}">
              <a16:creationId xmlns:a16="http://schemas.microsoft.com/office/drawing/2014/main" id="{7C6BD693-3268-41B7-BB7C-0CC2D3CB4039}"/>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05" name="Drop Down 24" hidden="1">
          <a:extLst>
            <a:ext uri="{63B3BB69-23CF-44E3-9099-C40C66FF867C}">
              <a14:compatExt xmlns:a14="http://schemas.microsoft.com/office/drawing/2010/main" spid="_x0000_s2072"/>
            </a:ext>
            <a:ext uri="{FF2B5EF4-FFF2-40B4-BE49-F238E27FC236}">
              <a16:creationId xmlns:a16="http://schemas.microsoft.com/office/drawing/2014/main" id="{C473686E-5DA6-489F-A67A-C5B5E94764CA}"/>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06" name="Drop Down 4" hidden="1">
          <a:extLst>
            <a:ext uri="{63B3BB69-23CF-44E3-9099-C40C66FF867C}">
              <a14:compatExt xmlns:a14="http://schemas.microsoft.com/office/drawing/2010/main" spid="_x0000_s2052"/>
            </a:ext>
            <a:ext uri="{FF2B5EF4-FFF2-40B4-BE49-F238E27FC236}">
              <a16:creationId xmlns:a16="http://schemas.microsoft.com/office/drawing/2014/main" id="{BA53B778-2B14-4446-B7C9-C231801C652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07" name="Drop Down 4" hidden="1">
          <a:extLst>
            <a:ext uri="{63B3BB69-23CF-44E3-9099-C40C66FF867C}">
              <a14:compatExt xmlns:a14="http://schemas.microsoft.com/office/drawing/2010/main" spid="_x0000_s2052"/>
            </a:ext>
            <a:ext uri="{FF2B5EF4-FFF2-40B4-BE49-F238E27FC236}">
              <a16:creationId xmlns:a16="http://schemas.microsoft.com/office/drawing/2014/main" id="{DB63C675-54BF-47EA-9C31-B16CFFA94A8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08" name="Drop Down 4" hidden="1">
          <a:extLst>
            <a:ext uri="{63B3BB69-23CF-44E3-9099-C40C66FF867C}">
              <a14:compatExt xmlns:a14="http://schemas.microsoft.com/office/drawing/2010/main" spid="_x0000_s2052"/>
            </a:ext>
            <a:ext uri="{FF2B5EF4-FFF2-40B4-BE49-F238E27FC236}">
              <a16:creationId xmlns:a16="http://schemas.microsoft.com/office/drawing/2014/main" id="{50A6AFD1-D165-47D7-8419-942CAF8062CC}"/>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09" name="Drop Down 4" hidden="1">
          <a:extLst>
            <a:ext uri="{63B3BB69-23CF-44E3-9099-C40C66FF867C}">
              <a14:compatExt xmlns:a14="http://schemas.microsoft.com/office/drawing/2010/main" spid="_x0000_s2052"/>
            </a:ext>
            <a:ext uri="{FF2B5EF4-FFF2-40B4-BE49-F238E27FC236}">
              <a16:creationId xmlns:a16="http://schemas.microsoft.com/office/drawing/2014/main" id="{0E124588-4165-43C0-A390-17A1DA68F741}"/>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10" name="Drop Down 4" hidden="1">
          <a:extLst>
            <a:ext uri="{63B3BB69-23CF-44E3-9099-C40C66FF867C}">
              <a14:compatExt xmlns:a14="http://schemas.microsoft.com/office/drawing/2010/main" spid="_x0000_s2052"/>
            </a:ext>
            <a:ext uri="{FF2B5EF4-FFF2-40B4-BE49-F238E27FC236}">
              <a16:creationId xmlns:a16="http://schemas.microsoft.com/office/drawing/2014/main" id="{B6D0531B-68FD-45E3-B8C1-2E15508DD07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11" name="Drop Down 20" hidden="1">
          <a:extLst>
            <a:ext uri="{63B3BB69-23CF-44E3-9099-C40C66FF867C}">
              <a14:compatExt xmlns:a14="http://schemas.microsoft.com/office/drawing/2010/main" spid="_x0000_s2068"/>
            </a:ext>
            <a:ext uri="{FF2B5EF4-FFF2-40B4-BE49-F238E27FC236}">
              <a16:creationId xmlns:a16="http://schemas.microsoft.com/office/drawing/2014/main" id="{405AB6B6-3A70-4BE8-9A30-D5C15D0B7954}"/>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12" name="Drop Down 24" hidden="1">
          <a:extLst>
            <a:ext uri="{63B3BB69-23CF-44E3-9099-C40C66FF867C}">
              <a14:compatExt xmlns:a14="http://schemas.microsoft.com/office/drawing/2010/main" spid="_x0000_s2072"/>
            </a:ext>
            <a:ext uri="{FF2B5EF4-FFF2-40B4-BE49-F238E27FC236}">
              <a16:creationId xmlns:a16="http://schemas.microsoft.com/office/drawing/2014/main" id="{EDAB7FAD-0C1E-4675-AAC1-7774ADE2FB4E}"/>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13" name="Drop Down 4" hidden="1">
          <a:extLst>
            <a:ext uri="{63B3BB69-23CF-44E3-9099-C40C66FF867C}">
              <a14:compatExt xmlns:a14="http://schemas.microsoft.com/office/drawing/2010/main" spid="_x0000_s2052"/>
            </a:ext>
            <a:ext uri="{FF2B5EF4-FFF2-40B4-BE49-F238E27FC236}">
              <a16:creationId xmlns:a16="http://schemas.microsoft.com/office/drawing/2014/main" id="{7F78DB26-EB00-4FFF-B5B9-A6794C19A05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14" name="Drop Down 4" hidden="1">
          <a:extLst>
            <a:ext uri="{63B3BB69-23CF-44E3-9099-C40C66FF867C}">
              <a14:compatExt xmlns:a14="http://schemas.microsoft.com/office/drawing/2010/main" spid="_x0000_s2052"/>
            </a:ext>
            <a:ext uri="{FF2B5EF4-FFF2-40B4-BE49-F238E27FC236}">
              <a16:creationId xmlns:a16="http://schemas.microsoft.com/office/drawing/2014/main" id="{5BECCE1B-DAE8-4701-B561-E7F410C00859}"/>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15" name="Drop Down 4" hidden="1">
          <a:extLst>
            <a:ext uri="{63B3BB69-23CF-44E3-9099-C40C66FF867C}">
              <a14:compatExt xmlns:a14="http://schemas.microsoft.com/office/drawing/2010/main" spid="_x0000_s2052"/>
            </a:ext>
            <a:ext uri="{FF2B5EF4-FFF2-40B4-BE49-F238E27FC236}">
              <a16:creationId xmlns:a16="http://schemas.microsoft.com/office/drawing/2014/main" id="{E1817E7E-C5A8-485F-9D0B-892BBE28363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16" name="Drop Down 4" hidden="1">
          <a:extLst>
            <a:ext uri="{63B3BB69-23CF-44E3-9099-C40C66FF867C}">
              <a14:compatExt xmlns:a14="http://schemas.microsoft.com/office/drawing/2010/main" spid="_x0000_s2052"/>
            </a:ext>
            <a:ext uri="{FF2B5EF4-FFF2-40B4-BE49-F238E27FC236}">
              <a16:creationId xmlns:a16="http://schemas.microsoft.com/office/drawing/2014/main" id="{485AD255-E82F-462D-9AE7-40F446558D0B}"/>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17" name="Drop Down 4" hidden="1">
          <a:extLst>
            <a:ext uri="{63B3BB69-23CF-44E3-9099-C40C66FF867C}">
              <a14:compatExt xmlns:a14="http://schemas.microsoft.com/office/drawing/2010/main" spid="_x0000_s2052"/>
            </a:ext>
            <a:ext uri="{FF2B5EF4-FFF2-40B4-BE49-F238E27FC236}">
              <a16:creationId xmlns:a16="http://schemas.microsoft.com/office/drawing/2014/main" id="{21714BD1-C8F8-437F-92FC-A9FF8053068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18" name="Drop Down 20" hidden="1">
          <a:extLst>
            <a:ext uri="{63B3BB69-23CF-44E3-9099-C40C66FF867C}">
              <a14:compatExt xmlns:a14="http://schemas.microsoft.com/office/drawing/2010/main" spid="_x0000_s2068"/>
            </a:ext>
            <a:ext uri="{FF2B5EF4-FFF2-40B4-BE49-F238E27FC236}">
              <a16:creationId xmlns:a16="http://schemas.microsoft.com/office/drawing/2014/main" id="{485F1BFF-9508-4AE9-BA12-400517B2C9B9}"/>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19" name="Drop Down 24" hidden="1">
          <a:extLst>
            <a:ext uri="{63B3BB69-23CF-44E3-9099-C40C66FF867C}">
              <a14:compatExt xmlns:a14="http://schemas.microsoft.com/office/drawing/2010/main" spid="_x0000_s2072"/>
            </a:ext>
            <a:ext uri="{FF2B5EF4-FFF2-40B4-BE49-F238E27FC236}">
              <a16:creationId xmlns:a16="http://schemas.microsoft.com/office/drawing/2014/main" id="{537F61CE-BA58-4486-9F08-64DE58948BA0}"/>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20" name="Drop Down 4" hidden="1">
          <a:extLst>
            <a:ext uri="{63B3BB69-23CF-44E3-9099-C40C66FF867C}">
              <a14:compatExt xmlns:a14="http://schemas.microsoft.com/office/drawing/2010/main" spid="_x0000_s2052"/>
            </a:ext>
            <a:ext uri="{FF2B5EF4-FFF2-40B4-BE49-F238E27FC236}">
              <a16:creationId xmlns:a16="http://schemas.microsoft.com/office/drawing/2014/main" id="{531B89C4-DE70-4105-9B38-6FC05CF85E5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21" name="Drop Down 4" hidden="1">
          <a:extLst>
            <a:ext uri="{63B3BB69-23CF-44E3-9099-C40C66FF867C}">
              <a14:compatExt xmlns:a14="http://schemas.microsoft.com/office/drawing/2010/main" spid="_x0000_s2052"/>
            </a:ext>
            <a:ext uri="{FF2B5EF4-FFF2-40B4-BE49-F238E27FC236}">
              <a16:creationId xmlns:a16="http://schemas.microsoft.com/office/drawing/2014/main" id="{C2584A5B-A236-4723-B00B-ABDF05CFB31B}"/>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22" name="Drop Down 4" hidden="1">
          <a:extLst>
            <a:ext uri="{63B3BB69-23CF-44E3-9099-C40C66FF867C}">
              <a14:compatExt xmlns:a14="http://schemas.microsoft.com/office/drawing/2010/main" spid="_x0000_s2052"/>
            </a:ext>
            <a:ext uri="{FF2B5EF4-FFF2-40B4-BE49-F238E27FC236}">
              <a16:creationId xmlns:a16="http://schemas.microsoft.com/office/drawing/2014/main" id="{ACE3D4E3-26EB-4404-9364-9FFB37459DE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23" name="Drop Down 4" hidden="1">
          <a:extLst>
            <a:ext uri="{63B3BB69-23CF-44E3-9099-C40C66FF867C}">
              <a14:compatExt xmlns:a14="http://schemas.microsoft.com/office/drawing/2010/main" spid="_x0000_s2052"/>
            </a:ext>
            <a:ext uri="{FF2B5EF4-FFF2-40B4-BE49-F238E27FC236}">
              <a16:creationId xmlns:a16="http://schemas.microsoft.com/office/drawing/2014/main" id="{B0FC1C76-3138-4795-9E98-1D05DE15EE8D}"/>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24" name="Drop Down 4" hidden="1">
          <a:extLst>
            <a:ext uri="{63B3BB69-23CF-44E3-9099-C40C66FF867C}">
              <a14:compatExt xmlns:a14="http://schemas.microsoft.com/office/drawing/2010/main" spid="_x0000_s2052"/>
            </a:ext>
            <a:ext uri="{FF2B5EF4-FFF2-40B4-BE49-F238E27FC236}">
              <a16:creationId xmlns:a16="http://schemas.microsoft.com/office/drawing/2014/main" id="{56234E79-6452-40B7-A359-005C8AFB9BD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25" name="Drop Down 20" hidden="1">
          <a:extLst>
            <a:ext uri="{63B3BB69-23CF-44E3-9099-C40C66FF867C}">
              <a14:compatExt xmlns:a14="http://schemas.microsoft.com/office/drawing/2010/main" spid="_x0000_s2068"/>
            </a:ext>
            <a:ext uri="{FF2B5EF4-FFF2-40B4-BE49-F238E27FC236}">
              <a16:creationId xmlns:a16="http://schemas.microsoft.com/office/drawing/2014/main" id="{FBEC60AC-C020-42A2-8546-F86A1F90D9C2}"/>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26" name="Drop Down 24" hidden="1">
          <a:extLst>
            <a:ext uri="{63B3BB69-23CF-44E3-9099-C40C66FF867C}">
              <a14:compatExt xmlns:a14="http://schemas.microsoft.com/office/drawing/2010/main" spid="_x0000_s2072"/>
            </a:ext>
            <a:ext uri="{FF2B5EF4-FFF2-40B4-BE49-F238E27FC236}">
              <a16:creationId xmlns:a16="http://schemas.microsoft.com/office/drawing/2014/main" id="{7079A54D-3D38-49FF-B463-367ADBD3736F}"/>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27" name="Drop Down 4" hidden="1">
          <a:extLst>
            <a:ext uri="{63B3BB69-23CF-44E3-9099-C40C66FF867C}">
              <a14:compatExt xmlns:a14="http://schemas.microsoft.com/office/drawing/2010/main" spid="_x0000_s2052"/>
            </a:ext>
            <a:ext uri="{FF2B5EF4-FFF2-40B4-BE49-F238E27FC236}">
              <a16:creationId xmlns:a16="http://schemas.microsoft.com/office/drawing/2014/main" id="{847B8318-904C-46AD-9244-7C2DDE97FB0B}"/>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28" name="Drop Down 4" hidden="1">
          <a:extLst>
            <a:ext uri="{63B3BB69-23CF-44E3-9099-C40C66FF867C}">
              <a14:compatExt xmlns:a14="http://schemas.microsoft.com/office/drawing/2010/main" spid="_x0000_s2052"/>
            </a:ext>
            <a:ext uri="{FF2B5EF4-FFF2-40B4-BE49-F238E27FC236}">
              <a16:creationId xmlns:a16="http://schemas.microsoft.com/office/drawing/2014/main" id="{6FFA8822-BDE4-4980-A814-2386A06FA606}"/>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29" name="Drop Down 4" hidden="1">
          <a:extLst>
            <a:ext uri="{63B3BB69-23CF-44E3-9099-C40C66FF867C}">
              <a14:compatExt xmlns:a14="http://schemas.microsoft.com/office/drawing/2010/main" spid="_x0000_s2052"/>
            </a:ext>
            <a:ext uri="{FF2B5EF4-FFF2-40B4-BE49-F238E27FC236}">
              <a16:creationId xmlns:a16="http://schemas.microsoft.com/office/drawing/2014/main" id="{2DFF79A9-8FD9-4274-AA6F-B030183A4DA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30" name="Drop Down 4" hidden="1">
          <a:extLst>
            <a:ext uri="{63B3BB69-23CF-44E3-9099-C40C66FF867C}">
              <a14:compatExt xmlns:a14="http://schemas.microsoft.com/office/drawing/2010/main" spid="_x0000_s2052"/>
            </a:ext>
            <a:ext uri="{FF2B5EF4-FFF2-40B4-BE49-F238E27FC236}">
              <a16:creationId xmlns:a16="http://schemas.microsoft.com/office/drawing/2014/main" id="{626A4C0B-84D7-4900-8196-0E0BFA02E8AE}"/>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31" name="Drop Down 4" hidden="1">
          <a:extLst>
            <a:ext uri="{63B3BB69-23CF-44E3-9099-C40C66FF867C}">
              <a14:compatExt xmlns:a14="http://schemas.microsoft.com/office/drawing/2010/main" spid="_x0000_s2052"/>
            </a:ext>
            <a:ext uri="{FF2B5EF4-FFF2-40B4-BE49-F238E27FC236}">
              <a16:creationId xmlns:a16="http://schemas.microsoft.com/office/drawing/2014/main" id="{6703E4F3-ABD7-4F2A-B6FA-4CDD372ACE95}"/>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32" name="Drop Down 20" hidden="1">
          <a:extLst>
            <a:ext uri="{63B3BB69-23CF-44E3-9099-C40C66FF867C}">
              <a14:compatExt xmlns:a14="http://schemas.microsoft.com/office/drawing/2010/main" spid="_x0000_s2068"/>
            </a:ext>
            <a:ext uri="{FF2B5EF4-FFF2-40B4-BE49-F238E27FC236}">
              <a16:creationId xmlns:a16="http://schemas.microsoft.com/office/drawing/2014/main" id="{DF5F5F2F-9C82-4D6A-9058-B4E09689919C}"/>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33" name="Drop Down 24" hidden="1">
          <a:extLst>
            <a:ext uri="{63B3BB69-23CF-44E3-9099-C40C66FF867C}">
              <a14:compatExt xmlns:a14="http://schemas.microsoft.com/office/drawing/2010/main" spid="_x0000_s2072"/>
            </a:ext>
            <a:ext uri="{FF2B5EF4-FFF2-40B4-BE49-F238E27FC236}">
              <a16:creationId xmlns:a16="http://schemas.microsoft.com/office/drawing/2014/main" id="{65F8B94F-58A9-4BF0-B41E-EF3D8DEB8051}"/>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34" name="Drop Down 4" hidden="1">
          <a:extLst>
            <a:ext uri="{63B3BB69-23CF-44E3-9099-C40C66FF867C}">
              <a14:compatExt xmlns:a14="http://schemas.microsoft.com/office/drawing/2010/main" spid="_x0000_s2052"/>
            </a:ext>
            <a:ext uri="{FF2B5EF4-FFF2-40B4-BE49-F238E27FC236}">
              <a16:creationId xmlns:a16="http://schemas.microsoft.com/office/drawing/2014/main" id="{18E70EFD-0142-4813-9E94-93CDF71A7F6B}"/>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35" name="Drop Down 4" hidden="1">
          <a:extLst>
            <a:ext uri="{63B3BB69-23CF-44E3-9099-C40C66FF867C}">
              <a14:compatExt xmlns:a14="http://schemas.microsoft.com/office/drawing/2010/main" spid="_x0000_s2052"/>
            </a:ext>
            <a:ext uri="{FF2B5EF4-FFF2-40B4-BE49-F238E27FC236}">
              <a16:creationId xmlns:a16="http://schemas.microsoft.com/office/drawing/2014/main" id="{7A802177-879F-4F89-9282-003E8A51166D}"/>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36" name="Drop Down 4" hidden="1">
          <a:extLst>
            <a:ext uri="{63B3BB69-23CF-44E3-9099-C40C66FF867C}">
              <a14:compatExt xmlns:a14="http://schemas.microsoft.com/office/drawing/2010/main" spid="_x0000_s2052"/>
            </a:ext>
            <a:ext uri="{FF2B5EF4-FFF2-40B4-BE49-F238E27FC236}">
              <a16:creationId xmlns:a16="http://schemas.microsoft.com/office/drawing/2014/main" id="{22F141EE-ADDE-468C-89EB-31CA2AD49B1F}"/>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37" name="Drop Down 4" hidden="1">
          <a:extLst>
            <a:ext uri="{63B3BB69-23CF-44E3-9099-C40C66FF867C}">
              <a14:compatExt xmlns:a14="http://schemas.microsoft.com/office/drawing/2010/main" spid="_x0000_s2052"/>
            </a:ext>
            <a:ext uri="{FF2B5EF4-FFF2-40B4-BE49-F238E27FC236}">
              <a16:creationId xmlns:a16="http://schemas.microsoft.com/office/drawing/2014/main" id="{13D5C678-62B9-4A5A-A7C0-ABEFCC3C494E}"/>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38" name="Drop Down 4" hidden="1">
          <a:extLst>
            <a:ext uri="{63B3BB69-23CF-44E3-9099-C40C66FF867C}">
              <a14:compatExt xmlns:a14="http://schemas.microsoft.com/office/drawing/2010/main" spid="_x0000_s2052"/>
            </a:ext>
            <a:ext uri="{FF2B5EF4-FFF2-40B4-BE49-F238E27FC236}">
              <a16:creationId xmlns:a16="http://schemas.microsoft.com/office/drawing/2014/main" id="{60CB063A-F0DA-4493-BF17-31520DD774E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39" name="Drop Down 20" hidden="1">
          <a:extLst>
            <a:ext uri="{63B3BB69-23CF-44E3-9099-C40C66FF867C}">
              <a14:compatExt xmlns:a14="http://schemas.microsoft.com/office/drawing/2010/main" spid="_x0000_s2068"/>
            </a:ext>
            <a:ext uri="{FF2B5EF4-FFF2-40B4-BE49-F238E27FC236}">
              <a16:creationId xmlns:a16="http://schemas.microsoft.com/office/drawing/2014/main" id="{DAB59613-F723-47BA-A351-F442FDA35A00}"/>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40" name="Drop Down 24" hidden="1">
          <a:extLst>
            <a:ext uri="{63B3BB69-23CF-44E3-9099-C40C66FF867C}">
              <a14:compatExt xmlns:a14="http://schemas.microsoft.com/office/drawing/2010/main" spid="_x0000_s2072"/>
            </a:ext>
            <a:ext uri="{FF2B5EF4-FFF2-40B4-BE49-F238E27FC236}">
              <a16:creationId xmlns:a16="http://schemas.microsoft.com/office/drawing/2014/main" id="{6102D9B3-B8EE-4BF8-8ECB-FEEF8DFCC832}"/>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41" name="Drop Down 4" hidden="1">
          <a:extLst>
            <a:ext uri="{63B3BB69-23CF-44E3-9099-C40C66FF867C}">
              <a14:compatExt xmlns:a14="http://schemas.microsoft.com/office/drawing/2010/main" spid="_x0000_s2052"/>
            </a:ext>
            <a:ext uri="{FF2B5EF4-FFF2-40B4-BE49-F238E27FC236}">
              <a16:creationId xmlns:a16="http://schemas.microsoft.com/office/drawing/2014/main" id="{6C877375-7A43-4095-BA80-F5A53A03B36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42" name="Drop Down 4" hidden="1">
          <a:extLst>
            <a:ext uri="{63B3BB69-23CF-44E3-9099-C40C66FF867C}">
              <a14:compatExt xmlns:a14="http://schemas.microsoft.com/office/drawing/2010/main" spid="_x0000_s2052"/>
            </a:ext>
            <a:ext uri="{FF2B5EF4-FFF2-40B4-BE49-F238E27FC236}">
              <a16:creationId xmlns:a16="http://schemas.microsoft.com/office/drawing/2014/main" id="{3F1C5AB4-3484-41E0-A299-C7F7F6D902F6}"/>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43" name="Drop Down 4" hidden="1">
          <a:extLst>
            <a:ext uri="{63B3BB69-23CF-44E3-9099-C40C66FF867C}">
              <a14:compatExt xmlns:a14="http://schemas.microsoft.com/office/drawing/2010/main" spid="_x0000_s2052"/>
            </a:ext>
            <a:ext uri="{FF2B5EF4-FFF2-40B4-BE49-F238E27FC236}">
              <a16:creationId xmlns:a16="http://schemas.microsoft.com/office/drawing/2014/main" id="{38C76E69-3EC9-4D4B-9881-8215F6A1A2AB}"/>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44" name="Drop Down 4" hidden="1">
          <a:extLst>
            <a:ext uri="{63B3BB69-23CF-44E3-9099-C40C66FF867C}">
              <a14:compatExt xmlns:a14="http://schemas.microsoft.com/office/drawing/2010/main" spid="_x0000_s2052"/>
            </a:ext>
            <a:ext uri="{FF2B5EF4-FFF2-40B4-BE49-F238E27FC236}">
              <a16:creationId xmlns:a16="http://schemas.microsoft.com/office/drawing/2014/main" id="{FC3523BE-F88D-4184-B402-E262F642B33F}"/>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45" name="Drop Down 4" hidden="1">
          <a:extLst>
            <a:ext uri="{63B3BB69-23CF-44E3-9099-C40C66FF867C}">
              <a14:compatExt xmlns:a14="http://schemas.microsoft.com/office/drawing/2010/main" spid="_x0000_s2052"/>
            </a:ext>
            <a:ext uri="{FF2B5EF4-FFF2-40B4-BE49-F238E27FC236}">
              <a16:creationId xmlns:a16="http://schemas.microsoft.com/office/drawing/2014/main" id="{9FCA711C-D045-43E3-AC02-A0C7801A440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46" name="Drop Down 20" hidden="1">
          <a:extLst>
            <a:ext uri="{63B3BB69-23CF-44E3-9099-C40C66FF867C}">
              <a14:compatExt xmlns:a14="http://schemas.microsoft.com/office/drawing/2010/main" spid="_x0000_s2068"/>
            </a:ext>
            <a:ext uri="{FF2B5EF4-FFF2-40B4-BE49-F238E27FC236}">
              <a16:creationId xmlns:a16="http://schemas.microsoft.com/office/drawing/2014/main" id="{4391EDE5-9C54-4BFA-B845-6FB6E154E955}"/>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47" name="Drop Down 24" hidden="1">
          <a:extLst>
            <a:ext uri="{63B3BB69-23CF-44E3-9099-C40C66FF867C}">
              <a14:compatExt xmlns:a14="http://schemas.microsoft.com/office/drawing/2010/main" spid="_x0000_s2072"/>
            </a:ext>
            <a:ext uri="{FF2B5EF4-FFF2-40B4-BE49-F238E27FC236}">
              <a16:creationId xmlns:a16="http://schemas.microsoft.com/office/drawing/2014/main" id="{F0E514C4-B6D5-4B13-94B5-8F9F236251DE}"/>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48" name="Drop Down 4" hidden="1">
          <a:extLst>
            <a:ext uri="{63B3BB69-23CF-44E3-9099-C40C66FF867C}">
              <a14:compatExt xmlns:a14="http://schemas.microsoft.com/office/drawing/2010/main" spid="_x0000_s2052"/>
            </a:ext>
            <a:ext uri="{FF2B5EF4-FFF2-40B4-BE49-F238E27FC236}">
              <a16:creationId xmlns:a16="http://schemas.microsoft.com/office/drawing/2014/main" id="{95C4B329-833E-431B-99BB-E95049E2B223}"/>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49" name="Drop Down 4" hidden="1">
          <a:extLst>
            <a:ext uri="{63B3BB69-23CF-44E3-9099-C40C66FF867C}">
              <a14:compatExt xmlns:a14="http://schemas.microsoft.com/office/drawing/2010/main" spid="_x0000_s2052"/>
            </a:ext>
            <a:ext uri="{FF2B5EF4-FFF2-40B4-BE49-F238E27FC236}">
              <a16:creationId xmlns:a16="http://schemas.microsoft.com/office/drawing/2014/main" id="{A531AD69-9EFC-4D63-B97A-2142C921839F}"/>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50" name="Drop Down 4" hidden="1">
          <a:extLst>
            <a:ext uri="{63B3BB69-23CF-44E3-9099-C40C66FF867C}">
              <a14:compatExt xmlns:a14="http://schemas.microsoft.com/office/drawing/2010/main" spid="_x0000_s2052"/>
            </a:ext>
            <a:ext uri="{FF2B5EF4-FFF2-40B4-BE49-F238E27FC236}">
              <a16:creationId xmlns:a16="http://schemas.microsoft.com/office/drawing/2014/main" id="{A90B9FFF-F088-467D-BD05-150A4E594CBE}"/>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51" name="Drop Down 4" hidden="1">
          <a:extLst>
            <a:ext uri="{63B3BB69-23CF-44E3-9099-C40C66FF867C}">
              <a14:compatExt xmlns:a14="http://schemas.microsoft.com/office/drawing/2010/main" spid="_x0000_s2052"/>
            </a:ext>
            <a:ext uri="{FF2B5EF4-FFF2-40B4-BE49-F238E27FC236}">
              <a16:creationId xmlns:a16="http://schemas.microsoft.com/office/drawing/2014/main" id="{BEF10FB7-B2C4-4828-ABA6-A6962E6872A1}"/>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52" name="Drop Down 4" hidden="1">
          <a:extLst>
            <a:ext uri="{63B3BB69-23CF-44E3-9099-C40C66FF867C}">
              <a14:compatExt xmlns:a14="http://schemas.microsoft.com/office/drawing/2010/main" spid="_x0000_s2052"/>
            </a:ext>
            <a:ext uri="{FF2B5EF4-FFF2-40B4-BE49-F238E27FC236}">
              <a16:creationId xmlns:a16="http://schemas.microsoft.com/office/drawing/2014/main" id="{F9024199-EFF0-457C-82D3-473B3B014CD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53" name="Drop Down 20" hidden="1">
          <a:extLst>
            <a:ext uri="{63B3BB69-23CF-44E3-9099-C40C66FF867C}">
              <a14:compatExt xmlns:a14="http://schemas.microsoft.com/office/drawing/2010/main" spid="_x0000_s2068"/>
            </a:ext>
            <a:ext uri="{FF2B5EF4-FFF2-40B4-BE49-F238E27FC236}">
              <a16:creationId xmlns:a16="http://schemas.microsoft.com/office/drawing/2014/main" id="{B1C18D54-B377-454D-8D79-75DC3ABC3C1A}"/>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54" name="Drop Down 24" hidden="1">
          <a:extLst>
            <a:ext uri="{63B3BB69-23CF-44E3-9099-C40C66FF867C}">
              <a14:compatExt xmlns:a14="http://schemas.microsoft.com/office/drawing/2010/main" spid="_x0000_s2072"/>
            </a:ext>
            <a:ext uri="{FF2B5EF4-FFF2-40B4-BE49-F238E27FC236}">
              <a16:creationId xmlns:a16="http://schemas.microsoft.com/office/drawing/2014/main" id="{F73B91B9-17B8-419C-B537-6E56E5E957AD}"/>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55" name="Drop Down 4" hidden="1">
          <a:extLst>
            <a:ext uri="{63B3BB69-23CF-44E3-9099-C40C66FF867C}">
              <a14:compatExt xmlns:a14="http://schemas.microsoft.com/office/drawing/2010/main" spid="_x0000_s2052"/>
            </a:ext>
            <a:ext uri="{FF2B5EF4-FFF2-40B4-BE49-F238E27FC236}">
              <a16:creationId xmlns:a16="http://schemas.microsoft.com/office/drawing/2014/main" id="{520B3242-77B2-41DA-9FCD-3D8887E2DCA6}"/>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56" name="Drop Down 4" hidden="1">
          <a:extLst>
            <a:ext uri="{63B3BB69-23CF-44E3-9099-C40C66FF867C}">
              <a14:compatExt xmlns:a14="http://schemas.microsoft.com/office/drawing/2010/main" spid="_x0000_s2052"/>
            </a:ext>
            <a:ext uri="{FF2B5EF4-FFF2-40B4-BE49-F238E27FC236}">
              <a16:creationId xmlns:a16="http://schemas.microsoft.com/office/drawing/2014/main" id="{336A3D73-CB50-4F4B-A0A5-50E526D9E06D}"/>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57" name="Drop Down 4" hidden="1">
          <a:extLst>
            <a:ext uri="{63B3BB69-23CF-44E3-9099-C40C66FF867C}">
              <a14:compatExt xmlns:a14="http://schemas.microsoft.com/office/drawing/2010/main" spid="_x0000_s2052"/>
            </a:ext>
            <a:ext uri="{FF2B5EF4-FFF2-40B4-BE49-F238E27FC236}">
              <a16:creationId xmlns:a16="http://schemas.microsoft.com/office/drawing/2014/main" id="{D2AABE6C-0690-4D8A-AC8D-86A8124FB9FD}"/>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58" name="Drop Down 4" hidden="1">
          <a:extLst>
            <a:ext uri="{63B3BB69-23CF-44E3-9099-C40C66FF867C}">
              <a14:compatExt xmlns:a14="http://schemas.microsoft.com/office/drawing/2010/main" spid="_x0000_s2052"/>
            </a:ext>
            <a:ext uri="{FF2B5EF4-FFF2-40B4-BE49-F238E27FC236}">
              <a16:creationId xmlns:a16="http://schemas.microsoft.com/office/drawing/2014/main" id="{6BF2ECC3-7163-4E43-8A3A-BF28F46498F8}"/>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59" name="Drop Down 4" hidden="1">
          <a:extLst>
            <a:ext uri="{63B3BB69-23CF-44E3-9099-C40C66FF867C}">
              <a14:compatExt xmlns:a14="http://schemas.microsoft.com/office/drawing/2010/main" spid="_x0000_s2052"/>
            </a:ext>
            <a:ext uri="{FF2B5EF4-FFF2-40B4-BE49-F238E27FC236}">
              <a16:creationId xmlns:a16="http://schemas.microsoft.com/office/drawing/2014/main" id="{143738B1-60A1-4344-919D-AE087C82D0E1}"/>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223</xdr:row>
      <xdr:rowOff>0</xdr:rowOff>
    </xdr:from>
    <xdr:ext cx="1921468" cy="195685"/>
    <xdr:sp macro="" textlink="">
      <xdr:nvSpPr>
        <xdr:cNvPr id="1960" name="Drop Down 20" hidden="1">
          <a:extLst>
            <a:ext uri="{63B3BB69-23CF-44E3-9099-C40C66FF867C}">
              <a14:compatExt xmlns:a14="http://schemas.microsoft.com/office/drawing/2010/main" spid="_x0000_s2068"/>
            </a:ext>
            <a:ext uri="{FF2B5EF4-FFF2-40B4-BE49-F238E27FC236}">
              <a16:creationId xmlns:a16="http://schemas.microsoft.com/office/drawing/2014/main" id="{15947398-3E97-4985-8A7D-DDB9FD8C2685}"/>
            </a:ext>
          </a:extLst>
        </xdr:cNvPr>
        <xdr:cNvSpPr/>
      </xdr:nvSpPr>
      <xdr:spPr bwMode="auto">
        <a:xfrm>
          <a:off x="6065520" y="412318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223</xdr:row>
      <xdr:rowOff>0</xdr:rowOff>
    </xdr:from>
    <xdr:ext cx="2476500" cy="199970"/>
    <xdr:sp macro="" textlink="">
      <xdr:nvSpPr>
        <xdr:cNvPr id="1961" name="Drop Down 24" hidden="1">
          <a:extLst>
            <a:ext uri="{63B3BB69-23CF-44E3-9099-C40C66FF867C}">
              <a14:compatExt xmlns:a14="http://schemas.microsoft.com/office/drawing/2010/main" spid="_x0000_s2072"/>
            </a:ext>
            <a:ext uri="{FF2B5EF4-FFF2-40B4-BE49-F238E27FC236}">
              <a16:creationId xmlns:a16="http://schemas.microsoft.com/office/drawing/2014/main" id="{41D15CB9-BF75-4965-A613-4CAE4058D706}"/>
            </a:ext>
          </a:extLst>
        </xdr:cNvPr>
        <xdr:cNvSpPr/>
      </xdr:nvSpPr>
      <xdr:spPr bwMode="auto">
        <a:xfrm>
          <a:off x="3901440" y="41231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62" name="Drop Down 4" hidden="1">
          <a:extLst>
            <a:ext uri="{63B3BB69-23CF-44E3-9099-C40C66FF867C}">
              <a14:compatExt xmlns:a14="http://schemas.microsoft.com/office/drawing/2010/main" spid="_x0000_s2052"/>
            </a:ext>
            <a:ext uri="{FF2B5EF4-FFF2-40B4-BE49-F238E27FC236}">
              <a16:creationId xmlns:a16="http://schemas.microsoft.com/office/drawing/2014/main" id="{1E305F44-7264-4CD1-97A2-EDAA4A378B2A}"/>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63" name="Drop Down 4" hidden="1">
          <a:extLst>
            <a:ext uri="{63B3BB69-23CF-44E3-9099-C40C66FF867C}">
              <a14:compatExt xmlns:a14="http://schemas.microsoft.com/office/drawing/2010/main" spid="_x0000_s2052"/>
            </a:ext>
            <a:ext uri="{FF2B5EF4-FFF2-40B4-BE49-F238E27FC236}">
              <a16:creationId xmlns:a16="http://schemas.microsoft.com/office/drawing/2014/main" id="{1E0CCBD2-61C3-4305-9D8B-794C16CBC684}"/>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223</xdr:row>
      <xdr:rowOff>0</xdr:rowOff>
    </xdr:from>
    <xdr:ext cx="2529840" cy="195685"/>
    <xdr:sp macro="" textlink="">
      <xdr:nvSpPr>
        <xdr:cNvPr id="1964" name="Drop Down 4" hidden="1">
          <a:extLst>
            <a:ext uri="{63B3BB69-23CF-44E3-9099-C40C66FF867C}">
              <a14:compatExt xmlns:a14="http://schemas.microsoft.com/office/drawing/2010/main" spid="_x0000_s2052"/>
            </a:ext>
            <a:ext uri="{FF2B5EF4-FFF2-40B4-BE49-F238E27FC236}">
              <a16:creationId xmlns:a16="http://schemas.microsoft.com/office/drawing/2014/main" id="{3DA60D8C-4E8E-4D55-ACFB-A74B6DE53CE2}"/>
            </a:ext>
          </a:extLst>
        </xdr:cNvPr>
        <xdr:cNvSpPr/>
      </xdr:nvSpPr>
      <xdr:spPr bwMode="auto">
        <a:xfrm>
          <a:off x="553974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223</xdr:row>
      <xdr:rowOff>0</xdr:rowOff>
    </xdr:from>
    <xdr:ext cx="2529840" cy="195685"/>
    <xdr:sp macro="" textlink="">
      <xdr:nvSpPr>
        <xdr:cNvPr id="1965" name="Drop Down 4" hidden="1">
          <a:extLst>
            <a:ext uri="{63B3BB69-23CF-44E3-9099-C40C66FF867C}">
              <a14:compatExt xmlns:a14="http://schemas.microsoft.com/office/drawing/2010/main" spid="_x0000_s2052"/>
            </a:ext>
            <a:ext uri="{FF2B5EF4-FFF2-40B4-BE49-F238E27FC236}">
              <a16:creationId xmlns:a16="http://schemas.microsoft.com/office/drawing/2014/main" id="{82980D3A-ADA2-425C-B990-2BBDDD1B73BF}"/>
            </a:ext>
          </a:extLst>
        </xdr:cNvPr>
        <xdr:cNvSpPr/>
      </xdr:nvSpPr>
      <xdr:spPr bwMode="auto">
        <a:xfrm>
          <a:off x="5227320" y="412318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66" name="Drop Down 4" hidden="1">
          <a:extLst>
            <a:ext uri="{63B3BB69-23CF-44E3-9099-C40C66FF867C}">
              <a14:compatExt xmlns:a14="http://schemas.microsoft.com/office/drawing/2010/main" spid="_x0000_s2052"/>
            </a:ext>
            <a:ext uri="{FF2B5EF4-FFF2-40B4-BE49-F238E27FC236}">
              <a16:creationId xmlns:a16="http://schemas.microsoft.com/office/drawing/2014/main" id="{6EBEEE50-50AE-41EA-A1A7-F5B33B77059F}"/>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1967" name="Drop Down 20" hidden="1">
          <a:extLst>
            <a:ext uri="{63B3BB69-23CF-44E3-9099-C40C66FF867C}">
              <a14:compatExt xmlns:a14="http://schemas.microsoft.com/office/drawing/2010/main" spid="_x0000_s2068"/>
            </a:ext>
            <a:ext uri="{FF2B5EF4-FFF2-40B4-BE49-F238E27FC236}">
              <a16:creationId xmlns:a16="http://schemas.microsoft.com/office/drawing/2014/main" id="{65553346-3047-47A5-A43E-41AB7C48E5B1}"/>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1968" name="Drop Down 24" hidden="1">
          <a:extLst>
            <a:ext uri="{63B3BB69-23CF-44E3-9099-C40C66FF867C}">
              <a14:compatExt xmlns:a14="http://schemas.microsoft.com/office/drawing/2010/main" spid="_x0000_s2072"/>
            </a:ext>
            <a:ext uri="{FF2B5EF4-FFF2-40B4-BE49-F238E27FC236}">
              <a16:creationId xmlns:a16="http://schemas.microsoft.com/office/drawing/2014/main" id="{995E539C-C8E1-42F7-9679-CC266C3079D6}"/>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69" name="Drop Down 4" hidden="1">
          <a:extLst>
            <a:ext uri="{63B3BB69-23CF-44E3-9099-C40C66FF867C}">
              <a14:compatExt xmlns:a14="http://schemas.microsoft.com/office/drawing/2010/main" spid="_x0000_s2052"/>
            </a:ext>
            <a:ext uri="{FF2B5EF4-FFF2-40B4-BE49-F238E27FC236}">
              <a16:creationId xmlns:a16="http://schemas.microsoft.com/office/drawing/2014/main" id="{78BC893C-0223-4FFE-B85F-4414C9E31465}"/>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70" name="Drop Down 4" hidden="1">
          <a:extLst>
            <a:ext uri="{63B3BB69-23CF-44E3-9099-C40C66FF867C}">
              <a14:compatExt xmlns:a14="http://schemas.microsoft.com/office/drawing/2010/main" spid="_x0000_s2052"/>
            </a:ext>
            <a:ext uri="{FF2B5EF4-FFF2-40B4-BE49-F238E27FC236}">
              <a16:creationId xmlns:a16="http://schemas.microsoft.com/office/drawing/2014/main" id="{044BF853-7AD8-4C6B-85C2-91B978A26A30}"/>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71" name="Drop Down 4" hidden="1">
          <a:extLst>
            <a:ext uri="{63B3BB69-23CF-44E3-9099-C40C66FF867C}">
              <a14:compatExt xmlns:a14="http://schemas.microsoft.com/office/drawing/2010/main" spid="_x0000_s2052"/>
            </a:ext>
            <a:ext uri="{FF2B5EF4-FFF2-40B4-BE49-F238E27FC236}">
              <a16:creationId xmlns:a16="http://schemas.microsoft.com/office/drawing/2014/main" id="{16DBFDB3-4041-4DD0-8280-1281FB8A1687}"/>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72" name="Drop Down 4" hidden="1">
          <a:extLst>
            <a:ext uri="{63B3BB69-23CF-44E3-9099-C40C66FF867C}">
              <a14:compatExt xmlns:a14="http://schemas.microsoft.com/office/drawing/2010/main" spid="_x0000_s2052"/>
            </a:ext>
            <a:ext uri="{FF2B5EF4-FFF2-40B4-BE49-F238E27FC236}">
              <a16:creationId xmlns:a16="http://schemas.microsoft.com/office/drawing/2014/main" id="{47802867-683D-4EF0-A93A-3AFB89AF74AA}"/>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73" name="Drop Down 4" hidden="1">
          <a:extLst>
            <a:ext uri="{63B3BB69-23CF-44E3-9099-C40C66FF867C}">
              <a14:compatExt xmlns:a14="http://schemas.microsoft.com/office/drawing/2010/main" spid="_x0000_s2052"/>
            </a:ext>
            <a:ext uri="{FF2B5EF4-FFF2-40B4-BE49-F238E27FC236}">
              <a16:creationId xmlns:a16="http://schemas.microsoft.com/office/drawing/2014/main" id="{6F9B6E8C-4316-48D3-8A2F-8AC366AF9C09}"/>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1974" name="Drop Down 20" hidden="1">
          <a:extLst>
            <a:ext uri="{63B3BB69-23CF-44E3-9099-C40C66FF867C}">
              <a14:compatExt xmlns:a14="http://schemas.microsoft.com/office/drawing/2010/main" spid="_x0000_s2068"/>
            </a:ext>
            <a:ext uri="{FF2B5EF4-FFF2-40B4-BE49-F238E27FC236}">
              <a16:creationId xmlns:a16="http://schemas.microsoft.com/office/drawing/2014/main" id="{C6D0C9BB-4ADF-4DD1-B894-FB1F23093C3E}"/>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1975" name="Drop Down 24" hidden="1">
          <a:extLst>
            <a:ext uri="{63B3BB69-23CF-44E3-9099-C40C66FF867C}">
              <a14:compatExt xmlns:a14="http://schemas.microsoft.com/office/drawing/2010/main" spid="_x0000_s2072"/>
            </a:ext>
            <a:ext uri="{FF2B5EF4-FFF2-40B4-BE49-F238E27FC236}">
              <a16:creationId xmlns:a16="http://schemas.microsoft.com/office/drawing/2014/main" id="{90B4E813-65A7-4411-A7AC-5C7CED8373A1}"/>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76" name="Drop Down 4" hidden="1">
          <a:extLst>
            <a:ext uri="{63B3BB69-23CF-44E3-9099-C40C66FF867C}">
              <a14:compatExt xmlns:a14="http://schemas.microsoft.com/office/drawing/2010/main" spid="_x0000_s2052"/>
            </a:ext>
            <a:ext uri="{FF2B5EF4-FFF2-40B4-BE49-F238E27FC236}">
              <a16:creationId xmlns:a16="http://schemas.microsoft.com/office/drawing/2014/main" id="{1C34425B-667A-4E9F-A0D2-42D8956FCB23}"/>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77" name="Drop Down 4" hidden="1">
          <a:extLst>
            <a:ext uri="{63B3BB69-23CF-44E3-9099-C40C66FF867C}">
              <a14:compatExt xmlns:a14="http://schemas.microsoft.com/office/drawing/2010/main" spid="_x0000_s2052"/>
            </a:ext>
            <a:ext uri="{FF2B5EF4-FFF2-40B4-BE49-F238E27FC236}">
              <a16:creationId xmlns:a16="http://schemas.microsoft.com/office/drawing/2014/main" id="{EB5B9A66-4F56-4A56-85EE-D1F5334B485F}"/>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78" name="Drop Down 4" hidden="1">
          <a:extLst>
            <a:ext uri="{63B3BB69-23CF-44E3-9099-C40C66FF867C}">
              <a14:compatExt xmlns:a14="http://schemas.microsoft.com/office/drawing/2010/main" spid="_x0000_s2052"/>
            </a:ext>
            <a:ext uri="{FF2B5EF4-FFF2-40B4-BE49-F238E27FC236}">
              <a16:creationId xmlns:a16="http://schemas.microsoft.com/office/drawing/2014/main" id="{349665EE-7A8A-4058-A3BB-5F2FCB5386AB}"/>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79" name="Drop Down 4" hidden="1">
          <a:extLst>
            <a:ext uri="{63B3BB69-23CF-44E3-9099-C40C66FF867C}">
              <a14:compatExt xmlns:a14="http://schemas.microsoft.com/office/drawing/2010/main" spid="_x0000_s2052"/>
            </a:ext>
            <a:ext uri="{FF2B5EF4-FFF2-40B4-BE49-F238E27FC236}">
              <a16:creationId xmlns:a16="http://schemas.microsoft.com/office/drawing/2014/main" id="{DEC6F947-A97E-4BDE-A55F-D0E072848984}"/>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80" name="Drop Down 4" hidden="1">
          <a:extLst>
            <a:ext uri="{63B3BB69-23CF-44E3-9099-C40C66FF867C}">
              <a14:compatExt xmlns:a14="http://schemas.microsoft.com/office/drawing/2010/main" spid="_x0000_s2052"/>
            </a:ext>
            <a:ext uri="{FF2B5EF4-FFF2-40B4-BE49-F238E27FC236}">
              <a16:creationId xmlns:a16="http://schemas.microsoft.com/office/drawing/2014/main" id="{9C243E5B-48AA-4B1A-B285-51CF0E356BD5}"/>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1981" name="Drop Down 20" hidden="1">
          <a:extLst>
            <a:ext uri="{63B3BB69-23CF-44E3-9099-C40C66FF867C}">
              <a14:compatExt xmlns:a14="http://schemas.microsoft.com/office/drawing/2010/main" spid="_x0000_s2068"/>
            </a:ext>
            <a:ext uri="{FF2B5EF4-FFF2-40B4-BE49-F238E27FC236}">
              <a16:creationId xmlns:a16="http://schemas.microsoft.com/office/drawing/2014/main" id="{73E9C2E3-B9A2-4226-85EB-F61242E0C008}"/>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1982" name="Drop Down 24" hidden="1">
          <a:extLst>
            <a:ext uri="{63B3BB69-23CF-44E3-9099-C40C66FF867C}">
              <a14:compatExt xmlns:a14="http://schemas.microsoft.com/office/drawing/2010/main" spid="_x0000_s2072"/>
            </a:ext>
            <a:ext uri="{FF2B5EF4-FFF2-40B4-BE49-F238E27FC236}">
              <a16:creationId xmlns:a16="http://schemas.microsoft.com/office/drawing/2014/main" id="{9F3678AC-1FD2-4D5F-8FBD-A02352A85E99}"/>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83" name="Drop Down 4" hidden="1">
          <a:extLst>
            <a:ext uri="{63B3BB69-23CF-44E3-9099-C40C66FF867C}">
              <a14:compatExt xmlns:a14="http://schemas.microsoft.com/office/drawing/2010/main" spid="_x0000_s2052"/>
            </a:ext>
            <a:ext uri="{FF2B5EF4-FFF2-40B4-BE49-F238E27FC236}">
              <a16:creationId xmlns:a16="http://schemas.microsoft.com/office/drawing/2014/main" id="{E1DD94CD-5B20-47C4-984D-15312D648191}"/>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84" name="Drop Down 4" hidden="1">
          <a:extLst>
            <a:ext uri="{63B3BB69-23CF-44E3-9099-C40C66FF867C}">
              <a14:compatExt xmlns:a14="http://schemas.microsoft.com/office/drawing/2010/main" spid="_x0000_s2052"/>
            </a:ext>
            <a:ext uri="{FF2B5EF4-FFF2-40B4-BE49-F238E27FC236}">
              <a16:creationId xmlns:a16="http://schemas.microsoft.com/office/drawing/2014/main" id="{320EE071-3FD9-442A-AF8B-AC087B692472}"/>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85" name="Drop Down 4" hidden="1">
          <a:extLst>
            <a:ext uri="{63B3BB69-23CF-44E3-9099-C40C66FF867C}">
              <a14:compatExt xmlns:a14="http://schemas.microsoft.com/office/drawing/2010/main" spid="_x0000_s2052"/>
            </a:ext>
            <a:ext uri="{FF2B5EF4-FFF2-40B4-BE49-F238E27FC236}">
              <a16:creationId xmlns:a16="http://schemas.microsoft.com/office/drawing/2014/main" id="{9A6818A0-8C66-4D4F-92A6-3B7E780B66D1}"/>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86" name="Drop Down 4" hidden="1">
          <a:extLst>
            <a:ext uri="{63B3BB69-23CF-44E3-9099-C40C66FF867C}">
              <a14:compatExt xmlns:a14="http://schemas.microsoft.com/office/drawing/2010/main" spid="_x0000_s2052"/>
            </a:ext>
            <a:ext uri="{FF2B5EF4-FFF2-40B4-BE49-F238E27FC236}">
              <a16:creationId xmlns:a16="http://schemas.microsoft.com/office/drawing/2014/main" id="{3DE6E576-5103-4FEB-A58B-E76C7362DE7F}"/>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87" name="Drop Down 4" hidden="1">
          <a:extLst>
            <a:ext uri="{63B3BB69-23CF-44E3-9099-C40C66FF867C}">
              <a14:compatExt xmlns:a14="http://schemas.microsoft.com/office/drawing/2010/main" spid="_x0000_s2052"/>
            </a:ext>
            <a:ext uri="{FF2B5EF4-FFF2-40B4-BE49-F238E27FC236}">
              <a16:creationId xmlns:a16="http://schemas.microsoft.com/office/drawing/2014/main" id="{DD505904-9C50-449A-A5CE-16D47A74B52B}"/>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1988" name="Drop Down 20" hidden="1">
          <a:extLst>
            <a:ext uri="{63B3BB69-23CF-44E3-9099-C40C66FF867C}">
              <a14:compatExt xmlns:a14="http://schemas.microsoft.com/office/drawing/2010/main" spid="_x0000_s2068"/>
            </a:ext>
            <a:ext uri="{FF2B5EF4-FFF2-40B4-BE49-F238E27FC236}">
              <a16:creationId xmlns:a16="http://schemas.microsoft.com/office/drawing/2014/main" id="{42AF8383-73BE-4399-949D-4173E31F205E}"/>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1989" name="Drop Down 24" hidden="1">
          <a:extLst>
            <a:ext uri="{63B3BB69-23CF-44E3-9099-C40C66FF867C}">
              <a14:compatExt xmlns:a14="http://schemas.microsoft.com/office/drawing/2010/main" spid="_x0000_s2072"/>
            </a:ext>
            <a:ext uri="{FF2B5EF4-FFF2-40B4-BE49-F238E27FC236}">
              <a16:creationId xmlns:a16="http://schemas.microsoft.com/office/drawing/2014/main" id="{D054E51F-1DBA-402C-B399-AE49443269CF}"/>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90" name="Drop Down 4" hidden="1">
          <a:extLst>
            <a:ext uri="{63B3BB69-23CF-44E3-9099-C40C66FF867C}">
              <a14:compatExt xmlns:a14="http://schemas.microsoft.com/office/drawing/2010/main" spid="_x0000_s2052"/>
            </a:ext>
            <a:ext uri="{FF2B5EF4-FFF2-40B4-BE49-F238E27FC236}">
              <a16:creationId xmlns:a16="http://schemas.microsoft.com/office/drawing/2014/main" id="{CB13F2B4-68A0-409E-843B-8A7427601577}"/>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91" name="Drop Down 4" hidden="1">
          <a:extLst>
            <a:ext uri="{63B3BB69-23CF-44E3-9099-C40C66FF867C}">
              <a14:compatExt xmlns:a14="http://schemas.microsoft.com/office/drawing/2010/main" spid="_x0000_s2052"/>
            </a:ext>
            <a:ext uri="{FF2B5EF4-FFF2-40B4-BE49-F238E27FC236}">
              <a16:creationId xmlns:a16="http://schemas.microsoft.com/office/drawing/2014/main" id="{481EC8C0-B597-49B3-A4CA-7747EE292DE3}"/>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92" name="Drop Down 4" hidden="1">
          <a:extLst>
            <a:ext uri="{63B3BB69-23CF-44E3-9099-C40C66FF867C}">
              <a14:compatExt xmlns:a14="http://schemas.microsoft.com/office/drawing/2010/main" spid="_x0000_s2052"/>
            </a:ext>
            <a:ext uri="{FF2B5EF4-FFF2-40B4-BE49-F238E27FC236}">
              <a16:creationId xmlns:a16="http://schemas.microsoft.com/office/drawing/2014/main" id="{9A827A77-1E01-4FBA-A95C-34A8C83F2628}"/>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93" name="Drop Down 4" hidden="1">
          <a:extLst>
            <a:ext uri="{63B3BB69-23CF-44E3-9099-C40C66FF867C}">
              <a14:compatExt xmlns:a14="http://schemas.microsoft.com/office/drawing/2010/main" spid="_x0000_s2052"/>
            </a:ext>
            <a:ext uri="{FF2B5EF4-FFF2-40B4-BE49-F238E27FC236}">
              <a16:creationId xmlns:a16="http://schemas.microsoft.com/office/drawing/2014/main" id="{00CF0E43-AB35-4727-936B-EA973C75C0A4}"/>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94" name="Drop Down 4" hidden="1">
          <a:extLst>
            <a:ext uri="{63B3BB69-23CF-44E3-9099-C40C66FF867C}">
              <a14:compatExt xmlns:a14="http://schemas.microsoft.com/office/drawing/2010/main" spid="_x0000_s2052"/>
            </a:ext>
            <a:ext uri="{FF2B5EF4-FFF2-40B4-BE49-F238E27FC236}">
              <a16:creationId xmlns:a16="http://schemas.microsoft.com/office/drawing/2014/main" id="{B22A6257-0A78-42D9-B447-B05D8C5D7989}"/>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1995" name="Drop Down 20" hidden="1">
          <a:extLst>
            <a:ext uri="{63B3BB69-23CF-44E3-9099-C40C66FF867C}">
              <a14:compatExt xmlns:a14="http://schemas.microsoft.com/office/drawing/2010/main" spid="_x0000_s2068"/>
            </a:ext>
            <a:ext uri="{FF2B5EF4-FFF2-40B4-BE49-F238E27FC236}">
              <a16:creationId xmlns:a16="http://schemas.microsoft.com/office/drawing/2014/main" id="{5C33D0C3-0F26-4645-9B1B-FA4608A23F51}"/>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1996" name="Drop Down 24" hidden="1">
          <a:extLst>
            <a:ext uri="{63B3BB69-23CF-44E3-9099-C40C66FF867C}">
              <a14:compatExt xmlns:a14="http://schemas.microsoft.com/office/drawing/2010/main" spid="_x0000_s2072"/>
            </a:ext>
            <a:ext uri="{FF2B5EF4-FFF2-40B4-BE49-F238E27FC236}">
              <a16:creationId xmlns:a16="http://schemas.microsoft.com/office/drawing/2014/main" id="{D2823E4C-D801-400F-93A9-8781FDE993EA}"/>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97" name="Drop Down 4" hidden="1">
          <a:extLst>
            <a:ext uri="{63B3BB69-23CF-44E3-9099-C40C66FF867C}">
              <a14:compatExt xmlns:a14="http://schemas.microsoft.com/office/drawing/2010/main" spid="_x0000_s2052"/>
            </a:ext>
            <a:ext uri="{FF2B5EF4-FFF2-40B4-BE49-F238E27FC236}">
              <a16:creationId xmlns:a16="http://schemas.microsoft.com/office/drawing/2014/main" id="{B0E8A347-074F-4762-BA18-C06615971F42}"/>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1998" name="Drop Down 4" hidden="1">
          <a:extLst>
            <a:ext uri="{63B3BB69-23CF-44E3-9099-C40C66FF867C}">
              <a14:compatExt xmlns:a14="http://schemas.microsoft.com/office/drawing/2010/main" spid="_x0000_s2052"/>
            </a:ext>
            <a:ext uri="{FF2B5EF4-FFF2-40B4-BE49-F238E27FC236}">
              <a16:creationId xmlns:a16="http://schemas.microsoft.com/office/drawing/2014/main" id="{8536C47B-1D17-4A72-A277-658F9BC83FF4}"/>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1999" name="Drop Down 4" hidden="1">
          <a:extLst>
            <a:ext uri="{63B3BB69-23CF-44E3-9099-C40C66FF867C}">
              <a14:compatExt xmlns:a14="http://schemas.microsoft.com/office/drawing/2010/main" spid="_x0000_s2052"/>
            </a:ext>
            <a:ext uri="{FF2B5EF4-FFF2-40B4-BE49-F238E27FC236}">
              <a16:creationId xmlns:a16="http://schemas.microsoft.com/office/drawing/2014/main" id="{0DD8EE5E-0969-46FF-A4E5-0823F496D532}"/>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00" name="Drop Down 4" hidden="1">
          <a:extLst>
            <a:ext uri="{63B3BB69-23CF-44E3-9099-C40C66FF867C}">
              <a14:compatExt xmlns:a14="http://schemas.microsoft.com/office/drawing/2010/main" spid="_x0000_s2052"/>
            </a:ext>
            <a:ext uri="{FF2B5EF4-FFF2-40B4-BE49-F238E27FC236}">
              <a16:creationId xmlns:a16="http://schemas.microsoft.com/office/drawing/2014/main" id="{E28ACD84-B556-4030-8D72-D9700A08DBD3}"/>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01" name="Drop Down 4" hidden="1">
          <a:extLst>
            <a:ext uri="{63B3BB69-23CF-44E3-9099-C40C66FF867C}">
              <a14:compatExt xmlns:a14="http://schemas.microsoft.com/office/drawing/2010/main" spid="_x0000_s2052"/>
            </a:ext>
            <a:ext uri="{FF2B5EF4-FFF2-40B4-BE49-F238E27FC236}">
              <a16:creationId xmlns:a16="http://schemas.microsoft.com/office/drawing/2014/main" id="{9FD52153-1FCE-4132-B296-66CA505EC6C0}"/>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02" name="Drop Down 20" hidden="1">
          <a:extLst>
            <a:ext uri="{63B3BB69-23CF-44E3-9099-C40C66FF867C}">
              <a14:compatExt xmlns:a14="http://schemas.microsoft.com/office/drawing/2010/main" spid="_x0000_s2068"/>
            </a:ext>
            <a:ext uri="{FF2B5EF4-FFF2-40B4-BE49-F238E27FC236}">
              <a16:creationId xmlns:a16="http://schemas.microsoft.com/office/drawing/2014/main" id="{EC1641EF-20B8-4F40-AADF-AF3CD700C35A}"/>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03" name="Drop Down 24" hidden="1">
          <a:extLst>
            <a:ext uri="{63B3BB69-23CF-44E3-9099-C40C66FF867C}">
              <a14:compatExt xmlns:a14="http://schemas.microsoft.com/office/drawing/2010/main" spid="_x0000_s2072"/>
            </a:ext>
            <a:ext uri="{FF2B5EF4-FFF2-40B4-BE49-F238E27FC236}">
              <a16:creationId xmlns:a16="http://schemas.microsoft.com/office/drawing/2014/main" id="{C7ED4E17-85ED-4281-84C1-FBEC38F18C2C}"/>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04" name="Drop Down 4" hidden="1">
          <a:extLst>
            <a:ext uri="{63B3BB69-23CF-44E3-9099-C40C66FF867C}">
              <a14:compatExt xmlns:a14="http://schemas.microsoft.com/office/drawing/2010/main" spid="_x0000_s2052"/>
            </a:ext>
            <a:ext uri="{FF2B5EF4-FFF2-40B4-BE49-F238E27FC236}">
              <a16:creationId xmlns:a16="http://schemas.microsoft.com/office/drawing/2014/main" id="{5E0515FF-9709-4EE1-9DCE-64BF52C65916}"/>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05" name="Drop Down 4" hidden="1">
          <a:extLst>
            <a:ext uri="{63B3BB69-23CF-44E3-9099-C40C66FF867C}">
              <a14:compatExt xmlns:a14="http://schemas.microsoft.com/office/drawing/2010/main" spid="_x0000_s2052"/>
            </a:ext>
            <a:ext uri="{FF2B5EF4-FFF2-40B4-BE49-F238E27FC236}">
              <a16:creationId xmlns:a16="http://schemas.microsoft.com/office/drawing/2014/main" id="{3C2E7BE4-7E75-40DD-8772-F7FBF8219911}"/>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06" name="Drop Down 4" hidden="1">
          <a:extLst>
            <a:ext uri="{63B3BB69-23CF-44E3-9099-C40C66FF867C}">
              <a14:compatExt xmlns:a14="http://schemas.microsoft.com/office/drawing/2010/main" spid="_x0000_s2052"/>
            </a:ext>
            <a:ext uri="{FF2B5EF4-FFF2-40B4-BE49-F238E27FC236}">
              <a16:creationId xmlns:a16="http://schemas.microsoft.com/office/drawing/2014/main" id="{F32EA480-828F-4EC3-9117-4D377962FCEE}"/>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07" name="Drop Down 4" hidden="1">
          <a:extLst>
            <a:ext uri="{63B3BB69-23CF-44E3-9099-C40C66FF867C}">
              <a14:compatExt xmlns:a14="http://schemas.microsoft.com/office/drawing/2010/main" spid="_x0000_s2052"/>
            </a:ext>
            <a:ext uri="{FF2B5EF4-FFF2-40B4-BE49-F238E27FC236}">
              <a16:creationId xmlns:a16="http://schemas.microsoft.com/office/drawing/2014/main" id="{8439A385-B4F2-41AA-8BD8-64D1A7D35D6B}"/>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08" name="Drop Down 4" hidden="1">
          <a:extLst>
            <a:ext uri="{63B3BB69-23CF-44E3-9099-C40C66FF867C}">
              <a14:compatExt xmlns:a14="http://schemas.microsoft.com/office/drawing/2010/main" spid="_x0000_s2052"/>
            </a:ext>
            <a:ext uri="{FF2B5EF4-FFF2-40B4-BE49-F238E27FC236}">
              <a16:creationId xmlns:a16="http://schemas.microsoft.com/office/drawing/2014/main" id="{203CF448-A255-4D69-A6E1-2A3428773567}"/>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09" name="Drop Down 20" hidden="1">
          <a:extLst>
            <a:ext uri="{63B3BB69-23CF-44E3-9099-C40C66FF867C}">
              <a14:compatExt xmlns:a14="http://schemas.microsoft.com/office/drawing/2010/main" spid="_x0000_s2068"/>
            </a:ext>
            <a:ext uri="{FF2B5EF4-FFF2-40B4-BE49-F238E27FC236}">
              <a16:creationId xmlns:a16="http://schemas.microsoft.com/office/drawing/2014/main" id="{7DFFBA97-6278-41EB-9832-7A8F0541455D}"/>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10" name="Drop Down 24" hidden="1">
          <a:extLst>
            <a:ext uri="{63B3BB69-23CF-44E3-9099-C40C66FF867C}">
              <a14:compatExt xmlns:a14="http://schemas.microsoft.com/office/drawing/2010/main" spid="_x0000_s2072"/>
            </a:ext>
            <a:ext uri="{FF2B5EF4-FFF2-40B4-BE49-F238E27FC236}">
              <a16:creationId xmlns:a16="http://schemas.microsoft.com/office/drawing/2014/main" id="{80D99D25-7771-4D3D-9E7B-3421A4405F64}"/>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11" name="Drop Down 4" hidden="1">
          <a:extLst>
            <a:ext uri="{63B3BB69-23CF-44E3-9099-C40C66FF867C}">
              <a14:compatExt xmlns:a14="http://schemas.microsoft.com/office/drawing/2010/main" spid="_x0000_s2052"/>
            </a:ext>
            <a:ext uri="{FF2B5EF4-FFF2-40B4-BE49-F238E27FC236}">
              <a16:creationId xmlns:a16="http://schemas.microsoft.com/office/drawing/2014/main" id="{FBF9E6E9-69AA-4DD5-9834-512F700D29E0}"/>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12" name="Drop Down 4" hidden="1">
          <a:extLst>
            <a:ext uri="{63B3BB69-23CF-44E3-9099-C40C66FF867C}">
              <a14:compatExt xmlns:a14="http://schemas.microsoft.com/office/drawing/2010/main" spid="_x0000_s2052"/>
            </a:ext>
            <a:ext uri="{FF2B5EF4-FFF2-40B4-BE49-F238E27FC236}">
              <a16:creationId xmlns:a16="http://schemas.microsoft.com/office/drawing/2014/main" id="{06CF1B70-EFBA-4619-AC52-E72749D36BB8}"/>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13" name="Drop Down 4" hidden="1">
          <a:extLst>
            <a:ext uri="{63B3BB69-23CF-44E3-9099-C40C66FF867C}">
              <a14:compatExt xmlns:a14="http://schemas.microsoft.com/office/drawing/2010/main" spid="_x0000_s2052"/>
            </a:ext>
            <a:ext uri="{FF2B5EF4-FFF2-40B4-BE49-F238E27FC236}">
              <a16:creationId xmlns:a16="http://schemas.microsoft.com/office/drawing/2014/main" id="{142D61A3-C954-4C88-B904-E0698F3F0661}"/>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14" name="Drop Down 4" hidden="1">
          <a:extLst>
            <a:ext uri="{63B3BB69-23CF-44E3-9099-C40C66FF867C}">
              <a14:compatExt xmlns:a14="http://schemas.microsoft.com/office/drawing/2010/main" spid="_x0000_s2052"/>
            </a:ext>
            <a:ext uri="{FF2B5EF4-FFF2-40B4-BE49-F238E27FC236}">
              <a16:creationId xmlns:a16="http://schemas.microsoft.com/office/drawing/2014/main" id="{15D0B542-0EFF-4D3F-9ED8-2C41364990A2}"/>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15" name="Drop Down 4" hidden="1">
          <a:extLst>
            <a:ext uri="{63B3BB69-23CF-44E3-9099-C40C66FF867C}">
              <a14:compatExt xmlns:a14="http://schemas.microsoft.com/office/drawing/2010/main" spid="_x0000_s2052"/>
            </a:ext>
            <a:ext uri="{FF2B5EF4-FFF2-40B4-BE49-F238E27FC236}">
              <a16:creationId xmlns:a16="http://schemas.microsoft.com/office/drawing/2014/main" id="{4229A52B-60DC-4650-92DD-2CD876E6B05E}"/>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16" name="Drop Down 20" hidden="1">
          <a:extLst>
            <a:ext uri="{63B3BB69-23CF-44E3-9099-C40C66FF867C}">
              <a14:compatExt xmlns:a14="http://schemas.microsoft.com/office/drawing/2010/main" spid="_x0000_s2068"/>
            </a:ext>
            <a:ext uri="{FF2B5EF4-FFF2-40B4-BE49-F238E27FC236}">
              <a16:creationId xmlns:a16="http://schemas.microsoft.com/office/drawing/2014/main" id="{9CEC3FC6-0C3A-44B9-B359-DE18C27BC6BF}"/>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17" name="Drop Down 24" hidden="1">
          <a:extLst>
            <a:ext uri="{63B3BB69-23CF-44E3-9099-C40C66FF867C}">
              <a14:compatExt xmlns:a14="http://schemas.microsoft.com/office/drawing/2010/main" spid="_x0000_s2072"/>
            </a:ext>
            <a:ext uri="{FF2B5EF4-FFF2-40B4-BE49-F238E27FC236}">
              <a16:creationId xmlns:a16="http://schemas.microsoft.com/office/drawing/2014/main" id="{67598CF9-C179-4902-B5D2-FE81AF7967BE}"/>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18" name="Drop Down 4" hidden="1">
          <a:extLst>
            <a:ext uri="{63B3BB69-23CF-44E3-9099-C40C66FF867C}">
              <a14:compatExt xmlns:a14="http://schemas.microsoft.com/office/drawing/2010/main" spid="_x0000_s2052"/>
            </a:ext>
            <a:ext uri="{FF2B5EF4-FFF2-40B4-BE49-F238E27FC236}">
              <a16:creationId xmlns:a16="http://schemas.microsoft.com/office/drawing/2014/main" id="{2D588CB0-9575-4577-AC82-14ED8B4E0C14}"/>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19" name="Drop Down 4" hidden="1">
          <a:extLst>
            <a:ext uri="{63B3BB69-23CF-44E3-9099-C40C66FF867C}">
              <a14:compatExt xmlns:a14="http://schemas.microsoft.com/office/drawing/2010/main" spid="_x0000_s2052"/>
            </a:ext>
            <a:ext uri="{FF2B5EF4-FFF2-40B4-BE49-F238E27FC236}">
              <a16:creationId xmlns:a16="http://schemas.microsoft.com/office/drawing/2014/main" id="{838A50FE-5E1B-4A01-95F8-06EE39868CD4}"/>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20" name="Drop Down 4" hidden="1">
          <a:extLst>
            <a:ext uri="{63B3BB69-23CF-44E3-9099-C40C66FF867C}">
              <a14:compatExt xmlns:a14="http://schemas.microsoft.com/office/drawing/2010/main" spid="_x0000_s2052"/>
            </a:ext>
            <a:ext uri="{FF2B5EF4-FFF2-40B4-BE49-F238E27FC236}">
              <a16:creationId xmlns:a16="http://schemas.microsoft.com/office/drawing/2014/main" id="{7C91EED0-E6A5-4538-8668-AF90B607FC2F}"/>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21" name="Drop Down 4" hidden="1">
          <a:extLst>
            <a:ext uri="{63B3BB69-23CF-44E3-9099-C40C66FF867C}">
              <a14:compatExt xmlns:a14="http://schemas.microsoft.com/office/drawing/2010/main" spid="_x0000_s2052"/>
            </a:ext>
            <a:ext uri="{FF2B5EF4-FFF2-40B4-BE49-F238E27FC236}">
              <a16:creationId xmlns:a16="http://schemas.microsoft.com/office/drawing/2014/main" id="{AE7D7FB8-3F01-42E6-96A8-5579F9C065D4}"/>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22" name="Drop Down 4" hidden="1">
          <a:extLst>
            <a:ext uri="{63B3BB69-23CF-44E3-9099-C40C66FF867C}">
              <a14:compatExt xmlns:a14="http://schemas.microsoft.com/office/drawing/2010/main" spid="_x0000_s2052"/>
            </a:ext>
            <a:ext uri="{FF2B5EF4-FFF2-40B4-BE49-F238E27FC236}">
              <a16:creationId xmlns:a16="http://schemas.microsoft.com/office/drawing/2014/main" id="{73E0B2F7-9C7C-4899-B66F-2EB30581FFDE}"/>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23" name="Drop Down 20" hidden="1">
          <a:extLst>
            <a:ext uri="{63B3BB69-23CF-44E3-9099-C40C66FF867C}">
              <a14:compatExt xmlns:a14="http://schemas.microsoft.com/office/drawing/2010/main" spid="_x0000_s2068"/>
            </a:ext>
            <a:ext uri="{FF2B5EF4-FFF2-40B4-BE49-F238E27FC236}">
              <a16:creationId xmlns:a16="http://schemas.microsoft.com/office/drawing/2014/main" id="{E14D0E54-D579-472F-AE55-A95A00CE51BE}"/>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24" name="Drop Down 24" hidden="1">
          <a:extLst>
            <a:ext uri="{63B3BB69-23CF-44E3-9099-C40C66FF867C}">
              <a14:compatExt xmlns:a14="http://schemas.microsoft.com/office/drawing/2010/main" spid="_x0000_s2072"/>
            </a:ext>
            <a:ext uri="{FF2B5EF4-FFF2-40B4-BE49-F238E27FC236}">
              <a16:creationId xmlns:a16="http://schemas.microsoft.com/office/drawing/2014/main" id="{A0425399-7C44-4FD1-BF4A-AD1F35654C7B}"/>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25" name="Drop Down 4" hidden="1">
          <a:extLst>
            <a:ext uri="{63B3BB69-23CF-44E3-9099-C40C66FF867C}">
              <a14:compatExt xmlns:a14="http://schemas.microsoft.com/office/drawing/2010/main" spid="_x0000_s2052"/>
            </a:ext>
            <a:ext uri="{FF2B5EF4-FFF2-40B4-BE49-F238E27FC236}">
              <a16:creationId xmlns:a16="http://schemas.microsoft.com/office/drawing/2014/main" id="{2AFFFB11-6F19-4956-B5BC-96CFACE8C866}"/>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26" name="Drop Down 4" hidden="1">
          <a:extLst>
            <a:ext uri="{63B3BB69-23CF-44E3-9099-C40C66FF867C}">
              <a14:compatExt xmlns:a14="http://schemas.microsoft.com/office/drawing/2010/main" spid="_x0000_s2052"/>
            </a:ext>
            <a:ext uri="{FF2B5EF4-FFF2-40B4-BE49-F238E27FC236}">
              <a16:creationId xmlns:a16="http://schemas.microsoft.com/office/drawing/2014/main" id="{7687665B-A485-42BD-9AC3-B8E5263B390F}"/>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27" name="Drop Down 4" hidden="1">
          <a:extLst>
            <a:ext uri="{63B3BB69-23CF-44E3-9099-C40C66FF867C}">
              <a14:compatExt xmlns:a14="http://schemas.microsoft.com/office/drawing/2010/main" spid="_x0000_s2052"/>
            </a:ext>
            <a:ext uri="{FF2B5EF4-FFF2-40B4-BE49-F238E27FC236}">
              <a16:creationId xmlns:a16="http://schemas.microsoft.com/office/drawing/2014/main" id="{5E93C19D-9232-4D28-BEDA-0DA762A7D658}"/>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28" name="Drop Down 4" hidden="1">
          <a:extLst>
            <a:ext uri="{63B3BB69-23CF-44E3-9099-C40C66FF867C}">
              <a14:compatExt xmlns:a14="http://schemas.microsoft.com/office/drawing/2010/main" spid="_x0000_s2052"/>
            </a:ext>
            <a:ext uri="{FF2B5EF4-FFF2-40B4-BE49-F238E27FC236}">
              <a16:creationId xmlns:a16="http://schemas.microsoft.com/office/drawing/2014/main" id="{3F9E3FE6-5E29-425A-95AF-25AD1F25364F}"/>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29" name="Drop Down 4" hidden="1">
          <a:extLst>
            <a:ext uri="{63B3BB69-23CF-44E3-9099-C40C66FF867C}">
              <a14:compatExt xmlns:a14="http://schemas.microsoft.com/office/drawing/2010/main" spid="_x0000_s2052"/>
            </a:ext>
            <a:ext uri="{FF2B5EF4-FFF2-40B4-BE49-F238E27FC236}">
              <a16:creationId xmlns:a16="http://schemas.microsoft.com/office/drawing/2014/main" id="{07B9284E-8D22-4623-A290-86FB61E414BF}"/>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30" name="Drop Down 20" hidden="1">
          <a:extLst>
            <a:ext uri="{63B3BB69-23CF-44E3-9099-C40C66FF867C}">
              <a14:compatExt xmlns:a14="http://schemas.microsoft.com/office/drawing/2010/main" spid="_x0000_s2068"/>
            </a:ext>
            <a:ext uri="{FF2B5EF4-FFF2-40B4-BE49-F238E27FC236}">
              <a16:creationId xmlns:a16="http://schemas.microsoft.com/office/drawing/2014/main" id="{F27DC547-735F-496E-A931-016849001ED4}"/>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31" name="Drop Down 24" hidden="1">
          <a:extLst>
            <a:ext uri="{63B3BB69-23CF-44E3-9099-C40C66FF867C}">
              <a14:compatExt xmlns:a14="http://schemas.microsoft.com/office/drawing/2010/main" spid="_x0000_s2072"/>
            </a:ext>
            <a:ext uri="{FF2B5EF4-FFF2-40B4-BE49-F238E27FC236}">
              <a16:creationId xmlns:a16="http://schemas.microsoft.com/office/drawing/2014/main" id="{1FE30E95-ACBF-48A9-BE9B-BE356345526E}"/>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32" name="Drop Down 4" hidden="1">
          <a:extLst>
            <a:ext uri="{63B3BB69-23CF-44E3-9099-C40C66FF867C}">
              <a14:compatExt xmlns:a14="http://schemas.microsoft.com/office/drawing/2010/main" spid="_x0000_s2052"/>
            </a:ext>
            <a:ext uri="{FF2B5EF4-FFF2-40B4-BE49-F238E27FC236}">
              <a16:creationId xmlns:a16="http://schemas.microsoft.com/office/drawing/2014/main" id="{C17D7635-6523-48C1-8B83-81DB0BE3BFC3}"/>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33" name="Drop Down 4" hidden="1">
          <a:extLst>
            <a:ext uri="{63B3BB69-23CF-44E3-9099-C40C66FF867C}">
              <a14:compatExt xmlns:a14="http://schemas.microsoft.com/office/drawing/2010/main" spid="_x0000_s2052"/>
            </a:ext>
            <a:ext uri="{FF2B5EF4-FFF2-40B4-BE49-F238E27FC236}">
              <a16:creationId xmlns:a16="http://schemas.microsoft.com/office/drawing/2014/main" id="{F6B45445-04A0-47FE-A44F-B3C65A1E2709}"/>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34" name="Drop Down 4" hidden="1">
          <a:extLst>
            <a:ext uri="{63B3BB69-23CF-44E3-9099-C40C66FF867C}">
              <a14:compatExt xmlns:a14="http://schemas.microsoft.com/office/drawing/2010/main" spid="_x0000_s2052"/>
            </a:ext>
            <a:ext uri="{FF2B5EF4-FFF2-40B4-BE49-F238E27FC236}">
              <a16:creationId xmlns:a16="http://schemas.microsoft.com/office/drawing/2014/main" id="{07FB4845-74EB-4DF6-9BB3-55DDA9778C72}"/>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35" name="Drop Down 4" hidden="1">
          <a:extLst>
            <a:ext uri="{63B3BB69-23CF-44E3-9099-C40C66FF867C}">
              <a14:compatExt xmlns:a14="http://schemas.microsoft.com/office/drawing/2010/main" spid="_x0000_s2052"/>
            </a:ext>
            <a:ext uri="{FF2B5EF4-FFF2-40B4-BE49-F238E27FC236}">
              <a16:creationId xmlns:a16="http://schemas.microsoft.com/office/drawing/2014/main" id="{98F5AD31-8E54-4887-AD55-A0E459BD9E9A}"/>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36" name="Drop Down 4" hidden="1">
          <a:extLst>
            <a:ext uri="{63B3BB69-23CF-44E3-9099-C40C66FF867C}">
              <a14:compatExt xmlns:a14="http://schemas.microsoft.com/office/drawing/2010/main" spid="_x0000_s2052"/>
            </a:ext>
            <a:ext uri="{FF2B5EF4-FFF2-40B4-BE49-F238E27FC236}">
              <a16:creationId xmlns:a16="http://schemas.microsoft.com/office/drawing/2014/main" id="{07AC9535-4A23-43A2-9B20-2FB8AC4CCEF9}"/>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37" name="Drop Down 20" hidden="1">
          <a:extLst>
            <a:ext uri="{63B3BB69-23CF-44E3-9099-C40C66FF867C}">
              <a14:compatExt xmlns:a14="http://schemas.microsoft.com/office/drawing/2010/main" spid="_x0000_s2068"/>
            </a:ext>
            <a:ext uri="{FF2B5EF4-FFF2-40B4-BE49-F238E27FC236}">
              <a16:creationId xmlns:a16="http://schemas.microsoft.com/office/drawing/2014/main" id="{99F56D81-56E4-4929-A120-1063D5F8E278}"/>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38" name="Drop Down 24" hidden="1">
          <a:extLst>
            <a:ext uri="{63B3BB69-23CF-44E3-9099-C40C66FF867C}">
              <a14:compatExt xmlns:a14="http://schemas.microsoft.com/office/drawing/2010/main" spid="_x0000_s2072"/>
            </a:ext>
            <a:ext uri="{FF2B5EF4-FFF2-40B4-BE49-F238E27FC236}">
              <a16:creationId xmlns:a16="http://schemas.microsoft.com/office/drawing/2014/main" id="{6D9769F9-5918-49F1-A66E-46ACF5A9FF62}"/>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39" name="Drop Down 4" hidden="1">
          <a:extLst>
            <a:ext uri="{63B3BB69-23CF-44E3-9099-C40C66FF867C}">
              <a14:compatExt xmlns:a14="http://schemas.microsoft.com/office/drawing/2010/main" spid="_x0000_s2052"/>
            </a:ext>
            <a:ext uri="{FF2B5EF4-FFF2-40B4-BE49-F238E27FC236}">
              <a16:creationId xmlns:a16="http://schemas.microsoft.com/office/drawing/2014/main" id="{716E867E-2F63-49C6-AEC9-1E2E4FBB95F4}"/>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40" name="Drop Down 4" hidden="1">
          <a:extLst>
            <a:ext uri="{63B3BB69-23CF-44E3-9099-C40C66FF867C}">
              <a14:compatExt xmlns:a14="http://schemas.microsoft.com/office/drawing/2010/main" spid="_x0000_s2052"/>
            </a:ext>
            <a:ext uri="{FF2B5EF4-FFF2-40B4-BE49-F238E27FC236}">
              <a16:creationId xmlns:a16="http://schemas.microsoft.com/office/drawing/2014/main" id="{F911DE24-5928-4D5D-96B5-070ED2E55AA9}"/>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41" name="Drop Down 4" hidden="1">
          <a:extLst>
            <a:ext uri="{63B3BB69-23CF-44E3-9099-C40C66FF867C}">
              <a14:compatExt xmlns:a14="http://schemas.microsoft.com/office/drawing/2010/main" spid="_x0000_s2052"/>
            </a:ext>
            <a:ext uri="{FF2B5EF4-FFF2-40B4-BE49-F238E27FC236}">
              <a16:creationId xmlns:a16="http://schemas.microsoft.com/office/drawing/2014/main" id="{73453AEB-D215-4E91-8E04-51D698863653}"/>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42" name="Drop Down 4" hidden="1">
          <a:extLst>
            <a:ext uri="{63B3BB69-23CF-44E3-9099-C40C66FF867C}">
              <a14:compatExt xmlns:a14="http://schemas.microsoft.com/office/drawing/2010/main" spid="_x0000_s2052"/>
            </a:ext>
            <a:ext uri="{FF2B5EF4-FFF2-40B4-BE49-F238E27FC236}">
              <a16:creationId xmlns:a16="http://schemas.microsoft.com/office/drawing/2014/main" id="{496784B5-4850-44A1-8965-85318E087913}"/>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43" name="Drop Down 4" hidden="1">
          <a:extLst>
            <a:ext uri="{63B3BB69-23CF-44E3-9099-C40C66FF867C}">
              <a14:compatExt xmlns:a14="http://schemas.microsoft.com/office/drawing/2010/main" spid="_x0000_s2052"/>
            </a:ext>
            <a:ext uri="{FF2B5EF4-FFF2-40B4-BE49-F238E27FC236}">
              <a16:creationId xmlns:a16="http://schemas.microsoft.com/office/drawing/2014/main" id="{31396DD8-6534-431A-80A3-F3BDC9C89154}"/>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44" name="Drop Down 20" hidden="1">
          <a:extLst>
            <a:ext uri="{63B3BB69-23CF-44E3-9099-C40C66FF867C}">
              <a14:compatExt xmlns:a14="http://schemas.microsoft.com/office/drawing/2010/main" spid="_x0000_s2068"/>
            </a:ext>
            <a:ext uri="{FF2B5EF4-FFF2-40B4-BE49-F238E27FC236}">
              <a16:creationId xmlns:a16="http://schemas.microsoft.com/office/drawing/2014/main" id="{92C4011A-9A5D-4833-8C9B-0A8F7D6137C5}"/>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45" name="Drop Down 24" hidden="1">
          <a:extLst>
            <a:ext uri="{63B3BB69-23CF-44E3-9099-C40C66FF867C}">
              <a14:compatExt xmlns:a14="http://schemas.microsoft.com/office/drawing/2010/main" spid="_x0000_s2072"/>
            </a:ext>
            <a:ext uri="{FF2B5EF4-FFF2-40B4-BE49-F238E27FC236}">
              <a16:creationId xmlns:a16="http://schemas.microsoft.com/office/drawing/2014/main" id="{9C259443-8F1A-4A6D-972D-DCFC014135A6}"/>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46" name="Drop Down 4" hidden="1">
          <a:extLst>
            <a:ext uri="{63B3BB69-23CF-44E3-9099-C40C66FF867C}">
              <a14:compatExt xmlns:a14="http://schemas.microsoft.com/office/drawing/2010/main" spid="_x0000_s2052"/>
            </a:ext>
            <a:ext uri="{FF2B5EF4-FFF2-40B4-BE49-F238E27FC236}">
              <a16:creationId xmlns:a16="http://schemas.microsoft.com/office/drawing/2014/main" id="{83802AD3-5B17-4823-B25C-DA7FA3123D78}"/>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47" name="Drop Down 4" hidden="1">
          <a:extLst>
            <a:ext uri="{63B3BB69-23CF-44E3-9099-C40C66FF867C}">
              <a14:compatExt xmlns:a14="http://schemas.microsoft.com/office/drawing/2010/main" spid="_x0000_s2052"/>
            </a:ext>
            <a:ext uri="{FF2B5EF4-FFF2-40B4-BE49-F238E27FC236}">
              <a16:creationId xmlns:a16="http://schemas.microsoft.com/office/drawing/2014/main" id="{E7BD0AD5-3281-48C2-AF54-F00557ED21C0}"/>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48" name="Drop Down 4" hidden="1">
          <a:extLst>
            <a:ext uri="{63B3BB69-23CF-44E3-9099-C40C66FF867C}">
              <a14:compatExt xmlns:a14="http://schemas.microsoft.com/office/drawing/2010/main" spid="_x0000_s2052"/>
            </a:ext>
            <a:ext uri="{FF2B5EF4-FFF2-40B4-BE49-F238E27FC236}">
              <a16:creationId xmlns:a16="http://schemas.microsoft.com/office/drawing/2014/main" id="{C3DCD30D-D0CD-439C-A0EB-F5F2E3E05140}"/>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49" name="Drop Down 4" hidden="1">
          <a:extLst>
            <a:ext uri="{63B3BB69-23CF-44E3-9099-C40C66FF867C}">
              <a14:compatExt xmlns:a14="http://schemas.microsoft.com/office/drawing/2010/main" spid="_x0000_s2052"/>
            </a:ext>
            <a:ext uri="{FF2B5EF4-FFF2-40B4-BE49-F238E27FC236}">
              <a16:creationId xmlns:a16="http://schemas.microsoft.com/office/drawing/2014/main" id="{9D96B0DE-3035-49D6-A4F1-3B7A57B1C261}"/>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50" name="Drop Down 4" hidden="1">
          <a:extLst>
            <a:ext uri="{63B3BB69-23CF-44E3-9099-C40C66FF867C}">
              <a14:compatExt xmlns:a14="http://schemas.microsoft.com/office/drawing/2010/main" spid="_x0000_s2052"/>
            </a:ext>
            <a:ext uri="{FF2B5EF4-FFF2-40B4-BE49-F238E27FC236}">
              <a16:creationId xmlns:a16="http://schemas.microsoft.com/office/drawing/2014/main" id="{F50B2082-BCC3-4588-9386-2CB39A84A0A1}"/>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51" name="Drop Down 20" hidden="1">
          <a:extLst>
            <a:ext uri="{63B3BB69-23CF-44E3-9099-C40C66FF867C}">
              <a14:compatExt xmlns:a14="http://schemas.microsoft.com/office/drawing/2010/main" spid="_x0000_s2068"/>
            </a:ext>
            <a:ext uri="{FF2B5EF4-FFF2-40B4-BE49-F238E27FC236}">
              <a16:creationId xmlns:a16="http://schemas.microsoft.com/office/drawing/2014/main" id="{ED59D472-7917-46CB-8996-EC4819ECB74E}"/>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52" name="Drop Down 24" hidden="1">
          <a:extLst>
            <a:ext uri="{63B3BB69-23CF-44E3-9099-C40C66FF867C}">
              <a14:compatExt xmlns:a14="http://schemas.microsoft.com/office/drawing/2010/main" spid="_x0000_s2072"/>
            </a:ext>
            <a:ext uri="{FF2B5EF4-FFF2-40B4-BE49-F238E27FC236}">
              <a16:creationId xmlns:a16="http://schemas.microsoft.com/office/drawing/2014/main" id="{7FDA846F-F59C-4B74-A67B-D703AA7C6CFD}"/>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53" name="Drop Down 4" hidden="1">
          <a:extLst>
            <a:ext uri="{63B3BB69-23CF-44E3-9099-C40C66FF867C}">
              <a14:compatExt xmlns:a14="http://schemas.microsoft.com/office/drawing/2010/main" spid="_x0000_s2052"/>
            </a:ext>
            <a:ext uri="{FF2B5EF4-FFF2-40B4-BE49-F238E27FC236}">
              <a16:creationId xmlns:a16="http://schemas.microsoft.com/office/drawing/2014/main" id="{0157537C-4F9F-47B8-8B08-BE9455880692}"/>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54" name="Drop Down 4" hidden="1">
          <a:extLst>
            <a:ext uri="{63B3BB69-23CF-44E3-9099-C40C66FF867C}">
              <a14:compatExt xmlns:a14="http://schemas.microsoft.com/office/drawing/2010/main" spid="_x0000_s2052"/>
            </a:ext>
            <a:ext uri="{FF2B5EF4-FFF2-40B4-BE49-F238E27FC236}">
              <a16:creationId xmlns:a16="http://schemas.microsoft.com/office/drawing/2014/main" id="{288419E2-9246-4C06-BB21-689667C0901F}"/>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55" name="Drop Down 4" hidden="1">
          <a:extLst>
            <a:ext uri="{63B3BB69-23CF-44E3-9099-C40C66FF867C}">
              <a14:compatExt xmlns:a14="http://schemas.microsoft.com/office/drawing/2010/main" spid="_x0000_s2052"/>
            </a:ext>
            <a:ext uri="{FF2B5EF4-FFF2-40B4-BE49-F238E27FC236}">
              <a16:creationId xmlns:a16="http://schemas.microsoft.com/office/drawing/2014/main" id="{494DF5EF-E1A8-405F-941A-A044480B41F6}"/>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56" name="Drop Down 4" hidden="1">
          <a:extLst>
            <a:ext uri="{63B3BB69-23CF-44E3-9099-C40C66FF867C}">
              <a14:compatExt xmlns:a14="http://schemas.microsoft.com/office/drawing/2010/main" spid="_x0000_s2052"/>
            </a:ext>
            <a:ext uri="{FF2B5EF4-FFF2-40B4-BE49-F238E27FC236}">
              <a16:creationId xmlns:a16="http://schemas.microsoft.com/office/drawing/2014/main" id="{26A86FCF-FAA6-406E-961F-DD6E6A3857B2}"/>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57" name="Drop Down 4" hidden="1">
          <a:extLst>
            <a:ext uri="{63B3BB69-23CF-44E3-9099-C40C66FF867C}">
              <a14:compatExt xmlns:a14="http://schemas.microsoft.com/office/drawing/2010/main" spid="_x0000_s2052"/>
            </a:ext>
            <a:ext uri="{FF2B5EF4-FFF2-40B4-BE49-F238E27FC236}">
              <a16:creationId xmlns:a16="http://schemas.microsoft.com/office/drawing/2014/main" id="{6112CF9C-0102-4800-927B-5C77A1FA76AC}"/>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58" name="Drop Down 20" hidden="1">
          <a:extLst>
            <a:ext uri="{63B3BB69-23CF-44E3-9099-C40C66FF867C}">
              <a14:compatExt xmlns:a14="http://schemas.microsoft.com/office/drawing/2010/main" spid="_x0000_s2068"/>
            </a:ext>
            <a:ext uri="{FF2B5EF4-FFF2-40B4-BE49-F238E27FC236}">
              <a16:creationId xmlns:a16="http://schemas.microsoft.com/office/drawing/2014/main" id="{E0C0AEF5-7D3C-4BB4-A50D-6786F6A4736C}"/>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59" name="Drop Down 24" hidden="1">
          <a:extLst>
            <a:ext uri="{63B3BB69-23CF-44E3-9099-C40C66FF867C}">
              <a14:compatExt xmlns:a14="http://schemas.microsoft.com/office/drawing/2010/main" spid="_x0000_s2072"/>
            </a:ext>
            <a:ext uri="{FF2B5EF4-FFF2-40B4-BE49-F238E27FC236}">
              <a16:creationId xmlns:a16="http://schemas.microsoft.com/office/drawing/2014/main" id="{529BA498-1A17-432F-A75E-288017B032BD}"/>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60" name="Drop Down 4" hidden="1">
          <a:extLst>
            <a:ext uri="{63B3BB69-23CF-44E3-9099-C40C66FF867C}">
              <a14:compatExt xmlns:a14="http://schemas.microsoft.com/office/drawing/2010/main" spid="_x0000_s2052"/>
            </a:ext>
            <a:ext uri="{FF2B5EF4-FFF2-40B4-BE49-F238E27FC236}">
              <a16:creationId xmlns:a16="http://schemas.microsoft.com/office/drawing/2014/main" id="{0843E620-7941-49F6-9EB4-9A829CC906EF}"/>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61" name="Drop Down 4" hidden="1">
          <a:extLst>
            <a:ext uri="{63B3BB69-23CF-44E3-9099-C40C66FF867C}">
              <a14:compatExt xmlns:a14="http://schemas.microsoft.com/office/drawing/2010/main" spid="_x0000_s2052"/>
            </a:ext>
            <a:ext uri="{FF2B5EF4-FFF2-40B4-BE49-F238E27FC236}">
              <a16:creationId xmlns:a16="http://schemas.microsoft.com/office/drawing/2014/main" id="{26B0590C-27AD-4866-9362-16A7E9467D3D}"/>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62" name="Drop Down 4" hidden="1">
          <a:extLst>
            <a:ext uri="{63B3BB69-23CF-44E3-9099-C40C66FF867C}">
              <a14:compatExt xmlns:a14="http://schemas.microsoft.com/office/drawing/2010/main" spid="_x0000_s2052"/>
            </a:ext>
            <a:ext uri="{FF2B5EF4-FFF2-40B4-BE49-F238E27FC236}">
              <a16:creationId xmlns:a16="http://schemas.microsoft.com/office/drawing/2014/main" id="{9663CFE3-AA0D-4B4E-867A-9A499EBA7735}"/>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63" name="Drop Down 4" hidden="1">
          <a:extLst>
            <a:ext uri="{63B3BB69-23CF-44E3-9099-C40C66FF867C}">
              <a14:compatExt xmlns:a14="http://schemas.microsoft.com/office/drawing/2010/main" spid="_x0000_s2052"/>
            </a:ext>
            <a:ext uri="{FF2B5EF4-FFF2-40B4-BE49-F238E27FC236}">
              <a16:creationId xmlns:a16="http://schemas.microsoft.com/office/drawing/2014/main" id="{7405E7BE-9456-43A7-8A4A-1A7930B09639}"/>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64" name="Drop Down 4" hidden="1">
          <a:extLst>
            <a:ext uri="{63B3BB69-23CF-44E3-9099-C40C66FF867C}">
              <a14:compatExt xmlns:a14="http://schemas.microsoft.com/office/drawing/2010/main" spid="_x0000_s2052"/>
            </a:ext>
            <a:ext uri="{FF2B5EF4-FFF2-40B4-BE49-F238E27FC236}">
              <a16:creationId xmlns:a16="http://schemas.microsoft.com/office/drawing/2014/main" id="{1BA32B24-74C1-418C-AE12-19D7DBC8FA19}"/>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65" name="Drop Down 20" hidden="1">
          <a:extLst>
            <a:ext uri="{63B3BB69-23CF-44E3-9099-C40C66FF867C}">
              <a14:compatExt xmlns:a14="http://schemas.microsoft.com/office/drawing/2010/main" spid="_x0000_s2068"/>
            </a:ext>
            <a:ext uri="{FF2B5EF4-FFF2-40B4-BE49-F238E27FC236}">
              <a16:creationId xmlns:a16="http://schemas.microsoft.com/office/drawing/2014/main" id="{006D8E2A-E191-4992-9AB3-714A674859FB}"/>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66" name="Drop Down 24" hidden="1">
          <a:extLst>
            <a:ext uri="{63B3BB69-23CF-44E3-9099-C40C66FF867C}">
              <a14:compatExt xmlns:a14="http://schemas.microsoft.com/office/drawing/2010/main" spid="_x0000_s2072"/>
            </a:ext>
            <a:ext uri="{FF2B5EF4-FFF2-40B4-BE49-F238E27FC236}">
              <a16:creationId xmlns:a16="http://schemas.microsoft.com/office/drawing/2014/main" id="{1556D2E5-7CCD-475F-81AF-E0E75401E682}"/>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67" name="Drop Down 4" hidden="1">
          <a:extLst>
            <a:ext uri="{63B3BB69-23CF-44E3-9099-C40C66FF867C}">
              <a14:compatExt xmlns:a14="http://schemas.microsoft.com/office/drawing/2010/main" spid="_x0000_s2052"/>
            </a:ext>
            <a:ext uri="{FF2B5EF4-FFF2-40B4-BE49-F238E27FC236}">
              <a16:creationId xmlns:a16="http://schemas.microsoft.com/office/drawing/2014/main" id="{7A59772C-4DF2-404C-B01F-9648959E701E}"/>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68" name="Drop Down 4" hidden="1">
          <a:extLst>
            <a:ext uri="{63B3BB69-23CF-44E3-9099-C40C66FF867C}">
              <a14:compatExt xmlns:a14="http://schemas.microsoft.com/office/drawing/2010/main" spid="_x0000_s2052"/>
            </a:ext>
            <a:ext uri="{FF2B5EF4-FFF2-40B4-BE49-F238E27FC236}">
              <a16:creationId xmlns:a16="http://schemas.microsoft.com/office/drawing/2014/main" id="{2ACDC230-82EB-4F81-A2F3-2623D301C8AA}"/>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69" name="Drop Down 4" hidden="1">
          <a:extLst>
            <a:ext uri="{63B3BB69-23CF-44E3-9099-C40C66FF867C}">
              <a14:compatExt xmlns:a14="http://schemas.microsoft.com/office/drawing/2010/main" spid="_x0000_s2052"/>
            </a:ext>
            <a:ext uri="{FF2B5EF4-FFF2-40B4-BE49-F238E27FC236}">
              <a16:creationId xmlns:a16="http://schemas.microsoft.com/office/drawing/2014/main" id="{FA24D894-2266-49D2-B434-E2847774095C}"/>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70" name="Drop Down 4" hidden="1">
          <a:extLst>
            <a:ext uri="{63B3BB69-23CF-44E3-9099-C40C66FF867C}">
              <a14:compatExt xmlns:a14="http://schemas.microsoft.com/office/drawing/2010/main" spid="_x0000_s2052"/>
            </a:ext>
            <a:ext uri="{FF2B5EF4-FFF2-40B4-BE49-F238E27FC236}">
              <a16:creationId xmlns:a16="http://schemas.microsoft.com/office/drawing/2014/main" id="{5BE742D2-A8F4-4531-AB9A-90D8CBD9728B}"/>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71" name="Drop Down 4" hidden="1">
          <a:extLst>
            <a:ext uri="{63B3BB69-23CF-44E3-9099-C40C66FF867C}">
              <a14:compatExt xmlns:a14="http://schemas.microsoft.com/office/drawing/2010/main" spid="_x0000_s2052"/>
            </a:ext>
            <a:ext uri="{FF2B5EF4-FFF2-40B4-BE49-F238E27FC236}">
              <a16:creationId xmlns:a16="http://schemas.microsoft.com/office/drawing/2014/main" id="{50C3271F-C9D6-4F0A-ADB7-461D7262CB53}"/>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72" name="Drop Down 20" hidden="1">
          <a:extLst>
            <a:ext uri="{63B3BB69-23CF-44E3-9099-C40C66FF867C}">
              <a14:compatExt xmlns:a14="http://schemas.microsoft.com/office/drawing/2010/main" spid="_x0000_s2068"/>
            </a:ext>
            <a:ext uri="{FF2B5EF4-FFF2-40B4-BE49-F238E27FC236}">
              <a16:creationId xmlns:a16="http://schemas.microsoft.com/office/drawing/2014/main" id="{439F1CBD-ED23-4F98-BDB1-934975E37AC5}"/>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73" name="Drop Down 24" hidden="1">
          <a:extLst>
            <a:ext uri="{63B3BB69-23CF-44E3-9099-C40C66FF867C}">
              <a14:compatExt xmlns:a14="http://schemas.microsoft.com/office/drawing/2010/main" spid="_x0000_s2072"/>
            </a:ext>
            <a:ext uri="{FF2B5EF4-FFF2-40B4-BE49-F238E27FC236}">
              <a16:creationId xmlns:a16="http://schemas.microsoft.com/office/drawing/2014/main" id="{BA34ADC8-7D5F-4F81-A864-91B6361CBAEB}"/>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74" name="Drop Down 4" hidden="1">
          <a:extLst>
            <a:ext uri="{63B3BB69-23CF-44E3-9099-C40C66FF867C}">
              <a14:compatExt xmlns:a14="http://schemas.microsoft.com/office/drawing/2010/main" spid="_x0000_s2052"/>
            </a:ext>
            <a:ext uri="{FF2B5EF4-FFF2-40B4-BE49-F238E27FC236}">
              <a16:creationId xmlns:a16="http://schemas.microsoft.com/office/drawing/2014/main" id="{7CFC1E8D-CDFD-4244-B27A-2731EDB5B212}"/>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75" name="Drop Down 4" hidden="1">
          <a:extLst>
            <a:ext uri="{63B3BB69-23CF-44E3-9099-C40C66FF867C}">
              <a14:compatExt xmlns:a14="http://schemas.microsoft.com/office/drawing/2010/main" spid="_x0000_s2052"/>
            </a:ext>
            <a:ext uri="{FF2B5EF4-FFF2-40B4-BE49-F238E27FC236}">
              <a16:creationId xmlns:a16="http://schemas.microsoft.com/office/drawing/2014/main" id="{3D6A9E54-2E4E-44A0-A53D-C02EF7AB4FA8}"/>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76" name="Drop Down 4" hidden="1">
          <a:extLst>
            <a:ext uri="{63B3BB69-23CF-44E3-9099-C40C66FF867C}">
              <a14:compatExt xmlns:a14="http://schemas.microsoft.com/office/drawing/2010/main" spid="_x0000_s2052"/>
            </a:ext>
            <a:ext uri="{FF2B5EF4-FFF2-40B4-BE49-F238E27FC236}">
              <a16:creationId xmlns:a16="http://schemas.microsoft.com/office/drawing/2014/main" id="{C4773A24-DE4C-4931-803B-E13BB27518EB}"/>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77" name="Drop Down 4" hidden="1">
          <a:extLst>
            <a:ext uri="{63B3BB69-23CF-44E3-9099-C40C66FF867C}">
              <a14:compatExt xmlns:a14="http://schemas.microsoft.com/office/drawing/2010/main" spid="_x0000_s2052"/>
            </a:ext>
            <a:ext uri="{FF2B5EF4-FFF2-40B4-BE49-F238E27FC236}">
              <a16:creationId xmlns:a16="http://schemas.microsoft.com/office/drawing/2014/main" id="{082A2991-B671-4E4C-BC08-869C3C9ACA28}"/>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78" name="Drop Down 4" hidden="1">
          <a:extLst>
            <a:ext uri="{63B3BB69-23CF-44E3-9099-C40C66FF867C}">
              <a14:compatExt xmlns:a14="http://schemas.microsoft.com/office/drawing/2010/main" spid="_x0000_s2052"/>
            </a:ext>
            <a:ext uri="{FF2B5EF4-FFF2-40B4-BE49-F238E27FC236}">
              <a16:creationId xmlns:a16="http://schemas.microsoft.com/office/drawing/2014/main" id="{7CAE30C3-22D8-44EE-8718-9F6AD960B00C}"/>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79" name="Drop Down 20" hidden="1">
          <a:extLst>
            <a:ext uri="{63B3BB69-23CF-44E3-9099-C40C66FF867C}">
              <a14:compatExt xmlns:a14="http://schemas.microsoft.com/office/drawing/2010/main" spid="_x0000_s2068"/>
            </a:ext>
            <a:ext uri="{FF2B5EF4-FFF2-40B4-BE49-F238E27FC236}">
              <a16:creationId xmlns:a16="http://schemas.microsoft.com/office/drawing/2014/main" id="{56FC61DB-B475-4469-BC2A-4D57C47B5E77}"/>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80" name="Drop Down 24" hidden="1">
          <a:extLst>
            <a:ext uri="{63B3BB69-23CF-44E3-9099-C40C66FF867C}">
              <a14:compatExt xmlns:a14="http://schemas.microsoft.com/office/drawing/2010/main" spid="_x0000_s2072"/>
            </a:ext>
            <a:ext uri="{FF2B5EF4-FFF2-40B4-BE49-F238E27FC236}">
              <a16:creationId xmlns:a16="http://schemas.microsoft.com/office/drawing/2014/main" id="{8267447A-FBEE-4E76-9372-91F973CDB58D}"/>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81" name="Drop Down 4" hidden="1">
          <a:extLst>
            <a:ext uri="{63B3BB69-23CF-44E3-9099-C40C66FF867C}">
              <a14:compatExt xmlns:a14="http://schemas.microsoft.com/office/drawing/2010/main" spid="_x0000_s2052"/>
            </a:ext>
            <a:ext uri="{FF2B5EF4-FFF2-40B4-BE49-F238E27FC236}">
              <a16:creationId xmlns:a16="http://schemas.microsoft.com/office/drawing/2014/main" id="{CF25C742-A14E-4BF6-836B-2444A60CA4D6}"/>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82" name="Drop Down 4" hidden="1">
          <a:extLst>
            <a:ext uri="{63B3BB69-23CF-44E3-9099-C40C66FF867C}">
              <a14:compatExt xmlns:a14="http://schemas.microsoft.com/office/drawing/2010/main" spid="_x0000_s2052"/>
            </a:ext>
            <a:ext uri="{FF2B5EF4-FFF2-40B4-BE49-F238E27FC236}">
              <a16:creationId xmlns:a16="http://schemas.microsoft.com/office/drawing/2014/main" id="{A596E267-97D9-4F51-AE7D-B9DEB8E71750}"/>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83" name="Drop Down 4" hidden="1">
          <a:extLst>
            <a:ext uri="{63B3BB69-23CF-44E3-9099-C40C66FF867C}">
              <a14:compatExt xmlns:a14="http://schemas.microsoft.com/office/drawing/2010/main" spid="_x0000_s2052"/>
            </a:ext>
            <a:ext uri="{FF2B5EF4-FFF2-40B4-BE49-F238E27FC236}">
              <a16:creationId xmlns:a16="http://schemas.microsoft.com/office/drawing/2014/main" id="{397607F4-988B-40A4-8323-23B0D5267E0F}"/>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84" name="Drop Down 4" hidden="1">
          <a:extLst>
            <a:ext uri="{63B3BB69-23CF-44E3-9099-C40C66FF867C}">
              <a14:compatExt xmlns:a14="http://schemas.microsoft.com/office/drawing/2010/main" spid="_x0000_s2052"/>
            </a:ext>
            <a:ext uri="{FF2B5EF4-FFF2-40B4-BE49-F238E27FC236}">
              <a16:creationId xmlns:a16="http://schemas.microsoft.com/office/drawing/2014/main" id="{4957BB15-00E4-4E61-84F9-4E59C72571AB}"/>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85" name="Drop Down 4" hidden="1">
          <a:extLst>
            <a:ext uri="{63B3BB69-23CF-44E3-9099-C40C66FF867C}">
              <a14:compatExt xmlns:a14="http://schemas.microsoft.com/office/drawing/2010/main" spid="_x0000_s2052"/>
            </a:ext>
            <a:ext uri="{FF2B5EF4-FFF2-40B4-BE49-F238E27FC236}">
              <a16:creationId xmlns:a16="http://schemas.microsoft.com/office/drawing/2014/main" id="{CA575A53-9477-4B3B-9930-2B9734D6AFC0}"/>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86" name="Drop Down 20" hidden="1">
          <a:extLst>
            <a:ext uri="{63B3BB69-23CF-44E3-9099-C40C66FF867C}">
              <a14:compatExt xmlns:a14="http://schemas.microsoft.com/office/drawing/2010/main" spid="_x0000_s2068"/>
            </a:ext>
            <a:ext uri="{FF2B5EF4-FFF2-40B4-BE49-F238E27FC236}">
              <a16:creationId xmlns:a16="http://schemas.microsoft.com/office/drawing/2014/main" id="{D4C5047E-8062-4F86-804B-C602E722DAB4}"/>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87" name="Drop Down 24" hidden="1">
          <a:extLst>
            <a:ext uri="{63B3BB69-23CF-44E3-9099-C40C66FF867C}">
              <a14:compatExt xmlns:a14="http://schemas.microsoft.com/office/drawing/2010/main" spid="_x0000_s2072"/>
            </a:ext>
            <a:ext uri="{FF2B5EF4-FFF2-40B4-BE49-F238E27FC236}">
              <a16:creationId xmlns:a16="http://schemas.microsoft.com/office/drawing/2014/main" id="{91B3C830-6C92-40AD-9BB2-C34B8C59AC27}"/>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88" name="Drop Down 4" hidden="1">
          <a:extLst>
            <a:ext uri="{63B3BB69-23CF-44E3-9099-C40C66FF867C}">
              <a14:compatExt xmlns:a14="http://schemas.microsoft.com/office/drawing/2010/main" spid="_x0000_s2052"/>
            </a:ext>
            <a:ext uri="{FF2B5EF4-FFF2-40B4-BE49-F238E27FC236}">
              <a16:creationId xmlns:a16="http://schemas.microsoft.com/office/drawing/2014/main" id="{3D8F282B-B1C1-4E06-9EF2-E8E58C9BB55C}"/>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89" name="Drop Down 4" hidden="1">
          <a:extLst>
            <a:ext uri="{63B3BB69-23CF-44E3-9099-C40C66FF867C}">
              <a14:compatExt xmlns:a14="http://schemas.microsoft.com/office/drawing/2010/main" spid="_x0000_s2052"/>
            </a:ext>
            <a:ext uri="{FF2B5EF4-FFF2-40B4-BE49-F238E27FC236}">
              <a16:creationId xmlns:a16="http://schemas.microsoft.com/office/drawing/2014/main" id="{40E4D991-0944-493C-94B9-F0EC9965C57A}"/>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90" name="Drop Down 4" hidden="1">
          <a:extLst>
            <a:ext uri="{63B3BB69-23CF-44E3-9099-C40C66FF867C}">
              <a14:compatExt xmlns:a14="http://schemas.microsoft.com/office/drawing/2010/main" spid="_x0000_s2052"/>
            </a:ext>
            <a:ext uri="{FF2B5EF4-FFF2-40B4-BE49-F238E27FC236}">
              <a16:creationId xmlns:a16="http://schemas.microsoft.com/office/drawing/2014/main" id="{01365F95-F759-43AB-A370-027E286F3DCC}"/>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91" name="Drop Down 4" hidden="1">
          <a:extLst>
            <a:ext uri="{63B3BB69-23CF-44E3-9099-C40C66FF867C}">
              <a14:compatExt xmlns:a14="http://schemas.microsoft.com/office/drawing/2010/main" spid="_x0000_s2052"/>
            </a:ext>
            <a:ext uri="{FF2B5EF4-FFF2-40B4-BE49-F238E27FC236}">
              <a16:creationId xmlns:a16="http://schemas.microsoft.com/office/drawing/2014/main" id="{6420114B-862E-4743-AB3C-CADD07ACFAAB}"/>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92" name="Drop Down 4" hidden="1">
          <a:extLst>
            <a:ext uri="{63B3BB69-23CF-44E3-9099-C40C66FF867C}">
              <a14:compatExt xmlns:a14="http://schemas.microsoft.com/office/drawing/2010/main" spid="_x0000_s2052"/>
            </a:ext>
            <a:ext uri="{FF2B5EF4-FFF2-40B4-BE49-F238E27FC236}">
              <a16:creationId xmlns:a16="http://schemas.microsoft.com/office/drawing/2014/main" id="{18396077-A225-4B53-8FD1-3D2284ED5F62}"/>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093" name="Drop Down 20" hidden="1">
          <a:extLst>
            <a:ext uri="{63B3BB69-23CF-44E3-9099-C40C66FF867C}">
              <a14:compatExt xmlns:a14="http://schemas.microsoft.com/office/drawing/2010/main" spid="_x0000_s2068"/>
            </a:ext>
            <a:ext uri="{FF2B5EF4-FFF2-40B4-BE49-F238E27FC236}">
              <a16:creationId xmlns:a16="http://schemas.microsoft.com/office/drawing/2014/main" id="{53361DBF-925B-4BD8-9C2F-6273F0C98F77}"/>
            </a:ext>
          </a:extLst>
        </xdr:cNvPr>
        <xdr:cNvSpPr/>
      </xdr:nvSpPr>
      <xdr:spPr bwMode="auto">
        <a:xfrm>
          <a:off x="6065520" y="43296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094" name="Drop Down 24" hidden="1">
          <a:extLst>
            <a:ext uri="{63B3BB69-23CF-44E3-9099-C40C66FF867C}">
              <a14:compatExt xmlns:a14="http://schemas.microsoft.com/office/drawing/2010/main" spid="_x0000_s2072"/>
            </a:ext>
            <a:ext uri="{FF2B5EF4-FFF2-40B4-BE49-F238E27FC236}">
              <a16:creationId xmlns:a16="http://schemas.microsoft.com/office/drawing/2014/main" id="{0A658B5F-DE45-450A-AA57-26FCD561BD0A}"/>
            </a:ext>
          </a:extLst>
        </xdr:cNvPr>
        <xdr:cNvSpPr/>
      </xdr:nvSpPr>
      <xdr:spPr bwMode="auto">
        <a:xfrm>
          <a:off x="3901440" y="43296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95" name="Drop Down 4" hidden="1">
          <a:extLst>
            <a:ext uri="{63B3BB69-23CF-44E3-9099-C40C66FF867C}">
              <a14:compatExt xmlns:a14="http://schemas.microsoft.com/office/drawing/2010/main" spid="_x0000_s2052"/>
            </a:ext>
            <a:ext uri="{FF2B5EF4-FFF2-40B4-BE49-F238E27FC236}">
              <a16:creationId xmlns:a16="http://schemas.microsoft.com/office/drawing/2014/main" id="{29646C19-5FD8-469A-B3F4-7AA4FB2A3130}"/>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96" name="Drop Down 4" hidden="1">
          <a:extLst>
            <a:ext uri="{63B3BB69-23CF-44E3-9099-C40C66FF867C}">
              <a14:compatExt xmlns:a14="http://schemas.microsoft.com/office/drawing/2010/main" spid="_x0000_s2052"/>
            </a:ext>
            <a:ext uri="{FF2B5EF4-FFF2-40B4-BE49-F238E27FC236}">
              <a16:creationId xmlns:a16="http://schemas.microsoft.com/office/drawing/2014/main" id="{4FC8E842-29B6-40D6-B9ED-46F5665E45B4}"/>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97" name="Drop Down 4" hidden="1">
          <a:extLst>
            <a:ext uri="{63B3BB69-23CF-44E3-9099-C40C66FF867C}">
              <a14:compatExt xmlns:a14="http://schemas.microsoft.com/office/drawing/2010/main" spid="_x0000_s2052"/>
            </a:ext>
            <a:ext uri="{FF2B5EF4-FFF2-40B4-BE49-F238E27FC236}">
              <a16:creationId xmlns:a16="http://schemas.microsoft.com/office/drawing/2014/main" id="{2DDCBFE7-2ED1-4543-96E3-8E1080C3B6F1}"/>
            </a:ext>
          </a:extLst>
        </xdr:cNvPr>
        <xdr:cNvSpPr/>
      </xdr:nvSpPr>
      <xdr:spPr bwMode="auto">
        <a:xfrm>
          <a:off x="553974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098" name="Drop Down 4" hidden="1">
          <a:extLst>
            <a:ext uri="{63B3BB69-23CF-44E3-9099-C40C66FF867C}">
              <a14:compatExt xmlns:a14="http://schemas.microsoft.com/office/drawing/2010/main" spid="_x0000_s2052"/>
            </a:ext>
            <a:ext uri="{FF2B5EF4-FFF2-40B4-BE49-F238E27FC236}">
              <a16:creationId xmlns:a16="http://schemas.microsoft.com/office/drawing/2014/main" id="{785EB02D-BC7D-4996-9EE5-741590F11521}"/>
            </a:ext>
          </a:extLst>
        </xdr:cNvPr>
        <xdr:cNvSpPr/>
      </xdr:nvSpPr>
      <xdr:spPr bwMode="auto">
        <a:xfrm>
          <a:off x="5227320" y="43296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099" name="Drop Down 4" hidden="1">
          <a:extLst>
            <a:ext uri="{63B3BB69-23CF-44E3-9099-C40C66FF867C}">
              <a14:compatExt xmlns:a14="http://schemas.microsoft.com/office/drawing/2010/main" spid="_x0000_s2052"/>
            </a:ext>
            <a:ext uri="{FF2B5EF4-FFF2-40B4-BE49-F238E27FC236}">
              <a16:creationId xmlns:a16="http://schemas.microsoft.com/office/drawing/2014/main" id="{800B1369-EEAF-4596-97C0-2168355E9D3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00" name="Drop Down 20" hidden="1">
          <a:extLst>
            <a:ext uri="{63B3BB69-23CF-44E3-9099-C40C66FF867C}">
              <a14:compatExt xmlns:a14="http://schemas.microsoft.com/office/drawing/2010/main" spid="_x0000_s2068"/>
            </a:ext>
            <a:ext uri="{FF2B5EF4-FFF2-40B4-BE49-F238E27FC236}">
              <a16:creationId xmlns:a16="http://schemas.microsoft.com/office/drawing/2014/main" id="{89585CAC-7962-43D4-A03F-08AE24E2FC11}"/>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01" name="Drop Down 24" hidden="1">
          <a:extLst>
            <a:ext uri="{63B3BB69-23CF-44E3-9099-C40C66FF867C}">
              <a14:compatExt xmlns:a14="http://schemas.microsoft.com/office/drawing/2010/main" spid="_x0000_s2072"/>
            </a:ext>
            <a:ext uri="{FF2B5EF4-FFF2-40B4-BE49-F238E27FC236}">
              <a16:creationId xmlns:a16="http://schemas.microsoft.com/office/drawing/2014/main" id="{52C38C8B-0D2F-4F1A-8F22-7145B6252961}"/>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02" name="Drop Down 4" hidden="1">
          <a:extLst>
            <a:ext uri="{63B3BB69-23CF-44E3-9099-C40C66FF867C}">
              <a14:compatExt xmlns:a14="http://schemas.microsoft.com/office/drawing/2010/main" spid="_x0000_s2052"/>
            </a:ext>
            <a:ext uri="{FF2B5EF4-FFF2-40B4-BE49-F238E27FC236}">
              <a16:creationId xmlns:a16="http://schemas.microsoft.com/office/drawing/2014/main" id="{CDA9BE26-67E7-43E2-B54D-62B6E3E08A34}"/>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03" name="Drop Down 4" hidden="1">
          <a:extLst>
            <a:ext uri="{63B3BB69-23CF-44E3-9099-C40C66FF867C}">
              <a14:compatExt xmlns:a14="http://schemas.microsoft.com/office/drawing/2010/main" spid="_x0000_s2052"/>
            </a:ext>
            <a:ext uri="{FF2B5EF4-FFF2-40B4-BE49-F238E27FC236}">
              <a16:creationId xmlns:a16="http://schemas.microsoft.com/office/drawing/2014/main" id="{ED09299C-C419-42D7-B5DF-DEB1EEF2E3AD}"/>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04" name="Drop Down 4" hidden="1">
          <a:extLst>
            <a:ext uri="{63B3BB69-23CF-44E3-9099-C40C66FF867C}">
              <a14:compatExt xmlns:a14="http://schemas.microsoft.com/office/drawing/2010/main" spid="_x0000_s2052"/>
            </a:ext>
            <a:ext uri="{FF2B5EF4-FFF2-40B4-BE49-F238E27FC236}">
              <a16:creationId xmlns:a16="http://schemas.microsoft.com/office/drawing/2014/main" id="{28961560-F894-4BE3-B361-2385B844A3B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05" name="Drop Down 4" hidden="1">
          <a:extLst>
            <a:ext uri="{63B3BB69-23CF-44E3-9099-C40C66FF867C}">
              <a14:compatExt xmlns:a14="http://schemas.microsoft.com/office/drawing/2010/main" spid="_x0000_s2052"/>
            </a:ext>
            <a:ext uri="{FF2B5EF4-FFF2-40B4-BE49-F238E27FC236}">
              <a16:creationId xmlns:a16="http://schemas.microsoft.com/office/drawing/2014/main" id="{0F0E5403-428E-47B0-A744-9B1F260117B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06" name="Drop Down 4" hidden="1">
          <a:extLst>
            <a:ext uri="{63B3BB69-23CF-44E3-9099-C40C66FF867C}">
              <a14:compatExt xmlns:a14="http://schemas.microsoft.com/office/drawing/2010/main" spid="_x0000_s2052"/>
            </a:ext>
            <a:ext uri="{FF2B5EF4-FFF2-40B4-BE49-F238E27FC236}">
              <a16:creationId xmlns:a16="http://schemas.microsoft.com/office/drawing/2014/main" id="{50F25295-ACA3-495F-8311-2F9046BEFF8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07" name="Drop Down 20" hidden="1">
          <a:extLst>
            <a:ext uri="{63B3BB69-23CF-44E3-9099-C40C66FF867C}">
              <a14:compatExt xmlns:a14="http://schemas.microsoft.com/office/drawing/2010/main" spid="_x0000_s2068"/>
            </a:ext>
            <a:ext uri="{FF2B5EF4-FFF2-40B4-BE49-F238E27FC236}">
              <a16:creationId xmlns:a16="http://schemas.microsoft.com/office/drawing/2014/main" id="{4E301B46-9D5B-4BD1-B763-4664613036DF}"/>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08" name="Drop Down 24" hidden="1">
          <a:extLst>
            <a:ext uri="{63B3BB69-23CF-44E3-9099-C40C66FF867C}">
              <a14:compatExt xmlns:a14="http://schemas.microsoft.com/office/drawing/2010/main" spid="_x0000_s2072"/>
            </a:ext>
            <a:ext uri="{FF2B5EF4-FFF2-40B4-BE49-F238E27FC236}">
              <a16:creationId xmlns:a16="http://schemas.microsoft.com/office/drawing/2014/main" id="{04DBEE90-7430-4742-8842-263076D7271F}"/>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09" name="Drop Down 4" hidden="1">
          <a:extLst>
            <a:ext uri="{63B3BB69-23CF-44E3-9099-C40C66FF867C}">
              <a14:compatExt xmlns:a14="http://schemas.microsoft.com/office/drawing/2010/main" spid="_x0000_s2052"/>
            </a:ext>
            <a:ext uri="{FF2B5EF4-FFF2-40B4-BE49-F238E27FC236}">
              <a16:creationId xmlns:a16="http://schemas.microsoft.com/office/drawing/2014/main" id="{51C6F94A-4683-471A-A5CE-FFF98708D42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10" name="Drop Down 4" hidden="1">
          <a:extLst>
            <a:ext uri="{63B3BB69-23CF-44E3-9099-C40C66FF867C}">
              <a14:compatExt xmlns:a14="http://schemas.microsoft.com/office/drawing/2010/main" spid="_x0000_s2052"/>
            </a:ext>
            <a:ext uri="{FF2B5EF4-FFF2-40B4-BE49-F238E27FC236}">
              <a16:creationId xmlns:a16="http://schemas.microsoft.com/office/drawing/2014/main" id="{F9856371-95EF-4BBB-ADB6-70E466B923F1}"/>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11" name="Drop Down 4" hidden="1">
          <a:extLst>
            <a:ext uri="{63B3BB69-23CF-44E3-9099-C40C66FF867C}">
              <a14:compatExt xmlns:a14="http://schemas.microsoft.com/office/drawing/2010/main" spid="_x0000_s2052"/>
            </a:ext>
            <a:ext uri="{FF2B5EF4-FFF2-40B4-BE49-F238E27FC236}">
              <a16:creationId xmlns:a16="http://schemas.microsoft.com/office/drawing/2014/main" id="{468D18B0-BAA5-49CA-9B24-444C8368B7D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12" name="Drop Down 4" hidden="1">
          <a:extLst>
            <a:ext uri="{63B3BB69-23CF-44E3-9099-C40C66FF867C}">
              <a14:compatExt xmlns:a14="http://schemas.microsoft.com/office/drawing/2010/main" spid="_x0000_s2052"/>
            </a:ext>
            <a:ext uri="{FF2B5EF4-FFF2-40B4-BE49-F238E27FC236}">
              <a16:creationId xmlns:a16="http://schemas.microsoft.com/office/drawing/2014/main" id="{30C16E4C-EA4B-41F3-8C7C-F1522393D1EC}"/>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13" name="Drop Down 4" hidden="1">
          <a:extLst>
            <a:ext uri="{63B3BB69-23CF-44E3-9099-C40C66FF867C}">
              <a14:compatExt xmlns:a14="http://schemas.microsoft.com/office/drawing/2010/main" spid="_x0000_s2052"/>
            </a:ext>
            <a:ext uri="{FF2B5EF4-FFF2-40B4-BE49-F238E27FC236}">
              <a16:creationId xmlns:a16="http://schemas.microsoft.com/office/drawing/2014/main" id="{70E26432-B27D-4003-851B-AFF59B2A7C7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14" name="Drop Down 20" hidden="1">
          <a:extLst>
            <a:ext uri="{63B3BB69-23CF-44E3-9099-C40C66FF867C}">
              <a14:compatExt xmlns:a14="http://schemas.microsoft.com/office/drawing/2010/main" spid="_x0000_s2068"/>
            </a:ext>
            <a:ext uri="{FF2B5EF4-FFF2-40B4-BE49-F238E27FC236}">
              <a16:creationId xmlns:a16="http://schemas.microsoft.com/office/drawing/2014/main" id="{D85402AC-3926-45E6-8FDA-DED0DE8ED26D}"/>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15" name="Drop Down 24" hidden="1">
          <a:extLst>
            <a:ext uri="{63B3BB69-23CF-44E3-9099-C40C66FF867C}">
              <a14:compatExt xmlns:a14="http://schemas.microsoft.com/office/drawing/2010/main" spid="_x0000_s2072"/>
            </a:ext>
            <a:ext uri="{FF2B5EF4-FFF2-40B4-BE49-F238E27FC236}">
              <a16:creationId xmlns:a16="http://schemas.microsoft.com/office/drawing/2014/main" id="{1D35EAE2-59F1-4C15-9DDA-867E514474E3}"/>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16" name="Drop Down 4" hidden="1">
          <a:extLst>
            <a:ext uri="{63B3BB69-23CF-44E3-9099-C40C66FF867C}">
              <a14:compatExt xmlns:a14="http://schemas.microsoft.com/office/drawing/2010/main" spid="_x0000_s2052"/>
            </a:ext>
            <a:ext uri="{FF2B5EF4-FFF2-40B4-BE49-F238E27FC236}">
              <a16:creationId xmlns:a16="http://schemas.microsoft.com/office/drawing/2014/main" id="{32963396-96AC-483D-BC72-4DD47367D90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17" name="Drop Down 4" hidden="1">
          <a:extLst>
            <a:ext uri="{63B3BB69-23CF-44E3-9099-C40C66FF867C}">
              <a14:compatExt xmlns:a14="http://schemas.microsoft.com/office/drawing/2010/main" spid="_x0000_s2052"/>
            </a:ext>
            <a:ext uri="{FF2B5EF4-FFF2-40B4-BE49-F238E27FC236}">
              <a16:creationId xmlns:a16="http://schemas.microsoft.com/office/drawing/2014/main" id="{CF89F1B9-9A79-415B-B0DF-2513EB00C4B8}"/>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18" name="Drop Down 4" hidden="1">
          <a:extLst>
            <a:ext uri="{63B3BB69-23CF-44E3-9099-C40C66FF867C}">
              <a14:compatExt xmlns:a14="http://schemas.microsoft.com/office/drawing/2010/main" spid="_x0000_s2052"/>
            </a:ext>
            <a:ext uri="{FF2B5EF4-FFF2-40B4-BE49-F238E27FC236}">
              <a16:creationId xmlns:a16="http://schemas.microsoft.com/office/drawing/2014/main" id="{9467B227-801F-462F-8E12-0FEEDDBC5425}"/>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19" name="Drop Down 4" hidden="1">
          <a:extLst>
            <a:ext uri="{63B3BB69-23CF-44E3-9099-C40C66FF867C}">
              <a14:compatExt xmlns:a14="http://schemas.microsoft.com/office/drawing/2010/main" spid="_x0000_s2052"/>
            </a:ext>
            <a:ext uri="{FF2B5EF4-FFF2-40B4-BE49-F238E27FC236}">
              <a16:creationId xmlns:a16="http://schemas.microsoft.com/office/drawing/2014/main" id="{BF88567F-C3D0-436B-9EAF-19520F72C9A8}"/>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20" name="Drop Down 4" hidden="1">
          <a:extLst>
            <a:ext uri="{63B3BB69-23CF-44E3-9099-C40C66FF867C}">
              <a14:compatExt xmlns:a14="http://schemas.microsoft.com/office/drawing/2010/main" spid="_x0000_s2052"/>
            </a:ext>
            <a:ext uri="{FF2B5EF4-FFF2-40B4-BE49-F238E27FC236}">
              <a16:creationId xmlns:a16="http://schemas.microsoft.com/office/drawing/2014/main" id="{83351C55-B347-4CFE-BD87-567CCC76A11F}"/>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21" name="Drop Down 20" hidden="1">
          <a:extLst>
            <a:ext uri="{63B3BB69-23CF-44E3-9099-C40C66FF867C}">
              <a14:compatExt xmlns:a14="http://schemas.microsoft.com/office/drawing/2010/main" spid="_x0000_s2068"/>
            </a:ext>
            <a:ext uri="{FF2B5EF4-FFF2-40B4-BE49-F238E27FC236}">
              <a16:creationId xmlns:a16="http://schemas.microsoft.com/office/drawing/2014/main" id="{A35B0DD1-3B98-4220-B630-D59D36A44DDC}"/>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22" name="Drop Down 24" hidden="1">
          <a:extLst>
            <a:ext uri="{63B3BB69-23CF-44E3-9099-C40C66FF867C}">
              <a14:compatExt xmlns:a14="http://schemas.microsoft.com/office/drawing/2010/main" spid="_x0000_s2072"/>
            </a:ext>
            <a:ext uri="{FF2B5EF4-FFF2-40B4-BE49-F238E27FC236}">
              <a16:creationId xmlns:a16="http://schemas.microsoft.com/office/drawing/2014/main" id="{6E74C569-3F2B-47C0-9345-B2094634FFD9}"/>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23" name="Drop Down 4" hidden="1">
          <a:extLst>
            <a:ext uri="{63B3BB69-23CF-44E3-9099-C40C66FF867C}">
              <a14:compatExt xmlns:a14="http://schemas.microsoft.com/office/drawing/2010/main" spid="_x0000_s2052"/>
            </a:ext>
            <a:ext uri="{FF2B5EF4-FFF2-40B4-BE49-F238E27FC236}">
              <a16:creationId xmlns:a16="http://schemas.microsoft.com/office/drawing/2014/main" id="{7D17C9C4-372E-4D63-A8A8-1328DBF43BB8}"/>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24" name="Drop Down 4" hidden="1">
          <a:extLst>
            <a:ext uri="{63B3BB69-23CF-44E3-9099-C40C66FF867C}">
              <a14:compatExt xmlns:a14="http://schemas.microsoft.com/office/drawing/2010/main" spid="_x0000_s2052"/>
            </a:ext>
            <a:ext uri="{FF2B5EF4-FFF2-40B4-BE49-F238E27FC236}">
              <a16:creationId xmlns:a16="http://schemas.microsoft.com/office/drawing/2014/main" id="{963C53CD-B5EF-424C-98E1-FED0E498A25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25" name="Drop Down 4" hidden="1">
          <a:extLst>
            <a:ext uri="{63B3BB69-23CF-44E3-9099-C40C66FF867C}">
              <a14:compatExt xmlns:a14="http://schemas.microsoft.com/office/drawing/2010/main" spid="_x0000_s2052"/>
            </a:ext>
            <a:ext uri="{FF2B5EF4-FFF2-40B4-BE49-F238E27FC236}">
              <a16:creationId xmlns:a16="http://schemas.microsoft.com/office/drawing/2014/main" id="{32143E65-0518-45EB-835D-74317E8C614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26" name="Drop Down 4" hidden="1">
          <a:extLst>
            <a:ext uri="{63B3BB69-23CF-44E3-9099-C40C66FF867C}">
              <a14:compatExt xmlns:a14="http://schemas.microsoft.com/office/drawing/2010/main" spid="_x0000_s2052"/>
            </a:ext>
            <a:ext uri="{FF2B5EF4-FFF2-40B4-BE49-F238E27FC236}">
              <a16:creationId xmlns:a16="http://schemas.microsoft.com/office/drawing/2014/main" id="{FBF52634-2469-4290-9C9E-B1138620767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27" name="Drop Down 4" hidden="1">
          <a:extLst>
            <a:ext uri="{63B3BB69-23CF-44E3-9099-C40C66FF867C}">
              <a14:compatExt xmlns:a14="http://schemas.microsoft.com/office/drawing/2010/main" spid="_x0000_s2052"/>
            </a:ext>
            <a:ext uri="{FF2B5EF4-FFF2-40B4-BE49-F238E27FC236}">
              <a16:creationId xmlns:a16="http://schemas.microsoft.com/office/drawing/2014/main" id="{FF3C8FA8-09D9-420A-94A2-D266E7E43B65}"/>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28" name="Drop Down 20" hidden="1">
          <a:extLst>
            <a:ext uri="{63B3BB69-23CF-44E3-9099-C40C66FF867C}">
              <a14:compatExt xmlns:a14="http://schemas.microsoft.com/office/drawing/2010/main" spid="_x0000_s2068"/>
            </a:ext>
            <a:ext uri="{FF2B5EF4-FFF2-40B4-BE49-F238E27FC236}">
              <a16:creationId xmlns:a16="http://schemas.microsoft.com/office/drawing/2014/main" id="{A32EAD3C-89FF-4278-859F-DDCADFA674A6}"/>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29" name="Drop Down 24" hidden="1">
          <a:extLst>
            <a:ext uri="{63B3BB69-23CF-44E3-9099-C40C66FF867C}">
              <a14:compatExt xmlns:a14="http://schemas.microsoft.com/office/drawing/2010/main" spid="_x0000_s2072"/>
            </a:ext>
            <a:ext uri="{FF2B5EF4-FFF2-40B4-BE49-F238E27FC236}">
              <a16:creationId xmlns:a16="http://schemas.microsoft.com/office/drawing/2014/main" id="{6BBDBE7C-8C77-422E-B821-AB4564F0061F}"/>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30" name="Drop Down 4" hidden="1">
          <a:extLst>
            <a:ext uri="{63B3BB69-23CF-44E3-9099-C40C66FF867C}">
              <a14:compatExt xmlns:a14="http://schemas.microsoft.com/office/drawing/2010/main" spid="_x0000_s2052"/>
            </a:ext>
            <a:ext uri="{FF2B5EF4-FFF2-40B4-BE49-F238E27FC236}">
              <a16:creationId xmlns:a16="http://schemas.microsoft.com/office/drawing/2014/main" id="{1B0B366E-C1C6-441B-B11A-F73448645DD4}"/>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31" name="Drop Down 4" hidden="1">
          <a:extLst>
            <a:ext uri="{63B3BB69-23CF-44E3-9099-C40C66FF867C}">
              <a14:compatExt xmlns:a14="http://schemas.microsoft.com/office/drawing/2010/main" spid="_x0000_s2052"/>
            </a:ext>
            <a:ext uri="{FF2B5EF4-FFF2-40B4-BE49-F238E27FC236}">
              <a16:creationId xmlns:a16="http://schemas.microsoft.com/office/drawing/2014/main" id="{F0D23123-AA24-47B0-A8C0-D438F023951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32" name="Drop Down 4" hidden="1">
          <a:extLst>
            <a:ext uri="{63B3BB69-23CF-44E3-9099-C40C66FF867C}">
              <a14:compatExt xmlns:a14="http://schemas.microsoft.com/office/drawing/2010/main" spid="_x0000_s2052"/>
            </a:ext>
            <a:ext uri="{FF2B5EF4-FFF2-40B4-BE49-F238E27FC236}">
              <a16:creationId xmlns:a16="http://schemas.microsoft.com/office/drawing/2014/main" id="{939CA30C-A848-433E-A5F3-B9E68DAA6E18}"/>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33" name="Drop Down 4" hidden="1">
          <a:extLst>
            <a:ext uri="{63B3BB69-23CF-44E3-9099-C40C66FF867C}">
              <a14:compatExt xmlns:a14="http://schemas.microsoft.com/office/drawing/2010/main" spid="_x0000_s2052"/>
            </a:ext>
            <a:ext uri="{FF2B5EF4-FFF2-40B4-BE49-F238E27FC236}">
              <a16:creationId xmlns:a16="http://schemas.microsoft.com/office/drawing/2014/main" id="{306C361D-03CD-4CE5-A116-FEC79E08B55C}"/>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34" name="Drop Down 4" hidden="1">
          <a:extLst>
            <a:ext uri="{63B3BB69-23CF-44E3-9099-C40C66FF867C}">
              <a14:compatExt xmlns:a14="http://schemas.microsoft.com/office/drawing/2010/main" spid="_x0000_s2052"/>
            </a:ext>
            <a:ext uri="{FF2B5EF4-FFF2-40B4-BE49-F238E27FC236}">
              <a16:creationId xmlns:a16="http://schemas.microsoft.com/office/drawing/2014/main" id="{671C0051-F594-40B7-817B-9BC479200F0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35" name="Drop Down 20" hidden="1">
          <a:extLst>
            <a:ext uri="{63B3BB69-23CF-44E3-9099-C40C66FF867C}">
              <a14:compatExt xmlns:a14="http://schemas.microsoft.com/office/drawing/2010/main" spid="_x0000_s2068"/>
            </a:ext>
            <a:ext uri="{FF2B5EF4-FFF2-40B4-BE49-F238E27FC236}">
              <a16:creationId xmlns:a16="http://schemas.microsoft.com/office/drawing/2014/main" id="{91B4B973-0A91-4224-BF44-7493F4CC36A5}"/>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36" name="Drop Down 24" hidden="1">
          <a:extLst>
            <a:ext uri="{63B3BB69-23CF-44E3-9099-C40C66FF867C}">
              <a14:compatExt xmlns:a14="http://schemas.microsoft.com/office/drawing/2010/main" spid="_x0000_s2072"/>
            </a:ext>
            <a:ext uri="{FF2B5EF4-FFF2-40B4-BE49-F238E27FC236}">
              <a16:creationId xmlns:a16="http://schemas.microsoft.com/office/drawing/2014/main" id="{54A7B2FA-AE78-41AB-A8AC-6122F7B78E41}"/>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37" name="Drop Down 4" hidden="1">
          <a:extLst>
            <a:ext uri="{63B3BB69-23CF-44E3-9099-C40C66FF867C}">
              <a14:compatExt xmlns:a14="http://schemas.microsoft.com/office/drawing/2010/main" spid="_x0000_s2052"/>
            </a:ext>
            <a:ext uri="{FF2B5EF4-FFF2-40B4-BE49-F238E27FC236}">
              <a16:creationId xmlns:a16="http://schemas.microsoft.com/office/drawing/2014/main" id="{89348162-5164-4364-A155-7CCD87FA493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38" name="Drop Down 4" hidden="1">
          <a:extLst>
            <a:ext uri="{63B3BB69-23CF-44E3-9099-C40C66FF867C}">
              <a14:compatExt xmlns:a14="http://schemas.microsoft.com/office/drawing/2010/main" spid="_x0000_s2052"/>
            </a:ext>
            <a:ext uri="{FF2B5EF4-FFF2-40B4-BE49-F238E27FC236}">
              <a16:creationId xmlns:a16="http://schemas.microsoft.com/office/drawing/2014/main" id="{3CCBF56E-D8AD-436B-843C-86B706DDE19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39" name="Drop Down 4" hidden="1">
          <a:extLst>
            <a:ext uri="{63B3BB69-23CF-44E3-9099-C40C66FF867C}">
              <a14:compatExt xmlns:a14="http://schemas.microsoft.com/office/drawing/2010/main" spid="_x0000_s2052"/>
            </a:ext>
            <a:ext uri="{FF2B5EF4-FFF2-40B4-BE49-F238E27FC236}">
              <a16:creationId xmlns:a16="http://schemas.microsoft.com/office/drawing/2014/main" id="{1A60CFE4-5189-48D7-80D7-53E84116D9D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40" name="Drop Down 4" hidden="1">
          <a:extLst>
            <a:ext uri="{63B3BB69-23CF-44E3-9099-C40C66FF867C}">
              <a14:compatExt xmlns:a14="http://schemas.microsoft.com/office/drawing/2010/main" spid="_x0000_s2052"/>
            </a:ext>
            <a:ext uri="{FF2B5EF4-FFF2-40B4-BE49-F238E27FC236}">
              <a16:creationId xmlns:a16="http://schemas.microsoft.com/office/drawing/2014/main" id="{98784992-998E-4DFD-B204-0B6216803D70}"/>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41" name="Drop Down 4" hidden="1">
          <a:extLst>
            <a:ext uri="{63B3BB69-23CF-44E3-9099-C40C66FF867C}">
              <a14:compatExt xmlns:a14="http://schemas.microsoft.com/office/drawing/2010/main" spid="_x0000_s2052"/>
            </a:ext>
            <a:ext uri="{FF2B5EF4-FFF2-40B4-BE49-F238E27FC236}">
              <a16:creationId xmlns:a16="http://schemas.microsoft.com/office/drawing/2014/main" id="{C75758E6-F755-44DD-B040-BF30B985CEF0}"/>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42" name="Drop Down 20" hidden="1">
          <a:extLst>
            <a:ext uri="{63B3BB69-23CF-44E3-9099-C40C66FF867C}">
              <a14:compatExt xmlns:a14="http://schemas.microsoft.com/office/drawing/2010/main" spid="_x0000_s2068"/>
            </a:ext>
            <a:ext uri="{FF2B5EF4-FFF2-40B4-BE49-F238E27FC236}">
              <a16:creationId xmlns:a16="http://schemas.microsoft.com/office/drawing/2014/main" id="{A16C8021-6680-40A0-924C-3FFA9D6CEC53}"/>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43" name="Drop Down 24" hidden="1">
          <a:extLst>
            <a:ext uri="{63B3BB69-23CF-44E3-9099-C40C66FF867C}">
              <a14:compatExt xmlns:a14="http://schemas.microsoft.com/office/drawing/2010/main" spid="_x0000_s2072"/>
            </a:ext>
            <a:ext uri="{FF2B5EF4-FFF2-40B4-BE49-F238E27FC236}">
              <a16:creationId xmlns:a16="http://schemas.microsoft.com/office/drawing/2014/main" id="{90A6D736-13A4-4318-8D0C-A627951CF214}"/>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44" name="Drop Down 4" hidden="1">
          <a:extLst>
            <a:ext uri="{63B3BB69-23CF-44E3-9099-C40C66FF867C}">
              <a14:compatExt xmlns:a14="http://schemas.microsoft.com/office/drawing/2010/main" spid="_x0000_s2052"/>
            </a:ext>
            <a:ext uri="{FF2B5EF4-FFF2-40B4-BE49-F238E27FC236}">
              <a16:creationId xmlns:a16="http://schemas.microsoft.com/office/drawing/2014/main" id="{999DF744-477A-47E6-9C98-4CD0B1712AFD}"/>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45" name="Drop Down 4" hidden="1">
          <a:extLst>
            <a:ext uri="{63B3BB69-23CF-44E3-9099-C40C66FF867C}">
              <a14:compatExt xmlns:a14="http://schemas.microsoft.com/office/drawing/2010/main" spid="_x0000_s2052"/>
            </a:ext>
            <a:ext uri="{FF2B5EF4-FFF2-40B4-BE49-F238E27FC236}">
              <a16:creationId xmlns:a16="http://schemas.microsoft.com/office/drawing/2014/main" id="{8878F303-B6E3-457A-B517-66AC0CA99B2D}"/>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46" name="Drop Down 4" hidden="1">
          <a:extLst>
            <a:ext uri="{63B3BB69-23CF-44E3-9099-C40C66FF867C}">
              <a14:compatExt xmlns:a14="http://schemas.microsoft.com/office/drawing/2010/main" spid="_x0000_s2052"/>
            </a:ext>
            <a:ext uri="{FF2B5EF4-FFF2-40B4-BE49-F238E27FC236}">
              <a16:creationId xmlns:a16="http://schemas.microsoft.com/office/drawing/2014/main" id="{679EF4F6-3FC5-4C98-9EA6-5BC642B6EC4F}"/>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47" name="Drop Down 4" hidden="1">
          <a:extLst>
            <a:ext uri="{63B3BB69-23CF-44E3-9099-C40C66FF867C}">
              <a14:compatExt xmlns:a14="http://schemas.microsoft.com/office/drawing/2010/main" spid="_x0000_s2052"/>
            </a:ext>
            <a:ext uri="{FF2B5EF4-FFF2-40B4-BE49-F238E27FC236}">
              <a16:creationId xmlns:a16="http://schemas.microsoft.com/office/drawing/2014/main" id="{7A515B85-7839-4C6C-9BA8-EB9C85E3FAF1}"/>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48" name="Drop Down 4" hidden="1">
          <a:extLst>
            <a:ext uri="{63B3BB69-23CF-44E3-9099-C40C66FF867C}">
              <a14:compatExt xmlns:a14="http://schemas.microsoft.com/office/drawing/2010/main" spid="_x0000_s2052"/>
            </a:ext>
            <a:ext uri="{FF2B5EF4-FFF2-40B4-BE49-F238E27FC236}">
              <a16:creationId xmlns:a16="http://schemas.microsoft.com/office/drawing/2014/main" id="{695A1C0D-1500-426D-87D6-02459BAF7696}"/>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49" name="Drop Down 20" hidden="1">
          <a:extLst>
            <a:ext uri="{63B3BB69-23CF-44E3-9099-C40C66FF867C}">
              <a14:compatExt xmlns:a14="http://schemas.microsoft.com/office/drawing/2010/main" spid="_x0000_s2068"/>
            </a:ext>
            <a:ext uri="{FF2B5EF4-FFF2-40B4-BE49-F238E27FC236}">
              <a16:creationId xmlns:a16="http://schemas.microsoft.com/office/drawing/2014/main" id="{3AA987DA-E822-4D84-8E59-A72BDB614877}"/>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50" name="Drop Down 24" hidden="1">
          <a:extLst>
            <a:ext uri="{63B3BB69-23CF-44E3-9099-C40C66FF867C}">
              <a14:compatExt xmlns:a14="http://schemas.microsoft.com/office/drawing/2010/main" spid="_x0000_s2072"/>
            </a:ext>
            <a:ext uri="{FF2B5EF4-FFF2-40B4-BE49-F238E27FC236}">
              <a16:creationId xmlns:a16="http://schemas.microsoft.com/office/drawing/2014/main" id="{BDC93E40-463D-4198-87B8-E2813706D6FD}"/>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51" name="Drop Down 4" hidden="1">
          <a:extLst>
            <a:ext uri="{63B3BB69-23CF-44E3-9099-C40C66FF867C}">
              <a14:compatExt xmlns:a14="http://schemas.microsoft.com/office/drawing/2010/main" spid="_x0000_s2052"/>
            </a:ext>
            <a:ext uri="{FF2B5EF4-FFF2-40B4-BE49-F238E27FC236}">
              <a16:creationId xmlns:a16="http://schemas.microsoft.com/office/drawing/2014/main" id="{97503DD6-7186-4FE4-965E-093B1672AAB6}"/>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52" name="Drop Down 4" hidden="1">
          <a:extLst>
            <a:ext uri="{63B3BB69-23CF-44E3-9099-C40C66FF867C}">
              <a14:compatExt xmlns:a14="http://schemas.microsoft.com/office/drawing/2010/main" spid="_x0000_s2052"/>
            </a:ext>
            <a:ext uri="{FF2B5EF4-FFF2-40B4-BE49-F238E27FC236}">
              <a16:creationId xmlns:a16="http://schemas.microsoft.com/office/drawing/2014/main" id="{731741C3-9211-4E12-B068-2FAABFA24574}"/>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53" name="Drop Down 4" hidden="1">
          <a:extLst>
            <a:ext uri="{63B3BB69-23CF-44E3-9099-C40C66FF867C}">
              <a14:compatExt xmlns:a14="http://schemas.microsoft.com/office/drawing/2010/main" spid="_x0000_s2052"/>
            </a:ext>
            <a:ext uri="{FF2B5EF4-FFF2-40B4-BE49-F238E27FC236}">
              <a16:creationId xmlns:a16="http://schemas.microsoft.com/office/drawing/2014/main" id="{657D056F-D6B6-4EC7-87A3-53F2E3067C0B}"/>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54" name="Drop Down 4" hidden="1">
          <a:extLst>
            <a:ext uri="{63B3BB69-23CF-44E3-9099-C40C66FF867C}">
              <a14:compatExt xmlns:a14="http://schemas.microsoft.com/office/drawing/2010/main" spid="_x0000_s2052"/>
            </a:ext>
            <a:ext uri="{FF2B5EF4-FFF2-40B4-BE49-F238E27FC236}">
              <a16:creationId xmlns:a16="http://schemas.microsoft.com/office/drawing/2014/main" id="{26DB7331-49AB-4EDB-9580-5C553185B20B}"/>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55" name="Drop Down 4" hidden="1">
          <a:extLst>
            <a:ext uri="{63B3BB69-23CF-44E3-9099-C40C66FF867C}">
              <a14:compatExt xmlns:a14="http://schemas.microsoft.com/office/drawing/2010/main" spid="_x0000_s2052"/>
            </a:ext>
            <a:ext uri="{FF2B5EF4-FFF2-40B4-BE49-F238E27FC236}">
              <a16:creationId xmlns:a16="http://schemas.microsoft.com/office/drawing/2014/main" id="{2A470095-FA7F-4A6A-9FAD-233C9713C50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56" name="Drop Down 20" hidden="1">
          <a:extLst>
            <a:ext uri="{63B3BB69-23CF-44E3-9099-C40C66FF867C}">
              <a14:compatExt xmlns:a14="http://schemas.microsoft.com/office/drawing/2010/main" spid="_x0000_s2068"/>
            </a:ext>
            <a:ext uri="{FF2B5EF4-FFF2-40B4-BE49-F238E27FC236}">
              <a16:creationId xmlns:a16="http://schemas.microsoft.com/office/drawing/2014/main" id="{0F5E9702-2121-4B7B-9F4B-A106756B5D62}"/>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57" name="Drop Down 24" hidden="1">
          <a:extLst>
            <a:ext uri="{63B3BB69-23CF-44E3-9099-C40C66FF867C}">
              <a14:compatExt xmlns:a14="http://schemas.microsoft.com/office/drawing/2010/main" spid="_x0000_s2072"/>
            </a:ext>
            <a:ext uri="{FF2B5EF4-FFF2-40B4-BE49-F238E27FC236}">
              <a16:creationId xmlns:a16="http://schemas.microsoft.com/office/drawing/2014/main" id="{241F1945-83F5-4D3A-9836-16F795FC4EB7}"/>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58" name="Drop Down 4" hidden="1">
          <a:extLst>
            <a:ext uri="{63B3BB69-23CF-44E3-9099-C40C66FF867C}">
              <a14:compatExt xmlns:a14="http://schemas.microsoft.com/office/drawing/2010/main" spid="_x0000_s2052"/>
            </a:ext>
            <a:ext uri="{FF2B5EF4-FFF2-40B4-BE49-F238E27FC236}">
              <a16:creationId xmlns:a16="http://schemas.microsoft.com/office/drawing/2014/main" id="{11413B23-213B-403A-8801-4222590AE3B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59" name="Drop Down 4" hidden="1">
          <a:extLst>
            <a:ext uri="{63B3BB69-23CF-44E3-9099-C40C66FF867C}">
              <a14:compatExt xmlns:a14="http://schemas.microsoft.com/office/drawing/2010/main" spid="_x0000_s2052"/>
            </a:ext>
            <a:ext uri="{FF2B5EF4-FFF2-40B4-BE49-F238E27FC236}">
              <a16:creationId xmlns:a16="http://schemas.microsoft.com/office/drawing/2014/main" id="{1098BB86-A55F-4B90-AB24-EE6E65C0BBD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60" name="Drop Down 4" hidden="1">
          <a:extLst>
            <a:ext uri="{63B3BB69-23CF-44E3-9099-C40C66FF867C}">
              <a14:compatExt xmlns:a14="http://schemas.microsoft.com/office/drawing/2010/main" spid="_x0000_s2052"/>
            </a:ext>
            <a:ext uri="{FF2B5EF4-FFF2-40B4-BE49-F238E27FC236}">
              <a16:creationId xmlns:a16="http://schemas.microsoft.com/office/drawing/2014/main" id="{9D7ADFAC-D1C0-4EE5-92E6-2938A154204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61" name="Drop Down 4" hidden="1">
          <a:extLst>
            <a:ext uri="{63B3BB69-23CF-44E3-9099-C40C66FF867C}">
              <a14:compatExt xmlns:a14="http://schemas.microsoft.com/office/drawing/2010/main" spid="_x0000_s2052"/>
            </a:ext>
            <a:ext uri="{FF2B5EF4-FFF2-40B4-BE49-F238E27FC236}">
              <a16:creationId xmlns:a16="http://schemas.microsoft.com/office/drawing/2014/main" id="{201CB365-D496-4EB6-BA54-93906A9B4E8F}"/>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62" name="Drop Down 4" hidden="1">
          <a:extLst>
            <a:ext uri="{63B3BB69-23CF-44E3-9099-C40C66FF867C}">
              <a14:compatExt xmlns:a14="http://schemas.microsoft.com/office/drawing/2010/main" spid="_x0000_s2052"/>
            </a:ext>
            <a:ext uri="{FF2B5EF4-FFF2-40B4-BE49-F238E27FC236}">
              <a16:creationId xmlns:a16="http://schemas.microsoft.com/office/drawing/2014/main" id="{0779EDA1-D687-4731-8F9F-2191B2461511}"/>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63" name="Drop Down 20" hidden="1">
          <a:extLst>
            <a:ext uri="{63B3BB69-23CF-44E3-9099-C40C66FF867C}">
              <a14:compatExt xmlns:a14="http://schemas.microsoft.com/office/drawing/2010/main" spid="_x0000_s2068"/>
            </a:ext>
            <a:ext uri="{FF2B5EF4-FFF2-40B4-BE49-F238E27FC236}">
              <a16:creationId xmlns:a16="http://schemas.microsoft.com/office/drawing/2014/main" id="{0A84DD51-4937-4A16-9DCC-BD1CBD24FDB5}"/>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64" name="Drop Down 24" hidden="1">
          <a:extLst>
            <a:ext uri="{63B3BB69-23CF-44E3-9099-C40C66FF867C}">
              <a14:compatExt xmlns:a14="http://schemas.microsoft.com/office/drawing/2010/main" spid="_x0000_s2072"/>
            </a:ext>
            <a:ext uri="{FF2B5EF4-FFF2-40B4-BE49-F238E27FC236}">
              <a16:creationId xmlns:a16="http://schemas.microsoft.com/office/drawing/2014/main" id="{9B53B8A4-40C5-4DBD-84E2-B75BCF297C52}"/>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65" name="Drop Down 4" hidden="1">
          <a:extLst>
            <a:ext uri="{63B3BB69-23CF-44E3-9099-C40C66FF867C}">
              <a14:compatExt xmlns:a14="http://schemas.microsoft.com/office/drawing/2010/main" spid="_x0000_s2052"/>
            </a:ext>
            <a:ext uri="{FF2B5EF4-FFF2-40B4-BE49-F238E27FC236}">
              <a16:creationId xmlns:a16="http://schemas.microsoft.com/office/drawing/2014/main" id="{B71F2DE2-5F29-4C77-B5A2-DD824088E0CA}"/>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66" name="Drop Down 4" hidden="1">
          <a:extLst>
            <a:ext uri="{63B3BB69-23CF-44E3-9099-C40C66FF867C}">
              <a14:compatExt xmlns:a14="http://schemas.microsoft.com/office/drawing/2010/main" spid="_x0000_s2052"/>
            </a:ext>
            <a:ext uri="{FF2B5EF4-FFF2-40B4-BE49-F238E27FC236}">
              <a16:creationId xmlns:a16="http://schemas.microsoft.com/office/drawing/2014/main" id="{5D9BD298-7375-48EF-9876-322235DDAB98}"/>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67" name="Drop Down 4" hidden="1">
          <a:extLst>
            <a:ext uri="{63B3BB69-23CF-44E3-9099-C40C66FF867C}">
              <a14:compatExt xmlns:a14="http://schemas.microsoft.com/office/drawing/2010/main" spid="_x0000_s2052"/>
            </a:ext>
            <a:ext uri="{FF2B5EF4-FFF2-40B4-BE49-F238E27FC236}">
              <a16:creationId xmlns:a16="http://schemas.microsoft.com/office/drawing/2014/main" id="{C4AA0355-6986-4D0C-B2CD-E0AE15BB9E34}"/>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68" name="Drop Down 4" hidden="1">
          <a:extLst>
            <a:ext uri="{63B3BB69-23CF-44E3-9099-C40C66FF867C}">
              <a14:compatExt xmlns:a14="http://schemas.microsoft.com/office/drawing/2010/main" spid="_x0000_s2052"/>
            </a:ext>
            <a:ext uri="{FF2B5EF4-FFF2-40B4-BE49-F238E27FC236}">
              <a16:creationId xmlns:a16="http://schemas.microsoft.com/office/drawing/2014/main" id="{CD4F39D0-B18E-44AE-BA33-4430C509CE44}"/>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69" name="Drop Down 4" hidden="1">
          <a:extLst>
            <a:ext uri="{63B3BB69-23CF-44E3-9099-C40C66FF867C}">
              <a14:compatExt xmlns:a14="http://schemas.microsoft.com/office/drawing/2010/main" spid="_x0000_s2052"/>
            </a:ext>
            <a:ext uri="{FF2B5EF4-FFF2-40B4-BE49-F238E27FC236}">
              <a16:creationId xmlns:a16="http://schemas.microsoft.com/office/drawing/2014/main" id="{ED2937F2-25E8-4E78-B5BF-AF88148E76B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70" name="Drop Down 20" hidden="1">
          <a:extLst>
            <a:ext uri="{63B3BB69-23CF-44E3-9099-C40C66FF867C}">
              <a14:compatExt xmlns:a14="http://schemas.microsoft.com/office/drawing/2010/main" spid="_x0000_s2068"/>
            </a:ext>
            <a:ext uri="{FF2B5EF4-FFF2-40B4-BE49-F238E27FC236}">
              <a16:creationId xmlns:a16="http://schemas.microsoft.com/office/drawing/2014/main" id="{55880440-70BB-4511-9056-2B02453748FB}"/>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71" name="Drop Down 24" hidden="1">
          <a:extLst>
            <a:ext uri="{63B3BB69-23CF-44E3-9099-C40C66FF867C}">
              <a14:compatExt xmlns:a14="http://schemas.microsoft.com/office/drawing/2010/main" spid="_x0000_s2072"/>
            </a:ext>
            <a:ext uri="{FF2B5EF4-FFF2-40B4-BE49-F238E27FC236}">
              <a16:creationId xmlns:a16="http://schemas.microsoft.com/office/drawing/2014/main" id="{CE0D22F0-A105-4A9B-9A02-61541517C7AD}"/>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72" name="Drop Down 4" hidden="1">
          <a:extLst>
            <a:ext uri="{63B3BB69-23CF-44E3-9099-C40C66FF867C}">
              <a14:compatExt xmlns:a14="http://schemas.microsoft.com/office/drawing/2010/main" spid="_x0000_s2052"/>
            </a:ext>
            <a:ext uri="{FF2B5EF4-FFF2-40B4-BE49-F238E27FC236}">
              <a16:creationId xmlns:a16="http://schemas.microsoft.com/office/drawing/2014/main" id="{604FB32C-B96D-4C2E-9E4E-2B2949884A9F}"/>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73" name="Drop Down 4" hidden="1">
          <a:extLst>
            <a:ext uri="{63B3BB69-23CF-44E3-9099-C40C66FF867C}">
              <a14:compatExt xmlns:a14="http://schemas.microsoft.com/office/drawing/2010/main" spid="_x0000_s2052"/>
            </a:ext>
            <a:ext uri="{FF2B5EF4-FFF2-40B4-BE49-F238E27FC236}">
              <a16:creationId xmlns:a16="http://schemas.microsoft.com/office/drawing/2014/main" id="{8C04CA62-D6FB-43B2-9A14-8ECCF86B511E}"/>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74" name="Drop Down 4" hidden="1">
          <a:extLst>
            <a:ext uri="{63B3BB69-23CF-44E3-9099-C40C66FF867C}">
              <a14:compatExt xmlns:a14="http://schemas.microsoft.com/office/drawing/2010/main" spid="_x0000_s2052"/>
            </a:ext>
            <a:ext uri="{FF2B5EF4-FFF2-40B4-BE49-F238E27FC236}">
              <a16:creationId xmlns:a16="http://schemas.microsoft.com/office/drawing/2014/main" id="{A6318B27-9928-4CEF-9EB4-A68C63A86CD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75" name="Drop Down 4" hidden="1">
          <a:extLst>
            <a:ext uri="{63B3BB69-23CF-44E3-9099-C40C66FF867C}">
              <a14:compatExt xmlns:a14="http://schemas.microsoft.com/office/drawing/2010/main" spid="_x0000_s2052"/>
            </a:ext>
            <a:ext uri="{FF2B5EF4-FFF2-40B4-BE49-F238E27FC236}">
              <a16:creationId xmlns:a16="http://schemas.microsoft.com/office/drawing/2014/main" id="{0CCBFC74-5D0C-4154-BE2D-8D8F60295337}"/>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76" name="Drop Down 4" hidden="1">
          <a:extLst>
            <a:ext uri="{63B3BB69-23CF-44E3-9099-C40C66FF867C}">
              <a14:compatExt xmlns:a14="http://schemas.microsoft.com/office/drawing/2010/main" spid="_x0000_s2052"/>
            </a:ext>
            <a:ext uri="{FF2B5EF4-FFF2-40B4-BE49-F238E27FC236}">
              <a16:creationId xmlns:a16="http://schemas.microsoft.com/office/drawing/2014/main" id="{08827EC8-36D9-4DD7-BF0E-2DA6B9E0EE2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77" name="Drop Down 20" hidden="1">
          <a:extLst>
            <a:ext uri="{63B3BB69-23CF-44E3-9099-C40C66FF867C}">
              <a14:compatExt xmlns:a14="http://schemas.microsoft.com/office/drawing/2010/main" spid="_x0000_s2068"/>
            </a:ext>
            <a:ext uri="{FF2B5EF4-FFF2-40B4-BE49-F238E27FC236}">
              <a16:creationId xmlns:a16="http://schemas.microsoft.com/office/drawing/2014/main" id="{C3A5026C-86D9-4182-8C20-8F10A15B0AD2}"/>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78" name="Drop Down 24" hidden="1">
          <a:extLst>
            <a:ext uri="{63B3BB69-23CF-44E3-9099-C40C66FF867C}">
              <a14:compatExt xmlns:a14="http://schemas.microsoft.com/office/drawing/2010/main" spid="_x0000_s2072"/>
            </a:ext>
            <a:ext uri="{FF2B5EF4-FFF2-40B4-BE49-F238E27FC236}">
              <a16:creationId xmlns:a16="http://schemas.microsoft.com/office/drawing/2014/main" id="{ED9AE936-22C5-47C4-9497-C7FB03AFE063}"/>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79" name="Drop Down 4" hidden="1">
          <a:extLst>
            <a:ext uri="{63B3BB69-23CF-44E3-9099-C40C66FF867C}">
              <a14:compatExt xmlns:a14="http://schemas.microsoft.com/office/drawing/2010/main" spid="_x0000_s2052"/>
            </a:ext>
            <a:ext uri="{FF2B5EF4-FFF2-40B4-BE49-F238E27FC236}">
              <a16:creationId xmlns:a16="http://schemas.microsoft.com/office/drawing/2014/main" id="{8C104AD1-E725-4FDF-B760-E39CB64FBB5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80" name="Drop Down 4" hidden="1">
          <a:extLst>
            <a:ext uri="{63B3BB69-23CF-44E3-9099-C40C66FF867C}">
              <a14:compatExt xmlns:a14="http://schemas.microsoft.com/office/drawing/2010/main" spid="_x0000_s2052"/>
            </a:ext>
            <a:ext uri="{FF2B5EF4-FFF2-40B4-BE49-F238E27FC236}">
              <a16:creationId xmlns:a16="http://schemas.microsoft.com/office/drawing/2014/main" id="{04464816-67B8-4C6B-8DCE-0B0054758E2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81" name="Drop Down 4" hidden="1">
          <a:extLst>
            <a:ext uri="{63B3BB69-23CF-44E3-9099-C40C66FF867C}">
              <a14:compatExt xmlns:a14="http://schemas.microsoft.com/office/drawing/2010/main" spid="_x0000_s2052"/>
            </a:ext>
            <a:ext uri="{FF2B5EF4-FFF2-40B4-BE49-F238E27FC236}">
              <a16:creationId xmlns:a16="http://schemas.microsoft.com/office/drawing/2014/main" id="{9108936F-FA73-4293-BFE1-26C7FC7E5C0B}"/>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82" name="Drop Down 4" hidden="1">
          <a:extLst>
            <a:ext uri="{63B3BB69-23CF-44E3-9099-C40C66FF867C}">
              <a14:compatExt xmlns:a14="http://schemas.microsoft.com/office/drawing/2010/main" spid="_x0000_s2052"/>
            </a:ext>
            <a:ext uri="{FF2B5EF4-FFF2-40B4-BE49-F238E27FC236}">
              <a16:creationId xmlns:a16="http://schemas.microsoft.com/office/drawing/2014/main" id="{C7D26387-71D1-4DD5-9C36-35AB955953E2}"/>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83" name="Drop Down 4" hidden="1">
          <a:extLst>
            <a:ext uri="{63B3BB69-23CF-44E3-9099-C40C66FF867C}">
              <a14:compatExt xmlns:a14="http://schemas.microsoft.com/office/drawing/2010/main" spid="_x0000_s2052"/>
            </a:ext>
            <a:ext uri="{FF2B5EF4-FFF2-40B4-BE49-F238E27FC236}">
              <a16:creationId xmlns:a16="http://schemas.microsoft.com/office/drawing/2014/main" id="{A017A3D8-710B-42A5-B980-CAC20F824DC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84" name="Drop Down 20" hidden="1">
          <a:extLst>
            <a:ext uri="{63B3BB69-23CF-44E3-9099-C40C66FF867C}">
              <a14:compatExt xmlns:a14="http://schemas.microsoft.com/office/drawing/2010/main" spid="_x0000_s2068"/>
            </a:ext>
            <a:ext uri="{FF2B5EF4-FFF2-40B4-BE49-F238E27FC236}">
              <a16:creationId xmlns:a16="http://schemas.microsoft.com/office/drawing/2014/main" id="{6E77D3F7-FD95-4230-85E7-D46201FE23E4}"/>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85" name="Drop Down 24" hidden="1">
          <a:extLst>
            <a:ext uri="{63B3BB69-23CF-44E3-9099-C40C66FF867C}">
              <a14:compatExt xmlns:a14="http://schemas.microsoft.com/office/drawing/2010/main" spid="_x0000_s2072"/>
            </a:ext>
            <a:ext uri="{FF2B5EF4-FFF2-40B4-BE49-F238E27FC236}">
              <a16:creationId xmlns:a16="http://schemas.microsoft.com/office/drawing/2014/main" id="{D424A509-6B7D-4569-8D0C-5849318E94D6}"/>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86" name="Drop Down 4" hidden="1">
          <a:extLst>
            <a:ext uri="{63B3BB69-23CF-44E3-9099-C40C66FF867C}">
              <a14:compatExt xmlns:a14="http://schemas.microsoft.com/office/drawing/2010/main" spid="_x0000_s2052"/>
            </a:ext>
            <a:ext uri="{FF2B5EF4-FFF2-40B4-BE49-F238E27FC236}">
              <a16:creationId xmlns:a16="http://schemas.microsoft.com/office/drawing/2014/main" id="{CF5D7784-8045-4922-8BE9-8C20BC506DC8}"/>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87" name="Drop Down 4" hidden="1">
          <a:extLst>
            <a:ext uri="{63B3BB69-23CF-44E3-9099-C40C66FF867C}">
              <a14:compatExt xmlns:a14="http://schemas.microsoft.com/office/drawing/2010/main" spid="_x0000_s2052"/>
            </a:ext>
            <a:ext uri="{FF2B5EF4-FFF2-40B4-BE49-F238E27FC236}">
              <a16:creationId xmlns:a16="http://schemas.microsoft.com/office/drawing/2014/main" id="{16E346AF-0032-46CF-932B-8CB81D9187EF}"/>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88" name="Drop Down 4" hidden="1">
          <a:extLst>
            <a:ext uri="{63B3BB69-23CF-44E3-9099-C40C66FF867C}">
              <a14:compatExt xmlns:a14="http://schemas.microsoft.com/office/drawing/2010/main" spid="_x0000_s2052"/>
            </a:ext>
            <a:ext uri="{FF2B5EF4-FFF2-40B4-BE49-F238E27FC236}">
              <a16:creationId xmlns:a16="http://schemas.microsoft.com/office/drawing/2014/main" id="{815AA9B2-77BB-4CBE-87E4-5229433FE30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89" name="Drop Down 4" hidden="1">
          <a:extLst>
            <a:ext uri="{63B3BB69-23CF-44E3-9099-C40C66FF867C}">
              <a14:compatExt xmlns:a14="http://schemas.microsoft.com/office/drawing/2010/main" spid="_x0000_s2052"/>
            </a:ext>
            <a:ext uri="{FF2B5EF4-FFF2-40B4-BE49-F238E27FC236}">
              <a16:creationId xmlns:a16="http://schemas.microsoft.com/office/drawing/2014/main" id="{43CA39DD-26B8-4C1C-A4F9-0B0FAEBD213C}"/>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90" name="Drop Down 4" hidden="1">
          <a:extLst>
            <a:ext uri="{63B3BB69-23CF-44E3-9099-C40C66FF867C}">
              <a14:compatExt xmlns:a14="http://schemas.microsoft.com/office/drawing/2010/main" spid="_x0000_s2052"/>
            </a:ext>
            <a:ext uri="{FF2B5EF4-FFF2-40B4-BE49-F238E27FC236}">
              <a16:creationId xmlns:a16="http://schemas.microsoft.com/office/drawing/2014/main" id="{0BF91C7B-8A46-4025-A3AB-BAB3D23FB3E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91" name="Drop Down 20" hidden="1">
          <a:extLst>
            <a:ext uri="{63B3BB69-23CF-44E3-9099-C40C66FF867C}">
              <a14:compatExt xmlns:a14="http://schemas.microsoft.com/office/drawing/2010/main" spid="_x0000_s2068"/>
            </a:ext>
            <a:ext uri="{FF2B5EF4-FFF2-40B4-BE49-F238E27FC236}">
              <a16:creationId xmlns:a16="http://schemas.microsoft.com/office/drawing/2014/main" id="{53E7679B-8FA8-42EA-AFE2-AA3A5B287D7D}"/>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92" name="Drop Down 24" hidden="1">
          <a:extLst>
            <a:ext uri="{63B3BB69-23CF-44E3-9099-C40C66FF867C}">
              <a14:compatExt xmlns:a14="http://schemas.microsoft.com/office/drawing/2010/main" spid="_x0000_s2072"/>
            </a:ext>
            <a:ext uri="{FF2B5EF4-FFF2-40B4-BE49-F238E27FC236}">
              <a16:creationId xmlns:a16="http://schemas.microsoft.com/office/drawing/2014/main" id="{30E6651E-EAC2-493A-A77E-217998D3E129}"/>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93" name="Drop Down 4" hidden="1">
          <a:extLst>
            <a:ext uri="{63B3BB69-23CF-44E3-9099-C40C66FF867C}">
              <a14:compatExt xmlns:a14="http://schemas.microsoft.com/office/drawing/2010/main" spid="_x0000_s2052"/>
            </a:ext>
            <a:ext uri="{FF2B5EF4-FFF2-40B4-BE49-F238E27FC236}">
              <a16:creationId xmlns:a16="http://schemas.microsoft.com/office/drawing/2014/main" id="{4E64F1FF-BF04-4DE5-863F-557626EC3ED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94" name="Drop Down 4" hidden="1">
          <a:extLst>
            <a:ext uri="{63B3BB69-23CF-44E3-9099-C40C66FF867C}">
              <a14:compatExt xmlns:a14="http://schemas.microsoft.com/office/drawing/2010/main" spid="_x0000_s2052"/>
            </a:ext>
            <a:ext uri="{FF2B5EF4-FFF2-40B4-BE49-F238E27FC236}">
              <a16:creationId xmlns:a16="http://schemas.microsoft.com/office/drawing/2014/main" id="{C72B1D89-7CBD-4474-93C4-B423EA46661F}"/>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95" name="Drop Down 4" hidden="1">
          <a:extLst>
            <a:ext uri="{63B3BB69-23CF-44E3-9099-C40C66FF867C}">
              <a14:compatExt xmlns:a14="http://schemas.microsoft.com/office/drawing/2010/main" spid="_x0000_s2052"/>
            </a:ext>
            <a:ext uri="{FF2B5EF4-FFF2-40B4-BE49-F238E27FC236}">
              <a16:creationId xmlns:a16="http://schemas.microsoft.com/office/drawing/2014/main" id="{21E1B0FF-EA26-4A91-AFE4-94764C0DF75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196" name="Drop Down 4" hidden="1">
          <a:extLst>
            <a:ext uri="{63B3BB69-23CF-44E3-9099-C40C66FF867C}">
              <a14:compatExt xmlns:a14="http://schemas.microsoft.com/office/drawing/2010/main" spid="_x0000_s2052"/>
            </a:ext>
            <a:ext uri="{FF2B5EF4-FFF2-40B4-BE49-F238E27FC236}">
              <a16:creationId xmlns:a16="http://schemas.microsoft.com/office/drawing/2014/main" id="{9A11D4D0-242B-453F-8D5E-8D073A0B765D}"/>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197" name="Drop Down 4" hidden="1">
          <a:extLst>
            <a:ext uri="{63B3BB69-23CF-44E3-9099-C40C66FF867C}">
              <a14:compatExt xmlns:a14="http://schemas.microsoft.com/office/drawing/2010/main" spid="_x0000_s2052"/>
            </a:ext>
            <a:ext uri="{FF2B5EF4-FFF2-40B4-BE49-F238E27FC236}">
              <a16:creationId xmlns:a16="http://schemas.microsoft.com/office/drawing/2014/main" id="{C65D4000-DDA7-455C-982D-1AAE383D785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198" name="Drop Down 20" hidden="1">
          <a:extLst>
            <a:ext uri="{63B3BB69-23CF-44E3-9099-C40C66FF867C}">
              <a14:compatExt xmlns:a14="http://schemas.microsoft.com/office/drawing/2010/main" spid="_x0000_s2068"/>
            </a:ext>
            <a:ext uri="{FF2B5EF4-FFF2-40B4-BE49-F238E27FC236}">
              <a16:creationId xmlns:a16="http://schemas.microsoft.com/office/drawing/2014/main" id="{450AB72C-60D1-4D78-9BA0-56366B02ADD9}"/>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199" name="Drop Down 24" hidden="1">
          <a:extLst>
            <a:ext uri="{63B3BB69-23CF-44E3-9099-C40C66FF867C}">
              <a14:compatExt xmlns:a14="http://schemas.microsoft.com/office/drawing/2010/main" spid="_x0000_s2072"/>
            </a:ext>
            <a:ext uri="{FF2B5EF4-FFF2-40B4-BE49-F238E27FC236}">
              <a16:creationId xmlns:a16="http://schemas.microsoft.com/office/drawing/2014/main" id="{1033FA36-088A-4432-A194-F70E012A4C31}"/>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00" name="Drop Down 4" hidden="1">
          <a:extLst>
            <a:ext uri="{63B3BB69-23CF-44E3-9099-C40C66FF867C}">
              <a14:compatExt xmlns:a14="http://schemas.microsoft.com/office/drawing/2010/main" spid="_x0000_s2052"/>
            </a:ext>
            <a:ext uri="{FF2B5EF4-FFF2-40B4-BE49-F238E27FC236}">
              <a16:creationId xmlns:a16="http://schemas.microsoft.com/office/drawing/2014/main" id="{B69E9D37-B537-471F-A317-6940B6081348}"/>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01" name="Drop Down 4" hidden="1">
          <a:extLst>
            <a:ext uri="{63B3BB69-23CF-44E3-9099-C40C66FF867C}">
              <a14:compatExt xmlns:a14="http://schemas.microsoft.com/office/drawing/2010/main" spid="_x0000_s2052"/>
            </a:ext>
            <a:ext uri="{FF2B5EF4-FFF2-40B4-BE49-F238E27FC236}">
              <a16:creationId xmlns:a16="http://schemas.microsoft.com/office/drawing/2014/main" id="{9A7BCA96-779F-4454-ABB6-736ED52C7AC2}"/>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02" name="Drop Down 4" hidden="1">
          <a:extLst>
            <a:ext uri="{63B3BB69-23CF-44E3-9099-C40C66FF867C}">
              <a14:compatExt xmlns:a14="http://schemas.microsoft.com/office/drawing/2010/main" spid="_x0000_s2052"/>
            </a:ext>
            <a:ext uri="{FF2B5EF4-FFF2-40B4-BE49-F238E27FC236}">
              <a16:creationId xmlns:a16="http://schemas.microsoft.com/office/drawing/2014/main" id="{E743B797-5A72-481C-B43A-EF6B1D47DE4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03" name="Drop Down 4" hidden="1">
          <a:extLst>
            <a:ext uri="{63B3BB69-23CF-44E3-9099-C40C66FF867C}">
              <a14:compatExt xmlns:a14="http://schemas.microsoft.com/office/drawing/2010/main" spid="_x0000_s2052"/>
            </a:ext>
            <a:ext uri="{FF2B5EF4-FFF2-40B4-BE49-F238E27FC236}">
              <a16:creationId xmlns:a16="http://schemas.microsoft.com/office/drawing/2014/main" id="{AA4457E9-3573-4B1B-B21B-5E512F59F47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04" name="Drop Down 4" hidden="1">
          <a:extLst>
            <a:ext uri="{63B3BB69-23CF-44E3-9099-C40C66FF867C}">
              <a14:compatExt xmlns:a14="http://schemas.microsoft.com/office/drawing/2010/main" spid="_x0000_s2052"/>
            </a:ext>
            <a:ext uri="{FF2B5EF4-FFF2-40B4-BE49-F238E27FC236}">
              <a16:creationId xmlns:a16="http://schemas.microsoft.com/office/drawing/2014/main" id="{72B16763-463B-4B46-BEBF-6E092E4F9A28}"/>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05" name="Drop Down 20" hidden="1">
          <a:extLst>
            <a:ext uri="{63B3BB69-23CF-44E3-9099-C40C66FF867C}">
              <a14:compatExt xmlns:a14="http://schemas.microsoft.com/office/drawing/2010/main" spid="_x0000_s2068"/>
            </a:ext>
            <a:ext uri="{FF2B5EF4-FFF2-40B4-BE49-F238E27FC236}">
              <a16:creationId xmlns:a16="http://schemas.microsoft.com/office/drawing/2014/main" id="{488D67A1-E751-4C8B-810D-2FF017A78156}"/>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06" name="Drop Down 24" hidden="1">
          <a:extLst>
            <a:ext uri="{63B3BB69-23CF-44E3-9099-C40C66FF867C}">
              <a14:compatExt xmlns:a14="http://schemas.microsoft.com/office/drawing/2010/main" spid="_x0000_s2072"/>
            </a:ext>
            <a:ext uri="{FF2B5EF4-FFF2-40B4-BE49-F238E27FC236}">
              <a16:creationId xmlns:a16="http://schemas.microsoft.com/office/drawing/2014/main" id="{BA0326E3-4DC5-4447-A9AC-73721BEEB071}"/>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07" name="Drop Down 4" hidden="1">
          <a:extLst>
            <a:ext uri="{63B3BB69-23CF-44E3-9099-C40C66FF867C}">
              <a14:compatExt xmlns:a14="http://schemas.microsoft.com/office/drawing/2010/main" spid="_x0000_s2052"/>
            </a:ext>
            <a:ext uri="{FF2B5EF4-FFF2-40B4-BE49-F238E27FC236}">
              <a16:creationId xmlns:a16="http://schemas.microsoft.com/office/drawing/2014/main" id="{949102B0-45D0-4DC2-B25C-49F4A53BB064}"/>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08" name="Drop Down 4" hidden="1">
          <a:extLst>
            <a:ext uri="{63B3BB69-23CF-44E3-9099-C40C66FF867C}">
              <a14:compatExt xmlns:a14="http://schemas.microsoft.com/office/drawing/2010/main" spid="_x0000_s2052"/>
            </a:ext>
            <a:ext uri="{FF2B5EF4-FFF2-40B4-BE49-F238E27FC236}">
              <a16:creationId xmlns:a16="http://schemas.microsoft.com/office/drawing/2014/main" id="{BAEBCF6E-5E82-481B-B6DB-F141E8B59A7A}"/>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09" name="Drop Down 4" hidden="1">
          <a:extLst>
            <a:ext uri="{63B3BB69-23CF-44E3-9099-C40C66FF867C}">
              <a14:compatExt xmlns:a14="http://schemas.microsoft.com/office/drawing/2010/main" spid="_x0000_s2052"/>
            </a:ext>
            <a:ext uri="{FF2B5EF4-FFF2-40B4-BE49-F238E27FC236}">
              <a16:creationId xmlns:a16="http://schemas.microsoft.com/office/drawing/2014/main" id="{A1DDF987-1A7C-44FB-8BA3-427141C365E1}"/>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10" name="Drop Down 4" hidden="1">
          <a:extLst>
            <a:ext uri="{63B3BB69-23CF-44E3-9099-C40C66FF867C}">
              <a14:compatExt xmlns:a14="http://schemas.microsoft.com/office/drawing/2010/main" spid="_x0000_s2052"/>
            </a:ext>
            <a:ext uri="{FF2B5EF4-FFF2-40B4-BE49-F238E27FC236}">
              <a16:creationId xmlns:a16="http://schemas.microsoft.com/office/drawing/2014/main" id="{701263D5-6546-4927-8C7D-FB272BD201E0}"/>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11" name="Drop Down 4" hidden="1">
          <a:extLst>
            <a:ext uri="{63B3BB69-23CF-44E3-9099-C40C66FF867C}">
              <a14:compatExt xmlns:a14="http://schemas.microsoft.com/office/drawing/2010/main" spid="_x0000_s2052"/>
            </a:ext>
            <a:ext uri="{FF2B5EF4-FFF2-40B4-BE49-F238E27FC236}">
              <a16:creationId xmlns:a16="http://schemas.microsoft.com/office/drawing/2014/main" id="{1D73B40A-CC60-44A9-8C9B-A66C562BC0B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12" name="Drop Down 20" hidden="1">
          <a:extLst>
            <a:ext uri="{63B3BB69-23CF-44E3-9099-C40C66FF867C}">
              <a14:compatExt xmlns:a14="http://schemas.microsoft.com/office/drawing/2010/main" spid="_x0000_s2068"/>
            </a:ext>
            <a:ext uri="{FF2B5EF4-FFF2-40B4-BE49-F238E27FC236}">
              <a16:creationId xmlns:a16="http://schemas.microsoft.com/office/drawing/2014/main" id="{72B2D60B-DDD3-4C44-8724-A7687A704F90}"/>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13" name="Drop Down 24" hidden="1">
          <a:extLst>
            <a:ext uri="{63B3BB69-23CF-44E3-9099-C40C66FF867C}">
              <a14:compatExt xmlns:a14="http://schemas.microsoft.com/office/drawing/2010/main" spid="_x0000_s2072"/>
            </a:ext>
            <a:ext uri="{FF2B5EF4-FFF2-40B4-BE49-F238E27FC236}">
              <a16:creationId xmlns:a16="http://schemas.microsoft.com/office/drawing/2014/main" id="{55926DAD-1618-46BA-B2AA-EDB1F282C4D4}"/>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14" name="Drop Down 4" hidden="1">
          <a:extLst>
            <a:ext uri="{63B3BB69-23CF-44E3-9099-C40C66FF867C}">
              <a14:compatExt xmlns:a14="http://schemas.microsoft.com/office/drawing/2010/main" spid="_x0000_s2052"/>
            </a:ext>
            <a:ext uri="{FF2B5EF4-FFF2-40B4-BE49-F238E27FC236}">
              <a16:creationId xmlns:a16="http://schemas.microsoft.com/office/drawing/2014/main" id="{E03C6013-0C8B-4C8F-84A5-02B2C33ECB9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15" name="Drop Down 4" hidden="1">
          <a:extLst>
            <a:ext uri="{63B3BB69-23CF-44E3-9099-C40C66FF867C}">
              <a14:compatExt xmlns:a14="http://schemas.microsoft.com/office/drawing/2010/main" spid="_x0000_s2052"/>
            </a:ext>
            <a:ext uri="{FF2B5EF4-FFF2-40B4-BE49-F238E27FC236}">
              <a16:creationId xmlns:a16="http://schemas.microsoft.com/office/drawing/2014/main" id="{79B457F3-E0C4-43BB-9158-933B29E15458}"/>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16" name="Drop Down 4" hidden="1">
          <a:extLst>
            <a:ext uri="{63B3BB69-23CF-44E3-9099-C40C66FF867C}">
              <a14:compatExt xmlns:a14="http://schemas.microsoft.com/office/drawing/2010/main" spid="_x0000_s2052"/>
            </a:ext>
            <a:ext uri="{FF2B5EF4-FFF2-40B4-BE49-F238E27FC236}">
              <a16:creationId xmlns:a16="http://schemas.microsoft.com/office/drawing/2014/main" id="{47E4359D-3A75-4169-A8C1-599D27B7053D}"/>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17" name="Drop Down 4" hidden="1">
          <a:extLst>
            <a:ext uri="{63B3BB69-23CF-44E3-9099-C40C66FF867C}">
              <a14:compatExt xmlns:a14="http://schemas.microsoft.com/office/drawing/2010/main" spid="_x0000_s2052"/>
            </a:ext>
            <a:ext uri="{FF2B5EF4-FFF2-40B4-BE49-F238E27FC236}">
              <a16:creationId xmlns:a16="http://schemas.microsoft.com/office/drawing/2014/main" id="{BC93D379-34E8-44BD-8488-5BF77B73360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18" name="Drop Down 4" hidden="1">
          <a:extLst>
            <a:ext uri="{63B3BB69-23CF-44E3-9099-C40C66FF867C}">
              <a14:compatExt xmlns:a14="http://schemas.microsoft.com/office/drawing/2010/main" spid="_x0000_s2052"/>
            </a:ext>
            <a:ext uri="{FF2B5EF4-FFF2-40B4-BE49-F238E27FC236}">
              <a16:creationId xmlns:a16="http://schemas.microsoft.com/office/drawing/2014/main" id="{F59D1F4D-F952-4072-B61D-AE12F6E2DAAD}"/>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19" name="Drop Down 20" hidden="1">
          <a:extLst>
            <a:ext uri="{63B3BB69-23CF-44E3-9099-C40C66FF867C}">
              <a14:compatExt xmlns:a14="http://schemas.microsoft.com/office/drawing/2010/main" spid="_x0000_s2068"/>
            </a:ext>
            <a:ext uri="{FF2B5EF4-FFF2-40B4-BE49-F238E27FC236}">
              <a16:creationId xmlns:a16="http://schemas.microsoft.com/office/drawing/2014/main" id="{83231DEA-28D5-4623-A4EF-5836CDDBB93B}"/>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20" name="Drop Down 24" hidden="1">
          <a:extLst>
            <a:ext uri="{63B3BB69-23CF-44E3-9099-C40C66FF867C}">
              <a14:compatExt xmlns:a14="http://schemas.microsoft.com/office/drawing/2010/main" spid="_x0000_s2072"/>
            </a:ext>
            <a:ext uri="{FF2B5EF4-FFF2-40B4-BE49-F238E27FC236}">
              <a16:creationId xmlns:a16="http://schemas.microsoft.com/office/drawing/2014/main" id="{2935A875-7DC6-4EDF-B1F2-C9FE17D80943}"/>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21" name="Drop Down 4" hidden="1">
          <a:extLst>
            <a:ext uri="{63B3BB69-23CF-44E3-9099-C40C66FF867C}">
              <a14:compatExt xmlns:a14="http://schemas.microsoft.com/office/drawing/2010/main" spid="_x0000_s2052"/>
            </a:ext>
            <a:ext uri="{FF2B5EF4-FFF2-40B4-BE49-F238E27FC236}">
              <a16:creationId xmlns:a16="http://schemas.microsoft.com/office/drawing/2014/main" id="{A4C7D765-5E6C-4C79-9304-B98195311D41}"/>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22" name="Drop Down 4" hidden="1">
          <a:extLst>
            <a:ext uri="{63B3BB69-23CF-44E3-9099-C40C66FF867C}">
              <a14:compatExt xmlns:a14="http://schemas.microsoft.com/office/drawing/2010/main" spid="_x0000_s2052"/>
            </a:ext>
            <a:ext uri="{FF2B5EF4-FFF2-40B4-BE49-F238E27FC236}">
              <a16:creationId xmlns:a16="http://schemas.microsoft.com/office/drawing/2014/main" id="{B7D92934-5BDC-457C-9A93-AFF2397D68A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23" name="Drop Down 4" hidden="1">
          <a:extLst>
            <a:ext uri="{63B3BB69-23CF-44E3-9099-C40C66FF867C}">
              <a14:compatExt xmlns:a14="http://schemas.microsoft.com/office/drawing/2010/main" spid="_x0000_s2052"/>
            </a:ext>
            <a:ext uri="{FF2B5EF4-FFF2-40B4-BE49-F238E27FC236}">
              <a16:creationId xmlns:a16="http://schemas.microsoft.com/office/drawing/2014/main" id="{2FD7A68D-D7FF-4B66-A820-793EA08B105F}"/>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24" name="Drop Down 4" hidden="1">
          <a:extLst>
            <a:ext uri="{63B3BB69-23CF-44E3-9099-C40C66FF867C}">
              <a14:compatExt xmlns:a14="http://schemas.microsoft.com/office/drawing/2010/main" spid="_x0000_s2052"/>
            </a:ext>
            <a:ext uri="{FF2B5EF4-FFF2-40B4-BE49-F238E27FC236}">
              <a16:creationId xmlns:a16="http://schemas.microsoft.com/office/drawing/2014/main" id="{A927898D-33BA-4C19-BBDC-5D7CD64403A2}"/>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25" name="Drop Down 4" hidden="1">
          <a:extLst>
            <a:ext uri="{63B3BB69-23CF-44E3-9099-C40C66FF867C}">
              <a14:compatExt xmlns:a14="http://schemas.microsoft.com/office/drawing/2010/main" spid="_x0000_s2052"/>
            </a:ext>
            <a:ext uri="{FF2B5EF4-FFF2-40B4-BE49-F238E27FC236}">
              <a16:creationId xmlns:a16="http://schemas.microsoft.com/office/drawing/2014/main" id="{1E43B2AD-C226-411E-A200-6BBC472EFCE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26" name="Drop Down 20" hidden="1">
          <a:extLst>
            <a:ext uri="{63B3BB69-23CF-44E3-9099-C40C66FF867C}">
              <a14:compatExt xmlns:a14="http://schemas.microsoft.com/office/drawing/2010/main" spid="_x0000_s2068"/>
            </a:ext>
            <a:ext uri="{FF2B5EF4-FFF2-40B4-BE49-F238E27FC236}">
              <a16:creationId xmlns:a16="http://schemas.microsoft.com/office/drawing/2014/main" id="{5388598A-BE53-4F60-986E-658D8BF8442F}"/>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27" name="Drop Down 24" hidden="1">
          <a:extLst>
            <a:ext uri="{63B3BB69-23CF-44E3-9099-C40C66FF867C}">
              <a14:compatExt xmlns:a14="http://schemas.microsoft.com/office/drawing/2010/main" spid="_x0000_s2072"/>
            </a:ext>
            <a:ext uri="{FF2B5EF4-FFF2-40B4-BE49-F238E27FC236}">
              <a16:creationId xmlns:a16="http://schemas.microsoft.com/office/drawing/2014/main" id="{89283717-205E-4498-9D60-A7805019D8B1}"/>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28" name="Drop Down 4" hidden="1">
          <a:extLst>
            <a:ext uri="{63B3BB69-23CF-44E3-9099-C40C66FF867C}">
              <a14:compatExt xmlns:a14="http://schemas.microsoft.com/office/drawing/2010/main" spid="_x0000_s2052"/>
            </a:ext>
            <a:ext uri="{FF2B5EF4-FFF2-40B4-BE49-F238E27FC236}">
              <a16:creationId xmlns:a16="http://schemas.microsoft.com/office/drawing/2014/main" id="{4BF43890-F896-4329-A547-2B14AF3D470A}"/>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29" name="Drop Down 4" hidden="1">
          <a:extLst>
            <a:ext uri="{63B3BB69-23CF-44E3-9099-C40C66FF867C}">
              <a14:compatExt xmlns:a14="http://schemas.microsoft.com/office/drawing/2010/main" spid="_x0000_s2052"/>
            </a:ext>
            <a:ext uri="{FF2B5EF4-FFF2-40B4-BE49-F238E27FC236}">
              <a16:creationId xmlns:a16="http://schemas.microsoft.com/office/drawing/2014/main" id="{36DC84C7-6894-443A-95C9-7EF89A74235F}"/>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30" name="Drop Down 4" hidden="1">
          <a:extLst>
            <a:ext uri="{63B3BB69-23CF-44E3-9099-C40C66FF867C}">
              <a14:compatExt xmlns:a14="http://schemas.microsoft.com/office/drawing/2010/main" spid="_x0000_s2052"/>
            </a:ext>
            <a:ext uri="{FF2B5EF4-FFF2-40B4-BE49-F238E27FC236}">
              <a16:creationId xmlns:a16="http://schemas.microsoft.com/office/drawing/2014/main" id="{9412868C-177F-4DC5-866D-2DD2E3589CC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31" name="Drop Down 4" hidden="1">
          <a:extLst>
            <a:ext uri="{63B3BB69-23CF-44E3-9099-C40C66FF867C}">
              <a14:compatExt xmlns:a14="http://schemas.microsoft.com/office/drawing/2010/main" spid="_x0000_s2052"/>
            </a:ext>
            <a:ext uri="{FF2B5EF4-FFF2-40B4-BE49-F238E27FC236}">
              <a16:creationId xmlns:a16="http://schemas.microsoft.com/office/drawing/2014/main" id="{F74D8886-7DB7-467E-8B7A-D94D340C2305}"/>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32" name="Drop Down 4" hidden="1">
          <a:extLst>
            <a:ext uri="{63B3BB69-23CF-44E3-9099-C40C66FF867C}">
              <a14:compatExt xmlns:a14="http://schemas.microsoft.com/office/drawing/2010/main" spid="_x0000_s2052"/>
            </a:ext>
            <a:ext uri="{FF2B5EF4-FFF2-40B4-BE49-F238E27FC236}">
              <a16:creationId xmlns:a16="http://schemas.microsoft.com/office/drawing/2014/main" id="{63086B4D-F3C3-453B-8298-A7682FBD8301}"/>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33" name="Drop Down 20" hidden="1">
          <a:extLst>
            <a:ext uri="{63B3BB69-23CF-44E3-9099-C40C66FF867C}">
              <a14:compatExt xmlns:a14="http://schemas.microsoft.com/office/drawing/2010/main" spid="_x0000_s2068"/>
            </a:ext>
            <a:ext uri="{FF2B5EF4-FFF2-40B4-BE49-F238E27FC236}">
              <a16:creationId xmlns:a16="http://schemas.microsoft.com/office/drawing/2014/main" id="{E7F104E7-7F73-47EC-B949-3F88E44EB71C}"/>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34" name="Drop Down 24" hidden="1">
          <a:extLst>
            <a:ext uri="{63B3BB69-23CF-44E3-9099-C40C66FF867C}">
              <a14:compatExt xmlns:a14="http://schemas.microsoft.com/office/drawing/2010/main" spid="_x0000_s2072"/>
            </a:ext>
            <a:ext uri="{FF2B5EF4-FFF2-40B4-BE49-F238E27FC236}">
              <a16:creationId xmlns:a16="http://schemas.microsoft.com/office/drawing/2014/main" id="{E50F8E71-9B9F-4642-9B71-58457E9626AC}"/>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35" name="Drop Down 4" hidden="1">
          <a:extLst>
            <a:ext uri="{63B3BB69-23CF-44E3-9099-C40C66FF867C}">
              <a14:compatExt xmlns:a14="http://schemas.microsoft.com/office/drawing/2010/main" spid="_x0000_s2052"/>
            </a:ext>
            <a:ext uri="{FF2B5EF4-FFF2-40B4-BE49-F238E27FC236}">
              <a16:creationId xmlns:a16="http://schemas.microsoft.com/office/drawing/2014/main" id="{1A92BA61-D0EA-4B92-BB9F-94E1803D0206}"/>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36" name="Drop Down 4" hidden="1">
          <a:extLst>
            <a:ext uri="{63B3BB69-23CF-44E3-9099-C40C66FF867C}">
              <a14:compatExt xmlns:a14="http://schemas.microsoft.com/office/drawing/2010/main" spid="_x0000_s2052"/>
            </a:ext>
            <a:ext uri="{FF2B5EF4-FFF2-40B4-BE49-F238E27FC236}">
              <a16:creationId xmlns:a16="http://schemas.microsoft.com/office/drawing/2014/main" id="{5CB36D1C-7884-4414-B916-BB056E33AD01}"/>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37" name="Drop Down 4" hidden="1">
          <a:extLst>
            <a:ext uri="{63B3BB69-23CF-44E3-9099-C40C66FF867C}">
              <a14:compatExt xmlns:a14="http://schemas.microsoft.com/office/drawing/2010/main" spid="_x0000_s2052"/>
            </a:ext>
            <a:ext uri="{FF2B5EF4-FFF2-40B4-BE49-F238E27FC236}">
              <a16:creationId xmlns:a16="http://schemas.microsoft.com/office/drawing/2014/main" id="{13BEABC5-F20C-438D-ADC9-361BE60C0DE6}"/>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38" name="Drop Down 4" hidden="1">
          <a:extLst>
            <a:ext uri="{63B3BB69-23CF-44E3-9099-C40C66FF867C}">
              <a14:compatExt xmlns:a14="http://schemas.microsoft.com/office/drawing/2010/main" spid="_x0000_s2052"/>
            </a:ext>
            <a:ext uri="{FF2B5EF4-FFF2-40B4-BE49-F238E27FC236}">
              <a16:creationId xmlns:a16="http://schemas.microsoft.com/office/drawing/2014/main" id="{7905E8DB-2811-4486-9DE5-B876883277C8}"/>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39" name="Drop Down 4" hidden="1">
          <a:extLst>
            <a:ext uri="{63B3BB69-23CF-44E3-9099-C40C66FF867C}">
              <a14:compatExt xmlns:a14="http://schemas.microsoft.com/office/drawing/2010/main" spid="_x0000_s2052"/>
            </a:ext>
            <a:ext uri="{FF2B5EF4-FFF2-40B4-BE49-F238E27FC236}">
              <a16:creationId xmlns:a16="http://schemas.microsoft.com/office/drawing/2014/main" id="{A6D0BD55-6136-4BCC-8A6C-C6048FF5131C}"/>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40" name="Drop Down 20" hidden="1">
          <a:extLst>
            <a:ext uri="{63B3BB69-23CF-44E3-9099-C40C66FF867C}">
              <a14:compatExt xmlns:a14="http://schemas.microsoft.com/office/drawing/2010/main" spid="_x0000_s2068"/>
            </a:ext>
            <a:ext uri="{FF2B5EF4-FFF2-40B4-BE49-F238E27FC236}">
              <a16:creationId xmlns:a16="http://schemas.microsoft.com/office/drawing/2014/main" id="{6EF757AE-56FF-42B2-B7BA-A4ACC02A4E68}"/>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41" name="Drop Down 24" hidden="1">
          <a:extLst>
            <a:ext uri="{63B3BB69-23CF-44E3-9099-C40C66FF867C}">
              <a14:compatExt xmlns:a14="http://schemas.microsoft.com/office/drawing/2010/main" spid="_x0000_s2072"/>
            </a:ext>
            <a:ext uri="{FF2B5EF4-FFF2-40B4-BE49-F238E27FC236}">
              <a16:creationId xmlns:a16="http://schemas.microsoft.com/office/drawing/2014/main" id="{B009C3D4-D463-42F1-8FD5-80CA7D6EEED3}"/>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42" name="Drop Down 4" hidden="1">
          <a:extLst>
            <a:ext uri="{63B3BB69-23CF-44E3-9099-C40C66FF867C}">
              <a14:compatExt xmlns:a14="http://schemas.microsoft.com/office/drawing/2010/main" spid="_x0000_s2052"/>
            </a:ext>
            <a:ext uri="{FF2B5EF4-FFF2-40B4-BE49-F238E27FC236}">
              <a16:creationId xmlns:a16="http://schemas.microsoft.com/office/drawing/2014/main" id="{8620EBF5-D0BF-456E-9777-31055CBA67C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43" name="Drop Down 4" hidden="1">
          <a:extLst>
            <a:ext uri="{63B3BB69-23CF-44E3-9099-C40C66FF867C}">
              <a14:compatExt xmlns:a14="http://schemas.microsoft.com/office/drawing/2010/main" spid="_x0000_s2052"/>
            </a:ext>
            <a:ext uri="{FF2B5EF4-FFF2-40B4-BE49-F238E27FC236}">
              <a16:creationId xmlns:a16="http://schemas.microsoft.com/office/drawing/2014/main" id="{08B78274-5C5E-406D-8247-71AFF12D346E}"/>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44" name="Drop Down 4" hidden="1">
          <a:extLst>
            <a:ext uri="{63B3BB69-23CF-44E3-9099-C40C66FF867C}">
              <a14:compatExt xmlns:a14="http://schemas.microsoft.com/office/drawing/2010/main" spid="_x0000_s2052"/>
            </a:ext>
            <a:ext uri="{FF2B5EF4-FFF2-40B4-BE49-F238E27FC236}">
              <a16:creationId xmlns:a16="http://schemas.microsoft.com/office/drawing/2014/main" id="{9AB33EBF-FC6D-4924-9D83-24E68D21DF7F}"/>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45" name="Drop Down 4" hidden="1">
          <a:extLst>
            <a:ext uri="{63B3BB69-23CF-44E3-9099-C40C66FF867C}">
              <a14:compatExt xmlns:a14="http://schemas.microsoft.com/office/drawing/2010/main" spid="_x0000_s2052"/>
            </a:ext>
            <a:ext uri="{FF2B5EF4-FFF2-40B4-BE49-F238E27FC236}">
              <a16:creationId xmlns:a16="http://schemas.microsoft.com/office/drawing/2014/main" id="{DDA120C8-473D-45FC-8B6D-DDC8523E546E}"/>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46" name="Drop Down 4" hidden="1">
          <a:extLst>
            <a:ext uri="{63B3BB69-23CF-44E3-9099-C40C66FF867C}">
              <a14:compatExt xmlns:a14="http://schemas.microsoft.com/office/drawing/2010/main" spid="_x0000_s2052"/>
            </a:ext>
            <a:ext uri="{FF2B5EF4-FFF2-40B4-BE49-F238E27FC236}">
              <a16:creationId xmlns:a16="http://schemas.microsoft.com/office/drawing/2014/main" id="{22DA88BA-5303-40F2-B2BB-C9F4FC725C9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47" name="Drop Down 20" hidden="1">
          <a:extLst>
            <a:ext uri="{63B3BB69-23CF-44E3-9099-C40C66FF867C}">
              <a14:compatExt xmlns:a14="http://schemas.microsoft.com/office/drawing/2010/main" spid="_x0000_s2068"/>
            </a:ext>
            <a:ext uri="{FF2B5EF4-FFF2-40B4-BE49-F238E27FC236}">
              <a16:creationId xmlns:a16="http://schemas.microsoft.com/office/drawing/2014/main" id="{492F6D84-B6E4-4847-8E27-C9E48BB73263}"/>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48" name="Drop Down 24" hidden="1">
          <a:extLst>
            <a:ext uri="{63B3BB69-23CF-44E3-9099-C40C66FF867C}">
              <a14:compatExt xmlns:a14="http://schemas.microsoft.com/office/drawing/2010/main" spid="_x0000_s2072"/>
            </a:ext>
            <a:ext uri="{FF2B5EF4-FFF2-40B4-BE49-F238E27FC236}">
              <a16:creationId xmlns:a16="http://schemas.microsoft.com/office/drawing/2014/main" id="{0BC23E73-045B-4BD6-8B0A-CDAB1009F541}"/>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49" name="Drop Down 4" hidden="1">
          <a:extLst>
            <a:ext uri="{63B3BB69-23CF-44E3-9099-C40C66FF867C}">
              <a14:compatExt xmlns:a14="http://schemas.microsoft.com/office/drawing/2010/main" spid="_x0000_s2052"/>
            </a:ext>
            <a:ext uri="{FF2B5EF4-FFF2-40B4-BE49-F238E27FC236}">
              <a16:creationId xmlns:a16="http://schemas.microsoft.com/office/drawing/2014/main" id="{EED6CCE6-5E94-4763-B3B3-4A9CD4624E5E}"/>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50" name="Drop Down 4" hidden="1">
          <a:extLst>
            <a:ext uri="{63B3BB69-23CF-44E3-9099-C40C66FF867C}">
              <a14:compatExt xmlns:a14="http://schemas.microsoft.com/office/drawing/2010/main" spid="_x0000_s2052"/>
            </a:ext>
            <a:ext uri="{FF2B5EF4-FFF2-40B4-BE49-F238E27FC236}">
              <a16:creationId xmlns:a16="http://schemas.microsoft.com/office/drawing/2014/main" id="{53A5ABDC-E533-4307-990D-491749FA26D7}"/>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51" name="Drop Down 4" hidden="1">
          <a:extLst>
            <a:ext uri="{63B3BB69-23CF-44E3-9099-C40C66FF867C}">
              <a14:compatExt xmlns:a14="http://schemas.microsoft.com/office/drawing/2010/main" spid="_x0000_s2052"/>
            </a:ext>
            <a:ext uri="{FF2B5EF4-FFF2-40B4-BE49-F238E27FC236}">
              <a16:creationId xmlns:a16="http://schemas.microsoft.com/office/drawing/2014/main" id="{85568756-F576-4D7A-BEA5-E6FDA333B21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52" name="Drop Down 4" hidden="1">
          <a:extLst>
            <a:ext uri="{63B3BB69-23CF-44E3-9099-C40C66FF867C}">
              <a14:compatExt xmlns:a14="http://schemas.microsoft.com/office/drawing/2010/main" spid="_x0000_s2052"/>
            </a:ext>
            <a:ext uri="{FF2B5EF4-FFF2-40B4-BE49-F238E27FC236}">
              <a16:creationId xmlns:a16="http://schemas.microsoft.com/office/drawing/2014/main" id="{7B630600-9BA5-49DB-AA09-FB4ADA092AB3}"/>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53" name="Drop Down 4" hidden="1">
          <a:extLst>
            <a:ext uri="{63B3BB69-23CF-44E3-9099-C40C66FF867C}">
              <a14:compatExt xmlns:a14="http://schemas.microsoft.com/office/drawing/2010/main" spid="_x0000_s2052"/>
            </a:ext>
            <a:ext uri="{FF2B5EF4-FFF2-40B4-BE49-F238E27FC236}">
              <a16:creationId xmlns:a16="http://schemas.microsoft.com/office/drawing/2014/main" id="{23D82E4C-EC19-4A58-919D-A04BEA001D8F}"/>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54" name="Drop Down 20" hidden="1">
          <a:extLst>
            <a:ext uri="{63B3BB69-23CF-44E3-9099-C40C66FF867C}">
              <a14:compatExt xmlns:a14="http://schemas.microsoft.com/office/drawing/2010/main" spid="_x0000_s2068"/>
            </a:ext>
            <a:ext uri="{FF2B5EF4-FFF2-40B4-BE49-F238E27FC236}">
              <a16:creationId xmlns:a16="http://schemas.microsoft.com/office/drawing/2014/main" id="{C38660EE-92C4-447C-B28C-24F89E4C23B6}"/>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55" name="Drop Down 24" hidden="1">
          <a:extLst>
            <a:ext uri="{63B3BB69-23CF-44E3-9099-C40C66FF867C}">
              <a14:compatExt xmlns:a14="http://schemas.microsoft.com/office/drawing/2010/main" spid="_x0000_s2072"/>
            </a:ext>
            <a:ext uri="{FF2B5EF4-FFF2-40B4-BE49-F238E27FC236}">
              <a16:creationId xmlns:a16="http://schemas.microsoft.com/office/drawing/2014/main" id="{BC9248F1-9133-4A67-A624-26A81283B721}"/>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56" name="Drop Down 4" hidden="1">
          <a:extLst>
            <a:ext uri="{63B3BB69-23CF-44E3-9099-C40C66FF867C}">
              <a14:compatExt xmlns:a14="http://schemas.microsoft.com/office/drawing/2010/main" spid="_x0000_s2052"/>
            </a:ext>
            <a:ext uri="{FF2B5EF4-FFF2-40B4-BE49-F238E27FC236}">
              <a16:creationId xmlns:a16="http://schemas.microsoft.com/office/drawing/2014/main" id="{EAE74EAF-6FA5-426D-8405-86A073860BA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57" name="Drop Down 4" hidden="1">
          <a:extLst>
            <a:ext uri="{63B3BB69-23CF-44E3-9099-C40C66FF867C}">
              <a14:compatExt xmlns:a14="http://schemas.microsoft.com/office/drawing/2010/main" spid="_x0000_s2052"/>
            </a:ext>
            <a:ext uri="{FF2B5EF4-FFF2-40B4-BE49-F238E27FC236}">
              <a16:creationId xmlns:a16="http://schemas.microsoft.com/office/drawing/2014/main" id="{E8900FFF-4EC8-4B5A-9631-F9B02E63F5FC}"/>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58" name="Drop Down 4" hidden="1">
          <a:extLst>
            <a:ext uri="{63B3BB69-23CF-44E3-9099-C40C66FF867C}">
              <a14:compatExt xmlns:a14="http://schemas.microsoft.com/office/drawing/2010/main" spid="_x0000_s2052"/>
            </a:ext>
            <a:ext uri="{FF2B5EF4-FFF2-40B4-BE49-F238E27FC236}">
              <a16:creationId xmlns:a16="http://schemas.microsoft.com/office/drawing/2014/main" id="{AB4950E5-A5A1-4727-8D6D-3E5090359E4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59" name="Drop Down 4" hidden="1">
          <a:extLst>
            <a:ext uri="{63B3BB69-23CF-44E3-9099-C40C66FF867C}">
              <a14:compatExt xmlns:a14="http://schemas.microsoft.com/office/drawing/2010/main" spid="_x0000_s2052"/>
            </a:ext>
            <a:ext uri="{FF2B5EF4-FFF2-40B4-BE49-F238E27FC236}">
              <a16:creationId xmlns:a16="http://schemas.microsoft.com/office/drawing/2014/main" id="{56EA7F21-E166-4132-B595-BDAABA15E454}"/>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60" name="Drop Down 4" hidden="1">
          <a:extLst>
            <a:ext uri="{63B3BB69-23CF-44E3-9099-C40C66FF867C}">
              <a14:compatExt xmlns:a14="http://schemas.microsoft.com/office/drawing/2010/main" spid="_x0000_s2052"/>
            </a:ext>
            <a:ext uri="{FF2B5EF4-FFF2-40B4-BE49-F238E27FC236}">
              <a16:creationId xmlns:a16="http://schemas.microsoft.com/office/drawing/2014/main" id="{08F2F10A-5A42-495D-AE47-9CCFA2CF6DB4}"/>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61" name="Drop Down 20" hidden="1">
          <a:extLst>
            <a:ext uri="{63B3BB69-23CF-44E3-9099-C40C66FF867C}">
              <a14:compatExt xmlns:a14="http://schemas.microsoft.com/office/drawing/2010/main" spid="_x0000_s2068"/>
            </a:ext>
            <a:ext uri="{FF2B5EF4-FFF2-40B4-BE49-F238E27FC236}">
              <a16:creationId xmlns:a16="http://schemas.microsoft.com/office/drawing/2014/main" id="{E5092353-2D94-4780-BD1C-EE709CA1729E}"/>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62" name="Drop Down 24" hidden="1">
          <a:extLst>
            <a:ext uri="{63B3BB69-23CF-44E3-9099-C40C66FF867C}">
              <a14:compatExt xmlns:a14="http://schemas.microsoft.com/office/drawing/2010/main" spid="_x0000_s2072"/>
            </a:ext>
            <a:ext uri="{FF2B5EF4-FFF2-40B4-BE49-F238E27FC236}">
              <a16:creationId xmlns:a16="http://schemas.microsoft.com/office/drawing/2014/main" id="{6B3C2581-F2F8-4555-BCCB-8F753A642E53}"/>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63" name="Drop Down 4" hidden="1">
          <a:extLst>
            <a:ext uri="{63B3BB69-23CF-44E3-9099-C40C66FF867C}">
              <a14:compatExt xmlns:a14="http://schemas.microsoft.com/office/drawing/2010/main" spid="_x0000_s2052"/>
            </a:ext>
            <a:ext uri="{FF2B5EF4-FFF2-40B4-BE49-F238E27FC236}">
              <a16:creationId xmlns:a16="http://schemas.microsoft.com/office/drawing/2014/main" id="{67DCEBBD-269C-4ECD-B6CA-D1242AA9F795}"/>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64" name="Drop Down 4" hidden="1">
          <a:extLst>
            <a:ext uri="{63B3BB69-23CF-44E3-9099-C40C66FF867C}">
              <a14:compatExt xmlns:a14="http://schemas.microsoft.com/office/drawing/2010/main" spid="_x0000_s2052"/>
            </a:ext>
            <a:ext uri="{FF2B5EF4-FFF2-40B4-BE49-F238E27FC236}">
              <a16:creationId xmlns:a16="http://schemas.microsoft.com/office/drawing/2014/main" id="{290D8345-7629-44BB-B22D-4FACCB3E6BAD}"/>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65" name="Drop Down 4" hidden="1">
          <a:extLst>
            <a:ext uri="{63B3BB69-23CF-44E3-9099-C40C66FF867C}">
              <a14:compatExt xmlns:a14="http://schemas.microsoft.com/office/drawing/2010/main" spid="_x0000_s2052"/>
            </a:ext>
            <a:ext uri="{FF2B5EF4-FFF2-40B4-BE49-F238E27FC236}">
              <a16:creationId xmlns:a16="http://schemas.microsoft.com/office/drawing/2014/main" id="{924943BE-132F-4B89-B8A5-92E7F06E3BF4}"/>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66" name="Drop Down 4" hidden="1">
          <a:extLst>
            <a:ext uri="{63B3BB69-23CF-44E3-9099-C40C66FF867C}">
              <a14:compatExt xmlns:a14="http://schemas.microsoft.com/office/drawing/2010/main" spid="_x0000_s2052"/>
            </a:ext>
            <a:ext uri="{FF2B5EF4-FFF2-40B4-BE49-F238E27FC236}">
              <a16:creationId xmlns:a16="http://schemas.microsoft.com/office/drawing/2014/main" id="{5C8B4E62-8B1C-4B5A-BD60-7665FAE2B897}"/>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67" name="Drop Down 4" hidden="1">
          <a:extLst>
            <a:ext uri="{63B3BB69-23CF-44E3-9099-C40C66FF867C}">
              <a14:compatExt xmlns:a14="http://schemas.microsoft.com/office/drawing/2010/main" spid="_x0000_s2052"/>
            </a:ext>
            <a:ext uri="{FF2B5EF4-FFF2-40B4-BE49-F238E27FC236}">
              <a16:creationId xmlns:a16="http://schemas.microsoft.com/office/drawing/2014/main" id="{D1A561FB-DEF4-43E2-9A25-39D9EEFA08A8}"/>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68" name="Drop Down 20" hidden="1">
          <a:extLst>
            <a:ext uri="{63B3BB69-23CF-44E3-9099-C40C66FF867C}">
              <a14:compatExt xmlns:a14="http://schemas.microsoft.com/office/drawing/2010/main" spid="_x0000_s2068"/>
            </a:ext>
            <a:ext uri="{FF2B5EF4-FFF2-40B4-BE49-F238E27FC236}">
              <a16:creationId xmlns:a16="http://schemas.microsoft.com/office/drawing/2014/main" id="{C10F4B63-9CCB-4A25-8EE3-B7407091AA38}"/>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69" name="Drop Down 24" hidden="1">
          <a:extLst>
            <a:ext uri="{63B3BB69-23CF-44E3-9099-C40C66FF867C}">
              <a14:compatExt xmlns:a14="http://schemas.microsoft.com/office/drawing/2010/main" spid="_x0000_s2072"/>
            </a:ext>
            <a:ext uri="{FF2B5EF4-FFF2-40B4-BE49-F238E27FC236}">
              <a16:creationId xmlns:a16="http://schemas.microsoft.com/office/drawing/2014/main" id="{5684EAF2-3D8F-45CE-8FFC-7E5BCEAAA4E5}"/>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70" name="Drop Down 4" hidden="1">
          <a:extLst>
            <a:ext uri="{63B3BB69-23CF-44E3-9099-C40C66FF867C}">
              <a14:compatExt xmlns:a14="http://schemas.microsoft.com/office/drawing/2010/main" spid="_x0000_s2052"/>
            </a:ext>
            <a:ext uri="{FF2B5EF4-FFF2-40B4-BE49-F238E27FC236}">
              <a16:creationId xmlns:a16="http://schemas.microsoft.com/office/drawing/2014/main" id="{C44D8E68-99B2-40C5-81DF-2BEEF5F4627F}"/>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71" name="Drop Down 4" hidden="1">
          <a:extLst>
            <a:ext uri="{63B3BB69-23CF-44E3-9099-C40C66FF867C}">
              <a14:compatExt xmlns:a14="http://schemas.microsoft.com/office/drawing/2010/main" spid="_x0000_s2052"/>
            </a:ext>
            <a:ext uri="{FF2B5EF4-FFF2-40B4-BE49-F238E27FC236}">
              <a16:creationId xmlns:a16="http://schemas.microsoft.com/office/drawing/2014/main" id="{A06E8ABF-5EC2-4127-B1A8-29302202B167}"/>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72" name="Drop Down 4" hidden="1">
          <a:extLst>
            <a:ext uri="{63B3BB69-23CF-44E3-9099-C40C66FF867C}">
              <a14:compatExt xmlns:a14="http://schemas.microsoft.com/office/drawing/2010/main" spid="_x0000_s2052"/>
            </a:ext>
            <a:ext uri="{FF2B5EF4-FFF2-40B4-BE49-F238E27FC236}">
              <a16:creationId xmlns:a16="http://schemas.microsoft.com/office/drawing/2014/main" id="{90A785E1-F6A9-4851-BAE2-F65901627748}"/>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73" name="Drop Down 4" hidden="1">
          <a:extLst>
            <a:ext uri="{63B3BB69-23CF-44E3-9099-C40C66FF867C}">
              <a14:compatExt xmlns:a14="http://schemas.microsoft.com/office/drawing/2010/main" spid="_x0000_s2052"/>
            </a:ext>
            <a:ext uri="{FF2B5EF4-FFF2-40B4-BE49-F238E27FC236}">
              <a16:creationId xmlns:a16="http://schemas.microsoft.com/office/drawing/2014/main" id="{E8E66AE6-FAB8-4B1D-A5EB-7F650A834131}"/>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74" name="Drop Down 4" hidden="1">
          <a:extLst>
            <a:ext uri="{63B3BB69-23CF-44E3-9099-C40C66FF867C}">
              <a14:compatExt xmlns:a14="http://schemas.microsoft.com/office/drawing/2010/main" spid="_x0000_s2052"/>
            </a:ext>
            <a:ext uri="{FF2B5EF4-FFF2-40B4-BE49-F238E27FC236}">
              <a16:creationId xmlns:a16="http://schemas.microsoft.com/office/drawing/2014/main" id="{600C0514-8A9B-4FD8-9597-093C9F408546}"/>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75" name="Drop Down 20" hidden="1">
          <a:extLst>
            <a:ext uri="{63B3BB69-23CF-44E3-9099-C40C66FF867C}">
              <a14:compatExt xmlns:a14="http://schemas.microsoft.com/office/drawing/2010/main" spid="_x0000_s2068"/>
            </a:ext>
            <a:ext uri="{FF2B5EF4-FFF2-40B4-BE49-F238E27FC236}">
              <a16:creationId xmlns:a16="http://schemas.microsoft.com/office/drawing/2014/main" id="{D1627417-D3C4-4372-8CB5-2888C9C11ADB}"/>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76" name="Drop Down 24" hidden="1">
          <a:extLst>
            <a:ext uri="{63B3BB69-23CF-44E3-9099-C40C66FF867C}">
              <a14:compatExt xmlns:a14="http://schemas.microsoft.com/office/drawing/2010/main" spid="_x0000_s2072"/>
            </a:ext>
            <a:ext uri="{FF2B5EF4-FFF2-40B4-BE49-F238E27FC236}">
              <a16:creationId xmlns:a16="http://schemas.microsoft.com/office/drawing/2014/main" id="{1350EBEC-3F19-43F9-A43A-4CFF592A258F}"/>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77" name="Drop Down 4" hidden="1">
          <a:extLst>
            <a:ext uri="{63B3BB69-23CF-44E3-9099-C40C66FF867C}">
              <a14:compatExt xmlns:a14="http://schemas.microsoft.com/office/drawing/2010/main" spid="_x0000_s2052"/>
            </a:ext>
            <a:ext uri="{FF2B5EF4-FFF2-40B4-BE49-F238E27FC236}">
              <a16:creationId xmlns:a16="http://schemas.microsoft.com/office/drawing/2014/main" id="{8BC46BA2-A1BF-4116-A321-AF013C53B645}"/>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78" name="Drop Down 4" hidden="1">
          <a:extLst>
            <a:ext uri="{63B3BB69-23CF-44E3-9099-C40C66FF867C}">
              <a14:compatExt xmlns:a14="http://schemas.microsoft.com/office/drawing/2010/main" spid="_x0000_s2052"/>
            </a:ext>
            <a:ext uri="{FF2B5EF4-FFF2-40B4-BE49-F238E27FC236}">
              <a16:creationId xmlns:a16="http://schemas.microsoft.com/office/drawing/2014/main" id="{E6C4F5DD-BE50-4E27-B79C-8A04DD820746}"/>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79" name="Drop Down 4" hidden="1">
          <a:extLst>
            <a:ext uri="{63B3BB69-23CF-44E3-9099-C40C66FF867C}">
              <a14:compatExt xmlns:a14="http://schemas.microsoft.com/office/drawing/2010/main" spid="_x0000_s2052"/>
            </a:ext>
            <a:ext uri="{FF2B5EF4-FFF2-40B4-BE49-F238E27FC236}">
              <a16:creationId xmlns:a16="http://schemas.microsoft.com/office/drawing/2014/main" id="{11E80F12-892B-4E90-AE28-8BA1B6E05DCE}"/>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80" name="Drop Down 4" hidden="1">
          <a:extLst>
            <a:ext uri="{63B3BB69-23CF-44E3-9099-C40C66FF867C}">
              <a14:compatExt xmlns:a14="http://schemas.microsoft.com/office/drawing/2010/main" spid="_x0000_s2052"/>
            </a:ext>
            <a:ext uri="{FF2B5EF4-FFF2-40B4-BE49-F238E27FC236}">
              <a16:creationId xmlns:a16="http://schemas.microsoft.com/office/drawing/2014/main" id="{08A211BB-2C81-44A5-B3E4-FECC831366A1}"/>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81" name="Drop Down 4" hidden="1">
          <a:extLst>
            <a:ext uri="{63B3BB69-23CF-44E3-9099-C40C66FF867C}">
              <a14:compatExt xmlns:a14="http://schemas.microsoft.com/office/drawing/2010/main" spid="_x0000_s2052"/>
            </a:ext>
            <a:ext uri="{FF2B5EF4-FFF2-40B4-BE49-F238E27FC236}">
              <a16:creationId xmlns:a16="http://schemas.microsoft.com/office/drawing/2014/main" id="{BE96B67C-0ED8-406B-A171-12FE091CE5C6}"/>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82" name="Drop Down 20" hidden="1">
          <a:extLst>
            <a:ext uri="{63B3BB69-23CF-44E3-9099-C40C66FF867C}">
              <a14:compatExt xmlns:a14="http://schemas.microsoft.com/office/drawing/2010/main" spid="_x0000_s2068"/>
            </a:ext>
            <a:ext uri="{FF2B5EF4-FFF2-40B4-BE49-F238E27FC236}">
              <a16:creationId xmlns:a16="http://schemas.microsoft.com/office/drawing/2014/main" id="{186A36AD-CEC2-42A5-BA44-DB0BA7AC139A}"/>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83" name="Drop Down 24" hidden="1">
          <a:extLst>
            <a:ext uri="{63B3BB69-23CF-44E3-9099-C40C66FF867C}">
              <a14:compatExt xmlns:a14="http://schemas.microsoft.com/office/drawing/2010/main" spid="_x0000_s2072"/>
            </a:ext>
            <a:ext uri="{FF2B5EF4-FFF2-40B4-BE49-F238E27FC236}">
              <a16:creationId xmlns:a16="http://schemas.microsoft.com/office/drawing/2014/main" id="{7D842CC6-DAAD-41D4-BA4C-10411BC0A1D1}"/>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84" name="Drop Down 4" hidden="1">
          <a:extLst>
            <a:ext uri="{63B3BB69-23CF-44E3-9099-C40C66FF867C}">
              <a14:compatExt xmlns:a14="http://schemas.microsoft.com/office/drawing/2010/main" spid="_x0000_s2052"/>
            </a:ext>
            <a:ext uri="{FF2B5EF4-FFF2-40B4-BE49-F238E27FC236}">
              <a16:creationId xmlns:a16="http://schemas.microsoft.com/office/drawing/2014/main" id="{B577C2CA-3563-4DCF-9F77-3023122E858E}"/>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85" name="Drop Down 4" hidden="1">
          <a:extLst>
            <a:ext uri="{63B3BB69-23CF-44E3-9099-C40C66FF867C}">
              <a14:compatExt xmlns:a14="http://schemas.microsoft.com/office/drawing/2010/main" spid="_x0000_s2052"/>
            </a:ext>
            <a:ext uri="{FF2B5EF4-FFF2-40B4-BE49-F238E27FC236}">
              <a16:creationId xmlns:a16="http://schemas.microsoft.com/office/drawing/2014/main" id="{32E12670-046E-4B41-9147-C862906635D2}"/>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86" name="Drop Down 4" hidden="1">
          <a:extLst>
            <a:ext uri="{63B3BB69-23CF-44E3-9099-C40C66FF867C}">
              <a14:compatExt xmlns:a14="http://schemas.microsoft.com/office/drawing/2010/main" spid="_x0000_s2052"/>
            </a:ext>
            <a:ext uri="{FF2B5EF4-FFF2-40B4-BE49-F238E27FC236}">
              <a16:creationId xmlns:a16="http://schemas.microsoft.com/office/drawing/2014/main" id="{078FFCF1-29E1-47B4-A215-B49D6E8F0887}"/>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87" name="Drop Down 4" hidden="1">
          <a:extLst>
            <a:ext uri="{63B3BB69-23CF-44E3-9099-C40C66FF867C}">
              <a14:compatExt xmlns:a14="http://schemas.microsoft.com/office/drawing/2010/main" spid="_x0000_s2052"/>
            </a:ext>
            <a:ext uri="{FF2B5EF4-FFF2-40B4-BE49-F238E27FC236}">
              <a16:creationId xmlns:a16="http://schemas.microsoft.com/office/drawing/2014/main" id="{AA5AB263-435C-4BC5-BB9A-B613E560B6EB}"/>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88" name="Drop Down 4" hidden="1">
          <a:extLst>
            <a:ext uri="{63B3BB69-23CF-44E3-9099-C40C66FF867C}">
              <a14:compatExt xmlns:a14="http://schemas.microsoft.com/office/drawing/2010/main" spid="_x0000_s2052"/>
            </a:ext>
            <a:ext uri="{FF2B5EF4-FFF2-40B4-BE49-F238E27FC236}">
              <a16:creationId xmlns:a16="http://schemas.microsoft.com/office/drawing/2014/main" id="{D7894549-BB38-4DEC-A127-7FD2921EE090}"/>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89" name="Drop Down 20" hidden="1">
          <a:extLst>
            <a:ext uri="{63B3BB69-23CF-44E3-9099-C40C66FF867C}">
              <a14:compatExt xmlns:a14="http://schemas.microsoft.com/office/drawing/2010/main" spid="_x0000_s2068"/>
            </a:ext>
            <a:ext uri="{FF2B5EF4-FFF2-40B4-BE49-F238E27FC236}">
              <a16:creationId xmlns:a16="http://schemas.microsoft.com/office/drawing/2014/main" id="{A8ADF801-561E-4FFE-9525-D0E382E53972}"/>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90" name="Drop Down 24" hidden="1">
          <a:extLst>
            <a:ext uri="{63B3BB69-23CF-44E3-9099-C40C66FF867C}">
              <a14:compatExt xmlns:a14="http://schemas.microsoft.com/office/drawing/2010/main" spid="_x0000_s2072"/>
            </a:ext>
            <a:ext uri="{FF2B5EF4-FFF2-40B4-BE49-F238E27FC236}">
              <a16:creationId xmlns:a16="http://schemas.microsoft.com/office/drawing/2014/main" id="{4F8FE14B-AE08-4DEE-B760-B5A483909693}"/>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91" name="Drop Down 4" hidden="1">
          <a:extLst>
            <a:ext uri="{63B3BB69-23CF-44E3-9099-C40C66FF867C}">
              <a14:compatExt xmlns:a14="http://schemas.microsoft.com/office/drawing/2010/main" spid="_x0000_s2052"/>
            </a:ext>
            <a:ext uri="{FF2B5EF4-FFF2-40B4-BE49-F238E27FC236}">
              <a16:creationId xmlns:a16="http://schemas.microsoft.com/office/drawing/2014/main" id="{2C76A9C8-B24A-4F02-82A8-079B2DA17E55}"/>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92" name="Drop Down 4" hidden="1">
          <a:extLst>
            <a:ext uri="{63B3BB69-23CF-44E3-9099-C40C66FF867C}">
              <a14:compatExt xmlns:a14="http://schemas.microsoft.com/office/drawing/2010/main" spid="_x0000_s2052"/>
            </a:ext>
            <a:ext uri="{FF2B5EF4-FFF2-40B4-BE49-F238E27FC236}">
              <a16:creationId xmlns:a16="http://schemas.microsoft.com/office/drawing/2014/main" id="{4C22E0FE-5AB7-4F5A-9F4B-7E6EF4014D5B}"/>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93" name="Drop Down 4" hidden="1">
          <a:extLst>
            <a:ext uri="{63B3BB69-23CF-44E3-9099-C40C66FF867C}">
              <a14:compatExt xmlns:a14="http://schemas.microsoft.com/office/drawing/2010/main" spid="_x0000_s2052"/>
            </a:ext>
            <a:ext uri="{FF2B5EF4-FFF2-40B4-BE49-F238E27FC236}">
              <a16:creationId xmlns:a16="http://schemas.microsoft.com/office/drawing/2014/main" id="{215BE27C-BDC0-412F-B6CC-F3EFA0003D30}"/>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94" name="Drop Down 4" hidden="1">
          <a:extLst>
            <a:ext uri="{63B3BB69-23CF-44E3-9099-C40C66FF867C}">
              <a14:compatExt xmlns:a14="http://schemas.microsoft.com/office/drawing/2010/main" spid="_x0000_s2052"/>
            </a:ext>
            <a:ext uri="{FF2B5EF4-FFF2-40B4-BE49-F238E27FC236}">
              <a16:creationId xmlns:a16="http://schemas.microsoft.com/office/drawing/2014/main" id="{BEBB6D77-0823-4D7E-AE01-7BC89676116A}"/>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95" name="Drop Down 4" hidden="1">
          <a:extLst>
            <a:ext uri="{63B3BB69-23CF-44E3-9099-C40C66FF867C}">
              <a14:compatExt xmlns:a14="http://schemas.microsoft.com/office/drawing/2010/main" spid="_x0000_s2052"/>
            </a:ext>
            <a:ext uri="{FF2B5EF4-FFF2-40B4-BE49-F238E27FC236}">
              <a16:creationId xmlns:a16="http://schemas.microsoft.com/office/drawing/2014/main" id="{A85E803C-FDB6-45BA-8F01-B2FFB249C835}"/>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296" name="Drop Down 20" hidden="1">
          <a:extLst>
            <a:ext uri="{63B3BB69-23CF-44E3-9099-C40C66FF867C}">
              <a14:compatExt xmlns:a14="http://schemas.microsoft.com/office/drawing/2010/main" spid="_x0000_s2068"/>
            </a:ext>
            <a:ext uri="{FF2B5EF4-FFF2-40B4-BE49-F238E27FC236}">
              <a16:creationId xmlns:a16="http://schemas.microsoft.com/office/drawing/2014/main" id="{5F8E7715-C200-4C1C-9166-E9F24C884EBE}"/>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297" name="Drop Down 24" hidden="1">
          <a:extLst>
            <a:ext uri="{63B3BB69-23CF-44E3-9099-C40C66FF867C}">
              <a14:compatExt xmlns:a14="http://schemas.microsoft.com/office/drawing/2010/main" spid="_x0000_s2072"/>
            </a:ext>
            <a:ext uri="{FF2B5EF4-FFF2-40B4-BE49-F238E27FC236}">
              <a16:creationId xmlns:a16="http://schemas.microsoft.com/office/drawing/2014/main" id="{FF18CC63-8569-4BC2-933D-45347F08FE34}"/>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298" name="Drop Down 4" hidden="1">
          <a:extLst>
            <a:ext uri="{63B3BB69-23CF-44E3-9099-C40C66FF867C}">
              <a14:compatExt xmlns:a14="http://schemas.microsoft.com/office/drawing/2010/main" spid="_x0000_s2052"/>
            </a:ext>
            <a:ext uri="{FF2B5EF4-FFF2-40B4-BE49-F238E27FC236}">
              <a16:creationId xmlns:a16="http://schemas.microsoft.com/office/drawing/2014/main" id="{68E1FC6F-2C11-4B4B-9779-D02DDFA3699B}"/>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299" name="Drop Down 4" hidden="1">
          <a:extLst>
            <a:ext uri="{63B3BB69-23CF-44E3-9099-C40C66FF867C}">
              <a14:compatExt xmlns:a14="http://schemas.microsoft.com/office/drawing/2010/main" spid="_x0000_s2052"/>
            </a:ext>
            <a:ext uri="{FF2B5EF4-FFF2-40B4-BE49-F238E27FC236}">
              <a16:creationId xmlns:a16="http://schemas.microsoft.com/office/drawing/2014/main" id="{09010EE4-DDA3-4207-8789-A19E45935E42}"/>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00" name="Drop Down 4" hidden="1">
          <a:extLst>
            <a:ext uri="{63B3BB69-23CF-44E3-9099-C40C66FF867C}">
              <a14:compatExt xmlns:a14="http://schemas.microsoft.com/office/drawing/2010/main" spid="_x0000_s2052"/>
            </a:ext>
            <a:ext uri="{FF2B5EF4-FFF2-40B4-BE49-F238E27FC236}">
              <a16:creationId xmlns:a16="http://schemas.microsoft.com/office/drawing/2014/main" id="{E3709A9B-25CD-4C39-944C-ED3634674B1D}"/>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01" name="Drop Down 4" hidden="1">
          <a:extLst>
            <a:ext uri="{63B3BB69-23CF-44E3-9099-C40C66FF867C}">
              <a14:compatExt xmlns:a14="http://schemas.microsoft.com/office/drawing/2010/main" spid="_x0000_s2052"/>
            </a:ext>
            <a:ext uri="{FF2B5EF4-FFF2-40B4-BE49-F238E27FC236}">
              <a16:creationId xmlns:a16="http://schemas.microsoft.com/office/drawing/2014/main" id="{22C98F41-99BB-4578-A8F0-B1C3A225E158}"/>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02" name="Drop Down 4" hidden="1">
          <a:extLst>
            <a:ext uri="{63B3BB69-23CF-44E3-9099-C40C66FF867C}">
              <a14:compatExt xmlns:a14="http://schemas.microsoft.com/office/drawing/2010/main" spid="_x0000_s2052"/>
            </a:ext>
            <a:ext uri="{FF2B5EF4-FFF2-40B4-BE49-F238E27FC236}">
              <a16:creationId xmlns:a16="http://schemas.microsoft.com/office/drawing/2014/main" id="{C6545689-2678-48AC-B440-9B5A191C9FD4}"/>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03" name="Drop Down 20" hidden="1">
          <a:extLst>
            <a:ext uri="{63B3BB69-23CF-44E3-9099-C40C66FF867C}">
              <a14:compatExt xmlns:a14="http://schemas.microsoft.com/office/drawing/2010/main" spid="_x0000_s2068"/>
            </a:ext>
            <a:ext uri="{FF2B5EF4-FFF2-40B4-BE49-F238E27FC236}">
              <a16:creationId xmlns:a16="http://schemas.microsoft.com/office/drawing/2014/main" id="{5EB546E2-2332-42EC-98E9-A0A115985729}"/>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04" name="Drop Down 24" hidden="1">
          <a:extLst>
            <a:ext uri="{63B3BB69-23CF-44E3-9099-C40C66FF867C}">
              <a14:compatExt xmlns:a14="http://schemas.microsoft.com/office/drawing/2010/main" spid="_x0000_s2072"/>
            </a:ext>
            <a:ext uri="{FF2B5EF4-FFF2-40B4-BE49-F238E27FC236}">
              <a16:creationId xmlns:a16="http://schemas.microsoft.com/office/drawing/2014/main" id="{06EC5D68-E6F0-40C5-9DE7-DBDE64815215}"/>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05" name="Drop Down 4" hidden="1">
          <a:extLst>
            <a:ext uri="{63B3BB69-23CF-44E3-9099-C40C66FF867C}">
              <a14:compatExt xmlns:a14="http://schemas.microsoft.com/office/drawing/2010/main" spid="_x0000_s2052"/>
            </a:ext>
            <a:ext uri="{FF2B5EF4-FFF2-40B4-BE49-F238E27FC236}">
              <a16:creationId xmlns:a16="http://schemas.microsoft.com/office/drawing/2014/main" id="{3A2F6875-CF5C-46F5-B026-22EFBA1CB05A}"/>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06" name="Drop Down 4" hidden="1">
          <a:extLst>
            <a:ext uri="{63B3BB69-23CF-44E3-9099-C40C66FF867C}">
              <a14:compatExt xmlns:a14="http://schemas.microsoft.com/office/drawing/2010/main" spid="_x0000_s2052"/>
            </a:ext>
            <a:ext uri="{FF2B5EF4-FFF2-40B4-BE49-F238E27FC236}">
              <a16:creationId xmlns:a16="http://schemas.microsoft.com/office/drawing/2014/main" id="{9B215D64-ACDA-4C89-84D0-B2BA016E3B10}"/>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07" name="Drop Down 4" hidden="1">
          <a:extLst>
            <a:ext uri="{63B3BB69-23CF-44E3-9099-C40C66FF867C}">
              <a14:compatExt xmlns:a14="http://schemas.microsoft.com/office/drawing/2010/main" spid="_x0000_s2052"/>
            </a:ext>
            <a:ext uri="{FF2B5EF4-FFF2-40B4-BE49-F238E27FC236}">
              <a16:creationId xmlns:a16="http://schemas.microsoft.com/office/drawing/2014/main" id="{DB5B5D99-4045-4084-A37F-877AD1B49D04}"/>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08" name="Drop Down 4" hidden="1">
          <a:extLst>
            <a:ext uri="{63B3BB69-23CF-44E3-9099-C40C66FF867C}">
              <a14:compatExt xmlns:a14="http://schemas.microsoft.com/office/drawing/2010/main" spid="_x0000_s2052"/>
            </a:ext>
            <a:ext uri="{FF2B5EF4-FFF2-40B4-BE49-F238E27FC236}">
              <a16:creationId xmlns:a16="http://schemas.microsoft.com/office/drawing/2014/main" id="{DC590D31-1B72-486D-B49D-1C971DD01190}"/>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09" name="Drop Down 4" hidden="1">
          <a:extLst>
            <a:ext uri="{63B3BB69-23CF-44E3-9099-C40C66FF867C}">
              <a14:compatExt xmlns:a14="http://schemas.microsoft.com/office/drawing/2010/main" spid="_x0000_s2052"/>
            </a:ext>
            <a:ext uri="{FF2B5EF4-FFF2-40B4-BE49-F238E27FC236}">
              <a16:creationId xmlns:a16="http://schemas.microsoft.com/office/drawing/2014/main" id="{04E0EB5B-07FA-4F1A-8091-9EA10BD98C27}"/>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10" name="Drop Down 20" hidden="1">
          <a:extLst>
            <a:ext uri="{63B3BB69-23CF-44E3-9099-C40C66FF867C}">
              <a14:compatExt xmlns:a14="http://schemas.microsoft.com/office/drawing/2010/main" spid="_x0000_s2068"/>
            </a:ext>
            <a:ext uri="{FF2B5EF4-FFF2-40B4-BE49-F238E27FC236}">
              <a16:creationId xmlns:a16="http://schemas.microsoft.com/office/drawing/2014/main" id="{49DB8970-1A42-40A1-AB73-169A46C3A7F9}"/>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11" name="Drop Down 24" hidden="1">
          <a:extLst>
            <a:ext uri="{63B3BB69-23CF-44E3-9099-C40C66FF867C}">
              <a14:compatExt xmlns:a14="http://schemas.microsoft.com/office/drawing/2010/main" spid="_x0000_s2072"/>
            </a:ext>
            <a:ext uri="{FF2B5EF4-FFF2-40B4-BE49-F238E27FC236}">
              <a16:creationId xmlns:a16="http://schemas.microsoft.com/office/drawing/2014/main" id="{20630DC2-5DE0-477D-BD86-6FE564056274}"/>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12" name="Drop Down 4" hidden="1">
          <a:extLst>
            <a:ext uri="{63B3BB69-23CF-44E3-9099-C40C66FF867C}">
              <a14:compatExt xmlns:a14="http://schemas.microsoft.com/office/drawing/2010/main" spid="_x0000_s2052"/>
            </a:ext>
            <a:ext uri="{FF2B5EF4-FFF2-40B4-BE49-F238E27FC236}">
              <a16:creationId xmlns:a16="http://schemas.microsoft.com/office/drawing/2014/main" id="{6F697C7A-8982-4676-967E-BBF31558640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13" name="Drop Down 4" hidden="1">
          <a:extLst>
            <a:ext uri="{63B3BB69-23CF-44E3-9099-C40C66FF867C}">
              <a14:compatExt xmlns:a14="http://schemas.microsoft.com/office/drawing/2010/main" spid="_x0000_s2052"/>
            </a:ext>
            <a:ext uri="{FF2B5EF4-FFF2-40B4-BE49-F238E27FC236}">
              <a16:creationId xmlns:a16="http://schemas.microsoft.com/office/drawing/2014/main" id="{1862EF4F-2875-4F35-9769-0E4ED4C5BC64}"/>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14" name="Drop Down 4" hidden="1">
          <a:extLst>
            <a:ext uri="{63B3BB69-23CF-44E3-9099-C40C66FF867C}">
              <a14:compatExt xmlns:a14="http://schemas.microsoft.com/office/drawing/2010/main" spid="_x0000_s2052"/>
            </a:ext>
            <a:ext uri="{FF2B5EF4-FFF2-40B4-BE49-F238E27FC236}">
              <a16:creationId xmlns:a16="http://schemas.microsoft.com/office/drawing/2014/main" id="{0BD60E35-9746-48D5-9DC9-F22380EDAAE8}"/>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15" name="Drop Down 4" hidden="1">
          <a:extLst>
            <a:ext uri="{63B3BB69-23CF-44E3-9099-C40C66FF867C}">
              <a14:compatExt xmlns:a14="http://schemas.microsoft.com/office/drawing/2010/main" spid="_x0000_s2052"/>
            </a:ext>
            <a:ext uri="{FF2B5EF4-FFF2-40B4-BE49-F238E27FC236}">
              <a16:creationId xmlns:a16="http://schemas.microsoft.com/office/drawing/2014/main" id="{361B8B4D-5AB3-41BB-BA4B-14C6A020C5CE}"/>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16" name="Drop Down 4" hidden="1">
          <a:extLst>
            <a:ext uri="{63B3BB69-23CF-44E3-9099-C40C66FF867C}">
              <a14:compatExt xmlns:a14="http://schemas.microsoft.com/office/drawing/2010/main" spid="_x0000_s2052"/>
            </a:ext>
            <a:ext uri="{FF2B5EF4-FFF2-40B4-BE49-F238E27FC236}">
              <a16:creationId xmlns:a16="http://schemas.microsoft.com/office/drawing/2014/main" id="{5195270B-65AD-4AD3-8989-6DD862804B2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17" name="Drop Down 20" hidden="1">
          <a:extLst>
            <a:ext uri="{63B3BB69-23CF-44E3-9099-C40C66FF867C}">
              <a14:compatExt xmlns:a14="http://schemas.microsoft.com/office/drawing/2010/main" spid="_x0000_s2068"/>
            </a:ext>
            <a:ext uri="{FF2B5EF4-FFF2-40B4-BE49-F238E27FC236}">
              <a16:creationId xmlns:a16="http://schemas.microsoft.com/office/drawing/2014/main" id="{835A6E95-682E-4AA5-AAB2-974763787ED0}"/>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18" name="Drop Down 24" hidden="1">
          <a:extLst>
            <a:ext uri="{63B3BB69-23CF-44E3-9099-C40C66FF867C}">
              <a14:compatExt xmlns:a14="http://schemas.microsoft.com/office/drawing/2010/main" spid="_x0000_s2072"/>
            </a:ext>
            <a:ext uri="{FF2B5EF4-FFF2-40B4-BE49-F238E27FC236}">
              <a16:creationId xmlns:a16="http://schemas.microsoft.com/office/drawing/2014/main" id="{85124D47-D375-4104-85A8-C4B45618B652}"/>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19" name="Drop Down 4" hidden="1">
          <a:extLst>
            <a:ext uri="{63B3BB69-23CF-44E3-9099-C40C66FF867C}">
              <a14:compatExt xmlns:a14="http://schemas.microsoft.com/office/drawing/2010/main" spid="_x0000_s2052"/>
            </a:ext>
            <a:ext uri="{FF2B5EF4-FFF2-40B4-BE49-F238E27FC236}">
              <a16:creationId xmlns:a16="http://schemas.microsoft.com/office/drawing/2014/main" id="{30899B84-9EF6-4854-BBB8-6A2B55C88E5B}"/>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20" name="Drop Down 4" hidden="1">
          <a:extLst>
            <a:ext uri="{63B3BB69-23CF-44E3-9099-C40C66FF867C}">
              <a14:compatExt xmlns:a14="http://schemas.microsoft.com/office/drawing/2010/main" spid="_x0000_s2052"/>
            </a:ext>
            <a:ext uri="{FF2B5EF4-FFF2-40B4-BE49-F238E27FC236}">
              <a16:creationId xmlns:a16="http://schemas.microsoft.com/office/drawing/2014/main" id="{5BB763A9-3676-4342-AA22-A02CAE3598B0}"/>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21" name="Drop Down 4" hidden="1">
          <a:extLst>
            <a:ext uri="{63B3BB69-23CF-44E3-9099-C40C66FF867C}">
              <a14:compatExt xmlns:a14="http://schemas.microsoft.com/office/drawing/2010/main" spid="_x0000_s2052"/>
            </a:ext>
            <a:ext uri="{FF2B5EF4-FFF2-40B4-BE49-F238E27FC236}">
              <a16:creationId xmlns:a16="http://schemas.microsoft.com/office/drawing/2014/main" id="{FD93A20F-54A1-4C6E-8F98-2216B343BE04}"/>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22" name="Drop Down 4" hidden="1">
          <a:extLst>
            <a:ext uri="{63B3BB69-23CF-44E3-9099-C40C66FF867C}">
              <a14:compatExt xmlns:a14="http://schemas.microsoft.com/office/drawing/2010/main" spid="_x0000_s2052"/>
            </a:ext>
            <a:ext uri="{FF2B5EF4-FFF2-40B4-BE49-F238E27FC236}">
              <a16:creationId xmlns:a16="http://schemas.microsoft.com/office/drawing/2014/main" id="{5077078A-6EF1-4A09-A96A-9B4C22A0940B}"/>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23" name="Drop Down 4" hidden="1">
          <a:extLst>
            <a:ext uri="{63B3BB69-23CF-44E3-9099-C40C66FF867C}">
              <a14:compatExt xmlns:a14="http://schemas.microsoft.com/office/drawing/2010/main" spid="_x0000_s2052"/>
            </a:ext>
            <a:ext uri="{FF2B5EF4-FFF2-40B4-BE49-F238E27FC236}">
              <a16:creationId xmlns:a16="http://schemas.microsoft.com/office/drawing/2014/main" id="{D83447EC-CF42-4C25-899E-1621299F6677}"/>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24" name="Drop Down 20" hidden="1">
          <a:extLst>
            <a:ext uri="{63B3BB69-23CF-44E3-9099-C40C66FF867C}">
              <a14:compatExt xmlns:a14="http://schemas.microsoft.com/office/drawing/2010/main" spid="_x0000_s2068"/>
            </a:ext>
            <a:ext uri="{FF2B5EF4-FFF2-40B4-BE49-F238E27FC236}">
              <a16:creationId xmlns:a16="http://schemas.microsoft.com/office/drawing/2014/main" id="{6A2ABBC7-6095-4140-9B23-B52DD815C83E}"/>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25" name="Drop Down 24" hidden="1">
          <a:extLst>
            <a:ext uri="{63B3BB69-23CF-44E3-9099-C40C66FF867C}">
              <a14:compatExt xmlns:a14="http://schemas.microsoft.com/office/drawing/2010/main" spid="_x0000_s2072"/>
            </a:ext>
            <a:ext uri="{FF2B5EF4-FFF2-40B4-BE49-F238E27FC236}">
              <a16:creationId xmlns:a16="http://schemas.microsoft.com/office/drawing/2014/main" id="{BB9B0870-0779-447A-8DD5-27A62AF769F5}"/>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26" name="Drop Down 4" hidden="1">
          <a:extLst>
            <a:ext uri="{63B3BB69-23CF-44E3-9099-C40C66FF867C}">
              <a14:compatExt xmlns:a14="http://schemas.microsoft.com/office/drawing/2010/main" spid="_x0000_s2052"/>
            </a:ext>
            <a:ext uri="{FF2B5EF4-FFF2-40B4-BE49-F238E27FC236}">
              <a16:creationId xmlns:a16="http://schemas.microsoft.com/office/drawing/2014/main" id="{CD494D0B-CFA9-412F-96E2-A4247EA73D5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27" name="Drop Down 4" hidden="1">
          <a:extLst>
            <a:ext uri="{63B3BB69-23CF-44E3-9099-C40C66FF867C}">
              <a14:compatExt xmlns:a14="http://schemas.microsoft.com/office/drawing/2010/main" spid="_x0000_s2052"/>
            </a:ext>
            <a:ext uri="{FF2B5EF4-FFF2-40B4-BE49-F238E27FC236}">
              <a16:creationId xmlns:a16="http://schemas.microsoft.com/office/drawing/2014/main" id="{1D767462-EAA4-4EA3-B8D7-D6ED4F20DBC2}"/>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28" name="Drop Down 4" hidden="1">
          <a:extLst>
            <a:ext uri="{63B3BB69-23CF-44E3-9099-C40C66FF867C}">
              <a14:compatExt xmlns:a14="http://schemas.microsoft.com/office/drawing/2010/main" spid="_x0000_s2052"/>
            </a:ext>
            <a:ext uri="{FF2B5EF4-FFF2-40B4-BE49-F238E27FC236}">
              <a16:creationId xmlns:a16="http://schemas.microsoft.com/office/drawing/2014/main" id="{DADF8F1C-D4C0-4952-B8F8-E66FAAEB15ED}"/>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29" name="Drop Down 4" hidden="1">
          <a:extLst>
            <a:ext uri="{63B3BB69-23CF-44E3-9099-C40C66FF867C}">
              <a14:compatExt xmlns:a14="http://schemas.microsoft.com/office/drawing/2010/main" spid="_x0000_s2052"/>
            </a:ext>
            <a:ext uri="{FF2B5EF4-FFF2-40B4-BE49-F238E27FC236}">
              <a16:creationId xmlns:a16="http://schemas.microsoft.com/office/drawing/2014/main" id="{EABAFC5F-8971-4E14-ACE2-0BF58C3DA794}"/>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30" name="Drop Down 4" hidden="1">
          <a:extLst>
            <a:ext uri="{63B3BB69-23CF-44E3-9099-C40C66FF867C}">
              <a14:compatExt xmlns:a14="http://schemas.microsoft.com/office/drawing/2010/main" spid="_x0000_s2052"/>
            </a:ext>
            <a:ext uri="{FF2B5EF4-FFF2-40B4-BE49-F238E27FC236}">
              <a16:creationId xmlns:a16="http://schemas.microsoft.com/office/drawing/2014/main" id="{90BBDD5B-5FFF-43C3-A6E1-B56F52098B6C}"/>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31" name="Drop Down 20" hidden="1">
          <a:extLst>
            <a:ext uri="{63B3BB69-23CF-44E3-9099-C40C66FF867C}">
              <a14:compatExt xmlns:a14="http://schemas.microsoft.com/office/drawing/2010/main" spid="_x0000_s2068"/>
            </a:ext>
            <a:ext uri="{FF2B5EF4-FFF2-40B4-BE49-F238E27FC236}">
              <a16:creationId xmlns:a16="http://schemas.microsoft.com/office/drawing/2014/main" id="{84E35DC0-5F52-42AC-8E61-44EC7036D6A3}"/>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32" name="Drop Down 24" hidden="1">
          <a:extLst>
            <a:ext uri="{63B3BB69-23CF-44E3-9099-C40C66FF867C}">
              <a14:compatExt xmlns:a14="http://schemas.microsoft.com/office/drawing/2010/main" spid="_x0000_s2072"/>
            </a:ext>
            <a:ext uri="{FF2B5EF4-FFF2-40B4-BE49-F238E27FC236}">
              <a16:creationId xmlns:a16="http://schemas.microsoft.com/office/drawing/2014/main" id="{78971A9F-DDD5-4D81-92C3-F07C3F50FAE9}"/>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33" name="Drop Down 4" hidden="1">
          <a:extLst>
            <a:ext uri="{63B3BB69-23CF-44E3-9099-C40C66FF867C}">
              <a14:compatExt xmlns:a14="http://schemas.microsoft.com/office/drawing/2010/main" spid="_x0000_s2052"/>
            </a:ext>
            <a:ext uri="{FF2B5EF4-FFF2-40B4-BE49-F238E27FC236}">
              <a16:creationId xmlns:a16="http://schemas.microsoft.com/office/drawing/2014/main" id="{2BB59D86-29D0-48B5-AEF9-D86833E962FA}"/>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34" name="Drop Down 4" hidden="1">
          <a:extLst>
            <a:ext uri="{63B3BB69-23CF-44E3-9099-C40C66FF867C}">
              <a14:compatExt xmlns:a14="http://schemas.microsoft.com/office/drawing/2010/main" spid="_x0000_s2052"/>
            </a:ext>
            <a:ext uri="{FF2B5EF4-FFF2-40B4-BE49-F238E27FC236}">
              <a16:creationId xmlns:a16="http://schemas.microsoft.com/office/drawing/2014/main" id="{900A1776-7D64-4FE8-9529-9C0AA5ABA9FA}"/>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35" name="Drop Down 4" hidden="1">
          <a:extLst>
            <a:ext uri="{63B3BB69-23CF-44E3-9099-C40C66FF867C}">
              <a14:compatExt xmlns:a14="http://schemas.microsoft.com/office/drawing/2010/main" spid="_x0000_s2052"/>
            </a:ext>
            <a:ext uri="{FF2B5EF4-FFF2-40B4-BE49-F238E27FC236}">
              <a16:creationId xmlns:a16="http://schemas.microsoft.com/office/drawing/2014/main" id="{5567F865-855C-4C8C-B867-6D38AA32F7F1}"/>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36" name="Drop Down 4" hidden="1">
          <a:extLst>
            <a:ext uri="{63B3BB69-23CF-44E3-9099-C40C66FF867C}">
              <a14:compatExt xmlns:a14="http://schemas.microsoft.com/office/drawing/2010/main" spid="_x0000_s2052"/>
            </a:ext>
            <a:ext uri="{FF2B5EF4-FFF2-40B4-BE49-F238E27FC236}">
              <a16:creationId xmlns:a16="http://schemas.microsoft.com/office/drawing/2014/main" id="{794EDDD2-A10E-4F95-BBC6-7C881C70D6FD}"/>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37" name="Drop Down 4" hidden="1">
          <a:extLst>
            <a:ext uri="{63B3BB69-23CF-44E3-9099-C40C66FF867C}">
              <a14:compatExt xmlns:a14="http://schemas.microsoft.com/office/drawing/2010/main" spid="_x0000_s2052"/>
            </a:ext>
            <a:ext uri="{FF2B5EF4-FFF2-40B4-BE49-F238E27FC236}">
              <a16:creationId xmlns:a16="http://schemas.microsoft.com/office/drawing/2014/main" id="{7465E31A-D21D-41CD-B422-5D94748FA324}"/>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38" name="Drop Down 20" hidden="1">
          <a:extLst>
            <a:ext uri="{63B3BB69-23CF-44E3-9099-C40C66FF867C}">
              <a14:compatExt xmlns:a14="http://schemas.microsoft.com/office/drawing/2010/main" spid="_x0000_s2068"/>
            </a:ext>
            <a:ext uri="{FF2B5EF4-FFF2-40B4-BE49-F238E27FC236}">
              <a16:creationId xmlns:a16="http://schemas.microsoft.com/office/drawing/2014/main" id="{3B9EA788-DD3F-4E72-8D16-E25B60614AA4}"/>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39" name="Drop Down 24" hidden="1">
          <a:extLst>
            <a:ext uri="{63B3BB69-23CF-44E3-9099-C40C66FF867C}">
              <a14:compatExt xmlns:a14="http://schemas.microsoft.com/office/drawing/2010/main" spid="_x0000_s2072"/>
            </a:ext>
            <a:ext uri="{FF2B5EF4-FFF2-40B4-BE49-F238E27FC236}">
              <a16:creationId xmlns:a16="http://schemas.microsoft.com/office/drawing/2014/main" id="{10D3F5EA-BD51-48A2-8E06-BB14CCE05926}"/>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40" name="Drop Down 4" hidden="1">
          <a:extLst>
            <a:ext uri="{63B3BB69-23CF-44E3-9099-C40C66FF867C}">
              <a14:compatExt xmlns:a14="http://schemas.microsoft.com/office/drawing/2010/main" spid="_x0000_s2052"/>
            </a:ext>
            <a:ext uri="{FF2B5EF4-FFF2-40B4-BE49-F238E27FC236}">
              <a16:creationId xmlns:a16="http://schemas.microsoft.com/office/drawing/2014/main" id="{674F0468-C8C8-4E39-84CD-BC71079BC947}"/>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41" name="Drop Down 4" hidden="1">
          <a:extLst>
            <a:ext uri="{63B3BB69-23CF-44E3-9099-C40C66FF867C}">
              <a14:compatExt xmlns:a14="http://schemas.microsoft.com/office/drawing/2010/main" spid="_x0000_s2052"/>
            </a:ext>
            <a:ext uri="{FF2B5EF4-FFF2-40B4-BE49-F238E27FC236}">
              <a16:creationId xmlns:a16="http://schemas.microsoft.com/office/drawing/2014/main" id="{BCA2470A-CB7F-4AEF-B873-4783E31B31D0}"/>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42" name="Drop Down 4" hidden="1">
          <a:extLst>
            <a:ext uri="{63B3BB69-23CF-44E3-9099-C40C66FF867C}">
              <a14:compatExt xmlns:a14="http://schemas.microsoft.com/office/drawing/2010/main" spid="_x0000_s2052"/>
            </a:ext>
            <a:ext uri="{FF2B5EF4-FFF2-40B4-BE49-F238E27FC236}">
              <a16:creationId xmlns:a16="http://schemas.microsoft.com/office/drawing/2014/main" id="{FF3BFC0A-51CD-42E5-BB79-0D5600F96238}"/>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43" name="Drop Down 4" hidden="1">
          <a:extLst>
            <a:ext uri="{63B3BB69-23CF-44E3-9099-C40C66FF867C}">
              <a14:compatExt xmlns:a14="http://schemas.microsoft.com/office/drawing/2010/main" spid="_x0000_s2052"/>
            </a:ext>
            <a:ext uri="{FF2B5EF4-FFF2-40B4-BE49-F238E27FC236}">
              <a16:creationId xmlns:a16="http://schemas.microsoft.com/office/drawing/2014/main" id="{E7CAB6C6-5AC4-4364-89B9-3A0519556CD1}"/>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44" name="Drop Down 4" hidden="1">
          <a:extLst>
            <a:ext uri="{63B3BB69-23CF-44E3-9099-C40C66FF867C}">
              <a14:compatExt xmlns:a14="http://schemas.microsoft.com/office/drawing/2010/main" spid="_x0000_s2052"/>
            </a:ext>
            <a:ext uri="{FF2B5EF4-FFF2-40B4-BE49-F238E27FC236}">
              <a16:creationId xmlns:a16="http://schemas.microsoft.com/office/drawing/2014/main" id="{8C3C3D95-1A8B-4B91-842F-401FDF0521FD}"/>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45" name="Drop Down 20" hidden="1">
          <a:extLst>
            <a:ext uri="{63B3BB69-23CF-44E3-9099-C40C66FF867C}">
              <a14:compatExt xmlns:a14="http://schemas.microsoft.com/office/drawing/2010/main" spid="_x0000_s2068"/>
            </a:ext>
            <a:ext uri="{FF2B5EF4-FFF2-40B4-BE49-F238E27FC236}">
              <a16:creationId xmlns:a16="http://schemas.microsoft.com/office/drawing/2014/main" id="{F79DC920-D77D-49C2-924B-89691025A0C1}"/>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46" name="Drop Down 24" hidden="1">
          <a:extLst>
            <a:ext uri="{63B3BB69-23CF-44E3-9099-C40C66FF867C}">
              <a14:compatExt xmlns:a14="http://schemas.microsoft.com/office/drawing/2010/main" spid="_x0000_s2072"/>
            </a:ext>
            <a:ext uri="{FF2B5EF4-FFF2-40B4-BE49-F238E27FC236}">
              <a16:creationId xmlns:a16="http://schemas.microsoft.com/office/drawing/2014/main" id="{D8704731-ACC0-4639-B4C6-01BFDDE23AF7}"/>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47" name="Drop Down 4" hidden="1">
          <a:extLst>
            <a:ext uri="{63B3BB69-23CF-44E3-9099-C40C66FF867C}">
              <a14:compatExt xmlns:a14="http://schemas.microsoft.com/office/drawing/2010/main" spid="_x0000_s2052"/>
            </a:ext>
            <a:ext uri="{FF2B5EF4-FFF2-40B4-BE49-F238E27FC236}">
              <a16:creationId xmlns:a16="http://schemas.microsoft.com/office/drawing/2014/main" id="{6C7D010B-250A-4D80-B633-40D1349A653E}"/>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48" name="Drop Down 4" hidden="1">
          <a:extLst>
            <a:ext uri="{63B3BB69-23CF-44E3-9099-C40C66FF867C}">
              <a14:compatExt xmlns:a14="http://schemas.microsoft.com/office/drawing/2010/main" spid="_x0000_s2052"/>
            </a:ext>
            <a:ext uri="{FF2B5EF4-FFF2-40B4-BE49-F238E27FC236}">
              <a16:creationId xmlns:a16="http://schemas.microsoft.com/office/drawing/2014/main" id="{21810A25-7C5D-4C6E-B3D6-4C47A541C321}"/>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49" name="Drop Down 4" hidden="1">
          <a:extLst>
            <a:ext uri="{63B3BB69-23CF-44E3-9099-C40C66FF867C}">
              <a14:compatExt xmlns:a14="http://schemas.microsoft.com/office/drawing/2010/main" spid="_x0000_s2052"/>
            </a:ext>
            <a:ext uri="{FF2B5EF4-FFF2-40B4-BE49-F238E27FC236}">
              <a16:creationId xmlns:a16="http://schemas.microsoft.com/office/drawing/2014/main" id="{4A225404-BCAF-4300-90BD-DCB097E3E622}"/>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50" name="Drop Down 4" hidden="1">
          <a:extLst>
            <a:ext uri="{63B3BB69-23CF-44E3-9099-C40C66FF867C}">
              <a14:compatExt xmlns:a14="http://schemas.microsoft.com/office/drawing/2010/main" spid="_x0000_s2052"/>
            </a:ext>
            <a:ext uri="{FF2B5EF4-FFF2-40B4-BE49-F238E27FC236}">
              <a16:creationId xmlns:a16="http://schemas.microsoft.com/office/drawing/2014/main" id="{0D8150A3-7020-4678-B19B-D2BBFF721FFB}"/>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51" name="Drop Down 4" hidden="1">
          <a:extLst>
            <a:ext uri="{63B3BB69-23CF-44E3-9099-C40C66FF867C}">
              <a14:compatExt xmlns:a14="http://schemas.microsoft.com/office/drawing/2010/main" spid="_x0000_s2052"/>
            </a:ext>
            <a:ext uri="{FF2B5EF4-FFF2-40B4-BE49-F238E27FC236}">
              <a16:creationId xmlns:a16="http://schemas.microsoft.com/office/drawing/2014/main" id="{23BE25D8-9571-42D4-80E0-6FAB51E2F811}"/>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52" name="Drop Down 20" hidden="1">
          <a:extLst>
            <a:ext uri="{63B3BB69-23CF-44E3-9099-C40C66FF867C}">
              <a14:compatExt xmlns:a14="http://schemas.microsoft.com/office/drawing/2010/main" spid="_x0000_s2068"/>
            </a:ext>
            <a:ext uri="{FF2B5EF4-FFF2-40B4-BE49-F238E27FC236}">
              <a16:creationId xmlns:a16="http://schemas.microsoft.com/office/drawing/2014/main" id="{501048DC-D8C9-4F9B-BDCC-7FF9EABA594A}"/>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53" name="Drop Down 24" hidden="1">
          <a:extLst>
            <a:ext uri="{63B3BB69-23CF-44E3-9099-C40C66FF867C}">
              <a14:compatExt xmlns:a14="http://schemas.microsoft.com/office/drawing/2010/main" spid="_x0000_s2072"/>
            </a:ext>
            <a:ext uri="{FF2B5EF4-FFF2-40B4-BE49-F238E27FC236}">
              <a16:creationId xmlns:a16="http://schemas.microsoft.com/office/drawing/2014/main" id="{A5B6D51B-CE96-4B06-B701-8854B0A1F555}"/>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54" name="Drop Down 4" hidden="1">
          <a:extLst>
            <a:ext uri="{63B3BB69-23CF-44E3-9099-C40C66FF867C}">
              <a14:compatExt xmlns:a14="http://schemas.microsoft.com/office/drawing/2010/main" spid="_x0000_s2052"/>
            </a:ext>
            <a:ext uri="{FF2B5EF4-FFF2-40B4-BE49-F238E27FC236}">
              <a16:creationId xmlns:a16="http://schemas.microsoft.com/office/drawing/2014/main" id="{1FEF44CB-4BA4-44FC-BEBC-D89569202F1E}"/>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55" name="Drop Down 4" hidden="1">
          <a:extLst>
            <a:ext uri="{63B3BB69-23CF-44E3-9099-C40C66FF867C}">
              <a14:compatExt xmlns:a14="http://schemas.microsoft.com/office/drawing/2010/main" spid="_x0000_s2052"/>
            </a:ext>
            <a:ext uri="{FF2B5EF4-FFF2-40B4-BE49-F238E27FC236}">
              <a16:creationId xmlns:a16="http://schemas.microsoft.com/office/drawing/2014/main" id="{132C9A01-59B5-4E0A-888C-D4B3CCEAAE8A}"/>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56" name="Drop Down 4" hidden="1">
          <a:extLst>
            <a:ext uri="{63B3BB69-23CF-44E3-9099-C40C66FF867C}">
              <a14:compatExt xmlns:a14="http://schemas.microsoft.com/office/drawing/2010/main" spid="_x0000_s2052"/>
            </a:ext>
            <a:ext uri="{FF2B5EF4-FFF2-40B4-BE49-F238E27FC236}">
              <a16:creationId xmlns:a16="http://schemas.microsoft.com/office/drawing/2014/main" id="{84861FB1-019B-405F-B18B-51250497CBE0}"/>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57" name="Drop Down 4" hidden="1">
          <a:extLst>
            <a:ext uri="{63B3BB69-23CF-44E3-9099-C40C66FF867C}">
              <a14:compatExt xmlns:a14="http://schemas.microsoft.com/office/drawing/2010/main" spid="_x0000_s2052"/>
            </a:ext>
            <a:ext uri="{FF2B5EF4-FFF2-40B4-BE49-F238E27FC236}">
              <a16:creationId xmlns:a16="http://schemas.microsoft.com/office/drawing/2014/main" id="{293424E3-E989-41B9-AB6F-391AF169F4A1}"/>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58" name="Drop Down 4" hidden="1">
          <a:extLst>
            <a:ext uri="{63B3BB69-23CF-44E3-9099-C40C66FF867C}">
              <a14:compatExt xmlns:a14="http://schemas.microsoft.com/office/drawing/2010/main" spid="_x0000_s2052"/>
            </a:ext>
            <a:ext uri="{FF2B5EF4-FFF2-40B4-BE49-F238E27FC236}">
              <a16:creationId xmlns:a16="http://schemas.microsoft.com/office/drawing/2014/main" id="{83F716C1-1D81-4705-AFCD-5D91FC244179}"/>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225</xdr:row>
      <xdr:rowOff>0</xdr:rowOff>
    </xdr:from>
    <xdr:ext cx="1921468" cy="195685"/>
    <xdr:sp macro="" textlink="">
      <xdr:nvSpPr>
        <xdr:cNvPr id="2359" name="Drop Down 20" hidden="1">
          <a:extLst>
            <a:ext uri="{63B3BB69-23CF-44E3-9099-C40C66FF867C}">
              <a14:compatExt xmlns:a14="http://schemas.microsoft.com/office/drawing/2010/main" spid="_x0000_s2068"/>
            </a:ext>
            <a:ext uri="{FF2B5EF4-FFF2-40B4-BE49-F238E27FC236}">
              <a16:creationId xmlns:a16="http://schemas.microsoft.com/office/drawing/2014/main" id="{168C280C-73DE-4588-80DF-4CC0ED3EB5BA}"/>
            </a:ext>
          </a:extLst>
        </xdr:cNvPr>
        <xdr:cNvSpPr/>
      </xdr:nvSpPr>
      <xdr:spPr bwMode="auto">
        <a:xfrm>
          <a:off x="6065520" y="442417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60" name="Drop Down 24" hidden="1">
          <a:extLst>
            <a:ext uri="{63B3BB69-23CF-44E3-9099-C40C66FF867C}">
              <a14:compatExt xmlns:a14="http://schemas.microsoft.com/office/drawing/2010/main" spid="_x0000_s2072"/>
            </a:ext>
            <a:ext uri="{FF2B5EF4-FFF2-40B4-BE49-F238E27FC236}">
              <a16:creationId xmlns:a16="http://schemas.microsoft.com/office/drawing/2014/main" id="{C0DE75A9-ACE9-4202-8149-78DE7375FEF8}"/>
            </a:ext>
          </a:extLst>
        </xdr:cNvPr>
        <xdr:cNvSpPr/>
      </xdr:nvSpPr>
      <xdr:spPr bwMode="auto">
        <a:xfrm>
          <a:off x="3901440" y="44241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61" name="Drop Down 4" hidden="1">
          <a:extLst>
            <a:ext uri="{63B3BB69-23CF-44E3-9099-C40C66FF867C}">
              <a14:compatExt xmlns:a14="http://schemas.microsoft.com/office/drawing/2010/main" spid="_x0000_s2052"/>
            </a:ext>
            <a:ext uri="{FF2B5EF4-FFF2-40B4-BE49-F238E27FC236}">
              <a16:creationId xmlns:a16="http://schemas.microsoft.com/office/drawing/2014/main" id="{18264E06-F74B-44FA-B050-25D7D92A8A15}"/>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62" name="Drop Down 4" hidden="1">
          <a:extLst>
            <a:ext uri="{63B3BB69-23CF-44E3-9099-C40C66FF867C}">
              <a14:compatExt xmlns:a14="http://schemas.microsoft.com/office/drawing/2010/main" spid="_x0000_s2052"/>
            </a:ext>
            <a:ext uri="{FF2B5EF4-FFF2-40B4-BE49-F238E27FC236}">
              <a16:creationId xmlns:a16="http://schemas.microsoft.com/office/drawing/2014/main" id="{CB55D5EF-6179-4CF8-AB5A-7050F3B8BFD7}"/>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225</xdr:row>
      <xdr:rowOff>0</xdr:rowOff>
    </xdr:from>
    <xdr:ext cx="2529840" cy="195685"/>
    <xdr:sp macro="" textlink="">
      <xdr:nvSpPr>
        <xdr:cNvPr id="2363" name="Drop Down 4" hidden="1">
          <a:extLst>
            <a:ext uri="{63B3BB69-23CF-44E3-9099-C40C66FF867C}">
              <a14:compatExt xmlns:a14="http://schemas.microsoft.com/office/drawing/2010/main" spid="_x0000_s2052"/>
            </a:ext>
            <a:ext uri="{FF2B5EF4-FFF2-40B4-BE49-F238E27FC236}">
              <a16:creationId xmlns:a16="http://schemas.microsoft.com/office/drawing/2014/main" id="{1CF0A84A-1930-4FBD-A276-40E4A4B6E387}"/>
            </a:ext>
          </a:extLst>
        </xdr:cNvPr>
        <xdr:cNvSpPr/>
      </xdr:nvSpPr>
      <xdr:spPr bwMode="auto">
        <a:xfrm>
          <a:off x="553974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225</xdr:row>
      <xdr:rowOff>0</xdr:rowOff>
    </xdr:from>
    <xdr:ext cx="2529840" cy="195685"/>
    <xdr:sp macro="" textlink="">
      <xdr:nvSpPr>
        <xdr:cNvPr id="2364" name="Drop Down 4" hidden="1">
          <a:extLst>
            <a:ext uri="{63B3BB69-23CF-44E3-9099-C40C66FF867C}">
              <a14:compatExt xmlns:a14="http://schemas.microsoft.com/office/drawing/2010/main" spid="_x0000_s2052"/>
            </a:ext>
            <a:ext uri="{FF2B5EF4-FFF2-40B4-BE49-F238E27FC236}">
              <a16:creationId xmlns:a16="http://schemas.microsoft.com/office/drawing/2014/main" id="{813A0FDE-A9EE-4059-946A-A198C5D3F513}"/>
            </a:ext>
          </a:extLst>
        </xdr:cNvPr>
        <xdr:cNvSpPr/>
      </xdr:nvSpPr>
      <xdr:spPr bwMode="auto">
        <a:xfrm>
          <a:off x="5227320" y="442417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65" name="Drop Down 24" hidden="1">
          <a:extLst>
            <a:ext uri="{63B3BB69-23CF-44E3-9099-C40C66FF867C}">
              <a14:compatExt xmlns:a14="http://schemas.microsoft.com/office/drawing/2010/main" spid="_x0000_s2072"/>
            </a:ext>
            <a:ext uri="{FF2B5EF4-FFF2-40B4-BE49-F238E27FC236}">
              <a16:creationId xmlns:a16="http://schemas.microsoft.com/office/drawing/2014/main" id="{E536AAFC-1F55-41C2-BCD4-4133BEE4BDCF}"/>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66" name="Drop Down 24" hidden="1">
          <a:extLst>
            <a:ext uri="{63B3BB69-23CF-44E3-9099-C40C66FF867C}">
              <a14:compatExt xmlns:a14="http://schemas.microsoft.com/office/drawing/2010/main" spid="_x0000_s2072"/>
            </a:ext>
            <a:ext uri="{FF2B5EF4-FFF2-40B4-BE49-F238E27FC236}">
              <a16:creationId xmlns:a16="http://schemas.microsoft.com/office/drawing/2014/main" id="{405B2A27-1B79-45A6-9D91-7D2391AA2CCA}"/>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67" name="Drop Down 24" hidden="1">
          <a:extLst>
            <a:ext uri="{63B3BB69-23CF-44E3-9099-C40C66FF867C}">
              <a14:compatExt xmlns:a14="http://schemas.microsoft.com/office/drawing/2010/main" spid="_x0000_s2072"/>
            </a:ext>
            <a:ext uri="{FF2B5EF4-FFF2-40B4-BE49-F238E27FC236}">
              <a16:creationId xmlns:a16="http://schemas.microsoft.com/office/drawing/2014/main" id="{730AFEF3-1C39-4087-9318-615D98B400E9}"/>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68" name="Drop Down 24" hidden="1">
          <a:extLst>
            <a:ext uri="{63B3BB69-23CF-44E3-9099-C40C66FF867C}">
              <a14:compatExt xmlns:a14="http://schemas.microsoft.com/office/drawing/2010/main" spid="_x0000_s2072"/>
            </a:ext>
            <a:ext uri="{FF2B5EF4-FFF2-40B4-BE49-F238E27FC236}">
              <a16:creationId xmlns:a16="http://schemas.microsoft.com/office/drawing/2014/main" id="{B44F568D-A586-42DF-8AE4-43DF8B091990}"/>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69" name="Drop Down 24" hidden="1">
          <a:extLst>
            <a:ext uri="{63B3BB69-23CF-44E3-9099-C40C66FF867C}">
              <a14:compatExt xmlns:a14="http://schemas.microsoft.com/office/drawing/2010/main" spid="_x0000_s2072"/>
            </a:ext>
            <a:ext uri="{FF2B5EF4-FFF2-40B4-BE49-F238E27FC236}">
              <a16:creationId xmlns:a16="http://schemas.microsoft.com/office/drawing/2014/main" id="{F821B7D5-223E-4EB0-8A0B-7DC3144642B0}"/>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0" name="Drop Down 24" hidden="1">
          <a:extLst>
            <a:ext uri="{63B3BB69-23CF-44E3-9099-C40C66FF867C}">
              <a14:compatExt xmlns:a14="http://schemas.microsoft.com/office/drawing/2010/main" spid="_x0000_s2072"/>
            </a:ext>
            <a:ext uri="{FF2B5EF4-FFF2-40B4-BE49-F238E27FC236}">
              <a16:creationId xmlns:a16="http://schemas.microsoft.com/office/drawing/2014/main" id="{F7695635-42D2-4488-AA3D-BB8BAC80747E}"/>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1" name="Drop Down 24" hidden="1">
          <a:extLst>
            <a:ext uri="{63B3BB69-23CF-44E3-9099-C40C66FF867C}">
              <a14:compatExt xmlns:a14="http://schemas.microsoft.com/office/drawing/2010/main" spid="_x0000_s2072"/>
            </a:ext>
            <a:ext uri="{FF2B5EF4-FFF2-40B4-BE49-F238E27FC236}">
              <a16:creationId xmlns:a16="http://schemas.microsoft.com/office/drawing/2014/main" id="{94F0AFE9-207B-4094-9298-4D0410FEF58E}"/>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2" name="Drop Down 24" hidden="1">
          <a:extLst>
            <a:ext uri="{63B3BB69-23CF-44E3-9099-C40C66FF867C}">
              <a14:compatExt xmlns:a14="http://schemas.microsoft.com/office/drawing/2010/main" spid="_x0000_s2072"/>
            </a:ext>
            <a:ext uri="{FF2B5EF4-FFF2-40B4-BE49-F238E27FC236}">
              <a16:creationId xmlns:a16="http://schemas.microsoft.com/office/drawing/2014/main" id="{866A8D44-E366-4540-979B-57327A5E0D8C}"/>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3" name="Drop Down 24" hidden="1">
          <a:extLst>
            <a:ext uri="{63B3BB69-23CF-44E3-9099-C40C66FF867C}">
              <a14:compatExt xmlns:a14="http://schemas.microsoft.com/office/drawing/2010/main" spid="_x0000_s2072"/>
            </a:ext>
            <a:ext uri="{FF2B5EF4-FFF2-40B4-BE49-F238E27FC236}">
              <a16:creationId xmlns:a16="http://schemas.microsoft.com/office/drawing/2014/main" id="{57D49DD5-F2E5-4821-8B73-627143D8C036}"/>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4" name="Drop Down 24" hidden="1">
          <a:extLst>
            <a:ext uri="{63B3BB69-23CF-44E3-9099-C40C66FF867C}">
              <a14:compatExt xmlns:a14="http://schemas.microsoft.com/office/drawing/2010/main" spid="_x0000_s2072"/>
            </a:ext>
            <a:ext uri="{FF2B5EF4-FFF2-40B4-BE49-F238E27FC236}">
              <a16:creationId xmlns:a16="http://schemas.microsoft.com/office/drawing/2014/main" id="{D559931E-C424-4398-B977-D9AC4CAB786A}"/>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5" name="Drop Down 24" hidden="1">
          <a:extLst>
            <a:ext uri="{63B3BB69-23CF-44E3-9099-C40C66FF867C}">
              <a14:compatExt xmlns:a14="http://schemas.microsoft.com/office/drawing/2010/main" spid="_x0000_s2072"/>
            </a:ext>
            <a:ext uri="{FF2B5EF4-FFF2-40B4-BE49-F238E27FC236}">
              <a16:creationId xmlns:a16="http://schemas.microsoft.com/office/drawing/2014/main" id="{13356527-8DA9-4F3B-8EAD-E98586B91CBD}"/>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6" name="Drop Down 24" hidden="1">
          <a:extLst>
            <a:ext uri="{63B3BB69-23CF-44E3-9099-C40C66FF867C}">
              <a14:compatExt xmlns:a14="http://schemas.microsoft.com/office/drawing/2010/main" spid="_x0000_s2072"/>
            </a:ext>
            <a:ext uri="{FF2B5EF4-FFF2-40B4-BE49-F238E27FC236}">
              <a16:creationId xmlns:a16="http://schemas.microsoft.com/office/drawing/2014/main" id="{C84ACF84-5A74-4879-955D-40450DA4D291}"/>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7" name="Drop Down 24" hidden="1">
          <a:extLst>
            <a:ext uri="{63B3BB69-23CF-44E3-9099-C40C66FF867C}">
              <a14:compatExt xmlns:a14="http://schemas.microsoft.com/office/drawing/2010/main" spid="_x0000_s2072"/>
            </a:ext>
            <a:ext uri="{FF2B5EF4-FFF2-40B4-BE49-F238E27FC236}">
              <a16:creationId xmlns:a16="http://schemas.microsoft.com/office/drawing/2014/main" id="{D39F91E7-A1F8-4B03-B851-7097AE59FF59}"/>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8" name="Drop Down 24" hidden="1">
          <a:extLst>
            <a:ext uri="{63B3BB69-23CF-44E3-9099-C40C66FF867C}">
              <a14:compatExt xmlns:a14="http://schemas.microsoft.com/office/drawing/2010/main" spid="_x0000_s2072"/>
            </a:ext>
            <a:ext uri="{FF2B5EF4-FFF2-40B4-BE49-F238E27FC236}">
              <a16:creationId xmlns:a16="http://schemas.microsoft.com/office/drawing/2014/main" id="{6CD2429F-2B31-464E-8E90-42DCED59EAE9}"/>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79" name="Drop Down 24" hidden="1">
          <a:extLst>
            <a:ext uri="{63B3BB69-23CF-44E3-9099-C40C66FF867C}">
              <a14:compatExt xmlns:a14="http://schemas.microsoft.com/office/drawing/2010/main" spid="_x0000_s2072"/>
            </a:ext>
            <a:ext uri="{FF2B5EF4-FFF2-40B4-BE49-F238E27FC236}">
              <a16:creationId xmlns:a16="http://schemas.microsoft.com/office/drawing/2014/main" id="{9527D20B-6B74-48B1-BABA-6B8DF14A4A4A}"/>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80" name="Drop Down 24" hidden="1">
          <a:extLst>
            <a:ext uri="{63B3BB69-23CF-44E3-9099-C40C66FF867C}">
              <a14:compatExt xmlns:a14="http://schemas.microsoft.com/office/drawing/2010/main" spid="_x0000_s2072"/>
            </a:ext>
            <a:ext uri="{FF2B5EF4-FFF2-40B4-BE49-F238E27FC236}">
              <a16:creationId xmlns:a16="http://schemas.microsoft.com/office/drawing/2014/main" id="{BBF2854A-1A46-434C-9F78-EF68707936A3}"/>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81" name="Drop Down 24" hidden="1">
          <a:extLst>
            <a:ext uri="{63B3BB69-23CF-44E3-9099-C40C66FF867C}">
              <a14:compatExt xmlns:a14="http://schemas.microsoft.com/office/drawing/2010/main" spid="_x0000_s2072"/>
            </a:ext>
            <a:ext uri="{FF2B5EF4-FFF2-40B4-BE49-F238E27FC236}">
              <a16:creationId xmlns:a16="http://schemas.microsoft.com/office/drawing/2014/main" id="{5D5B24CD-7337-42BD-B41D-B3996B62005A}"/>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82" name="Drop Down 24" hidden="1">
          <a:extLst>
            <a:ext uri="{63B3BB69-23CF-44E3-9099-C40C66FF867C}">
              <a14:compatExt xmlns:a14="http://schemas.microsoft.com/office/drawing/2010/main" spid="_x0000_s2072"/>
            </a:ext>
            <a:ext uri="{FF2B5EF4-FFF2-40B4-BE49-F238E27FC236}">
              <a16:creationId xmlns:a16="http://schemas.microsoft.com/office/drawing/2014/main" id="{EE4E2191-A679-40AA-B44F-1C694E7AEAA5}"/>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225</xdr:row>
      <xdr:rowOff>0</xdr:rowOff>
    </xdr:from>
    <xdr:ext cx="2476500" cy="199970"/>
    <xdr:sp macro="" textlink="">
      <xdr:nvSpPr>
        <xdr:cNvPr id="2383" name="Drop Down 24" hidden="1">
          <a:extLst>
            <a:ext uri="{63B3BB69-23CF-44E3-9099-C40C66FF867C}">
              <a14:compatExt xmlns:a14="http://schemas.microsoft.com/office/drawing/2010/main" spid="_x0000_s2072"/>
            </a:ext>
            <a:ext uri="{FF2B5EF4-FFF2-40B4-BE49-F238E27FC236}">
              <a16:creationId xmlns:a16="http://schemas.microsoft.com/office/drawing/2014/main" id="{AA615EF1-5DEB-403A-86EB-1172ADAE5D94}"/>
            </a:ext>
          </a:extLst>
        </xdr:cNvPr>
        <xdr:cNvSpPr/>
      </xdr:nvSpPr>
      <xdr:spPr bwMode="auto">
        <a:xfrm>
          <a:off x="3901440" y="42176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384" name="Drop Down 4" hidden="1">
          <a:extLst>
            <a:ext uri="{63B3BB69-23CF-44E3-9099-C40C66FF867C}">
              <a14:compatExt xmlns:a14="http://schemas.microsoft.com/office/drawing/2010/main" spid="_x0000_s2052"/>
            </a:ext>
            <a:ext uri="{FF2B5EF4-FFF2-40B4-BE49-F238E27FC236}">
              <a16:creationId xmlns:a16="http://schemas.microsoft.com/office/drawing/2014/main" id="{F96FBB9C-2C4B-4B2B-A8AA-E3542ADBBD03}"/>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229</xdr:row>
      <xdr:rowOff>0</xdr:rowOff>
    </xdr:from>
    <xdr:ext cx="1921468" cy="195685"/>
    <xdr:sp macro="" textlink="">
      <xdr:nvSpPr>
        <xdr:cNvPr id="2385" name="Drop Down 20" hidden="1">
          <a:extLst>
            <a:ext uri="{63B3BB69-23CF-44E3-9099-C40C66FF867C}">
              <a14:compatExt xmlns:a14="http://schemas.microsoft.com/office/drawing/2010/main" spid="_x0000_s2068"/>
            </a:ext>
            <a:ext uri="{FF2B5EF4-FFF2-40B4-BE49-F238E27FC236}">
              <a16:creationId xmlns:a16="http://schemas.microsoft.com/office/drawing/2014/main" id="{DFF813A6-7FEF-4C26-9488-C6402B192369}"/>
            </a:ext>
          </a:extLst>
        </xdr:cNvPr>
        <xdr:cNvSpPr/>
      </xdr:nvSpPr>
      <xdr:spPr bwMode="auto">
        <a:xfrm>
          <a:off x="6065520" y="33223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229</xdr:row>
      <xdr:rowOff>0</xdr:rowOff>
    </xdr:from>
    <xdr:ext cx="2476500" cy="199970"/>
    <xdr:sp macro="" textlink="">
      <xdr:nvSpPr>
        <xdr:cNvPr id="2386" name="Drop Down 24" hidden="1">
          <a:extLst>
            <a:ext uri="{63B3BB69-23CF-44E3-9099-C40C66FF867C}">
              <a14:compatExt xmlns:a14="http://schemas.microsoft.com/office/drawing/2010/main" spid="_x0000_s2072"/>
            </a:ext>
            <a:ext uri="{FF2B5EF4-FFF2-40B4-BE49-F238E27FC236}">
              <a16:creationId xmlns:a16="http://schemas.microsoft.com/office/drawing/2014/main" id="{F5495216-B5DE-4DAA-9015-2D3BE8AF3BE5}"/>
            </a:ext>
          </a:extLst>
        </xdr:cNvPr>
        <xdr:cNvSpPr/>
      </xdr:nvSpPr>
      <xdr:spPr bwMode="auto">
        <a:xfrm>
          <a:off x="3901440" y="33223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387" name="Drop Down 4" hidden="1">
          <a:extLst>
            <a:ext uri="{63B3BB69-23CF-44E3-9099-C40C66FF867C}">
              <a14:compatExt xmlns:a14="http://schemas.microsoft.com/office/drawing/2010/main" spid="_x0000_s2052"/>
            </a:ext>
            <a:ext uri="{FF2B5EF4-FFF2-40B4-BE49-F238E27FC236}">
              <a16:creationId xmlns:a16="http://schemas.microsoft.com/office/drawing/2014/main" id="{35552541-8F8E-4668-B731-4252FAAD7EE4}"/>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388" name="Drop Down 4" hidden="1">
          <a:extLst>
            <a:ext uri="{63B3BB69-23CF-44E3-9099-C40C66FF867C}">
              <a14:compatExt xmlns:a14="http://schemas.microsoft.com/office/drawing/2010/main" spid="_x0000_s2052"/>
            </a:ext>
            <a:ext uri="{FF2B5EF4-FFF2-40B4-BE49-F238E27FC236}">
              <a16:creationId xmlns:a16="http://schemas.microsoft.com/office/drawing/2014/main" id="{0171174E-9871-4317-A8C0-B6E33D6CD75A}"/>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389" name="Drop Down 4" hidden="1">
          <a:extLst>
            <a:ext uri="{63B3BB69-23CF-44E3-9099-C40C66FF867C}">
              <a14:compatExt xmlns:a14="http://schemas.microsoft.com/office/drawing/2010/main" spid="_x0000_s2052"/>
            </a:ext>
            <a:ext uri="{FF2B5EF4-FFF2-40B4-BE49-F238E27FC236}">
              <a16:creationId xmlns:a16="http://schemas.microsoft.com/office/drawing/2014/main" id="{642947CC-A255-4DCB-9047-F9A1A98B0E97}"/>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390" name="Drop Down 4" hidden="1">
          <a:extLst>
            <a:ext uri="{63B3BB69-23CF-44E3-9099-C40C66FF867C}">
              <a14:compatExt xmlns:a14="http://schemas.microsoft.com/office/drawing/2010/main" spid="_x0000_s2052"/>
            </a:ext>
            <a:ext uri="{FF2B5EF4-FFF2-40B4-BE49-F238E27FC236}">
              <a16:creationId xmlns:a16="http://schemas.microsoft.com/office/drawing/2014/main" id="{B881F4FF-EA5F-4674-81CB-FCB4C74AB5B7}"/>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391" name="Drop Down 4" hidden="1">
          <a:extLst>
            <a:ext uri="{63B3BB69-23CF-44E3-9099-C40C66FF867C}">
              <a14:compatExt xmlns:a14="http://schemas.microsoft.com/office/drawing/2010/main" spid="_x0000_s2052"/>
            </a:ext>
            <a:ext uri="{FF2B5EF4-FFF2-40B4-BE49-F238E27FC236}">
              <a16:creationId xmlns:a16="http://schemas.microsoft.com/office/drawing/2014/main" id="{00150F37-8B23-4733-A9B9-DD0CE481CDEB}"/>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229</xdr:row>
      <xdr:rowOff>0</xdr:rowOff>
    </xdr:from>
    <xdr:ext cx="1921468" cy="195685"/>
    <xdr:sp macro="" textlink="">
      <xdr:nvSpPr>
        <xdr:cNvPr id="2392" name="Drop Down 20" hidden="1">
          <a:extLst>
            <a:ext uri="{63B3BB69-23CF-44E3-9099-C40C66FF867C}">
              <a14:compatExt xmlns:a14="http://schemas.microsoft.com/office/drawing/2010/main" spid="_x0000_s2068"/>
            </a:ext>
            <a:ext uri="{FF2B5EF4-FFF2-40B4-BE49-F238E27FC236}">
              <a16:creationId xmlns:a16="http://schemas.microsoft.com/office/drawing/2014/main" id="{0DC0C209-9E56-4ABC-93E6-06378FC2D4CE}"/>
            </a:ext>
          </a:extLst>
        </xdr:cNvPr>
        <xdr:cNvSpPr/>
      </xdr:nvSpPr>
      <xdr:spPr bwMode="auto">
        <a:xfrm>
          <a:off x="6065520" y="33223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229</xdr:row>
      <xdr:rowOff>0</xdr:rowOff>
    </xdr:from>
    <xdr:ext cx="2476500" cy="199970"/>
    <xdr:sp macro="" textlink="">
      <xdr:nvSpPr>
        <xdr:cNvPr id="2393" name="Drop Down 24" hidden="1">
          <a:extLst>
            <a:ext uri="{63B3BB69-23CF-44E3-9099-C40C66FF867C}">
              <a14:compatExt xmlns:a14="http://schemas.microsoft.com/office/drawing/2010/main" spid="_x0000_s2072"/>
            </a:ext>
            <a:ext uri="{FF2B5EF4-FFF2-40B4-BE49-F238E27FC236}">
              <a16:creationId xmlns:a16="http://schemas.microsoft.com/office/drawing/2014/main" id="{C6D2822B-65BF-492A-89A5-429F9C907A30}"/>
            </a:ext>
          </a:extLst>
        </xdr:cNvPr>
        <xdr:cNvSpPr/>
      </xdr:nvSpPr>
      <xdr:spPr bwMode="auto">
        <a:xfrm>
          <a:off x="3901440" y="33223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394" name="Drop Down 4" hidden="1">
          <a:extLst>
            <a:ext uri="{63B3BB69-23CF-44E3-9099-C40C66FF867C}">
              <a14:compatExt xmlns:a14="http://schemas.microsoft.com/office/drawing/2010/main" spid="_x0000_s2052"/>
            </a:ext>
            <a:ext uri="{FF2B5EF4-FFF2-40B4-BE49-F238E27FC236}">
              <a16:creationId xmlns:a16="http://schemas.microsoft.com/office/drawing/2014/main" id="{F5946BC9-BB82-46E3-A49E-064DA1162D04}"/>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395" name="Drop Down 4" hidden="1">
          <a:extLst>
            <a:ext uri="{63B3BB69-23CF-44E3-9099-C40C66FF867C}">
              <a14:compatExt xmlns:a14="http://schemas.microsoft.com/office/drawing/2010/main" spid="_x0000_s2052"/>
            </a:ext>
            <a:ext uri="{FF2B5EF4-FFF2-40B4-BE49-F238E27FC236}">
              <a16:creationId xmlns:a16="http://schemas.microsoft.com/office/drawing/2014/main" id="{2A6C399D-E2B0-4FB3-BA29-095632401BCD}"/>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396" name="Drop Down 4" hidden="1">
          <a:extLst>
            <a:ext uri="{63B3BB69-23CF-44E3-9099-C40C66FF867C}">
              <a14:compatExt xmlns:a14="http://schemas.microsoft.com/office/drawing/2010/main" spid="_x0000_s2052"/>
            </a:ext>
            <a:ext uri="{FF2B5EF4-FFF2-40B4-BE49-F238E27FC236}">
              <a16:creationId xmlns:a16="http://schemas.microsoft.com/office/drawing/2014/main" id="{535B72F9-650C-4DBC-8186-8D2AD3C65391}"/>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397" name="Drop Down 4" hidden="1">
          <a:extLst>
            <a:ext uri="{63B3BB69-23CF-44E3-9099-C40C66FF867C}">
              <a14:compatExt xmlns:a14="http://schemas.microsoft.com/office/drawing/2010/main" spid="_x0000_s2052"/>
            </a:ext>
            <a:ext uri="{FF2B5EF4-FFF2-40B4-BE49-F238E27FC236}">
              <a16:creationId xmlns:a16="http://schemas.microsoft.com/office/drawing/2014/main" id="{D9957D24-9E9A-4A9F-A369-469F42831822}"/>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398" name="Drop Down 4" hidden="1">
          <a:extLst>
            <a:ext uri="{63B3BB69-23CF-44E3-9099-C40C66FF867C}">
              <a14:compatExt xmlns:a14="http://schemas.microsoft.com/office/drawing/2010/main" spid="_x0000_s2052"/>
            </a:ext>
            <a:ext uri="{FF2B5EF4-FFF2-40B4-BE49-F238E27FC236}">
              <a16:creationId xmlns:a16="http://schemas.microsoft.com/office/drawing/2014/main" id="{CCAE6AC3-C107-486A-BC47-E2E39454413A}"/>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229</xdr:row>
      <xdr:rowOff>0</xdr:rowOff>
    </xdr:from>
    <xdr:ext cx="1921468" cy="195685"/>
    <xdr:sp macro="" textlink="">
      <xdr:nvSpPr>
        <xdr:cNvPr id="2399" name="Drop Down 20" hidden="1">
          <a:extLst>
            <a:ext uri="{63B3BB69-23CF-44E3-9099-C40C66FF867C}">
              <a14:compatExt xmlns:a14="http://schemas.microsoft.com/office/drawing/2010/main" spid="_x0000_s2068"/>
            </a:ext>
            <a:ext uri="{FF2B5EF4-FFF2-40B4-BE49-F238E27FC236}">
              <a16:creationId xmlns:a16="http://schemas.microsoft.com/office/drawing/2014/main" id="{539ACEA3-6278-461A-AB79-A43FDD66C826}"/>
            </a:ext>
          </a:extLst>
        </xdr:cNvPr>
        <xdr:cNvSpPr/>
      </xdr:nvSpPr>
      <xdr:spPr bwMode="auto">
        <a:xfrm>
          <a:off x="6065520" y="33223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229</xdr:row>
      <xdr:rowOff>0</xdr:rowOff>
    </xdr:from>
    <xdr:ext cx="2476500" cy="199970"/>
    <xdr:sp macro="" textlink="">
      <xdr:nvSpPr>
        <xdr:cNvPr id="2400" name="Drop Down 24" hidden="1">
          <a:extLst>
            <a:ext uri="{63B3BB69-23CF-44E3-9099-C40C66FF867C}">
              <a14:compatExt xmlns:a14="http://schemas.microsoft.com/office/drawing/2010/main" spid="_x0000_s2072"/>
            </a:ext>
            <a:ext uri="{FF2B5EF4-FFF2-40B4-BE49-F238E27FC236}">
              <a16:creationId xmlns:a16="http://schemas.microsoft.com/office/drawing/2014/main" id="{DBEFAE2D-64E6-45F1-9A0A-F95B000FBDEE}"/>
            </a:ext>
          </a:extLst>
        </xdr:cNvPr>
        <xdr:cNvSpPr/>
      </xdr:nvSpPr>
      <xdr:spPr bwMode="auto">
        <a:xfrm>
          <a:off x="3901440" y="33223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01" name="Drop Down 4" hidden="1">
          <a:extLst>
            <a:ext uri="{63B3BB69-23CF-44E3-9099-C40C66FF867C}">
              <a14:compatExt xmlns:a14="http://schemas.microsoft.com/office/drawing/2010/main" spid="_x0000_s2052"/>
            </a:ext>
            <a:ext uri="{FF2B5EF4-FFF2-40B4-BE49-F238E27FC236}">
              <a16:creationId xmlns:a16="http://schemas.microsoft.com/office/drawing/2014/main" id="{B604489F-F1FD-453E-BB1E-ED8C75E72ACA}"/>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02" name="Drop Down 4" hidden="1">
          <a:extLst>
            <a:ext uri="{63B3BB69-23CF-44E3-9099-C40C66FF867C}">
              <a14:compatExt xmlns:a14="http://schemas.microsoft.com/office/drawing/2010/main" spid="_x0000_s2052"/>
            </a:ext>
            <a:ext uri="{FF2B5EF4-FFF2-40B4-BE49-F238E27FC236}">
              <a16:creationId xmlns:a16="http://schemas.microsoft.com/office/drawing/2014/main" id="{3E0A4950-3CD8-4EB8-B174-6852D47EA4B4}"/>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03" name="Drop Down 4" hidden="1">
          <a:extLst>
            <a:ext uri="{63B3BB69-23CF-44E3-9099-C40C66FF867C}">
              <a14:compatExt xmlns:a14="http://schemas.microsoft.com/office/drawing/2010/main" spid="_x0000_s2052"/>
            </a:ext>
            <a:ext uri="{FF2B5EF4-FFF2-40B4-BE49-F238E27FC236}">
              <a16:creationId xmlns:a16="http://schemas.microsoft.com/office/drawing/2014/main" id="{DAAA3409-6555-45C8-AD73-AC2DB78D0ED2}"/>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04" name="Drop Down 4" hidden="1">
          <a:extLst>
            <a:ext uri="{63B3BB69-23CF-44E3-9099-C40C66FF867C}">
              <a14:compatExt xmlns:a14="http://schemas.microsoft.com/office/drawing/2010/main" spid="_x0000_s2052"/>
            </a:ext>
            <a:ext uri="{FF2B5EF4-FFF2-40B4-BE49-F238E27FC236}">
              <a16:creationId xmlns:a16="http://schemas.microsoft.com/office/drawing/2014/main" id="{DF9EDCDD-14EA-4A49-9109-0FB0CF7D5C8D}"/>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05" name="Drop Down 4" hidden="1">
          <a:extLst>
            <a:ext uri="{63B3BB69-23CF-44E3-9099-C40C66FF867C}">
              <a14:compatExt xmlns:a14="http://schemas.microsoft.com/office/drawing/2010/main" spid="_x0000_s2052"/>
            </a:ext>
            <a:ext uri="{FF2B5EF4-FFF2-40B4-BE49-F238E27FC236}">
              <a16:creationId xmlns:a16="http://schemas.microsoft.com/office/drawing/2014/main" id="{B4BFE14C-30BD-44E2-A2AB-4ECE4BA4A699}"/>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229</xdr:row>
      <xdr:rowOff>0</xdr:rowOff>
    </xdr:from>
    <xdr:ext cx="1921468" cy="195685"/>
    <xdr:sp macro="" textlink="">
      <xdr:nvSpPr>
        <xdr:cNvPr id="2406" name="Drop Down 20" hidden="1">
          <a:extLst>
            <a:ext uri="{63B3BB69-23CF-44E3-9099-C40C66FF867C}">
              <a14:compatExt xmlns:a14="http://schemas.microsoft.com/office/drawing/2010/main" spid="_x0000_s2068"/>
            </a:ext>
            <a:ext uri="{FF2B5EF4-FFF2-40B4-BE49-F238E27FC236}">
              <a16:creationId xmlns:a16="http://schemas.microsoft.com/office/drawing/2014/main" id="{50F732F8-7367-4389-AB32-040D7CD39D67}"/>
            </a:ext>
          </a:extLst>
        </xdr:cNvPr>
        <xdr:cNvSpPr/>
      </xdr:nvSpPr>
      <xdr:spPr bwMode="auto">
        <a:xfrm>
          <a:off x="6065520" y="33223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229</xdr:row>
      <xdr:rowOff>0</xdr:rowOff>
    </xdr:from>
    <xdr:ext cx="2476500" cy="199970"/>
    <xdr:sp macro="" textlink="">
      <xdr:nvSpPr>
        <xdr:cNvPr id="2407" name="Drop Down 24" hidden="1">
          <a:extLst>
            <a:ext uri="{63B3BB69-23CF-44E3-9099-C40C66FF867C}">
              <a14:compatExt xmlns:a14="http://schemas.microsoft.com/office/drawing/2010/main" spid="_x0000_s2072"/>
            </a:ext>
            <a:ext uri="{FF2B5EF4-FFF2-40B4-BE49-F238E27FC236}">
              <a16:creationId xmlns:a16="http://schemas.microsoft.com/office/drawing/2014/main" id="{326C786B-DEE0-497A-B7B1-BB7B3F7ADB42}"/>
            </a:ext>
          </a:extLst>
        </xdr:cNvPr>
        <xdr:cNvSpPr/>
      </xdr:nvSpPr>
      <xdr:spPr bwMode="auto">
        <a:xfrm>
          <a:off x="3901440" y="33223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08" name="Drop Down 4" hidden="1">
          <a:extLst>
            <a:ext uri="{63B3BB69-23CF-44E3-9099-C40C66FF867C}">
              <a14:compatExt xmlns:a14="http://schemas.microsoft.com/office/drawing/2010/main" spid="_x0000_s2052"/>
            </a:ext>
            <a:ext uri="{FF2B5EF4-FFF2-40B4-BE49-F238E27FC236}">
              <a16:creationId xmlns:a16="http://schemas.microsoft.com/office/drawing/2014/main" id="{E7838845-41EE-4CF7-9593-451CD2BE1FB2}"/>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09" name="Drop Down 4" hidden="1">
          <a:extLst>
            <a:ext uri="{63B3BB69-23CF-44E3-9099-C40C66FF867C}">
              <a14:compatExt xmlns:a14="http://schemas.microsoft.com/office/drawing/2010/main" spid="_x0000_s2052"/>
            </a:ext>
            <a:ext uri="{FF2B5EF4-FFF2-40B4-BE49-F238E27FC236}">
              <a16:creationId xmlns:a16="http://schemas.microsoft.com/office/drawing/2014/main" id="{D92748B8-324B-4DEB-A4E5-B442C4860D0E}"/>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10" name="Drop Down 4" hidden="1">
          <a:extLst>
            <a:ext uri="{63B3BB69-23CF-44E3-9099-C40C66FF867C}">
              <a14:compatExt xmlns:a14="http://schemas.microsoft.com/office/drawing/2010/main" spid="_x0000_s2052"/>
            </a:ext>
            <a:ext uri="{FF2B5EF4-FFF2-40B4-BE49-F238E27FC236}">
              <a16:creationId xmlns:a16="http://schemas.microsoft.com/office/drawing/2014/main" id="{63B37C11-B4B9-41B4-8E4D-B9CC64C98BF4}"/>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11" name="Drop Down 4" hidden="1">
          <a:extLst>
            <a:ext uri="{63B3BB69-23CF-44E3-9099-C40C66FF867C}">
              <a14:compatExt xmlns:a14="http://schemas.microsoft.com/office/drawing/2010/main" spid="_x0000_s2052"/>
            </a:ext>
            <a:ext uri="{FF2B5EF4-FFF2-40B4-BE49-F238E27FC236}">
              <a16:creationId xmlns:a16="http://schemas.microsoft.com/office/drawing/2014/main" id="{9199BCFC-7C13-4BB1-AFC6-1F1BFE103A32}"/>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12" name="Drop Down 4" hidden="1">
          <a:extLst>
            <a:ext uri="{63B3BB69-23CF-44E3-9099-C40C66FF867C}">
              <a14:compatExt xmlns:a14="http://schemas.microsoft.com/office/drawing/2010/main" spid="_x0000_s2052"/>
            </a:ext>
            <a:ext uri="{FF2B5EF4-FFF2-40B4-BE49-F238E27FC236}">
              <a16:creationId xmlns:a16="http://schemas.microsoft.com/office/drawing/2014/main" id="{B392C586-14B2-4468-B2B2-87E53E0C1061}"/>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229</xdr:row>
      <xdr:rowOff>0</xdr:rowOff>
    </xdr:from>
    <xdr:ext cx="1921468" cy="195685"/>
    <xdr:sp macro="" textlink="">
      <xdr:nvSpPr>
        <xdr:cNvPr id="2413" name="Drop Down 20" hidden="1">
          <a:extLst>
            <a:ext uri="{63B3BB69-23CF-44E3-9099-C40C66FF867C}">
              <a14:compatExt xmlns:a14="http://schemas.microsoft.com/office/drawing/2010/main" spid="_x0000_s2068"/>
            </a:ext>
            <a:ext uri="{FF2B5EF4-FFF2-40B4-BE49-F238E27FC236}">
              <a16:creationId xmlns:a16="http://schemas.microsoft.com/office/drawing/2014/main" id="{A64D9006-528F-4B18-9B0F-5862B4C5B7C1}"/>
            </a:ext>
          </a:extLst>
        </xdr:cNvPr>
        <xdr:cNvSpPr/>
      </xdr:nvSpPr>
      <xdr:spPr bwMode="auto">
        <a:xfrm>
          <a:off x="6065520" y="33223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229</xdr:row>
      <xdr:rowOff>0</xdr:rowOff>
    </xdr:from>
    <xdr:ext cx="2476500" cy="199970"/>
    <xdr:sp macro="" textlink="">
      <xdr:nvSpPr>
        <xdr:cNvPr id="2414" name="Drop Down 24" hidden="1">
          <a:extLst>
            <a:ext uri="{63B3BB69-23CF-44E3-9099-C40C66FF867C}">
              <a14:compatExt xmlns:a14="http://schemas.microsoft.com/office/drawing/2010/main" spid="_x0000_s2072"/>
            </a:ext>
            <a:ext uri="{FF2B5EF4-FFF2-40B4-BE49-F238E27FC236}">
              <a16:creationId xmlns:a16="http://schemas.microsoft.com/office/drawing/2014/main" id="{F84B681B-4F83-4BE2-B830-CE33BC4F80BC}"/>
            </a:ext>
          </a:extLst>
        </xdr:cNvPr>
        <xdr:cNvSpPr/>
      </xdr:nvSpPr>
      <xdr:spPr bwMode="auto">
        <a:xfrm>
          <a:off x="3901440" y="33223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15" name="Drop Down 4" hidden="1">
          <a:extLst>
            <a:ext uri="{63B3BB69-23CF-44E3-9099-C40C66FF867C}">
              <a14:compatExt xmlns:a14="http://schemas.microsoft.com/office/drawing/2010/main" spid="_x0000_s2052"/>
            </a:ext>
            <a:ext uri="{FF2B5EF4-FFF2-40B4-BE49-F238E27FC236}">
              <a16:creationId xmlns:a16="http://schemas.microsoft.com/office/drawing/2014/main" id="{2F737FBC-1C8F-49B5-8D55-A9BCD40E6B37}"/>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16" name="Drop Down 4" hidden="1">
          <a:extLst>
            <a:ext uri="{63B3BB69-23CF-44E3-9099-C40C66FF867C}">
              <a14:compatExt xmlns:a14="http://schemas.microsoft.com/office/drawing/2010/main" spid="_x0000_s2052"/>
            </a:ext>
            <a:ext uri="{FF2B5EF4-FFF2-40B4-BE49-F238E27FC236}">
              <a16:creationId xmlns:a16="http://schemas.microsoft.com/office/drawing/2014/main" id="{0A9639E0-C8C7-4A7F-93AF-D1E53A087446}"/>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17" name="Drop Down 4" hidden="1">
          <a:extLst>
            <a:ext uri="{63B3BB69-23CF-44E3-9099-C40C66FF867C}">
              <a14:compatExt xmlns:a14="http://schemas.microsoft.com/office/drawing/2010/main" spid="_x0000_s2052"/>
            </a:ext>
            <a:ext uri="{FF2B5EF4-FFF2-40B4-BE49-F238E27FC236}">
              <a16:creationId xmlns:a16="http://schemas.microsoft.com/office/drawing/2014/main" id="{9DD46AC5-B69C-49D0-8782-398118F2F2C0}"/>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18" name="Drop Down 4" hidden="1">
          <a:extLst>
            <a:ext uri="{63B3BB69-23CF-44E3-9099-C40C66FF867C}">
              <a14:compatExt xmlns:a14="http://schemas.microsoft.com/office/drawing/2010/main" spid="_x0000_s2052"/>
            </a:ext>
            <a:ext uri="{FF2B5EF4-FFF2-40B4-BE49-F238E27FC236}">
              <a16:creationId xmlns:a16="http://schemas.microsoft.com/office/drawing/2014/main" id="{EF37FE8F-B223-48BE-B939-A3C8EE0DC036}"/>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19" name="Drop Down 4" hidden="1">
          <a:extLst>
            <a:ext uri="{63B3BB69-23CF-44E3-9099-C40C66FF867C}">
              <a14:compatExt xmlns:a14="http://schemas.microsoft.com/office/drawing/2010/main" spid="_x0000_s2052"/>
            </a:ext>
            <a:ext uri="{FF2B5EF4-FFF2-40B4-BE49-F238E27FC236}">
              <a16:creationId xmlns:a16="http://schemas.microsoft.com/office/drawing/2014/main" id="{9DDEE4BB-2ED5-41EB-B917-89339CFD9421}"/>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229</xdr:row>
      <xdr:rowOff>0</xdr:rowOff>
    </xdr:from>
    <xdr:ext cx="1921468" cy="195685"/>
    <xdr:sp macro="" textlink="">
      <xdr:nvSpPr>
        <xdr:cNvPr id="2420" name="Drop Down 20" hidden="1">
          <a:extLst>
            <a:ext uri="{63B3BB69-23CF-44E3-9099-C40C66FF867C}">
              <a14:compatExt xmlns:a14="http://schemas.microsoft.com/office/drawing/2010/main" spid="_x0000_s2068"/>
            </a:ext>
            <a:ext uri="{FF2B5EF4-FFF2-40B4-BE49-F238E27FC236}">
              <a16:creationId xmlns:a16="http://schemas.microsoft.com/office/drawing/2014/main" id="{B2ABF3A4-E280-470A-9287-EEE2724EBE12}"/>
            </a:ext>
          </a:extLst>
        </xdr:cNvPr>
        <xdr:cNvSpPr/>
      </xdr:nvSpPr>
      <xdr:spPr bwMode="auto">
        <a:xfrm>
          <a:off x="6065520" y="33223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229</xdr:row>
      <xdr:rowOff>0</xdr:rowOff>
    </xdr:from>
    <xdr:ext cx="2476500" cy="199970"/>
    <xdr:sp macro="" textlink="">
      <xdr:nvSpPr>
        <xdr:cNvPr id="2421" name="Drop Down 24" hidden="1">
          <a:extLst>
            <a:ext uri="{63B3BB69-23CF-44E3-9099-C40C66FF867C}">
              <a14:compatExt xmlns:a14="http://schemas.microsoft.com/office/drawing/2010/main" spid="_x0000_s2072"/>
            </a:ext>
            <a:ext uri="{FF2B5EF4-FFF2-40B4-BE49-F238E27FC236}">
              <a16:creationId xmlns:a16="http://schemas.microsoft.com/office/drawing/2014/main" id="{E6D048FB-5E7C-4FFD-A4DF-4DF3AFAF0AD1}"/>
            </a:ext>
          </a:extLst>
        </xdr:cNvPr>
        <xdr:cNvSpPr/>
      </xdr:nvSpPr>
      <xdr:spPr bwMode="auto">
        <a:xfrm>
          <a:off x="3901440" y="33223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22" name="Drop Down 4" hidden="1">
          <a:extLst>
            <a:ext uri="{63B3BB69-23CF-44E3-9099-C40C66FF867C}">
              <a14:compatExt xmlns:a14="http://schemas.microsoft.com/office/drawing/2010/main" spid="_x0000_s2052"/>
            </a:ext>
            <a:ext uri="{FF2B5EF4-FFF2-40B4-BE49-F238E27FC236}">
              <a16:creationId xmlns:a16="http://schemas.microsoft.com/office/drawing/2014/main" id="{5E906385-AA29-4B51-8BF2-AE157026E8BE}"/>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23" name="Drop Down 4" hidden="1">
          <a:extLst>
            <a:ext uri="{63B3BB69-23CF-44E3-9099-C40C66FF867C}">
              <a14:compatExt xmlns:a14="http://schemas.microsoft.com/office/drawing/2010/main" spid="_x0000_s2052"/>
            </a:ext>
            <a:ext uri="{FF2B5EF4-FFF2-40B4-BE49-F238E27FC236}">
              <a16:creationId xmlns:a16="http://schemas.microsoft.com/office/drawing/2014/main" id="{223A41F0-0798-472C-A986-3D7672AA9BCF}"/>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229</xdr:row>
      <xdr:rowOff>0</xdr:rowOff>
    </xdr:from>
    <xdr:ext cx="2529840" cy="195685"/>
    <xdr:sp macro="" textlink="">
      <xdr:nvSpPr>
        <xdr:cNvPr id="2424" name="Drop Down 4" hidden="1">
          <a:extLst>
            <a:ext uri="{63B3BB69-23CF-44E3-9099-C40C66FF867C}">
              <a14:compatExt xmlns:a14="http://schemas.microsoft.com/office/drawing/2010/main" spid="_x0000_s2052"/>
            </a:ext>
            <a:ext uri="{FF2B5EF4-FFF2-40B4-BE49-F238E27FC236}">
              <a16:creationId xmlns:a16="http://schemas.microsoft.com/office/drawing/2014/main" id="{6E8B73C2-9412-4477-94CF-C05B5D526654}"/>
            </a:ext>
          </a:extLst>
        </xdr:cNvPr>
        <xdr:cNvSpPr/>
      </xdr:nvSpPr>
      <xdr:spPr bwMode="auto">
        <a:xfrm>
          <a:off x="553974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229</xdr:row>
      <xdr:rowOff>0</xdr:rowOff>
    </xdr:from>
    <xdr:ext cx="2529840" cy="195685"/>
    <xdr:sp macro="" textlink="">
      <xdr:nvSpPr>
        <xdr:cNvPr id="2425" name="Drop Down 4" hidden="1">
          <a:extLst>
            <a:ext uri="{63B3BB69-23CF-44E3-9099-C40C66FF867C}">
              <a14:compatExt xmlns:a14="http://schemas.microsoft.com/office/drawing/2010/main" spid="_x0000_s2052"/>
            </a:ext>
            <a:ext uri="{FF2B5EF4-FFF2-40B4-BE49-F238E27FC236}">
              <a16:creationId xmlns:a16="http://schemas.microsoft.com/office/drawing/2014/main" id="{50D80C74-0513-4E4B-ABE5-66A4383DD95E}"/>
            </a:ext>
          </a:extLst>
        </xdr:cNvPr>
        <xdr:cNvSpPr/>
      </xdr:nvSpPr>
      <xdr:spPr bwMode="auto">
        <a:xfrm>
          <a:off x="5227320" y="33223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26" name="Drop Down 4" hidden="1">
          <a:extLst>
            <a:ext uri="{63B3BB69-23CF-44E3-9099-C40C66FF867C}">
              <a14:compatExt xmlns:a14="http://schemas.microsoft.com/office/drawing/2010/main" spid="_x0000_s2052"/>
            </a:ext>
            <a:ext uri="{FF2B5EF4-FFF2-40B4-BE49-F238E27FC236}">
              <a16:creationId xmlns:a16="http://schemas.microsoft.com/office/drawing/2014/main" id="{516B60AC-0083-4535-87AF-61DE74B8A49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27" name="Drop Down 20" hidden="1">
          <a:extLst>
            <a:ext uri="{63B3BB69-23CF-44E3-9099-C40C66FF867C}">
              <a14:compatExt xmlns:a14="http://schemas.microsoft.com/office/drawing/2010/main" spid="_x0000_s2068"/>
            </a:ext>
            <a:ext uri="{FF2B5EF4-FFF2-40B4-BE49-F238E27FC236}">
              <a16:creationId xmlns:a16="http://schemas.microsoft.com/office/drawing/2014/main" id="{20F5865A-ACCB-4493-8F36-3739DEEED59F}"/>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28" name="Drop Down 24" hidden="1">
          <a:extLst>
            <a:ext uri="{63B3BB69-23CF-44E3-9099-C40C66FF867C}">
              <a14:compatExt xmlns:a14="http://schemas.microsoft.com/office/drawing/2010/main" spid="_x0000_s2072"/>
            </a:ext>
            <a:ext uri="{FF2B5EF4-FFF2-40B4-BE49-F238E27FC236}">
              <a16:creationId xmlns:a16="http://schemas.microsoft.com/office/drawing/2014/main" id="{3FF120A6-60FE-45E4-8CB4-156A110CB486}"/>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29" name="Drop Down 4" hidden="1">
          <a:extLst>
            <a:ext uri="{63B3BB69-23CF-44E3-9099-C40C66FF867C}">
              <a14:compatExt xmlns:a14="http://schemas.microsoft.com/office/drawing/2010/main" spid="_x0000_s2052"/>
            </a:ext>
            <a:ext uri="{FF2B5EF4-FFF2-40B4-BE49-F238E27FC236}">
              <a16:creationId xmlns:a16="http://schemas.microsoft.com/office/drawing/2014/main" id="{3BC29E36-1C66-4D77-B38D-1718FAC09E8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30" name="Drop Down 4" hidden="1">
          <a:extLst>
            <a:ext uri="{63B3BB69-23CF-44E3-9099-C40C66FF867C}">
              <a14:compatExt xmlns:a14="http://schemas.microsoft.com/office/drawing/2010/main" spid="_x0000_s2052"/>
            </a:ext>
            <a:ext uri="{FF2B5EF4-FFF2-40B4-BE49-F238E27FC236}">
              <a16:creationId xmlns:a16="http://schemas.microsoft.com/office/drawing/2014/main" id="{334F82E1-D20C-46F3-B24B-F38A60B7EC37}"/>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31" name="Drop Down 4" hidden="1">
          <a:extLst>
            <a:ext uri="{63B3BB69-23CF-44E3-9099-C40C66FF867C}">
              <a14:compatExt xmlns:a14="http://schemas.microsoft.com/office/drawing/2010/main" spid="_x0000_s2052"/>
            </a:ext>
            <a:ext uri="{FF2B5EF4-FFF2-40B4-BE49-F238E27FC236}">
              <a16:creationId xmlns:a16="http://schemas.microsoft.com/office/drawing/2014/main" id="{684B5CC6-A59E-4828-8549-6CC9576CF51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32" name="Drop Down 4" hidden="1">
          <a:extLst>
            <a:ext uri="{63B3BB69-23CF-44E3-9099-C40C66FF867C}">
              <a14:compatExt xmlns:a14="http://schemas.microsoft.com/office/drawing/2010/main" spid="_x0000_s2052"/>
            </a:ext>
            <a:ext uri="{FF2B5EF4-FFF2-40B4-BE49-F238E27FC236}">
              <a16:creationId xmlns:a16="http://schemas.microsoft.com/office/drawing/2014/main" id="{DE064DED-9F0A-4CE5-B547-C97D26AC02D0}"/>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33" name="Drop Down 4" hidden="1">
          <a:extLst>
            <a:ext uri="{63B3BB69-23CF-44E3-9099-C40C66FF867C}">
              <a14:compatExt xmlns:a14="http://schemas.microsoft.com/office/drawing/2010/main" spid="_x0000_s2052"/>
            </a:ext>
            <a:ext uri="{FF2B5EF4-FFF2-40B4-BE49-F238E27FC236}">
              <a16:creationId xmlns:a16="http://schemas.microsoft.com/office/drawing/2014/main" id="{B5F3D796-F400-4E10-A682-946DC6427AA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34" name="Drop Down 20" hidden="1">
          <a:extLst>
            <a:ext uri="{63B3BB69-23CF-44E3-9099-C40C66FF867C}">
              <a14:compatExt xmlns:a14="http://schemas.microsoft.com/office/drawing/2010/main" spid="_x0000_s2068"/>
            </a:ext>
            <a:ext uri="{FF2B5EF4-FFF2-40B4-BE49-F238E27FC236}">
              <a16:creationId xmlns:a16="http://schemas.microsoft.com/office/drawing/2014/main" id="{674A8997-D23C-474E-9962-862F1C1FF4C6}"/>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35" name="Drop Down 24" hidden="1">
          <a:extLst>
            <a:ext uri="{63B3BB69-23CF-44E3-9099-C40C66FF867C}">
              <a14:compatExt xmlns:a14="http://schemas.microsoft.com/office/drawing/2010/main" spid="_x0000_s2072"/>
            </a:ext>
            <a:ext uri="{FF2B5EF4-FFF2-40B4-BE49-F238E27FC236}">
              <a16:creationId xmlns:a16="http://schemas.microsoft.com/office/drawing/2014/main" id="{5DCCD60B-F562-4420-A6B6-F2CE8FB6999D}"/>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36" name="Drop Down 4" hidden="1">
          <a:extLst>
            <a:ext uri="{63B3BB69-23CF-44E3-9099-C40C66FF867C}">
              <a14:compatExt xmlns:a14="http://schemas.microsoft.com/office/drawing/2010/main" spid="_x0000_s2052"/>
            </a:ext>
            <a:ext uri="{FF2B5EF4-FFF2-40B4-BE49-F238E27FC236}">
              <a16:creationId xmlns:a16="http://schemas.microsoft.com/office/drawing/2014/main" id="{B9C87037-60F1-4FC3-B7D4-56017ECF1E6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37" name="Drop Down 4" hidden="1">
          <a:extLst>
            <a:ext uri="{63B3BB69-23CF-44E3-9099-C40C66FF867C}">
              <a14:compatExt xmlns:a14="http://schemas.microsoft.com/office/drawing/2010/main" spid="_x0000_s2052"/>
            </a:ext>
            <a:ext uri="{FF2B5EF4-FFF2-40B4-BE49-F238E27FC236}">
              <a16:creationId xmlns:a16="http://schemas.microsoft.com/office/drawing/2014/main" id="{75835A9A-6374-41B8-9900-95D0718EBB1A}"/>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38" name="Drop Down 4" hidden="1">
          <a:extLst>
            <a:ext uri="{63B3BB69-23CF-44E3-9099-C40C66FF867C}">
              <a14:compatExt xmlns:a14="http://schemas.microsoft.com/office/drawing/2010/main" spid="_x0000_s2052"/>
            </a:ext>
            <a:ext uri="{FF2B5EF4-FFF2-40B4-BE49-F238E27FC236}">
              <a16:creationId xmlns:a16="http://schemas.microsoft.com/office/drawing/2014/main" id="{1B0E703B-C1E6-4205-87F8-9F7445D95F3B}"/>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39" name="Drop Down 4" hidden="1">
          <a:extLst>
            <a:ext uri="{63B3BB69-23CF-44E3-9099-C40C66FF867C}">
              <a14:compatExt xmlns:a14="http://schemas.microsoft.com/office/drawing/2010/main" spid="_x0000_s2052"/>
            </a:ext>
            <a:ext uri="{FF2B5EF4-FFF2-40B4-BE49-F238E27FC236}">
              <a16:creationId xmlns:a16="http://schemas.microsoft.com/office/drawing/2014/main" id="{09BD2450-1383-47BE-ABEC-253D98D02A3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40" name="Drop Down 4" hidden="1">
          <a:extLst>
            <a:ext uri="{63B3BB69-23CF-44E3-9099-C40C66FF867C}">
              <a14:compatExt xmlns:a14="http://schemas.microsoft.com/office/drawing/2010/main" spid="_x0000_s2052"/>
            </a:ext>
            <a:ext uri="{FF2B5EF4-FFF2-40B4-BE49-F238E27FC236}">
              <a16:creationId xmlns:a16="http://schemas.microsoft.com/office/drawing/2014/main" id="{703DD894-80ED-4075-BF24-F86F46823BE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41" name="Drop Down 20" hidden="1">
          <a:extLst>
            <a:ext uri="{63B3BB69-23CF-44E3-9099-C40C66FF867C}">
              <a14:compatExt xmlns:a14="http://schemas.microsoft.com/office/drawing/2010/main" spid="_x0000_s2068"/>
            </a:ext>
            <a:ext uri="{FF2B5EF4-FFF2-40B4-BE49-F238E27FC236}">
              <a16:creationId xmlns:a16="http://schemas.microsoft.com/office/drawing/2014/main" id="{C4B3456A-36BA-4A8D-BC81-ADFACF62BD48}"/>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42" name="Drop Down 24" hidden="1">
          <a:extLst>
            <a:ext uri="{63B3BB69-23CF-44E3-9099-C40C66FF867C}">
              <a14:compatExt xmlns:a14="http://schemas.microsoft.com/office/drawing/2010/main" spid="_x0000_s2072"/>
            </a:ext>
            <a:ext uri="{FF2B5EF4-FFF2-40B4-BE49-F238E27FC236}">
              <a16:creationId xmlns:a16="http://schemas.microsoft.com/office/drawing/2014/main" id="{DC662F2B-5CD3-44D2-9A0C-DC281F4293AB}"/>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43" name="Drop Down 4" hidden="1">
          <a:extLst>
            <a:ext uri="{63B3BB69-23CF-44E3-9099-C40C66FF867C}">
              <a14:compatExt xmlns:a14="http://schemas.microsoft.com/office/drawing/2010/main" spid="_x0000_s2052"/>
            </a:ext>
            <a:ext uri="{FF2B5EF4-FFF2-40B4-BE49-F238E27FC236}">
              <a16:creationId xmlns:a16="http://schemas.microsoft.com/office/drawing/2014/main" id="{4D9D98E0-ABF5-4C6F-9CF3-6D00639DBC96}"/>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44" name="Drop Down 4" hidden="1">
          <a:extLst>
            <a:ext uri="{63B3BB69-23CF-44E3-9099-C40C66FF867C}">
              <a14:compatExt xmlns:a14="http://schemas.microsoft.com/office/drawing/2010/main" spid="_x0000_s2052"/>
            </a:ext>
            <a:ext uri="{FF2B5EF4-FFF2-40B4-BE49-F238E27FC236}">
              <a16:creationId xmlns:a16="http://schemas.microsoft.com/office/drawing/2014/main" id="{3EB07904-A419-4EB1-A362-76455B13C03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45" name="Drop Down 4" hidden="1">
          <a:extLst>
            <a:ext uri="{63B3BB69-23CF-44E3-9099-C40C66FF867C}">
              <a14:compatExt xmlns:a14="http://schemas.microsoft.com/office/drawing/2010/main" spid="_x0000_s2052"/>
            </a:ext>
            <a:ext uri="{FF2B5EF4-FFF2-40B4-BE49-F238E27FC236}">
              <a16:creationId xmlns:a16="http://schemas.microsoft.com/office/drawing/2014/main" id="{3A00077F-2081-4359-8105-F389170C722F}"/>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46" name="Drop Down 4" hidden="1">
          <a:extLst>
            <a:ext uri="{63B3BB69-23CF-44E3-9099-C40C66FF867C}">
              <a14:compatExt xmlns:a14="http://schemas.microsoft.com/office/drawing/2010/main" spid="_x0000_s2052"/>
            </a:ext>
            <a:ext uri="{FF2B5EF4-FFF2-40B4-BE49-F238E27FC236}">
              <a16:creationId xmlns:a16="http://schemas.microsoft.com/office/drawing/2014/main" id="{976374FE-B0B3-439E-B57C-4C7FD0C1B691}"/>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47" name="Drop Down 4" hidden="1">
          <a:extLst>
            <a:ext uri="{63B3BB69-23CF-44E3-9099-C40C66FF867C}">
              <a14:compatExt xmlns:a14="http://schemas.microsoft.com/office/drawing/2010/main" spid="_x0000_s2052"/>
            </a:ext>
            <a:ext uri="{FF2B5EF4-FFF2-40B4-BE49-F238E27FC236}">
              <a16:creationId xmlns:a16="http://schemas.microsoft.com/office/drawing/2014/main" id="{F7346C36-16BB-4341-A53E-635BBFCCADE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48" name="Drop Down 20" hidden="1">
          <a:extLst>
            <a:ext uri="{63B3BB69-23CF-44E3-9099-C40C66FF867C}">
              <a14:compatExt xmlns:a14="http://schemas.microsoft.com/office/drawing/2010/main" spid="_x0000_s2068"/>
            </a:ext>
            <a:ext uri="{FF2B5EF4-FFF2-40B4-BE49-F238E27FC236}">
              <a16:creationId xmlns:a16="http://schemas.microsoft.com/office/drawing/2014/main" id="{2E422035-6869-44AB-9994-50A917AC5848}"/>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49" name="Drop Down 24" hidden="1">
          <a:extLst>
            <a:ext uri="{63B3BB69-23CF-44E3-9099-C40C66FF867C}">
              <a14:compatExt xmlns:a14="http://schemas.microsoft.com/office/drawing/2010/main" spid="_x0000_s2072"/>
            </a:ext>
            <a:ext uri="{FF2B5EF4-FFF2-40B4-BE49-F238E27FC236}">
              <a16:creationId xmlns:a16="http://schemas.microsoft.com/office/drawing/2014/main" id="{3F199B03-89D8-4A60-8A98-111FBCF974B2}"/>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50" name="Drop Down 4" hidden="1">
          <a:extLst>
            <a:ext uri="{63B3BB69-23CF-44E3-9099-C40C66FF867C}">
              <a14:compatExt xmlns:a14="http://schemas.microsoft.com/office/drawing/2010/main" spid="_x0000_s2052"/>
            </a:ext>
            <a:ext uri="{FF2B5EF4-FFF2-40B4-BE49-F238E27FC236}">
              <a16:creationId xmlns:a16="http://schemas.microsoft.com/office/drawing/2014/main" id="{1A18A47D-6DAE-44E3-916F-C5A80561C11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51" name="Drop Down 4" hidden="1">
          <a:extLst>
            <a:ext uri="{63B3BB69-23CF-44E3-9099-C40C66FF867C}">
              <a14:compatExt xmlns:a14="http://schemas.microsoft.com/office/drawing/2010/main" spid="_x0000_s2052"/>
            </a:ext>
            <a:ext uri="{FF2B5EF4-FFF2-40B4-BE49-F238E27FC236}">
              <a16:creationId xmlns:a16="http://schemas.microsoft.com/office/drawing/2014/main" id="{F9A02BF4-7A06-4B48-BAFF-51ABE385E2CA}"/>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52" name="Drop Down 4" hidden="1">
          <a:extLst>
            <a:ext uri="{63B3BB69-23CF-44E3-9099-C40C66FF867C}">
              <a14:compatExt xmlns:a14="http://schemas.microsoft.com/office/drawing/2010/main" spid="_x0000_s2052"/>
            </a:ext>
            <a:ext uri="{FF2B5EF4-FFF2-40B4-BE49-F238E27FC236}">
              <a16:creationId xmlns:a16="http://schemas.microsoft.com/office/drawing/2014/main" id="{84337F43-AA92-4BA1-95DB-60389E26C56D}"/>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53" name="Drop Down 4" hidden="1">
          <a:extLst>
            <a:ext uri="{63B3BB69-23CF-44E3-9099-C40C66FF867C}">
              <a14:compatExt xmlns:a14="http://schemas.microsoft.com/office/drawing/2010/main" spid="_x0000_s2052"/>
            </a:ext>
            <a:ext uri="{FF2B5EF4-FFF2-40B4-BE49-F238E27FC236}">
              <a16:creationId xmlns:a16="http://schemas.microsoft.com/office/drawing/2014/main" id="{C8CBEF7E-D1AA-40E1-A5EE-C6A7BBAB9A4D}"/>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54" name="Drop Down 4" hidden="1">
          <a:extLst>
            <a:ext uri="{63B3BB69-23CF-44E3-9099-C40C66FF867C}">
              <a14:compatExt xmlns:a14="http://schemas.microsoft.com/office/drawing/2010/main" spid="_x0000_s2052"/>
            </a:ext>
            <a:ext uri="{FF2B5EF4-FFF2-40B4-BE49-F238E27FC236}">
              <a16:creationId xmlns:a16="http://schemas.microsoft.com/office/drawing/2014/main" id="{D1F90022-3F28-4CF6-864F-A8FBCA0CDA0A}"/>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55" name="Drop Down 20" hidden="1">
          <a:extLst>
            <a:ext uri="{63B3BB69-23CF-44E3-9099-C40C66FF867C}">
              <a14:compatExt xmlns:a14="http://schemas.microsoft.com/office/drawing/2010/main" spid="_x0000_s2068"/>
            </a:ext>
            <a:ext uri="{FF2B5EF4-FFF2-40B4-BE49-F238E27FC236}">
              <a16:creationId xmlns:a16="http://schemas.microsoft.com/office/drawing/2014/main" id="{2FC3ADBF-179A-4B3B-8441-6C4322C15985}"/>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56" name="Drop Down 24" hidden="1">
          <a:extLst>
            <a:ext uri="{63B3BB69-23CF-44E3-9099-C40C66FF867C}">
              <a14:compatExt xmlns:a14="http://schemas.microsoft.com/office/drawing/2010/main" spid="_x0000_s2072"/>
            </a:ext>
            <a:ext uri="{FF2B5EF4-FFF2-40B4-BE49-F238E27FC236}">
              <a16:creationId xmlns:a16="http://schemas.microsoft.com/office/drawing/2014/main" id="{4BE98CAB-8D5A-4726-AE60-EA2FF9E2C2AD}"/>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57" name="Drop Down 4" hidden="1">
          <a:extLst>
            <a:ext uri="{63B3BB69-23CF-44E3-9099-C40C66FF867C}">
              <a14:compatExt xmlns:a14="http://schemas.microsoft.com/office/drawing/2010/main" spid="_x0000_s2052"/>
            </a:ext>
            <a:ext uri="{FF2B5EF4-FFF2-40B4-BE49-F238E27FC236}">
              <a16:creationId xmlns:a16="http://schemas.microsoft.com/office/drawing/2014/main" id="{4F32BC56-C472-47EE-A390-0A77BCA2A49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58" name="Drop Down 4" hidden="1">
          <a:extLst>
            <a:ext uri="{63B3BB69-23CF-44E3-9099-C40C66FF867C}">
              <a14:compatExt xmlns:a14="http://schemas.microsoft.com/office/drawing/2010/main" spid="_x0000_s2052"/>
            </a:ext>
            <a:ext uri="{FF2B5EF4-FFF2-40B4-BE49-F238E27FC236}">
              <a16:creationId xmlns:a16="http://schemas.microsoft.com/office/drawing/2014/main" id="{9E5089A6-04AD-439B-80FB-89CBE241E64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59" name="Drop Down 4" hidden="1">
          <a:extLst>
            <a:ext uri="{63B3BB69-23CF-44E3-9099-C40C66FF867C}">
              <a14:compatExt xmlns:a14="http://schemas.microsoft.com/office/drawing/2010/main" spid="_x0000_s2052"/>
            </a:ext>
            <a:ext uri="{FF2B5EF4-FFF2-40B4-BE49-F238E27FC236}">
              <a16:creationId xmlns:a16="http://schemas.microsoft.com/office/drawing/2014/main" id="{4A4555B6-B012-4A42-9FA0-C7377505ACD1}"/>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60" name="Drop Down 4" hidden="1">
          <a:extLst>
            <a:ext uri="{63B3BB69-23CF-44E3-9099-C40C66FF867C}">
              <a14:compatExt xmlns:a14="http://schemas.microsoft.com/office/drawing/2010/main" spid="_x0000_s2052"/>
            </a:ext>
            <a:ext uri="{FF2B5EF4-FFF2-40B4-BE49-F238E27FC236}">
              <a16:creationId xmlns:a16="http://schemas.microsoft.com/office/drawing/2014/main" id="{3F40419A-3EA8-404E-91C7-D5101046A56F}"/>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61" name="Drop Down 4" hidden="1">
          <a:extLst>
            <a:ext uri="{63B3BB69-23CF-44E3-9099-C40C66FF867C}">
              <a14:compatExt xmlns:a14="http://schemas.microsoft.com/office/drawing/2010/main" spid="_x0000_s2052"/>
            </a:ext>
            <a:ext uri="{FF2B5EF4-FFF2-40B4-BE49-F238E27FC236}">
              <a16:creationId xmlns:a16="http://schemas.microsoft.com/office/drawing/2014/main" id="{241CFC0F-6468-48AC-9BB1-CA2CF883CC63}"/>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62" name="Drop Down 20" hidden="1">
          <a:extLst>
            <a:ext uri="{63B3BB69-23CF-44E3-9099-C40C66FF867C}">
              <a14:compatExt xmlns:a14="http://schemas.microsoft.com/office/drawing/2010/main" spid="_x0000_s2068"/>
            </a:ext>
            <a:ext uri="{FF2B5EF4-FFF2-40B4-BE49-F238E27FC236}">
              <a16:creationId xmlns:a16="http://schemas.microsoft.com/office/drawing/2014/main" id="{EE12D142-550E-426F-B052-E31960DC6884}"/>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63" name="Drop Down 24" hidden="1">
          <a:extLst>
            <a:ext uri="{63B3BB69-23CF-44E3-9099-C40C66FF867C}">
              <a14:compatExt xmlns:a14="http://schemas.microsoft.com/office/drawing/2010/main" spid="_x0000_s2072"/>
            </a:ext>
            <a:ext uri="{FF2B5EF4-FFF2-40B4-BE49-F238E27FC236}">
              <a16:creationId xmlns:a16="http://schemas.microsoft.com/office/drawing/2014/main" id="{F46E5497-7063-4394-80C0-FDEC6B416ED8}"/>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64" name="Drop Down 4" hidden="1">
          <a:extLst>
            <a:ext uri="{63B3BB69-23CF-44E3-9099-C40C66FF867C}">
              <a14:compatExt xmlns:a14="http://schemas.microsoft.com/office/drawing/2010/main" spid="_x0000_s2052"/>
            </a:ext>
            <a:ext uri="{FF2B5EF4-FFF2-40B4-BE49-F238E27FC236}">
              <a16:creationId xmlns:a16="http://schemas.microsoft.com/office/drawing/2014/main" id="{F3A47DB4-0CBE-4FF8-925D-441219A85A5A}"/>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65" name="Drop Down 4" hidden="1">
          <a:extLst>
            <a:ext uri="{63B3BB69-23CF-44E3-9099-C40C66FF867C}">
              <a14:compatExt xmlns:a14="http://schemas.microsoft.com/office/drawing/2010/main" spid="_x0000_s2052"/>
            </a:ext>
            <a:ext uri="{FF2B5EF4-FFF2-40B4-BE49-F238E27FC236}">
              <a16:creationId xmlns:a16="http://schemas.microsoft.com/office/drawing/2014/main" id="{7BA86B9A-1AA7-4C22-9FCB-F6C8B513FA7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66" name="Drop Down 4" hidden="1">
          <a:extLst>
            <a:ext uri="{63B3BB69-23CF-44E3-9099-C40C66FF867C}">
              <a14:compatExt xmlns:a14="http://schemas.microsoft.com/office/drawing/2010/main" spid="_x0000_s2052"/>
            </a:ext>
            <a:ext uri="{FF2B5EF4-FFF2-40B4-BE49-F238E27FC236}">
              <a16:creationId xmlns:a16="http://schemas.microsoft.com/office/drawing/2014/main" id="{C5678865-A6CF-4EC7-8065-8308E3FADD9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67" name="Drop Down 4" hidden="1">
          <a:extLst>
            <a:ext uri="{63B3BB69-23CF-44E3-9099-C40C66FF867C}">
              <a14:compatExt xmlns:a14="http://schemas.microsoft.com/office/drawing/2010/main" spid="_x0000_s2052"/>
            </a:ext>
            <a:ext uri="{FF2B5EF4-FFF2-40B4-BE49-F238E27FC236}">
              <a16:creationId xmlns:a16="http://schemas.microsoft.com/office/drawing/2014/main" id="{55C8F87E-6F5C-4678-9108-179464D1B49C}"/>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68" name="Drop Down 4" hidden="1">
          <a:extLst>
            <a:ext uri="{63B3BB69-23CF-44E3-9099-C40C66FF867C}">
              <a14:compatExt xmlns:a14="http://schemas.microsoft.com/office/drawing/2010/main" spid="_x0000_s2052"/>
            </a:ext>
            <a:ext uri="{FF2B5EF4-FFF2-40B4-BE49-F238E27FC236}">
              <a16:creationId xmlns:a16="http://schemas.microsoft.com/office/drawing/2014/main" id="{5E33251D-94F9-475F-ABC5-1BE3E21FE94A}"/>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69" name="Drop Down 20" hidden="1">
          <a:extLst>
            <a:ext uri="{63B3BB69-23CF-44E3-9099-C40C66FF867C}">
              <a14:compatExt xmlns:a14="http://schemas.microsoft.com/office/drawing/2010/main" spid="_x0000_s2068"/>
            </a:ext>
            <a:ext uri="{FF2B5EF4-FFF2-40B4-BE49-F238E27FC236}">
              <a16:creationId xmlns:a16="http://schemas.microsoft.com/office/drawing/2014/main" id="{D06B9AE1-9FCC-4481-A094-1466BBB1F066}"/>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70" name="Drop Down 24" hidden="1">
          <a:extLst>
            <a:ext uri="{63B3BB69-23CF-44E3-9099-C40C66FF867C}">
              <a14:compatExt xmlns:a14="http://schemas.microsoft.com/office/drawing/2010/main" spid="_x0000_s2072"/>
            </a:ext>
            <a:ext uri="{FF2B5EF4-FFF2-40B4-BE49-F238E27FC236}">
              <a16:creationId xmlns:a16="http://schemas.microsoft.com/office/drawing/2014/main" id="{9C1E7E9A-3C24-4638-AF05-FAE1DC476BFB}"/>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71" name="Drop Down 4" hidden="1">
          <a:extLst>
            <a:ext uri="{63B3BB69-23CF-44E3-9099-C40C66FF867C}">
              <a14:compatExt xmlns:a14="http://schemas.microsoft.com/office/drawing/2010/main" spid="_x0000_s2052"/>
            </a:ext>
            <a:ext uri="{FF2B5EF4-FFF2-40B4-BE49-F238E27FC236}">
              <a16:creationId xmlns:a16="http://schemas.microsoft.com/office/drawing/2014/main" id="{1C526715-D383-4B70-A730-9FAF9783A4D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72" name="Drop Down 4" hidden="1">
          <a:extLst>
            <a:ext uri="{63B3BB69-23CF-44E3-9099-C40C66FF867C}">
              <a14:compatExt xmlns:a14="http://schemas.microsoft.com/office/drawing/2010/main" spid="_x0000_s2052"/>
            </a:ext>
            <a:ext uri="{FF2B5EF4-FFF2-40B4-BE49-F238E27FC236}">
              <a16:creationId xmlns:a16="http://schemas.microsoft.com/office/drawing/2014/main" id="{26E84F24-1598-454A-9F59-6D459E3EA1F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73" name="Drop Down 4" hidden="1">
          <a:extLst>
            <a:ext uri="{63B3BB69-23CF-44E3-9099-C40C66FF867C}">
              <a14:compatExt xmlns:a14="http://schemas.microsoft.com/office/drawing/2010/main" spid="_x0000_s2052"/>
            </a:ext>
            <a:ext uri="{FF2B5EF4-FFF2-40B4-BE49-F238E27FC236}">
              <a16:creationId xmlns:a16="http://schemas.microsoft.com/office/drawing/2014/main" id="{06D03F7F-00DA-4C47-85A7-94E82965D951}"/>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74" name="Drop Down 4" hidden="1">
          <a:extLst>
            <a:ext uri="{63B3BB69-23CF-44E3-9099-C40C66FF867C}">
              <a14:compatExt xmlns:a14="http://schemas.microsoft.com/office/drawing/2010/main" spid="_x0000_s2052"/>
            </a:ext>
            <a:ext uri="{FF2B5EF4-FFF2-40B4-BE49-F238E27FC236}">
              <a16:creationId xmlns:a16="http://schemas.microsoft.com/office/drawing/2014/main" id="{A12BF142-C38D-4270-B952-9C8640754BEB}"/>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75" name="Drop Down 4" hidden="1">
          <a:extLst>
            <a:ext uri="{63B3BB69-23CF-44E3-9099-C40C66FF867C}">
              <a14:compatExt xmlns:a14="http://schemas.microsoft.com/office/drawing/2010/main" spid="_x0000_s2052"/>
            </a:ext>
            <a:ext uri="{FF2B5EF4-FFF2-40B4-BE49-F238E27FC236}">
              <a16:creationId xmlns:a16="http://schemas.microsoft.com/office/drawing/2014/main" id="{FC45C25A-01D8-4C29-8F1C-2CA3E7121D2D}"/>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76" name="Drop Down 20" hidden="1">
          <a:extLst>
            <a:ext uri="{63B3BB69-23CF-44E3-9099-C40C66FF867C}">
              <a14:compatExt xmlns:a14="http://schemas.microsoft.com/office/drawing/2010/main" spid="_x0000_s2068"/>
            </a:ext>
            <a:ext uri="{FF2B5EF4-FFF2-40B4-BE49-F238E27FC236}">
              <a16:creationId xmlns:a16="http://schemas.microsoft.com/office/drawing/2014/main" id="{6C224BC7-0602-4EE0-ABBA-7457803AF63A}"/>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77" name="Drop Down 24" hidden="1">
          <a:extLst>
            <a:ext uri="{63B3BB69-23CF-44E3-9099-C40C66FF867C}">
              <a14:compatExt xmlns:a14="http://schemas.microsoft.com/office/drawing/2010/main" spid="_x0000_s2072"/>
            </a:ext>
            <a:ext uri="{FF2B5EF4-FFF2-40B4-BE49-F238E27FC236}">
              <a16:creationId xmlns:a16="http://schemas.microsoft.com/office/drawing/2014/main" id="{0A59C3DE-F89D-4C85-8F7A-92B58381D0C9}"/>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78" name="Drop Down 4" hidden="1">
          <a:extLst>
            <a:ext uri="{63B3BB69-23CF-44E3-9099-C40C66FF867C}">
              <a14:compatExt xmlns:a14="http://schemas.microsoft.com/office/drawing/2010/main" spid="_x0000_s2052"/>
            </a:ext>
            <a:ext uri="{FF2B5EF4-FFF2-40B4-BE49-F238E27FC236}">
              <a16:creationId xmlns:a16="http://schemas.microsoft.com/office/drawing/2014/main" id="{391346D0-9BB0-4083-9DA4-19AFB5679CE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79" name="Drop Down 4" hidden="1">
          <a:extLst>
            <a:ext uri="{63B3BB69-23CF-44E3-9099-C40C66FF867C}">
              <a14:compatExt xmlns:a14="http://schemas.microsoft.com/office/drawing/2010/main" spid="_x0000_s2052"/>
            </a:ext>
            <a:ext uri="{FF2B5EF4-FFF2-40B4-BE49-F238E27FC236}">
              <a16:creationId xmlns:a16="http://schemas.microsoft.com/office/drawing/2014/main" id="{1D7FE51B-1116-48BD-836E-5E4531B2298A}"/>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80" name="Drop Down 4" hidden="1">
          <a:extLst>
            <a:ext uri="{63B3BB69-23CF-44E3-9099-C40C66FF867C}">
              <a14:compatExt xmlns:a14="http://schemas.microsoft.com/office/drawing/2010/main" spid="_x0000_s2052"/>
            </a:ext>
            <a:ext uri="{FF2B5EF4-FFF2-40B4-BE49-F238E27FC236}">
              <a16:creationId xmlns:a16="http://schemas.microsoft.com/office/drawing/2014/main" id="{F87EAF89-BE95-40BD-946B-53D55E2E1B85}"/>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81" name="Drop Down 4" hidden="1">
          <a:extLst>
            <a:ext uri="{63B3BB69-23CF-44E3-9099-C40C66FF867C}">
              <a14:compatExt xmlns:a14="http://schemas.microsoft.com/office/drawing/2010/main" spid="_x0000_s2052"/>
            </a:ext>
            <a:ext uri="{FF2B5EF4-FFF2-40B4-BE49-F238E27FC236}">
              <a16:creationId xmlns:a16="http://schemas.microsoft.com/office/drawing/2014/main" id="{FBD38BB0-429B-4F31-B382-79D3B55B621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82" name="Drop Down 4" hidden="1">
          <a:extLst>
            <a:ext uri="{63B3BB69-23CF-44E3-9099-C40C66FF867C}">
              <a14:compatExt xmlns:a14="http://schemas.microsoft.com/office/drawing/2010/main" spid="_x0000_s2052"/>
            </a:ext>
            <a:ext uri="{FF2B5EF4-FFF2-40B4-BE49-F238E27FC236}">
              <a16:creationId xmlns:a16="http://schemas.microsoft.com/office/drawing/2014/main" id="{A83114A5-2B21-453E-B569-F398F0E57D8B}"/>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83" name="Drop Down 20" hidden="1">
          <a:extLst>
            <a:ext uri="{63B3BB69-23CF-44E3-9099-C40C66FF867C}">
              <a14:compatExt xmlns:a14="http://schemas.microsoft.com/office/drawing/2010/main" spid="_x0000_s2068"/>
            </a:ext>
            <a:ext uri="{FF2B5EF4-FFF2-40B4-BE49-F238E27FC236}">
              <a16:creationId xmlns:a16="http://schemas.microsoft.com/office/drawing/2014/main" id="{23536ECB-0BF2-4D64-BAC3-3E9E8B39C3AD}"/>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84" name="Drop Down 24" hidden="1">
          <a:extLst>
            <a:ext uri="{63B3BB69-23CF-44E3-9099-C40C66FF867C}">
              <a14:compatExt xmlns:a14="http://schemas.microsoft.com/office/drawing/2010/main" spid="_x0000_s2072"/>
            </a:ext>
            <a:ext uri="{FF2B5EF4-FFF2-40B4-BE49-F238E27FC236}">
              <a16:creationId xmlns:a16="http://schemas.microsoft.com/office/drawing/2014/main" id="{D8AA914F-BB53-43E2-99CA-3F7F7BCC2B39}"/>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85" name="Drop Down 4" hidden="1">
          <a:extLst>
            <a:ext uri="{63B3BB69-23CF-44E3-9099-C40C66FF867C}">
              <a14:compatExt xmlns:a14="http://schemas.microsoft.com/office/drawing/2010/main" spid="_x0000_s2052"/>
            </a:ext>
            <a:ext uri="{FF2B5EF4-FFF2-40B4-BE49-F238E27FC236}">
              <a16:creationId xmlns:a16="http://schemas.microsoft.com/office/drawing/2014/main" id="{7DDBA821-13B1-46F1-9319-F0E630BB3280}"/>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86" name="Drop Down 4" hidden="1">
          <a:extLst>
            <a:ext uri="{63B3BB69-23CF-44E3-9099-C40C66FF867C}">
              <a14:compatExt xmlns:a14="http://schemas.microsoft.com/office/drawing/2010/main" spid="_x0000_s2052"/>
            </a:ext>
            <a:ext uri="{FF2B5EF4-FFF2-40B4-BE49-F238E27FC236}">
              <a16:creationId xmlns:a16="http://schemas.microsoft.com/office/drawing/2014/main" id="{5A3E3EA4-4157-49DA-B2AB-2E6DB2FF2FB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87" name="Drop Down 4" hidden="1">
          <a:extLst>
            <a:ext uri="{63B3BB69-23CF-44E3-9099-C40C66FF867C}">
              <a14:compatExt xmlns:a14="http://schemas.microsoft.com/office/drawing/2010/main" spid="_x0000_s2052"/>
            </a:ext>
            <a:ext uri="{FF2B5EF4-FFF2-40B4-BE49-F238E27FC236}">
              <a16:creationId xmlns:a16="http://schemas.microsoft.com/office/drawing/2014/main" id="{660339F5-BA09-4F07-B631-633C909B3FCA}"/>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88" name="Drop Down 4" hidden="1">
          <a:extLst>
            <a:ext uri="{63B3BB69-23CF-44E3-9099-C40C66FF867C}">
              <a14:compatExt xmlns:a14="http://schemas.microsoft.com/office/drawing/2010/main" spid="_x0000_s2052"/>
            </a:ext>
            <a:ext uri="{FF2B5EF4-FFF2-40B4-BE49-F238E27FC236}">
              <a16:creationId xmlns:a16="http://schemas.microsoft.com/office/drawing/2014/main" id="{6B341808-C6EA-47B7-AB1B-48C0CCB07802}"/>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89" name="Drop Down 4" hidden="1">
          <a:extLst>
            <a:ext uri="{63B3BB69-23CF-44E3-9099-C40C66FF867C}">
              <a14:compatExt xmlns:a14="http://schemas.microsoft.com/office/drawing/2010/main" spid="_x0000_s2052"/>
            </a:ext>
            <a:ext uri="{FF2B5EF4-FFF2-40B4-BE49-F238E27FC236}">
              <a16:creationId xmlns:a16="http://schemas.microsoft.com/office/drawing/2014/main" id="{96162B6C-D13E-47A5-B02D-370FCFC37A41}"/>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90" name="Drop Down 20" hidden="1">
          <a:extLst>
            <a:ext uri="{63B3BB69-23CF-44E3-9099-C40C66FF867C}">
              <a14:compatExt xmlns:a14="http://schemas.microsoft.com/office/drawing/2010/main" spid="_x0000_s2068"/>
            </a:ext>
            <a:ext uri="{FF2B5EF4-FFF2-40B4-BE49-F238E27FC236}">
              <a16:creationId xmlns:a16="http://schemas.microsoft.com/office/drawing/2014/main" id="{1AEB75A2-0395-4AE7-BF76-751D868CCA0C}"/>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91" name="Drop Down 24" hidden="1">
          <a:extLst>
            <a:ext uri="{63B3BB69-23CF-44E3-9099-C40C66FF867C}">
              <a14:compatExt xmlns:a14="http://schemas.microsoft.com/office/drawing/2010/main" spid="_x0000_s2072"/>
            </a:ext>
            <a:ext uri="{FF2B5EF4-FFF2-40B4-BE49-F238E27FC236}">
              <a16:creationId xmlns:a16="http://schemas.microsoft.com/office/drawing/2014/main" id="{068B10FD-8D2E-4022-B6D9-02B8A136634F}"/>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92" name="Drop Down 4" hidden="1">
          <a:extLst>
            <a:ext uri="{63B3BB69-23CF-44E3-9099-C40C66FF867C}">
              <a14:compatExt xmlns:a14="http://schemas.microsoft.com/office/drawing/2010/main" spid="_x0000_s2052"/>
            </a:ext>
            <a:ext uri="{FF2B5EF4-FFF2-40B4-BE49-F238E27FC236}">
              <a16:creationId xmlns:a16="http://schemas.microsoft.com/office/drawing/2014/main" id="{B3A55060-3228-452B-8A19-95EACD3BE535}"/>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93" name="Drop Down 4" hidden="1">
          <a:extLst>
            <a:ext uri="{63B3BB69-23CF-44E3-9099-C40C66FF867C}">
              <a14:compatExt xmlns:a14="http://schemas.microsoft.com/office/drawing/2010/main" spid="_x0000_s2052"/>
            </a:ext>
            <a:ext uri="{FF2B5EF4-FFF2-40B4-BE49-F238E27FC236}">
              <a16:creationId xmlns:a16="http://schemas.microsoft.com/office/drawing/2014/main" id="{CF717097-62A4-4E71-807F-65EE2D36FAED}"/>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94" name="Drop Down 4" hidden="1">
          <a:extLst>
            <a:ext uri="{63B3BB69-23CF-44E3-9099-C40C66FF867C}">
              <a14:compatExt xmlns:a14="http://schemas.microsoft.com/office/drawing/2010/main" spid="_x0000_s2052"/>
            </a:ext>
            <a:ext uri="{FF2B5EF4-FFF2-40B4-BE49-F238E27FC236}">
              <a16:creationId xmlns:a16="http://schemas.microsoft.com/office/drawing/2014/main" id="{5FBFDE34-B02A-4CD2-8719-74396F9D1170}"/>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495" name="Drop Down 4" hidden="1">
          <a:extLst>
            <a:ext uri="{63B3BB69-23CF-44E3-9099-C40C66FF867C}">
              <a14:compatExt xmlns:a14="http://schemas.microsoft.com/office/drawing/2010/main" spid="_x0000_s2052"/>
            </a:ext>
            <a:ext uri="{FF2B5EF4-FFF2-40B4-BE49-F238E27FC236}">
              <a16:creationId xmlns:a16="http://schemas.microsoft.com/office/drawing/2014/main" id="{872537C4-F837-47AC-A963-569DC5CE7F95}"/>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96" name="Drop Down 4" hidden="1">
          <a:extLst>
            <a:ext uri="{63B3BB69-23CF-44E3-9099-C40C66FF867C}">
              <a14:compatExt xmlns:a14="http://schemas.microsoft.com/office/drawing/2010/main" spid="_x0000_s2052"/>
            </a:ext>
            <a:ext uri="{FF2B5EF4-FFF2-40B4-BE49-F238E27FC236}">
              <a16:creationId xmlns:a16="http://schemas.microsoft.com/office/drawing/2014/main" id="{41A4440B-CA42-464F-9B98-EA6601B0F32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497" name="Drop Down 20" hidden="1">
          <a:extLst>
            <a:ext uri="{63B3BB69-23CF-44E3-9099-C40C66FF867C}">
              <a14:compatExt xmlns:a14="http://schemas.microsoft.com/office/drawing/2010/main" spid="_x0000_s2068"/>
            </a:ext>
            <a:ext uri="{FF2B5EF4-FFF2-40B4-BE49-F238E27FC236}">
              <a16:creationId xmlns:a16="http://schemas.microsoft.com/office/drawing/2014/main" id="{E28E28F9-D9CD-4D0A-A2AC-20F726A2FC21}"/>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498" name="Drop Down 24" hidden="1">
          <a:extLst>
            <a:ext uri="{63B3BB69-23CF-44E3-9099-C40C66FF867C}">
              <a14:compatExt xmlns:a14="http://schemas.microsoft.com/office/drawing/2010/main" spid="_x0000_s2072"/>
            </a:ext>
            <a:ext uri="{FF2B5EF4-FFF2-40B4-BE49-F238E27FC236}">
              <a16:creationId xmlns:a16="http://schemas.microsoft.com/office/drawing/2014/main" id="{6821F75F-9089-4DB1-BF5B-888BA3754F84}"/>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499" name="Drop Down 4" hidden="1">
          <a:extLst>
            <a:ext uri="{63B3BB69-23CF-44E3-9099-C40C66FF867C}">
              <a14:compatExt xmlns:a14="http://schemas.microsoft.com/office/drawing/2010/main" spid="_x0000_s2052"/>
            </a:ext>
            <a:ext uri="{FF2B5EF4-FFF2-40B4-BE49-F238E27FC236}">
              <a16:creationId xmlns:a16="http://schemas.microsoft.com/office/drawing/2014/main" id="{D8C44A75-3E55-4A65-9ABD-85FEC562303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00" name="Drop Down 4" hidden="1">
          <a:extLst>
            <a:ext uri="{63B3BB69-23CF-44E3-9099-C40C66FF867C}">
              <a14:compatExt xmlns:a14="http://schemas.microsoft.com/office/drawing/2010/main" spid="_x0000_s2052"/>
            </a:ext>
            <a:ext uri="{FF2B5EF4-FFF2-40B4-BE49-F238E27FC236}">
              <a16:creationId xmlns:a16="http://schemas.microsoft.com/office/drawing/2014/main" id="{CCD28740-1E53-49F9-8C6E-680E4E95D2EC}"/>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01" name="Drop Down 4" hidden="1">
          <a:extLst>
            <a:ext uri="{63B3BB69-23CF-44E3-9099-C40C66FF867C}">
              <a14:compatExt xmlns:a14="http://schemas.microsoft.com/office/drawing/2010/main" spid="_x0000_s2052"/>
            </a:ext>
            <a:ext uri="{FF2B5EF4-FFF2-40B4-BE49-F238E27FC236}">
              <a16:creationId xmlns:a16="http://schemas.microsoft.com/office/drawing/2014/main" id="{B20840DF-D5FC-4CAA-BC47-1D78741A1B9A}"/>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02" name="Drop Down 4" hidden="1">
          <a:extLst>
            <a:ext uri="{63B3BB69-23CF-44E3-9099-C40C66FF867C}">
              <a14:compatExt xmlns:a14="http://schemas.microsoft.com/office/drawing/2010/main" spid="_x0000_s2052"/>
            </a:ext>
            <a:ext uri="{FF2B5EF4-FFF2-40B4-BE49-F238E27FC236}">
              <a16:creationId xmlns:a16="http://schemas.microsoft.com/office/drawing/2014/main" id="{F5DD5D31-5F27-4F88-976D-0ECDABDBAAB5}"/>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03" name="Drop Down 4" hidden="1">
          <a:extLst>
            <a:ext uri="{63B3BB69-23CF-44E3-9099-C40C66FF867C}">
              <a14:compatExt xmlns:a14="http://schemas.microsoft.com/office/drawing/2010/main" spid="_x0000_s2052"/>
            </a:ext>
            <a:ext uri="{FF2B5EF4-FFF2-40B4-BE49-F238E27FC236}">
              <a16:creationId xmlns:a16="http://schemas.microsoft.com/office/drawing/2014/main" id="{CED1951C-54FD-424E-8071-A72F977B1680}"/>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04" name="Drop Down 20" hidden="1">
          <a:extLst>
            <a:ext uri="{63B3BB69-23CF-44E3-9099-C40C66FF867C}">
              <a14:compatExt xmlns:a14="http://schemas.microsoft.com/office/drawing/2010/main" spid="_x0000_s2068"/>
            </a:ext>
            <a:ext uri="{FF2B5EF4-FFF2-40B4-BE49-F238E27FC236}">
              <a16:creationId xmlns:a16="http://schemas.microsoft.com/office/drawing/2014/main" id="{EFBEEA1D-5083-4697-BC2B-51F775000ACC}"/>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05" name="Drop Down 24" hidden="1">
          <a:extLst>
            <a:ext uri="{63B3BB69-23CF-44E3-9099-C40C66FF867C}">
              <a14:compatExt xmlns:a14="http://schemas.microsoft.com/office/drawing/2010/main" spid="_x0000_s2072"/>
            </a:ext>
            <a:ext uri="{FF2B5EF4-FFF2-40B4-BE49-F238E27FC236}">
              <a16:creationId xmlns:a16="http://schemas.microsoft.com/office/drawing/2014/main" id="{F35DF6D6-910B-42B6-A8D0-F641728E7031}"/>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06" name="Drop Down 4" hidden="1">
          <a:extLst>
            <a:ext uri="{63B3BB69-23CF-44E3-9099-C40C66FF867C}">
              <a14:compatExt xmlns:a14="http://schemas.microsoft.com/office/drawing/2010/main" spid="_x0000_s2052"/>
            </a:ext>
            <a:ext uri="{FF2B5EF4-FFF2-40B4-BE49-F238E27FC236}">
              <a16:creationId xmlns:a16="http://schemas.microsoft.com/office/drawing/2014/main" id="{FE1C3CE3-64E8-4574-821E-634144FB06B5}"/>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07" name="Drop Down 4" hidden="1">
          <a:extLst>
            <a:ext uri="{63B3BB69-23CF-44E3-9099-C40C66FF867C}">
              <a14:compatExt xmlns:a14="http://schemas.microsoft.com/office/drawing/2010/main" spid="_x0000_s2052"/>
            </a:ext>
            <a:ext uri="{FF2B5EF4-FFF2-40B4-BE49-F238E27FC236}">
              <a16:creationId xmlns:a16="http://schemas.microsoft.com/office/drawing/2014/main" id="{E3F9BE70-F2A6-41D4-B1C8-1AEAFCDAEE2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08" name="Drop Down 4" hidden="1">
          <a:extLst>
            <a:ext uri="{63B3BB69-23CF-44E3-9099-C40C66FF867C}">
              <a14:compatExt xmlns:a14="http://schemas.microsoft.com/office/drawing/2010/main" spid="_x0000_s2052"/>
            </a:ext>
            <a:ext uri="{FF2B5EF4-FFF2-40B4-BE49-F238E27FC236}">
              <a16:creationId xmlns:a16="http://schemas.microsoft.com/office/drawing/2014/main" id="{78914E03-4A19-4939-B828-2E2ABC0E10A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09" name="Drop Down 4" hidden="1">
          <a:extLst>
            <a:ext uri="{63B3BB69-23CF-44E3-9099-C40C66FF867C}">
              <a14:compatExt xmlns:a14="http://schemas.microsoft.com/office/drawing/2010/main" spid="_x0000_s2052"/>
            </a:ext>
            <a:ext uri="{FF2B5EF4-FFF2-40B4-BE49-F238E27FC236}">
              <a16:creationId xmlns:a16="http://schemas.microsoft.com/office/drawing/2014/main" id="{103C2D88-17C9-450F-98DB-ECE968CC502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10" name="Drop Down 4" hidden="1">
          <a:extLst>
            <a:ext uri="{63B3BB69-23CF-44E3-9099-C40C66FF867C}">
              <a14:compatExt xmlns:a14="http://schemas.microsoft.com/office/drawing/2010/main" spid="_x0000_s2052"/>
            </a:ext>
            <a:ext uri="{FF2B5EF4-FFF2-40B4-BE49-F238E27FC236}">
              <a16:creationId xmlns:a16="http://schemas.microsoft.com/office/drawing/2014/main" id="{BF4AFAA5-E04D-47AC-B1EA-31ED5A4358EC}"/>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11" name="Drop Down 20" hidden="1">
          <a:extLst>
            <a:ext uri="{63B3BB69-23CF-44E3-9099-C40C66FF867C}">
              <a14:compatExt xmlns:a14="http://schemas.microsoft.com/office/drawing/2010/main" spid="_x0000_s2068"/>
            </a:ext>
            <a:ext uri="{FF2B5EF4-FFF2-40B4-BE49-F238E27FC236}">
              <a16:creationId xmlns:a16="http://schemas.microsoft.com/office/drawing/2014/main" id="{E073CC65-7B49-475B-BCEA-52D9563FC3A6}"/>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12" name="Drop Down 24" hidden="1">
          <a:extLst>
            <a:ext uri="{63B3BB69-23CF-44E3-9099-C40C66FF867C}">
              <a14:compatExt xmlns:a14="http://schemas.microsoft.com/office/drawing/2010/main" spid="_x0000_s2072"/>
            </a:ext>
            <a:ext uri="{FF2B5EF4-FFF2-40B4-BE49-F238E27FC236}">
              <a16:creationId xmlns:a16="http://schemas.microsoft.com/office/drawing/2014/main" id="{6FEF71C8-B494-4B54-A75E-144088FDE4BB}"/>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13" name="Drop Down 4" hidden="1">
          <a:extLst>
            <a:ext uri="{63B3BB69-23CF-44E3-9099-C40C66FF867C}">
              <a14:compatExt xmlns:a14="http://schemas.microsoft.com/office/drawing/2010/main" spid="_x0000_s2052"/>
            </a:ext>
            <a:ext uri="{FF2B5EF4-FFF2-40B4-BE49-F238E27FC236}">
              <a16:creationId xmlns:a16="http://schemas.microsoft.com/office/drawing/2014/main" id="{A8B03D50-5BB7-41CB-91B2-7D917744455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14" name="Drop Down 4" hidden="1">
          <a:extLst>
            <a:ext uri="{63B3BB69-23CF-44E3-9099-C40C66FF867C}">
              <a14:compatExt xmlns:a14="http://schemas.microsoft.com/office/drawing/2010/main" spid="_x0000_s2052"/>
            </a:ext>
            <a:ext uri="{FF2B5EF4-FFF2-40B4-BE49-F238E27FC236}">
              <a16:creationId xmlns:a16="http://schemas.microsoft.com/office/drawing/2014/main" id="{95E8F005-B368-491D-8196-AAEA94B22219}"/>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15" name="Drop Down 4" hidden="1">
          <a:extLst>
            <a:ext uri="{63B3BB69-23CF-44E3-9099-C40C66FF867C}">
              <a14:compatExt xmlns:a14="http://schemas.microsoft.com/office/drawing/2010/main" spid="_x0000_s2052"/>
            </a:ext>
            <a:ext uri="{FF2B5EF4-FFF2-40B4-BE49-F238E27FC236}">
              <a16:creationId xmlns:a16="http://schemas.microsoft.com/office/drawing/2014/main" id="{4BD74F3D-D6C3-476E-8248-AA6B1E524B29}"/>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16" name="Drop Down 4" hidden="1">
          <a:extLst>
            <a:ext uri="{63B3BB69-23CF-44E3-9099-C40C66FF867C}">
              <a14:compatExt xmlns:a14="http://schemas.microsoft.com/office/drawing/2010/main" spid="_x0000_s2052"/>
            </a:ext>
            <a:ext uri="{FF2B5EF4-FFF2-40B4-BE49-F238E27FC236}">
              <a16:creationId xmlns:a16="http://schemas.microsoft.com/office/drawing/2014/main" id="{DFE72B57-F5AF-4620-A487-50C086C6A57B}"/>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17" name="Drop Down 4" hidden="1">
          <a:extLst>
            <a:ext uri="{63B3BB69-23CF-44E3-9099-C40C66FF867C}">
              <a14:compatExt xmlns:a14="http://schemas.microsoft.com/office/drawing/2010/main" spid="_x0000_s2052"/>
            </a:ext>
            <a:ext uri="{FF2B5EF4-FFF2-40B4-BE49-F238E27FC236}">
              <a16:creationId xmlns:a16="http://schemas.microsoft.com/office/drawing/2014/main" id="{5318EC70-B7DB-4496-BD67-0C73758D8A8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18" name="Drop Down 20" hidden="1">
          <a:extLst>
            <a:ext uri="{63B3BB69-23CF-44E3-9099-C40C66FF867C}">
              <a14:compatExt xmlns:a14="http://schemas.microsoft.com/office/drawing/2010/main" spid="_x0000_s2068"/>
            </a:ext>
            <a:ext uri="{FF2B5EF4-FFF2-40B4-BE49-F238E27FC236}">
              <a16:creationId xmlns:a16="http://schemas.microsoft.com/office/drawing/2014/main" id="{5115CC8F-EC39-4573-BB4C-1853DC92EA41}"/>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19" name="Drop Down 24" hidden="1">
          <a:extLst>
            <a:ext uri="{63B3BB69-23CF-44E3-9099-C40C66FF867C}">
              <a14:compatExt xmlns:a14="http://schemas.microsoft.com/office/drawing/2010/main" spid="_x0000_s2072"/>
            </a:ext>
            <a:ext uri="{FF2B5EF4-FFF2-40B4-BE49-F238E27FC236}">
              <a16:creationId xmlns:a16="http://schemas.microsoft.com/office/drawing/2014/main" id="{0D797DD7-DD19-4DB8-9940-2EA6D27F10E2}"/>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20" name="Drop Down 4" hidden="1">
          <a:extLst>
            <a:ext uri="{63B3BB69-23CF-44E3-9099-C40C66FF867C}">
              <a14:compatExt xmlns:a14="http://schemas.microsoft.com/office/drawing/2010/main" spid="_x0000_s2052"/>
            </a:ext>
            <a:ext uri="{FF2B5EF4-FFF2-40B4-BE49-F238E27FC236}">
              <a16:creationId xmlns:a16="http://schemas.microsoft.com/office/drawing/2014/main" id="{C675C4B5-B09B-4CAD-8659-994B0F20FB3B}"/>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21" name="Drop Down 4" hidden="1">
          <a:extLst>
            <a:ext uri="{63B3BB69-23CF-44E3-9099-C40C66FF867C}">
              <a14:compatExt xmlns:a14="http://schemas.microsoft.com/office/drawing/2010/main" spid="_x0000_s2052"/>
            </a:ext>
            <a:ext uri="{FF2B5EF4-FFF2-40B4-BE49-F238E27FC236}">
              <a16:creationId xmlns:a16="http://schemas.microsoft.com/office/drawing/2014/main" id="{7EF23C81-BB5F-42FD-83BB-C5E2A38F1B55}"/>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22" name="Drop Down 4" hidden="1">
          <a:extLst>
            <a:ext uri="{63B3BB69-23CF-44E3-9099-C40C66FF867C}">
              <a14:compatExt xmlns:a14="http://schemas.microsoft.com/office/drawing/2010/main" spid="_x0000_s2052"/>
            </a:ext>
            <a:ext uri="{FF2B5EF4-FFF2-40B4-BE49-F238E27FC236}">
              <a16:creationId xmlns:a16="http://schemas.microsoft.com/office/drawing/2014/main" id="{72FF8C14-0F32-421E-A99D-36D2D9186FF8}"/>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23" name="Drop Down 4" hidden="1">
          <a:extLst>
            <a:ext uri="{63B3BB69-23CF-44E3-9099-C40C66FF867C}">
              <a14:compatExt xmlns:a14="http://schemas.microsoft.com/office/drawing/2010/main" spid="_x0000_s2052"/>
            </a:ext>
            <a:ext uri="{FF2B5EF4-FFF2-40B4-BE49-F238E27FC236}">
              <a16:creationId xmlns:a16="http://schemas.microsoft.com/office/drawing/2014/main" id="{9DB2D6B5-3192-4EAE-AB5D-E2CF5238CFAB}"/>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24" name="Drop Down 4" hidden="1">
          <a:extLst>
            <a:ext uri="{63B3BB69-23CF-44E3-9099-C40C66FF867C}">
              <a14:compatExt xmlns:a14="http://schemas.microsoft.com/office/drawing/2010/main" spid="_x0000_s2052"/>
            </a:ext>
            <a:ext uri="{FF2B5EF4-FFF2-40B4-BE49-F238E27FC236}">
              <a16:creationId xmlns:a16="http://schemas.microsoft.com/office/drawing/2014/main" id="{0BB6B88B-5A13-44E5-A941-EBF1C46E700F}"/>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25" name="Drop Down 20" hidden="1">
          <a:extLst>
            <a:ext uri="{63B3BB69-23CF-44E3-9099-C40C66FF867C}">
              <a14:compatExt xmlns:a14="http://schemas.microsoft.com/office/drawing/2010/main" spid="_x0000_s2068"/>
            </a:ext>
            <a:ext uri="{FF2B5EF4-FFF2-40B4-BE49-F238E27FC236}">
              <a16:creationId xmlns:a16="http://schemas.microsoft.com/office/drawing/2014/main" id="{6E03685F-0F20-40CE-B178-D5F4E286C45C}"/>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26" name="Drop Down 24" hidden="1">
          <a:extLst>
            <a:ext uri="{63B3BB69-23CF-44E3-9099-C40C66FF867C}">
              <a14:compatExt xmlns:a14="http://schemas.microsoft.com/office/drawing/2010/main" spid="_x0000_s2072"/>
            </a:ext>
            <a:ext uri="{FF2B5EF4-FFF2-40B4-BE49-F238E27FC236}">
              <a16:creationId xmlns:a16="http://schemas.microsoft.com/office/drawing/2014/main" id="{03861FA9-0C24-4696-817A-80E143589C16}"/>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27" name="Drop Down 4" hidden="1">
          <a:extLst>
            <a:ext uri="{63B3BB69-23CF-44E3-9099-C40C66FF867C}">
              <a14:compatExt xmlns:a14="http://schemas.microsoft.com/office/drawing/2010/main" spid="_x0000_s2052"/>
            </a:ext>
            <a:ext uri="{FF2B5EF4-FFF2-40B4-BE49-F238E27FC236}">
              <a16:creationId xmlns:a16="http://schemas.microsoft.com/office/drawing/2014/main" id="{52D668E3-382D-490B-9AB5-857B3C1BF766}"/>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28" name="Drop Down 4" hidden="1">
          <a:extLst>
            <a:ext uri="{63B3BB69-23CF-44E3-9099-C40C66FF867C}">
              <a14:compatExt xmlns:a14="http://schemas.microsoft.com/office/drawing/2010/main" spid="_x0000_s2052"/>
            </a:ext>
            <a:ext uri="{FF2B5EF4-FFF2-40B4-BE49-F238E27FC236}">
              <a16:creationId xmlns:a16="http://schemas.microsoft.com/office/drawing/2014/main" id="{C1CC9D23-959A-4017-8E5C-0B08995D4FA1}"/>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29" name="Drop Down 4" hidden="1">
          <a:extLst>
            <a:ext uri="{63B3BB69-23CF-44E3-9099-C40C66FF867C}">
              <a14:compatExt xmlns:a14="http://schemas.microsoft.com/office/drawing/2010/main" spid="_x0000_s2052"/>
            </a:ext>
            <a:ext uri="{FF2B5EF4-FFF2-40B4-BE49-F238E27FC236}">
              <a16:creationId xmlns:a16="http://schemas.microsoft.com/office/drawing/2014/main" id="{4530611D-A7E5-4805-801D-183389E2D3A1}"/>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30" name="Drop Down 4" hidden="1">
          <a:extLst>
            <a:ext uri="{63B3BB69-23CF-44E3-9099-C40C66FF867C}">
              <a14:compatExt xmlns:a14="http://schemas.microsoft.com/office/drawing/2010/main" spid="_x0000_s2052"/>
            </a:ext>
            <a:ext uri="{FF2B5EF4-FFF2-40B4-BE49-F238E27FC236}">
              <a16:creationId xmlns:a16="http://schemas.microsoft.com/office/drawing/2014/main" id="{C8658AE6-1DC7-49E7-8994-E749C97178A7}"/>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31" name="Drop Down 4" hidden="1">
          <a:extLst>
            <a:ext uri="{63B3BB69-23CF-44E3-9099-C40C66FF867C}">
              <a14:compatExt xmlns:a14="http://schemas.microsoft.com/office/drawing/2010/main" spid="_x0000_s2052"/>
            </a:ext>
            <a:ext uri="{FF2B5EF4-FFF2-40B4-BE49-F238E27FC236}">
              <a16:creationId xmlns:a16="http://schemas.microsoft.com/office/drawing/2014/main" id="{A32A578C-50A8-418F-B4A1-E91DAEA7064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32" name="Drop Down 20" hidden="1">
          <a:extLst>
            <a:ext uri="{63B3BB69-23CF-44E3-9099-C40C66FF867C}">
              <a14:compatExt xmlns:a14="http://schemas.microsoft.com/office/drawing/2010/main" spid="_x0000_s2068"/>
            </a:ext>
            <a:ext uri="{FF2B5EF4-FFF2-40B4-BE49-F238E27FC236}">
              <a16:creationId xmlns:a16="http://schemas.microsoft.com/office/drawing/2014/main" id="{85FC443D-25E8-40D2-A377-E20A4B43B87C}"/>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33" name="Drop Down 24" hidden="1">
          <a:extLst>
            <a:ext uri="{63B3BB69-23CF-44E3-9099-C40C66FF867C}">
              <a14:compatExt xmlns:a14="http://schemas.microsoft.com/office/drawing/2010/main" spid="_x0000_s2072"/>
            </a:ext>
            <a:ext uri="{FF2B5EF4-FFF2-40B4-BE49-F238E27FC236}">
              <a16:creationId xmlns:a16="http://schemas.microsoft.com/office/drawing/2014/main" id="{B8F74079-D884-45E3-9F8A-990DE14C0350}"/>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34" name="Drop Down 4" hidden="1">
          <a:extLst>
            <a:ext uri="{63B3BB69-23CF-44E3-9099-C40C66FF867C}">
              <a14:compatExt xmlns:a14="http://schemas.microsoft.com/office/drawing/2010/main" spid="_x0000_s2052"/>
            </a:ext>
            <a:ext uri="{FF2B5EF4-FFF2-40B4-BE49-F238E27FC236}">
              <a16:creationId xmlns:a16="http://schemas.microsoft.com/office/drawing/2014/main" id="{93ADB41A-B774-4736-B8AE-B89096921387}"/>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35" name="Drop Down 4" hidden="1">
          <a:extLst>
            <a:ext uri="{63B3BB69-23CF-44E3-9099-C40C66FF867C}">
              <a14:compatExt xmlns:a14="http://schemas.microsoft.com/office/drawing/2010/main" spid="_x0000_s2052"/>
            </a:ext>
            <a:ext uri="{FF2B5EF4-FFF2-40B4-BE49-F238E27FC236}">
              <a16:creationId xmlns:a16="http://schemas.microsoft.com/office/drawing/2014/main" id="{2C2252BE-7A9C-4A35-B8EA-2EFFB9C74C93}"/>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36" name="Drop Down 4" hidden="1">
          <a:extLst>
            <a:ext uri="{63B3BB69-23CF-44E3-9099-C40C66FF867C}">
              <a14:compatExt xmlns:a14="http://schemas.microsoft.com/office/drawing/2010/main" spid="_x0000_s2052"/>
            </a:ext>
            <a:ext uri="{FF2B5EF4-FFF2-40B4-BE49-F238E27FC236}">
              <a16:creationId xmlns:a16="http://schemas.microsoft.com/office/drawing/2014/main" id="{A784C303-238A-457D-B31C-FBF6B50FEC4B}"/>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37" name="Drop Down 4" hidden="1">
          <a:extLst>
            <a:ext uri="{63B3BB69-23CF-44E3-9099-C40C66FF867C}">
              <a14:compatExt xmlns:a14="http://schemas.microsoft.com/office/drawing/2010/main" spid="_x0000_s2052"/>
            </a:ext>
            <a:ext uri="{FF2B5EF4-FFF2-40B4-BE49-F238E27FC236}">
              <a16:creationId xmlns:a16="http://schemas.microsoft.com/office/drawing/2014/main" id="{62FA4557-9F43-46F1-B81A-2E9F54693622}"/>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38" name="Drop Down 4" hidden="1">
          <a:extLst>
            <a:ext uri="{63B3BB69-23CF-44E3-9099-C40C66FF867C}">
              <a14:compatExt xmlns:a14="http://schemas.microsoft.com/office/drawing/2010/main" spid="_x0000_s2052"/>
            </a:ext>
            <a:ext uri="{FF2B5EF4-FFF2-40B4-BE49-F238E27FC236}">
              <a16:creationId xmlns:a16="http://schemas.microsoft.com/office/drawing/2014/main" id="{BB383793-2BCA-46AA-9551-080A1A780D3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39" name="Drop Down 20" hidden="1">
          <a:extLst>
            <a:ext uri="{63B3BB69-23CF-44E3-9099-C40C66FF867C}">
              <a14:compatExt xmlns:a14="http://schemas.microsoft.com/office/drawing/2010/main" spid="_x0000_s2068"/>
            </a:ext>
            <a:ext uri="{FF2B5EF4-FFF2-40B4-BE49-F238E27FC236}">
              <a16:creationId xmlns:a16="http://schemas.microsoft.com/office/drawing/2014/main" id="{5EF32A1B-41B0-446A-AD70-13EBDCA562A9}"/>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40" name="Drop Down 24" hidden="1">
          <a:extLst>
            <a:ext uri="{63B3BB69-23CF-44E3-9099-C40C66FF867C}">
              <a14:compatExt xmlns:a14="http://schemas.microsoft.com/office/drawing/2010/main" spid="_x0000_s2072"/>
            </a:ext>
            <a:ext uri="{FF2B5EF4-FFF2-40B4-BE49-F238E27FC236}">
              <a16:creationId xmlns:a16="http://schemas.microsoft.com/office/drawing/2014/main" id="{CC1B73B4-955D-41AF-A026-88499F2AB238}"/>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41" name="Drop Down 4" hidden="1">
          <a:extLst>
            <a:ext uri="{63B3BB69-23CF-44E3-9099-C40C66FF867C}">
              <a14:compatExt xmlns:a14="http://schemas.microsoft.com/office/drawing/2010/main" spid="_x0000_s2052"/>
            </a:ext>
            <a:ext uri="{FF2B5EF4-FFF2-40B4-BE49-F238E27FC236}">
              <a16:creationId xmlns:a16="http://schemas.microsoft.com/office/drawing/2014/main" id="{1102F55E-0DC9-46ED-94C6-0E8EB9037F65}"/>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42" name="Drop Down 4" hidden="1">
          <a:extLst>
            <a:ext uri="{63B3BB69-23CF-44E3-9099-C40C66FF867C}">
              <a14:compatExt xmlns:a14="http://schemas.microsoft.com/office/drawing/2010/main" spid="_x0000_s2052"/>
            </a:ext>
            <a:ext uri="{FF2B5EF4-FFF2-40B4-BE49-F238E27FC236}">
              <a16:creationId xmlns:a16="http://schemas.microsoft.com/office/drawing/2014/main" id="{4C5AF98C-159C-4342-BCC1-BEBBDA6321CE}"/>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43" name="Drop Down 4" hidden="1">
          <a:extLst>
            <a:ext uri="{63B3BB69-23CF-44E3-9099-C40C66FF867C}">
              <a14:compatExt xmlns:a14="http://schemas.microsoft.com/office/drawing/2010/main" spid="_x0000_s2052"/>
            </a:ext>
            <a:ext uri="{FF2B5EF4-FFF2-40B4-BE49-F238E27FC236}">
              <a16:creationId xmlns:a16="http://schemas.microsoft.com/office/drawing/2014/main" id="{BDAF2EE0-4BA5-4E8D-8060-38D41AC5EAB8}"/>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44" name="Drop Down 4" hidden="1">
          <a:extLst>
            <a:ext uri="{63B3BB69-23CF-44E3-9099-C40C66FF867C}">
              <a14:compatExt xmlns:a14="http://schemas.microsoft.com/office/drawing/2010/main" spid="_x0000_s2052"/>
            </a:ext>
            <a:ext uri="{FF2B5EF4-FFF2-40B4-BE49-F238E27FC236}">
              <a16:creationId xmlns:a16="http://schemas.microsoft.com/office/drawing/2014/main" id="{9CDF7E47-483A-4CFF-B48E-2ADFF002FA95}"/>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45" name="Drop Down 4" hidden="1">
          <a:extLst>
            <a:ext uri="{63B3BB69-23CF-44E3-9099-C40C66FF867C}">
              <a14:compatExt xmlns:a14="http://schemas.microsoft.com/office/drawing/2010/main" spid="_x0000_s2052"/>
            </a:ext>
            <a:ext uri="{FF2B5EF4-FFF2-40B4-BE49-F238E27FC236}">
              <a16:creationId xmlns:a16="http://schemas.microsoft.com/office/drawing/2014/main" id="{CAC7AB2B-12DF-4E92-BA1D-4F2E3DC74E02}"/>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46" name="Drop Down 20" hidden="1">
          <a:extLst>
            <a:ext uri="{63B3BB69-23CF-44E3-9099-C40C66FF867C}">
              <a14:compatExt xmlns:a14="http://schemas.microsoft.com/office/drawing/2010/main" spid="_x0000_s2068"/>
            </a:ext>
            <a:ext uri="{FF2B5EF4-FFF2-40B4-BE49-F238E27FC236}">
              <a16:creationId xmlns:a16="http://schemas.microsoft.com/office/drawing/2014/main" id="{5BAB1E8C-7423-44C8-A0E0-B33506AF1F64}"/>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47" name="Drop Down 24" hidden="1">
          <a:extLst>
            <a:ext uri="{63B3BB69-23CF-44E3-9099-C40C66FF867C}">
              <a14:compatExt xmlns:a14="http://schemas.microsoft.com/office/drawing/2010/main" spid="_x0000_s2072"/>
            </a:ext>
            <a:ext uri="{FF2B5EF4-FFF2-40B4-BE49-F238E27FC236}">
              <a16:creationId xmlns:a16="http://schemas.microsoft.com/office/drawing/2014/main" id="{5EB07BCC-6D5C-441E-BCA3-9BCF4C335EAF}"/>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48" name="Drop Down 4" hidden="1">
          <a:extLst>
            <a:ext uri="{63B3BB69-23CF-44E3-9099-C40C66FF867C}">
              <a14:compatExt xmlns:a14="http://schemas.microsoft.com/office/drawing/2010/main" spid="_x0000_s2052"/>
            </a:ext>
            <a:ext uri="{FF2B5EF4-FFF2-40B4-BE49-F238E27FC236}">
              <a16:creationId xmlns:a16="http://schemas.microsoft.com/office/drawing/2014/main" id="{2FF05AFF-D808-4FA7-9309-F0E68E50F0CE}"/>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49" name="Drop Down 4" hidden="1">
          <a:extLst>
            <a:ext uri="{63B3BB69-23CF-44E3-9099-C40C66FF867C}">
              <a14:compatExt xmlns:a14="http://schemas.microsoft.com/office/drawing/2010/main" spid="_x0000_s2052"/>
            </a:ext>
            <a:ext uri="{FF2B5EF4-FFF2-40B4-BE49-F238E27FC236}">
              <a16:creationId xmlns:a16="http://schemas.microsoft.com/office/drawing/2014/main" id="{1E69C335-740F-4544-B876-AAC21F96EC35}"/>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50" name="Drop Down 4" hidden="1">
          <a:extLst>
            <a:ext uri="{63B3BB69-23CF-44E3-9099-C40C66FF867C}">
              <a14:compatExt xmlns:a14="http://schemas.microsoft.com/office/drawing/2010/main" spid="_x0000_s2052"/>
            </a:ext>
            <a:ext uri="{FF2B5EF4-FFF2-40B4-BE49-F238E27FC236}">
              <a16:creationId xmlns:a16="http://schemas.microsoft.com/office/drawing/2014/main" id="{20A905DE-FD86-4608-8F91-317E7BF6E67F}"/>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51" name="Drop Down 4" hidden="1">
          <a:extLst>
            <a:ext uri="{63B3BB69-23CF-44E3-9099-C40C66FF867C}">
              <a14:compatExt xmlns:a14="http://schemas.microsoft.com/office/drawing/2010/main" spid="_x0000_s2052"/>
            </a:ext>
            <a:ext uri="{FF2B5EF4-FFF2-40B4-BE49-F238E27FC236}">
              <a16:creationId xmlns:a16="http://schemas.microsoft.com/office/drawing/2014/main" id="{60E1CF60-CA2C-4835-BA03-8A2FF08997EA}"/>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52" name="Drop Down 4" hidden="1">
          <a:extLst>
            <a:ext uri="{63B3BB69-23CF-44E3-9099-C40C66FF867C}">
              <a14:compatExt xmlns:a14="http://schemas.microsoft.com/office/drawing/2010/main" spid="_x0000_s2052"/>
            </a:ext>
            <a:ext uri="{FF2B5EF4-FFF2-40B4-BE49-F238E27FC236}">
              <a16:creationId xmlns:a16="http://schemas.microsoft.com/office/drawing/2014/main" id="{1099560A-9A8D-4AB2-8742-28177640F860}"/>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2553" name="Drop Down 20" hidden="1">
          <a:extLst>
            <a:ext uri="{63B3BB69-23CF-44E3-9099-C40C66FF867C}">
              <a14:compatExt xmlns:a14="http://schemas.microsoft.com/office/drawing/2010/main" spid="_x0000_s2068"/>
            </a:ext>
            <a:ext uri="{FF2B5EF4-FFF2-40B4-BE49-F238E27FC236}">
              <a16:creationId xmlns:a16="http://schemas.microsoft.com/office/drawing/2014/main" id="{B09F08CD-7A46-453C-981B-4D927CC2205A}"/>
            </a:ext>
          </a:extLst>
        </xdr:cNvPr>
        <xdr:cNvSpPr/>
      </xdr:nvSpPr>
      <xdr:spPr bwMode="auto">
        <a:xfrm>
          <a:off x="6065520" y="437692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2554" name="Drop Down 24" hidden="1">
          <a:extLst>
            <a:ext uri="{63B3BB69-23CF-44E3-9099-C40C66FF867C}">
              <a14:compatExt xmlns:a14="http://schemas.microsoft.com/office/drawing/2010/main" spid="_x0000_s2072"/>
            </a:ext>
            <a:ext uri="{FF2B5EF4-FFF2-40B4-BE49-F238E27FC236}">
              <a16:creationId xmlns:a16="http://schemas.microsoft.com/office/drawing/2014/main" id="{9A9D67FD-801D-46D3-A0DE-A14EB887FDE6}"/>
            </a:ext>
          </a:extLst>
        </xdr:cNvPr>
        <xdr:cNvSpPr/>
      </xdr:nvSpPr>
      <xdr:spPr bwMode="auto">
        <a:xfrm>
          <a:off x="3901440" y="437692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55" name="Drop Down 4" hidden="1">
          <a:extLst>
            <a:ext uri="{63B3BB69-23CF-44E3-9099-C40C66FF867C}">
              <a14:compatExt xmlns:a14="http://schemas.microsoft.com/office/drawing/2010/main" spid="_x0000_s2052"/>
            </a:ext>
            <a:ext uri="{FF2B5EF4-FFF2-40B4-BE49-F238E27FC236}">
              <a16:creationId xmlns:a16="http://schemas.microsoft.com/office/drawing/2014/main" id="{E96FB133-B910-409C-B365-05409F6F7174}"/>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56" name="Drop Down 4" hidden="1">
          <a:extLst>
            <a:ext uri="{63B3BB69-23CF-44E3-9099-C40C66FF867C}">
              <a14:compatExt xmlns:a14="http://schemas.microsoft.com/office/drawing/2010/main" spid="_x0000_s2052"/>
            </a:ext>
            <a:ext uri="{FF2B5EF4-FFF2-40B4-BE49-F238E27FC236}">
              <a16:creationId xmlns:a16="http://schemas.microsoft.com/office/drawing/2014/main" id="{13B1D918-4B54-4088-B05E-E19C672B1E1F}"/>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2557" name="Drop Down 4" hidden="1">
          <a:extLst>
            <a:ext uri="{63B3BB69-23CF-44E3-9099-C40C66FF867C}">
              <a14:compatExt xmlns:a14="http://schemas.microsoft.com/office/drawing/2010/main" spid="_x0000_s2052"/>
            </a:ext>
            <a:ext uri="{FF2B5EF4-FFF2-40B4-BE49-F238E27FC236}">
              <a16:creationId xmlns:a16="http://schemas.microsoft.com/office/drawing/2014/main" id="{AB334871-A97A-4A7C-94D6-D7DA9DB2F21D}"/>
            </a:ext>
          </a:extLst>
        </xdr:cNvPr>
        <xdr:cNvSpPr/>
      </xdr:nvSpPr>
      <xdr:spPr bwMode="auto">
        <a:xfrm>
          <a:off x="553974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2558" name="Drop Down 4" hidden="1">
          <a:extLst>
            <a:ext uri="{63B3BB69-23CF-44E3-9099-C40C66FF867C}">
              <a14:compatExt xmlns:a14="http://schemas.microsoft.com/office/drawing/2010/main" spid="_x0000_s2052"/>
            </a:ext>
            <a:ext uri="{FF2B5EF4-FFF2-40B4-BE49-F238E27FC236}">
              <a16:creationId xmlns:a16="http://schemas.microsoft.com/office/drawing/2014/main" id="{2DE48415-C29A-4D32-AFB8-2D394140744F}"/>
            </a:ext>
          </a:extLst>
        </xdr:cNvPr>
        <xdr:cNvSpPr/>
      </xdr:nvSpPr>
      <xdr:spPr bwMode="auto">
        <a:xfrm>
          <a:off x="5227320" y="437692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59" name="Drop Down 4" hidden="1">
          <a:extLst>
            <a:ext uri="{63B3BB69-23CF-44E3-9099-C40C66FF867C}">
              <a14:compatExt xmlns:a14="http://schemas.microsoft.com/office/drawing/2010/main" spid="_x0000_s2052"/>
            </a:ext>
            <a:ext uri="{FF2B5EF4-FFF2-40B4-BE49-F238E27FC236}">
              <a16:creationId xmlns:a16="http://schemas.microsoft.com/office/drawing/2014/main" id="{E41EE05B-83D3-4E7C-B277-1689DE2674D7}"/>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560" name="Drop Down 20" hidden="1">
          <a:extLst>
            <a:ext uri="{63B3BB69-23CF-44E3-9099-C40C66FF867C}">
              <a14:compatExt xmlns:a14="http://schemas.microsoft.com/office/drawing/2010/main" spid="_x0000_s2068"/>
            </a:ext>
            <a:ext uri="{FF2B5EF4-FFF2-40B4-BE49-F238E27FC236}">
              <a16:creationId xmlns:a16="http://schemas.microsoft.com/office/drawing/2014/main" id="{1153D391-A876-48E1-A42A-9542EADAB8BB}"/>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561" name="Drop Down 24" hidden="1">
          <a:extLst>
            <a:ext uri="{63B3BB69-23CF-44E3-9099-C40C66FF867C}">
              <a14:compatExt xmlns:a14="http://schemas.microsoft.com/office/drawing/2010/main" spid="_x0000_s2072"/>
            </a:ext>
            <a:ext uri="{FF2B5EF4-FFF2-40B4-BE49-F238E27FC236}">
              <a16:creationId xmlns:a16="http://schemas.microsoft.com/office/drawing/2014/main" id="{AC851CE0-69AB-4916-A21E-B2B5F28D8786}"/>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62" name="Drop Down 4" hidden="1">
          <a:extLst>
            <a:ext uri="{63B3BB69-23CF-44E3-9099-C40C66FF867C}">
              <a14:compatExt xmlns:a14="http://schemas.microsoft.com/office/drawing/2010/main" spid="_x0000_s2052"/>
            </a:ext>
            <a:ext uri="{FF2B5EF4-FFF2-40B4-BE49-F238E27FC236}">
              <a16:creationId xmlns:a16="http://schemas.microsoft.com/office/drawing/2014/main" id="{4204ECC0-385F-4511-A9C8-01595127B368}"/>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63" name="Drop Down 4" hidden="1">
          <a:extLst>
            <a:ext uri="{63B3BB69-23CF-44E3-9099-C40C66FF867C}">
              <a14:compatExt xmlns:a14="http://schemas.microsoft.com/office/drawing/2010/main" spid="_x0000_s2052"/>
            </a:ext>
            <a:ext uri="{FF2B5EF4-FFF2-40B4-BE49-F238E27FC236}">
              <a16:creationId xmlns:a16="http://schemas.microsoft.com/office/drawing/2014/main" id="{EA8D6C34-8334-4810-8199-A32CE9A7D589}"/>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64" name="Drop Down 4" hidden="1">
          <a:extLst>
            <a:ext uri="{63B3BB69-23CF-44E3-9099-C40C66FF867C}">
              <a14:compatExt xmlns:a14="http://schemas.microsoft.com/office/drawing/2010/main" spid="_x0000_s2052"/>
            </a:ext>
            <a:ext uri="{FF2B5EF4-FFF2-40B4-BE49-F238E27FC236}">
              <a16:creationId xmlns:a16="http://schemas.microsoft.com/office/drawing/2014/main" id="{D5E90478-8CE4-45A2-B69A-73E1CFB0D4DE}"/>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65" name="Drop Down 4" hidden="1">
          <a:extLst>
            <a:ext uri="{63B3BB69-23CF-44E3-9099-C40C66FF867C}">
              <a14:compatExt xmlns:a14="http://schemas.microsoft.com/office/drawing/2010/main" spid="_x0000_s2052"/>
            </a:ext>
            <a:ext uri="{FF2B5EF4-FFF2-40B4-BE49-F238E27FC236}">
              <a16:creationId xmlns:a16="http://schemas.microsoft.com/office/drawing/2014/main" id="{AEFAA8D2-C1D3-4F57-AEC1-D4D542A3541D}"/>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66" name="Drop Down 4" hidden="1">
          <a:extLst>
            <a:ext uri="{63B3BB69-23CF-44E3-9099-C40C66FF867C}">
              <a14:compatExt xmlns:a14="http://schemas.microsoft.com/office/drawing/2010/main" spid="_x0000_s2052"/>
            </a:ext>
            <a:ext uri="{FF2B5EF4-FFF2-40B4-BE49-F238E27FC236}">
              <a16:creationId xmlns:a16="http://schemas.microsoft.com/office/drawing/2014/main" id="{1BBDBB47-CD7C-405C-AAAC-C02D1A169C91}"/>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567" name="Drop Down 20" hidden="1">
          <a:extLst>
            <a:ext uri="{63B3BB69-23CF-44E3-9099-C40C66FF867C}">
              <a14:compatExt xmlns:a14="http://schemas.microsoft.com/office/drawing/2010/main" spid="_x0000_s2068"/>
            </a:ext>
            <a:ext uri="{FF2B5EF4-FFF2-40B4-BE49-F238E27FC236}">
              <a16:creationId xmlns:a16="http://schemas.microsoft.com/office/drawing/2014/main" id="{CA85BF84-D67C-4AC7-BEA2-51AC2DAB90C4}"/>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568" name="Drop Down 24" hidden="1">
          <a:extLst>
            <a:ext uri="{63B3BB69-23CF-44E3-9099-C40C66FF867C}">
              <a14:compatExt xmlns:a14="http://schemas.microsoft.com/office/drawing/2010/main" spid="_x0000_s2072"/>
            </a:ext>
            <a:ext uri="{FF2B5EF4-FFF2-40B4-BE49-F238E27FC236}">
              <a16:creationId xmlns:a16="http://schemas.microsoft.com/office/drawing/2014/main" id="{8BA69795-62FF-4E5B-B09A-7545A898F9DE}"/>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69" name="Drop Down 4" hidden="1">
          <a:extLst>
            <a:ext uri="{63B3BB69-23CF-44E3-9099-C40C66FF867C}">
              <a14:compatExt xmlns:a14="http://schemas.microsoft.com/office/drawing/2010/main" spid="_x0000_s2052"/>
            </a:ext>
            <a:ext uri="{FF2B5EF4-FFF2-40B4-BE49-F238E27FC236}">
              <a16:creationId xmlns:a16="http://schemas.microsoft.com/office/drawing/2014/main" id="{6DAE193E-520F-4B43-93F7-FB85A45B6ECB}"/>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70" name="Drop Down 4" hidden="1">
          <a:extLst>
            <a:ext uri="{63B3BB69-23CF-44E3-9099-C40C66FF867C}">
              <a14:compatExt xmlns:a14="http://schemas.microsoft.com/office/drawing/2010/main" spid="_x0000_s2052"/>
            </a:ext>
            <a:ext uri="{FF2B5EF4-FFF2-40B4-BE49-F238E27FC236}">
              <a16:creationId xmlns:a16="http://schemas.microsoft.com/office/drawing/2014/main" id="{39DD861F-8935-46EB-B593-9FE52662CD02}"/>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71" name="Drop Down 4" hidden="1">
          <a:extLst>
            <a:ext uri="{63B3BB69-23CF-44E3-9099-C40C66FF867C}">
              <a14:compatExt xmlns:a14="http://schemas.microsoft.com/office/drawing/2010/main" spid="_x0000_s2052"/>
            </a:ext>
            <a:ext uri="{FF2B5EF4-FFF2-40B4-BE49-F238E27FC236}">
              <a16:creationId xmlns:a16="http://schemas.microsoft.com/office/drawing/2014/main" id="{69D9D98E-6C35-472F-9049-DE7DE41FA659}"/>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72" name="Drop Down 4" hidden="1">
          <a:extLst>
            <a:ext uri="{63B3BB69-23CF-44E3-9099-C40C66FF867C}">
              <a14:compatExt xmlns:a14="http://schemas.microsoft.com/office/drawing/2010/main" spid="_x0000_s2052"/>
            </a:ext>
            <a:ext uri="{FF2B5EF4-FFF2-40B4-BE49-F238E27FC236}">
              <a16:creationId xmlns:a16="http://schemas.microsoft.com/office/drawing/2014/main" id="{2CE2DBB4-45DC-4841-8C90-585F2328EAF3}"/>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73" name="Drop Down 4" hidden="1">
          <a:extLst>
            <a:ext uri="{63B3BB69-23CF-44E3-9099-C40C66FF867C}">
              <a14:compatExt xmlns:a14="http://schemas.microsoft.com/office/drawing/2010/main" spid="_x0000_s2052"/>
            </a:ext>
            <a:ext uri="{FF2B5EF4-FFF2-40B4-BE49-F238E27FC236}">
              <a16:creationId xmlns:a16="http://schemas.microsoft.com/office/drawing/2014/main" id="{9D55B8AF-C00B-40D8-B322-6E1DF504FBEA}"/>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574" name="Drop Down 20" hidden="1">
          <a:extLst>
            <a:ext uri="{63B3BB69-23CF-44E3-9099-C40C66FF867C}">
              <a14:compatExt xmlns:a14="http://schemas.microsoft.com/office/drawing/2010/main" spid="_x0000_s2068"/>
            </a:ext>
            <a:ext uri="{FF2B5EF4-FFF2-40B4-BE49-F238E27FC236}">
              <a16:creationId xmlns:a16="http://schemas.microsoft.com/office/drawing/2014/main" id="{A1002A3D-D547-43E8-8889-5B53372FBD01}"/>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575" name="Drop Down 24" hidden="1">
          <a:extLst>
            <a:ext uri="{63B3BB69-23CF-44E3-9099-C40C66FF867C}">
              <a14:compatExt xmlns:a14="http://schemas.microsoft.com/office/drawing/2010/main" spid="_x0000_s2072"/>
            </a:ext>
            <a:ext uri="{FF2B5EF4-FFF2-40B4-BE49-F238E27FC236}">
              <a16:creationId xmlns:a16="http://schemas.microsoft.com/office/drawing/2014/main" id="{82CCDDBE-D59B-49B7-B5BF-FE0AF31A6865}"/>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76" name="Drop Down 4" hidden="1">
          <a:extLst>
            <a:ext uri="{63B3BB69-23CF-44E3-9099-C40C66FF867C}">
              <a14:compatExt xmlns:a14="http://schemas.microsoft.com/office/drawing/2010/main" spid="_x0000_s2052"/>
            </a:ext>
            <a:ext uri="{FF2B5EF4-FFF2-40B4-BE49-F238E27FC236}">
              <a16:creationId xmlns:a16="http://schemas.microsoft.com/office/drawing/2014/main" id="{FE5881CF-E001-4E96-B35E-D325A191DDAD}"/>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77" name="Drop Down 4" hidden="1">
          <a:extLst>
            <a:ext uri="{63B3BB69-23CF-44E3-9099-C40C66FF867C}">
              <a14:compatExt xmlns:a14="http://schemas.microsoft.com/office/drawing/2010/main" spid="_x0000_s2052"/>
            </a:ext>
            <a:ext uri="{FF2B5EF4-FFF2-40B4-BE49-F238E27FC236}">
              <a16:creationId xmlns:a16="http://schemas.microsoft.com/office/drawing/2014/main" id="{06440E9E-A1BE-47FE-A21C-AB7C7C92ADFC}"/>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78" name="Drop Down 4" hidden="1">
          <a:extLst>
            <a:ext uri="{63B3BB69-23CF-44E3-9099-C40C66FF867C}">
              <a14:compatExt xmlns:a14="http://schemas.microsoft.com/office/drawing/2010/main" spid="_x0000_s2052"/>
            </a:ext>
            <a:ext uri="{FF2B5EF4-FFF2-40B4-BE49-F238E27FC236}">
              <a16:creationId xmlns:a16="http://schemas.microsoft.com/office/drawing/2014/main" id="{3863938F-2B90-4402-97F4-A10BDB5F972F}"/>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79" name="Drop Down 4" hidden="1">
          <a:extLst>
            <a:ext uri="{63B3BB69-23CF-44E3-9099-C40C66FF867C}">
              <a14:compatExt xmlns:a14="http://schemas.microsoft.com/office/drawing/2010/main" spid="_x0000_s2052"/>
            </a:ext>
            <a:ext uri="{FF2B5EF4-FFF2-40B4-BE49-F238E27FC236}">
              <a16:creationId xmlns:a16="http://schemas.microsoft.com/office/drawing/2014/main" id="{65AAC773-FE6A-4767-B8FB-5DCBA8CA9F70}"/>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80" name="Drop Down 4" hidden="1">
          <a:extLst>
            <a:ext uri="{63B3BB69-23CF-44E3-9099-C40C66FF867C}">
              <a14:compatExt xmlns:a14="http://schemas.microsoft.com/office/drawing/2010/main" spid="_x0000_s2052"/>
            </a:ext>
            <a:ext uri="{FF2B5EF4-FFF2-40B4-BE49-F238E27FC236}">
              <a16:creationId xmlns:a16="http://schemas.microsoft.com/office/drawing/2014/main" id="{FEE8F278-2ECC-4CE8-ADB9-50A34780A456}"/>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581" name="Drop Down 20" hidden="1">
          <a:extLst>
            <a:ext uri="{63B3BB69-23CF-44E3-9099-C40C66FF867C}">
              <a14:compatExt xmlns:a14="http://schemas.microsoft.com/office/drawing/2010/main" spid="_x0000_s2068"/>
            </a:ext>
            <a:ext uri="{FF2B5EF4-FFF2-40B4-BE49-F238E27FC236}">
              <a16:creationId xmlns:a16="http://schemas.microsoft.com/office/drawing/2014/main" id="{13575455-CB6D-433B-85F2-0F60A0F511F7}"/>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582" name="Drop Down 24" hidden="1">
          <a:extLst>
            <a:ext uri="{63B3BB69-23CF-44E3-9099-C40C66FF867C}">
              <a14:compatExt xmlns:a14="http://schemas.microsoft.com/office/drawing/2010/main" spid="_x0000_s2072"/>
            </a:ext>
            <a:ext uri="{FF2B5EF4-FFF2-40B4-BE49-F238E27FC236}">
              <a16:creationId xmlns:a16="http://schemas.microsoft.com/office/drawing/2014/main" id="{9816BD0A-D362-4052-BF37-DD2FD7EEE7DC}"/>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83" name="Drop Down 4" hidden="1">
          <a:extLst>
            <a:ext uri="{63B3BB69-23CF-44E3-9099-C40C66FF867C}">
              <a14:compatExt xmlns:a14="http://schemas.microsoft.com/office/drawing/2010/main" spid="_x0000_s2052"/>
            </a:ext>
            <a:ext uri="{FF2B5EF4-FFF2-40B4-BE49-F238E27FC236}">
              <a16:creationId xmlns:a16="http://schemas.microsoft.com/office/drawing/2014/main" id="{49A38266-53DF-48EB-8490-9580BE2A3085}"/>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84" name="Drop Down 4" hidden="1">
          <a:extLst>
            <a:ext uri="{63B3BB69-23CF-44E3-9099-C40C66FF867C}">
              <a14:compatExt xmlns:a14="http://schemas.microsoft.com/office/drawing/2010/main" spid="_x0000_s2052"/>
            </a:ext>
            <a:ext uri="{FF2B5EF4-FFF2-40B4-BE49-F238E27FC236}">
              <a16:creationId xmlns:a16="http://schemas.microsoft.com/office/drawing/2014/main" id="{2F9915B2-EF75-4B28-99F7-F5CD8B46834A}"/>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85" name="Drop Down 4" hidden="1">
          <a:extLst>
            <a:ext uri="{63B3BB69-23CF-44E3-9099-C40C66FF867C}">
              <a14:compatExt xmlns:a14="http://schemas.microsoft.com/office/drawing/2010/main" spid="_x0000_s2052"/>
            </a:ext>
            <a:ext uri="{FF2B5EF4-FFF2-40B4-BE49-F238E27FC236}">
              <a16:creationId xmlns:a16="http://schemas.microsoft.com/office/drawing/2014/main" id="{8D261F6A-9966-4340-8176-52B0C98292DA}"/>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86" name="Drop Down 4" hidden="1">
          <a:extLst>
            <a:ext uri="{63B3BB69-23CF-44E3-9099-C40C66FF867C}">
              <a14:compatExt xmlns:a14="http://schemas.microsoft.com/office/drawing/2010/main" spid="_x0000_s2052"/>
            </a:ext>
            <a:ext uri="{FF2B5EF4-FFF2-40B4-BE49-F238E27FC236}">
              <a16:creationId xmlns:a16="http://schemas.microsoft.com/office/drawing/2014/main" id="{10263ADF-48F5-4624-B327-B40964596224}"/>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87" name="Drop Down 4" hidden="1">
          <a:extLst>
            <a:ext uri="{63B3BB69-23CF-44E3-9099-C40C66FF867C}">
              <a14:compatExt xmlns:a14="http://schemas.microsoft.com/office/drawing/2010/main" spid="_x0000_s2052"/>
            </a:ext>
            <a:ext uri="{FF2B5EF4-FFF2-40B4-BE49-F238E27FC236}">
              <a16:creationId xmlns:a16="http://schemas.microsoft.com/office/drawing/2014/main" id="{25794054-E897-4AE6-9176-588EEAEEDF19}"/>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588" name="Drop Down 20" hidden="1">
          <a:extLst>
            <a:ext uri="{63B3BB69-23CF-44E3-9099-C40C66FF867C}">
              <a14:compatExt xmlns:a14="http://schemas.microsoft.com/office/drawing/2010/main" spid="_x0000_s2068"/>
            </a:ext>
            <a:ext uri="{FF2B5EF4-FFF2-40B4-BE49-F238E27FC236}">
              <a16:creationId xmlns:a16="http://schemas.microsoft.com/office/drawing/2014/main" id="{8196AC7B-209A-475D-9730-DE070867F3AB}"/>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589" name="Drop Down 24" hidden="1">
          <a:extLst>
            <a:ext uri="{63B3BB69-23CF-44E3-9099-C40C66FF867C}">
              <a14:compatExt xmlns:a14="http://schemas.microsoft.com/office/drawing/2010/main" spid="_x0000_s2072"/>
            </a:ext>
            <a:ext uri="{FF2B5EF4-FFF2-40B4-BE49-F238E27FC236}">
              <a16:creationId xmlns:a16="http://schemas.microsoft.com/office/drawing/2014/main" id="{4EFF6456-FA13-42E7-AF0E-AD714C9C2B64}"/>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90" name="Drop Down 4" hidden="1">
          <a:extLst>
            <a:ext uri="{63B3BB69-23CF-44E3-9099-C40C66FF867C}">
              <a14:compatExt xmlns:a14="http://schemas.microsoft.com/office/drawing/2010/main" spid="_x0000_s2052"/>
            </a:ext>
            <a:ext uri="{FF2B5EF4-FFF2-40B4-BE49-F238E27FC236}">
              <a16:creationId xmlns:a16="http://schemas.microsoft.com/office/drawing/2014/main" id="{288FDC10-D2FF-4520-93AD-2E3F84DAA300}"/>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91" name="Drop Down 4" hidden="1">
          <a:extLst>
            <a:ext uri="{63B3BB69-23CF-44E3-9099-C40C66FF867C}">
              <a14:compatExt xmlns:a14="http://schemas.microsoft.com/office/drawing/2010/main" spid="_x0000_s2052"/>
            </a:ext>
            <a:ext uri="{FF2B5EF4-FFF2-40B4-BE49-F238E27FC236}">
              <a16:creationId xmlns:a16="http://schemas.microsoft.com/office/drawing/2014/main" id="{DE6ED1AD-9361-4444-82C6-76CD317839B7}"/>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92" name="Drop Down 4" hidden="1">
          <a:extLst>
            <a:ext uri="{63B3BB69-23CF-44E3-9099-C40C66FF867C}">
              <a14:compatExt xmlns:a14="http://schemas.microsoft.com/office/drawing/2010/main" spid="_x0000_s2052"/>
            </a:ext>
            <a:ext uri="{FF2B5EF4-FFF2-40B4-BE49-F238E27FC236}">
              <a16:creationId xmlns:a16="http://schemas.microsoft.com/office/drawing/2014/main" id="{EE83326E-86B3-4EAD-9368-676FF4CA7252}"/>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93" name="Drop Down 4" hidden="1">
          <a:extLst>
            <a:ext uri="{63B3BB69-23CF-44E3-9099-C40C66FF867C}">
              <a14:compatExt xmlns:a14="http://schemas.microsoft.com/office/drawing/2010/main" spid="_x0000_s2052"/>
            </a:ext>
            <a:ext uri="{FF2B5EF4-FFF2-40B4-BE49-F238E27FC236}">
              <a16:creationId xmlns:a16="http://schemas.microsoft.com/office/drawing/2014/main" id="{F2184DA9-F33E-4432-9904-20237E796AD3}"/>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94" name="Drop Down 4" hidden="1">
          <a:extLst>
            <a:ext uri="{63B3BB69-23CF-44E3-9099-C40C66FF867C}">
              <a14:compatExt xmlns:a14="http://schemas.microsoft.com/office/drawing/2010/main" spid="_x0000_s2052"/>
            </a:ext>
            <a:ext uri="{FF2B5EF4-FFF2-40B4-BE49-F238E27FC236}">
              <a16:creationId xmlns:a16="http://schemas.microsoft.com/office/drawing/2014/main" id="{FC988B40-15E8-49B7-8E91-26150E1A13E5}"/>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595" name="Drop Down 20" hidden="1">
          <a:extLst>
            <a:ext uri="{63B3BB69-23CF-44E3-9099-C40C66FF867C}">
              <a14:compatExt xmlns:a14="http://schemas.microsoft.com/office/drawing/2010/main" spid="_x0000_s2068"/>
            </a:ext>
            <a:ext uri="{FF2B5EF4-FFF2-40B4-BE49-F238E27FC236}">
              <a16:creationId xmlns:a16="http://schemas.microsoft.com/office/drawing/2014/main" id="{197A5CC1-0CFB-4355-B319-4656A2548182}"/>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596" name="Drop Down 24" hidden="1">
          <a:extLst>
            <a:ext uri="{63B3BB69-23CF-44E3-9099-C40C66FF867C}">
              <a14:compatExt xmlns:a14="http://schemas.microsoft.com/office/drawing/2010/main" spid="_x0000_s2072"/>
            </a:ext>
            <a:ext uri="{FF2B5EF4-FFF2-40B4-BE49-F238E27FC236}">
              <a16:creationId xmlns:a16="http://schemas.microsoft.com/office/drawing/2014/main" id="{C69E9EA7-652C-4873-A9C5-31E1C6EAA4F6}"/>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97" name="Drop Down 4" hidden="1">
          <a:extLst>
            <a:ext uri="{63B3BB69-23CF-44E3-9099-C40C66FF867C}">
              <a14:compatExt xmlns:a14="http://schemas.microsoft.com/office/drawing/2010/main" spid="_x0000_s2052"/>
            </a:ext>
            <a:ext uri="{FF2B5EF4-FFF2-40B4-BE49-F238E27FC236}">
              <a16:creationId xmlns:a16="http://schemas.microsoft.com/office/drawing/2014/main" id="{DA6EC06E-8E40-4B24-9C3B-344657699D73}"/>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598" name="Drop Down 4" hidden="1">
          <a:extLst>
            <a:ext uri="{63B3BB69-23CF-44E3-9099-C40C66FF867C}">
              <a14:compatExt xmlns:a14="http://schemas.microsoft.com/office/drawing/2010/main" spid="_x0000_s2052"/>
            </a:ext>
            <a:ext uri="{FF2B5EF4-FFF2-40B4-BE49-F238E27FC236}">
              <a16:creationId xmlns:a16="http://schemas.microsoft.com/office/drawing/2014/main" id="{8249A878-2F92-45A7-9DAA-723371672306}"/>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599" name="Drop Down 4" hidden="1">
          <a:extLst>
            <a:ext uri="{63B3BB69-23CF-44E3-9099-C40C66FF867C}">
              <a14:compatExt xmlns:a14="http://schemas.microsoft.com/office/drawing/2010/main" spid="_x0000_s2052"/>
            </a:ext>
            <a:ext uri="{FF2B5EF4-FFF2-40B4-BE49-F238E27FC236}">
              <a16:creationId xmlns:a16="http://schemas.microsoft.com/office/drawing/2014/main" id="{47137590-B507-4FC3-B054-5794BAC9CC26}"/>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00" name="Drop Down 4" hidden="1">
          <a:extLst>
            <a:ext uri="{63B3BB69-23CF-44E3-9099-C40C66FF867C}">
              <a14:compatExt xmlns:a14="http://schemas.microsoft.com/office/drawing/2010/main" spid="_x0000_s2052"/>
            </a:ext>
            <a:ext uri="{FF2B5EF4-FFF2-40B4-BE49-F238E27FC236}">
              <a16:creationId xmlns:a16="http://schemas.microsoft.com/office/drawing/2014/main" id="{4B278E8D-DCD8-4CB1-BC8E-146DDB6CB8BA}"/>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01" name="Drop Down 4" hidden="1">
          <a:extLst>
            <a:ext uri="{63B3BB69-23CF-44E3-9099-C40C66FF867C}">
              <a14:compatExt xmlns:a14="http://schemas.microsoft.com/office/drawing/2010/main" spid="_x0000_s2052"/>
            </a:ext>
            <a:ext uri="{FF2B5EF4-FFF2-40B4-BE49-F238E27FC236}">
              <a16:creationId xmlns:a16="http://schemas.microsoft.com/office/drawing/2014/main" id="{A1B289D5-221D-4030-A144-68A24CD318A8}"/>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02" name="Drop Down 20" hidden="1">
          <a:extLst>
            <a:ext uri="{63B3BB69-23CF-44E3-9099-C40C66FF867C}">
              <a14:compatExt xmlns:a14="http://schemas.microsoft.com/office/drawing/2010/main" spid="_x0000_s2068"/>
            </a:ext>
            <a:ext uri="{FF2B5EF4-FFF2-40B4-BE49-F238E27FC236}">
              <a16:creationId xmlns:a16="http://schemas.microsoft.com/office/drawing/2014/main" id="{E77DD33D-536C-493C-A16B-7F5928A47804}"/>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03" name="Drop Down 24" hidden="1">
          <a:extLst>
            <a:ext uri="{63B3BB69-23CF-44E3-9099-C40C66FF867C}">
              <a14:compatExt xmlns:a14="http://schemas.microsoft.com/office/drawing/2010/main" spid="_x0000_s2072"/>
            </a:ext>
            <a:ext uri="{FF2B5EF4-FFF2-40B4-BE49-F238E27FC236}">
              <a16:creationId xmlns:a16="http://schemas.microsoft.com/office/drawing/2014/main" id="{0FEDDD8B-ED63-48B0-981C-32D2DE6D2CF1}"/>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04" name="Drop Down 4" hidden="1">
          <a:extLst>
            <a:ext uri="{63B3BB69-23CF-44E3-9099-C40C66FF867C}">
              <a14:compatExt xmlns:a14="http://schemas.microsoft.com/office/drawing/2010/main" spid="_x0000_s2052"/>
            </a:ext>
            <a:ext uri="{FF2B5EF4-FFF2-40B4-BE49-F238E27FC236}">
              <a16:creationId xmlns:a16="http://schemas.microsoft.com/office/drawing/2014/main" id="{5F42FF22-E1BF-41BC-BDA1-C00EE687D3FC}"/>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05" name="Drop Down 4" hidden="1">
          <a:extLst>
            <a:ext uri="{63B3BB69-23CF-44E3-9099-C40C66FF867C}">
              <a14:compatExt xmlns:a14="http://schemas.microsoft.com/office/drawing/2010/main" spid="_x0000_s2052"/>
            </a:ext>
            <a:ext uri="{FF2B5EF4-FFF2-40B4-BE49-F238E27FC236}">
              <a16:creationId xmlns:a16="http://schemas.microsoft.com/office/drawing/2014/main" id="{FA62DEFC-7954-4647-8C70-65BDDAC39385}"/>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06" name="Drop Down 4" hidden="1">
          <a:extLst>
            <a:ext uri="{63B3BB69-23CF-44E3-9099-C40C66FF867C}">
              <a14:compatExt xmlns:a14="http://schemas.microsoft.com/office/drawing/2010/main" spid="_x0000_s2052"/>
            </a:ext>
            <a:ext uri="{FF2B5EF4-FFF2-40B4-BE49-F238E27FC236}">
              <a16:creationId xmlns:a16="http://schemas.microsoft.com/office/drawing/2014/main" id="{CB02E364-2D0D-40CB-9ACA-C0D3F5FC7AFF}"/>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07" name="Drop Down 4" hidden="1">
          <a:extLst>
            <a:ext uri="{63B3BB69-23CF-44E3-9099-C40C66FF867C}">
              <a14:compatExt xmlns:a14="http://schemas.microsoft.com/office/drawing/2010/main" spid="_x0000_s2052"/>
            </a:ext>
            <a:ext uri="{FF2B5EF4-FFF2-40B4-BE49-F238E27FC236}">
              <a16:creationId xmlns:a16="http://schemas.microsoft.com/office/drawing/2014/main" id="{279C8B7E-10A0-486D-87A6-D170FFDA690F}"/>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08" name="Drop Down 4" hidden="1">
          <a:extLst>
            <a:ext uri="{63B3BB69-23CF-44E3-9099-C40C66FF867C}">
              <a14:compatExt xmlns:a14="http://schemas.microsoft.com/office/drawing/2010/main" spid="_x0000_s2052"/>
            </a:ext>
            <a:ext uri="{FF2B5EF4-FFF2-40B4-BE49-F238E27FC236}">
              <a16:creationId xmlns:a16="http://schemas.microsoft.com/office/drawing/2014/main" id="{5097CEB3-E0E4-4DB8-BC9C-F842F4C3DC73}"/>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09" name="Drop Down 20" hidden="1">
          <a:extLst>
            <a:ext uri="{63B3BB69-23CF-44E3-9099-C40C66FF867C}">
              <a14:compatExt xmlns:a14="http://schemas.microsoft.com/office/drawing/2010/main" spid="_x0000_s2068"/>
            </a:ext>
            <a:ext uri="{FF2B5EF4-FFF2-40B4-BE49-F238E27FC236}">
              <a16:creationId xmlns:a16="http://schemas.microsoft.com/office/drawing/2014/main" id="{A8C7C5F0-FCB7-4CBF-98AC-D9B86FEF72AD}"/>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10" name="Drop Down 24" hidden="1">
          <a:extLst>
            <a:ext uri="{63B3BB69-23CF-44E3-9099-C40C66FF867C}">
              <a14:compatExt xmlns:a14="http://schemas.microsoft.com/office/drawing/2010/main" spid="_x0000_s2072"/>
            </a:ext>
            <a:ext uri="{FF2B5EF4-FFF2-40B4-BE49-F238E27FC236}">
              <a16:creationId xmlns:a16="http://schemas.microsoft.com/office/drawing/2014/main" id="{6DBF6B72-3118-4BA5-ABB7-3532B6C3000B}"/>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11" name="Drop Down 4" hidden="1">
          <a:extLst>
            <a:ext uri="{63B3BB69-23CF-44E3-9099-C40C66FF867C}">
              <a14:compatExt xmlns:a14="http://schemas.microsoft.com/office/drawing/2010/main" spid="_x0000_s2052"/>
            </a:ext>
            <a:ext uri="{FF2B5EF4-FFF2-40B4-BE49-F238E27FC236}">
              <a16:creationId xmlns:a16="http://schemas.microsoft.com/office/drawing/2014/main" id="{CF804DD0-8D82-4158-BF7B-34E85F951E4C}"/>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12" name="Drop Down 4" hidden="1">
          <a:extLst>
            <a:ext uri="{63B3BB69-23CF-44E3-9099-C40C66FF867C}">
              <a14:compatExt xmlns:a14="http://schemas.microsoft.com/office/drawing/2010/main" spid="_x0000_s2052"/>
            </a:ext>
            <a:ext uri="{FF2B5EF4-FFF2-40B4-BE49-F238E27FC236}">
              <a16:creationId xmlns:a16="http://schemas.microsoft.com/office/drawing/2014/main" id="{526D6A3C-C3F4-4FAA-B6C8-88E9F1AC6719}"/>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13" name="Drop Down 4" hidden="1">
          <a:extLst>
            <a:ext uri="{63B3BB69-23CF-44E3-9099-C40C66FF867C}">
              <a14:compatExt xmlns:a14="http://schemas.microsoft.com/office/drawing/2010/main" spid="_x0000_s2052"/>
            </a:ext>
            <a:ext uri="{FF2B5EF4-FFF2-40B4-BE49-F238E27FC236}">
              <a16:creationId xmlns:a16="http://schemas.microsoft.com/office/drawing/2014/main" id="{C582C33B-D8C9-45DF-95AA-62F5F94A5F2B}"/>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14" name="Drop Down 4" hidden="1">
          <a:extLst>
            <a:ext uri="{63B3BB69-23CF-44E3-9099-C40C66FF867C}">
              <a14:compatExt xmlns:a14="http://schemas.microsoft.com/office/drawing/2010/main" spid="_x0000_s2052"/>
            </a:ext>
            <a:ext uri="{FF2B5EF4-FFF2-40B4-BE49-F238E27FC236}">
              <a16:creationId xmlns:a16="http://schemas.microsoft.com/office/drawing/2014/main" id="{C8DD6499-7264-47A7-AA17-041AD8B613BB}"/>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15" name="Drop Down 4" hidden="1">
          <a:extLst>
            <a:ext uri="{63B3BB69-23CF-44E3-9099-C40C66FF867C}">
              <a14:compatExt xmlns:a14="http://schemas.microsoft.com/office/drawing/2010/main" spid="_x0000_s2052"/>
            </a:ext>
            <a:ext uri="{FF2B5EF4-FFF2-40B4-BE49-F238E27FC236}">
              <a16:creationId xmlns:a16="http://schemas.microsoft.com/office/drawing/2014/main" id="{D8FBC42F-1207-460C-B5EE-0C6EAD06820D}"/>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16" name="Drop Down 20" hidden="1">
          <a:extLst>
            <a:ext uri="{63B3BB69-23CF-44E3-9099-C40C66FF867C}">
              <a14:compatExt xmlns:a14="http://schemas.microsoft.com/office/drawing/2010/main" spid="_x0000_s2068"/>
            </a:ext>
            <a:ext uri="{FF2B5EF4-FFF2-40B4-BE49-F238E27FC236}">
              <a16:creationId xmlns:a16="http://schemas.microsoft.com/office/drawing/2014/main" id="{C0FE2DC3-A5B7-4EAC-B72C-6F7DCA843621}"/>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17" name="Drop Down 24" hidden="1">
          <a:extLst>
            <a:ext uri="{63B3BB69-23CF-44E3-9099-C40C66FF867C}">
              <a14:compatExt xmlns:a14="http://schemas.microsoft.com/office/drawing/2010/main" spid="_x0000_s2072"/>
            </a:ext>
            <a:ext uri="{FF2B5EF4-FFF2-40B4-BE49-F238E27FC236}">
              <a16:creationId xmlns:a16="http://schemas.microsoft.com/office/drawing/2014/main" id="{166AD6A8-0042-412A-ABD3-6DDC8E667080}"/>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18" name="Drop Down 4" hidden="1">
          <a:extLst>
            <a:ext uri="{63B3BB69-23CF-44E3-9099-C40C66FF867C}">
              <a14:compatExt xmlns:a14="http://schemas.microsoft.com/office/drawing/2010/main" spid="_x0000_s2052"/>
            </a:ext>
            <a:ext uri="{FF2B5EF4-FFF2-40B4-BE49-F238E27FC236}">
              <a16:creationId xmlns:a16="http://schemas.microsoft.com/office/drawing/2014/main" id="{C5822DE1-CCEB-4185-B74A-69D735C572A4}"/>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19" name="Drop Down 4" hidden="1">
          <a:extLst>
            <a:ext uri="{63B3BB69-23CF-44E3-9099-C40C66FF867C}">
              <a14:compatExt xmlns:a14="http://schemas.microsoft.com/office/drawing/2010/main" spid="_x0000_s2052"/>
            </a:ext>
            <a:ext uri="{FF2B5EF4-FFF2-40B4-BE49-F238E27FC236}">
              <a16:creationId xmlns:a16="http://schemas.microsoft.com/office/drawing/2014/main" id="{E2758988-2AC0-410B-A984-25CA44D85D82}"/>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20" name="Drop Down 4" hidden="1">
          <a:extLst>
            <a:ext uri="{63B3BB69-23CF-44E3-9099-C40C66FF867C}">
              <a14:compatExt xmlns:a14="http://schemas.microsoft.com/office/drawing/2010/main" spid="_x0000_s2052"/>
            </a:ext>
            <a:ext uri="{FF2B5EF4-FFF2-40B4-BE49-F238E27FC236}">
              <a16:creationId xmlns:a16="http://schemas.microsoft.com/office/drawing/2014/main" id="{A7617334-40A8-4DD6-AE2E-E726792694CB}"/>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21" name="Drop Down 4" hidden="1">
          <a:extLst>
            <a:ext uri="{63B3BB69-23CF-44E3-9099-C40C66FF867C}">
              <a14:compatExt xmlns:a14="http://schemas.microsoft.com/office/drawing/2010/main" spid="_x0000_s2052"/>
            </a:ext>
            <a:ext uri="{FF2B5EF4-FFF2-40B4-BE49-F238E27FC236}">
              <a16:creationId xmlns:a16="http://schemas.microsoft.com/office/drawing/2014/main" id="{E6719BFE-A21E-4AFF-8786-1C2CE5DA3749}"/>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22" name="Drop Down 4" hidden="1">
          <a:extLst>
            <a:ext uri="{63B3BB69-23CF-44E3-9099-C40C66FF867C}">
              <a14:compatExt xmlns:a14="http://schemas.microsoft.com/office/drawing/2010/main" spid="_x0000_s2052"/>
            </a:ext>
            <a:ext uri="{FF2B5EF4-FFF2-40B4-BE49-F238E27FC236}">
              <a16:creationId xmlns:a16="http://schemas.microsoft.com/office/drawing/2014/main" id="{E470F0C3-D92C-48B2-8970-8BF003EF9039}"/>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23" name="Drop Down 20" hidden="1">
          <a:extLst>
            <a:ext uri="{63B3BB69-23CF-44E3-9099-C40C66FF867C}">
              <a14:compatExt xmlns:a14="http://schemas.microsoft.com/office/drawing/2010/main" spid="_x0000_s2068"/>
            </a:ext>
            <a:ext uri="{FF2B5EF4-FFF2-40B4-BE49-F238E27FC236}">
              <a16:creationId xmlns:a16="http://schemas.microsoft.com/office/drawing/2014/main" id="{09B4F446-2456-457A-AE6E-6129FB28573C}"/>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24" name="Drop Down 24" hidden="1">
          <a:extLst>
            <a:ext uri="{63B3BB69-23CF-44E3-9099-C40C66FF867C}">
              <a14:compatExt xmlns:a14="http://schemas.microsoft.com/office/drawing/2010/main" spid="_x0000_s2072"/>
            </a:ext>
            <a:ext uri="{FF2B5EF4-FFF2-40B4-BE49-F238E27FC236}">
              <a16:creationId xmlns:a16="http://schemas.microsoft.com/office/drawing/2014/main" id="{C9746017-065F-4065-8D8D-90F77C2214F7}"/>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25" name="Drop Down 4" hidden="1">
          <a:extLst>
            <a:ext uri="{63B3BB69-23CF-44E3-9099-C40C66FF867C}">
              <a14:compatExt xmlns:a14="http://schemas.microsoft.com/office/drawing/2010/main" spid="_x0000_s2052"/>
            </a:ext>
            <a:ext uri="{FF2B5EF4-FFF2-40B4-BE49-F238E27FC236}">
              <a16:creationId xmlns:a16="http://schemas.microsoft.com/office/drawing/2014/main" id="{CBBC28B5-2253-4E24-A901-AE33C00817A7}"/>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26" name="Drop Down 4" hidden="1">
          <a:extLst>
            <a:ext uri="{63B3BB69-23CF-44E3-9099-C40C66FF867C}">
              <a14:compatExt xmlns:a14="http://schemas.microsoft.com/office/drawing/2010/main" spid="_x0000_s2052"/>
            </a:ext>
            <a:ext uri="{FF2B5EF4-FFF2-40B4-BE49-F238E27FC236}">
              <a16:creationId xmlns:a16="http://schemas.microsoft.com/office/drawing/2014/main" id="{884F1788-6A2E-4DB2-8AFD-6BBB6FCD57DE}"/>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27" name="Drop Down 4" hidden="1">
          <a:extLst>
            <a:ext uri="{63B3BB69-23CF-44E3-9099-C40C66FF867C}">
              <a14:compatExt xmlns:a14="http://schemas.microsoft.com/office/drawing/2010/main" spid="_x0000_s2052"/>
            </a:ext>
            <a:ext uri="{FF2B5EF4-FFF2-40B4-BE49-F238E27FC236}">
              <a16:creationId xmlns:a16="http://schemas.microsoft.com/office/drawing/2014/main" id="{1E74EDF6-5A18-402E-809E-8622400124DE}"/>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28" name="Drop Down 4" hidden="1">
          <a:extLst>
            <a:ext uri="{63B3BB69-23CF-44E3-9099-C40C66FF867C}">
              <a14:compatExt xmlns:a14="http://schemas.microsoft.com/office/drawing/2010/main" spid="_x0000_s2052"/>
            </a:ext>
            <a:ext uri="{FF2B5EF4-FFF2-40B4-BE49-F238E27FC236}">
              <a16:creationId xmlns:a16="http://schemas.microsoft.com/office/drawing/2014/main" id="{E917EB46-79B6-41F8-B886-B1E1D049E6FC}"/>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29" name="Drop Down 4" hidden="1">
          <a:extLst>
            <a:ext uri="{63B3BB69-23CF-44E3-9099-C40C66FF867C}">
              <a14:compatExt xmlns:a14="http://schemas.microsoft.com/office/drawing/2010/main" spid="_x0000_s2052"/>
            </a:ext>
            <a:ext uri="{FF2B5EF4-FFF2-40B4-BE49-F238E27FC236}">
              <a16:creationId xmlns:a16="http://schemas.microsoft.com/office/drawing/2014/main" id="{56EB1FDD-29E1-4B5A-B385-8A90885BA14A}"/>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30" name="Drop Down 20" hidden="1">
          <a:extLst>
            <a:ext uri="{63B3BB69-23CF-44E3-9099-C40C66FF867C}">
              <a14:compatExt xmlns:a14="http://schemas.microsoft.com/office/drawing/2010/main" spid="_x0000_s2068"/>
            </a:ext>
            <a:ext uri="{FF2B5EF4-FFF2-40B4-BE49-F238E27FC236}">
              <a16:creationId xmlns:a16="http://schemas.microsoft.com/office/drawing/2014/main" id="{241B47C0-05A5-468B-84FF-550A89CC2E64}"/>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31" name="Drop Down 24" hidden="1">
          <a:extLst>
            <a:ext uri="{63B3BB69-23CF-44E3-9099-C40C66FF867C}">
              <a14:compatExt xmlns:a14="http://schemas.microsoft.com/office/drawing/2010/main" spid="_x0000_s2072"/>
            </a:ext>
            <a:ext uri="{FF2B5EF4-FFF2-40B4-BE49-F238E27FC236}">
              <a16:creationId xmlns:a16="http://schemas.microsoft.com/office/drawing/2014/main" id="{4E89D035-CCEB-423E-88DD-29057175AAF5}"/>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32" name="Drop Down 4" hidden="1">
          <a:extLst>
            <a:ext uri="{63B3BB69-23CF-44E3-9099-C40C66FF867C}">
              <a14:compatExt xmlns:a14="http://schemas.microsoft.com/office/drawing/2010/main" spid="_x0000_s2052"/>
            </a:ext>
            <a:ext uri="{FF2B5EF4-FFF2-40B4-BE49-F238E27FC236}">
              <a16:creationId xmlns:a16="http://schemas.microsoft.com/office/drawing/2014/main" id="{FFFBDA9B-6850-4CF4-AAB5-F769C1019EED}"/>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33" name="Drop Down 4" hidden="1">
          <a:extLst>
            <a:ext uri="{63B3BB69-23CF-44E3-9099-C40C66FF867C}">
              <a14:compatExt xmlns:a14="http://schemas.microsoft.com/office/drawing/2010/main" spid="_x0000_s2052"/>
            </a:ext>
            <a:ext uri="{FF2B5EF4-FFF2-40B4-BE49-F238E27FC236}">
              <a16:creationId xmlns:a16="http://schemas.microsoft.com/office/drawing/2014/main" id="{D776FCE4-3F94-4676-A5EF-4FDAE430560C}"/>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34" name="Drop Down 4" hidden="1">
          <a:extLst>
            <a:ext uri="{63B3BB69-23CF-44E3-9099-C40C66FF867C}">
              <a14:compatExt xmlns:a14="http://schemas.microsoft.com/office/drawing/2010/main" spid="_x0000_s2052"/>
            </a:ext>
            <a:ext uri="{FF2B5EF4-FFF2-40B4-BE49-F238E27FC236}">
              <a16:creationId xmlns:a16="http://schemas.microsoft.com/office/drawing/2014/main" id="{B72AF27A-901E-46FE-9331-D694F167D455}"/>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35" name="Drop Down 4" hidden="1">
          <a:extLst>
            <a:ext uri="{63B3BB69-23CF-44E3-9099-C40C66FF867C}">
              <a14:compatExt xmlns:a14="http://schemas.microsoft.com/office/drawing/2010/main" spid="_x0000_s2052"/>
            </a:ext>
            <a:ext uri="{FF2B5EF4-FFF2-40B4-BE49-F238E27FC236}">
              <a16:creationId xmlns:a16="http://schemas.microsoft.com/office/drawing/2014/main" id="{EC1FB3BC-2F6E-4732-935F-6A2F57247C66}"/>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36" name="Drop Down 4" hidden="1">
          <a:extLst>
            <a:ext uri="{63B3BB69-23CF-44E3-9099-C40C66FF867C}">
              <a14:compatExt xmlns:a14="http://schemas.microsoft.com/office/drawing/2010/main" spid="_x0000_s2052"/>
            </a:ext>
            <a:ext uri="{FF2B5EF4-FFF2-40B4-BE49-F238E27FC236}">
              <a16:creationId xmlns:a16="http://schemas.microsoft.com/office/drawing/2014/main" id="{EFAB15B2-B7E6-459B-9763-843B9461EAA8}"/>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37" name="Drop Down 20" hidden="1">
          <a:extLst>
            <a:ext uri="{63B3BB69-23CF-44E3-9099-C40C66FF867C}">
              <a14:compatExt xmlns:a14="http://schemas.microsoft.com/office/drawing/2010/main" spid="_x0000_s2068"/>
            </a:ext>
            <a:ext uri="{FF2B5EF4-FFF2-40B4-BE49-F238E27FC236}">
              <a16:creationId xmlns:a16="http://schemas.microsoft.com/office/drawing/2014/main" id="{9E805E96-ABB4-40CE-8BD8-32628749602F}"/>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38" name="Drop Down 24" hidden="1">
          <a:extLst>
            <a:ext uri="{63B3BB69-23CF-44E3-9099-C40C66FF867C}">
              <a14:compatExt xmlns:a14="http://schemas.microsoft.com/office/drawing/2010/main" spid="_x0000_s2072"/>
            </a:ext>
            <a:ext uri="{FF2B5EF4-FFF2-40B4-BE49-F238E27FC236}">
              <a16:creationId xmlns:a16="http://schemas.microsoft.com/office/drawing/2014/main" id="{088B73DC-211B-4E8F-94D1-EA24C81FAA69}"/>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39" name="Drop Down 4" hidden="1">
          <a:extLst>
            <a:ext uri="{63B3BB69-23CF-44E3-9099-C40C66FF867C}">
              <a14:compatExt xmlns:a14="http://schemas.microsoft.com/office/drawing/2010/main" spid="_x0000_s2052"/>
            </a:ext>
            <a:ext uri="{FF2B5EF4-FFF2-40B4-BE49-F238E27FC236}">
              <a16:creationId xmlns:a16="http://schemas.microsoft.com/office/drawing/2014/main" id="{04E73030-BBC8-4D0D-9B33-3D733571B3C3}"/>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40" name="Drop Down 4" hidden="1">
          <a:extLst>
            <a:ext uri="{63B3BB69-23CF-44E3-9099-C40C66FF867C}">
              <a14:compatExt xmlns:a14="http://schemas.microsoft.com/office/drawing/2010/main" spid="_x0000_s2052"/>
            </a:ext>
            <a:ext uri="{FF2B5EF4-FFF2-40B4-BE49-F238E27FC236}">
              <a16:creationId xmlns:a16="http://schemas.microsoft.com/office/drawing/2014/main" id="{39C40B30-693C-4AAC-8FD2-2B81D8B59372}"/>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41" name="Drop Down 4" hidden="1">
          <a:extLst>
            <a:ext uri="{63B3BB69-23CF-44E3-9099-C40C66FF867C}">
              <a14:compatExt xmlns:a14="http://schemas.microsoft.com/office/drawing/2010/main" spid="_x0000_s2052"/>
            </a:ext>
            <a:ext uri="{FF2B5EF4-FFF2-40B4-BE49-F238E27FC236}">
              <a16:creationId xmlns:a16="http://schemas.microsoft.com/office/drawing/2014/main" id="{9609AC0B-F833-4C97-9776-60D81CDE33DC}"/>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42" name="Drop Down 4" hidden="1">
          <a:extLst>
            <a:ext uri="{63B3BB69-23CF-44E3-9099-C40C66FF867C}">
              <a14:compatExt xmlns:a14="http://schemas.microsoft.com/office/drawing/2010/main" spid="_x0000_s2052"/>
            </a:ext>
            <a:ext uri="{FF2B5EF4-FFF2-40B4-BE49-F238E27FC236}">
              <a16:creationId xmlns:a16="http://schemas.microsoft.com/office/drawing/2014/main" id="{96B4E0B4-D748-4082-A866-E0BB0233A041}"/>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43" name="Drop Down 4" hidden="1">
          <a:extLst>
            <a:ext uri="{63B3BB69-23CF-44E3-9099-C40C66FF867C}">
              <a14:compatExt xmlns:a14="http://schemas.microsoft.com/office/drawing/2010/main" spid="_x0000_s2052"/>
            </a:ext>
            <a:ext uri="{FF2B5EF4-FFF2-40B4-BE49-F238E27FC236}">
              <a16:creationId xmlns:a16="http://schemas.microsoft.com/office/drawing/2014/main" id="{CD1187FB-26BD-48A7-BB50-23B210CCA4D6}"/>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44" name="Drop Down 20" hidden="1">
          <a:extLst>
            <a:ext uri="{63B3BB69-23CF-44E3-9099-C40C66FF867C}">
              <a14:compatExt xmlns:a14="http://schemas.microsoft.com/office/drawing/2010/main" spid="_x0000_s2068"/>
            </a:ext>
            <a:ext uri="{FF2B5EF4-FFF2-40B4-BE49-F238E27FC236}">
              <a16:creationId xmlns:a16="http://schemas.microsoft.com/office/drawing/2014/main" id="{B16253A2-12CD-4324-BF27-7223B850C0BE}"/>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45" name="Drop Down 24" hidden="1">
          <a:extLst>
            <a:ext uri="{63B3BB69-23CF-44E3-9099-C40C66FF867C}">
              <a14:compatExt xmlns:a14="http://schemas.microsoft.com/office/drawing/2010/main" spid="_x0000_s2072"/>
            </a:ext>
            <a:ext uri="{FF2B5EF4-FFF2-40B4-BE49-F238E27FC236}">
              <a16:creationId xmlns:a16="http://schemas.microsoft.com/office/drawing/2014/main" id="{3FC7E4C5-70DD-473E-A4D0-4B40726D7C58}"/>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46" name="Drop Down 4" hidden="1">
          <a:extLst>
            <a:ext uri="{63B3BB69-23CF-44E3-9099-C40C66FF867C}">
              <a14:compatExt xmlns:a14="http://schemas.microsoft.com/office/drawing/2010/main" spid="_x0000_s2052"/>
            </a:ext>
            <a:ext uri="{FF2B5EF4-FFF2-40B4-BE49-F238E27FC236}">
              <a16:creationId xmlns:a16="http://schemas.microsoft.com/office/drawing/2014/main" id="{CDA50DBD-26DE-4100-AB4D-0473D6E13CFA}"/>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47" name="Drop Down 4" hidden="1">
          <a:extLst>
            <a:ext uri="{63B3BB69-23CF-44E3-9099-C40C66FF867C}">
              <a14:compatExt xmlns:a14="http://schemas.microsoft.com/office/drawing/2010/main" spid="_x0000_s2052"/>
            </a:ext>
            <a:ext uri="{FF2B5EF4-FFF2-40B4-BE49-F238E27FC236}">
              <a16:creationId xmlns:a16="http://schemas.microsoft.com/office/drawing/2014/main" id="{2F5F742D-B11B-4787-BF1D-B063C3ACC17A}"/>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48" name="Drop Down 4" hidden="1">
          <a:extLst>
            <a:ext uri="{63B3BB69-23CF-44E3-9099-C40C66FF867C}">
              <a14:compatExt xmlns:a14="http://schemas.microsoft.com/office/drawing/2010/main" spid="_x0000_s2052"/>
            </a:ext>
            <a:ext uri="{FF2B5EF4-FFF2-40B4-BE49-F238E27FC236}">
              <a16:creationId xmlns:a16="http://schemas.microsoft.com/office/drawing/2014/main" id="{500AB8EB-262A-4B2D-8901-9998D1A5DA2B}"/>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49" name="Drop Down 4" hidden="1">
          <a:extLst>
            <a:ext uri="{63B3BB69-23CF-44E3-9099-C40C66FF867C}">
              <a14:compatExt xmlns:a14="http://schemas.microsoft.com/office/drawing/2010/main" spid="_x0000_s2052"/>
            </a:ext>
            <a:ext uri="{FF2B5EF4-FFF2-40B4-BE49-F238E27FC236}">
              <a16:creationId xmlns:a16="http://schemas.microsoft.com/office/drawing/2014/main" id="{69AB1F50-94AB-4BC1-A3AC-35152EA8C5BD}"/>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50" name="Drop Down 4" hidden="1">
          <a:extLst>
            <a:ext uri="{63B3BB69-23CF-44E3-9099-C40C66FF867C}">
              <a14:compatExt xmlns:a14="http://schemas.microsoft.com/office/drawing/2010/main" spid="_x0000_s2052"/>
            </a:ext>
            <a:ext uri="{FF2B5EF4-FFF2-40B4-BE49-F238E27FC236}">
              <a16:creationId xmlns:a16="http://schemas.microsoft.com/office/drawing/2014/main" id="{1DC89886-C29A-43CA-82B0-F3F97750B864}"/>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51" name="Drop Down 20" hidden="1">
          <a:extLst>
            <a:ext uri="{63B3BB69-23CF-44E3-9099-C40C66FF867C}">
              <a14:compatExt xmlns:a14="http://schemas.microsoft.com/office/drawing/2010/main" spid="_x0000_s2068"/>
            </a:ext>
            <a:ext uri="{FF2B5EF4-FFF2-40B4-BE49-F238E27FC236}">
              <a16:creationId xmlns:a16="http://schemas.microsoft.com/office/drawing/2014/main" id="{A972D4BC-3707-4A60-85C2-393A41E6570A}"/>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52" name="Drop Down 24" hidden="1">
          <a:extLst>
            <a:ext uri="{63B3BB69-23CF-44E3-9099-C40C66FF867C}">
              <a14:compatExt xmlns:a14="http://schemas.microsoft.com/office/drawing/2010/main" spid="_x0000_s2072"/>
            </a:ext>
            <a:ext uri="{FF2B5EF4-FFF2-40B4-BE49-F238E27FC236}">
              <a16:creationId xmlns:a16="http://schemas.microsoft.com/office/drawing/2014/main" id="{E064311F-6C12-4D0A-BDA0-0EB53639E28B}"/>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53" name="Drop Down 4" hidden="1">
          <a:extLst>
            <a:ext uri="{63B3BB69-23CF-44E3-9099-C40C66FF867C}">
              <a14:compatExt xmlns:a14="http://schemas.microsoft.com/office/drawing/2010/main" spid="_x0000_s2052"/>
            </a:ext>
            <a:ext uri="{FF2B5EF4-FFF2-40B4-BE49-F238E27FC236}">
              <a16:creationId xmlns:a16="http://schemas.microsoft.com/office/drawing/2014/main" id="{33A1657F-75FA-4C9E-A4DD-24993409EA46}"/>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54" name="Drop Down 4" hidden="1">
          <a:extLst>
            <a:ext uri="{63B3BB69-23CF-44E3-9099-C40C66FF867C}">
              <a14:compatExt xmlns:a14="http://schemas.microsoft.com/office/drawing/2010/main" spid="_x0000_s2052"/>
            </a:ext>
            <a:ext uri="{FF2B5EF4-FFF2-40B4-BE49-F238E27FC236}">
              <a16:creationId xmlns:a16="http://schemas.microsoft.com/office/drawing/2014/main" id="{D31058B7-055D-4B2D-892A-2CD953C1760B}"/>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55" name="Drop Down 4" hidden="1">
          <a:extLst>
            <a:ext uri="{63B3BB69-23CF-44E3-9099-C40C66FF867C}">
              <a14:compatExt xmlns:a14="http://schemas.microsoft.com/office/drawing/2010/main" spid="_x0000_s2052"/>
            </a:ext>
            <a:ext uri="{FF2B5EF4-FFF2-40B4-BE49-F238E27FC236}">
              <a16:creationId xmlns:a16="http://schemas.microsoft.com/office/drawing/2014/main" id="{C4FA4548-276B-4058-A9F2-AF970102DDAD}"/>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56" name="Drop Down 4" hidden="1">
          <a:extLst>
            <a:ext uri="{63B3BB69-23CF-44E3-9099-C40C66FF867C}">
              <a14:compatExt xmlns:a14="http://schemas.microsoft.com/office/drawing/2010/main" spid="_x0000_s2052"/>
            </a:ext>
            <a:ext uri="{FF2B5EF4-FFF2-40B4-BE49-F238E27FC236}">
              <a16:creationId xmlns:a16="http://schemas.microsoft.com/office/drawing/2014/main" id="{FE297E83-00E9-448E-8F0D-ECA769A00289}"/>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57" name="Drop Down 4" hidden="1">
          <a:extLst>
            <a:ext uri="{63B3BB69-23CF-44E3-9099-C40C66FF867C}">
              <a14:compatExt xmlns:a14="http://schemas.microsoft.com/office/drawing/2010/main" spid="_x0000_s2052"/>
            </a:ext>
            <a:ext uri="{FF2B5EF4-FFF2-40B4-BE49-F238E27FC236}">
              <a16:creationId xmlns:a16="http://schemas.microsoft.com/office/drawing/2014/main" id="{4294B20D-8A5D-42BF-A1A1-4A8514C163F5}"/>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58" name="Drop Down 20" hidden="1">
          <a:extLst>
            <a:ext uri="{63B3BB69-23CF-44E3-9099-C40C66FF867C}">
              <a14:compatExt xmlns:a14="http://schemas.microsoft.com/office/drawing/2010/main" spid="_x0000_s2068"/>
            </a:ext>
            <a:ext uri="{FF2B5EF4-FFF2-40B4-BE49-F238E27FC236}">
              <a16:creationId xmlns:a16="http://schemas.microsoft.com/office/drawing/2014/main" id="{8B621FB7-52B5-4364-88FC-2E91BDF154E2}"/>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59" name="Drop Down 24" hidden="1">
          <a:extLst>
            <a:ext uri="{63B3BB69-23CF-44E3-9099-C40C66FF867C}">
              <a14:compatExt xmlns:a14="http://schemas.microsoft.com/office/drawing/2010/main" spid="_x0000_s2072"/>
            </a:ext>
            <a:ext uri="{FF2B5EF4-FFF2-40B4-BE49-F238E27FC236}">
              <a16:creationId xmlns:a16="http://schemas.microsoft.com/office/drawing/2014/main" id="{8CDEFDFB-1548-4C9B-9466-C916CFF90501}"/>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60" name="Drop Down 4" hidden="1">
          <a:extLst>
            <a:ext uri="{63B3BB69-23CF-44E3-9099-C40C66FF867C}">
              <a14:compatExt xmlns:a14="http://schemas.microsoft.com/office/drawing/2010/main" spid="_x0000_s2052"/>
            </a:ext>
            <a:ext uri="{FF2B5EF4-FFF2-40B4-BE49-F238E27FC236}">
              <a16:creationId xmlns:a16="http://schemas.microsoft.com/office/drawing/2014/main" id="{0896390A-EE9C-449C-A327-7718D3D66CCF}"/>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61" name="Drop Down 4" hidden="1">
          <a:extLst>
            <a:ext uri="{63B3BB69-23CF-44E3-9099-C40C66FF867C}">
              <a14:compatExt xmlns:a14="http://schemas.microsoft.com/office/drawing/2010/main" spid="_x0000_s2052"/>
            </a:ext>
            <a:ext uri="{FF2B5EF4-FFF2-40B4-BE49-F238E27FC236}">
              <a16:creationId xmlns:a16="http://schemas.microsoft.com/office/drawing/2014/main" id="{3F7E0252-99A0-4514-845B-BA15F0F62926}"/>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62" name="Drop Down 4" hidden="1">
          <a:extLst>
            <a:ext uri="{63B3BB69-23CF-44E3-9099-C40C66FF867C}">
              <a14:compatExt xmlns:a14="http://schemas.microsoft.com/office/drawing/2010/main" spid="_x0000_s2052"/>
            </a:ext>
            <a:ext uri="{FF2B5EF4-FFF2-40B4-BE49-F238E27FC236}">
              <a16:creationId xmlns:a16="http://schemas.microsoft.com/office/drawing/2014/main" id="{1CFD7645-8348-4A36-9BB8-79E089C5CF24}"/>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63" name="Drop Down 4" hidden="1">
          <a:extLst>
            <a:ext uri="{63B3BB69-23CF-44E3-9099-C40C66FF867C}">
              <a14:compatExt xmlns:a14="http://schemas.microsoft.com/office/drawing/2010/main" spid="_x0000_s2052"/>
            </a:ext>
            <a:ext uri="{FF2B5EF4-FFF2-40B4-BE49-F238E27FC236}">
              <a16:creationId xmlns:a16="http://schemas.microsoft.com/office/drawing/2014/main" id="{5B3D3F33-8BC8-47BB-91FC-CC327F66E13E}"/>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64" name="Drop Down 4" hidden="1">
          <a:extLst>
            <a:ext uri="{63B3BB69-23CF-44E3-9099-C40C66FF867C}">
              <a14:compatExt xmlns:a14="http://schemas.microsoft.com/office/drawing/2010/main" spid="_x0000_s2052"/>
            </a:ext>
            <a:ext uri="{FF2B5EF4-FFF2-40B4-BE49-F238E27FC236}">
              <a16:creationId xmlns:a16="http://schemas.microsoft.com/office/drawing/2014/main" id="{EB4AD762-6FEE-496E-9BBD-C4BCCFC88447}"/>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65" name="Drop Down 20" hidden="1">
          <a:extLst>
            <a:ext uri="{63B3BB69-23CF-44E3-9099-C40C66FF867C}">
              <a14:compatExt xmlns:a14="http://schemas.microsoft.com/office/drawing/2010/main" spid="_x0000_s2068"/>
            </a:ext>
            <a:ext uri="{FF2B5EF4-FFF2-40B4-BE49-F238E27FC236}">
              <a16:creationId xmlns:a16="http://schemas.microsoft.com/office/drawing/2014/main" id="{40C62AF4-94C6-4E2E-835D-0B52555C6CAB}"/>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66" name="Drop Down 24" hidden="1">
          <a:extLst>
            <a:ext uri="{63B3BB69-23CF-44E3-9099-C40C66FF867C}">
              <a14:compatExt xmlns:a14="http://schemas.microsoft.com/office/drawing/2010/main" spid="_x0000_s2072"/>
            </a:ext>
            <a:ext uri="{FF2B5EF4-FFF2-40B4-BE49-F238E27FC236}">
              <a16:creationId xmlns:a16="http://schemas.microsoft.com/office/drawing/2014/main" id="{2B88753D-D751-4B4D-AC3C-61EA2A71F4F7}"/>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67" name="Drop Down 4" hidden="1">
          <a:extLst>
            <a:ext uri="{63B3BB69-23CF-44E3-9099-C40C66FF867C}">
              <a14:compatExt xmlns:a14="http://schemas.microsoft.com/office/drawing/2010/main" spid="_x0000_s2052"/>
            </a:ext>
            <a:ext uri="{FF2B5EF4-FFF2-40B4-BE49-F238E27FC236}">
              <a16:creationId xmlns:a16="http://schemas.microsoft.com/office/drawing/2014/main" id="{3710AF0B-2035-48E9-8B18-EA21B1AB1B19}"/>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68" name="Drop Down 4" hidden="1">
          <a:extLst>
            <a:ext uri="{63B3BB69-23CF-44E3-9099-C40C66FF867C}">
              <a14:compatExt xmlns:a14="http://schemas.microsoft.com/office/drawing/2010/main" spid="_x0000_s2052"/>
            </a:ext>
            <a:ext uri="{FF2B5EF4-FFF2-40B4-BE49-F238E27FC236}">
              <a16:creationId xmlns:a16="http://schemas.microsoft.com/office/drawing/2014/main" id="{C5CC1037-5FD1-4624-96B7-099C49B54B53}"/>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69" name="Drop Down 4" hidden="1">
          <a:extLst>
            <a:ext uri="{63B3BB69-23CF-44E3-9099-C40C66FF867C}">
              <a14:compatExt xmlns:a14="http://schemas.microsoft.com/office/drawing/2010/main" spid="_x0000_s2052"/>
            </a:ext>
            <a:ext uri="{FF2B5EF4-FFF2-40B4-BE49-F238E27FC236}">
              <a16:creationId xmlns:a16="http://schemas.microsoft.com/office/drawing/2014/main" id="{6A053B98-0000-4A61-BB47-49286BAC92C4}"/>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70" name="Drop Down 4" hidden="1">
          <a:extLst>
            <a:ext uri="{63B3BB69-23CF-44E3-9099-C40C66FF867C}">
              <a14:compatExt xmlns:a14="http://schemas.microsoft.com/office/drawing/2010/main" spid="_x0000_s2052"/>
            </a:ext>
            <a:ext uri="{FF2B5EF4-FFF2-40B4-BE49-F238E27FC236}">
              <a16:creationId xmlns:a16="http://schemas.microsoft.com/office/drawing/2014/main" id="{4BFD98AC-2054-4C7B-AFC4-D3D79D25DFDC}"/>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71" name="Drop Down 4" hidden="1">
          <a:extLst>
            <a:ext uri="{63B3BB69-23CF-44E3-9099-C40C66FF867C}">
              <a14:compatExt xmlns:a14="http://schemas.microsoft.com/office/drawing/2010/main" spid="_x0000_s2052"/>
            </a:ext>
            <a:ext uri="{FF2B5EF4-FFF2-40B4-BE49-F238E27FC236}">
              <a16:creationId xmlns:a16="http://schemas.microsoft.com/office/drawing/2014/main" id="{81812D1F-655D-48DE-B022-AF02CB20D20F}"/>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72" name="Drop Down 20" hidden="1">
          <a:extLst>
            <a:ext uri="{63B3BB69-23CF-44E3-9099-C40C66FF867C}">
              <a14:compatExt xmlns:a14="http://schemas.microsoft.com/office/drawing/2010/main" spid="_x0000_s2068"/>
            </a:ext>
            <a:ext uri="{FF2B5EF4-FFF2-40B4-BE49-F238E27FC236}">
              <a16:creationId xmlns:a16="http://schemas.microsoft.com/office/drawing/2014/main" id="{889EEDC8-EF3F-440A-90D8-970591FF405F}"/>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73" name="Drop Down 24" hidden="1">
          <a:extLst>
            <a:ext uri="{63B3BB69-23CF-44E3-9099-C40C66FF867C}">
              <a14:compatExt xmlns:a14="http://schemas.microsoft.com/office/drawing/2010/main" spid="_x0000_s2072"/>
            </a:ext>
            <a:ext uri="{FF2B5EF4-FFF2-40B4-BE49-F238E27FC236}">
              <a16:creationId xmlns:a16="http://schemas.microsoft.com/office/drawing/2014/main" id="{3B49CBD4-93B8-4929-B23C-E3539106C489}"/>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74" name="Drop Down 4" hidden="1">
          <a:extLst>
            <a:ext uri="{63B3BB69-23CF-44E3-9099-C40C66FF867C}">
              <a14:compatExt xmlns:a14="http://schemas.microsoft.com/office/drawing/2010/main" spid="_x0000_s2052"/>
            </a:ext>
            <a:ext uri="{FF2B5EF4-FFF2-40B4-BE49-F238E27FC236}">
              <a16:creationId xmlns:a16="http://schemas.microsoft.com/office/drawing/2014/main" id="{8D9B3CEB-FC91-41B6-8342-894DB21B5DCA}"/>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75" name="Drop Down 4" hidden="1">
          <a:extLst>
            <a:ext uri="{63B3BB69-23CF-44E3-9099-C40C66FF867C}">
              <a14:compatExt xmlns:a14="http://schemas.microsoft.com/office/drawing/2010/main" spid="_x0000_s2052"/>
            </a:ext>
            <a:ext uri="{FF2B5EF4-FFF2-40B4-BE49-F238E27FC236}">
              <a16:creationId xmlns:a16="http://schemas.microsoft.com/office/drawing/2014/main" id="{A1841D85-AEF0-4076-8E8C-D22788213FE3}"/>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76" name="Drop Down 4" hidden="1">
          <a:extLst>
            <a:ext uri="{63B3BB69-23CF-44E3-9099-C40C66FF867C}">
              <a14:compatExt xmlns:a14="http://schemas.microsoft.com/office/drawing/2010/main" spid="_x0000_s2052"/>
            </a:ext>
            <a:ext uri="{FF2B5EF4-FFF2-40B4-BE49-F238E27FC236}">
              <a16:creationId xmlns:a16="http://schemas.microsoft.com/office/drawing/2014/main" id="{1F47D9A4-0EA0-425B-BA0E-F4A07822A598}"/>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77" name="Drop Down 4" hidden="1">
          <a:extLst>
            <a:ext uri="{63B3BB69-23CF-44E3-9099-C40C66FF867C}">
              <a14:compatExt xmlns:a14="http://schemas.microsoft.com/office/drawing/2010/main" spid="_x0000_s2052"/>
            </a:ext>
            <a:ext uri="{FF2B5EF4-FFF2-40B4-BE49-F238E27FC236}">
              <a16:creationId xmlns:a16="http://schemas.microsoft.com/office/drawing/2014/main" id="{C811C72F-63F2-47EB-ABAD-74238A26B4F1}"/>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78" name="Drop Down 4" hidden="1">
          <a:extLst>
            <a:ext uri="{63B3BB69-23CF-44E3-9099-C40C66FF867C}">
              <a14:compatExt xmlns:a14="http://schemas.microsoft.com/office/drawing/2010/main" spid="_x0000_s2052"/>
            </a:ext>
            <a:ext uri="{FF2B5EF4-FFF2-40B4-BE49-F238E27FC236}">
              <a16:creationId xmlns:a16="http://schemas.microsoft.com/office/drawing/2014/main" id="{ED513671-AAE3-4CCB-8D03-89C1F331FC35}"/>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79" name="Drop Down 20" hidden="1">
          <a:extLst>
            <a:ext uri="{63B3BB69-23CF-44E3-9099-C40C66FF867C}">
              <a14:compatExt xmlns:a14="http://schemas.microsoft.com/office/drawing/2010/main" spid="_x0000_s2068"/>
            </a:ext>
            <a:ext uri="{FF2B5EF4-FFF2-40B4-BE49-F238E27FC236}">
              <a16:creationId xmlns:a16="http://schemas.microsoft.com/office/drawing/2014/main" id="{F72B9A57-DE33-49CC-8A6E-E682FFDD1A56}"/>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80" name="Drop Down 24" hidden="1">
          <a:extLst>
            <a:ext uri="{63B3BB69-23CF-44E3-9099-C40C66FF867C}">
              <a14:compatExt xmlns:a14="http://schemas.microsoft.com/office/drawing/2010/main" spid="_x0000_s2072"/>
            </a:ext>
            <a:ext uri="{FF2B5EF4-FFF2-40B4-BE49-F238E27FC236}">
              <a16:creationId xmlns:a16="http://schemas.microsoft.com/office/drawing/2014/main" id="{066B37C9-DEB8-4F49-82D5-EB9DD99C0B7C}"/>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81" name="Drop Down 4" hidden="1">
          <a:extLst>
            <a:ext uri="{63B3BB69-23CF-44E3-9099-C40C66FF867C}">
              <a14:compatExt xmlns:a14="http://schemas.microsoft.com/office/drawing/2010/main" spid="_x0000_s2052"/>
            </a:ext>
            <a:ext uri="{FF2B5EF4-FFF2-40B4-BE49-F238E27FC236}">
              <a16:creationId xmlns:a16="http://schemas.microsoft.com/office/drawing/2014/main" id="{2B12597E-782E-4AE2-8EF4-DBF6C7A85972}"/>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82" name="Drop Down 4" hidden="1">
          <a:extLst>
            <a:ext uri="{63B3BB69-23CF-44E3-9099-C40C66FF867C}">
              <a14:compatExt xmlns:a14="http://schemas.microsoft.com/office/drawing/2010/main" spid="_x0000_s2052"/>
            </a:ext>
            <a:ext uri="{FF2B5EF4-FFF2-40B4-BE49-F238E27FC236}">
              <a16:creationId xmlns:a16="http://schemas.microsoft.com/office/drawing/2014/main" id="{C4662619-0EE8-4776-9E3D-817A6961F5B9}"/>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83" name="Drop Down 4" hidden="1">
          <a:extLst>
            <a:ext uri="{63B3BB69-23CF-44E3-9099-C40C66FF867C}">
              <a14:compatExt xmlns:a14="http://schemas.microsoft.com/office/drawing/2010/main" spid="_x0000_s2052"/>
            </a:ext>
            <a:ext uri="{FF2B5EF4-FFF2-40B4-BE49-F238E27FC236}">
              <a16:creationId xmlns:a16="http://schemas.microsoft.com/office/drawing/2014/main" id="{E3A1F5A1-0FC6-4879-950F-B34A4BB9D61B}"/>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84" name="Drop Down 4" hidden="1">
          <a:extLst>
            <a:ext uri="{63B3BB69-23CF-44E3-9099-C40C66FF867C}">
              <a14:compatExt xmlns:a14="http://schemas.microsoft.com/office/drawing/2010/main" spid="_x0000_s2052"/>
            </a:ext>
            <a:ext uri="{FF2B5EF4-FFF2-40B4-BE49-F238E27FC236}">
              <a16:creationId xmlns:a16="http://schemas.microsoft.com/office/drawing/2014/main" id="{8F033704-1BA6-49B9-A57A-BCA5155895F3}"/>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85" name="Drop Down 4" hidden="1">
          <a:extLst>
            <a:ext uri="{63B3BB69-23CF-44E3-9099-C40C66FF867C}">
              <a14:compatExt xmlns:a14="http://schemas.microsoft.com/office/drawing/2010/main" spid="_x0000_s2052"/>
            </a:ext>
            <a:ext uri="{FF2B5EF4-FFF2-40B4-BE49-F238E27FC236}">
              <a16:creationId xmlns:a16="http://schemas.microsoft.com/office/drawing/2014/main" id="{E951BE98-4D13-4386-8B29-0C0D5AD92A7B}"/>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86" name="Drop Down 20" hidden="1">
          <a:extLst>
            <a:ext uri="{63B3BB69-23CF-44E3-9099-C40C66FF867C}">
              <a14:compatExt xmlns:a14="http://schemas.microsoft.com/office/drawing/2010/main" spid="_x0000_s2068"/>
            </a:ext>
            <a:ext uri="{FF2B5EF4-FFF2-40B4-BE49-F238E27FC236}">
              <a16:creationId xmlns:a16="http://schemas.microsoft.com/office/drawing/2014/main" id="{1B94CFD2-C0C6-4CC8-923D-A3267B6392E9}"/>
            </a:ext>
          </a:extLst>
        </xdr:cNvPr>
        <xdr:cNvSpPr/>
      </xdr:nvSpPr>
      <xdr:spPr bwMode="auto">
        <a:xfrm>
          <a:off x="6065520" y="50764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87" name="Drop Down 24" hidden="1">
          <a:extLst>
            <a:ext uri="{63B3BB69-23CF-44E3-9099-C40C66FF867C}">
              <a14:compatExt xmlns:a14="http://schemas.microsoft.com/office/drawing/2010/main" spid="_x0000_s2072"/>
            </a:ext>
            <a:ext uri="{FF2B5EF4-FFF2-40B4-BE49-F238E27FC236}">
              <a16:creationId xmlns:a16="http://schemas.microsoft.com/office/drawing/2014/main" id="{2DF85412-A9EF-4DBB-9581-A328F5326D78}"/>
            </a:ext>
          </a:extLst>
        </xdr:cNvPr>
        <xdr:cNvSpPr/>
      </xdr:nvSpPr>
      <xdr:spPr bwMode="auto">
        <a:xfrm>
          <a:off x="3901440" y="50764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88" name="Drop Down 4" hidden="1">
          <a:extLst>
            <a:ext uri="{63B3BB69-23CF-44E3-9099-C40C66FF867C}">
              <a14:compatExt xmlns:a14="http://schemas.microsoft.com/office/drawing/2010/main" spid="_x0000_s2052"/>
            </a:ext>
            <a:ext uri="{FF2B5EF4-FFF2-40B4-BE49-F238E27FC236}">
              <a16:creationId xmlns:a16="http://schemas.microsoft.com/office/drawing/2014/main" id="{1B2EC353-9B2F-4E62-AC5C-89174C308B2B}"/>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89" name="Drop Down 4" hidden="1">
          <a:extLst>
            <a:ext uri="{63B3BB69-23CF-44E3-9099-C40C66FF867C}">
              <a14:compatExt xmlns:a14="http://schemas.microsoft.com/office/drawing/2010/main" spid="_x0000_s2052"/>
            </a:ext>
            <a:ext uri="{FF2B5EF4-FFF2-40B4-BE49-F238E27FC236}">
              <a16:creationId xmlns:a16="http://schemas.microsoft.com/office/drawing/2014/main" id="{DAC1650E-6FF6-4892-9555-F7FFB0B69C0C}"/>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90" name="Drop Down 4" hidden="1">
          <a:extLst>
            <a:ext uri="{63B3BB69-23CF-44E3-9099-C40C66FF867C}">
              <a14:compatExt xmlns:a14="http://schemas.microsoft.com/office/drawing/2010/main" spid="_x0000_s2052"/>
            </a:ext>
            <a:ext uri="{FF2B5EF4-FFF2-40B4-BE49-F238E27FC236}">
              <a16:creationId xmlns:a16="http://schemas.microsoft.com/office/drawing/2014/main" id="{BB1505CB-1A7A-4833-913C-D06F7C9F1AC5}"/>
            </a:ext>
          </a:extLst>
        </xdr:cNvPr>
        <xdr:cNvSpPr/>
      </xdr:nvSpPr>
      <xdr:spPr bwMode="auto">
        <a:xfrm>
          <a:off x="553974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91" name="Drop Down 4" hidden="1">
          <a:extLst>
            <a:ext uri="{63B3BB69-23CF-44E3-9099-C40C66FF867C}">
              <a14:compatExt xmlns:a14="http://schemas.microsoft.com/office/drawing/2010/main" spid="_x0000_s2052"/>
            </a:ext>
            <a:ext uri="{FF2B5EF4-FFF2-40B4-BE49-F238E27FC236}">
              <a16:creationId xmlns:a16="http://schemas.microsoft.com/office/drawing/2014/main" id="{799D45F8-1B14-4A17-925B-9ACD1B0E9E08}"/>
            </a:ext>
          </a:extLst>
        </xdr:cNvPr>
        <xdr:cNvSpPr/>
      </xdr:nvSpPr>
      <xdr:spPr bwMode="auto">
        <a:xfrm>
          <a:off x="5227320" y="50764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92" name="Drop Down 4" hidden="1">
          <a:extLst>
            <a:ext uri="{63B3BB69-23CF-44E3-9099-C40C66FF867C}">
              <a14:compatExt xmlns:a14="http://schemas.microsoft.com/office/drawing/2010/main" spid="_x0000_s2052"/>
            </a:ext>
            <a:ext uri="{FF2B5EF4-FFF2-40B4-BE49-F238E27FC236}">
              <a16:creationId xmlns:a16="http://schemas.microsoft.com/office/drawing/2014/main" id="{458573CB-1EC2-4ACD-A539-775A09946085}"/>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693" name="Drop Down 20" hidden="1">
          <a:extLst>
            <a:ext uri="{63B3BB69-23CF-44E3-9099-C40C66FF867C}">
              <a14:compatExt xmlns:a14="http://schemas.microsoft.com/office/drawing/2010/main" spid="_x0000_s2068"/>
            </a:ext>
            <a:ext uri="{FF2B5EF4-FFF2-40B4-BE49-F238E27FC236}">
              <a16:creationId xmlns:a16="http://schemas.microsoft.com/office/drawing/2014/main" id="{45CE4FA2-5367-453D-BBA3-FDD4DA9B05DB}"/>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694" name="Drop Down 24" hidden="1">
          <a:extLst>
            <a:ext uri="{63B3BB69-23CF-44E3-9099-C40C66FF867C}">
              <a14:compatExt xmlns:a14="http://schemas.microsoft.com/office/drawing/2010/main" spid="_x0000_s2072"/>
            </a:ext>
            <a:ext uri="{FF2B5EF4-FFF2-40B4-BE49-F238E27FC236}">
              <a16:creationId xmlns:a16="http://schemas.microsoft.com/office/drawing/2014/main" id="{140A6E1F-93BF-4D47-9438-5F775F952167}"/>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95" name="Drop Down 4" hidden="1">
          <a:extLst>
            <a:ext uri="{63B3BB69-23CF-44E3-9099-C40C66FF867C}">
              <a14:compatExt xmlns:a14="http://schemas.microsoft.com/office/drawing/2010/main" spid="_x0000_s2052"/>
            </a:ext>
            <a:ext uri="{FF2B5EF4-FFF2-40B4-BE49-F238E27FC236}">
              <a16:creationId xmlns:a16="http://schemas.microsoft.com/office/drawing/2014/main" id="{E4A468C2-51E0-4EF1-A5EF-0F6DDFAC87B5}"/>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96" name="Drop Down 4" hidden="1">
          <a:extLst>
            <a:ext uri="{63B3BB69-23CF-44E3-9099-C40C66FF867C}">
              <a14:compatExt xmlns:a14="http://schemas.microsoft.com/office/drawing/2010/main" spid="_x0000_s2052"/>
            </a:ext>
            <a:ext uri="{FF2B5EF4-FFF2-40B4-BE49-F238E27FC236}">
              <a16:creationId xmlns:a16="http://schemas.microsoft.com/office/drawing/2014/main" id="{8AB5AAAB-E710-493F-A470-B2A311D2CC69}"/>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97" name="Drop Down 4" hidden="1">
          <a:extLst>
            <a:ext uri="{63B3BB69-23CF-44E3-9099-C40C66FF867C}">
              <a14:compatExt xmlns:a14="http://schemas.microsoft.com/office/drawing/2010/main" spid="_x0000_s2052"/>
            </a:ext>
            <a:ext uri="{FF2B5EF4-FFF2-40B4-BE49-F238E27FC236}">
              <a16:creationId xmlns:a16="http://schemas.microsoft.com/office/drawing/2014/main" id="{48C88A4E-49FF-49E5-869D-B7F62DD05ABB}"/>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698" name="Drop Down 4" hidden="1">
          <a:extLst>
            <a:ext uri="{63B3BB69-23CF-44E3-9099-C40C66FF867C}">
              <a14:compatExt xmlns:a14="http://schemas.microsoft.com/office/drawing/2010/main" spid="_x0000_s2052"/>
            </a:ext>
            <a:ext uri="{FF2B5EF4-FFF2-40B4-BE49-F238E27FC236}">
              <a16:creationId xmlns:a16="http://schemas.microsoft.com/office/drawing/2014/main" id="{C0B907F2-7DAF-4197-85A3-F6B3F83055D4}"/>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699" name="Drop Down 4" hidden="1">
          <a:extLst>
            <a:ext uri="{63B3BB69-23CF-44E3-9099-C40C66FF867C}">
              <a14:compatExt xmlns:a14="http://schemas.microsoft.com/office/drawing/2010/main" spid="_x0000_s2052"/>
            </a:ext>
            <a:ext uri="{FF2B5EF4-FFF2-40B4-BE49-F238E27FC236}">
              <a16:creationId xmlns:a16="http://schemas.microsoft.com/office/drawing/2014/main" id="{83A5117A-9F44-40B9-AC25-893A39849401}"/>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00" name="Drop Down 20" hidden="1">
          <a:extLst>
            <a:ext uri="{63B3BB69-23CF-44E3-9099-C40C66FF867C}">
              <a14:compatExt xmlns:a14="http://schemas.microsoft.com/office/drawing/2010/main" spid="_x0000_s2068"/>
            </a:ext>
            <a:ext uri="{FF2B5EF4-FFF2-40B4-BE49-F238E27FC236}">
              <a16:creationId xmlns:a16="http://schemas.microsoft.com/office/drawing/2014/main" id="{43F9174A-AB8A-4991-B188-F69B2413A8DB}"/>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01" name="Drop Down 24" hidden="1">
          <a:extLst>
            <a:ext uri="{63B3BB69-23CF-44E3-9099-C40C66FF867C}">
              <a14:compatExt xmlns:a14="http://schemas.microsoft.com/office/drawing/2010/main" spid="_x0000_s2072"/>
            </a:ext>
            <a:ext uri="{FF2B5EF4-FFF2-40B4-BE49-F238E27FC236}">
              <a16:creationId xmlns:a16="http://schemas.microsoft.com/office/drawing/2014/main" id="{AD8F3B22-BF8A-4291-8B88-BF40BBE39025}"/>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02" name="Drop Down 4" hidden="1">
          <a:extLst>
            <a:ext uri="{63B3BB69-23CF-44E3-9099-C40C66FF867C}">
              <a14:compatExt xmlns:a14="http://schemas.microsoft.com/office/drawing/2010/main" spid="_x0000_s2052"/>
            </a:ext>
            <a:ext uri="{FF2B5EF4-FFF2-40B4-BE49-F238E27FC236}">
              <a16:creationId xmlns:a16="http://schemas.microsoft.com/office/drawing/2014/main" id="{8DE77371-3946-48D5-AE39-BB0223E029CE}"/>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03" name="Drop Down 4" hidden="1">
          <a:extLst>
            <a:ext uri="{63B3BB69-23CF-44E3-9099-C40C66FF867C}">
              <a14:compatExt xmlns:a14="http://schemas.microsoft.com/office/drawing/2010/main" spid="_x0000_s2052"/>
            </a:ext>
            <a:ext uri="{FF2B5EF4-FFF2-40B4-BE49-F238E27FC236}">
              <a16:creationId xmlns:a16="http://schemas.microsoft.com/office/drawing/2014/main" id="{5BA50793-B0DC-4881-867F-A1AF494461DE}"/>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04" name="Drop Down 4" hidden="1">
          <a:extLst>
            <a:ext uri="{63B3BB69-23CF-44E3-9099-C40C66FF867C}">
              <a14:compatExt xmlns:a14="http://schemas.microsoft.com/office/drawing/2010/main" spid="_x0000_s2052"/>
            </a:ext>
            <a:ext uri="{FF2B5EF4-FFF2-40B4-BE49-F238E27FC236}">
              <a16:creationId xmlns:a16="http://schemas.microsoft.com/office/drawing/2014/main" id="{325C527C-78BA-4D23-A99C-C918360F7906}"/>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05" name="Drop Down 4" hidden="1">
          <a:extLst>
            <a:ext uri="{63B3BB69-23CF-44E3-9099-C40C66FF867C}">
              <a14:compatExt xmlns:a14="http://schemas.microsoft.com/office/drawing/2010/main" spid="_x0000_s2052"/>
            </a:ext>
            <a:ext uri="{FF2B5EF4-FFF2-40B4-BE49-F238E27FC236}">
              <a16:creationId xmlns:a16="http://schemas.microsoft.com/office/drawing/2014/main" id="{9C94200D-41F2-491B-AAD8-EA01377685A9}"/>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06" name="Drop Down 4" hidden="1">
          <a:extLst>
            <a:ext uri="{63B3BB69-23CF-44E3-9099-C40C66FF867C}">
              <a14:compatExt xmlns:a14="http://schemas.microsoft.com/office/drawing/2010/main" spid="_x0000_s2052"/>
            </a:ext>
            <a:ext uri="{FF2B5EF4-FFF2-40B4-BE49-F238E27FC236}">
              <a16:creationId xmlns:a16="http://schemas.microsoft.com/office/drawing/2014/main" id="{7D0D8389-F817-4754-A147-B45417BE2711}"/>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07" name="Drop Down 20" hidden="1">
          <a:extLst>
            <a:ext uri="{63B3BB69-23CF-44E3-9099-C40C66FF867C}">
              <a14:compatExt xmlns:a14="http://schemas.microsoft.com/office/drawing/2010/main" spid="_x0000_s2068"/>
            </a:ext>
            <a:ext uri="{FF2B5EF4-FFF2-40B4-BE49-F238E27FC236}">
              <a16:creationId xmlns:a16="http://schemas.microsoft.com/office/drawing/2014/main" id="{0EC31C8A-7BD1-40BF-8A0B-CBD2C3B9B089}"/>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08" name="Drop Down 24" hidden="1">
          <a:extLst>
            <a:ext uri="{63B3BB69-23CF-44E3-9099-C40C66FF867C}">
              <a14:compatExt xmlns:a14="http://schemas.microsoft.com/office/drawing/2010/main" spid="_x0000_s2072"/>
            </a:ext>
            <a:ext uri="{FF2B5EF4-FFF2-40B4-BE49-F238E27FC236}">
              <a16:creationId xmlns:a16="http://schemas.microsoft.com/office/drawing/2014/main" id="{BB7B3F30-C5C6-4FDA-B258-D41F7DB2012B}"/>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09" name="Drop Down 4" hidden="1">
          <a:extLst>
            <a:ext uri="{63B3BB69-23CF-44E3-9099-C40C66FF867C}">
              <a14:compatExt xmlns:a14="http://schemas.microsoft.com/office/drawing/2010/main" spid="_x0000_s2052"/>
            </a:ext>
            <a:ext uri="{FF2B5EF4-FFF2-40B4-BE49-F238E27FC236}">
              <a16:creationId xmlns:a16="http://schemas.microsoft.com/office/drawing/2014/main" id="{BEC96897-24A1-4228-927E-B4ABEBC9C8C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10" name="Drop Down 4" hidden="1">
          <a:extLst>
            <a:ext uri="{63B3BB69-23CF-44E3-9099-C40C66FF867C}">
              <a14:compatExt xmlns:a14="http://schemas.microsoft.com/office/drawing/2010/main" spid="_x0000_s2052"/>
            </a:ext>
            <a:ext uri="{FF2B5EF4-FFF2-40B4-BE49-F238E27FC236}">
              <a16:creationId xmlns:a16="http://schemas.microsoft.com/office/drawing/2014/main" id="{CAC130A1-AD6B-48F5-A5CE-0976866CD624}"/>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11" name="Drop Down 4" hidden="1">
          <a:extLst>
            <a:ext uri="{63B3BB69-23CF-44E3-9099-C40C66FF867C}">
              <a14:compatExt xmlns:a14="http://schemas.microsoft.com/office/drawing/2010/main" spid="_x0000_s2052"/>
            </a:ext>
            <a:ext uri="{FF2B5EF4-FFF2-40B4-BE49-F238E27FC236}">
              <a16:creationId xmlns:a16="http://schemas.microsoft.com/office/drawing/2014/main" id="{CD4788ED-07CF-480B-8F07-EC493383C483}"/>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12" name="Drop Down 4" hidden="1">
          <a:extLst>
            <a:ext uri="{63B3BB69-23CF-44E3-9099-C40C66FF867C}">
              <a14:compatExt xmlns:a14="http://schemas.microsoft.com/office/drawing/2010/main" spid="_x0000_s2052"/>
            </a:ext>
            <a:ext uri="{FF2B5EF4-FFF2-40B4-BE49-F238E27FC236}">
              <a16:creationId xmlns:a16="http://schemas.microsoft.com/office/drawing/2014/main" id="{9F501345-1887-4A38-AAF0-8ACCBA44DFD8}"/>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13" name="Drop Down 4" hidden="1">
          <a:extLst>
            <a:ext uri="{63B3BB69-23CF-44E3-9099-C40C66FF867C}">
              <a14:compatExt xmlns:a14="http://schemas.microsoft.com/office/drawing/2010/main" spid="_x0000_s2052"/>
            </a:ext>
            <a:ext uri="{FF2B5EF4-FFF2-40B4-BE49-F238E27FC236}">
              <a16:creationId xmlns:a16="http://schemas.microsoft.com/office/drawing/2014/main" id="{7E16ED7D-BC50-42BB-A2E3-267B943CCCE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14" name="Drop Down 20" hidden="1">
          <a:extLst>
            <a:ext uri="{63B3BB69-23CF-44E3-9099-C40C66FF867C}">
              <a14:compatExt xmlns:a14="http://schemas.microsoft.com/office/drawing/2010/main" spid="_x0000_s2068"/>
            </a:ext>
            <a:ext uri="{FF2B5EF4-FFF2-40B4-BE49-F238E27FC236}">
              <a16:creationId xmlns:a16="http://schemas.microsoft.com/office/drawing/2014/main" id="{509F4031-AB99-452E-9F80-890615F7FF6C}"/>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15" name="Drop Down 24" hidden="1">
          <a:extLst>
            <a:ext uri="{63B3BB69-23CF-44E3-9099-C40C66FF867C}">
              <a14:compatExt xmlns:a14="http://schemas.microsoft.com/office/drawing/2010/main" spid="_x0000_s2072"/>
            </a:ext>
            <a:ext uri="{FF2B5EF4-FFF2-40B4-BE49-F238E27FC236}">
              <a16:creationId xmlns:a16="http://schemas.microsoft.com/office/drawing/2014/main" id="{FF0DB0FF-E1DC-4112-B0EA-D72BEF25A89C}"/>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16" name="Drop Down 4" hidden="1">
          <a:extLst>
            <a:ext uri="{63B3BB69-23CF-44E3-9099-C40C66FF867C}">
              <a14:compatExt xmlns:a14="http://schemas.microsoft.com/office/drawing/2010/main" spid="_x0000_s2052"/>
            </a:ext>
            <a:ext uri="{FF2B5EF4-FFF2-40B4-BE49-F238E27FC236}">
              <a16:creationId xmlns:a16="http://schemas.microsoft.com/office/drawing/2014/main" id="{63EA671C-D26E-4C42-A71E-05B15CD4935B}"/>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17" name="Drop Down 4" hidden="1">
          <a:extLst>
            <a:ext uri="{63B3BB69-23CF-44E3-9099-C40C66FF867C}">
              <a14:compatExt xmlns:a14="http://schemas.microsoft.com/office/drawing/2010/main" spid="_x0000_s2052"/>
            </a:ext>
            <a:ext uri="{FF2B5EF4-FFF2-40B4-BE49-F238E27FC236}">
              <a16:creationId xmlns:a16="http://schemas.microsoft.com/office/drawing/2014/main" id="{DEA9E4B1-9E7F-4DAE-9143-93FBE9AE8E9D}"/>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18" name="Drop Down 4" hidden="1">
          <a:extLst>
            <a:ext uri="{63B3BB69-23CF-44E3-9099-C40C66FF867C}">
              <a14:compatExt xmlns:a14="http://schemas.microsoft.com/office/drawing/2010/main" spid="_x0000_s2052"/>
            </a:ext>
            <a:ext uri="{FF2B5EF4-FFF2-40B4-BE49-F238E27FC236}">
              <a16:creationId xmlns:a16="http://schemas.microsoft.com/office/drawing/2014/main" id="{A5840F70-19B7-4E83-B95C-E5D42B98CD1C}"/>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19" name="Drop Down 4" hidden="1">
          <a:extLst>
            <a:ext uri="{63B3BB69-23CF-44E3-9099-C40C66FF867C}">
              <a14:compatExt xmlns:a14="http://schemas.microsoft.com/office/drawing/2010/main" spid="_x0000_s2052"/>
            </a:ext>
            <a:ext uri="{FF2B5EF4-FFF2-40B4-BE49-F238E27FC236}">
              <a16:creationId xmlns:a16="http://schemas.microsoft.com/office/drawing/2014/main" id="{75E42B54-3EA6-4C1A-BAF9-D67C61C87712}"/>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20" name="Drop Down 4" hidden="1">
          <a:extLst>
            <a:ext uri="{63B3BB69-23CF-44E3-9099-C40C66FF867C}">
              <a14:compatExt xmlns:a14="http://schemas.microsoft.com/office/drawing/2010/main" spid="_x0000_s2052"/>
            </a:ext>
            <a:ext uri="{FF2B5EF4-FFF2-40B4-BE49-F238E27FC236}">
              <a16:creationId xmlns:a16="http://schemas.microsoft.com/office/drawing/2014/main" id="{DBA9112E-2DA4-4FA0-B7F0-033C99513920}"/>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21" name="Drop Down 20" hidden="1">
          <a:extLst>
            <a:ext uri="{63B3BB69-23CF-44E3-9099-C40C66FF867C}">
              <a14:compatExt xmlns:a14="http://schemas.microsoft.com/office/drawing/2010/main" spid="_x0000_s2068"/>
            </a:ext>
            <a:ext uri="{FF2B5EF4-FFF2-40B4-BE49-F238E27FC236}">
              <a16:creationId xmlns:a16="http://schemas.microsoft.com/office/drawing/2014/main" id="{3655BE5C-4529-4FAF-9C6F-F542B39C5D2B}"/>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22" name="Drop Down 24" hidden="1">
          <a:extLst>
            <a:ext uri="{63B3BB69-23CF-44E3-9099-C40C66FF867C}">
              <a14:compatExt xmlns:a14="http://schemas.microsoft.com/office/drawing/2010/main" spid="_x0000_s2072"/>
            </a:ext>
            <a:ext uri="{FF2B5EF4-FFF2-40B4-BE49-F238E27FC236}">
              <a16:creationId xmlns:a16="http://schemas.microsoft.com/office/drawing/2014/main" id="{ABAE81FA-5E9B-441C-A0B1-E4B04BCFDE34}"/>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23" name="Drop Down 4" hidden="1">
          <a:extLst>
            <a:ext uri="{63B3BB69-23CF-44E3-9099-C40C66FF867C}">
              <a14:compatExt xmlns:a14="http://schemas.microsoft.com/office/drawing/2010/main" spid="_x0000_s2052"/>
            </a:ext>
            <a:ext uri="{FF2B5EF4-FFF2-40B4-BE49-F238E27FC236}">
              <a16:creationId xmlns:a16="http://schemas.microsoft.com/office/drawing/2014/main" id="{10ECBDA0-AA89-46FC-BA62-165408231EA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24" name="Drop Down 4" hidden="1">
          <a:extLst>
            <a:ext uri="{63B3BB69-23CF-44E3-9099-C40C66FF867C}">
              <a14:compatExt xmlns:a14="http://schemas.microsoft.com/office/drawing/2010/main" spid="_x0000_s2052"/>
            </a:ext>
            <a:ext uri="{FF2B5EF4-FFF2-40B4-BE49-F238E27FC236}">
              <a16:creationId xmlns:a16="http://schemas.microsoft.com/office/drawing/2014/main" id="{0EE7CF3B-75E1-4078-81A0-0BDE7B950A30}"/>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25" name="Drop Down 4" hidden="1">
          <a:extLst>
            <a:ext uri="{63B3BB69-23CF-44E3-9099-C40C66FF867C}">
              <a14:compatExt xmlns:a14="http://schemas.microsoft.com/office/drawing/2010/main" spid="_x0000_s2052"/>
            </a:ext>
            <a:ext uri="{FF2B5EF4-FFF2-40B4-BE49-F238E27FC236}">
              <a16:creationId xmlns:a16="http://schemas.microsoft.com/office/drawing/2014/main" id="{0F40F004-C065-4805-BF7C-669C34CC9B24}"/>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26" name="Drop Down 4" hidden="1">
          <a:extLst>
            <a:ext uri="{63B3BB69-23CF-44E3-9099-C40C66FF867C}">
              <a14:compatExt xmlns:a14="http://schemas.microsoft.com/office/drawing/2010/main" spid="_x0000_s2052"/>
            </a:ext>
            <a:ext uri="{FF2B5EF4-FFF2-40B4-BE49-F238E27FC236}">
              <a16:creationId xmlns:a16="http://schemas.microsoft.com/office/drawing/2014/main" id="{2CE4F22D-2E6F-42B5-8F7D-7F2FBCD563DC}"/>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27" name="Drop Down 4" hidden="1">
          <a:extLst>
            <a:ext uri="{63B3BB69-23CF-44E3-9099-C40C66FF867C}">
              <a14:compatExt xmlns:a14="http://schemas.microsoft.com/office/drawing/2010/main" spid="_x0000_s2052"/>
            </a:ext>
            <a:ext uri="{FF2B5EF4-FFF2-40B4-BE49-F238E27FC236}">
              <a16:creationId xmlns:a16="http://schemas.microsoft.com/office/drawing/2014/main" id="{0029AF1E-F478-4186-ADBD-167F871DECB2}"/>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28" name="Drop Down 20" hidden="1">
          <a:extLst>
            <a:ext uri="{63B3BB69-23CF-44E3-9099-C40C66FF867C}">
              <a14:compatExt xmlns:a14="http://schemas.microsoft.com/office/drawing/2010/main" spid="_x0000_s2068"/>
            </a:ext>
            <a:ext uri="{FF2B5EF4-FFF2-40B4-BE49-F238E27FC236}">
              <a16:creationId xmlns:a16="http://schemas.microsoft.com/office/drawing/2014/main" id="{B005C3DD-48BC-4D10-94E0-4612748116E5}"/>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29" name="Drop Down 24" hidden="1">
          <a:extLst>
            <a:ext uri="{63B3BB69-23CF-44E3-9099-C40C66FF867C}">
              <a14:compatExt xmlns:a14="http://schemas.microsoft.com/office/drawing/2010/main" spid="_x0000_s2072"/>
            </a:ext>
            <a:ext uri="{FF2B5EF4-FFF2-40B4-BE49-F238E27FC236}">
              <a16:creationId xmlns:a16="http://schemas.microsoft.com/office/drawing/2014/main" id="{BBC10593-BD1D-49F2-A043-34183D3F7BC5}"/>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30" name="Drop Down 4" hidden="1">
          <a:extLst>
            <a:ext uri="{63B3BB69-23CF-44E3-9099-C40C66FF867C}">
              <a14:compatExt xmlns:a14="http://schemas.microsoft.com/office/drawing/2010/main" spid="_x0000_s2052"/>
            </a:ext>
            <a:ext uri="{FF2B5EF4-FFF2-40B4-BE49-F238E27FC236}">
              <a16:creationId xmlns:a16="http://schemas.microsoft.com/office/drawing/2014/main" id="{C22278ED-2FF1-422B-ADF8-B3F4DBE68317}"/>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31" name="Drop Down 4" hidden="1">
          <a:extLst>
            <a:ext uri="{63B3BB69-23CF-44E3-9099-C40C66FF867C}">
              <a14:compatExt xmlns:a14="http://schemas.microsoft.com/office/drawing/2010/main" spid="_x0000_s2052"/>
            </a:ext>
            <a:ext uri="{FF2B5EF4-FFF2-40B4-BE49-F238E27FC236}">
              <a16:creationId xmlns:a16="http://schemas.microsoft.com/office/drawing/2014/main" id="{547C9F63-1CF3-4501-AF18-1BB40A23A50E}"/>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32" name="Drop Down 4" hidden="1">
          <a:extLst>
            <a:ext uri="{63B3BB69-23CF-44E3-9099-C40C66FF867C}">
              <a14:compatExt xmlns:a14="http://schemas.microsoft.com/office/drawing/2010/main" spid="_x0000_s2052"/>
            </a:ext>
            <a:ext uri="{FF2B5EF4-FFF2-40B4-BE49-F238E27FC236}">
              <a16:creationId xmlns:a16="http://schemas.microsoft.com/office/drawing/2014/main" id="{470F2EDF-0901-46BA-8A35-9B8551417D24}"/>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33" name="Drop Down 4" hidden="1">
          <a:extLst>
            <a:ext uri="{63B3BB69-23CF-44E3-9099-C40C66FF867C}">
              <a14:compatExt xmlns:a14="http://schemas.microsoft.com/office/drawing/2010/main" spid="_x0000_s2052"/>
            </a:ext>
            <a:ext uri="{FF2B5EF4-FFF2-40B4-BE49-F238E27FC236}">
              <a16:creationId xmlns:a16="http://schemas.microsoft.com/office/drawing/2014/main" id="{4C6C0F3F-DE34-4A82-ABE3-E0870313D8E8}"/>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34" name="Drop Down 4" hidden="1">
          <a:extLst>
            <a:ext uri="{63B3BB69-23CF-44E3-9099-C40C66FF867C}">
              <a14:compatExt xmlns:a14="http://schemas.microsoft.com/office/drawing/2010/main" spid="_x0000_s2052"/>
            </a:ext>
            <a:ext uri="{FF2B5EF4-FFF2-40B4-BE49-F238E27FC236}">
              <a16:creationId xmlns:a16="http://schemas.microsoft.com/office/drawing/2014/main" id="{4EAD2121-419E-4C66-AB0B-65115D46FCFC}"/>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35" name="Drop Down 20" hidden="1">
          <a:extLst>
            <a:ext uri="{63B3BB69-23CF-44E3-9099-C40C66FF867C}">
              <a14:compatExt xmlns:a14="http://schemas.microsoft.com/office/drawing/2010/main" spid="_x0000_s2068"/>
            </a:ext>
            <a:ext uri="{FF2B5EF4-FFF2-40B4-BE49-F238E27FC236}">
              <a16:creationId xmlns:a16="http://schemas.microsoft.com/office/drawing/2014/main" id="{315E1E68-0084-417D-890B-DD0BBEB19755}"/>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36" name="Drop Down 24" hidden="1">
          <a:extLst>
            <a:ext uri="{63B3BB69-23CF-44E3-9099-C40C66FF867C}">
              <a14:compatExt xmlns:a14="http://schemas.microsoft.com/office/drawing/2010/main" spid="_x0000_s2072"/>
            </a:ext>
            <a:ext uri="{FF2B5EF4-FFF2-40B4-BE49-F238E27FC236}">
              <a16:creationId xmlns:a16="http://schemas.microsoft.com/office/drawing/2014/main" id="{45D0414C-3CEA-4D00-9E1E-F1092BC7717D}"/>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37" name="Drop Down 4" hidden="1">
          <a:extLst>
            <a:ext uri="{63B3BB69-23CF-44E3-9099-C40C66FF867C}">
              <a14:compatExt xmlns:a14="http://schemas.microsoft.com/office/drawing/2010/main" spid="_x0000_s2052"/>
            </a:ext>
            <a:ext uri="{FF2B5EF4-FFF2-40B4-BE49-F238E27FC236}">
              <a16:creationId xmlns:a16="http://schemas.microsoft.com/office/drawing/2014/main" id="{506862BE-3B70-4E58-88F7-A9C29F67FDD6}"/>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38" name="Drop Down 4" hidden="1">
          <a:extLst>
            <a:ext uri="{63B3BB69-23CF-44E3-9099-C40C66FF867C}">
              <a14:compatExt xmlns:a14="http://schemas.microsoft.com/office/drawing/2010/main" spid="_x0000_s2052"/>
            </a:ext>
            <a:ext uri="{FF2B5EF4-FFF2-40B4-BE49-F238E27FC236}">
              <a16:creationId xmlns:a16="http://schemas.microsoft.com/office/drawing/2014/main" id="{D25D71B3-E089-4F89-ADC8-3023A73895CB}"/>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39" name="Drop Down 4" hidden="1">
          <a:extLst>
            <a:ext uri="{63B3BB69-23CF-44E3-9099-C40C66FF867C}">
              <a14:compatExt xmlns:a14="http://schemas.microsoft.com/office/drawing/2010/main" spid="_x0000_s2052"/>
            </a:ext>
            <a:ext uri="{FF2B5EF4-FFF2-40B4-BE49-F238E27FC236}">
              <a16:creationId xmlns:a16="http://schemas.microsoft.com/office/drawing/2014/main" id="{69FE0EEA-1998-4478-94E1-A8DE4216F35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40" name="Drop Down 4" hidden="1">
          <a:extLst>
            <a:ext uri="{63B3BB69-23CF-44E3-9099-C40C66FF867C}">
              <a14:compatExt xmlns:a14="http://schemas.microsoft.com/office/drawing/2010/main" spid="_x0000_s2052"/>
            </a:ext>
            <a:ext uri="{FF2B5EF4-FFF2-40B4-BE49-F238E27FC236}">
              <a16:creationId xmlns:a16="http://schemas.microsoft.com/office/drawing/2014/main" id="{1369D1F2-2C6E-4D17-85B9-EDA7790D6521}"/>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41" name="Drop Down 4" hidden="1">
          <a:extLst>
            <a:ext uri="{63B3BB69-23CF-44E3-9099-C40C66FF867C}">
              <a14:compatExt xmlns:a14="http://schemas.microsoft.com/office/drawing/2010/main" spid="_x0000_s2052"/>
            </a:ext>
            <a:ext uri="{FF2B5EF4-FFF2-40B4-BE49-F238E27FC236}">
              <a16:creationId xmlns:a16="http://schemas.microsoft.com/office/drawing/2014/main" id="{067B7E59-1ECE-4C2D-9494-AAD604E8BE69}"/>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42" name="Drop Down 20" hidden="1">
          <a:extLst>
            <a:ext uri="{63B3BB69-23CF-44E3-9099-C40C66FF867C}">
              <a14:compatExt xmlns:a14="http://schemas.microsoft.com/office/drawing/2010/main" spid="_x0000_s2068"/>
            </a:ext>
            <a:ext uri="{FF2B5EF4-FFF2-40B4-BE49-F238E27FC236}">
              <a16:creationId xmlns:a16="http://schemas.microsoft.com/office/drawing/2014/main" id="{E3B7889F-71C8-4E9B-A5CD-50E29BF24912}"/>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43" name="Drop Down 24" hidden="1">
          <a:extLst>
            <a:ext uri="{63B3BB69-23CF-44E3-9099-C40C66FF867C}">
              <a14:compatExt xmlns:a14="http://schemas.microsoft.com/office/drawing/2010/main" spid="_x0000_s2072"/>
            </a:ext>
            <a:ext uri="{FF2B5EF4-FFF2-40B4-BE49-F238E27FC236}">
              <a16:creationId xmlns:a16="http://schemas.microsoft.com/office/drawing/2014/main" id="{9C02D3C9-E137-4163-ACE5-2834F04F5EA4}"/>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44" name="Drop Down 4" hidden="1">
          <a:extLst>
            <a:ext uri="{63B3BB69-23CF-44E3-9099-C40C66FF867C}">
              <a14:compatExt xmlns:a14="http://schemas.microsoft.com/office/drawing/2010/main" spid="_x0000_s2052"/>
            </a:ext>
            <a:ext uri="{FF2B5EF4-FFF2-40B4-BE49-F238E27FC236}">
              <a16:creationId xmlns:a16="http://schemas.microsoft.com/office/drawing/2014/main" id="{C5D85567-9338-401F-8605-32B42D2206B4}"/>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45" name="Drop Down 4" hidden="1">
          <a:extLst>
            <a:ext uri="{63B3BB69-23CF-44E3-9099-C40C66FF867C}">
              <a14:compatExt xmlns:a14="http://schemas.microsoft.com/office/drawing/2010/main" spid="_x0000_s2052"/>
            </a:ext>
            <a:ext uri="{FF2B5EF4-FFF2-40B4-BE49-F238E27FC236}">
              <a16:creationId xmlns:a16="http://schemas.microsoft.com/office/drawing/2014/main" id="{19899A64-A6BA-47B5-96EE-EF4F5F0AC6AD}"/>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46" name="Drop Down 4" hidden="1">
          <a:extLst>
            <a:ext uri="{63B3BB69-23CF-44E3-9099-C40C66FF867C}">
              <a14:compatExt xmlns:a14="http://schemas.microsoft.com/office/drawing/2010/main" spid="_x0000_s2052"/>
            </a:ext>
            <a:ext uri="{FF2B5EF4-FFF2-40B4-BE49-F238E27FC236}">
              <a16:creationId xmlns:a16="http://schemas.microsoft.com/office/drawing/2014/main" id="{4F4E9293-23E3-4A0F-A1B7-A329C6AE3D54}"/>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47" name="Drop Down 4" hidden="1">
          <a:extLst>
            <a:ext uri="{63B3BB69-23CF-44E3-9099-C40C66FF867C}">
              <a14:compatExt xmlns:a14="http://schemas.microsoft.com/office/drawing/2010/main" spid="_x0000_s2052"/>
            </a:ext>
            <a:ext uri="{FF2B5EF4-FFF2-40B4-BE49-F238E27FC236}">
              <a16:creationId xmlns:a16="http://schemas.microsoft.com/office/drawing/2014/main" id="{6683B86C-A15B-4DB7-9702-9A090594B903}"/>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48" name="Drop Down 4" hidden="1">
          <a:extLst>
            <a:ext uri="{63B3BB69-23CF-44E3-9099-C40C66FF867C}">
              <a14:compatExt xmlns:a14="http://schemas.microsoft.com/office/drawing/2010/main" spid="_x0000_s2052"/>
            </a:ext>
            <a:ext uri="{FF2B5EF4-FFF2-40B4-BE49-F238E27FC236}">
              <a16:creationId xmlns:a16="http://schemas.microsoft.com/office/drawing/2014/main" id="{B6631CA9-DE47-4C41-A11C-5014FE8EE378}"/>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49" name="Drop Down 20" hidden="1">
          <a:extLst>
            <a:ext uri="{63B3BB69-23CF-44E3-9099-C40C66FF867C}">
              <a14:compatExt xmlns:a14="http://schemas.microsoft.com/office/drawing/2010/main" spid="_x0000_s2068"/>
            </a:ext>
            <a:ext uri="{FF2B5EF4-FFF2-40B4-BE49-F238E27FC236}">
              <a16:creationId xmlns:a16="http://schemas.microsoft.com/office/drawing/2014/main" id="{A2E08AAC-34E7-4D08-980E-36E8F6685BA7}"/>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50" name="Drop Down 24" hidden="1">
          <a:extLst>
            <a:ext uri="{63B3BB69-23CF-44E3-9099-C40C66FF867C}">
              <a14:compatExt xmlns:a14="http://schemas.microsoft.com/office/drawing/2010/main" spid="_x0000_s2072"/>
            </a:ext>
            <a:ext uri="{FF2B5EF4-FFF2-40B4-BE49-F238E27FC236}">
              <a16:creationId xmlns:a16="http://schemas.microsoft.com/office/drawing/2014/main" id="{5D94C32F-B041-43BB-A8F0-C09C2F24F879}"/>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51" name="Drop Down 4" hidden="1">
          <a:extLst>
            <a:ext uri="{63B3BB69-23CF-44E3-9099-C40C66FF867C}">
              <a14:compatExt xmlns:a14="http://schemas.microsoft.com/office/drawing/2010/main" spid="_x0000_s2052"/>
            </a:ext>
            <a:ext uri="{FF2B5EF4-FFF2-40B4-BE49-F238E27FC236}">
              <a16:creationId xmlns:a16="http://schemas.microsoft.com/office/drawing/2014/main" id="{9089C8C7-5223-4264-81E0-4E3D52D7F865}"/>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52" name="Drop Down 4" hidden="1">
          <a:extLst>
            <a:ext uri="{63B3BB69-23CF-44E3-9099-C40C66FF867C}">
              <a14:compatExt xmlns:a14="http://schemas.microsoft.com/office/drawing/2010/main" spid="_x0000_s2052"/>
            </a:ext>
            <a:ext uri="{FF2B5EF4-FFF2-40B4-BE49-F238E27FC236}">
              <a16:creationId xmlns:a16="http://schemas.microsoft.com/office/drawing/2014/main" id="{8591C2DC-0B14-4EFB-A0FC-FD97DBC3C82C}"/>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53" name="Drop Down 4" hidden="1">
          <a:extLst>
            <a:ext uri="{63B3BB69-23CF-44E3-9099-C40C66FF867C}">
              <a14:compatExt xmlns:a14="http://schemas.microsoft.com/office/drawing/2010/main" spid="_x0000_s2052"/>
            </a:ext>
            <a:ext uri="{FF2B5EF4-FFF2-40B4-BE49-F238E27FC236}">
              <a16:creationId xmlns:a16="http://schemas.microsoft.com/office/drawing/2014/main" id="{4D64E238-49D6-4A31-BE50-9FE2EDB5008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54" name="Drop Down 4" hidden="1">
          <a:extLst>
            <a:ext uri="{63B3BB69-23CF-44E3-9099-C40C66FF867C}">
              <a14:compatExt xmlns:a14="http://schemas.microsoft.com/office/drawing/2010/main" spid="_x0000_s2052"/>
            </a:ext>
            <a:ext uri="{FF2B5EF4-FFF2-40B4-BE49-F238E27FC236}">
              <a16:creationId xmlns:a16="http://schemas.microsoft.com/office/drawing/2014/main" id="{415800BE-778C-4024-9F2D-2E3D95E47CD2}"/>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55" name="Drop Down 4" hidden="1">
          <a:extLst>
            <a:ext uri="{63B3BB69-23CF-44E3-9099-C40C66FF867C}">
              <a14:compatExt xmlns:a14="http://schemas.microsoft.com/office/drawing/2010/main" spid="_x0000_s2052"/>
            </a:ext>
            <a:ext uri="{FF2B5EF4-FFF2-40B4-BE49-F238E27FC236}">
              <a16:creationId xmlns:a16="http://schemas.microsoft.com/office/drawing/2014/main" id="{E2EE0BE3-7B19-4A4F-8815-DBB244D56982}"/>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56" name="Drop Down 20" hidden="1">
          <a:extLst>
            <a:ext uri="{63B3BB69-23CF-44E3-9099-C40C66FF867C}">
              <a14:compatExt xmlns:a14="http://schemas.microsoft.com/office/drawing/2010/main" spid="_x0000_s2068"/>
            </a:ext>
            <a:ext uri="{FF2B5EF4-FFF2-40B4-BE49-F238E27FC236}">
              <a16:creationId xmlns:a16="http://schemas.microsoft.com/office/drawing/2014/main" id="{88010B4A-78F2-4D0E-ADF2-1A2959002B6C}"/>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57" name="Drop Down 24" hidden="1">
          <a:extLst>
            <a:ext uri="{63B3BB69-23CF-44E3-9099-C40C66FF867C}">
              <a14:compatExt xmlns:a14="http://schemas.microsoft.com/office/drawing/2010/main" spid="_x0000_s2072"/>
            </a:ext>
            <a:ext uri="{FF2B5EF4-FFF2-40B4-BE49-F238E27FC236}">
              <a16:creationId xmlns:a16="http://schemas.microsoft.com/office/drawing/2014/main" id="{1F51FBDD-3343-49FB-B3B0-45C371D406D6}"/>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58" name="Drop Down 4" hidden="1">
          <a:extLst>
            <a:ext uri="{63B3BB69-23CF-44E3-9099-C40C66FF867C}">
              <a14:compatExt xmlns:a14="http://schemas.microsoft.com/office/drawing/2010/main" spid="_x0000_s2052"/>
            </a:ext>
            <a:ext uri="{FF2B5EF4-FFF2-40B4-BE49-F238E27FC236}">
              <a16:creationId xmlns:a16="http://schemas.microsoft.com/office/drawing/2014/main" id="{78B14FC4-A6DE-4B69-B740-BFA0EDA4ECC9}"/>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59" name="Drop Down 4" hidden="1">
          <a:extLst>
            <a:ext uri="{63B3BB69-23CF-44E3-9099-C40C66FF867C}">
              <a14:compatExt xmlns:a14="http://schemas.microsoft.com/office/drawing/2010/main" spid="_x0000_s2052"/>
            </a:ext>
            <a:ext uri="{FF2B5EF4-FFF2-40B4-BE49-F238E27FC236}">
              <a16:creationId xmlns:a16="http://schemas.microsoft.com/office/drawing/2014/main" id="{3AB23F3E-33C5-40C3-A5E3-3F02A23930F2}"/>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60" name="Drop Down 4" hidden="1">
          <a:extLst>
            <a:ext uri="{63B3BB69-23CF-44E3-9099-C40C66FF867C}">
              <a14:compatExt xmlns:a14="http://schemas.microsoft.com/office/drawing/2010/main" spid="_x0000_s2052"/>
            </a:ext>
            <a:ext uri="{FF2B5EF4-FFF2-40B4-BE49-F238E27FC236}">
              <a16:creationId xmlns:a16="http://schemas.microsoft.com/office/drawing/2014/main" id="{42075805-C545-46FD-BA26-F6FE5852BDDA}"/>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61" name="Drop Down 4" hidden="1">
          <a:extLst>
            <a:ext uri="{63B3BB69-23CF-44E3-9099-C40C66FF867C}">
              <a14:compatExt xmlns:a14="http://schemas.microsoft.com/office/drawing/2010/main" spid="_x0000_s2052"/>
            </a:ext>
            <a:ext uri="{FF2B5EF4-FFF2-40B4-BE49-F238E27FC236}">
              <a16:creationId xmlns:a16="http://schemas.microsoft.com/office/drawing/2014/main" id="{A63CD907-40D3-49E5-A877-491962F10D26}"/>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62" name="Drop Down 4" hidden="1">
          <a:extLst>
            <a:ext uri="{63B3BB69-23CF-44E3-9099-C40C66FF867C}">
              <a14:compatExt xmlns:a14="http://schemas.microsoft.com/office/drawing/2010/main" spid="_x0000_s2052"/>
            </a:ext>
            <a:ext uri="{FF2B5EF4-FFF2-40B4-BE49-F238E27FC236}">
              <a16:creationId xmlns:a16="http://schemas.microsoft.com/office/drawing/2014/main" id="{931FF4C0-B603-423B-919F-4998AFB57F43}"/>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63" name="Drop Down 20" hidden="1">
          <a:extLst>
            <a:ext uri="{63B3BB69-23CF-44E3-9099-C40C66FF867C}">
              <a14:compatExt xmlns:a14="http://schemas.microsoft.com/office/drawing/2010/main" spid="_x0000_s2068"/>
            </a:ext>
            <a:ext uri="{FF2B5EF4-FFF2-40B4-BE49-F238E27FC236}">
              <a16:creationId xmlns:a16="http://schemas.microsoft.com/office/drawing/2014/main" id="{B3468004-389D-4EC2-A58F-EC6B569ADC78}"/>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64" name="Drop Down 24" hidden="1">
          <a:extLst>
            <a:ext uri="{63B3BB69-23CF-44E3-9099-C40C66FF867C}">
              <a14:compatExt xmlns:a14="http://schemas.microsoft.com/office/drawing/2010/main" spid="_x0000_s2072"/>
            </a:ext>
            <a:ext uri="{FF2B5EF4-FFF2-40B4-BE49-F238E27FC236}">
              <a16:creationId xmlns:a16="http://schemas.microsoft.com/office/drawing/2014/main" id="{1A1BD910-DA80-42A5-9C11-0332B5C69728}"/>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65" name="Drop Down 4" hidden="1">
          <a:extLst>
            <a:ext uri="{63B3BB69-23CF-44E3-9099-C40C66FF867C}">
              <a14:compatExt xmlns:a14="http://schemas.microsoft.com/office/drawing/2010/main" spid="_x0000_s2052"/>
            </a:ext>
            <a:ext uri="{FF2B5EF4-FFF2-40B4-BE49-F238E27FC236}">
              <a16:creationId xmlns:a16="http://schemas.microsoft.com/office/drawing/2014/main" id="{9517C122-7EAC-4300-9A8D-FB28A8069C09}"/>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66" name="Drop Down 4" hidden="1">
          <a:extLst>
            <a:ext uri="{63B3BB69-23CF-44E3-9099-C40C66FF867C}">
              <a14:compatExt xmlns:a14="http://schemas.microsoft.com/office/drawing/2010/main" spid="_x0000_s2052"/>
            </a:ext>
            <a:ext uri="{FF2B5EF4-FFF2-40B4-BE49-F238E27FC236}">
              <a16:creationId xmlns:a16="http://schemas.microsoft.com/office/drawing/2014/main" id="{D8E391B4-9D68-478F-8789-FA465E1C1DFD}"/>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67" name="Drop Down 4" hidden="1">
          <a:extLst>
            <a:ext uri="{63B3BB69-23CF-44E3-9099-C40C66FF867C}">
              <a14:compatExt xmlns:a14="http://schemas.microsoft.com/office/drawing/2010/main" spid="_x0000_s2052"/>
            </a:ext>
            <a:ext uri="{FF2B5EF4-FFF2-40B4-BE49-F238E27FC236}">
              <a16:creationId xmlns:a16="http://schemas.microsoft.com/office/drawing/2014/main" id="{BF4179D1-331E-4620-A503-E5B8D0D12A02}"/>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68" name="Drop Down 4" hidden="1">
          <a:extLst>
            <a:ext uri="{63B3BB69-23CF-44E3-9099-C40C66FF867C}">
              <a14:compatExt xmlns:a14="http://schemas.microsoft.com/office/drawing/2010/main" spid="_x0000_s2052"/>
            </a:ext>
            <a:ext uri="{FF2B5EF4-FFF2-40B4-BE49-F238E27FC236}">
              <a16:creationId xmlns:a16="http://schemas.microsoft.com/office/drawing/2014/main" id="{5A64A399-861A-4D68-A125-ED2D3551A630}"/>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69" name="Drop Down 4" hidden="1">
          <a:extLst>
            <a:ext uri="{63B3BB69-23CF-44E3-9099-C40C66FF867C}">
              <a14:compatExt xmlns:a14="http://schemas.microsoft.com/office/drawing/2010/main" spid="_x0000_s2052"/>
            </a:ext>
            <a:ext uri="{FF2B5EF4-FFF2-40B4-BE49-F238E27FC236}">
              <a16:creationId xmlns:a16="http://schemas.microsoft.com/office/drawing/2014/main" id="{0A3B23D8-B143-4B31-957C-7FCC1CBB5B97}"/>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70" name="Drop Down 20" hidden="1">
          <a:extLst>
            <a:ext uri="{63B3BB69-23CF-44E3-9099-C40C66FF867C}">
              <a14:compatExt xmlns:a14="http://schemas.microsoft.com/office/drawing/2010/main" spid="_x0000_s2068"/>
            </a:ext>
            <a:ext uri="{FF2B5EF4-FFF2-40B4-BE49-F238E27FC236}">
              <a16:creationId xmlns:a16="http://schemas.microsoft.com/office/drawing/2014/main" id="{6F1F634A-E37D-4007-9ED4-892103F8DAFD}"/>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71" name="Drop Down 24" hidden="1">
          <a:extLst>
            <a:ext uri="{63B3BB69-23CF-44E3-9099-C40C66FF867C}">
              <a14:compatExt xmlns:a14="http://schemas.microsoft.com/office/drawing/2010/main" spid="_x0000_s2072"/>
            </a:ext>
            <a:ext uri="{FF2B5EF4-FFF2-40B4-BE49-F238E27FC236}">
              <a16:creationId xmlns:a16="http://schemas.microsoft.com/office/drawing/2014/main" id="{4983700A-6EEE-4404-958B-58649742DEB9}"/>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72" name="Drop Down 4" hidden="1">
          <a:extLst>
            <a:ext uri="{63B3BB69-23CF-44E3-9099-C40C66FF867C}">
              <a14:compatExt xmlns:a14="http://schemas.microsoft.com/office/drawing/2010/main" spid="_x0000_s2052"/>
            </a:ext>
            <a:ext uri="{FF2B5EF4-FFF2-40B4-BE49-F238E27FC236}">
              <a16:creationId xmlns:a16="http://schemas.microsoft.com/office/drawing/2014/main" id="{8C6BF703-6E2D-4B30-B65D-0FD4FE573C74}"/>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73" name="Drop Down 4" hidden="1">
          <a:extLst>
            <a:ext uri="{63B3BB69-23CF-44E3-9099-C40C66FF867C}">
              <a14:compatExt xmlns:a14="http://schemas.microsoft.com/office/drawing/2010/main" spid="_x0000_s2052"/>
            </a:ext>
            <a:ext uri="{FF2B5EF4-FFF2-40B4-BE49-F238E27FC236}">
              <a16:creationId xmlns:a16="http://schemas.microsoft.com/office/drawing/2014/main" id="{318F25D3-7F1B-4F16-9A88-6DB26CC63430}"/>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74" name="Drop Down 4" hidden="1">
          <a:extLst>
            <a:ext uri="{63B3BB69-23CF-44E3-9099-C40C66FF867C}">
              <a14:compatExt xmlns:a14="http://schemas.microsoft.com/office/drawing/2010/main" spid="_x0000_s2052"/>
            </a:ext>
            <a:ext uri="{FF2B5EF4-FFF2-40B4-BE49-F238E27FC236}">
              <a16:creationId xmlns:a16="http://schemas.microsoft.com/office/drawing/2014/main" id="{B6573C47-A57F-4C0C-809D-B26D5B141A28}"/>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75" name="Drop Down 4" hidden="1">
          <a:extLst>
            <a:ext uri="{63B3BB69-23CF-44E3-9099-C40C66FF867C}">
              <a14:compatExt xmlns:a14="http://schemas.microsoft.com/office/drawing/2010/main" spid="_x0000_s2052"/>
            </a:ext>
            <a:ext uri="{FF2B5EF4-FFF2-40B4-BE49-F238E27FC236}">
              <a16:creationId xmlns:a16="http://schemas.microsoft.com/office/drawing/2014/main" id="{73EC7F8F-5C0C-4784-A400-CF0D849DC5C8}"/>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76" name="Drop Down 4" hidden="1">
          <a:extLst>
            <a:ext uri="{63B3BB69-23CF-44E3-9099-C40C66FF867C}">
              <a14:compatExt xmlns:a14="http://schemas.microsoft.com/office/drawing/2010/main" spid="_x0000_s2052"/>
            </a:ext>
            <a:ext uri="{FF2B5EF4-FFF2-40B4-BE49-F238E27FC236}">
              <a16:creationId xmlns:a16="http://schemas.microsoft.com/office/drawing/2014/main" id="{F8FDC370-9E5F-4A63-A3D8-EE927ED866A3}"/>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77" name="Drop Down 20" hidden="1">
          <a:extLst>
            <a:ext uri="{63B3BB69-23CF-44E3-9099-C40C66FF867C}">
              <a14:compatExt xmlns:a14="http://schemas.microsoft.com/office/drawing/2010/main" spid="_x0000_s2068"/>
            </a:ext>
            <a:ext uri="{FF2B5EF4-FFF2-40B4-BE49-F238E27FC236}">
              <a16:creationId xmlns:a16="http://schemas.microsoft.com/office/drawing/2014/main" id="{4B4147C2-6361-4E98-87E6-75B9BF5FA18C}"/>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78" name="Drop Down 24" hidden="1">
          <a:extLst>
            <a:ext uri="{63B3BB69-23CF-44E3-9099-C40C66FF867C}">
              <a14:compatExt xmlns:a14="http://schemas.microsoft.com/office/drawing/2010/main" spid="_x0000_s2072"/>
            </a:ext>
            <a:ext uri="{FF2B5EF4-FFF2-40B4-BE49-F238E27FC236}">
              <a16:creationId xmlns:a16="http://schemas.microsoft.com/office/drawing/2014/main" id="{0C9F0C59-8E40-4A2C-8BCD-A9FDEAB251B8}"/>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79" name="Drop Down 4" hidden="1">
          <a:extLst>
            <a:ext uri="{63B3BB69-23CF-44E3-9099-C40C66FF867C}">
              <a14:compatExt xmlns:a14="http://schemas.microsoft.com/office/drawing/2010/main" spid="_x0000_s2052"/>
            </a:ext>
            <a:ext uri="{FF2B5EF4-FFF2-40B4-BE49-F238E27FC236}">
              <a16:creationId xmlns:a16="http://schemas.microsoft.com/office/drawing/2014/main" id="{EEB5391F-3747-45D0-ABF1-C203E18638C9}"/>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80" name="Drop Down 4" hidden="1">
          <a:extLst>
            <a:ext uri="{63B3BB69-23CF-44E3-9099-C40C66FF867C}">
              <a14:compatExt xmlns:a14="http://schemas.microsoft.com/office/drawing/2010/main" spid="_x0000_s2052"/>
            </a:ext>
            <a:ext uri="{FF2B5EF4-FFF2-40B4-BE49-F238E27FC236}">
              <a16:creationId xmlns:a16="http://schemas.microsoft.com/office/drawing/2014/main" id="{6C2BDCB2-79B6-49AE-8DAB-B0EAE6D3B4EB}"/>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81" name="Drop Down 4" hidden="1">
          <a:extLst>
            <a:ext uri="{63B3BB69-23CF-44E3-9099-C40C66FF867C}">
              <a14:compatExt xmlns:a14="http://schemas.microsoft.com/office/drawing/2010/main" spid="_x0000_s2052"/>
            </a:ext>
            <a:ext uri="{FF2B5EF4-FFF2-40B4-BE49-F238E27FC236}">
              <a16:creationId xmlns:a16="http://schemas.microsoft.com/office/drawing/2014/main" id="{0618E97D-99E6-421A-A05A-EB6C21232C65}"/>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82" name="Drop Down 4" hidden="1">
          <a:extLst>
            <a:ext uri="{63B3BB69-23CF-44E3-9099-C40C66FF867C}">
              <a14:compatExt xmlns:a14="http://schemas.microsoft.com/office/drawing/2010/main" spid="_x0000_s2052"/>
            </a:ext>
            <a:ext uri="{FF2B5EF4-FFF2-40B4-BE49-F238E27FC236}">
              <a16:creationId xmlns:a16="http://schemas.microsoft.com/office/drawing/2014/main" id="{AEAB0E18-F175-4602-92D7-7D0617FB9A71}"/>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83" name="Drop Down 4" hidden="1">
          <a:extLst>
            <a:ext uri="{63B3BB69-23CF-44E3-9099-C40C66FF867C}">
              <a14:compatExt xmlns:a14="http://schemas.microsoft.com/office/drawing/2010/main" spid="_x0000_s2052"/>
            </a:ext>
            <a:ext uri="{FF2B5EF4-FFF2-40B4-BE49-F238E27FC236}">
              <a16:creationId xmlns:a16="http://schemas.microsoft.com/office/drawing/2014/main" id="{A1BD31D5-7BDA-479C-8492-F5F7464CA610}"/>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84" name="Drop Down 20" hidden="1">
          <a:extLst>
            <a:ext uri="{63B3BB69-23CF-44E3-9099-C40C66FF867C}">
              <a14:compatExt xmlns:a14="http://schemas.microsoft.com/office/drawing/2010/main" spid="_x0000_s2068"/>
            </a:ext>
            <a:ext uri="{FF2B5EF4-FFF2-40B4-BE49-F238E27FC236}">
              <a16:creationId xmlns:a16="http://schemas.microsoft.com/office/drawing/2014/main" id="{9E867715-EA2D-4278-BC19-F78675D71E1C}"/>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85" name="Drop Down 24" hidden="1">
          <a:extLst>
            <a:ext uri="{63B3BB69-23CF-44E3-9099-C40C66FF867C}">
              <a14:compatExt xmlns:a14="http://schemas.microsoft.com/office/drawing/2010/main" spid="_x0000_s2072"/>
            </a:ext>
            <a:ext uri="{FF2B5EF4-FFF2-40B4-BE49-F238E27FC236}">
              <a16:creationId xmlns:a16="http://schemas.microsoft.com/office/drawing/2014/main" id="{4CEEF142-59F2-44C6-A3B2-1F6FC8EEEDC8}"/>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86" name="Drop Down 4" hidden="1">
          <a:extLst>
            <a:ext uri="{63B3BB69-23CF-44E3-9099-C40C66FF867C}">
              <a14:compatExt xmlns:a14="http://schemas.microsoft.com/office/drawing/2010/main" spid="_x0000_s2052"/>
            </a:ext>
            <a:ext uri="{FF2B5EF4-FFF2-40B4-BE49-F238E27FC236}">
              <a16:creationId xmlns:a16="http://schemas.microsoft.com/office/drawing/2014/main" id="{6D58F54C-D0F3-4516-9968-44666D4B767E}"/>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87" name="Drop Down 4" hidden="1">
          <a:extLst>
            <a:ext uri="{63B3BB69-23CF-44E3-9099-C40C66FF867C}">
              <a14:compatExt xmlns:a14="http://schemas.microsoft.com/office/drawing/2010/main" spid="_x0000_s2052"/>
            </a:ext>
            <a:ext uri="{FF2B5EF4-FFF2-40B4-BE49-F238E27FC236}">
              <a16:creationId xmlns:a16="http://schemas.microsoft.com/office/drawing/2014/main" id="{3BBA792E-41D0-4588-ACC6-789DF9D01B11}"/>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88" name="Drop Down 4" hidden="1">
          <a:extLst>
            <a:ext uri="{63B3BB69-23CF-44E3-9099-C40C66FF867C}">
              <a14:compatExt xmlns:a14="http://schemas.microsoft.com/office/drawing/2010/main" spid="_x0000_s2052"/>
            </a:ext>
            <a:ext uri="{FF2B5EF4-FFF2-40B4-BE49-F238E27FC236}">
              <a16:creationId xmlns:a16="http://schemas.microsoft.com/office/drawing/2014/main" id="{BC0325A2-3ED4-4823-B331-FF1A506CE9A2}"/>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89" name="Drop Down 4" hidden="1">
          <a:extLst>
            <a:ext uri="{63B3BB69-23CF-44E3-9099-C40C66FF867C}">
              <a14:compatExt xmlns:a14="http://schemas.microsoft.com/office/drawing/2010/main" spid="_x0000_s2052"/>
            </a:ext>
            <a:ext uri="{FF2B5EF4-FFF2-40B4-BE49-F238E27FC236}">
              <a16:creationId xmlns:a16="http://schemas.microsoft.com/office/drawing/2014/main" id="{97F3DCF3-0BAB-4F9E-88F2-9936B11E0D58}"/>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90" name="Drop Down 4" hidden="1">
          <a:extLst>
            <a:ext uri="{63B3BB69-23CF-44E3-9099-C40C66FF867C}">
              <a14:compatExt xmlns:a14="http://schemas.microsoft.com/office/drawing/2010/main" spid="_x0000_s2052"/>
            </a:ext>
            <a:ext uri="{FF2B5EF4-FFF2-40B4-BE49-F238E27FC236}">
              <a16:creationId xmlns:a16="http://schemas.microsoft.com/office/drawing/2014/main" id="{4D5A3CC8-CD23-48AA-805D-AB93EF938845}"/>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91" name="Drop Down 20" hidden="1">
          <a:extLst>
            <a:ext uri="{63B3BB69-23CF-44E3-9099-C40C66FF867C}">
              <a14:compatExt xmlns:a14="http://schemas.microsoft.com/office/drawing/2010/main" spid="_x0000_s2068"/>
            </a:ext>
            <a:ext uri="{FF2B5EF4-FFF2-40B4-BE49-F238E27FC236}">
              <a16:creationId xmlns:a16="http://schemas.microsoft.com/office/drawing/2014/main" id="{657B8FE7-AAF1-4CC7-833A-2124FB813FAE}"/>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92" name="Drop Down 24" hidden="1">
          <a:extLst>
            <a:ext uri="{63B3BB69-23CF-44E3-9099-C40C66FF867C}">
              <a14:compatExt xmlns:a14="http://schemas.microsoft.com/office/drawing/2010/main" spid="_x0000_s2072"/>
            </a:ext>
            <a:ext uri="{FF2B5EF4-FFF2-40B4-BE49-F238E27FC236}">
              <a16:creationId xmlns:a16="http://schemas.microsoft.com/office/drawing/2014/main" id="{1A5E35CD-B22F-4952-8C75-7DB014E8F278}"/>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93" name="Drop Down 4" hidden="1">
          <a:extLst>
            <a:ext uri="{63B3BB69-23CF-44E3-9099-C40C66FF867C}">
              <a14:compatExt xmlns:a14="http://schemas.microsoft.com/office/drawing/2010/main" spid="_x0000_s2052"/>
            </a:ext>
            <a:ext uri="{FF2B5EF4-FFF2-40B4-BE49-F238E27FC236}">
              <a16:creationId xmlns:a16="http://schemas.microsoft.com/office/drawing/2014/main" id="{37DA86DF-2572-48AA-8C74-6C3F11012CED}"/>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94" name="Drop Down 4" hidden="1">
          <a:extLst>
            <a:ext uri="{63B3BB69-23CF-44E3-9099-C40C66FF867C}">
              <a14:compatExt xmlns:a14="http://schemas.microsoft.com/office/drawing/2010/main" spid="_x0000_s2052"/>
            </a:ext>
            <a:ext uri="{FF2B5EF4-FFF2-40B4-BE49-F238E27FC236}">
              <a16:creationId xmlns:a16="http://schemas.microsoft.com/office/drawing/2014/main" id="{26EA192F-47EE-4FB1-8B0C-09B101118723}"/>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95" name="Drop Down 4" hidden="1">
          <a:extLst>
            <a:ext uri="{63B3BB69-23CF-44E3-9099-C40C66FF867C}">
              <a14:compatExt xmlns:a14="http://schemas.microsoft.com/office/drawing/2010/main" spid="_x0000_s2052"/>
            </a:ext>
            <a:ext uri="{FF2B5EF4-FFF2-40B4-BE49-F238E27FC236}">
              <a16:creationId xmlns:a16="http://schemas.microsoft.com/office/drawing/2014/main" id="{A85CC0D4-3AD6-40CA-9713-FEBE0662BDE5}"/>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796" name="Drop Down 4" hidden="1">
          <a:extLst>
            <a:ext uri="{63B3BB69-23CF-44E3-9099-C40C66FF867C}">
              <a14:compatExt xmlns:a14="http://schemas.microsoft.com/office/drawing/2010/main" spid="_x0000_s2052"/>
            </a:ext>
            <a:ext uri="{FF2B5EF4-FFF2-40B4-BE49-F238E27FC236}">
              <a16:creationId xmlns:a16="http://schemas.microsoft.com/office/drawing/2014/main" id="{E959E958-8F76-46A1-9A37-174A756398B0}"/>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797" name="Drop Down 4" hidden="1">
          <a:extLst>
            <a:ext uri="{63B3BB69-23CF-44E3-9099-C40C66FF867C}">
              <a14:compatExt xmlns:a14="http://schemas.microsoft.com/office/drawing/2010/main" spid="_x0000_s2052"/>
            </a:ext>
            <a:ext uri="{FF2B5EF4-FFF2-40B4-BE49-F238E27FC236}">
              <a16:creationId xmlns:a16="http://schemas.microsoft.com/office/drawing/2014/main" id="{1F3013A3-3FCF-4D1F-8D60-43305410B7E9}"/>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798" name="Drop Down 20" hidden="1">
          <a:extLst>
            <a:ext uri="{63B3BB69-23CF-44E3-9099-C40C66FF867C}">
              <a14:compatExt xmlns:a14="http://schemas.microsoft.com/office/drawing/2010/main" spid="_x0000_s2068"/>
            </a:ext>
            <a:ext uri="{FF2B5EF4-FFF2-40B4-BE49-F238E27FC236}">
              <a16:creationId xmlns:a16="http://schemas.microsoft.com/office/drawing/2014/main" id="{D8C764EC-43F9-4660-91C5-00C53477EFA1}"/>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799" name="Drop Down 24" hidden="1">
          <a:extLst>
            <a:ext uri="{63B3BB69-23CF-44E3-9099-C40C66FF867C}">
              <a14:compatExt xmlns:a14="http://schemas.microsoft.com/office/drawing/2010/main" spid="_x0000_s2072"/>
            </a:ext>
            <a:ext uri="{FF2B5EF4-FFF2-40B4-BE49-F238E27FC236}">
              <a16:creationId xmlns:a16="http://schemas.microsoft.com/office/drawing/2014/main" id="{93FCE40E-1B0B-4A68-89B6-13EEAFBF4BC5}"/>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00" name="Drop Down 4" hidden="1">
          <a:extLst>
            <a:ext uri="{63B3BB69-23CF-44E3-9099-C40C66FF867C}">
              <a14:compatExt xmlns:a14="http://schemas.microsoft.com/office/drawing/2010/main" spid="_x0000_s2052"/>
            </a:ext>
            <a:ext uri="{FF2B5EF4-FFF2-40B4-BE49-F238E27FC236}">
              <a16:creationId xmlns:a16="http://schemas.microsoft.com/office/drawing/2014/main" id="{9D8F2616-A5EB-4911-8176-F575379725E8}"/>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01" name="Drop Down 4" hidden="1">
          <a:extLst>
            <a:ext uri="{63B3BB69-23CF-44E3-9099-C40C66FF867C}">
              <a14:compatExt xmlns:a14="http://schemas.microsoft.com/office/drawing/2010/main" spid="_x0000_s2052"/>
            </a:ext>
            <a:ext uri="{FF2B5EF4-FFF2-40B4-BE49-F238E27FC236}">
              <a16:creationId xmlns:a16="http://schemas.microsoft.com/office/drawing/2014/main" id="{40E98A1E-EA98-41B6-A489-D8ACF6594611}"/>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02" name="Drop Down 4" hidden="1">
          <a:extLst>
            <a:ext uri="{63B3BB69-23CF-44E3-9099-C40C66FF867C}">
              <a14:compatExt xmlns:a14="http://schemas.microsoft.com/office/drawing/2010/main" spid="_x0000_s2052"/>
            </a:ext>
            <a:ext uri="{FF2B5EF4-FFF2-40B4-BE49-F238E27FC236}">
              <a16:creationId xmlns:a16="http://schemas.microsoft.com/office/drawing/2014/main" id="{2D48547D-15D5-4AE5-AD2B-3F12DDC6756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03" name="Drop Down 4" hidden="1">
          <a:extLst>
            <a:ext uri="{63B3BB69-23CF-44E3-9099-C40C66FF867C}">
              <a14:compatExt xmlns:a14="http://schemas.microsoft.com/office/drawing/2010/main" spid="_x0000_s2052"/>
            </a:ext>
            <a:ext uri="{FF2B5EF4-FFF2-40B4-BE49-F238E27FC236}">
              <a16:creationId xmlns:a16="http://schemas.microsoft.com/office/drawing/2014/main" id="{0E2B3390-1E6F-456F-824A-438C5D8C0651}"/>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04" name="Drop Down 4" hidden="1">
          <a:extLst>
            <a:ext uri="{63B3BB69-23CF-44E3-9099-C40C66FF867C}">
              <a14:compatExt xmlns:a14="http://schemas.microsoft.com/office/drawing/2010/main" spid="_x0000_s2052"/>
            </a:ext>
            <a:ext uri="{FF2B5EF4-FFF2-40B4-BE49-F238E27FC236}">
              <a16:creationId xmlns:a16="http://schemas.microsoft.com/office/drawing/2014/main" id="{BA2C89A8-512D-45C7-B41A-9DBC20420476}"/>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805" name="Drop Down 20" hidden="1">
          <a:extLst>
            <a:ext uri="{63B3BB69-23CF-44E3-9099-C40C66FF867C}">
              <a14:compatExt xmlns:a14="http://schemas.microsoft.com/office/drawing/2010/main" spid="_x0000_s2068"/>
            </a:ext>
            <a:ext uri="{FF2B5EF4-FFF2-40B4-BE49-F238E27FC236}">
              <a16:creationId xmlns:a16="http://schemas.microsoft.com/office/drawing/2014/main" id="{FB902C0F-DAF3-4735-BB61-408AA8F64A79}"/>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806" name="Drop Down 24" hidden="1">
          <a:extLst>
            <a:ext uri="{63B3BB69-23CF-44E3-9099-C40C66FF867C}">
              <a14:compatExt xmlns:a14="http://schemas.microsoft.com/office/drawing/2010/main" spid="_x0000_s2072"/>
            </a:ext>
            <a:ext uri="{FF2B5EF4-FFF2-40B4-BE49-F238E27FC236}">
              <a16:creationId xmlns:a16="http://schemas.microsoft.com/office/drawing/2014/main" id="{6537392A-BBBB-4A10-BA1F-2E0C3A48B27A}"/>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07" name="Drop Down 4" hidden="1">
          <a:extLst>
            <a:ext uri="{63B3BB69-23CF-44E3-9099-C40C66FF867C}">
              <a14:compatExt xmlns:a14="http://schemas.microsoft.com/office/drawing/2010/main" spid="_x0000_s2052"/>
            </a:ext>
            <a:ext uri="{FF2B5EF4-FFF2-40B4-BE49-F238E27FC236}">
              <a16:creationId xmlns:a16="http://schemas.microsoft.com/office/drawing/2014/main" id="{3177B044-792A-4B18-92EF-A6F29E01C502}"/>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08" name="Drop Down 4" hidden="1">
          <a:extLst>
            <a:ext uri="{63B3BB69-23CF-44E3-9099-C40C66FF867C}">
              <a14:compatExt xmlns:a14="http://schemas.microsoft.com/office/drawing/2010/main" spid="_x0000_s2052"/>
            </a:ext>
            <a:ext uri="{FF2B5EF4-FFF2-40B4-BE49-F238E27FC236}">
              <a16:creationId xmlns:a16="http://schemas.microsoft.com/office/drawing/2014/main" id="{B517B2C8-B5EA-449C-873C-3C0514C27E2C}"/>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09" name="Drop Down 4" hidden="1">
          <a:extLst>
            <a:ext uri="{63B3BB69-23CF-44E3-9099-C40C66FF867C}">
              <a14:compatExt xmlns:a14="http://schemas.microsoft.com/office/drawing/2010/main" spid="_x0000_s2052"/>
            </a:ext>
            <a:ext uri="{FF2B5EF4-FFF2-40B4-BE49-F238E27FC236}">
              <a16:creationId xmlns:a16="http://schemas.microsoft.com/office/drawing/2014/main" id="{55248F77-CD12-406C-88E2-65E12C640279}"/>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10" name="Drop Down 4" hidden="1">
          <a:extLst>
            <a:ext uri="{63B3BB69-23CF-44E3-9099-C40C66FF867C}">
              <a14:compatExt xmlns:a14="http://schemas.microsoft.com/office/drawing/2010/main" spid="_x0000_s2052"/>
            </a:ext>
            <a:ext uri="{FF2B5EF4-FFF2-40B4-BE49-F238E27FC236}">
              <a16:creationId xmlns:a16="http://schemas.microsoft.com/office/drawing/2014/main" id="{17B0358A-2AC2-481A-B6DC-3985EA551FF6}"/>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11" name="Drop Down 4" hidden="1">
          <a:extLst>
            <a:ext uri="{63B3BB69-23CF-44E3-9099-C40C66FF867C}">
              <a14:compatExt xmlns:a14="http://schemas.microsoft.com/office/drawing/2010/main" spid="_x0000_s2052"/>
            </a:ext>
            <a:ext uri="{FF2B5EF4-FFF2-40B4-BE49-F238E27FC236}">
              <a16:creationId xmlns:a16="http://schemas.microsoft.com/office/drawing/2014/main" id="{049AA6DA-4D8A-43A6-9B8D-B60312479A2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812" name="Drop Down 20" hidden="1">
          <a:extLst>
            <a:ext uri="{63B3BB69-23CF-44E3-9099-C40C66FF867C}">
              <a14:compatExt xmlns:a14="http://schemas.microsoft.com/office/drawing/2010/main" spid="_x0000_s2068"/>
            </a:ext>
            <a:ext uri="{FF2B5EF4-FFF2-40B4-BE49-F238E27FC236}">
              <a16:creationId xmlns:a16="http://schemas.microsoft.com/office/drawing/2014/main" id="{C4B1FFFB-4CEE-4A49-96B9-A4448110E053}"/>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813" name="Drop Down 24" hidden="1">
          <a:extLst>
            <a:ext uri="{63B3BB69-23CF-44E3-9099-C40C66FF867C}">
              <a14:compatExt xmlns:a14="http://schemas.microsoft.com/office/drawing/2010/main" spid="_x0000_s2072"/>
            </a:ext>
            <a:ext uri="{FF2B5EF4-FFF2-40B4-BE49-F238E27FC236}">
              <a16:creationId xmlns:a16="http://schemas.microsoft.com/office/drawing/2014/main" id="{EAD85923-9347-407B-B716-870290CDC46F}"/>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14" name="Drop Down 4" hidden="1">
          <a:extLst>
            <a:ext uri="{63B3BB69-23CF-44E3-9099-C40C66FF867C}">
              <a14:compatExt xmlns:a14="http://schemas.microsoft.com/office/drawing/2010/main" spid="_x0000_s2052"/>
            </a:ext>
            <a:ext uri="{FF2B5EF4-FFF2-40B4-BE49-F238E27FC236}">
              <a16:creationId xmlns:a16="http://schemas.microsoft.com/office/drawing/2014/main" id="{E3F97144-4874-4079-A5E2-FF3EA41C6FF3}"/>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15" name="Drop Down 4" hidden="1">
          <a:extLst>
            <a:ext uri="{63B3BB69-23CF-44E3-9099-C40C66FF867C}">
              <a14:compatExt xmlns:a14="http://schemas.microsoft.com/office/drawing/2010/main" spid="_x0000_s2052"/>
            </a:ext>
            <a:ext uri="{FF2B5EF4-FFF2-40B4-BE49-F238E27FC236}">
              <a16:creationId xmlns:a16="http://schemas.microsoft.com/office/drawing/2014/main" id="{4C266815-433B-405F-8289-D03379085AED}"/>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16" name="Drop Down 4" hidden="1">
          <a:extLst>
            <a:ext uri="{63B3BB69-23CF-44E3-9099-C40C66FF867C}">
              <a14:compatExt xmlns:a14="http://schemas.microsoft.com/office/drawing/2010/main" spid="_x0000_s2052"/>
            </a:ext>
            <a:ext uri="{FF2B5EF4-FFF2-40B4-BE49-F238E27FC236}">
              <a16:creationId xmlns:a16="http://schemas.microsoft.com/office/drawing/2014/main" id="{41FCAF83-F8ED-46BC-BF90-F831BDC59721}"/>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17" name="Drop Down 4" hidden="1">
          <a:extLst>
            <a:ext uri="{63B3BB69-23CF-44E3-9099-C40C66FF867C}">
              <a14:compatExt xmlns:a14="http://schemas.microsoft.com/office/drawing/2010/main" spid="_x0000_s2052"/>
            </a:ext>
            <a:ext uri="{FF2B5EF4-FFF2-40B4-BE49-F238E27FC236}">
              <a16:creationId xmlns:a16="http://schemas.microsoft.com/office/drawing/2014/main" id="{78B20FAB-39BE-4915-BDC0-9F1124CED160}"/>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18" name="Drop Down 4" hidden="1">
          <a:extLst>
            <a:ext uri="{63B3BB69-23CF-44E3-9099-C40C66FF867C}">
              <a14:compatExt xmlns:a14="http://schemas.microsoft.com/office/drawing/2010/main" spid="_x0000_s2052"/>
            </a:ext>
            <a:ext uri="{FF2B5EF4-FFF2-40B4-BE49-F238E27FC236}">
              <a16:creationId xmlns:a16="http://schemas.microsoft.com/office/drawing/2014/main" id="{21B869B8-AC71-45F4-96A2-171E87C6DE7E}"/>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269</xdr:row>
      <xdr:rowOff>0</xdr:rowOff>
    </xdr:from>
    <xdr:ext cx="1921468" cy="195685"/>
    <xdr:sp macro="" textlink="">
      <xdr:nvSpPr>
        <xdr:cNvPr id="2819" name="Drop Down 20" hidden="1">
          <a:extLst>
            <a:ext uri="{63B3BB69-23CF-44E3-9099-C40C66FF867C}">
              <a14:compatExt xmlns:a14="http://schemas.microsoft.com/office/drawing/2010/main" spid="_x0000_s2068"/>
            </a:ext>
            <a:ext uri="{FF2B5EF4-FFF2-40B4-BE49-F238E27FC236}">
              <a16:creationId xmlns:a16="http://schemas.microsoft.com/office/drawing/2014/main" id="{ECE0090C-F773-40FB-9D6B-B1CB66F3EADC}"/>
            </a:ext>
          </a:extLst>
        </xdr:cNvPr>
        <xdr:cNvSpPr/>
      </xdr:nvSpPr>
      <xdr:spPr bwMode="auto">
        <a:xfrm>
          <a:off x="6065520" y="512368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2820" name="Drop Down 24" hidden="1">
          <a:extLst>
            <a:ext uri="{63B3BB69-23CF-44E3-9099-C40C66FF867C}">
              <a14:compatExt xmlns:a14="http://schemas.microsoft.com/office/drawing/2010/main" spid="_x0000_s2072"/>
            </a:ext>
            <a:ext uri="{FF2B5EF4-FFF2-40B4-BE49-F238E27FC236}">
              <a16:creationId xmlns:a16="http://schemas.microsoft.com/office/drawing/2014/main" id="{533BAD65-3E47-4284-8162-41EF036E60AA}"/>
            </a:ext>
          </a:extLst>
        </xdr:cNvPr>
        <xdr:cNvSpPr/>
      </xdr:nvSpPr>
      <xdr:spPr bwMode="auto">
        <a:xfrm>
          <a:off x="3901440" y="512368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21" name="Drop Down 4" hidden="1">
          <a:extLst>
            <a:ext uri="{63B3BB69-23CF-44E3-9099-C40C66FF867C}">
              <a14:compatExt xmlns:a14="http://schemas.microsoft.com/office/drawing/2010/main" spid="_x0000_s2052"/>
            </a:ext>
            <a:ext uri="{FF2B5EF4-FFF2-40B4-BE49-F238E27FC236}">
              <a16:creationId xmlns:a16="http://schemas.microsoft.com/office/drawing/2014/main" id="{0F68A17E-E1E1-4795-ACA1-618D6AF0FD2F}"/>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22" name="Drop Down 4" hidden="1">
          <a:extLst>
            <a:ext uri="{63B3BB69-23CF-44E3-9099-C40C66FF867C}">
              <a14:compatExt xmlns:a14="http://schemas.microsoft.com/office/drawing/2010/main" spid="_x0000_s2052"/>
            </a:ext>
            <a:ext uri="{FF2B5EF4-FFF2-40B4-BE49-F238E27FC236}">
              <a16:creationId xmlns:a16="http://schemas.microsoft.com/office/drawing/2014/main" id="{4C8FA1B2-A366-488D-8769-754C0236156D}"/>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269</xdr:row>
      <xdr:rowOff>0</xdr:rowOff>
    </xdr:from>
    <xdr:ext cx="2529840" cy="195685"/>
    <xdr:sp macro="" textlink="">
      <xdr:nvSpPr>
        <xdr:cNvPr id="2823" name="Drop Down 4" hidden="1">
          <a:extLst>
            <a:ext uri="{63B3BB69-23CF-44E3-9099-C40C66FF867C}">
              <a14:compatExt xmlns:a14="http://schemas.microsoft.com/office/drawing/2010/main" spid="_x0000_s2052"/>
            </a:ext>
            <a:ext uri="{FF2B5EF4-FFF2-40B4-BE49-F238E27FC236}">
              <a16:creationId xmlns:a16="http://schemas.microsoft.com/office/drawing/2014/main" id="{70DCF059-9D3F-43FD-9B11-1232859BDA9C}"/>
            </a:ext>
          </a:extLst>
        </xdr:cNvPr>
        <xdr:cNvSpPr/>
      </xdr:nvSpPr>
      <xdr:spPr bwMode="auto">
        <a:xfrm>
          <a:off x="553974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269</xdr:row>
      <xdr:rowOff>0</xdr:rowOff>
    </xdr:from>
    <xdr:ext cx="2529840" cy="195685"/>
    <xdr:sp macro="" textlink="">
      <xdr:nvSpPr>
        <xdr:cNvPr id="2824" name="Drop Down 4" hidden="1">
          <a:extLst>
            <a:ext uri="{63B3BB69-23CF-44E3-9099-C40C66FF867C}">
              <a14:compatExt xmlns:a14="http://schemas.microsoft.com/office/drawing/2010/main" spid="_x0000_s2052"/>
            </a:ext>
            <a:ext uri="{FF2B5EF4-FFF2-40B4-BE49-F238E27FC236}">
              <a16:creationId xmlns:a16="http://schemas.microsoft.com/office/drawing/2014/main" id="{BB9B843F-8E59-4D3B-B1CC-4EF978C02EE9}"/>
            </a:ext>
          </a:extLst>
        </xdr:cNvPr>
        <xdr:cNvSpPr/>
      </xdr:nvSpPr>
      <xdr:spPr bwMode="auto">
        <a:xfrm>
          <a:off x="5227320" y="512368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25" name="Drop Down 4" hidden="1">
          <a:extLst>
            <a:ext uri="{63B3BB69-23CF-44E3-9099-C40C66FF867C}">
              <a14:compatExt xmlns:a14="http://schemas.microsoft.com/office/drawing/2010/main" spid="_x0000_s2052"/>
            </a:ext>
            <a:ext uri="{FF2B5EF4-FFF2-40B4-BE49-F238E27FC236}">
              <a16:creationId xmlns:a16="http://schemas.microsoft.com/office/drawing/2014/main" id="{6E6EDC3B-9CFC-4583-964D-A25674D579F4}"/>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26" name="Drop Down 20" hidden="1">
          <a:extLst>
            <a:ext uri="{63B3BB69-23CF-44E3-9099-C40C66FF867C}">
              <a14:compatExt xmlns:a14="http://schemas.microsoft.com/office/drawing/2010/main" spid="_x0000_s2068"/>
            </a:ext>
            <a:ext uri="{FF2B5EF4-FFF2-40B4-BE49-F238E27FC236}">
              <a16:creationId xmlns:a16="http://schemas.microsoft.com/office/drawing/2014/main" id="{049CF293-3A21-4395-A308-3C41B771E686}"/>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27" name="Drop Down 24" hidden="1">
          <a:extLst>
            <a:ext uri="{63B3BB69-23CF-44E3-9099-C40C66FF867C}">
              <a14:compatExt xmlns:a14="http://schemas.microsoft.com/office/drawing/2010/main" spid="_x0000_s2072"/>
            </a:ext>
            <a:ext uri="{FF2B5EF4-FFF2-40B4-BE49-F238E27FC236}">
              <a16:creationId xmlns:a16="http://schemas.microsoft.com/office/drawing/2014/main" id="{70D74648-A1AF-4B53-9534-278E93BB9DE0}"/>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28" name="Drop Down 4" hidden="1">
          <a:extLst>
            <a:ext uri="{63B3BB69-23CF-44E3-9099-C40C66FF867C}">
              <a14:compatExt xmlns:a14="http://schemas.microsoft.com/office/drawing/2010/main" spid="_x0000_s2052"/>
            </a:ext>
            <a:ext uri="{FF2B5EF4-FFF2-40B4-BE49-F238E27FC236}">
              <a16:creationId xmlns:a16="http://schemas.microsoft.com/office/drawing/2014/main" id="{842D0F67-0DF4-4614-8796-6420C2B03D20}"/>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29" name="Drop Down 4" hidden="1">
          <a:extLst>
            <a:ext uri="{63B3BB69-23CF-44E3-9099-C40C66FF867C}">
              <a14:compatExt xmlns:a14="http://schemas.microsoft.com/office/drawing/2010/main" spid="_x0000_s2052"/>
            </a:ext>
            <a:ext uri="{FF2B5EF4-FFF2-40B4-BE49-F238E27FC236}">
              <a16:creationId xmlns:a16="http://schemas.microsoft.com/office/drawing/2014/main" id="{998FB211-FCCD-48B1-9DF9-50B25ED9640B}"/>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30" name="Drop Down 4" hidden="1">
          <a:extLst>
            <a:ext uri="{63B3BB69-23CF-44E3-9099-C40C66FF867C}">
              <a14:compatExt xmlns:a14="http://schemas.microsoft.com/office/drawing/2010/main" spid="_x0000_s2052"/>
            </a:ext>
            <a:ext uri="{FF2B5EF4-FFF2-40B4-BE49-F238E27FC236}">
              <a16:creationId xmlns:a16="http://schemas.microsoft.com/office/drawing/2014/main" id="{53E57251-FA66-4E2D-90AD-187F201C1CC1}"/>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31" name="Drop Down 4" hidden="1">
          <a:extLst>
            <a:ext uri="{63B3BB69-23CF-44E3-9099-C40C66FF867C}">
              <a14:compatExt xmlns:a14="http://schemas.microsoft.com/office/drawing/2010/main" spid="_x0000_s2052"/>
            </a:ext>
            <a:ext uri="{FF2B5EF4-FFF2-40B4-BE49-F238E27FC236}">
              <a16:creationId xmlns:a16="http://schemas.microsoft.com/office/drawing/2014/main" id="{227E030D-E242-46A2-A458-A5393A0DD753}"/>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32" name="Drop Down 4" hidden="1">
          <a:extLst>
            <a:ext uri="{63B3BB69-23CF-44E3-9099-C40C66FF867C}">
              <a14:compatExt xmlns:a14="http://schemas.microsoft.com/office/drawing/2010/main" spid="_x0000_s2052"/>
            </a:ext>
            <a:ext uri="{FF2B5EF4-FFF2-40B4-BE49-F238E27FC236}">
              <a16:creationId xmlns:a16="http://schemas.microsoft.com/office/drawing/2014/main" id="{EFE746B6-BEDA-4739-9BB2-B335368EE445}"/>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33" name="Drop Down 20" hidden="1">
          <a:extLst>
            <a:ext uri="{63B3BB69-23CF-44E3-9099-C40C66FF867C}">
              <a14:compatExt xmlns:a14="http://schemas.microsoft.com/office/drawing/2010/main" spid="_x0000_s2068"/>
            </a:ext>
            <a:ext uri="{FF2B5EF4-FFF2-40B4-BE49-F238E27FC236}">
              <a16:creationId xmlns:a16="http://schemas.microsoft.com/office/drawing/2014/main" id="{B159A224-7C97-485B-9532-BF68F26771F6}"/>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34" name="Drop Down 24" hidden="1">
          <a:extLst>
            <a:ext uri="{63B3BB69-23CF-44E3-9099-C40C66FF867C}">
              <a14:compatExt xmlns:a14="http://schemas.microsoft.com/office/drawing/2010/main" spid="_x0000_s2072"/>
            </a:ext>
            <a:ext uri="{FF2B5EF4-FFF2-40B4-BE49-F238E27FC236}">
              <a16:creationId xmlns:a16="http://schemas.microsoft.com/office/drawing/2014/main" id="{423B4F54-75DF-482A-A56F-E07E7A2677EC}"/>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35" name="Drop Down 4" hidden="1">
          <a:extLst>
            <a:ext uri="{63B3BB69-23CF-44E3-9099-C40C66FF867C}">
              <a14:compatExt xmlns:a14="http://schemas.microsoft.com/office/drawing/2010/main" spid="_x0000_s2052"/>
            </a:ext>
            <a:ext uri="{FF2B5EF4-FFF2-40B4-BE49-F238E27FC236}">
              <a16:creationId xmlns:a16="http://schemas.microsoft.com/office/drawing/2014/main" id="{BD7DC7C8-C9FC-42E5-BECD-0695C435D6D4}"/>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36" name="Drop Down 4" hidden="1">
          <a:extLst>
            <a:ext uri="{63B3BB69-23CF-44E3-9099-C40C66FF867C}">
              <a14:compatExt xmlns:a14="http://schemas.microsoft.com/office/drawing/2010/main" spid="_x0000_s2052"/>
            </a:ext>
            <a:ext uri="{FF2B5EF4-FFF2-40B4-BE49-F238E27FC236}">
              <a16:creationId xmlns:a16="http://schemas.microsoft.com/office/drawing/2014/main" id="{7B24AA6E-2837-4E3D-92E2-78C81432BA77}"/>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37" name="Drop Down 4" hidden="1">
          <a:extLst>
            <a:ext uri="{63B3BB69-23CF-44E3-9099-C40C66FF867C}">
              <a14:compatExt xmlns:a14="http://schemas.microsoft.com/office/drawing/2010/main" spid="_x0000_s2052"/>
            </a:ext>
            <a:ext uri="{FF2B5EF4-FFF2-40B4-BE49-F238E27FC236}">
              <a16:creationId xmlns:a16="http://schemas.microsoft.com/office/drawing/2014/main" id="{F8E42A6F-0034-4856-BB14-0882A1BD288A}"/>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38" name="Drop Down 4" hidden="1">
          <a:extLst>
            <a:ext uri="{63B3BB69-23CF-44E3-9099-C40C66FF867C}">
              <a14:compatExt xmlns:a14="http://schemas.microsoft.com/office/drawing/2010/main" spid="_x0000_s2052"/>
            </a:ext>
            <a:ext uri="{FF2B5EF4-FFF2-40B4-BE49-F238E27FC236}">
              <a16:creationId xmlns:a16="http://schemas.microsoft.com/office/drawing/2014/main" id="{9FF04060-21BE-4CC1-814E-38C465AC9652}"/>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39" name="Drop Down 4" hidden="1">
          <a:extLst>
            <a:ext uri="{63B3BB69-23CF-44E3-9099-C40C66FF867C}">
              <a14:compatExt xmlns:a14="http://schemas.microsoft.com/office/drawing/2010/main" spid="_x0000_s2052"/>
            </a:ext>
            <a:ext uri="{FF2B5EF4-FFF2-40B4-BE49-F238E27FC236}">
              <a16:creationId xmlns:a16="http://schemas.microsoft.com/office/drawing/2014/main" id="{B7EFB4C7-8CF0-4D39-BBF6-66CCA172BE93}"/>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40" name="Drop Down 20" hidden="1">
          <a:extLst>
            <a:ext uri="{63B3BB69-23CF-44E3-9099-C40C66FF867C}">
              <a14:compatExt xmlns:a14="http://schemas.microsoft.com/office/drawing/2010/main" spid="_x0000_s2068"/>
            </a:ext>
            <a:ext uri="{FF2B5EF4-FFF2-40B4-BE49-F238E27FC236}">
              <a16:creationId xmlns:a16="http://schemas.microsoft.com/office/drawing/2014/main" id="{DB9F6130-C0A8-4F2F-BAA1-EFE3137DFF32}"/>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41" name="Drop Down 24" hidden="1">
          <a:extLst>
            <a:ext uri="{63B3BB69-23CF-44E3-9099-C40C66FF867C}">
              <a14:compatExt xmlns:a14="http://schemas.microsoft.com/office/drawing/2010/main" spid="_x0000_s2072"/>
            </a:ext>
            <a:ext uri="{FF2B5EF4-FFF2-40B4-BE49-F238E27FC236}">
              <a16:creationId xmlns:a16="http://schemas.microsoft.com/office/drawing/2014/main" id="{0BC50A7A-E95D-424F-9E73-B33F557FC1C7}"/>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42" name="Drop Down 4" hidden="1">
          <a:extLst>
            <a:ext uri="{63B3BB69-23CF-44E3-9099-C40C66FF867C}">
              <a14:compatExt xmlns:a14="http://schemas.microsoft.com/office/drawing/2010/main" spid="_x0000_s2052"/>
            </a:ext>
            <a:ext uri="{FF2B5EF4-FFF2-40B4-BE49-F238E27FC236}">
              <a16:creationId xmlns:a16="http://schemas.microsoft.com/office/drawing/2014/main" id="{42BAEAC3-7364-4BF3-9D33-FDEE3AA1BBD2}"/>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43" name="Drop Down 4" hidden="1">
          <a:extLst>
            <a:ext uri="{63B3BB69-23CF-44E3-9099-C40C66FF867C}">
              <a14:compatExt xmlns:a14="http://schemas.microsoft.com/office/drawing/2010/main" spid="_x0000_s2052"/>
            </a:ext>
            <a:ext uri="{FF2B5EF4-FFF2-40B4-BE49-F238E27FC236}">
              <a16:creationId xmlns:a16="http://schemas.microsoft.com/office/drawing/2014/main" id="{68597469-00FC-420E-8B00-74DC957F0AEB}"/>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44" name="Drop Down 4" hidden="1">
          <a:extLst>
            <a:ext uri="{63B3BB69-23CF-44E3-9099-C40C66FF867C}">
              <a14:compatExt xmlns:a14="http://schemas.microsoft.com/office/drawing/2010/main" spid="_x0000_s2052"/>
            </a:ext>
            <a:ext uri="{FF2B5EF4-FFF2-40B4-BE49-F238E27FC236}">
              <a16:creationId xmlns:a16="http://schemas.microsoft.com/office/drawing/2014/main" id="{CA8B860C-23DB-4042-B5C2-BA1FEDAAB384}"/>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45" name="Drop Down 4" hidden="1">
          <a:extLst>
            <a:ext uri="{63B3BB69-23CF-44E3-9099-C40C66FF867C}">
              <a14:compatExt xmlns:a14="http://schemas.microsoft.com/office/drawing/2010/main" spid="_x0000_s2052"/>
            </a:ext>
            <a:ext uri="{FF2B5EF4-FFF2-40B4-BE49-F238E27FC236}">
              <a16:creationId xmlns:a16="http://schemas.microsoft.com/office/drawing/2014/main" id="{C71ED1E4-5B99-4B50-8194-62B4E998F91F}"/>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46" name="Drop Down 4" hidden="1">
          <a:extLst>
            <a:ext uri="{63B3BB69-23CF-44E3-9099-C40C66FF867C}">
              <a14:compatExt xmlns:a14="http://schemas.microsoft.com/office/drawing/2010/main" spid="_x0000_s2052"/>
            </a:ext>
            <a:ext uri="{FF2B5EF4-FFF2-40B4-BE49-F238E27FC236}">
              <a16:creationId xmlns:a16="http://schemas.microsoft.com/office/drawing/2014/main" id="{5D03C434-F5D2-4CFD-92BB-961CEA824189}"/>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47" name="Drop Down 20" hidden="1">
          <a:extLst>
            <a:ext uri="{63B3BB69-23CF-44E3-9099-C40C66FF867C}">
              <a14:compatExt xmlns:a14="http://schemas.microsoft.com/office/drawing/2010/main" spid="_x0000_s2068"/>
            </a:ext>
            <a:ext uri="{FF2B5EF4-FFF2-40B4-BE49-F238E27FC236}">
              <a16:creationId xmlns:a16="http://schemas.microsoft.com/office/drawing/2014/main" id="{76EAEDF9-1BE2-4558-97E5-CE1D5E058C5A}"/>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48" name="Drop Down 24" hidden="1">
          <a:extLst>
            <a:ext uri="{63B3BB69-23CF-44E3-9099-C40C66FF867C}">
              <a14:compatExt xmlns:a14="http://schemas.microsoft.com/office/drawing/2010/main" spid="_x0000_s2072"/>
            </a:ext>
            <a:ext uri="{FF2B5EF4-FFF2-40B4-BE49-F238E27FC236}">
              <a16:creationId xmlns:a16="http://schemas.microsoft.com/office/drawing/2014/main" id="{60C38B9C-D7C5-408B-BA24-318D3D38EE9F}"/>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49" name="Drop Down 4" hidden="1">
          <a:extLst>
            <a:ext uri="{63B3BB69-23CF-44E3-9099-C40C66FF867C}">
              <a14:compatExt xmlns:a14="http://schemas.microsoft.com/office/drawing/2010/main" spid="_x0000_s2052"/>
            </a:ext>
            <a:ext uri="{FF2B5EF4-FFF2-40B4-BE49-F238E27FC236}">
              <a16:creationId xmlns:a16="http://schemas.microsoft.com/office/drawing/2014/main" id="{59F35D93-0B55-4AAE-ADC7-252E98D297BE}"/>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50" name="Drop Down 4" hidden="1">
          <a:extLst>
            <a:ext uri="{63B3BB69-23CF-44E3-9099-C40C66FF867C}">
              <a14:compatExt xmlns:a14="http://schemas.microsoft.com/office/drawing/2010/main" spid="_x0000_s2052"/>
            </a:ext>
            <a:ext uri="{FF2B5EF4-FFF2-40B4-BE49-F238E27FC236}">
              <a16:creationId xmlns:a16="http://schemas.microsoft.com/office/drawing/2014/main" id="{22935E56-E320-4000-B6FD-0CE89CC20C94}"/>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51" name="Drop Down 4" hidden="1">
          <a:extLst>
            <a:ext uri="{63B3BB69-23CF-44E3-9099-C40C66FF867C}">
              <a14:compatExt xmlns:a14="http://schemas.microsoft.com/office/drawing/2010/main" spid="_x0000_s2052"/>
            </a:ext>
            <a:ext uri="{FF2B5EF4-FFF2-40B4-BE49-F238E27FC236}">
              <a16:creationId xmlns:a16="http://schemas.microsoft.com/office/drawing/2014/main" id="{EEF42BB1-71DB-4D76-9587-DC19DDEF5C4F}"/>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52" name="Drop Down 4" hidden="1">
          <a:extLst>
            <a:ext uri="{63B3BB69-23CF-44E3-9099-C40C66FF867C}">
              <a14:compatExt xmlns:a14="http://schemas.microsoft.com/office/drawing/2010/main" spid="_x0000_s2052"/>
            </a:ext>
            <a:ext uri="{FF2B5EF4-FFF2-40B4-BE49-F238E27FC236}">
              <a16:creationId xmlns:a16="http://schemas.microsoft.com/office/drawing/2014/main" id="{BD75ED9D-251E-4249-8C0D-16CE9C04ED6C}"/>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53" name="Drop Down 4" hidden="1">
          <a:extLst>
            <a:ext uri="{63B3BB69-23CF-44E3-9099-C40C66FF867C}">
              <a14:compatExt xmlns:a14="http://schemas.microsoft.com/office/drawing/2010/main" spid="_x0000_s2052"/>
            </a:ext>
            <a:ext uri="{FF2B5EF4-FFF2-40B4-BE49-F238E27FC236}">
              <a16:creationId xmlns:a16="http://schemas.microsoft.com/office/drawing/2014/main" id="{3980149F-DFF1-42F3-BC12-A5A1FF0BA58D}"/>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54" name="Drop Down 20" hidden="1">
          <a:extLst>
            <a:ext uri="{63B3BB69-23CF-44E3-9099-C40C66FF867C}">
              <a14:compatExt xmlns:a14="http://schemas.microsoft.com/office/drawing/2010/main" spid="_x0000_s2068"/>
            </a:ext>
            <a:ext uri="{FF2B5EF4-FFF2-40B4-BE49-F238E27FC236}">
              <a16:creationId xmlns:a16="http://schemas.microsoft.com/office/drawing/2014/main" id="{67CA395A-89D5-42CC-8C06-9B4C2D32B6A6}"/>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55" name="Drop Down 24" hidden="1">
          <a:extLst>
            <a:ext uri="{63B3BB69-23CF-44E3-9099-C40C66FF867C}">
              <a14:compatExt xmlns:a14="http://schemas.microsoft.com/office/drawing/2010/main" spid="_x0000_s2072"/>
            </a:ext>
            <a:ext uri="{FF2B5EF4-FFF2-40B4-BE49-F238E27FC236}">
              <a16:creationId xmlns:a16="http://schemas.microsoft.com/office/drawing/2014/main" id="{7162E9F6-4D92-4404-A8EF-85AA7E7173ED}"/>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56" name="Drop Down 4" hidden="1">
          <a:extLst>
            <a:ext uri="{63B3BB69-23CF-44E3-9099-C40C66FF867C}">
              <a14:compatExt xmlns:a14="http://schemas.microsoft.com/office/drawing/2010/main" spid="_x0000_s2052"/>
            </a:ext>
            <a:ext uri="{FF2B5EF4-FFF2-40B4-BE49-F238E27FC236}">
              <a16:creationId xmlns:a16="http://schemas.microsoft.com/office/drawing/2014/main" id="{0A9496A3-6E9B-420A-BB9E-5E4A0FF0DDBB}"/>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57" name="Drop Down 4" hidden="1">
          <a:extLst>
            <a:ext uri="{63B3BB69-23CF-44E3-9099-C40C66FF867C}">
              <a14:compatExt xmlns:a14="http://schemas.microsoft.com/office/drawing/2010/main" spid="_x0000_s2052"/>
            </a:ext>
            <a:ext uri="{FF2B5EF4-FFF2-40B4-BE49-F238E27FC236}">
              <a16:creationId xmlns:a16="http://schemas.microsoft.com/office/drawing/2014/main" id="{FBAD1A8B-EAD7-4B79-8B50-0945E96040B0}"/>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58" name="Drop Down 4" hidden="1">
          <a:extLst>
            <a:ext uri="{63B3BB69-23CF-44E3-9099-C40C66FF867C}">
              <a14:compatExt xmlns:a14="http://schemas.microsoft.com/office/drawing/2010/main" spid="_x0000_s2052"/>
            </a:ext>
            <a:ext uri="{FF2B5EF4-FFF2-40B4-BE49-F238E27FC236}">
              <a16:creationId xmlns:a16="http://schemas.microsoft.com/office/drawing/2014/main" id="{FECDB0A4-7846-4442-8135-E2737D76A198}"/>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59" name="Drop Down 4" hidden="1">
          <a:extLst>
            <a:ext uri="{63B3BB69-23CF-44E3-9099-C40C66FF867C}">
              <a14:compatExt xmlns:a14="http://schemas.microsoft.com/office/drawing/2010/main" spid="_x0000_s2052"/>
            </a:ext>
            <a:ext uri="{FF2B5EF4-FFF2-40B4-BE49-F238E27FC236}">
              <a16:creationId xmlns:a16="http://schemas.microsoft.com/office/drawing/2014/main" id="{FAD80B27-AEF9-4053-A809-7477D7801612}"/>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60" name="Drop Down 4" hidden="1">
          <a:extLst>
            <a:ext uri="{63B3BB69-23CF-44E3-9099-C40C66FF867C}">
              <a14:compatExt xmlns:a14="http://schemas.microsoft.com/office/drawing/2010/main" spid="_x0000_s2052"/>
            </a:ext>
            <a:ext uri="{FF2B5EF4-FFF2-40B4-BE49-F238E27FC236}">
              <a16:creationId xmlns:a16="http://schemas.microsoft.com/office/drawing/2014/main" id="{C1B30CA6-4072-4489-B7A0-E98B49294C9F}"/>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61" name="Drop Down 20" hidden="1">
          <a:extLst>
            <a:ext uri="{63B3BB69-23CF-44E3-9099-C40C66FF867C}">
              <a14:compatExt xmlns:a14="http://schemas.microsoft.com/office/drawing/2010/main" spid="_x0000_s2068"/>
            </a:ext>
            <a:ext uri="{FF2B5EF4-FFF2-40B4-BE49-F238E27FC236}">
              <a16:creationId xmlns:a16="http://schemas.microsoft.com/office/drawing/2014/main" id="{38AD3147-4555-4DAE-90BC-28ACB7DDE1BF}"/>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62" name="Drop Down 24" hidden="1">
          <a:extLst>
            <a:ext uri="{63B3BB69-23CF-44E3-9099-C40C66FF867C}">
              <a14:compatExt xmlns:a14="http://schemas.microsoft.com/office/drawing/2010/main" spid="_x0000_s2072"/>
            </a:ext>
            <a:ext uri="{FF2B5EF4-FFF2-40B4-BE49-F238E27FC236}">
              <a16:creationId xmlns:a16="http://schemas.microsoft.com/office/drawing/2014/main" id="{8D33BAF8-E9FC-4ABB-BE1D-7E9EE747C8F7}"/>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63" name="Drop Down 4" hidden="1">
          <a:extLst>
            <a:ext uri="{63B3BB69-23CF-44E3-9099-C40C66FF867C}">
              <a14:compatExt xmlns:a14="http://schemas.microsoft.com/office/drawing/2010/main" spid="_x0000_s2052"/>
            </a:ext>
            <a:ext uri="{FF2B5EF4-FFF2-40B4-BE49-F238E27FC236}">
              <a16:creationId xmlns:a16="http://schemas.microsoft.com/office/drawing/2014/main" id="{49563CF9-F887-46A3-8A1C-47CE272DE0E0}"/>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64" name="Drop Down 4" hidden="1">
          <a:extLst>
            <a:ext uri="{63B3BB69-23CF-44E3-9099-C40C66FF867C}">
              <a14:compatExt xmlns:a14="http://schemas.microsoft.com/office/drawing/2010/main" spid="_x0000_s2052"/>
            </a:ext>
            <a:ext uri="{FF2B5EF4-FFF2-40B4-BE49-F238E27FC236}">
              <a16:creationId xmlns:a16="http://schemas.microsoft.com/office/drawing/2014/main" id="{17AEFA43-E97F-4894-844C-B2003ED1ADDA}"/>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65" name="Drop Down 4" hidden="1">
          <a:extLst>
            <a:ext uri="{63B3BB69-23CF-44E3-9099-C40C66FF867C}">
              <a14:compatExt xmlns:a14="http://schemas.microsoft.com/office/drawing/2010/main" spid="_x0000_s2052"/>
            </a:ext>
            <a:ext uri="{FF2B5EF4-FFF2-40B4-BE49-F238E27FC236}">
              <a16:creationId xmlns:a16="http://schemas.microsoft.com/office/drawing/2014/main" id="{9BF802F4-6810-4CF8-A44D-027408E6AD58}"/>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66" name="Drop Down 4" hidden="1">
          <a:extLst>
            <a:ext uri="{63B3BB69-23CF-44E3-9099-C40C66FF867C}">
              <a14:compatExt xmlns:a14="http://schemas.microsoft.com/office/drawing/2010/main" spid="_x0000_s2052"/>
            </a:ext>
            <a:ext uri="{FF2B5EF4-FFF2-40B4-BE49-F238E27FC236}">
              <a16:creationId xmlns:a16="http://schemas.microsoft.com/office/drawing/2014/main" id="{6890CAFB-42E0-4362-B297-18FC4B09E582}"/>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67" name="Drop Down 4" hidden="1">
          <a:extLst>
            <a:ext uri="{63B3BB69-23CF-44E3-9099-C40C66FF867C}">
              <a14:compatExt xmlns:a14="http://schemas.microsoft.com/office/drawing/2010/main" spid="_x0000_s2052"/>
            </a:ext>
            <a:ext uri="{FF2B5EF4-FFF2-40B4-BE49-F238E27FC236}">
              <a16:creationId xmlns:a16="http://schemas.microsoft.com/office/drawing/2014/main" id="{2081C062-4A41-4FA0-93E7-EBE67DB89E81}"/>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68" name="Drop Down 20" hidden="1">
          <a:extLst>
            <a:ext uri="{63B3BB69-23CF-44E3-9099-C40C66FF867C}">
              <a14:compatExt xmlns:a14="http://schemas.microsoft.com/office/drawing/2010/main" spid="_x0000_s2068"/>
            </a:ext>
            <a:ext uri="{FF2B5EF4-FFF2-40B4-BE49-F238E27FC236}">
              <a16:creationId xmlns:a16="http://schemas.microsoft.com/office/drawing/2014/main" id="{1A633D40-72BD-4A2F-A0A2-BD01A9698970}"/>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69" name="Drop Down 24" hidden="1">
          <a:extLst>
            <a:ext uri="{63B3BB69-23CF-44E3-9099-C40C66FF867C}">
              <a14:compatExt xmlns:a14="http://schemas.microsoft.com/office/drawing/2010/main" spid="_x0000_s2072"/>
            </a:ext>
            <a:ext uri="{FF2B5EF4-FFF2-40B4-BE49-F238E27FC236}">
              <a16:creationId xmlns:a16="http://schemas.microsoft.com/office/drawing/2014/main" id="{9AAE877F-8D9A-49B9-9F08-C9E2A4DE87A3}"/>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70" name="Drop Down 4" hidden="1">
          <a:extLst>
            <a:ext uri="{63B3BB69-23CF-44E3-9099-C40C66FF867C}">
              <a14:compatExt xmlns:a14="http://schemas.microsoft.com/office/drawing/2010/main" spid="_x0000_s2052"/>
            </a:ext>
            <a:ext uri="{FF2B5EF4-FFF2-40B4-BE49-F238E27FC236}">
              <a16:creationId xmlns:a16="http://schemas.microsoft.com/office/drawing/2014/main" id="{6213F4ED-8CED-4FA2-B653-E3CAFB2D148F}"/>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71" name="Drop Down 4" hidden="1">
          <a:extLst>
            <a:ext uri="{63B3BB69-23CF-44E3-9099-C40C66FF867C}">
              <a14:compatExt xmlns:a14="http://schemas.microsoft.com/office/drawing/2010/main" spid="_x0000_s2052"/>
            </a:ext>
            <a:ext uri="{FF2B5EF4-FFF2-40B4-BE49-F238E27FC236}">
              <a16:creationId xmlns:a16="http://schemas.microsoft.com/office/drawing/2014/main" id="{191F3B3B-C472-42B6-B7FB-7A8555269BFD}"/>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72" name="Drop Down 4" hidden="1">
          <a:extLst>
            <a:ext uri="{63B3BB69-23CF-44E3-9099-C40C66FF867C}">
              <a14:compatExt xmlns:a14="http://schemas.microsoft.com/office/drawing/2010/main" spid="_x0000_s2052"/>
            </a:ext>
            <a:ext uri="{FF2B5EF4-FFF2-40B4-BE49-F238E27FC236}">
              <a16:creationId xmlns:a16="http://schemas.microsoft.com/office/drawing/2014/main" id="{C6C2531F-4919-4ED0-A542-A43840EB29E2}"/>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73" name="Drop Down 4" hidden="1">
          <a:extLst>
            <a:ext uri="{63B3BB69-23CF-44E3-9099-C40C66FF867C}">
              <a14:compatExt xmlns:a14="http://schemas.microsoft.com/office/drawing/2010/main" spid="_x0000_s2052"/>
            </a:ext>
            <a:ext uri="{FF2B5EF4-FFF2-40B4-BE49-F238E27FC236}">
              <a16:creationId xmlns:a16="http://schemas.microsoft.com/office/drawing/2014/main" id="{23462386-66CB-42AD-BD44-B08A271C8403}"/>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74" name="Drop Down 4" hidden="1">
          <a:extLst>
            <a:ext uri="{63B3BB69-23CF-44E3-9099-C40C66FF867C}">
              <a14:compatExt xmlns:a14="http://schemas.microsoft.com/office/drawing/2010/main" spid="_x0000_s2052"/>
            </a:ext>
            <a:ext uri="{FF2B5EF4-FFF2-40B4-BE49-F238E27FC236}">
              <a16:creationId xmlns:a16="http://schemas.microsoft.com/office/drawing/2014/main" id="{369DF8E9-D69E-42FD-A618-083D9CD422B8}"/>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75" name="Drop Down 20" hidden="1">
          <a:extLst>
            <a:ext uri="{63B3BB69-23CF-44E3-9099-C40C66FF867C}">
              <a14:compatExt xmlns:a14="http://schemas.microsoft.com/office/drawing/2010/main" spid="_x0000_s2068"/>
            </a:ext>
            <a:ext uri="{FF2B5EF4-FFF2-40B4-BE49-F238E27FC236}">
              <a16:creationId xmlns:a16="http://schemas.microsoft.com/office/drawing/2014/main" id="{5160011E-A9EE-4C16-B68E-AFF09805D074}"/>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76" name="Drop Down 24" hidden="1">
          <a:extLst>
            <a:ext uri="{63B3BB69-23CF-44E3-9099-C40C66FF867C}">
              <a14:compatExt xmlns:a14="http://schemas.microsoft.com/office/drawing/2010/main" spid="_x0000_s2072"/>
            </a:ext>
            <a:ext uri="{FF2B5EF4-FFF2-40B4-BE49-F238E27FC236}">
              <a16:creationId xmlns:a16="http://schemas.microsoft.com/office/drawing/2014/main" id="{9551EE09-4491-4474-AEE6-286D171BFDD5}"/>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77" name="Drop Down 4" hidden="1">
          <a:extLst>
            <a:ext uri="{63B3BB69-23CF-44E3-9099-C40C66FF867C}">
              <a14:compatExt xmlns:a14="http://schemas.microsoft.com/office/drawing/2010/main" spid="_x0000_s2052"/>
            </a:ext>
            <a:ext uri="{FF2B5EF4-FFF2-40B4-BE49-F238E27FC236}">
              <a16:creationId xmlns:a16="http://schemas.microsoft.com/office/drawing/2014/main" id="{9392A9CF-1349-4789-97F7-3F2C3F1928D8}"/>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78" name="Drop Down 4" hidden="1">
          <a:extLst>
            <a:ext uri="{63B3BB69-23CF-44E3-9099-C40C66FF867C}">
              <a14:compatExt xmlns:a14="http://schemas.microsoft.com/office/drawing/2010/main" spid="_x0000_s2052"/>
            </a:ext>
            <a:ext uri="{FF2B5EF4-FFF2-40B4-BE49-F238E27FC236}">
              <a16:creationId xmlns:a16="http://schemas.microsoft.com/office/drawing/2014/main" id="{4A4B47BD-03B3-44C4-9471-2A8929BDBEEE}"/>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79" name="Drop Down 4" hidden="1">
          <a:extLst>
            <a:ext uri="{63B3BB69-23CF-44E3-9099-C40C66FF867C}">
              <a14:compatExt xmlns:a14="http://schemas.microsoft.com/office/drawing/2010/main" spid="_x0000_s2052"/>
            </a:ext>
            <a:ext uri="{FF2B5EF4-FFF2-40B4-BE49-F238E27FC236}">
              <a16:creationId xmlns:a16="http://schemas.microsoft.com/office/drawing/2014/main" id="{48A0407C-E255-45DA-93DB-D09D71CA2680}"/>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80" name="Drop Down 4" hidden="1">
          <a:extLst>
            <a:ext uri="{63B3BB69-23CF-44E3-9099-C40C66FF867C}">
              <a14:compatExt xmlns:a14="http://schemas.microsoft.com/office/drawing/2010/main" spid="_x0000_s2052"/>
            </a:ext>
            <a:ext uri="{FF2B5EF4-FFF2-40B4-BE49-F238E27FC236}">
              <a16:creationId xmlns:a16="http://schemas.microsoft.com/office/drawing/2014/main" id="{56B08600-070D-4797-9B23-51A7F2AD316A}"/>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81" name="Drop Down 4" hidden="1">
          <a:extLst>
            <a:ext uri="{63B3BB69-23CF-44E3-9099-C40C66FF867C}">
              <a14:compatExt xmlns:a14="http://schemas.microsoft.com/office/drawing/2010/main" spid="_x0000_s2052"/>
            </a:ext>
            <a:ext uri="{FF2B5EF4-FFF2-40B4-BE49-F238E27FC236}">
              <a16:creationId xmlns:a16="http://schemas.microsoft.com/office/drawing/2014/main" id="{FBE69F38-614C-41A4-BE92-EC483915AE2E}"/>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82" name="Drop Down 20" hidden="1">
          <a:extLst>
            <a:ext uri="{63B3BB69-23CF-44E3-9099-C40C66FF867C}">
              <a14:compatExt xmlns:a14="http://schemas.microsoft.com/office/drawing/2010/main" spid="_x0000_s2068"/>
            </a:ext>
            <a:ext uri="{FF2B5EF4-FFF2-40B4-BE49-F238E27FC236}">
              <a16:creationId xmlns:a16="http://schemas.microsoft.com/office/drawing/2014/main" id="{62219D2E-04E8-4AD1-9A58-F22BC56283C3}"/>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83" name="Drop Down 24" hidden="1">
          <a:extLst>
            <a:ext uri="{63B3BB69-23CF-44E3-9099-C40C66FF867C}">
              <a14:compatExt xmlns:a14="http://schemas.microsoft.com/office/drawing/2010/main" spid="_x0000_s2072"/>
            </a:ext>
            <a:ext uri="{FF2B5EF4-FFF2-40B4-BE49-F238E27FC236}">
              <a16:creationId xmlns:a16="http://schemas.microsoft.com/office/drawing/2014/main" id="{A5B8B40A-A545-4588-BDB0-7F33AE8CCA4C}"/>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84" name="Drop Down 4" hidden="1">
          <a:extLst>
            <a:ext uri="{63B3BB69-23CF-44E3-9099-C40C66FF867C}">
              <a14:compatExt xmlns:a14="http://schemas.microsoft.com/office/drawing/2010/main" spid="_x0000_s2052"/>
            </a:ext>
            <a:ext uri="{FF2B5EF4-FFF2-40B4-BE49-F238E27FC236}">
              <a16:creationId xmlns:a16="http://schemas.microsoft.com/office/drawing/2014/main" id="{F5E4511E-3976-4673-B963-F30F0B9FDC42}"/>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85" name="Drop Down 4" hidden="1">
          <a:extLst>
            <a:ext uri="{63B3BB69-23CF-44E3-9099-C40C66FF867C}">
              <a14:compatExt xmlns:a14="http://schemas.microsoft.com/office/drawing/2010/main" spid="_x0000_s2052"/>
            </a:ext>
            <a:ext uri="{FF2B5EF4-FFF2-40B4-BE49-F238E27FC236}">
              <a16:creationId xmlns:a16="http://schemas.microsoft.com/office/drawing/2014/main" id="{BD3D1819-C13B-4D9B-A3EC-E1DF0451B1F6}"/>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86" name="Drop Down 4" hidden="1">
          <a:extLst>
            <a:ext uri="{63B3BB69-23CF-44E3-9099-C40C66FF867C}">
              <a14:compatExt xmlns:a14="http://schemas.microsoft.com/office/drawing/2010/main" spid="_x0000_s2052"/>
            </a:ext>
            <a:ext uri="{FF2B5EF4-FFF2-40B4-BE49-F238E27FC236}">
              <a16:creationId xmlns:a16="http://schemas.microsoft.com/office/drawing/2014/main" id="{D03085D1-783B-4057-946C-6E4CBA9DF81D}"/>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87" name="Drop Down 4" hidden="1">
          <a:extLst>
            <a:ext uri="{63B3BB69-23CF-44E3-9099-C40C66FF867C}">
              <a14:compatExt xmlns:a14="http://schemas.microsoft.com/office/drawing/2010/main" spid="_x0000_s2052"/>
            </a:ext>
            <a:ext uri="{FF2B5EF4-FFF2-40B4-BE49-F238E27FC236}">
              <a16:creationId xmlns:a16="http://schemas.microsoft.com/office/drawing/2014/main" id="{FE356035-E72C-4B8F-8AD6-7F6D66F7DD24}"/>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88" name="Drop Down 4" hidden="1">
          <a:extLst>
            <a:ext uri="{63B3BB69-23CF-44E3-9099-C40C66FF867C}">
              <a14:compatExt xmlns:a14="http://schemas.microsoft.com/office/drawing/2010/main" spid="_x0000_s2052"/>
            </a:ext>
            <a:ext uri="{FF2B5EF4-FFF2-40B4-BE49-F238E27FC236}">
              <a16:creationId xmlns:a16="http://schemas.microsoft.com/office/drawing/2014/main" id="{54297FD4-C1AD-460A-9A98-359F86F03FC2}"/>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89" name="Drop Down 20" hidden="1">
          <a:extLst>
            <a:ext uri="{63B3BB69-23CF-44E3-9099-C40C66FF867C}">
              <a14:compatExt xmlns:a14="http://schemas.microsoft.com/office/drawing/2010/main" spid="_x0000_s2068"/>
            </a:ext>
            <a:ext uri="{FF2B5EF4-FFF2-40B4-BE49-F238E27FC236}">
              <a16:creationId xmlns:a16="http://schemas.microsoft.com/office/drawing/2014/main" id="{6B5D4C21-8B75-41F0-B826-B7A963F794EB}"/>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90" name="Drop Down 24" hidden="1">
          <a:extLst>
            <a:ext uri="{63B3BB69-23CF-44E3-9099-C40C66FF867C}">
              <a14:compatExt xmlns:a14="http://schemas.microsoft.com/office/drawing/2010/main" spid="_x0000_s2072"/>
            </a:ext>
            <a:ext uri="{FF2B5EF4-FFF2-40B4-BE49-F238E27FC236}">
              <a16:creationId xmlns:a16="http://schemas.microsoft.com/office/drawing/2014/main" id="{23B16EDE-BD75-4361-BDCD-9A97BDA9A01B}"/>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91" name="Drop Down 4" hidden="1">
          <a:extLst>
            <a:ext uri="{63B3BB69-23CF-44E3-9099-C40C66FF867C}">
              <a14:compatExt xmlns:a14="http://schemas.microsoft.com/office/drawing/2010/main" spid="_x0000_s2052"/>
            </a:ext>
            <a:ext uri="{FF2B5EF4-FFF2-40B4-BE49-F238E27FC236}">
              <a16:creationId xmlns:a16="http://schemas.microsoft.com/office/drawing/2014/main" id="{1A7E2507-2459-44AB-A226-AF3A2B552486}"/>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92" name="Drop Down 4" hidden="1">
          <a:extLst>
            <a:ext uri="{63B3BB69-23CF-44E3-9099-C40C66FF867C}">
              <a14:compatExt xmlns:a14="http://schemas.microsoft.com/office/drawing/2010/main" spid="_x0000_s2052"/>
            </a:ext>
            <a:ext uri="{FF2B5EF4-FFF2-40B4-BE49-F238E27FC236}">
              <a16:creationId xmlns:a16="http://schemas.microsoft.com/office/drawing/2014/main" id="{5B02670B-2FBC-4454-94B7-E23A88563CA0}"/>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93" name="Drop Down 4" hidden="1">
          <a:extLst>
            <a:ext uri="{63B3BB69-23CF-44E3-9099-C40C66FF867C}">
              <a14:compatExt xmlns:a14="http://schemas.microsoft.com/office/drawing/2010/main" spid="_x0000_s2052"/>
            </a:ext>
            <a:ext uri="{FF2B5EF4-FFF2-40B4-BE49-F238E27FC236}">
              <a16:creationId xmlns:a16="http://schemas.microsoft.com/office/drawing/2014/main" id="{A1948B8E-009F-4BF6-A190-6DAEF7280BFC}"/>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94" name="Drop Down 4" hidden="1">
          <a:extLst>
            <a:ext uri="{63B3BB69-23CF-44E3-9099-C40C66FF867C}">
              <a14:compatExt xmlns:a14="http://schemas.microsoft.com/office/drawing/2010/main" spid="_x0000_s2052"/>
            </a:ext>
            <a:ext uri="{FF2B5EF4-FFF2-40B4-BE49-F238E27FC236}">
              <a16:creationId xmlns:a16="http://schemas.microsoft.com/office/drawing/2014/main" id="{1E5FE8A9-1862-4013-AE3B-128BD354F10A}"/>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95" name="Drop Down 4" hidden="1">
          <a:extLst>
            <a:ext uri="{63B3BB69-23CF-44E3-9099-C40C66FF867C}">
              <a14:compatExt xmlns:a14="http://schemas.microsoft.com/office/drawing/2010/main" spid="_x0000_s2052"/>
            </a:ext>
            <a:ext uri="{FF2B5EF4-FFF2-40B4-BE49-F238E27FC236}">
              <a16:creationId xmlns:a16="http://schemas.microsoft.com/office/drawing/2014/main" id="{0C77922D-63DA-40E2-AF10-2B3AE1A73F76}"/>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896" name="Drop Down 20" hidden="1">
          <a:extLst>
            <a:ext uri="{63B3BB69-23CF-44E3-9099-C40C66FF867C}">
              <a14:compatExt xmlns:a14="http://schemas.microsoft.com/office/drawing/2010/main" spid="_x0000_s2068"/>
            </a:ext>
            <a:ext uri="{FF2B5EF4-FFF2-40B4-BE49-F238E27FC236}">
              <a16:creationId xmlns:a16="http://schemas.microsoft.com/office/drawing/2014/main" id="{82516747-EBAC-4800-87B3-97D88B6E6D94}"/>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897" name="Drop Down 24" hidden="1">
          <a:extLst>
            <a:ext uri="{63B3BB69-23CF-44E3-9099-C40C66FF867C}">
              <a14:compatExt xmlns:a14="http://schemas.microsoft.com/office/drawing/2010/main" spid="_x0000_s2072"/>
            </a:ext>
            <a:ext uri="{FF2B5EF4-FFF2-40B4-BE49-F238E27FC236}">
              <a16:creationId xmlns:a16="http://schemas.microsoft.com/office/drawing/2014/main" id="{6B31C443-C0EC-4A23-85D0-1637E87850C9}"/>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898" name="Drop Down 4" hidden="1">
          <a:extLst>
            <a:ext uri="{63B3BB69-23CF-44E3-9099-C40C66FF867C}">
              <a14:compatExt xmlns:a14="http://schemas.microsoft.com/office/drawing/2010/main" spid="_x0000_s2052"/>
            </a:ext>
            <a:ext uri="{FF2B5EF4-FFF2-40B4-BE49-F238E27FC236}">
              <a16:creationId xmlns:a16="http://schemas.microsoft.com/office/drawing/2014/main" id="{414204B3-0C54-4219-9966-88C0BCD2CB55}"/>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899" name="Drop Down 4" hidden="1">
          <a:extLst>
            <a:ext uri="{63B3BB69-23CF-44E3-9099-C40C66FF867C}">
              <a14:compatExt xmlns:a14="http://schemas.microsoft.com/office/drawing/2010/main" spid="_x0000_s2052"/>
            </a:ext>
            <a:ext uri="{FF2B5EF4-FFF2-40B4-BE49-F238E27FC236}">
              <a16:creationId xmlns:a16="http://schemas.microsoft.com/office/drawing/2014/main" id="{0BF62D27-4FA3-4B77-B2A9-CE701674557D}"/>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00" name="Drop Down 4" hidden="1">
          <a:extLst>
            <a:ext uri="{63B3BB69-23CF-44E3-9099-C40C66FF867C}">
              <a14:compatExt xmlns:a14="http://schemas.microsoft.com/office/drawing/2010/main" spid="_x0000_s2052"/>
            </a:ext>
            <a:ext uri="{FF2B5EF4-FFF2-40B4-BE49-F238E27FC236}">
              <a16:creationId xmlns:a16="http://schemas.microsoft.com/office/drawing/2014/main" id="{2712391A-F0D7-4F5C-9DE8-BD0B0C8A001B}"/>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01" name="Drop Down 4" hidden="1">
          <a:extLst>
            <a:ext uri="{63B3BB69-23CF-44E3-9099-C40C66FF867C}">
              <a14:compatExt xmlns:a14="http://schemas.microsoft.com/office/drawing/2010/main" spid="_x0000_s2052"/>
            </a:ext>
            <a:ext uri="{FF2B5EF4-FFF2-40B4-BE49-F238E27FC236}">
              <a16:creationId xmlns:a16="http://schemas.microsoft.com/office/drawing/2014/main" id="{6C256D90-D07A-4472-B951-4C76E9698812}"/>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02" name="Drop Down 4" hidden="1">
          <a:extLst>
            <a:ext uri="{63B3BB69-23CF-44E3-9099-C40C66FF867C}">
              <a14:compatExt xmlns:a14="http://schemas.microsoft.com/office/drawing/2010/main" spid="_x0000_s2052"/>
            </a:ext>
            <a:ext uri="{FF2B5EF4-FFF2-40B4-BE49-F238E27FC236}">
              <a16:creationId xmlns:a16="http://schemas.microsoft.com/office/drawing/2014/main" id="{EE0B8CC3-C186-443C-81DE-F146BA566B7B}"/>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03" name="Drop Down 20" hidden="1">
          <a:extLst>
            <a:ext uri="{63B3BB69-23CF-44E3-9099-C40C66FF867C}">
              <a14:compatExt xmlns:a14="http://schemas.microsoft.com/office/drawing/2010/main" spid="_x0000_s2068"/>
            </a:ext>
            <a:ext uri="{FF2B5EF4-FFF2-40B4-BE49-F238E27FC236}">
              <a16:creationId xmlns:a16="http://schemas.microsoft.com/office/drawing/2014/main" id="{92B46684-E4E1-4974-8D96-A6C4F11E388C}"/>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04" name="Drop Down 24" hidden="1">
          <a:extLst>
            <a:ext uri="{63B3BB69-23CF-44E3-9099-C40C66FF867C}">
              <a14:compatExt xmlns:a14="http://schemas.microsoft.com/office/drawing/2010/main" spid="_x0000_s2072"/>
            </a:ext>
            <a:ext uri="{FF2B5EF4-FFF2-40B4-BE49-F238E27FC236}">
              <a16:creationId xmlns:a16="http://schemas.microsoft.com/office/drawing/2014/main" id="{D7D94CC7-3201-4ADD-80E6-B3194CFAA05B}"/>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05" name="Drop Down 4" hidden="1">
          <a:extLst>
            <a:ext uri="{63B3BB69-23CF-44E3-9099-C40C66FF867C}">
              <a14:compatExt xmlns:a14="http://schemas.microsoft.com/office/drawing/2010/main" spid="_x0000_s2052"/>
            </a:ext>
            <a:ext uri="{FF2B5EF4-FFF2-40B4-BE49-F238E27FC236}">
              <a16:creationId xmlns:a16="http://schemas.microsoft.com/office/drawing/2014/main" id="{D5419A2E-7657-4AD2-AFF4-17A9F027E307}"/>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06" name="Drop Down 4" hidden="1">
          <a:extLst>
            <a:ext uri="{63B3BB69-23CF-44E3-9099-C40C66FF867C}">
              <a14:compatExt xmlns:a14="http://schemas.microsoft.com/office/drawing/2010/main" spid="_x0000_s2052"/>
            </a:ext>
            <a:ext uri="{FF2B5EF4-FFF2-40B4-BE49-F238E27FC236}">
              <a16:creationId xmlns:a16="http://schemas.microsoft.com/office/drawing/2014/main" id="{F4829B54-6016-4ED3-ACF4-494C46AC6073}"/>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07" name="Drop Down 4" hidden="1">
          <a:extLst>
            <a:ext uri="{63B3BB69-23CF-44E3-9099-C40C66FF867C}">
              <a14:compatExt xmlns:a14="http://schemas.microsoft.com/office/drawing/2010/main" spid="_x0000_s2052"/>
            </a:ext>
            <a:ext uri="{FF2B5EF4-FFF2-40B4-BE49-F238E27FC236}">
              <a16:creationId xmlns:a16="http://schemas.microsoft.com/office/drawing/2014/main" id="{BDBD1F67-EA12-4688-9831-88E7B8DDC43A}"/>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08" name="Drop Down 4" hidden="1">
          <a:extLst>
            <a:ext uri="{63B3BB69-23CF-44E3-9099-C40C66FF867C}">
              <a14:compatExt xmlns:a14="http://schemas.microsoft.com/office/drawing/2010/main" spid="_x0000_s2052"/>
            </a:ext>
            <a:ext uri="{FF2B5EF4-FFF2-40B4-BE49-F238E27FC236}">
              <a16:creationId xmlns:a16="http://schemas.microsoft.com/office/drawing/2014/main" id="{F08A076D-0C62-4F06-BA23-BE177B02B843}"/>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09" name="Drop Down 4" hidden="1">
          <a:extLst>
            <a:ext uri="{63B3BB69-23CF-44E3-9099-C40C66FF867C}">
              <a14:compatExt xmlns:a14="http://schemas.microsoft.com/office/drawing/2010/main" spid="_x0000_s2052"/>
            </a:ext>
            <a:ext uri="{FF2B5EF4-FFF2-40B4-BE49-F238E27FC236}">
              <a16:creationId xmlns:a16="http://schemas.microsoft.com/office/drawing/2014/main" id="{26ABD214-4442-4E67-B61A-15E6030AC0B4}"/>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10" name="Drop Down 20" hidden="1">
          <a:extLst>
            <a:ext uri="{63B3BB69-23CF-44E3-9099-C40C66FF867C}">
              <a14:compatExt xmlns:a14="http://schemas.microsoft.com/office/drawing/2010/main" spid="_x0000_s2068"/>
            </a:ext>
            <a:ext uri="{FF2B5EF4-FFF2-40B4-BE49-F238E27FC236}">
              <a16:creationId xmlns:a16="http://schemas.microsoft.com/office/drawing/2014/main" id="{A7295374-95D5-439C-B30C-EAD260552132}"/>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11" name="Drop Down 24" hidden="1">
          <a:extLst>
            <a:ext uri="{63B3BB69-23CF-44E3-9099-C40C66FF867C}">
              <a14:compatExt xmlns:a14="http://schemas.microsoft.com/office/drawing/2010/main" spid="_x0000_s2072"/>
            </a:ext>
            <a:ext uri="{FF2B5EF4-FFF2-40B4-BE49-F238E27FC236}">
              <a16:creationId xmlns:a16="http://schemas.microsoft.com/office/drawing/2014/main" id="{3456D7FC-EEED-4A58-B10A-555258E6BB63}"/>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12" name="Drop Down 4" hidden="1">
          <a:extLst>
            <a:ext uri="{63B3BB69-23CF-44E3-9099-C40C66FF867C}">
              <a14:compatExt xmlns:a14="http://schemas.microsoft.com/office/drawing/2010/main" spid="_x0000_s2052"/>
            </a:ext>
            <a:ext uri="{FF2B5EF4-FFF2-40B4-BE49-F238E27FC236}">
              <a16:creationId xmlns:a16="http://schemas.microsoft.com/office/drawing/2014/main" id="{5A9F5289-9FD2-4060-9779-E346277BF2CB}"/>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13" name="Drop Down 4" hidden="1">
          <a:extLst>
            <a:ext uri="{63B3BB69-23CF-44E3-9099-C40C66FF867C}">
              <a14:compatExt xmlns:a14="http://schemas.microsoft.com/office/drawing/2010/main" spid="_x0000_s2052"/>
            </a:ext>
            <a:ext uri="{FF2B5EF4-FFF2-40B4-BE49-F238E27FC236}">
              <a16:creationId xmlns:a16="http://schemas.microsoft.com/office/drawing/2014/main" id="{F3095296-3CF5-49B1-B85A-365FE6DF7A21}"/>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14" name="Drop Down 4" hidden="1">
          <a:extLst>
            <a:ext uri="{63B3BB69-23CF-44E3-9099-C40C66FF867C}">
              <a14:compatExt xmlns:a14="http://schemas.microsoft.com/office/drawing/2010/main" spid="_x0000_s2052"/>
            </a:ext>
            <a:ext uri="{FF2B5EF4-FFF2-40B4-BE49-F238E27FC236}">
              <a16:creationId xmlns:a16="http://schemas.microsoft.com/office/drawing/2014/main" id="{EEF03103-164C-41B2-A2F6-B7FABE665F60}"/>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15" name="Drop Down 4" hidden="1">
          <a:extLst>
            <a:ext uri="{63B3BB69-23CF-44E3-9099-C40C66FF867C}">
              <a14:compatExt xmlns:a14="http://schemas.microsoft.com/office/drawing/2010/main" spid="_x0000_s2052"/>
            </a:ext>
            <a:ext uri="{FF2B5EF4-FFF2-40B4-BE49-F238E27FC236}">
              <a16:creationId xmlns:a16="http://schemas.microsoft.com/office/drawing/2014/main" id="{63167D1C-D5E1-43E3-8131-43B8DB52934B}"/>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16" name="Drop Down 4" hidden="1">
          <a:extLst>
            <a:ext uri="{63B3BB69-23CF-44E3-9099-C40C66FF867C}">
              <a14:compatExt xmlns:a14="http://schemas.microsoft.com/office/drawing/2010/main" spid="_x0000_s2052"/>
            </a:ext>
            <a:ext uri="{FF2B5EF4-FFF2-40B4-BE49-F238E27FC236}">
              <a16:creationId xmlns:a16="http://schemas.microsoft.com/office/drawing/2014/main" id="{F2D14AED-0A0C-432C-9F0E-6B1E7A9176E1}"/>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17" name="Drop Down 20" hidden="1">
          <a:extLst>
            <a:ext uri="{63B3BB69-23CF-44E3-9099-C40C66FF867C}">
              <a14:compatExt xmlns:a14="http://schemas.microsoft.com/office/drawing/2010/main" spid="_x0000_s2068"/>
            </a:ext>
            <a:ext uri="{FF2B5EF4-FFF2-40B4-BE49-F238E27FC236}">
              <a16:creationId xmlns:a16="http://schemas.microsoft.com/office/drawing/2014/main" id="{9962EDA4-B5B4-497D-AFBB-2FE926C4DABF}"/>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18" name="Drop Down 24" hidden="1">
          <a:extLst>
            <a:ext uri="{63B3BB69-23CF-44E3-9099-C40C66FF867C}">
              <a14:compatExt xmlns:a14="http://schemas.microsoft.com/office/drawing/2010/main" spid="_x0000_s2072"/>
            </a:ext>
            <a:ext uri="{FF2B5EF4-FFF2-40B4-BE49-F238E27FC236}">
              <a16:creationId xmlns:a16="http://schemas.microsoft.com/office/drawing/2014/main" id="{47E97430-7A28-430F-9DD0-93D093939370}"/>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19" name="Drop Down 4" hidden="1">
          <a:extLst>
            <a:ext uri="{63B3BB69-23CF-44E3-9099-C40C66FF867C}">
              <a14:compatExt xmlns:a14="http://schemas.microsoft.com/office/drawing/2010/main" spid="_x0000_s2052"/>
            </a:ext>
            <a:ext uri="{FF2B5EF4-FFF2-40B4-BE49-F238E27FC236}">
              <a16:creationId xmlns:a16="http://schemas.microsoft.com/office/drawing/2014/main" id="{B52D3575-3468-4DDE-A89A-58D344D0B314}"/>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20" name="Drop Down 4" hidden="1">
          <a:extLst>
            <a:ext uri="{63B3BB69-23CF-44E3-9099-C40C66FF867C}">
              <a14:compatExt xmlns:a14="http://schemas.microsoft.com/office/drawing/2010/main" spid="_x0000_s2052"/>
            </a:ext>
            <a:ext uri="{FF2B5EF4-FFF2-40B4-BE49-F238E27FC236}">
              <a16:creationId xmlns:a16="http://schemas.microsoft.com/office/drawing/2014/main" id="{2C5AC12D-C73F-49C7-9EFB-70F85E27B45D}"/>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21" name="Drop Down 4" hidden="1">
          <a:extLst>
            <a:ext uri="{63B3BB69-23CF-44E3-9099-C40C66FF867C}">
              <a14:compatExt xmlns:a14="http://schemas.microsoft.com/office/drawing/2010/main" spid="_x0000_s2052"/>
            </a:ext>
            <a:ext uri="{FF2B5EF4-FFF2-40B4-BE49-F238E27FC236}">
              <a16:creationId xmlns:a16="http://schemas.microsoft.com/office/drawing/2014/main" id="{4AAF7DE6-EAE0-49BB-B1D8-7442C1CBF497}"/>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22" name="Drop Down 4" hidden="1">
          <a:extLst>
            <a:ext uri="{63B3BB69-23CF-44E3-9099-C40C66FF867C}">
              <a14:compatExt xmlns:a14="http://schemas.microsoft.com/office/drawing/2010/main" spid="_x0000_s2052"/>
            </a:ext>
            <a:ext uri="{FF2B5EF4-FFF2-40B4-BE49-F238E27FC236}">
              <a16:creationId xmlns:a16="http://schemas.microsoft.com/office/drawing/2014/main" id="{E324C4D3-4A88-4771-8FF6-9BAD12989B95}"/>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23" name="Drop Down 4" hidden="1">
          <a:extLst>
            <a:ext uri="{63B3BB69-23CF-44E3-9099-C40C66FF867C}">
              <a14:compatExt xmlns:a14="http://schemas.microsoft.com/office/drawing/2010/main" spid="_x0000_s2052"/>
            </a:ext>
            <a:ext uri="{FF2B5EF4-FFF2-40B4-BE49-F238E27FC236}">
              <a16:creationId xmlns:a16="http://schemas.microsoft.com/office/drawing/2014/main" id="{CFA1EDF7-80A4-41D2-93EA-100EFD964082}"/>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24" name="Drop Down 20" hidden="1">
          <a:extLst>
            <a:ext uri="{63B3BB69-23CF-44E3-9099-C40C66FF867C}">
              <a14:compatExt xmlns:a14="http://schemas.microsoft.com/office/drawing/2010/main" spid="_x0000_s2068"/>
            </a:ext>
            <a:ext uri="{FF2B5EF4-FFF2-40B4-BE49-F238E27FC236}">
              <a16:creationId xmlns:a16="http://schemas.microsoft.com/office/drawing/2014/main" id="{6504844E-33B3-4C96-91D6-69AD91FADA07}"/>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25" name="Drop Down 24" hidden="1">
          <a:extLst>
            <a:ext uri="{63B3BB69-23CF-44E3-9099-C40C66FF867C}">
              <a14:compatExt xmlns:a14="http://schemas.microsoft.com/office/drawing/2010/main" spid="_x0000_s2072"/>
            </a:ext>
            <a:ext uri="{FF2B5EF4-FFF2-40B4-BE49-F238E27FC236}">
              <a16:creationId xmlns:a16="http://schemas.microsoft.com/office/drawing/2014/main" id="{0391EB3B-91C3-46FF-9DEF-649774D60BF8}"/>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26" name="Drop Down 4" hidden="1">
          <a:extLst>
            <a:ext uri="{63B3BB69-23CF-44E3-9099-C40C66FF867C}">
              <a14:compatExt xmlns:a14="http://schemas.microsoft.com/office/drawing/2010/main" spid="_x0000_s2052"/>
            </a:ext>
            <a:ext uri="{FF2B5EF4-FFF2-40B4-BE49-F238E27FC236}">
              <a16:creationId xmlns:a16="http://schemas.microsoft.com/office/drawing/2014/main" id="{5545CDFB-8BE1-4F63-BAEC-75711171CE59}"/>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27" name="Drop Down 4" hidden="1">
          <a:extLst>
            <a:ext uri="{63B3BB69-23CF-44E3-9099-C40C66FF867C}">
              <a14:compatExt xmlns:a14="http://schemas.microsoft.com/office/drawing/2010/main" spid="_x0000_s2052"/>
            </a:ext>
            <a:ext uri="{FF2B5EF4-FFF2-40B4-BE49-F238E27FC236}">
              <a16:creationId xmlns:a16="http://schemas.microsoft.com/office/drawing/2014/main" id="{3D0944A2-B71B-455E-947F-36A66FECB397}"/>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28" name="Drop Down 4" hidden="1">
          <a:extLst>
            <a:ext uri="{63B3BB69-23CF-44E3-9099-C40C66FF867C}">
              <a14:compatExt xmlns:a14="http://schemas.microsoft.com/office/drawing/2010/main" spid="_x0000_s2052"/>
            </a:ext>
            <a:ext uri="{FF2B5EF4-FFF2-40B4-BE49-F238E27FC236}">
              <a16:creationId xmlns:a16="http://schemas.microsoft.com/office/drawing/2014/main" id="{2D09CEE7-375D-4855-9AF7-60DE38AC48A5}"/>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29" name="Drop Down 4" hidden="1">
          <a:extLst>
            <a:ext uri="{63B3BB69-23CF-44E3-9099-C40C66FF867C}">
              <a14:compatExt xmlns:a14="http://schemas.microsoft.com/office/drawing/2010/main" spid="_x0000_s2052"/>
            </a:ext>
            <a:ext uri="{FF2B5EF4-FFF2-40B4-BE49-F238E27FC236}">
              <a16:creationId xmlns:a16="http://schemas.microsoft.com/office/drawing/2014/main" id="{7785BAD6-92B7-41CA-A80B-5AAB78C55276}"/>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30" name="Drop Down 4" hidden="1">
          <a:extLst>
            <a:ext uri="{63B3BB69-23CF-44E3-9099-C40C66FF867C}">
              <a14:compatExt xmlns:a14="http://schemas.microsoft.com/office/drawing/2010/main" spid="_x0000_s2052"/>
            </a:ext>
            <a:ext uri="{FF2B5EF4-FFF2-40B4-BE49-F238E27FC236}">
              <a16:creationId xmlns:a16="http://schemas.microsoft.com/office/drawing/2014/main" id="{946F9AD9-8044-4CF0-92E2-5182BC3302CD}"/>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31" name="Drop Down 20" hidden="1">
          <a:extLst>
            <a:ext uri="{63B3BB69-23CF-44E3-9099-C40C66FF867C}">
              <a14:compatExt xmlns:a14="http://schemas.microsoft.com/office/drawing/2010/main" spid="_x0000_s2068"/>
            </a:ext>
            <a:ext uri="{FF2B5EF4-FFF2-40B4-BE49-F238E27FC236}">
              <a16:creationId xmlns:a16="http://schemas.microsoft.com/office/drawing/2014/main" id="{D7EC60FA-A890-4331-BA1C-8B9EE509FD79}"/>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32" name="Drop Down 24" hidden="1">
          <a:extLst>
            <a:ext uri="{63B3BB69-23CF-44E3-9099-C40C66FF867C}">
              <a14:compatExt xmlns:a14="http://schemas.microsoft.com/office/drawing/2010/main" spid="_x0000_s2072"/>
            </a:ext>
            <a:ext uri="{FF2B5EF4-FFF2-40B4-BE49-F238E27FC236}">
              <a16:creationId xmlns:a16="http://schemas.microsoft.com/office/drawing/2014/main" id="{8AB4F746-C224-4717-AC14-86DC5155EF34}"/>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33" name="Drop Down 4" hidden="1">
          <a:extLst>
            <a:ext uri="{63B3BB69-23CF-44E3-9099-C40C66FF867C}">
              <a14:compatExt xmlns:a14="http://schemas.microsoft.com/office/drawing/2010/main" spid="_x0000_s2052"/>
            </a:ext>
            <a:ext uri="{FF2B5EF4-FFF2-40B4-BE49-F238E27FC236}">
              <a16:creationId xmlns:a16="http://schemas.microsoft.com/office/drawing/2014/main" id="{2057053C-047E-49D3-A641-7461ADBDD4C6}"/>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34" name="Drop Down 4" hidden="1">
          <a:extLst>
            <a:ext uri="{63B3BB69-23CF-44E3-9099-C40C66FF867C}">
              <a14:compatExt xmlns:a14="http://schemas.microsoft.com/office/drawing/2010/main" spid="_x0000_s2052"/>
            </a:ext>
            <a:ext uri="{FF2B5EF4-FFF2-40B4-BE49-F238E27FC236}">
              <a16:creationId xmlns:a16="http://schemas.microsoft.com/office/drawing/2014/main" id="{9B977FE1-C6E2-4251-9CDC-2F9DFB3473AE}"/>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35" name="Drop Down 4" hidden="1">
          <a:extLst>
            <a:ext uri="{63B3BB69-23CF-44E3-9099-C40C66FF867C}">
              <a14:compatExt xmlns:a14="http://schemas.microsoft.com/office/drawing/2010/main" spid="_x0000_s2052"/>
            </a:ext>
            <a:ext uri="{FF2B5EF4-FFF2-40B4-BE49-F238E27FC236}">
              <a16:creationId xmlns:a16="http://schemas.microsoft.com/office/drawing/2014/main" id="{A065A6A3-DEC0-445A-846B-EAF6BE486800}"/>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36" name="Drop Down 4" hidden="1">
          <a:extLst>
            <a:ext uri="{63B3BB69-23CF-44E3-9099-C40C66FF867C}">
              <a14:compatExt xmlns:a14="http://schemas.microsoft.com/office/drawing/2010/main" spid="_x0000_s2052"/>
            </a:ext>
            <a:ext uri="{FF2B5EF4-FFF2-40B4-BE49-F238E27FC236}">
              <a16:creationId xmlns:a16="http://schemas.microsoft.com/office/drawing/2014/main" id="{C548027F-19A1-4AFC-B13C-F56D851FC4D9}"/>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37" name="Drop Down 4" hidden="1">
          <a:extLst>
            <a:ext uri="{63B3BB69-23CF-44E3-9099-C40C66FF867C}">
              <a14:compatExt xmlns:a14="http://schemas.microsoft.com/office/drawing/2010/main" spid="_x0000_s2052"/>
            </a:ext>
            <a:ext uri="{FF2B5EF4-FFF2-40B4-BE49-F238E27FC236}">
              <a16:creationId xmlns:a16="http://schemas.microsoft.com/office/drawing/2014/main" id="{C10F306C-E1AE-4F01-9053-01F86246E0D4}"/>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38" name="Drop Down 20" hidden="1">
          <a:extLst>
            <a:ext uri="{63B3BB69-23CF-44E3-9099-C40C66FF867C}">
              <a14:compatExt xmlns:a14="http://schemas.microsoft.com/office/drawing/2010/main" spid="_x0000_s2068"/>
            </a:ext>
            <a:ext uri="{FF2B5EF4-FFF2-40B4-BE49-F238E27FC236}">
              <a16:creationId xmlns:a16="http://schemas.microsoft.com/office/drawing/2014/main" id="{58ADFF39-5A10-46A9-A954-CEAA7EAB927A}"/>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39" name="Drop Down 24" hidden="1">
          <a:extLst>
            <a:ext uri="{63B3BB69-23CF-44E3-9099-C40C66FF867C}">
              <a14:compatExt xmlns:a14="http://schemas.microsoft.com/office/drawing/2010/main" spid="_x0000_s2072"/>
            </a:ext>
            <a:ext uri="{FF2B5EF4-FFF2-40B4-BE49-F238E27FC236}">
              <a16:creationId xmlns:a16="http://schemas.microsoft.com/office/drawing/2014/main" id="{14774160-3A86-4A9B-BF47-5F3746026512}"/>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40" name="Drop Down 4" hidden="1">
          <a:extLst>
            <a:ext uri="{63B3BB69-23CF-44E3-9099-C40C66FF867C}">
              <a14:compatExt xmlns:a14="http://schemas.microsoft.com/office/drawing/2010/main" spid="_x0000_s2052"/>
            </a:ext>
            <a:ext uri="{FF2B5EF4-FFF2-40B4-BE49-F238E27FC236}">
              <a16:creationId xmlns:a16="http://schemas.microsoft.com/office/drawing/2014/main" id="{1A6256A4-C66C-4695-9301-711C85E78C23}"/>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41" name="Drop Down 4" hidden="1">
          <a:extLst>
            <a:ext uri="{63B3BB69-23CF-44E3-9099-C40C66FF867C}">
              <a14:compatExt xmlns:a14="http://schemas.microsoft.com/office/drawing/2010/main" spid="_x0000_s2052"/>
            </a:ext>
            <a:ext uri="{FF2B5EF4-FFF2-40B4-BE49-F238E27FC236}">
              <a16:creationId xmlns:a16="http://schemas.microsoft.com/office/drawing/2014/main" id="{D9A7B9A3-8ED3-450A-AD19-7F411429F530}"/>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42" name="Drop Down 4" hidden="1">
          <a:extLst>
            <a:ext uri="{63B3BB69-23CF-44E3-9099-C40C66FF867C}">
              <a14:compatExt xmlns:a14="http://schemas.microsoft.com/office/drawing/2010/main" spid="_x0000_s2052"/>
            </a:ext>
            <a:ext uri="{FF2B5EF4-FFF2-40B4-BE49-F238E27FC236}">
              <a16:creationId xmlns:a16="http://schemas.microsoft.com/office/drawing/2014/main" id="{30EEABF7-1F06-49DE-A2DB-CA96042D3972}"/>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43" name="Drop Down 4" hidden="1">
          <a:extLst>
            <a:ext uri="{63B3BB69-23CF-44E3-9099-C40C66FF867C}">
              <a14:compatExt xmlns:a14="http://schemas.microsoft.com/office/drawing/2010/main" spid="_x0000_s2052"/>
            </a:ext>
            <a:ext uri="{FF2B5EF4-FFF2-40B4-BE49-F238E27FC236}">
              <a16:creationId xmlns:a16="http://schemas.microsoft.com/office/drawing/2014/main" id="{36A49BDA-0691-4206-B4CD-1411774FDA2A}"/>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44" name="Drop Down 4" hidden="1">
          <a:extLst>
            <a:ext uri="{63B3BB69-23CF-44E3-9099-C40C66FF867C}">
              <a14:compatExt xmlns:a14="http://schemas.microsoft.com/office/drawing/2010/main" spid="_x0000_s2052"/>
            </a:ext>
            <a:ext uri="{FF2B5EF4-FFF2-40B4-BE49-F238E27FC236}">
              <a16:creationId xmlns:a16="http://schemas.microsoft.com/office/drawing/2014/main" id="{DCFBC106-4557-44B3-8383-50C74614AC24}"/>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45" name="Drop Down 20" hidden="1">
          <a:extLst>
            <a:ext uri="{63B3BB69-23CF-44E3-9099-C40C66FF867C}">
              <a14:compatExt xmlns:a14="http://schemas.microsoft.com/office/drawing/2010/main" spid="_x0000_s2068"/>
            </a:ext>
            <a:ext uri="{FF2B5EF4-FFF2-40B4-BE49-F238E27FC236}">
              <a16:creationId xmlns:a16="http://schemas.microsoft.com/office/drawing/2014/main" id="{32AB6BAE-FB7F-47CF-97D3-3DE514B60E74}"/>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46" name="Drop Down 24" hidden="1">
          <a:extLst>
            <a:ext uri="{63B3BB69-23CF-44E3-9099-C40C66FF867C}">
              <a14:compatExt xmlns:a14="http://schemas.microsoft.com/office/drawing/2010/main" spid="_x0000_s2072"/>
            </a:ext>
            <a:ext uri="{FF2B5EF4-FFF2-40B4-BE49-F238E27FC236}">
              <a16:creationId xmlns:a16="http://schemas.microsoft.com/office/drawing/2014/main" id="{DCED6365-C14A-4F20-B6D0-9E29BB61DB34}"/>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47" name="Drop Down 4" hidden="1">
          <a:extLst>
            <a:ext uri="{63B3BB69-23CF-44E3-9099-C40C66FF867C}">
              <a14:compatExt xmlns:a14="http://schemas.microsoft.com/office/drawing/2010/main" spid="_x0000_s2052"/>
            </a:ext>
            <a:ext uri="{FF2B5EF4-FFF2-40B4-BE49-F238E27FC236}">
              <a16:creationId xmlns:a16="http://schemas.microsoft.com/office/drawing/2014/main" id="{CF8194C2-43C8-4E95-8519-32D3D11F3159}"/>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48" name="Drop Down 4" hidden="1">
          <a:extLst>
            <a:ext uri="{63B3BB69-23CF-44E3-9099-C40C66FF867C}">
              <a14:compatExt xmlns:a14="http://schemas.microsoft.com/office/drawing/2010/main" spid="_x0000_s2052"/>
            </a:ext>
            <a:ext uri="{FF2B5EF4-FFF2-40B4-BE49-F238E27FC236}">
              <a16:creationId xmlns:a16="http://schemas.microsoft.com/office/drawing/2014/main" id="{89928AF9-E1C1-471E-AB79-ACDDE99C7E65}"/>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49" name="Drop Down 4" hidden="1">
          <a:extLst>
            <a:ext uri="{63B3BB69-23CF-44E3-9099-C40C66FF867C}">
              <a14:compatExt xmlns:a14="http://schemas.microsoft.com/office/drawing/2010/main" spid="_x0000_s2052"/>
            </a:ext>
            <a:ext uri="{FF2B5EF4-FFF2-40B4-BE49-F238E27FC236}">
              <a16:creationId xmlns:a16="http://schemas.microsoft.com/office/drawing/2014/main" id="{A47CF387-B461-498C-BB1D-69E2D83196C1}"/>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50" name="Drop Down 4" hidden="1">
          <a:extLst>
            <a:ext uri="{63B3BB69-23CF-44E3-9099-C40C66FF867C}">
              <a14:compatExt xmlns:a14="http://schemas.microsoft.com/office/drawing/2010/main" spid="_x0000_s2052"/>
            </a:ext>
            <a:ext uri="{FF2B5EF4-FFF2-40B4-BE49-F238E27FC236}">
              <a16:creationId xmlns:a16="http://schemas.microsoft.com/office/drawing/2014/main" id="{A73C8FCE-4D0E-41E4-A404-E0FE6E4A11F1}"/>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51" name="Drop Down 4" hidden="1">
          <a:extLst>
            <a:ext uri="{63B3BB69-23CF-44E3-9099-C40C66FF867C}">
              <a14:compatExt xmlns:a14="http://schemas.microsoft.com/office/drawing/2010/main" spid="_x0000_s2052"/>
            </a:ext>
            <a:ext uri="{FF2B5EF4-FFF2-40B4-BE49-F238E27FC236}">
              <a16:creationId xmlns:a16="http://schemas.microsoft.com/office/drawing/2014/main" id="{82CE017C-F9A2-48A8-B382-565FD21F4573}"/>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282</xdr:row>
      <xdr:rowOff>0</xdr:rowOff>
    </xdr:from>
    <xdr:ext cx="1921468" cy="195685"/>
    <xdr:sp macro="" textlink="">
      <xdr:nvSpPr>
        <xdr:cNvPr id="2952" name="Drop Down 20" hidden="1">
          <a:extLst>
            <a:ext uri="{63B3BB69-23CF-44E3-9099-C40C66FF867C}">
              <a14:compatExt xmlns:a14="http://schemas.microsoft.com/office/drawing/2010/main" spid="_x0000_s2068"/>
            </a:ext>
            <a:ext uri="{FF2B5EF4-FFF2-40B4-BE49-F238E27FC236}">
              <a16:creationId xmlns:a16="http://schemas.microsoft.com/office/drawing/2014/main" id="{2842457A-C7C6-499F-8319-AE11EC37A08F}"/>
            </a:ext>
          </a:extLst>
        </xdr:cNvPr>
        <xdr:cNvSpPr/>
      </xdr:nvSpPr>
      <xdr:spPr bwMode="auto">
        <a:xfrm>
          <a:off x="6065520" y="51709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282</xdr:row>
      <xdr:rowOff>0</xdr:rowOff>
    </xdr:from>
    <xdr:ext cx="2476500" cy="199970"/>
    <xdr:sp macro="" textlink="">
      <xdr:nvSpPr>
        <xdr:cNvPr id="2953" name="Drop Down 24" hidden="1">
          <a:extLst>
            <a:ext uri="{63B3BB69-23CF-44E3-9099-C40C66FF867C}">
              <a14:compatExt xmlns:a14="http://schemas.microsoft.com/office/drawing/2010/main" spid="_x0000_s2072"/>
            </a:ext>
            <a:ext uri="{FF2B5EF4-FFF2-40B4-BE49-F238E27FC236}">
              <a16:creationId xmlns:a16="http://schemas.microsoft.com/office/drawing/2014/main" id="{F4F50803-92B3-4BD5-8843-0D7EACC5234A}"/>
            </a:ext>
          </a:extLst>
        </xdr:cNvPr>
        <xdr:cNvSpPr/>
      </xdr:nvSpPr>
      <xdr:spPr bwMode="auto">
        <a:xfrm>
          <a:off x="3901440" y="51709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54" name="Drop Down 4" hidden="1">
          <a:extLst>
            <a:ext uri="{63B3BB69-23CF-44E3-9099-C40C66FF867C}">
              <a14:compatExt xmlns:a14="http://schemas.microsoft.com/office/drawing/2010/main" spid="_x0000_s2052"/>
            </a:ext>
            <a:ext uri="{FF2B5EF4-FFF2-40B4-BE49-F238E27FC236}">
              <a16:creationId xmlns:a16="http://schemas.microsoft.com/office/drawing/2014/main" id="{67DF2E86-4363-4ADC-8D86-DDFC4DB341F6}"/>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55" name="Drop Down 4" hidden="1">
          <a:extLst>
            <a:ext uri="{63B3BB69-23CF-44E3-9099-C40C66FF867C}">
              <a14:compatExt xmlns:a14="http://schemas.microsoft.com/office/drawing/2010/main" spid="_x0000_s2052"/>
            </a:ext>
            <a:ext uri="{FF2B5EF4-FFF2-40B4-BE49-F238E27FC236}">
              <a16:creationId xmlns:a16="http://schemas.microsoft.com/office/drawing/2014/main" id="{940D6F07-BA9C-413D-9E68-7ED6D1DECF61}"/>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282</xdr:row>
      <xdr:rowOff>0</xdr:rowOff>
    </xdr:from>
    <xdr:ext cx="2529840" cy="195685"/>
    <xdr:sp macro="" textlink="">
      <xdr:nvSpPr>
        <xdr:cNvPr id="2956" name="Drop Down 4" hidden="1">
          <a:extLst>
            <a:ext uri="{63B3BB69-23CF-44E3-9099-C40C66FF867C}">
              <a14:compatExt xmlns:a14="http://schemas.microsoft.com/office/drawing/2010/main" spid="_x0000_s2052"/>
            </a:ext>
            <a:ext uri="{FF2B5EF4-FFF2-40B4-BE49-F238E27FC236}">
              <a16:creationId xmlns:a16="http://schemas.microsoft.com/office/drawing/2014/main" id="{6A1F3455-9101-4B15-A323-C8BF6AC29F69}"/>
            </a:ext>
          </a:extLst>
        </xdr:cNvPr>
        <xdr:cNvSpPr/>
      </xdr:nvSpPr>
      <xdr:spPr bwMode="auto">
        <a:xfrm>
          <a:off x="553974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282</xdr:row>
      <xdr:rowOff>0</xdr:rowOff>
    </xdr:from>
    <xdr:ext cx="2529840" cy="195685"/>
    <xdr:sp macro="" textlink="">
      <xdr:nvSpPr>
        <xdr:cNvPr id="2957" name="Drop Down 4" hidden="1">
          <a:extLst>
            <a:ext uri="{63B3BB69-23CF-44E3-9099-C40C66FF867C}">
              <a14:compatExt xmlns:a14="http://schemas.microsoft.com/office/drawing/2010/main" spid="_x0000_s2052"/>
            </a:ext>
            <a:ext uri="{FF2B5EF4-FFF2-40B4-BE49-F238E27FC236}">
              <a16:creationId xmlns:a16="http://schemas.microsoft.com/office/drawing/2014/main" id="{B57EA69B-D6A0-4D4B-BAA0-C4BBF8D5FC2A}"/>
            </a:ext>
          </a:extLst>
        </xdr:cNvPr>
        <xdr:cNvSpPr/>
      </xdr:nvSpPr>
      <xdr:spPr bwMode="auto">
        <a:xfrm>
          <a:off x="5227320" y="51709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58" name="Drop Down 4" hidden="1">
          <a:extLst>
            <a:ext uri="{63B3BB69-23CF-44E3-9099-C40C66FF867C}">
              <a14:compatExt xmlns:a14="http://schemas.microsoft.com/office/drawing/2010/main" spid="_x0000_s2052"/>
            </a:ext>
            <a:ext uri="{FF2B5EF4-FFF2-40B4-BE49-F238E27FC236}">
              <a16:creationId xmlns:a16="http://schemas.microsoft.com/office/drawing/2014/main" id="{BE13C127-19C8-4D6E-B3FB-57B4E5D7E13B}"/>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2959" name="Drop Down 20" hidden="1">
          <a:extLst>
            <a:ext uri="{63B3BB69-23CF-44E3-9099-C40C66FF867C}">
              <a14:compatExt xmlns:a14="http://schemas.microsoft.com/office/drawing/2010/main" spid="_x0000_s2068"/>
            </a:ext>
            <a:ext uri="{FF2B5EF4-FFF2-40B4-BE49-F238E27FC236}">
              <a16:creationId xmlns:a16="http://schemas.microsoft.com/office/drawing/2014/main" id="{F4D2FB83-045B-4D27-A21A-1C4C0F95236B}"/>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2960" name="Drop Down 24" hidden="1">
          <a:extLst>
            <a:ext uri="{63B3BB69-23CF-44E3-9099-C40C66FF867C}">
              <a14:compatExt xmlns:a14="http://schemas.microsoft.com/office/drawing/2010/main" spid="_x0000_s2072"/>
            </a:ext>
            <a:ext uri="{FF2B5EF4-FFF2-40B4-BE49-F238E27FC236}">
              <a16:creationId xmlns:a16="http://schemas.microsoft.com/office/drawing/2014/main" id="{F5E66D84-0E9F-404F-B93F-82A95BA851D6}"/>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61" name="Drop Down 4" hidden="1">
          <a:extLst>
            <a:ext uri="{63B3BB69-23CF-44E3-9099-C40C66FF867C}">
              <a14:compatExt xmlns:a14="http://schemas.microsoft.com/office/drawing/2010/main" spid="_x0000_s2052"/>
            </a:ext>
            <a:ext uri="{FF2B5EF4-FFF2-40B4-BE49-F238E27FC236}">
              <a16:creationId xmlns:a16="http://schemas.microsoft.com/office/drawing/2014/main" id="{19631232-FA19-41E7-A471-0BF0B4737D5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62" name="Drop Down 4" hidden="1">
          <a:extLst>
            <a:ext uri="{63B3BB69-23CF-44E3-9099-C40C66FF867C}">
              <a14:compatExt xmlns:a14="http://schemas.microsoft.com/office/drawing/2010/main" spid="_x0000_s2052"/>
            </a:ext>
            <a:ext uri="{FF2B5EF4-FFF2-40B4-BE49-F238E27FC236}">
              <a16:creationId xmlns:a16="http://schemas.microsoft.com/office/drawing/2014/main" id="{A78317EF-A542-416E-9C1A-E510FEAFAE9B}"/>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63" name="Drop Down 4" hidden="1">
          <a:extLst>
            <a:ext uri="{63B3BB69-23CF-44E3-9099-C40C66FF867C}">
              <a14:compatExt xmlns:a14="http://schemas.microsoft.com/office/drawing/2010/main" spid="_x0000_s2052"/>
            </a:ext>
            <a:ext uri="{FF2B5EF4-FFF2-40B4-BE49-F238E27FC236}">
              <a16:creationId xmlns:a16="http://schemas.microsoft.com/office/drawing/2014/main" id="{EEEE2107-83F4-4746-95F5-F1120D597B3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64" name="Drop Down 4" hidden="1">
          <a:extLst>
            <a:ext uri="{63B3BB69-23CF-44E3-9099-C40C66FF867C}">
              <a14:compatExt xmlns:a14="http://schemas.microsoft.com/office/drawing/2010/main" spid="_x0000_s2052"/>
            </a:ext>
            <a:ext uri="{FF2B5EF4-FFF2-40B4-BE49-F238E27FC236}">
              <a16:creationId xmlns:a16="http://schemas.microsoft.com/office/drawing/2014/main" id="{79FFC1FF-86DF-4171-BEF3-A5732C2C7A58}"/>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65" name="Drop Down 4" hidden="1">
          <a:extLst>
            <a:ext uri="{63B3BB69-23CF-44E3-9099-C40C66FF867C}">
              <a14:compatExt xmlns:a14="http://schemas.microsoft.com/office/drawing/2010/main" spid="_x0000_s2052"/>
            </a:ext>
            <a:ext uri="{FF2B5EF4-FFF2-40B4-BE49-F238E27FC236}">
              <a16:creationId xmlns:a16="http://schemas.microsoft.com/office/drawing/2014/main" id="{F5AF4A93-BEC5-43E6-92AC-4274D0B34231}"/>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2966" name="Drop Down 20" hidden="1">
          <a:extLst>
            <a:ext uri="{63B3BB69-23CF-44E3-9099-C40C66FF867C}">
              <a14:compatExt xmlns:a14="http://schemas.microsoft.com/office/drawing/2010/main" spid="_x0000_s2068"/>
            </a:ext>
            <a:ext uri="{FF2B5EF4-FFF2-40B4-BE49-F238E27FC236}">
              <a16:creationId xmlns:a16="http://schemas.microsoft.com/office/drawing/2014/main" id="{BF6CA7AB-FDD2-4496-9A12-BBB29D9F2C16}"/>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2967" name="Drop Down 24" hidden="1">
          <a:extLst>
            <a:ext uri="{63B3BB69-23CF-44E3-9099-C40C66FF867C}">
              <a14:compatExt xmlns:a14="http://schemas.microsoft.com/office/drawing/2010/main" spid="_x0000_s2072"/>
            </a:ext>
            <a:ext uri="{FF2B5EF4-FFF2-40B4-BE49-F238E27FC236}">
              <a16:creationId xmlns:a16="http://schemas.microsoft.com/office/drawing/2014/main" id="{92C62F1D-1633-4D62-AAEC-6DA26707EA8E}"/>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68" name="Drop Down 4" hidden="1">
          <a:extLst>
            <a:ext uri="{63B3BB69-23CF-44E3-9099-C40C66FF867C}">
              <a14:compatExt xmlns:a14="http://schemas.microsoft.com/office/drawing/2010/main" spid="_x0000_s2052"/>
            </a:ext>
            <a:ext uri="{FF2B5EF4-FFF2-40B4-BE49-F238E27FC236}">
              <a16:creationId xmlns:a16="http://schemas.microsoft.com/office/drawing/2014/main" id="{82A8E6C9-1F49-4FCC-965F-9D3F4BE78BDB}"/>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69" name="Drop Down 4" hidden="1">
          <a:extLst>
            <a:ext uri="{63B3BB69-23CF-44E3-9099-C40C66FF867C}">
              <a14:compatExt xmlns:a14="http://schemas.microsoft.com/office/drawing/2010/main" spid="_x0000_s2052"/>
            </a:ext>
            <a:ext uri="{FF2B5EF4-FFF2-40B4-BE49-F238E27FC236}">
              <a16:creationId xmlns:a16="http://schemas.microsoft.com/office/drawing/2014/main" id="{61BC0EE8-C666-4BF1-A844-9AA5AFD23562}"/>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70" name="Drop Down 4" hidden="1">
          <a:extLst>
            <a:ext uri="{63B3BB69-23CF-44E3-9099-C40C66FF867C}">
              <a14:compatExt xmlns:a14="http://schemas.microsoft.com/office/drawing/2010/main" spid="_x0000_s2052"/>
            </a:ext>
            <a:ext uri="{FF2B5EF4-FFF2-40B4-BE49-F238E27FC236}">
              <a16:creationId xmlns:a16="http://schemas.microsoft.com/office/drawing/2014/main" id="{58A6327B-3997-4C9E-8FAB-814271F7975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71" name="Drop Down 4" hidden="1">
          <a:extLst>
            <a:ext uri="{63B3BB69-23CF-44E3-9099-C40C66FF867C}">
              <a14:compatExt xmlns:a14="http://schemas.microsoft.com/office/drawing/2010/main" spid="_x0000_s2052"/>
            </a:ext>
            <a:ext uri="{FF2B5EF4-FFF2-40B4-BE49-F238E27FC236}">
              <a16:creationId xmlns:a16="http://schemas.microsoft.com/office/drawing/2014/main" id="{69753426-D044-4E5E-8992-797B4CEB7187}"/>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72" name="Drop Down 4" hidden="1">
          <a:extLst>
            <a:ext uri="{63B3BB69-23CF-44E3-9099-C40C66FF867C}">
              <a14:compatExt xmlns:a14="http://schemas.microsoft.com/office/drawing/2010/main" spid="_x0000_s2052"/>
            </a:ext>
            <a:ext uri="{FF2B5EF4-FFF2-40B4-BE49-F238E27FC236}">
              <a16:creationId xmlns:a16="http://schemas.microsoft.com/office/drawing/2014/main" id="{17C4B259-FA42-498E-81DF-7F30E64AC137}"/>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2973" name="Drop Down 20" hidden="1">
          <a:extLst>
            <a:ext uri="{63B3BB69-23CF-44E3-9099-C40C66FF867C}">
              <a14:compatExt xmlns:a14="http://schemas.microsoft.com/office/drawing/2010/main" spid="_x0000_s2068"/>
            </a:ext>
            <a:ext uri="{FF2B5EF4-FFF2-40B4-BE49-F238E27FC236}">
              <a16:creationId xmlns:a16="http://schemas.microsoft.com/office/drawing/2014/main" id="{4479D6F6-6758-433D-B25A-CAE03D61B034}"/>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2974" name="Drop Down 24" hidden="1">
          <a:extLst>
            <a:ext uri="{63B3BB69-23CF-44E3-9099-C40C66FF867C}">
              <a14:compatExt xmlns:a14="http://schemas.microsoft.com/office/drawing/2010/main" spid="_x0000_s2072"/>
            </a:ext>
            <a:ext uri="{FF2B5EF4-FFF2-40B4-BE49-F238E27FC236}">
              <a16:creationId xmlns:a16="http://schemas.microsoft.com/office/drawing/2014/main" id="{4E973B0F-ACB1-4EB4-9622-8A54AC50847F}"/>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75" name="Drop Down 4" hidden="1">
          <a:extLst>
            <a:ext uri="{63B3BB69-23CF-44E3-9099-C40C66FF867C}">
              <a14:compatExt xmlns:a14="http://schemas.microsoft.com/office/drawing/2010/main" spid="_x0000_s2052"/>
            </a:ext>
            <a:ext uri="{FF2B5EF4-FFF2-40B4-BE49-F238E27FC236}">
              <a16:creationId xmlns:a16="http://schemas.microsoft.com/office/drawing/2014/main" id="{838B6EBB-B904-4F17-8C85-3400B6C1393E}"/>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76" name="Drop Down 4" hidden="1">
          <a:extLst>
            <a:ext uri="{63B3BB69-23CF-44E3-9099-C40C66FF867C}">
              <a14:compatExt xmlns:a14="http://schemas.microsoft.com/office/drawing/2010/main" spid="_x0000_s2052"/>
            </a:ext>
            <a:ext uri="{FF2B5EF4-FFF2-40B4-BE49-F238E27FC236}">
              <a16:creationId xmlns:a16="http://schemas.microsoft.com/office/drawing/2014/main" id="{248D3BD4-F145-4105-92D5-E0B5C6A7C7D8}"/>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77" name="Drop Down 4" hidden="1">
          <a:extLst>
            <a:ext uri="{63B3BB69-23CF-44E3-9099-C40C66FF867C}">
              <a14:compatExt xmlns:a14="http://schemas.microsoft.com/office/drawing/2010/main" spid="_x0000_s2052"/>
            </a:ext>
            <a:ext uri="{FF2B5EF4-FFF2-40B4-BE49-F238E27FC236}">
              <a16:creationId xmlns:a16="http://schemas.microsoft.com/office/drawing/2014/main" id="{39BF0CE6-CF16-47E6-9607-341937AB16FA}"/>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78" name="Drop Down 4" hidden="1">
          <a:extLst>
            <a:ext uri="{63B3BB69-23CF-44E3-9099-C40C66FF867C}">
              <a14:compatExt xmlns:a14="http://schemas.microsoft.com/office/drawing/2010/main" spid="_x0000_s2052"/>
            </a:ext>
            <a:ext uri="{FF2B5EF4-FFF2-40B4-BE49-F238E27FC236}">
              <a16:creationId xmlns:a16="http://schemas.microsoft.com/office/drawing/2014/main" id="{78F5C295-903F-47E1-85B8-785B6C27B58C}"/>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79" name="Drop Down 4" hidden="1">
          <a:extLst>
            <a:ext uri="{63B3BB69-23CF-44E3-9099-C40C66FF867C}">
              <a14:compatExt xmlns:a14="http://schemas.microsoft.com/office/drawing/2010/main" spid="_x0000_s2052"/>
            </a:ext>
            <a:ext uri="{FF2B5EF4-FFF2-40B4-BE49-F238E27FC236}">
              <a16:creationId xmlns:a16="http://schemas.microsoft.com/office/drawing/2014/main" id="{79CA435E-500C-480E-B749-66A4E6424BB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2980" name="Drop Down 20" hidden="1">
          <a:extLst>
            <a:ext uri="{63B3BB69-23CF-44E3-9099-C40C66FF867C}">
              <a14:compatExt xmlns:a14="http://schemas.microsoft.com/office/drawing/2010/main" spid="_x0000_s2068"/>
            </a:ext>
            <a:ext uri="{FF2B5EF4-FFF2-40B4-BE49-F238E27FC236}">
              <a16:creationId xmlns:a16="http://schemas.microsoft.com/office/drawing/2014/main" id="{CC3E8C20-51D2-4114-B6E6-397D5CE3C912}"/>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2981" name="Drop Down 24" hidden="1">
          <a:extLst>
            <a:ext uri="{63B3BB69-23CF-44E3-9099-C40C66FF867C}">
              <a14:compatExt xmlns:a14="http://schemas.microsoft.com/office/drawing/2010/main" spid="_x0000_s2072"/>
            </a:ext>
            <a:ext uri="{FF2B5EF4-FFF2-40B4-BE49-F238E27FC236}">
              <a16:creationId xmlns:a16="http://schemas.microsoft.com/office/drawing/2014/main" id="{CCBE3DBD-DDAF-4C88-8B98-4B39F984F940}"/>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82" name="Drop Down 4" hidden="1">
          <a:extLst>
            <a:ext uri="{63B3BB69-23CF-44E3-9099-C40C66FF867C}">
              <a14:compatExt xmlns:a14="http://schemas.microsoft.com/office/drawing/2010/main" spid="_x0000_s2052"/>
            </a:ext>
            <a:ext uri="{FF2B5EF4-FFF2-40B4-BE49-F238E27FC236}">
              <a16:creationId xmlns:a16="http://schemas.microsoft.com/office/drawing/2014/main" id="{3F908304-6299-4F8F-A55A-23D1732297B2}"/>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83" name="Drop Down 4" hidden="1">
          <a:extLst>
            <a:ext uri="{63B3BB69-23CF-44E3-9099-C40C66FF867C}">
              <a14:compatExt xmlns:a14="http://schemas.microsoft.com/office/drawing/2010/main" spid="_x0000_s2052"/>
            </a:ext>
            <a:ext uri="{FF2B5EF4-FFF2-40B4-BE49-F238E27FC236}">
              <a16:creationId xmlns:a16="http://schemas.microsoft.com/office/drawing/2014/main" id="{34E34AED-DDE8-47F8-8888-951686D05169}"/>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84" name="Drop Down 4" hidden="1">
          <a:extLst>
            <a:ext uri="{63B3BB69-23CF-44E3-9099-C40C66FF867C}">
              <a14:compatExt xmlns:a14="http://schemas.microsoft.com/office/drawing/2010/main" spid="_x0000_s2052"/>
            </a:ext>
            <a:ext uri="{FF2B5EF4-FFF2-40B4-BE49-F238E27FC236}">
              <a16:creationId xmlns:a16="http://schemas.microsoft.com/office/drawing/2014/main" id="{E4536AA9-E4A0-46B5-92D8-AF2C6CD5200F}"/>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85" name="Drop Down 4" hidden="1">
          <a:extLst>
            <a:ext uri="{63B3BB69-23CF-44E3-9099-C40C66FF867C}">
              <a14:compatExt xmlns:a14="http://schemas.microsoft.com/office/drawing/2010/main" spid="_x0000_s2052"/>
            </a:ext>
            <a:ext uri="{FF2B5EF4-FFF2-40B4-BE49-F238E27FC236}">
              <a16:creationId xmlns:a16="http://schemas.microsoft.com/office/drawing/2014/main" id="{DDC192EF-54FE-466A-AA7E-65FC14DBFB9B}"/>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86" name="Drop Down 4" hidden="1">
          <a:extLst>
            <a:ext uri="{63B3BB69-23CF-44E3-9099-C40C66FF867C}">
              <a14:compatExt xmlns:a14="http://schemas.microsoft.com/office/drawing/2010/main" spid="_x0000_s2052"/>
            </a:ext>
            <a:ext uri="{FF2B5EF4-FFF2-40B4-BE49-F238E27FC236}">
              <a16:creationId xmlns:a16="http://schemas.microsoft.com/office/drawing/2014/main" id="{FF8F2275-6040-4666-89E9-1F21CADF8FF0}"/>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2987" name="Drop Down 20" hidden="1">
          <a:extLst>
            <a:ext uri="{63B3BB69-23CF-44E3-9099-C40C66FF867C}">
              <a14:compatExt xmlns:a14="http://schemas.microsoft.com/office/drawing/2010/main" spid="_x0000_s2068"/>
            </a:ext>
            <a:ext uri="{FF2B5EF4-FFF2-40B4-BE49-F238E27FC236}">
              <a16:creationId xmlns:a16="http://schemas.microsoft.com/office/drawing/2014/main" id="{50D16EF0-B433-4EF8-9164-E20593FD6769}"/>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2988" name="Drop Down 24" hidden="1">
          <a:extLst>
            <a:ext uri="{63B3BB69-23CF-44E3-9099-C40C66FF867C}">
              <a14:compatExt xmlns:a14="http://schemas.microsoft.com/office/drawing/2010/main" spid="_x0000_s2072"/>
            </a:ext>
            <a:ext uri="{FF2B5EF4-FFF2-40B4-BE49-F238E27FC236}">
              <a16:creationId xmlns:a16="http://schemas.microsoft.com/office/drawing/2014/main" id="{BA1CECC3-915E-42EC-A532-ABB975771EEE}"/>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89" name="Drop Down 4" hidden="1">
          <a:extLst>
            <a:ext uri="{63B3BB69-23CF-44E3-9099-C40C66FF867C}">
              <a14:compatExt xmlns:a14="http://schemas.microsoft.com/office/drawing/2010/main" spid="_x0000_s2052"/>
            </a:ext>
            <a:ext uri="{FF2B5EF4-FFF2-40B4-BE49-F238E27FC236}">
              <a16:creationId xmlns:a16="http://schemas.microsoft.com/office/drawing/2014/main" id="{C93F6DCA-42EB-436C-A3B6-F179C293BE0C}"/>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90" name="Drop Down 4" hidden="1">
          <a:extLst>
            <a:ext uri="{63B3BB69-23CF-44E3-9099-C40C66FF867C}">
              <a14:compatExt xmlns:a14="http://schemas.microsoft.com/office/drawing/2010/main" spid="_x0000_s2052"/>
            </a:ext>
            <a:ext uri="{FF2B5EF4-FFF2-40B4-BE49-F238E27FC236}">
              <a16:creationId xmlns:a16="http://schemas.microsoft.com/office/drawing/2014/main" id="{F869AEB2-E178-4994-A44E-11A36EFB5F31}"/>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91" name="Drop Down 4" hidden="1">
          <a:extLst>
            <a:ext uri="{63B3BB69-23CF-44E3-9099-C40C66FF867C}">
              <a14:compatExt xmlns:a14="http://schemas.microsoft.com/office/drawing/2010/main" spid="_x0000_s2052"/>
            </a:ext>
            <a:ext uri="{FF2B5EF4-FFF2-40B4-BE49-F238E27FC236}">
              <a16:creationId xmlns:a16="http://schemas.microsoft.com/office/drawing/2014/main" id="{FC35B32D-4CD0-4BB6-8A9D-68ED5E62F610}"/>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92" name="Drop Down 4" hidden="1">
          <a:extLst>
            <a:ext uri="{63B3BB69-23CF-44E3-9099-C40C66FF867C}">
              <a14:compatExt xmlns:a14="http://schemas.microsoft.com/office/drawing/2010/main" spid="_x0000_s2052"/>
            </a:ext>
            <a:ext uri="{FF2B5EF4-FFF2-40B4-BE49-F238E27FC236}">
              <a16:creationId xmlns:a16="http://schemas.microsoft.com/office/drawing/2014/main" id="{030D0174-029F-4321-995E-65EB2C63AEE4}"/>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93" name="Drop Down 4" hidden="1">
          <a:extLst>
            <a:ext uri="{63B3BB69-23CF-44E3-9099-C40C66FF867C}">
              <a14:compatExt xmlns:a14="http://schemas.microsoft.com/office/drawing/2010/main" spid="_x0000_s2052"/>
            </a:ext>
            <a:ext uri="{FF2B5EF4-FFF2-40B4-BE49-F238E27FC236}">
              <a16:creationId xmlns:a16="http://schemas.microsoft.com/office/drawing/2014/main" id="{453D6FCD-FEEA-46AC-A3D2-6C13361E1838}"/>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2994" name="Drop Down 20" hidden="1">
          <a:extLst>
            <a:ext uri="{63B3BB69-23CF-44E3-9099-C40C66FF867C}">
              <a14:compatExt xmlns:a14="http://schemas.microsoft.com/office/drawing/2010/main" spid="_x0000_s2068"/>
            </a:ext>
            <a:ext uri="{FF2B5EF4-FFF2-40B4-BE49-F238E27FC236}">
              <a16:creationId xmlns:a16="http://schemas.microsoft.com/office/drawing/2014/main" id="{4C6E13E6-F612-42F8-8831-7A0964943577}"/>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2995" name="Drop Down 24" hidden="1">
          <a:extLst>
            <a:ext uri="{63B3BB69-23CF-44E3-9099-C40C66FF867C}">
              <a14:compatExt xmlns:a14="http://schemas.microsoft.com/office/drawing/2010/main" spid="_x0000_s2072"/>
            </a:ext>
            <a:ext uri="{FF2B5EF4-FFF2-40B4-BE49-F238E27FC236}">
              <a16:creationId xmlns:a16="http://schemas.microsoft.com/office/drawing/2014/main" id="{036C807A-BC6F-4FDB-87C9-ADCECA46300A}"/>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96" name="Drop Down 4" hidden="1">
          <a:extLst>
            <a:ext uri="{63B3BB69-23CF-44E3-9099-C40C66FF867C}">
              <a14:compatExt xmlns:a14="http://schemas.microsoft.com/office/drawing/2010/main" spid="_x0000_s2052"/>
            </a:ext>
            <a:ext uri="{FF2B5EF4-FFF2-40B4-BE49-F238E27FC236}">
              <a16:creationId xmlns:a16="http://schemas.microsoft.com/office/drawing/2014/main" id="{8B33610B-EE12-42A1-899D-65EF6717A7F2}"/>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97" name="Drop Down 4" hidden="1">
          <a:extLst>
            <a:ext uri="{63B3BB69-23CF-44E3-9099-C40C66FF867C}">
              <a14:compatExt xmlns:a14="http://schemas.microsoft.com/office/drawing/2010/main" spid="_x0000_s2052"/>
            </a:ext>
            <a:ext uri="{FF2B5EF4-FFF2-40B4-BE49-F238E27FC236}">
              <a16:creationId xmlns:a16="http://schemas.microsoft.com/office/drawing/2014/main" id="{01091035-4B6E-40DD-BC4B-FB909FBEADA4}"/>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2998" name="Drop Down 4" hidden="1">
          <a:extLst>
            <a:ext uri="{63B3BB69-23CF-44E3-9099-C40C66FF867C}">
              <a14:compatExt xmlns:a14="http://schemas.microsoft.com/office/drawing/2010/main" spid="_x0000_s2052"/>
            </a:ext>
            <a:ext uri="{FF2B5EF4-FFF2-40B4-BE49-F238E27FC236}">
              <a16:creationId xmlns:a16="http://schemas.microsoft.com/office/drawing/2014/main" id="{C8126961-C220-4077-A4E6-27473E9220AA}"/>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2999" name="Drop Down 4" hidden="1">
          <a:extLst>
            <a:ext uri="{63B3BB69-23CF-44E3-9099-C40C66FF867C}">
              <a14:compatExt xmlns:a14="http://schemas.microsoft.com/office/drawing/2010/main" spid="_x0000_s2052"/>
            </a:ext>
            <a:ext uri="{FF2B5EF4-FFF2-40B4-BE49-F238E27FC236}">
              <a16:creationId xmlns:a16="http://schemas.microsoft.com/office/drawing/2014/main" id="{DEB34110-AF6B-4C39-8021-DAF1F2F915BC}"/>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00" name="Drop Down 4" hidden="1">
          <a:extLst>
            <a:ext uri="{63B3BB69-23CF-44E3-9099-C40C66FF867C}">
              <a14:compatExt xmlns:a14="http://schemas.microsoft.com/office/drawing/2010/main" spid="_x0000_s2052"/>
            </a:ext>
            <a:ext uri="{FF2B5EF4-FFF2-40B4-BE49-F238E27FC236}">
              <a16:creationId xmlns:a16="http://schemas.microsoft.com/office/drawing/2014/main" id="{C149EF16-AB41-41C9-B2E3-9E52A63B99CF}"/>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01" name="Drop Down 20" hidden="1">
          <a:extLst>
            <a:ext uri="{63B3BB69-23CF-44E3-9099-C40C66FF867C}">
              <a14:compatExt xmlns:a14="http://schemas.microsoft.com/office/drawing/2010/main" spid="_x0000_s2068"/>
            </a:ext>
            <a:ext uri="{FF2B5EF4-FFF2-40B4-BE49-F238E27FC236}">
              <a16:creationId xmlns:a16="http://schemas.microsoft.com/office/drawing/2014/main" id="{FB1CD13D-2930-4199-A4C5-D4FAC5EF886C}"/>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02" name="Drop Down 24" hidden="1">
          <a:extLst>
            <a:ext uri="{63B3BB69-23CF-44E3-9099-C40C66FF867C}">
              <a14:compatExt xmlns:a14="http://schemas.microsoft.com/office/drawing/2010/main" spid="_x0000_s2072"/>
            </a:ext>
            <a:ext uri="{FF2B5EF4-FFF2-40B4-BE49-F238E27FC236}">
              <a16:creationId xmlns:a16="http://schemas.microsoft.com/office/drawing/2014/main" id="{2ECA6E34-F6F9-4D5D-928B-A58301A1096F}"/>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03" name="Drop Down 4" hidden="1">
          <a:extLst>
            <a:ext uri="{63B3BB69-23CF-44E3-9099-C40C66FF867C}">
              <a14:compatExt xmlns:a14="http://schemas.microsoft.com/office/drawing/2010/main" spid="_x0000_s2052"/>
            </a:ext>
            <a:ext uri="{FF2B5EF4-FFF2-40B4-BE49-F238E27FC236}">
              <a16:creationId xmlns:a16="http://schemas.microsoft.com/office/drawing/2014/main" id="{A8C45029-EF43-4D14-8BEB-4906DADBDDF1}"/>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04" name="Drop Down 4" hidden="1">
          <a:extLst>
            <a:ext uri="{63B3BB69-23CF-44E3-9099-C40C66FF867C}">
              <a14:compatExt xmlns:a14="http://schemas.microsoft.com/office/drawing/2010/main" spid="_x0000_s2052"/>
            </a:ext>
            <a:ext uri="{FF2B5EF4-FFF2-40B4-BE49-F238E27FC236}">
              <a16:creationId xmlns:a16="http://schemas.microsoft.com/office/drawing/2014/main" id="{813BB1EC-0109-4B34-BE60-6544A44A8C73}"/>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05" name="Drop Down 4" hidden="1">
          <a:extLst>
            <a:ext uri="{63B3BB69-23CF-44E3-9099-C40C66FF867C}">
              <a14:compatExt xmlns:a14="http://schemas.microsoft.com/office/drawing/2010/main" spid="_x0000_s2052"/>
            </a:ext>
            <a:ext uri="{FF2B5EF4-FFF2-40B4-BE49-F238E27FC236}">
              <a16:creationId xmlns:a16="http://schemas.microsoft.com/office/drawing/2014/main" id="{18ADD701-97AD-4E7C-89AA-EA52972A9312}"/>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06" name="Drop Down 4" hidden="1">
          <a:extLst>
            <a:ext uri="{63B3BB69-23CF-44E3-9099-C40C66FF867C}">
              <a14:compatExt xmlns:a14="http://schemas.microsoft.com/office/drawing/2010/main" spid="_x0000_s2052"/>
            </a:ext>
            <a:ext uri="{FF2B5EF4-FFF2-40B4-BE49-F238E27FC236}">
              <a16:creationId xmlns:a16="http://schemas.microsoft.com/office/drawing/2014/main" id="{CCB4808D-AB7C-46A6-8A60-3E438D72E3CD}"/>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07" name="Drop Down 4" hidden="1">
          <a:extLst>
            <a:ext uri="{63B3BB69-23CF-44E3-9099-C40C66FF867C}">
              <a14:compatExt xmlns:a14="http://schemas.microsoft.com/office/drawing/2010/main" spid="_x0000_s2052"/>
            </a:ext>
            <a:ext uri="{FF2B5EF4-FFF2-40B4-BE49-F238E27FC236}">
              <a16:creationId xmlns:a16="http://schemas.microsoft.com/office/drawing/2014/main" id="{35C6A6CE-529A-44B3-AFCF-533ACA0918BF}"/>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08" name="Drop Down 20" hidden="1">
          <a:extLst>
            <a:ext uri="{63B3BB69-23CF-44E3-9099-C40C66FF867C}">
              <a14:compatExt xmlns:a14="http://schemas.microsoft.com/office/drawing/2010/main" spid="_x0000_s2068"/>
            </a:ext>
            <a:ext uri="{FF2B5EF4-FFF2-40B4-BE49-F238E27FC236}">
              <a16:creationId xmlns:a16="http://schemas.microsoft.com/office/drawing/2014/main" id="{0986B9EB-9CFF-4C59-AF6D-635257028876}"/>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09" name="Drop Down 24" hidden="1">
          <a:extLst>
            <a:ext uri="{63B3BB69-23CF-44E3-9099-C40C66FF867C}">
              <a14:compatExt xmlns:a14="http://schemas.microsoft.com/office/drawing/2010/main" spid="_x0000_s2072"/>
            </a:ext>
            <a:ext uri="{FF2B5EF4-FFF2-40B4-BE49-F238E27FC236}">
              <a16:creationId xmlns:a16="http://schemas.microsoft.com/office/drawing/2014/main" id="{3A0986A3-632B-4604-8DA4-66684F45470E}"/>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10" name="Drop Down 4" hidden="1">
          <a:extLst>
            <a:ext uri="{63B3BB69-23CF-44E3-9099-C40C66FF867C}">
              <a14:compatExt xmlns:a14="http://schemas.microsoft.com/office/drawing/2010/main" spid="_x0000_s2052"/>
            </a:ext>
            <a:ext uri="{FF2B5EF4-FFF2-40B4-BE49-F238E27FC236}">
              <a16:creationId xmlns:a16="http://schemas.microsoft.com/office/drawing/2014/main" id="{AC0BFB53-A4D5-4900-B6F2-EED2631251E4}"/>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11" name="Drop Down 4" hidden="1">
          <a:extLst>
            <a:ext uri="{63B3BB69-23CF-44E3-9099-C40C66FF867C}">
              <a14:compatExt xmlns:a14="http://schemas.microsoft.com/office/drawing/2010/main" spid="_x0000_s2052"/>
            </a:ext>
            <a:ext uri="{FF2B5EF4-FFF2-40B4-BE49-F238E27FC236}">
              <a16:creationId xmlns:a16="http://schemas.microsoft.com/office/drawing/2014/main" id="{ACFFA3A1-2D92-4648-9BC3-BCB33F5733AA}"/>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12" name="Drop Down 4" hidden="1">
          <a:extLst>
            <a:ext uri="{63B3BB69-23CF-44E3-9099-C40C66FF867C}">
              <a14:compatExt xmlns:a14="http://schemas.microsoft.com/office/drawing/2010/main" spid="_x0000_s2052"/>
            </a:ext>
            <a:ext uri="{FF2B5EF4-FFF2-40B4-BE49-F238E27FC236}">
              <a16:creationId xmlns:a16="http://schemas.microsoft.com/office/drawing/2014/main" id="{CA0CE9D8-E88C-4C0B-BB90-1D4AA0E31695}"/>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13" name="Drop Down 4" hidden="1">
          <a:extLst>
            <a:ext uri="{63B3BB69-23CF-44E3-9099-C40C66FF867C}">
              <a14:compatExt xmlns:a14="http://schemas.microsoft.com/office/drawing/2010/main" spid="_x0000_s2052"/>
            </a:ext>
            <a:ext uri="{FF2B5EF4-FFF2-40B4-BE49-F238E27FC236}">
              <a16:creationId xmlns:a16="http://schemas.microsoft.com/office/drawing/2014/main" id="{64D1394A-C6C3-4F84-9D5F-03679734EE08}"/>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14" name="Drop Down 4" hidden="1">
          <a:extLst>
            <a:ext uri="{63B3BB69-23CF-44E3-9099-C40C66FF867C}">
              <a14:compatExt xmlns:a14="http://schemas.microsoft.com/office/drawing/2010/main" spid="_x0000_s2052"/>
            </a:ext>
            <a:ext uri="{FF2B5EF4-FFF2-40B4-BE49-F238E27FC236}">
              <a16:creationId xmlns:a16="http://schemas.microsoft.com/office/drawing/2014/main" id="{C3640D83-EBC4-4F6A-B3C6-27EBA44C62DA}"/>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15" name="Drop Down 20" hidden="1">
          <a:extLst>
            <a:ext uri="{63B3BB69-23CF-44E3-9099-C40C66FF867C}">
              <a14:compatExt xmlns:a14="http://schemas.microsoft.com/office/drawing/2010/main" spid="_x0000_s2068"/>
            </a:ext>
            <a:ext uri="{FF2B5EF4-FFF2-40B4-BE49-F238E27FC236}">
              <a16:creationId xmlns:a16="http://schemas.microsoft.com/office/drawing/2014/main" id="{FA4B4190-18F9-4D38-BF19-DD56E306E210}"/>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16" name="Drop Down 24" hidden="1">
          <a:extLst>
            <a:ext uri="{63B3BB69-23CF-44E3-9099-C40C66FF867C}">
              <a14:compatExt xmlns:a14="http://schemas.microsoft.com/office/drawing/2010/main" spid="_x0000_s2072"/>
            </a:ext>
            <a:ext uri="{FF2B5EF4-FFF2-40B4-BE49-F238E27FC236}">
              <a16:creationId xmlns:a16="http://schemas.microsoft.com/office/drawing/2014/main" id="{172C6DDC-1910-407B-A489-1DE8366DD24D}"/>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17" name="Drop Down 4" hidden="1">
          <a:extLst>
            <a:ext uri="{63B3BB69-23CF-44E3-9099-C40C66FF867C}">
              <a14:compatExt xmlns:a14="http://schemas.microsoft.com/office/drawing/2010/main" spid="_x0000_s2052"/>
            </a:ext>
            <a:ext uri="{FF2B5EF4-FFF2-40B4-BE49-F238E27FC236}">
              <a16:creationId xmlns:a16="http://schemas.microsoft.com/office/drawing/2014/main" id="{89DA6BEC-23EA-455F-A6B0-A1FE897446D0}"/>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18" name="Drop Down 4" hidden="1">
          <a:extLst>
            <a:ext uri="{63B3BB69-23CF-44E3-9099-C40C66FF867C}">
              <a14:compatExt xmlns:a14="http://schemas.microsoft.com/office/drawing/2010/main" spid="_x0000_s2052"/>
            </a:ext>
            <a:ext uri="{FF2B5EF4-FFF2-40B4-BE49-F238E27FC236}">
              <a16:creationId xmlns:a16="http://schemas.microsoft.com/office/drawing/2014/main" id="{3DB03F4F-530D-46B2-8658-16E9DA2DFB7E}"/>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19" name="Drop Down 4" hidden="1">
          <a:extLst>
            <a:ext uri="{63B3BB69-23CF-44E3-9099-C40C66FF867C}">
              <a14:compatExt xmlns:a14="http://schemas.microsoft.com/office/drawing/2010/main" spid="_x0000_s2052"/>
            </a:ext>
            <a:ext uri="{FF2B5EF4-FFF2-40B4-BE49-F238E27FC236}">
              <a16:creationId xmlns:a16="http://schemas.microsoft.com/office/drawing/2014/main" id="{8C237B47-B2C0-4DE7-9B72-4A92400C882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20" name="Drop Down 4" hidden="1">
          <a:extLst>
            <a:ext uri="{63B3BB69-23CF-44E3-9099-C40C66FF867C}">
              <a14:compatExt xmlns:a14="http://schemas.microsoft.com/office/drawing/2010/main" spid="_x0000_s2052"/>
            </a:ext>
            <a:ext uri="{FF2B5EF4-FFF2-40B4-BE49-F238E27FC236}">
              <a16:creationId xmlns:a16="http://schemas.microsoft.com/office/drawing/2014/main" id="{4C725DBC-9BD9-4E74-B24E-36909E498E04}"/>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21" name="Drop Down 4" hidden="1">
          <a:extLst>
            <a:ext uri="{63B3BB69-23CF-44E3-9099-C40C66FF867C}">
              <a14:compatExt xmlns:a14="http://schemas.microsoft.com/office/drawing/2010/main" spid="_x0000_s2052"/>
            </a:ext>
            <a:ext uri="{FF2B5EF4-FFF2-40B4-BE49-F238E27FC236}">
              <a16:creationId xmlns:a16="http://schemas.microsoft.com/office/drawing/2014/main" id="{42E087DF-FEE6-43B5-BD0A-6B4A6AB06D41}"/>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22" name="Drop Down 20" hidden="1">
          <a:extLst>
            <a:ext uri="{63B3BB69-23CF-44E3-9099-C40C66FF867C}">
              <a14:compatExt xmlns:a14="http://schemas.microsoft.com/office/drawing/2010/main" spid="_x0000_s2068"/>
            </a:ext>
            <a:ext uri="{FF2B5EF4-FFF2-40B4-BE49-F238E27FC236}">
              <a16:creationId xmlns:a16="http://schemas.microsoft.com/office/drawing/2014/main" id="{AFA955C3-96ED-4676-BED1-C66DF9788598}"/>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23" name="Drop Down 24" hidden="1">
          <a:extLst>
            <a:ext uri="{63B3BB69-23CF-44E3-9099-C40C66FF867C}">
              <a14:compatExt xmlns:a14="http://schemas.microsoft.com/office/drawing/2010/main" spid="_x0000_s2072"/>
            </a:ext>
            <a:ext uri="{FF2B5EF4-FFF2-40B4-BE49-F238E27FC236}">
              <a16:creationId xmlns:a16="http://schemas.microsoft.com/office/drawing/2014/main" id="{000B5924-8763-4B40-940B-7521CBD9A2E9}"/>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24" name="Drop Down 4" hidden="1">
          <a:extLst>
            <a:ext uri="{63B3BB69-23CF-44E3-9099-C40C66FF867C}">
              <a14:compatExt xmlns:a14="http://schemas.microsoft.com/office/drawing/2010/main" spid="_x0000_s2052"/>
            </a:ext>
            <a:ext uri="{FF2B5EF4-FFF2-40B4-BE49-F238E27FC236}">
              <a16:creationId xmlns:a16="http://schemas.microsoft.com/office/drawing/2014/main" id="{14C3ADD0-5E92-4B29-A872-FF54C435803C}"/>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25" name="Drop Down 4" hidden="1">
          <a:extLst>
            <a:ext uri="{63B3BB69-23CF-44E3-9099-C40C66FF867C}">
              <a14:compatExt xmlns:a14="http://schemas.microsoft.com/office/drawing/2010/main" spid="_x0000_s2052"/>
            </a:ext>
            <a:ext uri="{FF2B5EF4-FFF2-40B4-BE49-F238E27FC236}">
              <a16:creationId xmlns:a16="http://schemas.microsoft.com/office/drawing/2014/main" id="{A9DAD441-9CE8-4872-B4EA-13F18D15B16C}"/>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26" name="Drop Down 4" hidden="1">
          <a:extLst>
            <a:ext uri="{63B3BB69-23CF-44E3-9099-C40C66FF867C}">
              <a14:compatExt xmlns:a14="http://schemas.microsoft.com/office/drawing/2010/main" spid="_x0000_s2052"/>
            </a:ext>
            <a:ext uri="{FF2B5EF4-FFF2-40B4-BE49-F238E27FC236}">
              <a16:creationId xmlns:a16="http://schemas.microsoft.com/office/drawing/2014/main" id="{9EBBBBD1-EA35-4124-BE71-12F73D2E8944}"/>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27" name="Drop Down 4" hidden="1">
          <a:extLst>
            <a:ext uri="{63B3BB69-23CF-44E3-9099-C40C66FF867C}">
              <a14:compatExt xmlns:a14="http://schemas.microsoft.com/office/drawing/2010/main" spid="_x0000_s2052"/>
            </a:ext>
            <a:ext uri="{FF2B5EF4-FFF2-40B4-BE49-F238E27FC236}">
              <a16:creationId xmlns:a16="http://schemas.microsoft.com/office/drawing/2014/main" id="{5553350F-8611-4669-927A-A07769620DCD}"/>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28" name="Drop Down 4" hidden="1">
          <a:extLst>
            <a:ext uri="{63B3BB69-23CF-44E3-9099-C40C66FF867C}">
              <a14:compatExt xmlns:a14="http://schemas.microsoft.com/office/drawing/2010/main" spid="_x0000_s2052"/>
            </a:ext>
            <a:ext uri="{FF2B5EF4-FFF2-40B4-BE49-F238E27FC236}">
              <a16:creationId xmlns:a16="http://schemas.microsoft.com/office/drawing/2014/main" id="{05EAD3E9-675B-48DD-9333-A896A056B7ED}"/>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29" name="Drop Down 20" hidden="1">
          <a:extLst>
            <a:ext uri="{63B3BB69-23CF-44E3-9099-C40C66FF867C}">
              <a14:compatExt xmlns:a14="http://schemas.microsoft.com/office/drawing/2010/main" spid="_x0000_s2068"/>
            </a:ext>
            <a:ext uri="{FF2B5EF4-FFF2-40B4-BE49-F238E27FC236}">
              <a16:creationId xmlns:a16="http://schemas.microsoft.com/office/drawing/2014/main" id="{10F95D8C-7579-42EA-A8D9-0D60BA9B61ED}"/>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30" name="Drop Down 24" hidden="1">
          <a:extLst>
            <a:ext uri="{63B3BB69-23CF-44E3-9099-C40C66FF867C}">
              <a14:compatExt xmlns:a14="http://schemas.microsoft.com/office/drawing/2010/main" spid="_x0000_s2072"/>
            </a:ext>
            <a:ext uri="{FF2B5EF4-FFF2-40B4-BE49-F238E27FC236}">
              <a16:creationId xmlns:a16="http://schemas.microsoft.com/office/drawing/2014/main" id="{FDF5BD79-A1D5-43B0-B517-EFEB120280B9}"/>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31" name="Drop Down 4" hidden="1">
          <a:extLst>
            <a:ext uri="{63B3BB69-23CF-44E3-9099-C40C66FF867C}">
              <a14:compatExt xmlns:a14="http://schemas.microsoft.com/office/drawing/2010/main" spid="_x0000_s2052"/>
            </a:ext>
            <a:ext uri="{FF2B5EF4-FFF2-40B4-BE49-F238E27FC236}">
              <a16:creationId xmlns:a16="http://schemas.microsoft.com/office/drawing/2014/main" id="{90E3E1F8-84A3-4981-9678-3180A88379DA}"/>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32" name="Drop Down 4" hidden="1">
          <a:extLst>
            <a:ext uri="{63B3BB69-23CF-44E3-9099-C40C66FF867C}">
              <a14:compatExt xmlns:a14="http://schemas.microsoft.com/office/drawing/2010/main" spid="_x0000_s2052"/>
            </a:ext>
            <a:ext uri="{FF2B5EF4-FFF2-40B4-BE49-F238E27FC236}">
              <a16:creationId xmlns:a16="http://schemas.microsoft.com/office/drawing/2014/main" id="{BB87ADE4-92A1-49EA-BF27-B56085A7446D}"/>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33" name="Drop Down 4" hidden="1">
          <a:extLst>
            <a:ext uri="{63B3BB69-23CF-44E3-9099-C40C66FF867C}">
              <a14:compatExt xmlns:a14="http://schemas.microsoft.com/office/drawing/2010/main" spid="_x0000_s2052"/>
            </a:ext>
            <a:ext uri="{FF2B5EF4-FFF2-40B4-BE49-F238E27FC236}">
              <a16:creationId xmlns:a16="http://schemas.microsoft.com/office/drawing/2014/main" id="{313F49A5-F437-471C-944A-71B64ECFA7CA}"/>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34" name="Drop Down 4" hidden="1">
          <a:extLst>
            <a:ext uri="{63B3BB69-23CF-44E3-9099-C40C66FF867C}">
              <a14:compatExt xmlns:a14="http://schemas.microsoft.com/office/drawing/2010/main" spid="_x0000_s2052"/>
            </a:ext>
            <a:ext uri="{FF2B5EF4-FFF2-40B4-BE49-F238E27FC236}">
              <a16:creationId xmlns:a16="http://schemas.microsoft.com/office/drawing/2014/main" id="{A6FCCD2B-DBDD-44BB-8430-1C6E0DF40142}"/>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35" name="Drop Down 4" hidden="1">
          <a:extLst>
            <a:ext uri="{63B3BB69-23CF-44E3-9099-C40C66FF867C}">
              <a14:compatExt xmlns:a14="http://schemas.microsoft.com/office/drawing/2010/main" spid="_x0000_s2052"/>
            </a:ext>
            <a:ext uri="{FF2B5EF4-FFF2-40B4-BE49-F238E27FC236}">
              <a16:creationId xmlns:a16="http://schemas.microsoft.com/office/drawing/2014/main" id="{9375D4A0-1F70-411A-931F-90374B831DE2}"/>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36" name="Drop Down 20" hidden="1">
          <a:extLst>
            <a:ext uri="{63B3BB69-23CF-44E3-9099-C40C66FF867C}">
              <a14:compatExt xmlns:a14="http://schemas.microsoft.com/office/drawing/2010/main" spid="_x0000_s2068"/>
            </a:ext>
            <a:ext uri="{FF2B5EF4-FFF2-40B4-BE49-F238E27FC236}">
              <a16:creationId xmlns:a16="http://schemas.microsoft.com/office/drawing/2014/main" id="{514F862E-049E-47EB-B23B-34ACE826F38D}"/>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37" name="Drop Down 24" hidden="1">
          <a:extLst>
            <a:ext uri="{63B3BB69-23CF-44E3-9099-C40C66FF867C}">
              <a14:compatExt xmlns:a14="http://schemas.microsoft.com/office/drawing/2010/main" spid="_x0000_s2072"/>
            </a:ext>
            <a:ext uri="{FF2B5EF4-FFF2-40B4-BE49-F238E27FC236}">
              <a16:creationId xmlns:a16="http://schemas.microsoft.com/office/drawing/2014/main" id="{B639D96A-8C5E-48BB-A11A-7002763380A8}"/>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38" name="Drop Down 4" hidden="1">
          <a:extLst>
            <a:ext uri="{63B3BB69-23CF-44E3-9099-C40C66FF867C}">
              <a14:compatExt xmlns:a14="http://schemas.microsoft.com/office/drawing/2010/main" spid="_x0000_s2052"/>
            </a:ext>
            <a:ext uri="{FF2B5EF4-FFF2-40B4-BE49-F238E27FC236}">
              <a16:creationId xmlns:a16="http://schemas.microsoft.com/office/drawing/2014/main" id="{078EAF77-80C3-406C-9D7D-A1D3488EE04F}"/>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39" name="Drop Down 4" hidden="1">
          <a:extLst>
            <a:ext uri="{63B3BB69-23CF-44E3-9099-C40C66FF867C}">
              <a14:compatExt xmlns:a14="http://schemas.microsoft.com/office/drawing/2010/main" spid="_x0000_s2052"/>
            </a:ext>
            <a:ext uri="{FF2B5EF4-FFF2-40B4-BE49-F238E27FC236}">
              <a16:creationId xmlns:a16="http://schemas.microsoft.com/office/drawing/2014/main" id="{0E0442BC-6840-4308-B4F6-B6F082D2D294}"/>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40" name="Drop Down 4" hidden="1">
          <a:extLst>
            <a:ext uri="{63B3BB69-23CF-44E3-9099-C40C66FF867C}">
              <a14:compatExt xmlns:a14="http://schemas.microsoft.com/office/drawing/2010/main" spid="_x0000_s2052"/>
            </a:ext>
            <a:ext uri="{FF2B5EF4-FFF2-40B4-BE49-F238E27FC236}">
              <a16:creationId xmlns:a16="http://schemas.microsoft.com/office/drawing/2014/main" id="{5BB6FCEC-0F2B-4CD7-844B-590BFE58E95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41" name="Drop Down 4" hidden="1">
          <a:extLst>
            <a:ext uri="{63B3BB69-23CF-44E3-9099-C40C66FF867C}">
              <a14:compatExt xmlns:a14="http://schemas.microsoft.com/office/drawing/2010/main" spid="_x0000_s2052"/>
            </a:ext>
            <a:ext uri="{FF2B5EF4-FFF2-40B4-BE49-F238E27FC236}">
              <a16:creationId xmlns:a16="http://schemas.microsoft.com/office/drawing/2014/main" id="{77C0FA7C-8753-4B1F-88F6-28AB10E83EFA}"/>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42" name="Drop Down 4" hidden="1">
          <a:extLst>
            <a:ext uri="{63B3BB69-23CF-44E3-9099-C40C66FF867C}">
              <a14:compatExt xmlns:a14="http://schemas.microsoft.com/office/drawing/2010/main" spid="_x0000_s2052"/>
            </a:ext>
            <a:ext uri="{FF2B5EF4-FFF2-40B4-BE49-F238E27FC236}">
              <a16:creationId xmlns:a16="http://schemas.microsoft.com/office/drawing/2014/main" id="{1478DED5-1211-4CBD-AEDD-34CA1608DDA4}"/>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43" name="Drop Down 20" hidden="1">
          <a:extLst>
            <a:ext uri="{63B3BB69-23CF-44E3-9099-C40C66FF867C}">
              <a14:compatExt xmlns:a14="http://schemas.microsoft.com/office/drawing/2010/main" spid="_x0000_s2068"/>
            </a:ext>
            <a:ext uri="{FF2B5EF4-FFF2-40B4-BE49-F238E27FC236}">
              <a16:creationId xmlns:a16="http://schemas.microsoft.com/office/drawing/2014/main" id="{9DF1FEFB-0CD5-4068-BA4F-1FCA78757D7B}"/>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44" name="Drop Down 24" hidden="1">
          <a:extLst>
            <a:ext uri="{63B3BB69-23CF-44E3-9099-C40C66FF867C}">
              <a14:compatExt xmlns:a14="http://schemas.microsoft.com/office/drawing/2010/main" spid="_x0000_s2072"/>
            </a:ext>
            <a:ext uri="{FF2B5EF4-FFF2-40B4-BE49-F238E27FC236}">
              <a16:creationId xmlns:a16="http://schemas.microsoft.com/office/drawing/2014/main" id="{3C00179E-E906-4FAF-8443-8B544F1B5320}"/>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45" name="Drop Down 4" hidden="1">
          <a:extLst>
            <a:ext uri="{63B3BB69-23CF-44E3-9099-C40C66FF867C}">
              <a14:compatExt xmlns:a14="http://schemas.microsoft.com/office/drawing/2010/main" spid="_x0000_s2052"/>
            </a:ext>
            <a:ext uri="{FF2B5EF4-FFF2-40B4-BE49-F238E27FC236}">
              <a16:creationId xmlns:a16="http://schemas.microsoft.com/office/drawing/2014/main" id="{91BAF496-03B4-404D-BC65-B68EDA1BFEFF}"/>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46" name="Drop Down 4" hidden="1">
          <a:extLst>
            <a:ext uri="{63B3BB69-23CF-44E3-9099-C40C66FF867C}">
              <a14:compatExt xmlns:a14="http://schemas.microsoft.com/office/drawing/2010/main" spid="_x0000_s2052"/>
            </a:ext>
            <a:ext uri="{FF2B5EF4-FFF2-40B4-BE49-F238E27FC236}">
              <a16:creationId xmlns:a16="http://schemas.microsoft.com/office/drawing/2014/main" id="{BD97804C-DDA8-4CFC-B682-87EF7FAEA532}"/>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47" name="Drop Down 4" hidden="1">
          <a:extLst>
            <a:ext uri="{63B3BB69-23CF-44E3-9099-C40C66FF867C}">
              <a14:compatExt xmlns:a14="http://schemas.microsoft.com/office/drawing/2010/main" spid="_x0000_s2052"/>
            </a:ext>
            <a:ext uri="{FF2B5EF4-FFF2-40B4-BE49-F238E27FC236}">
              <a16:creationId xmlns:a16="http://schemas.microsoft.com/office/drawing/2014/main" id="{88314527-DBFC-48E4-9877-A7C70BE1D594}"/>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48" name="Drop Down 4" hidden="1">
          <a:extLst>
            <a:ext uri="{63B3BB69-23CF-44E3-9099-C40C66FF867C}">
              <a14:compatExt xmlns:a14="http://schemas.microsoft.com/office/drawing/2010/main" spid="_x0000_s2052"/>
            </a:ext>
            <a:ext uri="{FF2B5EF4-FFF2-40B4-BE49-F238E27FC236}">
              <a16:creationId xmlns:a16="http://schemas.microsoft.com/office/drawing/2014/main" id="{A7EC4971-8835-44BA-81E9-A5C1EB80419E}"/>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49" name="Drop Down 4" hidden="1">
          <a:extLst>
            <a:ext uri="{63B3BB69-23CF-44E3-9099-C40C66FF867C}">
              <a14:compatExt xmlns:a14="http://schemas.microsoft.com/office/drawing/2010/main" spid="_x0000_s2052"/>
            </a:ext>
            <a:ext uri="{FF2B5EF4-FFF2-40B4-BE49-F238E27FC236}">
              <a16:creationId xmlns:a16="http://schemas.microsoft.com/office/drawing/2014/main" id="{B60276B1-5CD0-4A00-8A2D-874DBC7867AA}"/>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50" name="Drop Down 20" hidden="1">
          <a:extLst>
            <a:ext uri="{63B3BB69-23CF-44E3-9099-C40C66FF867C}">
              <a14:compatExt xmlns:a14="http://schemas.microsoft.com/office/drawing/2010/main" spid="_x0000_s2068"/>
            </a:ext>
            <a:ext uri="{FF2B5EF4-FFF2-40B4-BE49-F238E27FC236}">
              <a16:creationId xmlns:a16="http://schemas.microsoft.com/office/drawing/2014/main" id="{B83DA060-CF6C-4D4C-A9E4-A9765A74E95D}"/>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51" name="Drop Down 24" hidden="1">
          <a:extLst>
            <a:ext uri="{63B3BB69-23CF-44E3-9099-C40C66FF867C}">
              <a14:compatExt xmlns:a14="http://schemas.microsoft.com/office/drawing/2010/main" spid="_x0000_s2072"/>
            </a:ext>
            <a:ext uri="{FF2B5EF4-FFF2-40B4-BE49-F238E27FC236}">
              <a16:creationId xmlns:a16="http://schemas.microsoft.com/office/drawing/2014/main" id="{D8FC8757-7F46-42DB-B3C4-900D4996C4A6}"/>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52" name="Drop Down 4" hidden="1">
          <a:extLst>
            <a:ext uri="{63B3BB69-23CF-44E3-9099-C40C66FF867C}">
              <a14:compatExt xmlns:a14="http://schemas.microsoft.com/office/drawing/2010/main" spid="_x0000_s2052"/>
            </a:ext>
            <a:ext uri="{FF2B5EF4-FFF2-40B4-BE49-F238E27FC236}">
              <a16:creationId xmlns:a16="http://schemas.microsoft.com/office/drawing/2014/main" id="{25273F44-3F77-4AE0-834A-B6421844DA2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53" name="Drop Down 4" hidden="1">
          <a:extLst>
            <a:ext uri="{63B3BB69-23CF-44E3-9099-C40C66FF867C}">
              <a14:compatExt xmlns:a14="http://schemas.microsoft.com/office/drawing/2010/main" spid="_x0000_s2052"/>
            </a:ext>
            <a:ext uri="{FF2B5EF4-FFF2-40B4-BE49-F238E27FC236}">
              <a16:creationId xmlns:a16="http://schemas.microsoft.com/office/drawing/2014/main" id="{8734C0D1-5D80-42D7-8500-52CAAD0D868A}"/>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54" name="Drop Down 4" hidden="1">
          <a:extLst>
            <a:ext uri="{63B3BB69-23CF-44E3-9099-C40C66FF867C}">
              <a14:compatExt xmlns:a14="http://schemas.microsoft.com/office/drawing/2010/main" spid="_x0000_s2052"/>
            </a:ext>
            <a:ext uri="{FF2B5EF4-FFF2-40B4-BE49-F238E27FC236}">
              <a16:creationId xmlns:a16="http://schemas.microsoft.com/office/drawing/2014/main" id="{61AADB70-AC98-461B-BD1D-3E88107D9554}"/>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55" name="Drop Down 4" hidden="1">
          <a:extLst>
            <a:ext uri="{63B3BB69-23CF-44E3-9099-C40C66FF867C}">
              <a14:compatExt xmlns:a14="http://schemas.microsoft.com/office/drawing/2010/main" spid="_x0000_s2052"/>
            </a:ext>
            <a:ext uri="{FF2B5EF4-FFF2-40B4-BE49-F238E27FC236}">
              <a16:creationId xmlns:a16="http://schemas.microsoft.com/office/drawing/2014/main" id="{4FE29AB4-5BD6-4F1B-B026-2E52B693F17E}"/>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56" name="Drop Down 4" hidden="1">
          <a:extLst>
            <a:ext uri="{63B3BB69-23CF-44E3-9099-C40C66FF867C}">
              <a14:compatExt xmlns:a14="http://schemas.microsoft.com/office/drawing/2010/main" spid="_x0000_s2052"/>
            </a:ext>
            <a:ext uri="{FF2B5EF4-FFF2-40B4-BE49-F238E27FC236}">
              <a16:creationId xmlns:a16="http://schemas.microsoft.com/office/drawing/2014/main" id="{06DA45F0-AD6E-44AA-BC93-130EB0864FC2}"/>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57" name="Drop Down 20" hidden="1">
          <a:extLst>
            <a:ext uri="{63B3BB69-23CF-44E3-9099-C40C66FF867C}">
              <a14:compatExt xmlns:a14="http://schemas.microsoft.com/office/drawing/2010/main" spid="_x0000_s2068"/>
            </a:ext>
            <a:ext uri="{FF2B5EF4-FFF2-40B4-BE49-F238E27FC236}">
              <a16:creationId xmlns:a16="http://schemas.microsoft.com/office/drawing/2014/main" id="{FE20002F-8789-4252-A8B3-6690D9C67CE0}"/>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58" name="Drop Down 24" hidden="1">
          <a:extLst>
            <a:ext uri="{63B3BB69-23CF-44E3-9099-C40C66FF867C}">
              <a14:compatExt xmlns:a14="http://schemas.microsoft.com/office/drawing/2010/main" spid="_x0000_s2072"/>
            </a:ext>
            <a:ext uri="{FF2B5EF4-FFF2-40B4-BE49-F238E27FC236}">
              <a16:creationId xmlns:a16="http://schemas.microsoft.com/office/drawing/2014/main" id="{682470FB-1859-42F5-95B9-23C6B93A84AE}"/>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59" name="Drop Down 4" hidden="1">
          <a:extLst>
            <a:ext uri="{63B3BB69-23CF-44E3-9099-C40C66FF867C}">
              <a14:compatExt xmlns:a14="http://schemas.microsoft.com/office/drawing/2010/main" spid="_x0000_s2052"/>
            </a:ext>
            <a:ext uri="{FF2B5EF4-FFF2-40B4-BE49-F238E27FC236}">
              <a16:creationId xmlns:a16="http://schemas.microsoft.com/office/drawing/2014/main" id="{D4D661D7-68C8-4ED0-8249-5FA57E61C344}"/>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60" name="Drop Down 4" hidden="1">
          <a:extLst>
            <a:ext uri="{63B3BB69-23CF-44E3-9099-C40C66FF867C}">
              <a14:compatExt xmlns:a14="http://schemas.microsoft.com/office/drawing/2010/main" spid="_x0000_s2052"/>
            </a:ext>
            <a:ext uri="{FF2B5EF4-FFF2-40B4-BE49-F238E27FC236}">
              <a16:creationId xmlns:a16="http://schemas.microsoft.com/office/drawing/2014/main" id="{D6150E9F-E124-4E91-9882-2B3A9483101D}"/>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61" name="Drop Down 4" hidden="1">
          <a:extLst>
            <a:ext uri="{63B3BB69-23CF-44E3-9099-C40C66FF867C}">
              <a14:compatExt xmlns:a14="http://schemas.microsoft.com/office/drawing/2010/main" spid="_x0000_s2052"/>
            </a:ext>
            <a:ext uri="{FF2B5EF4-FFF2-40B4-BE49-F238E27FC236}">
              <a16:creationId xmlns:a16="http://schemas.microsoft.com/office/drawing/2014/main" id="{A8FCE301-E500-4CC6-927E-B751C48A536A}"/>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62" name="Drop Down 4" hidden="1">
          <a:extLst>
            <a:ext uri="{63B3BB69-23CF-44E3-9099-C40C66FF867C}">
              <a14:compatExt xmlns:a14="http://schemas.microsoft.com/office/drawing/2010/main" spid="_x0000_s2052"/>
            </a:ext>
            <a:ext uri="{FF2B5EF4-FFF2-40B4-BE49-F238E27FC236}">
              <a16:creationId xmlns:a16="http://schemas.microsoft.com/office/drawing/2014/main" id="{C3A90AFA-2012-40C6-8B8A-87CAFBB8E608}"/>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63" name="Drop Down 4" hidden="1">
          <a:extLst>
            <a:ext uri="{63B3BB69-23CF-44E3-9099-C40C66FF867C}">
              <a14:compatExt xmlns:a14="http://schemas.microsoft.com/office/drawing/2010/main" spid="_x0000_s2052"/>
            </a:ext>
            <a:ext uri="{FF2B5EF4-FFF2-40B4-BE49-F238E27FC236}">
              <a16:creationId xmlns:a16="http://schemas.microsoft.com/office/drawing/2014/main" id="{26A07CB4-7CDB-4CCF-A660-F00AE16A0A9E}"/>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64" name="Drop Down 20" hidden="1">
          <a:extLst>
            <a:ext uri="{63B3BB69-23CF-44E3-9099-C40C66FF867C}">
              <a14:compatExt xmlns:a14="http://schemas.microsoft.com/office/drawing/2010/main" spid="_x0000_s2068"/>
            </a:ext>
            <a:ext uri="{FF2B5EF4-FFF2-40B4-BE49-F238E27FC236}">
              <a16:creationId xmlns:a16="http://schemas.microsoft.com/office/drawing/2014/main" id="{5B6BF932-0D88-4F1A-AFDE-ECCF7ABFF61A}"/>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65" name="Drop Down 24" hidden="1">
          <a:extLst>
            <a:ext uri="{63B3BB69-23CF-44E3-9099-C40C66FF867C}">
              <a14:compatExt xmlns:a14="http://schemas.microsoft.com/office/drawing/2010/main" spid="_x0000_s2072"/>
            </a:ext>
            <a:ext uri="{FF2B5EF4-FFF2-40B4-BE49-F238E27FC236}">
              <a16:creationId xmlns:a16="http://schemas.microsoft.com/office/drawing/2014/main" id="{531245FC-55EB-4598-8E77-C1A11880BC23}"/>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66" name="Drop Down 4" hidden="1">
          <a:extLst>
            <a:ext uri="{63B3BB69-23CF-44E3-9099-C40C66FF867C}">
              <a14:compatExt xmlns:a14="http://schemas.microsoft.com/office/drawing/2010/main" spid="_x0000_s2052"/>
            </a:ext>
            <a:ext uri="{FF2B5EF4-FFF2-40B4-BE49-F238E27FC236}">
              <a16:creationId xmlns:a16="http://schemas.microsoft.com/office/drawing/2014/main" id="{09BC0F67-FC06-4627-A2FC-DB087E56A517}"/>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67" name="Drop Down 4" hidden="1">
          <a:extLst>
            <a:ext uri="{63B3BB69-23CF-44E3-9099-C40C66FF867C}">
              <a14:compatExt xmlns:a14="http://schemas.microsoft.com/office/drawing/2010/main" spid="_x0000_s2052"/>
            </a:ext>
            <a:ext uri="{FF2B5EF4-FFF2-40B4-BE49-F238E27FC236}">
              <a16:creationId xmlns:a16="http://schemas.microsoft.com/office/drawing/2014/main" id="{E419C272-1506-46D3-B06C-164DC0456A1C}"/>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68" name="Drop Down 4" hidden="1">
          <a:extLst>
            <a:ext uri="{63B3BB69-23CF-44E3-9099-C40C66FF867C}">
              <a14:compatExt xmlns:a14="http://schemas.microsoft.com/office/drawing/2010/main" spid="_x0000_s2052"/>
            </a:ext>
            <a:ext uri="{FF2B5EF4-FFF2-40B4-BE49-F238E27FC236}">
              <a16:creationId xmlns:a16="http://schemas.microsoft.com/office/drawing/2014/main" id="{DB0EC8CB-5C62-46D7-B040-90BEB27B1E7D}"/>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69" name="Drop Down 4" hidden="1">
          <a:extLst>
            <a:ext uri="{63B3BB69-23CF-44E3-9099-C40C66FF867C}">
              <a14:compatExt xmlns:a14="http://schemas.microsoft.com/office/drawing/2010/main" spid="_x0000_s2052"/>
            </a:ext>
            <a:ext uri="{FF2B5EF4-FFF2-40B4-BE49-F238E27FC236}">
              <a16:creationId xmlns:a16="http://schemas.microsoft.com/office/drawing/2014/main" id="{86430873-71E1-4D93-AE36-AE9DBED88E22}"/>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70" name="Drop Down 4" hidden="1">
          <a:extLst>
            <a:ext uri="{63B3BB69-23CF-44E3-9099-C40C66FF867C}">
              <a14:compatExt xmlns:a14="http://schemas.microsoft.com/office/drawing/2010/main" spid="_x0000_s2052"/>
            </a:ext>
            <a:ext uri="{FF2B5EF4-FFF2-40B4-BE49-F238E27FC236}">
              <a16:creationId xmlns:a16="http://schemas.microsoft.com/office/drawing/2014/main" id="{845A2798-D842-48E5-925A-4099F45E1C44}"/>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71" name="Drop Down 20" hidden="1">
          <a:extLst>
            <a:ext uri="{63B3BB69-23CF-44E3-9099-C40C66FF867C}">
              <a14:compatExt xmlns:a14="http://schemas.microsoft.com/office/drawing/2010/main" spid="_x0000_s2068"/>
            </a:ext>
            <a:ext uri="{FF2B5EF4-FFF2-40B4-BE49-F238E27FC236}">
              <a16:creationId xmlns:a16="http://schemas.microsoft.com/office/drawing/2014/main" id="{44695A85-6804-47EE-92DD-408124C7DC13}"/>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72" name="Drop Down 24" hidden="1">
          <a:extLst>
            <a:ext uri="{63B3BB69-23CF-44E3-9099-C40C66FF867C}">
              <a14:compatExt xmlns:a14="http://schemas.microsoft.com/office/drawing/2010/main" spid="_x0000_s2072"/>
            </a:ext>
            <a:ext uri="{FF2B5EF4-FFF2-40B4-BE49-F238E27FC236}">
              <a16:creationId xmlns:a16="http://schemas.microsoft.com/office/drawing/2014/main" id="{99084C4E-D7B1-4B90-B764-BA6C030989D0}"/>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73" name="Drop Down 4" hidden="1">
          <a:extLst>
            <a:ext uri="{63B3BB69-23CF-44E3-9099-C40C66FF867C}">
              <a14:compatExt xmlns:a14="http://schemas.microsoft.com/office/drawing/2010/main" spid="_x0000_s2052"/>
            </a:ext>
            <a:ext uri="{FF2B5EF4-FFF2-40B4-BE49-F238E27FC236}">
              <a16:creationId xmlns:a16="http://schemas.microsoft.com/office/drawing/2014/main" id="{127B121C-8301-42C4-AAF8-8B93641A1BCE}"/>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74" name="Drop Down 4" hidden="1">
          <a:extLst>
            <a:ext uri="{63B3BB69-23CF-44E3-9099-C40C66FF867C}">
              <a14:compatExt xmlns:a14="http://schemas.microsoft.com/office/drawing/2010/main" spid="_x0000_s2052"/>
            </a:ext>
            <a:ext uri="{FF2B5EF4-FFF2-40B4-BE49-F238E27FC236}">
              <a16:creationId xmlns:a16="http://schemas.microsoft.com/office/drawing/2014/main" id="{46789C86-76C3-4C69-A248-EFB7D83B0140}"/>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75" name="Drop Down 4" hidden="1">
          <a:extLst>
            <a:ext uri="{63B3BB69-23CF-44E3-9099-C40C66FF867C}">
              <a14:compatExt xmlns:a14="http://schemas.microsoft.com/office/drawing/2010/main" spid="_x0000_s2052"/>
            </a:ext>
            <a:ext uri="{FF2B5EF4-FFF2-40B4-BE49-F238E27FC236}">
              <a16:creationId xmlns:a16="http://schemas.microsoft.com/office/drawing/2014/main" id="{727C6D91-3255-4D8D-BB28-213541DC3551}"/>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76" name="Drop Down 4" hidden="1">
          <a:extLst>
            <a:ext uri="{63B3BB69-23CF-44E3-9099-C40C66FF867C}">
              <a14:compatExt xmlns:a14="http://schemas.microsoft.com/office/drawing/2010/main" spid="_x0000_s2052"/>
            </a:ext>
            <a:ext uri="{FF2B5EF4-FFF2-40B4-BE49-F238E27FC236}">
              <a16:creationId xmlns:a16="http://schemas.microsoft.com/office/drawing/2014/main" id="{DE148438-8306-4118-A61F-25E27648A8BA}"/>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77" name="Drop Down 4" hidden="1">
          <a:extLst>
            <a:ext uri="{63B3BB69-23CF-44E3-9099-C40C66FF867C}">
              <a14:compatExt xmlns:a14="http://schemas.microsoft.com/office/drawing/2010/main" spid="_x0000_s2052"/>
            </a:ext>
            <a:ext uri="{FF2B5EF4-FFF2-40B4-BE49-F238E27FC236}">
              <a16:creationId xmlns:a16="http://schemas.microsoft.com/office/drawing/2014/main" id="{882C4D6E-C288-481E-BCAA-449F639E5389}"/>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78" name="Drop Down 20" hidden="1">
          <a:extLst>
            <a:ext uri="{63B3BB69-23CF-44E3-9099-C40C66FF867C}">
              <a14:compatExt xmlns:a14="http://schemas.microsoft.com/office/drawing/2010/main" spid="_x0000_s2068"/>
            </a:ext>
            <a:ext uri="{FF2B5EF4-FFF2-40B4-BE49-F238E27FC236}">
              <a16:creationId xmlns:a16="http://schemas.microsoft.com/office/drawing/2014/main" id="{875C6BF4-DEDB-4453-85AB-296262E7532D}"/>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79" name="Drop Down 24" hidden="1">
          <a:extLst>
            <a:ext uri="{63B3BB69-23CF-44E3-9099-C40C66FF867C}">
              <a14:compatExt xmlns:a14="http://schemas.microsoft.com/office/drawing/2010/main" spid="_x0000_s2072"/>
            </a:ext>
            <a:ext uri="{FF2B5EF4-FFF2-40B4-BE49-F238E27FC236}">
              <a16:creationId xmlns:a16="http://schemas.microsoft.com/office/drawing/2014/main" id="{2E0B81DC-1960-4250-B62F-4435DFC2A787}"/>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80" name="Drop Down 4" hidden="1">
          <a:extLst>
            <a:ext uri="{63B3BB69-23CF-44E3-9099-C40C66FF867C}">
              <a14:compatExt xmlns:a14="http://schemas.microsoft.com/office/drawing/2010/main" spid="_x0000_s2052"/>
            </a:ext>
            <a:ext uri="{FF2B5EF4-FFF2-40B4-BE49-F238E27FC236}">
              <a16:creationId xmlns:a16="http://schemas.microsoft.com/office/drawing/2014/main" id="{632CCB5C-4080-4FB6-8913-32D531B7AF75}"/>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81" name="Drop Down 4" hidden="1">
          <a:extLst>
            <a:ext uri="{63B3BB69-23CF-44E3-9099-C40C66FF867C}">
              <a14:compatExt xmlns:a14="http://schemas.microsoft.com/office/drawing/2010/main" spid="_x0000_s2052"/>
            </a:ext>
            <a:ext uri="{FF2B5EF4-FFF2-40B4-BE49-F238E27FC236}">
              <a16:creationId xmlns:a16="http://schemas.microsoft.com/office/drawing/2014/main" id="{99103DE3-382F-4BFA-99A0-11D150A8B10C}"/>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82" name="Drop Down 4" hidden="1">
          <a:extLst>
            <a:ext uri="{63B3BB69-23CF-44E3-9099-C40C66FF867C}">
              <a14:compatExt xmlns:a14="http://schemas.microsoft.com/office/drawing/2010/main" spid="_x0000_s2052"/>
            </a:ext>
            <a:ext uri="{FF2B5EF4-FFF2-40B4-BE49-F238E27FC236}">
              <a16:creationId xmlns:a16="http://schemas.microsoft.com/office/drawing/2014/main" id="{CD4F2AD4-B012-4731-B705-4D90AB6CB94E}"/>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83" name="Drop Down 4" hidden="1">
          <a:extLst>
            <a:ext uri="{63B3BB69-23CF-44E3-9099-C40C66FF867C}">
              <a14:compatExt xmlns:a14="http://schemas.microsoft.com/office/drawing/2010/main" spid="_x0000_s2052"/>
            </a:ext>
            <a:ext uri="{FF2B5EF4-FFF2-40B4-BE49-F238E27FC236}">
              <a16:creationId xmlns:a16="http://schemas.microsoft.com/office/drawing/2014/main" id="{6E9B5ED5-F8FB-405B-A8CB-154BD13231C9}"/>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84" name="Drop Down 4" hidden="1">
          <a:extLst>
            <a:ext uri="{63B3BB69-23CF-44E3-9099-C40C66FF867C}">
              <a14:compatExt xmlns:a14="http://schemas.microsoft.com/office/drawing/2010/main" spid="_x0000_s2052"/>
            </a:ext>
            <a:ext uri="{FF2B5EF4-FFF2-40B4-BE49-F238E27FC236}">
              <a16:creationId xmlns:a16="http://schemas.microsoft.com/office/drawing/2014/main" id="{680D448D-5A81-4771-9D4F-0F12D44A9B33}"/>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3085" name="Drop Down 20" hidden="1">
          <a:extLst>
            <a:ext uri="{63B3BB69-23CF-44E3-9099-C40C66FF867C}">
              <a14:compatExt xmlns:a14="http://schemas.microsoft.com/office/drawing/2010/main" spid="_x0000_s2068"/>
            </a:ext>
            <a:ext uri="{FF2B5EF4-FFF2-40B4-BE49-F238E27FC236}">
              <a16:creationId xmlns:a16="http://schemas.microsoft.com/office/drawing/2014/main" id="{1D8FD264-689C-4E4B-8FAD-F8BA0832D377}"/>
            </a:ext>
          </a:extLst>
        </xdr:cNvPr>
        <xdr:cNvSpPr/>
      </xdr:nvSpPr>
      <xdr:spPr bwMode="auto">
        <a:xfrm>
          <a:off x="6065520" y="53103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086" name="Drop Down 24" hidden="1">
          <a:extLst>
            <a:ext uri="{63B3BB69-23CF-44E3-9099-C40C66FF867C}">
              <a14:compatExt xmlns:a14="http://schemas.microsoft.com/office/drawing/2010/main" spid="_x0000_s2072"/>
            </a:ext>
            <a:ext uri="{FF2B5EF4-FFF2-40B4-BE49-F238E27FC236}">
              <a16:creationId xmlns:a16="http://schemas.microsoft.com/office/drawing/2014/main" id="{E3901774-F996-49C6-8255-A50D1B678529}"/>
            </a:ext>
          </a:extLst>
        </xdr:cNvPr>
        <xdr:cNvSpPr/>
      </xdr:nvSpPr>
      <xdr:spPr bwMode="auto">
        <a:xfrm>
          <a:off x="3901440" y="53103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87" name="Drop Down 4" hidden="1">
          <a:extLst>
            <a:ext uri="{63B3BB69-23CF-44E3-9099-C40C66FF867C}">
              <a14:compatExt xmlns:a14="http://schemas.microsoft.com/office/drawing/2010/main" spid="_x0000_s2052"/>
            </a:ext>
            <a:ext uri="{FF2B5EF4-FFF2-40B4-BE49-F238E27FC236}">
              <a16:creationId xmlns:a16="http://schemas.microsoft.com/office/drawing/2014/main" id="{BF26354E-BB4C-4BEF-B675-9E0DDB4BAAFF}"/>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88" name="Drop Down 4" hidden="1">
          <a:extLst>
            <a:ext uri="{63B3BB69-23CF-44E3-9099-C40C66FF867C}">
              <a14:compatExt xmlns:a14="http://schemas.microsoft.com/office/drawing/2010/main" spid="_x0000_s2052"/>
            </a:ext>
            <a:ext uri="{FF2B5EF4-FFF2-40B4-BE49-F238E27FC236}">
              <a16:creationId xmlns:a16="http://schemas.microsoft.com/office/drawing/2014/main" id="{3B7CBA70-5EE5-4F39-8A9B-355AB9F3E400}"/>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3089" name="Drop Down 4" hidden="1">
          <a:extLst>
            <a:ext uri="{63B3BB69-23CF-44E3-9099-C40C66FF867C}">
              <a14:compatExt xmlns:a14="http://schemas.microsoft.com/office/drawing/2010/main" spid="_x0000_s2052"/>
            </a:ext>
            <a:ext uri="{FF2B5EF4-FFF2-40B4-BE49-F238E27FC236}">
              <a16:creationId xmlns:a16="http://schemas.microsoft.com/office/drawing/2014/main" id="{66016835-E158-4916-BD69-A469D0BADE15}"/>
            </a:ext>
          </a:extLst>
        </xdr:cNvPr>
        <xdr:cNvSpPr/>
      </xdr:nvSpPr>
      <xdr:spPr bwMode="auto">
        <a:xfrm>
          <a:off x="553974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3090" name="Drop Down 4" hidden="1">
          <a:extLst>
            <a:ext uri="{63B3BB69-23CF-44E3-9099-C40C66FF867C}">
              <a14:compatExt xmlns:a14="http://schemas.microsoft.com/office/drawing/2010/main" spid="_x0000_s2052"/>
            </a:ext>
            <a:ext uri="{FF2B5EF4-FFF2-40B4-BE49-F238E27FC236}">
              <a16:creationId xmlns:a16="http://schemas.microsoft.com/office/drawing/2014/main" id="{F9EC3015-2305-401E-99C3-135974676862}"/>
            </a:ext>
          </a:extLst>
        </xdr:cNvPr>
        <xdr:cNvSpPr/>
      </xdr:nvSpPr>
      <xdr:spPr bwMode="auto">
        <a:xfrm>
          <a:off x="5227320" y="53103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1" name="Drop Down 24" hidden="1">
          <a:extLst>
            <a:ext uri="{63B3BB69-23CF-44E3-9099-C40C66FF867C}">
              <a14:compatExt xmlns:a14="http://schemas.microsoft.com/office/drawing/2010/main" spid="_x0000_s2072"/>
            </a:ext>
            <a:ext uri="{FF2B5EF4-FFF2-40B4-BE49-F238E27FC236}">
              <a16:creationId xmlns:a16="http://schemas.microsoft.com/office/drawing/2014/main" id="{5C8A98FE-2970-4C2D-8F59-59451ED1C0AB}"/>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2" name="Drop Down 24" hidden="1">
          <a:extLst>
            <a:ext uri="{63B3BB69-23CF-44E3-9099-C40C66FF867C}">
              <a14:compatExt xmlns:a14="http://schemas.microsoft.com/office/drawing/2010/main" spid="_x0000_s2072"/>
            </a:ext>
            <a:ext uri="{FF2B5EF4-FFF2-40B4-BE49-F238E27FC236}">
              <a16:creationId xmlns:a16="http://schemas.microsoft.com/office/drawing/2014/main" id="{35A75D4C-B47E-4D0C-978F-26BF838A9B00}"/>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3" name="Drop Down 24" hidden="1">
          <a:extLst>
            <a:ext uri="{63B3BB69-23CF-44E3-9099-C40C66FF867C}">
              <a14:compatExt xmlns:a14="http://schemas.microsoft.com/office/drawing/2010/main" spid="_x0000_s2072"/>
            </a:ext>
            <a:ext uri="{FF2B5EF4-FFF2-40B4-BE49-F238E27FC236}">
              <a16:creationId xmlns:a16="http://schemas.microsoft.com/office/drawing/2014/main" id="{0A5F9BE3-C48A-472B-BF3C-B641E2BBCFEE}"/>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4" name="Drop Down 24" hidden="1">
          <a:extLst>
            <a:ext uri="{63B3BB69-23CF-44E3-9099-C40C66FF867C}">
              <a14:compatExt xmlns:a14="http://schemas.microsoft.com/office/drawing/2010/main" spid="_x0000_s2072"/>
            </a:ext>
            <a:ext uri="{FF2B5EF4-FFF2-40B4-BE49-F238E27FC236}">
              <a16:creationId xmlns:a16="http://schemas.microsoft.com/office/drawing/2014/main" id="{6E38DE9C-A88B-498C-95F7-B40C715DCAE2}"/>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5" name="Drop Down 24" hidden="1">
          <a:extLst>
            <a:ext uri="{63B3BB69-23CF-44E3-9099-C40C66FF867C}">
              <a14:compatExt xmlns:a14="http://schemas.microsoft.com/office/drawing/2010/main" spid="_x0000_s2072"/>
            </a:ext>
            <a:ext uri="{FF2B5EF4-FFF2-40B4-BE49-F238E27FC236}">
              <a16:creationId xmlns:a16="http://schemas.microsoft.com/office/drawing/2014/main" id="{2174F51E-A73F-4D40-AF59-F1673A2765AE}"/>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6" name="Drop Down 24" hidden="1">
          <a:extLst>
            <a:ext uri="{63B3BB69-23CF-44E3-9099-C40C66FF867C}">
              <a14:compatExt xmlns:a14="http://schemas.microsoft.com/office/drawing/2010/main" spid="_x0000_s2072"/>
            </a:ext>
            <a:ext uri="{FF2B5EF4-FFF2-40B4-BE49-F238E27FC236}">
              <a16:creationId xmlns:a16="http://schemas.microsoft.com/office/drawing/2014/main" id="{99B43E0D-B603-4CDB-B94D-317645CE7DD8}"/>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7" name="Drop Down 24" hidden="1">
          <a:extLst>
            <a:ext uri="{63B3BB69-23CF-44E3-9099-C40C66FF867C}">
              <a14:compatExt xmlns:a14="http://schemas.microsoft.com/office/drawing/2010/main" spid="_x0000_s2072"/>
            </a:ext>
            <a:ext uri="{FF2B5EF4-FFF2-40B4-BE49-F238E27FC236}">
              <a16:creationId xmlns:a16="http://schemas.microsoft.com/office/drawing/2014/main" id="{9091F916-CE63-40F0-BDED-938DDC424A9E}"/>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8" name="Drop Down 24" hidden="1">
          <a:extLst>
            <a:ext uri="{63B3BB69-23CF-44E3-9099-C40C66FF867C}">
              <a14:compatExt xmlns:a14="http://schemas.microsoft.com/office/drawing/2010/main" spid="_x0000_s2072"/>
            </a:ext>
            <a:ext uri="{FF2B5EF4-FFF2-40B4-BE49-F238E27FC236}">
              <a16:creationId xmlns:a16="http://schemas.microsoft.com/office/drawing/2014/main" id="{42A67461-7CAF-443C-A250-51A88CB2E8BC}"/>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099" name="Drop Down 24" hidden="1">
          <a:extLst>
            <a:ext uri="{63B3BB69-23CF-44E3-9099-C40C66FF867C}">
              <a14:compatExt xmlns:a14="http://schemas.microsoft.com/office/drawing/2010/main" spid="_x0000_s2072"/>
            </a:ext>
            <a:ext uri="{FF2B5EF4-FFF2-40B4-BE49-F238E27FC236}">
              <a16:creationId xmlns:a16="http://schemas.microsoft.com/office/drawing/2014/main" id="{8C05654D-5DA3-45CF-848B-63F66BB32EC6}"/>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0" name="Drop Down 24" hidden="1">
          <a:extLst>
            <a:ext uri="{63B3BB69-23CF-44E3-9099-C40C66FF867C}">
              <a14:compatExt xmlns:a14="http://schemas.microsoft.com/office/drawing/2010/main" spid="_x0000_s2072"/>
            </a:ext>
            <a:ext uri="{FF2B5EF4-FFF2-40B4-BE49-F238E27FC236}">
              <a16:creationId xmlns:a16="http://schemas.microsoft.com/office/drawing/2014/main" id="{EDC1772C-9507-4050-8495-9A88369E7404}"/>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1" name="Drop Down 24" hidden="1">
          <a:extLst>
            <a:ext uri="{63B3BB69-23CF-44E3-9099-C40C66FF867C}">
              <a14:compatExt xmlns:a14="http://schemas.microsoft.com/office/drawing/2010/main" spid="_x0000_s2072"/>
            </a:ext>
            <a:ext uri="{FF2B5EF4-FFF2-40B4-BE49-F238E27FC236}">
              <a16:creationId xmlns:a16="http://schemas.microsoft.com/office/drawing/2014/main" id="{74765012-AE94-483F-8676-820CC0D5682C}"/>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2" name="Drop Down 24" hidden="1">
          <a:extLst>
            <a:ext uri="{63B3BB69-23CF-44E3-9099-C40C66FF867C}">
              <a14:compatExt xmlns:a14="http://schemas.microsoft.com/office/drawing/2010/main" spid="_x0000_s2072"/>
            </a:ext>
            <a:ext uri="{FF2B5EF4-FFF2-40B4-BE49-F238E27FC236}">
              <a16:creationId xmlns:a16="http://schemas.microsoft.com/office/drawing/2014/main" id="{4F4C4338-2E6E-4B3C-9055-E779F8E9D598}"/>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3" name="Drop Down 24" hidden="1">
          <a:extLst>
            <a:ext uri="{63B3BB69-23CF-44E3-9099-C40C66FF867C}">
              <a14:compatExt xmlns:a14="http://schemas.microsoft.com/office/drawing/2010/main" spid="_x0000_s2072"/>
            </a:ext>
            <a:ext uri="{FF2B5EF4-FFF2-40B4-BE49-F238E27FC236}">
              <a16:creationId xmlns:a16="http://schemas.microsoft.com/office/drawing/2014/main" id="{E17065BA-88C3-4462-8EE3-C4C5D13093A2}"/>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4" name="Drop Down 24" hidden="1">
          <a:extLst>
            <a:ext uri="{63B3BB69-23CF-44E3-9099-C40C66FF867C}">
              <a14:compatExt xmlns:a14="http://schemas.microsoft.com/office/drawing/2010/main" spid="_x0000_s2072"/>
            </a:ext>
            <a:ext uri="{FF2B5EF4-FFF2-40B4-BE49-F238E27FC236}">
              <a16:creationId xmlns:a16="http://schemas.microsoft.com/office/drawing/2014/main" id="{0F59C715-651E-4224-A1BD-9A72059FD95A}"/>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5" name="Drop Down 24" hidden="1">
          <a:extLst>
            <a:ext uri="{63B3BB69-23CF-44E3-9099-C40C66FF867C}">
              <a14:compatExt xmlns:a14="http://schemas.microsoft.com/office/drawing/2010/main" spid="_x0000_s2072"/>
            </a:ext>
            <a:ext uri="{FF2B5EF4-FFF2-40B4-BE49-F238E27FC236}">
              <a16:creationId xmlns:a16="http://schemas.microsoft.com/office/drawing/2014/main" id="{07A528F7-FAF2-4517-A20F-E927EA4DA749}"/>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6" name="Drop Down 24" hidden="1">
          <a:extLst>
            <a:ext uri="{63B3BB69-23CF-44E3-9099-C40C66FF867C}">
              <a14:compatExt xmlns:a14="http://schemas.microsoft.com/office/drawing/2010/main" spid="_x0000_s2072"/>
            </a:ext>
            <a:ext uri="{FF2B5EF4-FFF2-40B4-BE49-F238E27FC236}">
              <a16:creationId xmlns:a16="http://schemas.microsoft.com/office/drawing/2014/main" id="{D4A2A0F5-0B88-4175-A6A9-461C56B5A7D2}"/>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7" name="Drop Down 24" hidden="1">
          <a:extLst>
            <a:ext uri="{63B3BB69-23CF-44E3-9099-C40C66FF867C}">
              <a14:compatExt xmlns:a14="http://schemas.microsoft.com/office/drawing/2010/main" spid="_x0000_s2072"/>
            </a:ext>
            <a:ext uri="{FF2B5EF4-FFF2-40B4-BE49-F238E27FC236}">
              <a16:creationId xmlns:a16="http://schemas.microsoft.com/office/drawing/2014/main" id="{27CB6B74-8097-44E7-A9D7-BCDA10A56456}"/>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8" name="Drop Down 24" hidden="1">
          <a:extLst>
            <a:ext uri="{63B3BB69-23CF-44E3-9099-C40C66FF867C}">
              <a14:compatExt xmlns:a14="http://schemas.microsoft.com/office/drawing/2010/main" spid="_x0000_s2072"/>
            </a:ext>
            <a:ext uri="{FF2B5EF4-FFF2-40B4-BE49-F238E27FC236}">
              <a16:creationId xmlns:a16="http://schemas.microsoft.com/office/drawing/2014/main" id="{72AB9CD2-508D-4F4C-A9B0-E84A321CA99F}"/>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269</xdr:row>
      <xdr:rowOff>0</xdr:rowOff>
    </xdr:from>
    <xdr:ext cx="2476500" cy="199970"/>
    <xdr:sp macro="" textlink="">
      <xdr:nvSpPr>
        <xdr:cNvPr id="3109" name="Drop Down 24" hidden="1">
          <a:extLst>
            <a:ext uri="{63B3BB69-23CF-44E3-9099-C40C66FF867C}">
              <a14:compatExt xmlns:a14="http://schemas.microsoft.com/office/drawing/2010/main" spid="_x0000_s2072"/>
            </a:ext>
            <a:ext uri="{FF2B5EF4-FFF2-40B4-BE49-F238E27FC236}">
              <a16:creationId xmlns:a16="http://schemas.microsoft.com/office/drawing/2014/main" id="{595DECC0-F361-4192-945D-DE76C5E7B923}"/>
            </a:ext>
          </a:extLst>
        </xdr:cNvPr>
        <xdr:cNvSpPr/>
      </xdr:nvSpPr>
      <xdr:spPr bwMode="auto">
        <a:xfrm>
          <a:off x="3901440" y="45186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0" name="Drop Down 24" hidden="1">
          <a:extLst>
            <a:ext uri="{63B3BB69-23CF-44E3-9099-C40C66FF867C}">
              <a14:compatExt xmlns:a14="http://schemas.microsoft.com/office/drawing/2010/main" spid="_x0000_s2072"/>
            </a:ext>
            <a:ext uri="{FF2B5EF4-FFF2-40B4-BE49-F238E27FC236}">
              <a16:creationId xmlns:a16="http://schemas.microsoft.com/office/drawing/2014/main" id="{841E9C69-4202-4A6C-A395-205EAD7BF0B6}"/>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1" name="Drop Down 24" hidden="1">
          <a:extLst>
            <a:ext uri="{63B3BB69-23CF-44E3-9099-C40C66FF867C}">
              <a14:compatExt xmlns:a14="http://schemas.microsoft.com/office/drawing/2010/main" spid="_x0000_s2072"/>
            </a:ext>
            <a:ext uri="{FF2B5EF4-FFF2-40B4-BE49-F238E27FC236}">
              <a16:creationId xmlns:a16="http://schemas.microsoft.com/office/drawing/2014/main" id="{EB179EF4-8336-47C2-B491-3373E5B240A4}"/>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2" name="Drop Down 24" hidden="1">
          <a:extLst>
            <a:ext uri="{63B3BB69-23CF-44E3-9099-C40C66FF867C}">
              <a14:compatExt xmlns:a14="http://schemas.microsoft.com/office/drawing/2010/main" spid="_x0000_s2072"/>
            </a:ext>
            <a:ext uri="{FF2B5EF4-FFF2-40B4-BE49-F238E27FC236}">
              <a16:creationId xmlns:a16="http://schemas.microsoft.com/office/drawing/2014/main" id="{135EFA6C-1F7B-465B-A19A-48A8A563C64D}"/>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3" name="Drop Down 24" hidden="1">
          <a:extLst>
            <a:ext uri="{63B3BB69-23CF-44E3-9099-C40C66FF867C}">
              <a14:compatExt xmlns:a14="http://schemas.microsoft.com/office/drawing/2010/main" spid="_x0000_s2072"/>
            </a:ext>
            <a:ext uri="{FF2B5EF4-FFF2-40B4-BE49-F238E27FC236}">
              <a16:creationId xmlns:a16="http://schemas.microsoft.com/office/drawing/2014/main" id="{2C3AE456-2B63-453D-AFA5-A44B77C430DA}"/>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4" name="Drop Down 24" hidden="1">
          <a:extLst>
            <a:ext uri="{63B3BB69-23CF-44E3-9099-C40C66FF867C}">
              <a14:compatExt xmlns:a14="http://schemas.microsoft.com/office/drawing/2010/main" spid="_x0000_s2072"/>
            </a:ext>
            <a:ext uri="{FF2B5EF4-FFF2-40B4-BE49-F238E27FC236}">
              <a16:creationId xmlns:a16="http://schemas.microsoft.com/office/drawing/2014/main" id="{17BEA104-420B-436B-834C-9E3DF7BECB38}"/>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5" name="Drop Down 24" hidden="1">
          <a:extLst>
            <a:ext uri="{63B3BB69-23CF-44E3-9099-C40C66FF867C}">
              <a14:compatExt xmlns:a14="http://schemas.microsoft.com/office/drawing/2010/main" spid="_x0000_s2072"/>
            </a:ext>
            <a:ext uri="{FF2B5EF4-FFF2-40B4-BE49-F238E27FC236}">
              <a16:creationId xmlns:a16="http://schemas.microsoft.com/office/drawing/2014/main" id="{4B952978-6B83-44BA-8634-83014D3416B6}"/>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6" name="Drop Down 24" hidden="1">
          <a:extLst>
            <a:ext uri="{63B3BB69-23CF-44E3-9099-C40C66FF867C}">
              <a14:compatExt xmlns:a14="http://schemas.microsoft.com/office/drawing/2010/main" spid="_x0000_s2072"/>
            </a:ext>
            <a:ext uri="{FF2B5EF4-FFF2-40B4-BE49-F238E27FC236}">
              <a16:creationId xmlns:a16="http://schemas.microsoft.com/office/drawing/2014/main" id="{6BBC2719-395D-47FE-9374-6CD82D0C68AB}"/>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7" name="Drop Down 24" hidden="1">
          <a:extLst>
            <a:ext uri="{63B3BB69-23CF-44E3-9099-C40C66FF867C}">
              <a14:compatExt xmlns:a14="http://schemas.microsoft.com/office/drawing/2010/main" spid="_x0000_s2072"/>
            </a:ext>
            <a:ext uri="{FF2B5EF4-FFF2-40B4-BE49-F238E27FC236}">
              <a16:creationId xmlns:a16="http://schemas.microsoft.com/office/drawing/2014/main" id="{7E5A1F31-4D40-42FC-8B6F-F2B23B9C4438}"/>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8" name="Drop Down 24" hidden="1">
          <a:extLst>
            <a:ext uri="{63B3BB69-23CF-44E3-9099-C40C66FF867C}">
              <a14:compatExt xmlns:a14="http://schemas.microsoft.com/office/drawing/2010/main" spid="_x0000_s2072"/>
            </a:ext>
            <a:ext uri="{FF2B5EF4-FFF2-40B4-BE49-F238E27FC236}">
              <a16:creationId xmlns:a16="http://schemas.microsoft.com/office/drawing/2014/main" id="{A7C1A811-CB82-4060-85CE-D9826A1A8B42}"/>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19" name="Drop Down 24" hidden="1">
          <a:extLst>
            <a:ext uri="{63B3BB69-23CF-44E3-9099-C40C66FF867C}">
              <a14:compatExt xmlns:a14="http://schemas.microsoft.com/office/drawing/2010/main" spid="_x0000_s2072"/>
            </a:ext>
            <a:ext uri="{FF2B5EF4-FFF2-40B4-BE49-F238E27FC236}">
              <a16:creationId xmlns:a16="http://schemas.microsoft.com/office/drawing/2014/main" id="{ACC3B73A-A8D0-469A-ADED-FCA87644763B}"/>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0" name="Drop Down 24" hidden="1">
          <a:extLst>
            <a:ext uri="{63B3BB69-23CF-44E3-9099-C40C66FF867C}">
              <a14:compatExt xmlns:a14="http://schemas.microsoft.com/office/drawing/2010/main" spid="_x0000_s2072"/>
            </a:ext>
            <a:ext uri="{FF2B5EF4-FFF2-40B4-BE49-F238E27FC236}">
              <a16:creationId xmlns:a16="http://schemas.microsoft.com/office/drawing/2014/main" id="{F72D5E2A-6ACC-46F7-8BBD-F602CB927954}"/>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1" name="Drop Down 24" hidden="1">
          <a:extLst>
            <a:ext uri="{63B3BB69-23CF-44E3-9099-C40C66FF867C}">
              <a14:compatExt xmlns:a14="http://schemas.microsoft.com/office/drawing/2010/main" spid="_x0000_s2072"/>
            </a:ext>
            <a:ext uri="{FF2B5EF4-FFF2-40B4-BE49-F238E27FC236}">
              <a16:creationId xmlns:a16="http://schemas.microsoft.com/office/drawing/2014/main" id="{0BF51ECA-65AA-43A9-B7AE-6E8805F587AA}"/>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2" name="Drop Down 24" hidden="1">
          <a:extLst>
            <a:ext uri="{63B3BB69-23CF-44E3-9099-C40C66FF867C}">
              <a14:compatExt xmlns:a14="http://schemas.microsoft.com/office/drawing/2010/main" spid="_x0000_s2072"/>
            </a:ext>
            <a:ext uri="{FF2B5EF4-FFF2-40B4-BE49-F238E27FC236}">
              <a16:creationId xmlns:a16="http://schemas.microsoft.com/office/drawing/2014/main" id="{5C0057E2-D73B-42C3-B3C2-53C3CA4D88D0}"/>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3" name="Drop Down 24" hidden="1">
          <a:extLst>
            <a:ext uri="{63B3BB69-23CF-44E3-9099-C40C66FF867C}">
              <a14:compatExt xmlns:a14="http://schemas.microsoft.com/office/drawing/2010/main" spid="_x0000_s2072"/>
            </a:ext>
            <a:ext uri="{FF2B5EF4-FFF2-40B4-BE49-F238E27FC236}">
              <a16:creationId xmlns:a16="http://schemas.microsoft.com/office/drawing/2014/main" id="{D66C8983-A5F1-4201-9B18-18EF68EF1F55}"/>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4" name="Drop Down 24" hidden="1">
          <a:extLst>
            <a:ext uri="{63B3BB69-23CF-44E3-9099-C40C66FF867C}">
              <a14:compatExt xmlns:a14="http://schemas.microsoft.com/office/drawing/2010/main" spid="_x0000_s2072"/>
            </a:ext>
            <a:ext uri="{FF2B5EF4-FFF2-40B4-BE49-F238E27FC236}">
              <a16:creationId xmlns:a16="http://schemas.microsoft.com/office/drawing/2014/main" id="{E075672F-D3DD-492D-94FE-DFFA1FEB3C18}"/>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5" name="Drop Down 24" hidden="1">
          <a:extLst>
            <a:ext uri="{63B3BB69-23CF-44E3-9099-C40C66FF867C}">
              <a14:compatExt xmlns:a14="http://schemas.microsoft.com/office/drawing/2010/main" spid="_x0000_s2072"/>
            </a:ext>
            <a:ext uri="{FF2B5EF4-FFF2-40B4-BE49-F238E27FC236}">
              <a16:creationId xmlns:a16="http://schemas.microsoft.com/office/drawing/2014/main" id="{AF4658D5-3496-4BF8-A731-D83CB8E91215}"/>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6" name="Drop Down 24" hidden="1">
          <a:extLst>
            <a:ext uri="{63B3BB69-23CF-44E3-9099-C40C66FF867C}">
              <a14:compatExt xmlns:a14="http://schemas.microsoft.com/office/drawing/2010/main" spid="_x0000_s2072"/>
            </a:ext>
            <a:ext uri="{FF2B5EF4-FFF2-40B4-BE49-F238E27FC236}">
              <a16:creationId xmlns:a16="http://schemas.microsoft.com/office/drawing/2014/main" id="{5BE20552-5DD2-4383-98F2-07B0D63ABA6A}"/>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7" name="Drop Down 24" hidden="1">
          <a:extLst>
            <a:ext uri="{63B3BB69-23CF-44E3-9099-C40C66FF867C}">
              <a14:compatExt xmlns:a14="http://schemas.microsoft.com/office/drawing/2010/main" spid="_x0000_s2072"/>
            </a:ext>
            <a:ext uri="{FF2B5EF4-FFF2-40B4-BE49-F238E27FC236}">
              <a16:creationId xmlns:a16="http://schemas.microsoft.com/office/drawing/2014/main" id="{04007591-83DD-481A-A1AA-1B15D2861442}"/>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3128" name="Drop Down 24" hidden="1">
          <a:extLst>
            <a:ext uri="{63B3BB69-23CF-44E3-9099-C40C66FF867C}">
              <a14:compatExt xmlns:a14="http://schemas.microsoft.com/office/drawing/2010/main" spid="_x0000_s2072"/>
            </a:ext>
            <a:ext uri="{FF2B5EF4-FFF2-40B4-BE49-F238E27FC236}">
              <a16:creationId xmlns:a16="http://schemas.microsoft.com/office/drawing/2014/main" id="{BA969A61-49C8-4736-9A9D-86C8349F6C64}"/>
            </a:ext>
          </a:extLst>
        </xdr:cNvPr>
        <xdr:cNvSpPr/>
      </xdr:nvSpPr>
      <xdr:spPr bwMode="auto">
        <a:xfrm>
          <a:off x="3901440" y="52181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29" name="Drop Down 24" hidden="1">
          <a:extLst>
            <a:ext uri="{63B3BB69-23CF-44E3-9099-C40C66FF867C}">
              <a14:compatExt xmlns:a14="http://schemas.microsoft.com/office/drawing/2010/main" spid="_x0000_s2072"/>
            </a:ext>
            <a:ext uri="{FF2B5EF4-FFF2-40B4-BE49-F238E27FC236}">
              <a16:creationId xmlns:a16="http://schemas.microsoft.com/office/drawing/2014/main" id="{75ED0850-0DD7-41F8-8B54-75D75C3AA6F8}"/>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0" name="Drop Down 24" hidden="1">
          <a:extLst>
            <a:ext uri="{63B3BB69-23CF-44E3-9099-C40C66FF867C}">
              <a14:compatExt xmlns:a14="http://schemas.microsoft.com/office/drawing/2010/main" spid="_x0000_s2072"/>
            </a:ext>
            <a:ext uri="{FF2B5EF4-FFF2-40B4-BE49-F238E27FC236}">
              <a16:creationId xmlns:a16="http://schemas.microsoft.com/office/drawing/2014/main" id="{F2891308-57A7-42E5-ADC9-A3060192FA75}"/>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1" name="Drop Down 24" hidden="1">
          <a:extLst>
            <a:ext uri="{63B3BB69-23CF-44E3-9099-C40C66FF867C}">
              <a14:compatExt xmlns:a14="http://schemas.microsoft.com/office/drawing/2010/main" spid="_x0000_s2072"/>
            </a:ext>
            <a:ext uri="{FF2B5EF4-FFF2-40B4-BE49-F238E27FC236}">
              <a16:creationId xmlns:a16="http://schemas.microsoft.com/office/drawing/2014/main" id="{8329B812-D2D0-4BC2-8041-AAFC040E1BA0}"/>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2" name="Drop Down 24" hidden="1">
          <a:extLst>
            <a:ext uri="{63B3BB69-23CF-44E3-9099-C40C66FF867C}">
              <a14:compatExt xmlns:a14="http://schemas.microsoft.com/office/drawing/2010/main" spid="_x0000_s2072"/>
            </a:ext>
            <a:ext uri="{FF2B5EF4-FFF2-40B4-BE49-F238E27FC236}">
              <a16:creationId xmlns:a16="http://schemas.microsoft.com/office/drawing/2014/main" id="{37EDDAD7-20EE-423D-AC22-0DA749337BA2}"/>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3" name="Drop Down 24" hidden="1">
          <a:extLst>
            <a:ext uri="{63B3BB69-23CF-44E3-9099-C40C66FF867C}">
              <a14:compatExt xmlns:a14="http://schemas.microsoft.com/office/drawing/2010/main" spid="_x0000_s2072"/>
            </a:ext>
            <a:ext uri="{FF2B5EF4-FFF2-40B4-BE49-F238E27FC236}">
              <a16:creationId xmlns:a16="http://schemas.microsoft.com/office/drawing/2014/main" id="{9803FA10-D533-4750-97F7-93B3CADDBA31}"/>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4" name="Drop Down 24" hidden="1">
          <a:extLst>
            <a:ext uri="{63B3BB69-23CF-44E3-9099-C40C66FF867C}">
              <a14:compatExt xmlns:a14="http://schemas.microsoft.com/office/drawing/2010/main" spid="_x0000_s2072"/>
            </a:ext>
            <a:ext uri="{FF2B5EF4-FFF2-40B4-BE49-F238E27FC236}">
              <a16:creationId xmlns:a16="http://schemas.microsoft.com/office/drawing/2014/main" id="{ABFB662F-AE80-4766-91EF-F198210A75C7}"/>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5" name="Drop Down 24" hidden="1">
          <a:extLst>
            <a:ext uri="{63B3BB69-23CF-44E3-9099-C40C66FF867C}">
              <a14:compatExt xmlns:a14="http://schemas.microsoft.com/office/drawing/2010/main" spid="_x0000_s2072"/>
            </a:ext>
            <a:ext uri="{FF2B5EF4-FFF2-40B4-BE49-F238E27FC236}">
              <a16:creationId xmlns:a16="http://schemas.microsoft.com/office/drawing/2014/main" id="{BA5EDD28-D43E-4C14-AA05-ACB60F1A551D}"/>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6" name="Drop Down 24" hidden="1">
          <a:extLst>
            <a:ext uri="{63B3BB69-23CF-44E3-9099-C40C66FF867C}">
              <a14:compatExt xmlns:a14="http://schemas.microsoft.com/office/drawing/2010/main" spid="_x0000_s2072"/>
            </a:ext>
            <a:ext uri="{FF2B5EF4-FFF2-40B4-BE49-F238E27FC236}">
              <a16:creationId xmlns:a16="http://schemas.microsoft.com/office/drawing/2014/main" id="{C5AD5338-F3BC-41E9-979B-38EA2AD2F597}"/>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7" name="Drop Down 24" hidden="1">
          <a:extLst>
            <a:ext uri="{63B3BB69-23CF-44E3-9099-C40C66FF867C}">
              <a14:compatExt xmlns:a14="http://schemas.microsoft.com/office/drawing/2010/main" spid="_x0000_s2072"/>
            </a:ext>
            <a:ext uri="{FF2B5EF4-FFF2-40B4-BE49-F238E27FC236}">
              <a16:creationId xmlns:a16="http://schemas.microsoft.com/office/drawing/2014/main" id="{DBBDC88C-45B7-4291-B315-B9469355F0CB}"/>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8" name="Drop Down 24" hidden="1">
          <a:extLst>
            <a:ext uri="{63B3BB69-23CF-44E3-9099-C40C66FF867C}">
              <a14:compatExt xmlns:a14="http://schemas.microsoft.com/office/drawing/2010/main" spid="_x0000_s2072"/>
            </a:ext>
            <a:ext uri="{FF2B5EF4-FFF2-40B4-BE49-F238E27FC236}">
              <a16:creationId xmlns:a16="http://schemas.microsoft.com/office/drawing/2014/main" id="{1EC5E759-151C-4530-8510-C6D04D19AC7B}"/>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39" name="Drop Down 24" hidden="1">
          <a:extLst>
            <a:ext uri="{63B3BB69-23CF-44E3-9099-C40C66FF867C}">
              <a14:compatExt xmlns:a14="http://schemas.microsoft.com/office/drawing/2010/main" spid="_x0000_s2072"/>
            </a:ext>
            <a:ext uri="{FF2B5EF4-FFF2-40B4-BE49-F238E27FC236}">
              <a16:creationId xmlns:a16="http://schemas.microsoft.com/office/drawing/2014/main" id="{7F89FD0E-CE55-4C05-850E-6A509F1E7D6F}"/>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0" name="Drop Down 24" hidden="1">
          <a:extLst>
            <a:ext uri="{63B3BB69-23CF-44E3-9099-C40C66FF867C}">
              <a14:compatExt xmlns:a14="http://schemas.microsoft.com/office/drawing/2010/main" spid="_x0000_s2072"/>
            </a:ext>
            <a:ext uri="{FF2B5EF4-FFF2-40B4-BE49-F238E27FC236}">
              <a16:creationId xmlns:a16="http://schemas.microsoft.com/office/drawing/2014/main" id="{2C7FCD76-E38E-44B4-B073-BB8BC82E19C4}"/>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1" name="Drop Down 24" hidden="1">
          <a:extLst>
            <a:ext uri="{63B3BB69-23CF-44E3-9099-C40C66FF867C}">
              <a14:compatExt xmlns:a14="http://schemas.microsoft.com/office/drawing/2010/main" spid="_x0000_s2072"/>
            </a:ext>
            <a:ext uri="{FF2B5EF4-FFF2-40B4-BE49-F238E27FC236}">
              <a16:creationId xmlns:a16="http://schemas.microsoft.com/office/drawing/2014/main" id="{35A31E86-E5A0-4DCD-BC55-A582277CAAE5}"/>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2" name="Drop Down 24" hidden="1">
          <a:extLst>
            <a:ext uri="{63B3BB69-23CF-44E3-9099-C40C66FF867C}">
              <a14:compatExt xmlns:a14="http://schemas.microsoft.com/office/drawing/2010/main" spid="_x0000_s2072"/>
            </a:ext>
            <a:ext uri="{FF2B5EF4-FFF2-40B4-BE49-F238E27FC236}">
              <a16:creationId xmlns:a16="http://schemas.microsoft.com/office/drawing/2014/main" id="{03756F22-A86F-4F03-9AAA-F12EDCF58710}"/>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3" name="Drop Down 24" hidden="1">
          <a:extLst>
            <a:ext uri="{63B3BB69-23CF-44E3-9099-C40C66FF867C}">
              <a14:compatExt xmlns:a14="http://schemas.microsoft.com/office/drawing/2010/main" spid="_x0000_s2072"/>
            </a:ext>
            <a:ext uri="{FF2B5EF4-FFF2-40B4-BE49-F238E27FC236}">
              <a16:creationId xmlns:a16="http://schemas.microsoft.com/office/drawing/2014/main" id="{63FA5EBA-4395-4191-9D56-7CD07E54727B}"/>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4" name="Drop Down 24" hidden="1">
          <a:extLst>
            <a:ext uri="{63B3BB69-23CF-44E3-9099-C40C66FF867C}">
              <a14:compatExt xmlns:a14="http://schemas.microsoft.com/office/drawing/2010/main" spid="_x0000_s2072"/>
            </a:ext>
            <a:ext uri="{FF2B5EF4-FFF2-40B4-BE49-F238E27FC236}">
              <a16:creationId xmlns:a16="http://schemas.microsoft.com/office/drawing/2014/main" id="{9E3EC9D3-8BDC-45E6-B939-5D1E8D1F2970}"/>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5" name="Drop Down 24" hidden="1">
          <a:extLst>
            <a:ext uri="{63B3BB69-23CF-44E3-9099-C40C66FF867C}">
              <a14:compatExt xmlns:a14="http://schemas.microsoft.com/office/drawing/2010/main" spid="_x0000_s2072"/>
            </a:ext>
            <a:ext uri="{FF2B5EF4-FFF2-40B4-BE49-F238E27FC236}">
              <a16:creationId xmlns:a16="http://schemas.microsoft.com/office/drawing/2014/main" id="{E1C3D616-8090-4A27-81E2-03A3B7539CA1}"/>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6" name="Drop Down 24" hidden="1">
          <a:extLst>
            <a:ext uri="{63B3BB69-23CF-44E3-9099-C40C66FF867C}">
              <a14:compatExt xmlns:a14="http://schemas.microsoft.com/office/drawing/2010/main" spid="_x0000_s2072"/>
            </a:ext>
            <a:ext uri="{FF2B5EF4-FFF2-40B4-BE49-F238E27FC236}">
              <a16:creationId xmlns:a16="http://schemas.microsoft.com/office/drawing/2014/main" id="{3958B26A-0DE6-4ACB-8B24-BDB4FBB6A47D}"/>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313</xdr:row>
      <xdr:rowOff>0</xdr:rowOff>
    </xdr:from>
    <xdr:ext cx="2476500" cy="199970"/>
    <xdr:sp macro="" textlink="">
      <xdr:nvSpPr>
        <xdr:cNvPr id="3147" name="Drop Down 24" hidden="1">
          <a:extLst>
            <a:ext uri="{63B3BB69-23CF-44E3-9099-C40C66FF867C}">
              <a14:compatExt xmlns:a14="http://schemas.microsoft.com/office/drawing/2010/main" spid="_x0000_s2072"/>
            </a:ext>
            <a:ext uri="{FF2B5EF4-FFF2-40B4-BE49-F238E27FC236}">
              <a16:creationId xmlns:a16="http://schemas.microsoft.com/office/drawing/2014/main" id="{642BD0B1-2A9E-412D-8DF0-3310B16874F6}"/>
            </a:ext>
          </a:extLst>
        </xdr:cNvPr>
        <xdr:cNvSpPr/>
      </xdr:nvSpPr>
      <xdr:spPr bwMode="auto">
        <a:xfrm>
          <a:off x="3901440" y="54246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48" name="Drop Down 24" hidden="1">
          <a:extLst>
            <a:ext uri="{63B3BB69-23CF-44E3-9099-C40C66FF867C}">
              <a14:compatExt xmlns:a14="http://schemas.microsoft.com/office/drawing/2010/main" spid="_x0000_s2072"/>
            </a:ext>
            <a:ext uri="{FF2B5EF4-FFF2-40B4-BE49-F238E27FC236}">
              <a16:creationId xmlns:a16="http://schemas.microsoft.com/office/drawing/2014/main" id="{7FB425FA-EA59-468E-B58E-4BBADBCF4D97}"/>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49" name="Drop Down 24" hidden="1">
          <a:extLst>
            <a:ext uri="{63B3BB69-23CF-44E3-9099-C40C66FF867C}">
              <a14:compatExt xmlns:a14="http://schemas.microsoft.com/office/drawing/2010/main" spid="_x0000_s2072"/>
            </a:ext>
            <a:ext uri="{FF2B5EF4-FFF2-40B4-BE49-F238E27FC236}">
              <a16:creationId xmlns:a16="http://schemas.microsoft.com/office/drawing/2014/main" id="{705BF637-3B3E-4180-94CA-901458E9492E}"/>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0" name="Drop Down 24" hidden="1">
          <a:extLst>
            <a:ext uri="{63B3BB69-23CF-44E3-9099-C40C66FF867C}">
              <a14:compatExt xmlns:a14="http://schemas.microsoft.com/office/drawing/2010/main" spid="_x0000_s2072"/>
            </a:ext>
            <a:ext uri="{FF2B5EF4-FFF2-40B4-BE49-F238E27FC236}">
              <a16:creationId xmlns:a16="http://schemas.microsoft.com/office/drawing/2014/main" id="{DADE4D16-7E49-4C1B-9F0A-3BA9C1C4E735}"/>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1" name="Drop Down 24" hidden="1">
          <a:extLst>
            <a:ext uri="{63B3BB69-23CF-44E3-9099-C40C66FF867C}">
              <a14:compatExt xmlns:a14="http://schemas.microsoft.com/office/drawing/2010/main" spid="_x0000_s2072"/>
            </a:ext>
            <a:ext uri="{FF2B5EF4-FFF2-40B4-BE49-F238E27FC236}">
              <a16:creationId xmlns:a16="http://schemas.microsoft.com/office/drawing/2014/main" id="{C9406077-DF67-4578-A78B-5CD72FB7AB1F}"/>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2" name="Drop Down 24" hidden="1">
          <a:extLst>
            <a:ext uri="{63B3BB69-23CF-44E3-9099-C40C66FF867C}">
              <a14:compatExt xmlns:a14="http://schemas.microsoft.com/office/drawing/2010/main" spid="_x0000_s2072"/>
            </a:ext>
            <a:ext uri="{FF2B5EF4-FFF2-40B4-BE49-F238E27FC236}">
              <a16:creationId xmlns:a16="http://schemas.microsoft.com/office/drawing/2014/main" id="{0EE97452-895B-4095-9230-67CD86AA92AE}"/>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3" name="Drop Down 24" hidden="1">
          <a:extLst>
            <a:ext uri="{63B3BB69-23CF-44E3-9099-C40C66FF867C}">
              <a14:compatExt xmlns:a14="http://schemas.microsoft.com/office/drawing/2010/main" spid="_x0000_s2072"/>
            </a:ext>
            <a:ext uri="{FF2B5EF4-FFF2-40B4-BE49-F238E27FC236}">
              <a16:creationId xmlns:a16="http://schemas.microsoft.com/office/drawing/2014/main" id="{A9DA80B0-4C31-4377-83A0-3572B56AA685}"/>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4" name="Drop Down 24" hidden="1">
          <a:extLst>
            <a:ext uri="{63B3BB69-23CF-44E3-9099-C40C66FF867C}">
              <a14:compatExt xmlns:a14="http://schemas.microsoft.com/office/drawing/2010/main" spid="_x0000_s2072"/>
            </a:ext>
            <a:ext uri="{FF2B5EF4-FFF2-40B4-BE49-F238E27FC236}">
              <a16:creationId xmlns:a16="http://schemas.microsoft.com/office/drawing/2014/main" id="{8F19A58D-FE37-40BE-A54D-B450A0A563D9}"/>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5" name="Drop Down 24" hidden="1">
          <a:extLst>
            <a:ext uri="{63B3BB69-23CF-44E3-9099-C40C66FF867C}">
              <a14:compatExt xmlns:a14="http://schemas.microsoft.com/office/drawing/2010/main" spid="_x0000_s2072"/>
            </a:ext>
            <a:ext uri="{FF2B5EF4-FFF2-40B4-BE49-F238E27FC236}">
              <a16:creationId xmlns:a16="http://schemas.microsoft.com/office/drawing/2014/main" id="{D42774EF-1DE3-4ABB-B211-CD4AF8405F83}"/>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6" name="Drop Down 24" hidden="1">
          <a:extLst>
            <a:ext uri="{63B3BB69-23CF-44E3-9099-C40C66FF867C}">
              <a14:compatExt xmlns:a14="http://schemas.microsoft.com/office/drawing/2010/main" spid="_x0000_s2072"/>
            </a:ext>
            <a:ext uri="{FF2B5EF4-FFF2-40B4-BE49-F238E27FC236}">
              <a16:creationId xmlns:a16="http://schemas.microsoft.com/office/drawing/2014/main" id="{36F0FB04-53C1-4F90-A2A4-9B800F440EDB}"/>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7" name="Drop Down 24" hidden="1">
          <a:extLst>
            <a:ext uri="{63B3BB69-23CF-44E3-9099-C40C66FF867C}">
              <a14:compatExt xmlns:a14="http://schemas.microsoft.com/office/drawing/2010/main" spid="_x0000_s2072"/>
            </a:ext>
            <a:ext uri="{FF2B5EF4-FFF2-40B4-BE49-F238E27FC236}">
              <a16:creationId xmlns:a16="http://schemas.microsoft.com/office/drawing/2014/main" id="{E7A4119A-D00D-4A30-87AF-C018437C3C67}"/>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8" name="Drop Down 24" hidden="1">
          <a:extLst>
            <a:ext uri="{63B3BB69-23CF-44E3-9099-C40C66FF867C}">
              <a14:compatExt xmlns:a14="http://schemas.microsoft.com/office/drawing/2010/main" spid="_x0000_s2072"/>
            </a:ext>
            <a:ext uri="{FF2B5EF4-FFF2-40B4-BE49-F238E27FC236}">
              <a16:creationId xmlns:a16="http://schemas.microsoft.com/office/drawing/2014/main" id="{65F92F65-DC82-448F-AF6F-91617977B779}"/>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59" name="Drop Down 24" hidden="1">
          <a:extLst>
            <a:ext uri="{63B3BB69-23CF-44E3-9099-C40C66FF867C}">
              <a14:compatExt xmlns:a14="http://schemas.microsoft.com/office/drawing/2010/main" spid="_x0000_s2072"/>
            </a:ext>
            <a:ext uri="{FF2B5EF4-FFF2-40B4-BE49-F238E27FC236}">
              <a16:creationId xmlns:a16="http://schemas.microsoft.com/office/drawing/2014/main" id="{ADC41BAF-AF0C-492B-B2C4-9ED379DACB0D}"/>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60" name="Drop Down 24" hidden="1">
          <a:extLst>
            <a:ext uri="{63B3BB69-23CF-44E3-9099-C40C66FF867C}">
              <a14:compatExt xmlns:a14="http://schemas.microsoft.com/office/drawing/2010/main" spid="_x0000_s2072"/>
            </a:ext>
            <a:ext uri="{FF2B5EF4-FFF2-40B4-BE49-F238E27FC236}">
              <a16:creationId xmlns:a16="http://schemas.microsoft.com/office/drawing/2014/main" id="{BCF763EB-1297-43AE-9797-D6FA63DA1DA6}"/>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61" name="Drop Down 24" hidden="1">
          <a:extLst>
            <a:ext uri="{63B3BB69-23CF-44E3-9099-C40C66FF867C}">
              <a14:compatExt xmlns:a14="http://schemas.microsoft.com/office/drawing/2010/main" spid="_x0000_s2072"/>
            </a:ext>
            <a:ext uri="{FF2B5EF4-FFF2-40B4-BE49-F238E27FC236}">
              <a16:creationId xmlns:a16="http://schemas.microsoft.com/office/drawing/2014/main" id="{605C5B35-3567-4843-9BFD-C68E024050AE}"/>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62" name="Drop Down 24" hidden="1">
          <a:extLst>
            <a:ext uri="{63B3BB69-23CF-44E3-9099-C40C66FF867C}">
              <a14:compatExt xmlns:a14="http://schemas.microsoft.com/office/drawing/2010/main" spid="_x0000_s2072"/>
            </a:ext>
            <a:ext uri="{FF2B5EF4-FFF2-40B4-BE49-F238E27FC236}">
              <a16:creationId xmlns:a16="http://schemas.microsoft.com/office/drawing/2014/main" id="{6C39D7F1-FC12-421A-9CF2-FBD7CF9697CC}"/>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63" name="Drop Down 24" hidden="1">
          <a:extLst>
            <a:ext uri="{63B3BB69-23CF-44E3-9099-C40C66FF867C}">
              <a14:compatExt xmlns:a14="http://schemas.microsoft.com/office/drawing/2010/main" spid="_x0000_s2072"/>
            </a:ext>
            <a:ext uri="{FF2B5EF4-FFF2-40B4-BE49-F238E27FC236}">
              <a16:creationId xmlns:a16="http://schemas.microsoft.com/office/drawing/2014/main" id="{C9E0187D-EEA1-4EBC-B6DF-08F0A5A51183}"/>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64" name="Drop Down 24" hidden="1">
          <a:extLst>
            <a:ext uri="{63B3BB69-23CF-44E3-9099-C40C66FF867C}">
              <a14:compatExt xmlns:a14="http://schemas.microsoft.com/office/drawing/2010/main" spid="_x0000_s2072"/>
            </a:ext>
            <a:ext uri="{FF2B5EF4-FFF2-40B4-BE49-F238E27FC236}">
              <a16:creationId xmlns:a16="http://schemas.microsoft.com/office/drawing/2014/main" id="{012D64F6-4A99-46B2-BC26-88A6360140ED}"/>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65" name="Drop Down 24" hidden="1">
          <a:extLst>
            <a:ext uri="{63B3BB69-23CF-44E3-9099-C40C66FF867C}">
              <a14:compatExt xmlns:a14="http://schemas.microsoft.com/office/drawing/2010/main" spid="_x0000_s2072"/>
            </a:ext>
            <a:ext uri="{FF2B5EF4-FFF2-40B4-BE49-F238E27FC236}">
              <a16:creationId xmlns:a16="http://schemas.microsoft.com/office/drawing/2014/main" id="{CB10E34C-55AF-4418-952A-569A7759FD92}"/>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166" name="Drop Down 24" hidden="1">
          <a:extLst>
            <a:ext uri="{63B3BB69-23CF-44E3-9099-C40C66FF867C}">
              <a14:compatExt xmlns:a14="http://schemas.microsoft.com/office/drawing/2010/main" spid="_x0000_s2072"/>
            </a:ext>
            <a:ext uri="{FF2B5EF4-FFF2-40B4-BE49-F238E27FC236}">
              <a16:creationId xmlns:a16="http://schemas.microsoft.com/office/drawing/2014/main" id="{127B5BCD-7257-43FF-8F6B-96083B27F5D5}"/>
            </a:ext>
          </a:extLst>
        </xdr:cNvPr>
        <xdr:cNvSpPr/>
      </xdr:nvSpPr>
      <xdr:spPr bwMode="auto">
        <a:xfrm>
          <a:off x="3901440" y="559155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67" name="Drop Down 4" hidden="1">
          <a:extLst>
            <a:ext uri="{63B3BB69-23CF-44E3-9099-C40C66FF867C}">
              <a14:compatExt xmlns:a14="http://schemas.microsoft.com/office/drawing/2010/main" spid="_x0000_s2052"/>
            </a:ext>
            <a:ext uri="{FF2B5EF4-FFF2-40B4-BE49-F238E27FC236}">
              <a16:creationId xmlns:a16="http://schemas.microsoft.com/office/drawing/2014/main" id="{AD427BB5-0E64-4331-B345-5690D627359A}"/>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168" name="Drop Down 20" hidden="1">
          <a:extLst>
            <a:ext uri="{63B3BB69-23CF-44E3-9099-C40C66FF867C}">
              <a14:compatExt xmlns:a14="http://schemas.microsoft.com/office/drawing/2010/main" spid="_x0000_s2068"/>
            </a:ext>
            <a:ext uri="{FF2B5EF4-FFF2-40B4-BE49-F238E27FC236}">
              <a16:creationId xmlns:a16="http://schemas.microsoft.com/office/drawing/2014/main" id="{1DAAC93A-58E8-4D08-BB23-7CA787BC0A90}"/>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169" name="Drop Down 24" hidden="1">
          <a:extLst>
            <a:ext uri="{63B3BB69-23CF-44E3-9099-C40C66FF867C}">
              <a14:compatExt xmlns:a14="http://schemas.microsoft.com/office/drawing/2010/main" spid="_x0000_s2072"/>
            </a:ext>
            <a:ext uri="{FF2B5EF4-FFF2-40B4-BE49-F238E27FC236}">
              <a16:creationId xmlns:a16="http://schemas.microsoft.com/office/drawing/2014/main" id="{2EA70C04-8C97-4FAA-BF2B-EE361CD919F3}"/>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70" name="Drop Down 4" hidden="1">
          <a:extLst>
            <a:ext uri="{63B3BB69-23CF-44E3-9099-C40C66FF867C}">
              <a14:compatExt xmlns:a14="http://schemas.microsoft.com/office/drawing/2010/main" spid="_x0000_s2052"/>
            </a:ext>
            <a:ext uri="{FF2B5EF4-FFF2-40B4-BE49-F238E27FC236}">
              <a16:creationId xmlns:a16="http://schemas.microsoft.com/office/drawing/2014/main" id="{96079598-8C84-499C-89E5-DE07078A7D5D}"/>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71" name="Drop Down 4" hidden="1">
          <a:extLst>
            <a:ext uri="{63B3BB69-23CF-44E3-9099-C40C66FF867C}">
              <a14:compatExt xmlns:a14="http://schemas.microsoft.com/office/drawing/2010/main" spid="_x0000_s2052"/>
            </a:ext>
            <a:ext uri="{FF2B5EF4-FFF2-40B4-BE49-F238E27FC236}">
              <a16:creationId xmlns:a16="http://schemas.microsoft.com/office/drawing/2014/main" id="{20961D8D-8C48-4E16-B116-2FE3B0AB878D}"/>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72" name="Drop Down 4" hidden="1">
          <a:extLst>
            <a:ext uri="{63B3BB69-23CF-44E3-9099-C40C66FF867C}">
              <a14:compatExt xmlns:a14="http://schemas.microsoft.com/office/drawing/2010/main" spid="_x0000_s2052"/>
            </a:ext>
            <a:ext uri="{FF2B5EF4-FFF2-40B4-BE49-F238E27FC236}">
              <a16:creationId xmlns:a16="http://schemas.microsoft.com/office/drawing/2014/main" id="{4D0F47F6-5F61-4D18-A029-9C06F91CEDA9}"/>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73" name="Drop Down 4" hidden="1">
          <a:extLst>
            <a:ext uri="{63B3BB69-23CF-44E3-9099-C40C66FF867C}">
              <a14:compatExt xmlns:a14="http://schemas.microsoft.com/office/drawing/2010/main" spid="_x0000_s2052"/>
            </a:ext>
            <a:ext uri="{FF2B5EF4-FFF2-40B4-BE49-F238E27FC236}">
              <a16:creationId xmlns:a16="http://schemas.microsoft.com/office/drawing/2014/main" id="{1C847866-6DFF-4CA6-AA0F-8FDF0CDFE95E}"/>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74" name="Drop Down 4" hidden="1">
          <a:extLst>
            <a:ext uri="{63B3BB69-23CF-44E3-9099-C40C66FF867C}">
              <a14:compatExt xmlns:a14="http://schemas.microsoft.com/office/drawing/2010/main" spid="_x0000_s2052"/>
            </a:ext>
            <a:ext uri="{FF2B5EF4-FFF2-40B4-BE49-F238E27FC236}">
              <a16:creationId xmlns:a16="http://schemas.microsoft.com/office/drawing/2014/main" id="{721E4547-73C2-4106-B4E3-02FD85059951}"/>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175" name="Drop Down 20" hidden="1">
          <a:extLst>
            <a:ext uri="{63B3BB69-23CF-44E3-9099-C40C66FF867C}">
              <a14:compatExt xmlns:a14="http://schemas.microsoft.com/office/drawing/2010/main" spid="_x0000_s2068"/>
            </a:ext>
            <a:ext uri="{FF2B5EF4-FFF2-40B4-BE49-F238E27FC236}">
              <a16:creationId xmlns:a16="http://schemas.microsoft.com/office/drawing/2014/main" id="{0F19F11B-5D88-47BF-A0A6-4F71B4CF6558}"/>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176" name="Drop Down 24" hidden="1">
          <a:extLst>
            <a:ext uri="{63B3BB69-23CF-44E3-9099-C40C66FF867C}">
              <a14:compatExt xmlns:a14="http://schemas.microsoft.com/office/drawing/2010/main" spid="_x0000_s2072"/>
            </a:ext>
            <a:ext uri="{FF2B5EF4-FFF2-40B4-BE49-F238E27FC236}">
              <a16:creationId xmlns:a16="http://schemas.microsoft.com/office/drawing/2014/main" id="{C6D10756-F7A8-4268-8A0E-9623FC495489}"/>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77" name="Drop Down 4" hidden="1">
          <a:extLst>
            <a:ext uri="{63B3BB69-23CF-44E3-9099-C40C66FF867C}">
              <a14:compatExt xmlns:a14="http://schemas.microsoft.com/office/drawing/2010/main" spid="_x0000_s2052"/>
            </a:ext>
            <a:ext uri="{FF2B5EF4-FFF2-40B4-BE49-F238E27FC236}">
              <a16:creationId xmlns:a16="http://schemas.microsoft.com/office/drawing/2014/main" id="{A63B39AA-58B7-4B8F-ACDE-AC75EC8D789F}"/>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78" name="Drop Down 4" hidden="1">
          <a:extLst>
            <a:ext uri="{63B3BB69-23CF-44E3-9099-C40C66FF867C}">
              <a14:compatExt xmlns:a14="http://schemas.microsoft.com/office/drawing/2010/main" spid="_x0000_s2052"/>
            </a:ext>
            <a:ext uri="{FF2B5EF4-FFF2-40B4-BE49-F238E27FC236}">
              <a16:creationId xmlns:a16="http://schemas.microsoft.com/office/drawing/2014/main" id="{7C37D31D-90A9-46BE-B74A-DF029A9E12AC}"/>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79" name="Drop Down 4" hidden="1">
          <a:extLst>
            <a:ext uri="{63B3BB69-23CF-44E3-9099-C40C66FF867C}">
              <a14:compatExt xmlns:a14="http://schemas.microsoft.com/office/drawing/2010/main" spid="_x0000_s2052"/>
            </a:ext>
            <a:ext uri="{FF2B5EF4-FFF2-40B4-BE49-F238E27FC236}">
              <a16:creationId xmlns:a16="http://schemas.microsoft.com/office/drawing/2014/main" id="{F6E3F8F7-2FC0-4648-924C-13C2334A6558}"/>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80" name="Drop Down 4" hidden="1">
          <a:extLst>
            <a:ext uri="{63B3BB69-23CF-44E3-9099-C40C66FF867C}">
              <a14:compatExt xmlns:a14="http://schemas.microsoft.com/office/drawing/2010/main" spid="_x0000_s2052"/>
            </a:ext>
            <a:ext uri="{FF2B5EF4-FFF2-40B4-BE49-F238E27FC236}">
              <a16:creationId xmlns:a16="http://schemas.microsoft.com/office/drawing/2014/main" id="{44643830-38C1-4228-8258-84D9E5EDB89F}"/>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81" name="Drop Down 4" hidden="1">
          <a:extLst>
            <a:ext uri="{63B3BB69-23CF-44E3-9099-C40C66FF867C}">
              <a14:compatExt xmlns:a14="http://schemas.microsoft.com/office/drawing/2010/main" spid="_x0000_s2052"/>
            </a:ext>
            <a:ext uri="{FF2B5EF4-FFF2-40B4-BE49-F238E27FC236}">
              <a16:creationId xmlns:a16="http://schemas.microsoft.com/office/drawing/2014/main" id="{C9C7A6B3-B3FC-4030-AE9B-9229241062CF}"/>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182" name="Drop Down 20" hidden="1">
          <a:extLst>
            <a:ext uri="{63B3BB69-23CF-44E3-9099-C40C66FF867C}">
              <a14:compatExt xmlns:a14="http://schemas.microsoft.com/office/drawing/2010/main" spid="_x0000_s2068"/>
            </a:ext>
            <a:ext uri="{FF2B5EF4-FFF2-40B4-BE49-F238E27FC236}">
              <a16:creationId xmlns:a16="http://schemas.microsoft.com/office/drawing/2014/main" id="{39C3A541-D4E0-4582-826C-74CA00011FF4}"/>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183" name="Drop Down 24" hidden="1">
          <a:extLst>
            <a:ext uri="{63B3BB69-23CF-44E3-9099-C40C66FF867C}">
              <a14:compatExt xmlns:a14="http://schemas.microsoft.com/office/drawing/2010/main" spid="_x0000_s2072"/>
            </a:ext>
            <a:ext uri="{FF2B5EF4-FFF2-40B4-BE49-F238E27FC236}">
              <a16:creationId xmlns:a16="http://schemas.microsoft.com/office/drawing/2014/main" id="{9296A6C1-21FC-404D-8111-34E6920D99EB}"/>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84" name="Drop Down 4" hidden="1">
          <a:extLst>
            <a:ext uri="{63B3BB69-23CF-44E3-9099-C40C66FF867C}">
              <a14:compatExt xmlns:a14="http://schemas.microsoft.com/office/drawing/2010/main" spid="_x0000_s2052"/>
            </a:ext>
            <a:ext uri="{FF2B5EF4-FFF2-40B4-BE49-F238E27FC236}">
              <a16:creationId xmlns:a16="http://schemas.microsoft.com/office/drawing/2014/main" id="{8E23FF1B-45E1-4C69-ACE4-38BFBB4F2ED9}"/>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85" name="Drop Down 4" hidden="1">
          <a:extLst>
            <a:ext uri="{63B3BB69-23CF-44E3-9099-C40C66FF867C}">
              <a14:compatExt xmlns:a14="http://schemas.microsoft.com/office/drawing/2010/main" spid="_x0000_s2052"/>
            </a:ext>
            <a:ext uri="{FF2B5EF4-FFF2-40B4-BE49-F238E27FC236}">
              <a16:creationId xmlns:a16="http://schemas.microsoft.com/office/drawing/2014/main" id="{9B710929-80FA-4185-93C6-48858C95F054}"/>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86" name="Drop Down 4" hidden="1">
          <a:extLst>
            <a:ext uri="{63B3BB69-23CF-44E3-9099-C40C66FF867C}">
              <a14:compatExt xmlns:a14="http://schemas.microsoft.com/office/drawing/2010/main" spid="_x0000_s2052"/>
            </a:ext>
            <a:ext uri="{FF2B5EF4-FFF2-40B4-BE49-F238E27FC236}">
              <a16:creationId xmlns:a16="http://schemas.microsoft.com/office/drawing/2014/main" id="{D17F26D7-0139-4803-BF5B-D7100FF27714}"/>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87" name="Drop Down 4" hidden="1">
          <a:extLst>
            <a:ext uri="{63B3BB69-23CF-44E3-9099-C40C66FF867C}">
              <a14:compatExt xmlns:a14="http://schemas.microsoft.com/office/drawing/2010/main" spid="_x0000_s2052"/>
            </a:ext>
            <a:ext uri="{FF2B5EF4-FFF2-40B4-BE49-F238E27FC236}">
              <a16:creationId xmlns:a16="http://schemas.microsoft.com/office/drawing/2014/main" id="{94810FFB-F804-4942-8FFC-4CF90178DA6C}"/>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88" name="Drop Down 4" hidden="1">
          <a:extLst>
            <a:ext uri="{63B3BB69-23CF-44E3-9099-C40C66FF867C}">
              <a14:compatExt xmlns:a14="http://schemas.microsoft.com/office/drawing/2010/main" spid="_x0000_s2052"/>
            </a:ext>
            <a:ext uri="{FF2B5EF4-FFF2-40B4-BE49-F238E27FC236}">
              <a16:creationId xmlns:a16="http://schemas.microsoft.com/office/drawing/2014/main" id="{E0105E75-6BE5-4BD7-9227-422C575E0424}"/>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189" name="Drop Down 20" hidden="1">
          <a:extLst>
            <a:ext uri="{63B3BB69-23CF-44E3-9099-C40C66FF867C}">
              <a14:compatExt xmlns:a14="http://schemas.microsoft.com/office/drawing/2010/main" spid="_x0000_s2068"/>
            </a:ext>
            <a:ext uri="{FF2B5EF4-FFF2-40B4-BE49-F238E27FC236}">
              <a16:creationId xmlns:a16="http://schemas.microsoft.com/office/drawing/2014/main" id="{723F8A57-B324-4A95-A250-26A5CF4BD6F1}"/>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190" name="Drop Down 24" hidden="1">
          <a:extLst>
            <a:ext uri="{63B3BB69-23CF-44E3-9099-C40C66FF867C}">
              <a14:compatExt xmlns:a14="http://schemas.microsoft.com/office/drawing/2010/main" spid="_x0000_s2072"/>
            </a:ext>
            <a:ext uri="{FF2B5EF4-FFF2-40B4-BE49-F238E27FC236}">
              <a16:creationId xmlns:a16="http://schemas.microsoft.com/office/drawing/2014/main" id="{80A712FB-FB70-43CC-8C47-64FDFBCD1DDD}"/>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91" name="Drop Down 4" hidden="1">
          <a:extLst>
            <a:ext uri="{63B3BB69-23CF-44E3-9099-C40C66FF867C}">
              <a14:compatExt xmlns:a14="http://schemas.microsoft.com/office/drawing/2010/main" spid="_x0000_s2052"/>
            </a:ext>
            <a:ext uri="{FF2B5EF4-FFF2-40B4-BE49-F238E27FC236}">
              <a16:creationId xmlns:a16="http://schemas.microsoft.com/office/drawing/2014/main" id="{76DCBE5F-34DA-4B42-A157-C7E9E247D31F}"/>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92" name="Drop Down 4" hidden="1">
          <a:extLst>
            <a:ext uri="{63B3BB69-23CF-44E3-9099-C40C66FF867C}">
              <a14:compatExt xmlns:a14="http://schemas.microsoft.com/office/drawing/2010/main" spid="_x0000_s2052"/>
            </a:ext>
            <a:ext uri="{FF2B5EF4-FFF2-40B4-BE49-F238E27FC236}">
              <a16:creationId xmlns:a16="http://schemas.microsoft.com/office/drawing/2014/main" id="{3C1C6710-E689-4D8C-84FC-E6C36A50DA52}"/>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93" name="Drop Down 4" hidden="1">
          <a:extLst>
            <a:ext uri="{63B3BB69-23CF-44E3-9099-C40C66FF867C}">
              <a14:compatExt xmlns:a14="http://schemas.microsoft.com/office/drawing/2010/main" spid="_x0000_s2052"/>
            </a:ext>
            <a:ext uri="{FF2B5EF4-FFF2-40B4-BE49-F238E27FC236}">
              <a16:creationId xmlns:a16="http://schemas.microsoft.com/office/drawing/2014/main" id="{CCC49747-5233-4AFC-8778-A9CCB387E306}"/>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94" name="Drop Down 4" hidden="1">
          <a:extLst>
            <a:ext uri="{63B3BB69-23CF-44E3-9099-C40C66FF867C}">
              <a14:compatExt xmlns:a14="http://schemas.microsoft.com/office/drawing/2010/main" spid="_x0000_s2052"/>
            </a:ext>
            <a:ext uri="{FF2B5EF4-FFF2-40B4-BE49-F238E27FC236}">
              <a16:creationId xmlns:a16="http://schemas.microsoft.com/office/drawing/2014/main" id="{A464D1CF-EB03-46EB-A42A-5C0CF3CCCDB4}"/>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95" name="Drop Down 4" hidden="1">
          <a:extLst>
            <a:ext uri="{63B3BB69-23CF-44E3-9099-C40C66FF867C}">
              <a14:compatExt xmlns:a14="http://schemas.microsoft.com/office/drawing/2010/main" spid="_x0000_s2052"/>
            </a:ext>
            <a:ext uri="{FF2B5EF4-FFF2-40B4-BE49-F238E27FC236}">
              <a16:creationId xmlns:a16="http://schemas.microsoft.com/office/drawing/2014/main" id="{415DA795-1212-485E-8CD7-BE9A952A5EBD}"/>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196" name="Drop Down 20" hidden="1">
          <a:extLst>
            <a:ext uri="{63B3BB69-23CF-44E3-9099-C40C66FF867C}">
              <a14:compatExt xmlns:a14="http://schemas.microsoft.com/office/drawing/2010/main" spid="_x0000_s2068"/>
            </a:ext>
            <a:ext uri="{FF2B5EF4-FFF2-40B4-BE49-F238E27FC236}">
              <a16:creationId xmlns:a16="http://schemas.microsoft.com/office/drawing/2014/main" id="{DC70795B-A1F7-4916-B865-6135C051D379}"/>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197" name="Drop Down 24" hidden="1">
          <a:extLst>
            <a:ext uri="{63B3BB69-23CF-44E3-9099-C40C66FF867C}">
              <a14:compatExt xmlns:a14="http://schemas.microsoft.com/office/drawing/2010/main" spid="_x0000_s2072"/>
            </a:ext>
            <a:ext uri="{FF2B5EF4-FFF2-40B4-BE49-F238E27FC236}">
              <a16:creationId xmlns:a16="http://schemas.microsoft.com/office/drawing/2014/main" id="{34B48D68-AE8E-4422-989F-A132285C60C7}"/>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198" name="Drop Down 4" hidden="1">
          <a:extLst>
            <a:ext uri="{63B3BB69-23CF-44E3-9099-C40C66FF867C}">
              <a14:compatExt xmlns:a14="http://schemas.microsoft.com/office/drawing/2010/main" spid="_x0000_s2052"/>
            </a:ext>
            <a:ext uri="{FF2B5EF4-FFF2-40B4-BE49-F238E27FC236}">
              <a16:creationId xmlns:a16="http://schemas.microsoft.com/office/drawing/2014/main" id="{7C0C542D-2E9D-4532-9C8A-C05FDF03DED9}"/>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199" name="Drop Down 4" hidden="1">
          <a:extLst>
            <a:ext uri="{63B3BB69-23CF-44E3-9099-C40C66FF867C}">
              <a14:compatExt xmlns:a14="http://schemas.microsoft.com/office/drawing/2010/main" spid="_x0000_s2052"/>
            </a:ext>
            <a:ext uri="{FF2B5EF4-FFF2-40B4-BE49-F238E27FC236}">
              <a16:creationId xmlns:a16="http://schemas.microsoft.com/office/drawing/2014/main" id="{33A1ACB5-8E61-4F1B-A6BD-83DA14BC0464}"/>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00" name="Drop Down 4" hidden="1">
          <a:extLst>
            <a:ext uri="{63B3BB69-23CF-44E3-9099-C40C66FF867C}">
              <a14:compatExt xmlns:a14="http://schemas.microsoft.com/office/drawing/2010/main" spid="_x0000_s2052"/>
            </a:ext>
            <a:ext uri="{FF2B5EF4-FFF2-40B4-BE49-F238E27FC236}">
              <a16:creationId xmlns:a16="http://schemas.microsoft.com/office/drawing/2014/main" id="{B239733E-9CC9-44E6-9CF8-34F557E878AD}"/>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01" name="Drop Down 4" hidden="1">
          <a:extLst>
            <a:ext uri="{63B3BB69-23CF-44E3-9099-C40C66FF867C}">
              <a14:compatExt xmlns:a14="http://schemas.microsoft.com/office/drawing/2010/main" spid="_x0000_s2052"/>
            </a:ext>
            <a:ext uri="{FF2B5EF4-FFF2-40B4-BE49-F238E27FC236}">
              <a16:creationId xmlns:a16="http://schemas.microsoft.com/office/drawing/2014/main" id="{5518A9FF-B913-4E4A-970A-92B6D46BE1D8}"/>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02" name="Drop Down 4" hidden="1">
          <a:extLst>
            <a:ext uri="{63B3BB69-23CF-44E3-9099-C40C66FF867C}">
              <a14:compatExt xmlns:a14="http://schemas.microsoft.com/office/drawing/2010/main" spid="_x0000_s2052"/>
            </a:ext>
            <a:ext uri="{FF2B5EF4-FFF2-40B4-BE49-F238E27FC236}">
              <a16:creationId xmlns:a16="http://schemas.microsoft.com/office/drawing/2014/main" id="{327ACEF6-709A-4055-BCBD-12B65D69D2D4}"/>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03" name="Drop Down 20" hidden="1">
          <a:extLst>
            <a:ext uri="{63B3BB69-23CF-44E3-9099-C40C66FF867C}">
              <a14:compatExt xmlns:a14="http://schemas.microsoft.com/office/drawing/2010/main" spid="_x0000_s2068"/>
            </a:ext>
            <a:ext uri="{FF2B5EF4-FFF2-40B4-BE49-F238E27FC236}">
              <a16:creationId xmlns:a16="http://schemas.microsoft.com/office/drawing/2014/main" id="{B1C85884-F920-4D20-9749-CC6BE4FE7B0A}"/>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04" name="Drop Down 24" hidden="1">
          <a:extLst>
            <a:ext uri="{63B3BB69-23CF-44E3-9099-C40C66FF867C}">
              <a14:compatExt xmlns:a14="http://schemas.microsoft.com/office/drawing/2010/main" spid="_x0000_s2072"/>
            </a:ext>
            <a:ext uri="{FF2B5EF4-FFF2-40B4-BE49-F238E27FC236}">
              <a16:creationId xmlns:a16="http://schemas.microsoft.com/office/drawing/2014/main" id="{1D1143D4-AF40-4135-9752-1EA636485BD8}"/>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05" name="Drop Down 4" hidden="1">
          <a:extLst>
            <a:ext uri="{63B3BB69-23CF-44E3-9099-C40C66FF867C}">
              <a14:compatExt xmlns:a14="http://schemas.microsoft.com/office/drawing/2010/main" spid="_x0000_s2052"/>
            </a:ext>
            <a:ext uri="{FF2B5EF4-FFF2-40B4-BE49-F238E27FC236}">
              <a16:creationId xmlns:a16="http://schemas.microsoft.com/office/drawing/2014/main" id="{47E81472-64DA-4B30-B6F6-7E4DE0C92B71}"/>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06" name="Drop Down 4" hidden="1">
          <a:extLst>
            <a:ext uri="{63B3BB69-23CF-44E3-9099-C40C66FF867C}">
              <a14:compatExt xmlns:a14="http://schemas.microsoft.com/office/drawing/2010/main" spid="_x0000_s2052"/>
            </a:ext>
            <a:ext uri="{FF2B5EF4-FFF2-40B4-BE49-F238E27FC236}">
              <a16:creationId xmlns:a16="http://schemas.microsoft.com/office/drawing/2014/main" id="{C8948CB1-DC57-4276-BF31-14826AB4D307}"/>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07" name="Drop Down 4" hidden="1">
          <a:extLst>
            <a:ext uri="{63B3BB69-23CF-44E3-9099-C40C66FF867C}">
              <a14:compatExt xmlns:a14="http://schemas.microsoft.com/office/drawing/2010/main" spid="_x0000_s2052"/>
            </a:ext>
            <a:ext uri="{FF2B5EF4-FFF2-40B4-BE49-F238E27FC236}">
              <a16:creationId xmlns:a16="http://schemas.microsoft.com/office/drawing/2014/main" id="{261D6CE9-20BC-4237-AD29-6D251EC6E239}"/>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08" name="Drop Down 4" hidden="1">
          <a:extLst>
            <a:ext uri="{63B3BB69-23CF-44E3-9099-C40C66FF867C}">
              <a14:compatExt xmlns:a14="http://schemas.microsoft.com/office/drawing/2010/main" spid="_x0000_s2052"/>
            </a:ext>
            <a:ext uri="{FF2B5EF4-FFF2-40B4-BE49-F238E27FC236}">
              <a16:creationId xmlns:a16="http://schemas.microsoft.com/office/drawing/2014/main" id="{4DF1AD20-C9DE-454D-81AE-295E905547CA}"/>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09" name="Drop Down 4" hidden="1">
          <a:extLst>
            <a:ext uri="{63B3BB69-23CF-44E3-9099-C40C66FF867C}">
              <a14:compatExt xmlns:a14="http://schemas.microsoft.com/office/drawing/2010/main" spid="_x0000_s2052"/>
            </a:ext>
            <a:ext uri="{FF2B5EF4-FFF2-40B4-BE49-F238E27FC236}">
              <a16:creationId xmlns:a16="http://schemas.microsoft.com/office/drawing/2014/main" id="{0399DE23-A071-4D07-8DD8-C965C772E941}"/>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10" name="Drop Down 20" hidden="1">
          <a:extLst>
            <a:ext uri="{63B3BB69-23CF-44E3-9099-C40C66FF867C}">
              <a14:compatExt xmlns:a14="http://schemas.microsoft.com/office/drawing/2010/main" spid="_x0000_s2068"/>
            </a:ext>
            <a:ext uri="{FF2B5EF4-FFF2-40B4-BE49-F238E27FC236}">
              <a16:creationId xmlns:a16="http://schemas.microsoft.com/office/drawing/2014/main" id="{DF47F7FC-1343-465D-957B-E648CE37962C}"/>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11" name="Drop Down 24" hidden="1">
          <a:extLst>
            <a:ext uri="{63B3BB69-23CF-44E3-9099-C40C66FF867C}">
              <a14:compatExt xmlns:a14="http://schemas.microsoft.com/office/drawing/2010/main" spid="_x0000_s2072"/>
            </a:ext>
            <a:ext uri="{FF2B5EF4-FFF2-40B4-BE49-F238E27FC236}">
              <a16:creationId xmlns:a16="http://schemas.microsoft.com/office/drawing/2014/main" id="{8EF7351E-A281-4DBE-961A-DBFCF083E6F5}"/>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12" name="Drop Down 4" hidden="1">
          <a:extLst>
            <a:ext uri="{63B3BB69-23CF-44E3-9099-C40C66FF867C}">
              <a14:compatExt xmlns:a14="http://schemas.microsoft.com/office/drawing/2010/main" spid="_x0000_s2052"/>
            </a:ext>
            <a:ext uri="{FF2B5EF4-FFF2-40B4-BE49-F238E27FC236}">
              <a16:creationId xmlns:a16="http://schemas.microsoft.com/office/drawing/2014/main" id="{07E602A5-6956-4FD8-90B9-37CEE0C710B3}"/>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13" name="Drop Down 4" hidden="1">
          <a:extLst>
            <a:ext uri="{63B3BB69-23CF-44E3-9099-C40C66FF867C}">
              <a14:compatExt xmlns:a14="http://schemas.microsoft.com/office/drawing/2010/main" spid="_x0000_s2052"/>
            </a:ext>
            <a:ext uri="{FF2B5EF4-FFF2-40B4-BE49-F238E27FC236}">
              <a16:creationId xmlns:a16="http://schemas.microsoft.com/office/drawing/2014/main" id="{D82D3E50-44D9-4AF8-8973-4F12F0A6CAEA}"/>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14" name="Drop Down 4" hidden="1">
          <a:extLst>
            <a:ext uri="{63B3BB69-23CF-44E3-9099-C40C66FF867C}">
              <a14:compatExt xmlns:a14="http://schemas.microsoft.com/office/drawing/2010/main" spid="_x0000_s2052"/>
            </a:ext>
            <a:ext uri="{FF2B5EF4-FFF2-40B4-BE49-F238E27FC236}">
              <a16:creationId xmlns:a16="http://schemas.microsoft.com/office/drawing/2014/main" id="{61C50E8A-BEF9-4E2B-BDEC-6B8ED716B571}"/>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15" name="Drop Down 4" hidden="1">
          <a:extLst>
            <a:ext uri="{63B3BB69-23CF-44E3-9099-C40C66FF867C}">
              <a14:compatExt xmlns:a14="http://schemas.microsoft.com/office/drawing/2010/main" spid="_x0000_s2052"/>
            </a:ext>
            <a:ext uri="{FF2B5EF4-FFF2-40B4-BE49-F238E27FC236}">
              <a16:creationId xmlns:a16="http://schemas.microsoft.com/office/drawing/2014/main" id="{3DBAC7F9-B972-42B9-BF49-5389CA5C3F89}"/>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16" name="Drop Down 4" hidden="1">
          <a:extLst>
            <a:ext uri="{63B3BB69-23CF-44E3-9099-C40C66FF867C}">
              <a14:compatExt xmlns:a14="http://schemas.microsoft.com/office/drawing/2010/main" spid="_x0000_s2052"/>
            </a:ext>
            <a:ext uri="{FF2B5EF4-FFF2-40B4-BE49-F238E27FC236}">
              <a16:creationId xmlns:a16="http://schemas.microsoft.com/office/drawing/2014/main" id="{1BEDDD12-A938-4B57-8D21-D03A3A3C0331}"/>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17" name="Drop Down 20" hidden="1">
          <a:extLst>
            <a:ext uri="{63B3BB69-23CF-44E3-9099-C40C66FF867C}">
              <a14:compatExt xmlns:a14="http://schemas.microsoft.com/office/drawing/2010/main" spid="_x0000_s2068"/>
            </a:ext>
            <a:ext uri="{FF2B5EF4-FFF2-40B4-BE49-F238E27FC236}">
              <a16:creationId xmlns:a16="http://schemas.microsoft.com/office/drawing/2014/main" id="{5245B2B8-94AD-458F-B6AB-42FE9299970A}"/>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18" name="Drop Down 24" hidden="1">
          <a:extLst>
            <a:ext uri="{63B3BB69-23CF-44E3-9099-C40C66FF867C}">
              <a14:compatExt xmlns:a14="http://schemas.microsoft.com/office/drawing/2010/main" spid="_x0000_s2072"/>
            </a:ext>
            <a:ext uri="{FF2B5EF4-FFF2-40B4-BE49-F238E27FC236}">
              <a16:creationId xmlns:a16="http://schemas.microsoft.com/office/drawing/2014/main" id="{62D2396D-7453-4A30-AC8D-56D354ED4A82}"/>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19" name="Drop Down 4" hidden="1">
          <a:extLst>
            <a:ext uri="{63B3BB69-23CF-44E3-9099-C40C66FF867C}">
              <a14:compatExt xmlns:a14="http://schemas.microsoft.com/office/drawing/2010/main" spid="_x0000_s2052"/>
            </a:ext>
            <a:ext uri="{FF2B5EF4-FFF2-40B4-BE49-F238E27FC236}">
              <a16:creationId xmlns:a16="http://schemas.microsoft.com/office/drawing/2014/main" id="{B6C5F6C4-B01B-4910-97C1-F2D966F09E3A}"/>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20" name="Drop Down 4" hidden="1">
          <a:extLst>
            <a:ext uri="{63B3BB69-23CF-44E3-9099-C40C66FF867C}">
              <a14:compatExt xmlns:a14="http://schemas.microsoft.com/office/drawing/2010/main" spid="_x0000_s2052"/>
            </a:ext>
            <a:ext uri="{FF2B5EF4-FFF2-40B4-BE49-F238E27FC236}">
              <a16:creationId xmlns:a16="http://schemas.microsoft.com/office/drawing/2014/main" id="{BFC6B4DC-D362-44FD-B0B2-E2E38FEE22CC}"/>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21" name="Drop Down 4" hidden="1">
          <a:extLst>
            <a:ext uri="{63B3BB69-23CF-44E3-9099-C40C66FF867C}">
              <a14:compatExt xmlns:a14="http://schemas.microsoft.com/office/drawing/2010/main" spid="_x0000_s2052"/>
            </a:ext>
            <a:ext uri="{FF2B5EF4-FFF2-40B4-BE49-F238E27FC236}">
              <a16:creationId xmlns:a16="http://schemas.microsoft.com/office/drawing/2014/main" id="{685DB02E-31C1-4DF8-8A8F-2F46A56B436F}"/>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22" name="Drop Down 4" hidden="1">
          <a:extLst>
            <a:ext uri="{63B3BB69-23CF-44E3-9099-C40C66FF867C}">
              <a14:compatExt xmlns:a14="http://schemas.microsoft.com/office/drawing/2010/main" spid="_x0000_s2052"/>
            </a:ext>
            <a:ext uri="{FF2B5EF4-FFF2-40B4-BE49-F238E27FC236}">
              <a16:creationId xmlns:a16="http://schemas.microsoft.com/office/drawing/2014/main" id="{F074A1D6-C9D2-4287-95AC-C32F81F7BA3B}"/>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23" name="Drop Down 4" hidden="1">
          <a:extLst>
            <a:ext uri="{63B3BB69-23CF-44E3-9099-C40C66FF867C}">
              <a14:compatExt xmlns:a14="http://schemas.microsoft.com/office/drawing/2010/main" spid="_x0000_s2052"/>
            </a:ext>
            <a:ext uri="{FF2B5EF4-FFF2-40B4-BE49-F238E27FC236}">
              <a16:creationId xmlns:a16="http://schemas.microsoft.com/office/drawing/2014/main" id="{A84ADDEF-D6FB-4F9C-96F4-B69ECB8CE803}"/>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24" name="Drop Down 20" hidden="1">
          <a:extLst>
            <a:ext uri="{63B3BB69-23CF-44E3-9099-C40C66FF867C}">
              <a14:compatExt xmlns:a14="http://schemas.microsoft.com/office/drawing/2010/main" spid="_x0000_s2068"/>
            </a:ext>
            <a:ext uri="{FF2B5EF4-FFF2-40B4-BE49-F238E27FC236}">
              <a16:creationId xmlns:a16="http://schemas.microsoft.com/office/drawing/2014/main" id="{F9B56DE6-F28A-4090-871C-ACBD453F05DA}"/>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25" name="Drop Down 24" hidden="1">
          <a:extLst>
            <a:ext uri="{63B3BB69-23CF-44E3-9099-C40C66FF867C}">
              <a14:compatExt xmlns:a14="http://schemas.microsoft.com/office/drawing/2010/main" spid="_x0000_s2072"/>
            </a:ext>
            <a:ext uri="{FF2B5EF4-FFF2-40B4-BE49-F238E27FC236}">
              <a16:creationId xmlns:a16="http://schemas.microsoft.com/office/drawing/2014/main" id="{A16BF08A-A743-4954-9C73-649550004A0E}"/>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26" name="Drop Down 4" hidden="1">
          <a:extLst>
            <a:ext uri="{63B3BB69-23CF-44E3-9099-C40C66FF867C}">
              <a14:compatExt xmlns:a14="http://schemas.microsoft.com/office/drawing/2010/main" spid="_x0000_s2052"/>
            </a:ext>
            <a:ext uri="{FF2B5EF4-FFF2-40B4-BE49-F238E27FC236}">
              <a16:creationId xmlns:a16="http://schemas.microsoft.com/office/drawing/2014/main" id="{50634D03-F8DD-4715-9458-078131FF7988}"/>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27" name="Drop Down 4" hidden="1">
          <a:extLst>
            <a:ext uri="{63B3BB69-23CF-44E3-9099-C40C66FF867C}">
              <a14:compatExt xmlns:a14="http://schemas.microsoft.com/office/drawing/2010/main" spid="_x0000_s2052"/>
            </a:ext>
            <a:ext uri="{FF2B5EF4-FFF2-40B4-BE49-F238E27FC236}">
              <a16:creationId xmlns:a16="http://schemas.microsoft.com/office/drawing/2014/main" id="{BE86875E-52A2-41DB-A0F7-475ABA765904}"/>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28" name="Drop Down 4" hidden="1">
          <a:extLst>
            <a:ext uri="{63B3BB69-23CF-44E3-9099-C40C66FF867C}">
              <a14:compatExt xmlns:a14="http://schemas.microsoft.com/office/drawing/2010/main" spid="_x0000_s2052"/>
            </a:ext>
            <a:ext uri="{FF2B5EF4-FFF2-40B4-BE49-F238E27FC236}">
              <a16:creationId xmlns:a16="http://schemas.microsoft.com/office/drawing/2014/main" id="{FB717173-915B-4488-A1BB-038D1ADDA983}"/>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29" name="Drop Down 4" hidden="1">
          <a:extLst>
            <a:ext uri="{63B3BB69-23CF-44E3-9099-C40C66FF867C}">
              <a14:compatExt xmlns:a14="http://schemas.microsoft.com/office/drawing/2010/main" spid="_x0000_s2052"/>
            </a:ext>
            <a:ext uri="{FF2B5EF4-FFF2-40B4-BE49-F238E27FC236}">
              <a16:creationId xmlns:a16="http://schemas.microsoft.com/office/drawing/2014/main" id="{497C732E-CD08-4F66-9712-00B013360C1D}"/>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30" name="Drop Down 4" hidden="1">
          <a:extLst>
            <a:ext uri="{63B3BB69-23CF-44E3-9099-C40C66FF867C}">
              <a14:compatExt xmlns:a14="http://schemas.microsoft.com/office/drawing/2010/main" spid="_x0000_s2052"/>
            </a:ext>
            <a:ext uri="{FF2B5EF4-FFF2-40B4-BE49-F238E27FC236}">
              <a16:creationId xmlns:a16="http://schemas.microsoft.com/office/drawing/2014/main" id="{FBF4D2E2-97CC-4662-90D1-AF8BB305C486}"/>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31" name="Drop Down 20" hidden="1">
          <a:extLst>
            <a:ext uri="{63B3BB69-23CF-44E3-9099-C40C66FF867C}">
              <a14:compatExt xmlns:a14="http://schemas.microsoft.com/office/drawing/2010/main" spid="_x0000_s2068"/>
            </a:ext>
            <a:ext uri="{FF2B5EF4-FFF2-40B4-BE49-F238E27FC236}">
              <a16:creationId xmlns:a16="http://schemas.microsoft.com/office/drawing/2014/main" id="{9F5E2E1D-2E2A-4B3E-9E28-9A2C169D7AFB}"/>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32" name="Drop Down 24" hidden="1">
          <a:extLst>
            <a:ext uri="{63B3BB69-23CF-44E3-9099-C40C66FF867C}">
              <a14:compatExt xmlns:a14="http://schemas.microsoft.com/office/drawing/2010/main" spid="_x0000_s2072"/>
            </a:ext>
            <a:ext uri="{FF2B5EF4-FFF2-40B4-BE49-F238E27FC236}">
              <a16:creationId xmlns:a16="http://schemas.microsoft.com/office/drawing/2014/main" id="{D19DCCEA-B438-4297-AC76-3E24A9C46A31}"/>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33" name="Drop Down 4" hidden="1">
          <a:extLst>
            <a:ext uri="{63B3BB69-23CF-44E3-9099-C40C66FF867C}">
              <a14:compatExt xmlns:a14="http://schemas.microsoft.com/office/drawing/2010/main" spid="_x0000_s2052"/>
            </a:ext>
            <a:ext uri="{FF2B5EF4-FFF2-40B4-BE49-F238E27FC236}">
              <a16:creationId xmlns:a16="http://schemas.microsoft.com/office/drawing/2014/main" id="{E3E1737C-4363-42AA-BE61-EBBE088EB25F}"/>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34" name="Drop Down 4" hidden="1">
          <a:extLst>
            <a:ext uri="{63B3BB69-23CF-44E3-9099-C40C66FF867C}">
              <a14:compatExt xmlns:a14="http://schemas.microsoft.com/office/drawing/2010/main" spid="_x0000_s2052"/>
            </a:ext>
            <a:ext uri="{FF2B5EF4-FFF2-40B4-BE49-F238E27FC236}">
              <a16:creationId xmlns:a16="http://schemas.microsoft.com/office/drawing/2014/main" id="{8194FE69-5E6C-44E7-B873-F72EB598FBCD}"/>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35" name="Drop Down 4" hidden="1">
          <a:extLst>
            <a:ext uri="{63B3BB69-23CF-44E3-9099-C40C66FF867C}">
              <a14:compatExt xmlns:a14="http://schemas.microsoft.com/office/drawing/2010/main" spid="_x0000_s2052"/>
            </a:ext>
            <a:ext uri="{FF2B5EF4-FFF2-40B4-BE49-F238E27FC236}">
              <a16:creationId xmlns:a16="http://schemas.microsoft.com/office/drawing/2014/main" id="{E62738B1-E9AE-4C53-8432-0E1E73D75C8B}"/>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36" name="Drop Down 4" hidden="1">
          <a:extLst>
            <a:ext uri="{63B3BB69-23CF-44E3-9099-C40C66FF867C}">
              <a14:compatExt xmlns:a14="http://schemas.microsoft.com/office/drawing/2010/main" spid="_x0000_s2052"/>
            </a:ext>
            <a:ext uri="{FF2B5EF4-FFF2-40B4-BE49-F238E27FC236}">
              <a16:creationId xmlns:a16="http://schemas.microsoft.com/office/drawing/2014/main" id="{82849293-F8D6-4A6D-824B-0B65A4565BC6}"/>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37" name="Drop Down 4" hidden="1">
          <a:extLst>
            <a:ext uri="{63B3BB69-23CF-44E3-9099-C40C66FF867C}">
              <a14:compatExt xmlns:a14="http://schemas.microsoft.com/office/drawing/2010/main" spid="_x0000_s2052"/>
            </a:ext>
            <a:ext uri="{FF2B5EF4-FFF2-40B4-BE49-F238E27FC236}">
              <a16:creationId xmlns:a16="http://schemas.microsoft.com/office/drawing/2014/main" id="{DBED4CA6-510C-4E0A-A9A7-A2C56BBD0AB8}"/>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38" name="Drop Down 20" hidden="1">
          <a:extLst>
            <a:ext uri="{63B3BB69-23CF-44E3-9099-C40C66FF867C}">
              <a14:compatExt xmlns:a14="http://schemas.microsoft.com/office/drawing/2010/main" spid="_x0000_s2068"/>
            </a:ext>
            <a:ext uri="{FF2B5EF4-FFF2-40B4-BE49-F238E27FC236}">
              <a16:creationId xmlns:a16="http://schemas.microsoft.com/office/drawing/2014/main" id="{2F32CE30-C8F5-4B35-A5EF-2148C1546480}"/>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39" name="Drop Down 24" hidden="1">
          <a:extLst>
            <a:ext uri="{63B3BB69-23CF-44E3-9099-C40C66FF867C}">
              <a14:compatExt xmlns:a14="http://schemas.microsoft.com/office/drawing/2010/main" spid="_x0000_s2072"/>
            </a:ext>
            <a:ext uri="{FF2B5EF4-FFF2-40B4-BE49-F238E27FC236}">
              <a16:creationId xmlns:a16="http://schemas.microsoft.com/office/drawing/2014/main" id="{E8F501E5-83C4-4FF0-B1D2-AEA064D5E689}"/>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40" name="Drop Down 4" hidden="1">
          <a:extLst>
            <a:ext uri="{63B3BB69-23CF-44E3-9099-C40C66FF867C}">
              <a14:compatExt xmlns:a14="http://schemas.microsoft.com/office/drawing/2010/main" spid="_x0000_s2052"/>
            </a:ext>
            <a:ext uri="{FF2B5EF4-FFF2-40B4-BE49-F238E27FC236}">
              <a16:creationId xmlns:a16="http://schemas.microsoft.com/office/drawing/2014/main" id="{2689AEA9-4B25-4B9D-AF39-3DFBFFA8FFA9}"/>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41" name="Drop Down 4" hidden="1">
          <a:extLst>
            <a:ext uri="{63B3BB69-23CF-44E3-9099-C40C66FF867C}">
              <a14:compatExt xmlns:a14="http://schemas.microsoft.com/office/drawing/2010/main" spid="_x0000_s2052"/>
            </a:ext>
            <a:ext uri="{FF2B5EF4-FFF2-40B4-BE49-F238E27FC236}">
              <a16:creationId xmlns:a16="http://schemas.microsoft.com/office/drawing/2014/main" id="{1DBD2509-8DCE-405A-A58B-1C220EA7F97F}"/>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42" name="Drop Down 4" hidden="1">
          <a:extLst>
            <a:ext uri="{63B3BB69-23CF-44E3-9099-C40C66FF867C}">
              <a14:compatExt xmlns:a14="http://schemas.microsoft.com/office/drawing/2010/main" spid="_x0000_s2052"/>
            </a:ext>
            <a:ext uri="{FF2B5EF4-FFF2-40B4-BE49-F238E27FC236}">
              <a16:creationId xmlns:a16="http://schemas.microsoft.com/office/drawing/2014/main" id="{0D42B51A-F690-4C5B-8F54-72AB03D765DF}"/>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43" name="Drop Down 4" hidden="1">
          <a:extLst>
            <a:ext uri="{63B3BB69-23CF-44E3-9099-C40C66FF867C}">
              <a14:compatExt xmlns:a14="http://schemas.microsoft.com/office/drawing/2010/main" spid="_x0000_s2052"/>
            </a:ext>
            <a:ext uri="{FF2B5EF4-FFF2-40B4-BE49-F238E27FC236}">
              <a16:creationId xmlns:a16="http://schemas.microsoft.com/office/drawing/2014/main" id="{F1738B08-D1DA-48ED-AEE3-238F8EBB8874}"/>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44" name="Drop Down 4" hidden="1">
          <a:extLst>
            <a:ext uri="{63B3BB69-23CF-44E3-9099-C40C66FF867C}">
              <a14:compatExt xmlns:a14="http://schemas.microsoft.com/office/drawing/2010/main" spid="_x0000_s2052"/>
            </a:ext>
            <a:ext uri="{FF2B5EF4-FFF2-40B4-BE49-F238E27FC236}">
              <a16:creationId xmlns:a16="http://schemas.microsoft.com/office/drawing/2014/main" id="{89513FE2-DFD5-4D3C-90C4-D95951882225}"/>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45" name="Drop Down 20" hidden="1">
          <a:extLst>
            <a:ext uri="{63B3BB69-23CF-44E3-9099-C40C66FF867C}">
              <a14:compatExt xmlns:a14="http://schemas.microsoft.com/office/drawing/2010/main" spid="_x0000_s2068"/>
            </a:ext>
            <a:ext uri="{FF2B5EF4-FFF2-40B4-BE49-F238E27FC236}">
              <a16:creationId xmlns:a16="http://schemas.microsoft.com/office/drawing/2014/main" id="{A4196BA2-2608-41DD-9E62-FB933BF11E9E}"/>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46" name="Drop Down 24" hidden="1">
          <a:extLst>
            <a:ext uri="{63B3BB69-23CF-44E3-9099-C40C66FF867C}">
              <a14:compatExt xmlns:a14="http://schemas.microsoft.com/office/drawing/2010/main" spid="_x0000_s2072"/>
            </a:ext>
            <a:ext uri="{FF2B5EF4-FFF2-40B4-BE49-F238E27FC236}">
              <a16:creationId xmlns:a16="http://schemas.microsoft.com/office/drawing/2014/main" id="{F3FF6F93-340B-462D-AB29-DDBA4F0759F2}"/>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47" name="Drop Down 4" hidden="1">
          <a:extLst>
            <a:ext uri="{63B3BB69-23CF-44E3-9099-C40C66FF867C}">
              <a14:compatExt xmlns:a14="http://schemas.microsoft.com/office/drawing/2010/main" spid="_x0000_s2052"/>
            </a:ext>
            <a:ext uri="{FF2B5EF4-FFF2-40B4-BE49-F238E27FC236}">
              <a16:creationId xmlns:a16="http://schemas.microsoft.com/office/drawing/2014/main" id="{0C12C799-5D88-4CA4-A7AC-6CEC3B0982AB}"/>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48" name="Drop Down 4" hidden="1">
          <a:extLst>
            <a:ext uri="{63B3BB69-23CF-44E3-9099-C40C66FF867C}">
              <a14:compatExt xmlns:a14="http://schemas.microsoft.com/office/drawing/2010/main" spid="_x0000_s2052"/>
            </a:ext>
            <a:ext uri="{FF2B5EF4-FFF2-40B4-BE49-F238E27FC236}">
              <a16:creationId xmlns:a16="http://schemas.microsoft.com/office/drawing/2014/main" id="{95DF64F7-79DA-4A9B-B805-22B70BC0410E}"/>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49" name="Drop Down 4" hidden="1">
          <a:extLst>
            <a:ext uri="{63B3BB69-23CF-44E3-9099-C40C66FF867C}">
              <a14:compatExt xmlns:a14="http://schemas.microsoft.com/office/drawing/2010/main" spid="_x0000_s2052"/>
            </a:ext>
            <a:ext uri="{FF2B5EF4-FFF2-40B4-BE49-F238E27FC236}">
              <a16:creationId xmlns:a16="http://schemas.microsoft.com/office/drawing/2014/main" id="{E3C40100-4104-4D34-B478-CA5C09C3AC8A}"/>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50" name="Drop Down 4" hidden="1">
          <a:extLst>
            <a:ext uri="{63B3BB69-23CF-44E3-9099-C40C66FF867C}">
              <a14:compatExt xmlns:a14="http://schemas.microsoft.com/office/drawing/2010/main" spid="_x0000_s2052"/>
            </a:ext>
            <a:ext uri="{FF2B5EF4-FFF2-40B4-BE49-F238E27FC236}">
              <a16:creationId xmlns:a16="http://schemas.microsoft.com/office/drawing/2014/main" id="{26A5B724-DC08-4109-8400-3FE77F04CD00}"/>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51" name="Drop Down 4" hidden="1">
          <a:extLst>
            <a:ext uri="{63B3BB69-23CF-44E3-9099-C40C66FF867C}">
              <a14:compatExt xmlns:a14="http://schemas.microsoft.com/office/drawing/2010/main" spid="_x0000_s2052"/>
            </a:ext>
            <a:ext uri="{FF2B5EF4-FFF2-40B4-BE49-F238E27FC236}">
              <a16:creationId xmlns:a16="http://schemas.microsoft.com/office/drawing/2014/main" id="{084F744B-80CB-4E9B-B2B8-E875FC06FDC1}"/>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52" name="Drop Down 20" hidden="1">
          <a:extLst>
            <a:ext uri="{63B3BB69-23CF-44E3-9099-C40C66FF867C}">
              <a14:compatExt xmlns:a14="http://schemas.microsoft.com/office/drawing/2010/main" spid="_x0000_s2068"/>
            </a:ext>
            <a:ext uri="{FF2B5EF4-FFF2-40B4-BE49-F238E27FC236}">
              <a16:creationId xmlns:a16="http://schemas.microsoft.com/office/drawing/2014/main" id="{854E25DC-A21A-428D-9D91-DB81AFF54FF4}"/>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53" name="Drop Down 24" hidden="1">
          <a:extLst>
            <a:ext uri="{63B3BB69-23CF-44E3-9099-C40C66FF867C}">
              <a14:compatExt xmlns:a14="http://schemas.microsoft.com/office/drawing/2010/main" spid="_x0000_s2072"/>
            </a:ext>
            <a:ext uri="{FF2B5EF4-FFF2-40B4-BE49-F238E27FC236}">
              <a16:creationId xmlns:a16="http://schemas.microsoft.com/office/drawing/2014/main" id="{A98AD0A8-4FEA-4AC7-BC09-EC9C099F3118}"/>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54" name="Drop Down 4" hidden="1">
          <a:extLst>
            <a:ext uri="{63B3BB69-23CF-44E3-9099-C40C66FF867C}">
              <a14:compatExt xmlns:a14="http://schemas.microsoft.com/office/drawing/2010/main" spid="_x0000_s2052"/>
            </a:ext>
            <a:ext uri="{FF2B5EF4-FFF2-40B4-BE49-F238E27FC236}">
              <a16:creationId xmlns:a16="http://schemas.microsoft.com/office/drawing/2014/main" id="{7C209AD4-6512-4778-AF39-23FE9F68ED7D}"/>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55" name="Drop Down 4" hidden="1">
          <a:extLst>
            <a:ext uri="{63B3BB69-23CF-44E3-9099-C40C66FF867C}">
              <a14:compatExt xmlns:a14="http://schemas.microsoft.com/office/drawing/2010/main" spid="_x0000_s2052"/>
            </a:ext>
            <a:ext uri="{FF2B5EF4-FFF2-40B4-BE49-F238E27FC236}">
              <a16:creationId xmlns:a16="http://schemas.microsoft.com/office/drawing/2014/main" id="{6502089F-7B1F-4FAC-B6C3-DAC53395B83D}"/>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56" name="Drop Down 4" hidden="1">
          <a:extLst>
            <a:ext uri="{63B3BB69-23CF-44E3-9099-C40C66FF867C}">
              <a14:compatExt xmlns:a14="http://schemas.microsoft.com/office/drawing/2010/main" spid="_x0000_s2052"/>
            </a:ext>
            <a:ext uri="{FF2B5EF4-FFF2-40B4-BE49-F238E27FC236}">
              <a16:creationId xmlns:a16="http://schemas.microsoft.com/office/drawing/2014/main" id="{13FE338A-6621-4755-9C96-442348DA2417}"/>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57" name="Drop Down 4" hidden="1">
          <a:extLst>
            <a:ext uri="{63B3BB69-23CF-44E3-9099-C40C66FF867C}">
              <a14:compatExt xmlns:a14="http://schemas.microsoft.com/office/drawing/2010/main" spid="_x0000_s2052"/>
            </a:ext>
            <a:ext uri="{FF2B5EF4-FFF2-40B4-BE49-F238E27FC236}">
              <a16:creationId xmlns:a16="http://schemas.microsoft.com/office/drawing/2014/main" id="{498169B3-09C6-4F1B-893D-FF8F12F43E91}"/>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58" name="Drop Down 4" hidden="1">
          <a:extLst>
            <a:ext uri="{63B3BB69-23CF-44E3-9099-C40C66FF867C}">
              <a14:compatExt xmlns:a14="http://schemas.microsoft.com/office/drawing/2010/main" spid="_x0000_s2052"/>
            </a:ext>
            <a:ext uri="{FF2B5EF4-FFF2-40B4-BE49-F238E27FC236}">
              <a16:creationId xmlns:a16="http://schemas.microsoft.com/office/drawing/2014/main" id="{4A2B2850-4261-4F53-880E-9A028C7C1C75}"/>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59" name="Drop Down 20" hidden="1">
          <a:extLst>
            <a:ext uri="{63B3BB69-23CF-44E3-9099-C40C66FF867C}">
              <a14:compatExt xmlns:a14="http://schemas.microsoft.com/office/drawing/2010/main" spid="_x0000_s2068"/>
            </a:ext>
            <a:ext uri="{FF2B5EF4-FFF2-40B4-BE49-F238E27FC236}">
              <a16:creationId xmlns:a16="http://schemas.microsoft.com/office/drawing/2014/main" id="{CACF7FA7-E066-47B1-A02A-F673CFDF129E}"/>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60" name="Drop Down 24" hidden="1">
          <a:extLst>
            <a:ext uri="{63B3BB69-23CF-44E3-9099-C40C66FF867C}">
              <a14:compatExt xmlns:a14="http://schemas.microsoft.com/office/drawing/2010/main" spid="_x0000_s2072"/>
            </a:ext>
            <a:ext uri="{FF2B5EF4-FFF2-40B4-BE49-F238E27FC236}">
              <a16:creationId xmlns:a16="http://schemas.microsoft.com/office/drawing/2014/main" id="{1F3EEF26-BAF8-4A88-8931-06DB7B3D14DC}"/>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61" name="Drop Down 4" hidden="1">
          <a:extLst>
            <a:ext uri="{63B3BB69-23CF-44E3-9099-C40C66FF867C}">
              <a14:compatExt xmlns:a14="http://schemas.microsoft.com/office/drawing/2010/main" spid="_x0000_s2052"/>
            </a:ext>
            <a:ext uri="{FF2B5EF4-FFF2-40B4-BE49-F238E27FC236}">
              <a16:creationId xmlns:a16="http://schemas.microsoft.com/office/drawing/2014/main" id="{14318704-1BEB-4E21-8E69-A3AEB03C89B6}"/>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62" name="Drop Down 4" hidden="1">
          <a:extLst>
            <a:ext uri="{63B3BB69-23CF-44E3-9099-C40C66FF867C}">
              <a14:compatExt xmlns:a14="http://schemas.microsoft.com/office/drawing/2010/main" spid="_x0000_s2052"/>
            </a:ext>
            <a:ext uri="{FF2B5EF4-FFF2-40B4-BE49-F238E27FC236}">
              <a16:creationId xmlns:a16="http://schemas.microsoft.com/office/drawing/2014/main" id="{A44DFE2B-A853-4F0D-A4ED-2D6A0A789CFE}"/>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63" name="Drop Down 4" hidden="1">
          <a:extLst>
            <a:ext uri="{63B3BB69-23CF-44E3-9099-C40C66FF867C}">
              <a14:compatExt xmlns:a14="http://schemas.microsoft.com/office/drawing/2010/main" spid="_x0000_s2052"/>
            </a:ext>
            <a:ext uri="{FF2B5EF4-FFF2-40B4-BE49-F238E27FC236}">
              <a16:creationId xmlns:a16="http://schemas.microsoft.com/office/drawing/2014/main" id="{270F4B08-9AE5-42D7-8AC7-493552EBAC4E}"/>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64" name="Drop Down 4" hidden="1">
          <a:extLst>
            <a:ext uri="{63B3BB69-23CF-44E3-9099-C40C66FF867C}">
              <a14:compatExt xmlns:a14="http://schemas.microsoft.com/office/drawing/2010/main" spid="_x0000_s2052"/>
            </a:ext>
            <a:ext uri="{FF2B5EF4-FFF2-40B4-BE49-F238E27FC236}">
              <a16:creationId xmlns:a16="http://schemas.microsoft.com/office/drawing/2014/main" id="{4AEC20F7-16E6-4AE0-85FC-0538D2AB089A}"/>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65" name="Drop Down 4" hidden="1">
          <a:extLst>
            <a:ext uri="{63B3BB69-23CF-44E3-9099-C40C66FF867C}">
              <a14:compatExt xmlns:a14="http://schemas.microsoft.com/office/drawing/2010/main" spid="_x0000_s2052"/>
            </a:ext>
            <a:ext uri="{FF2B5EF4-FFF2-40B4-BE49-F238E27FC236}">
              <a16:creationId xmlns:a16="http://schemas.microsoft.com/office/drawing/2014/main" id="{84A2AB3A-9FA5-4EF4-87B6-D7B4C87FA9CD}"/>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66" name="Drop Down 20" hidden="1">
          <a:extLst>
            <a:ext uri="{63B3BB69-23CF-44E3-9099-C40C66FF867C}">
              <a14:compatExt xmlns:a14="http://schemas.microsoft.com/office/drawing/2010/main" spid="_x0000_s2068"/>
            </a:ext>
            <a:ext uri="{FF2B5EF4-FFF2-40B4-BE49-F238E27FC236}">
              <a16:creationId xmlns:a16="http://schemas.microsoft.com/office/drawing/2014/main" id="{AB08CDB6-B945-421B-83CE-1B11DDDDD5D5}"/>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67" name="Drop Down 24" hidden="1">
          <a:extLst>
            <a:ext uri="{63B3BB69-23CF-44E3-9099-C40C66FF867C}">
              <a14:compatExt xmlns:a14="http://schemas.microsoft.com/office/drawing/2010/main" spid="_x0000_s2072"/>
            </a:ext>
            <a:ext uri="{FF2B5EF4-FFF2-40B4-BE49-F238E27FC236}">
              <a16:creationId xmlns:a16="http://schemas.microsoft.com/office/drawing/2014/main" id="{A92D5224-34FF-4828-BDD6-D97389AC2C78}"/>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68" name="Drop Down 4" hidden="1">
          <a:extLst>
            <a:ext uri="{63B3BB69-23CF-44E3-9099-C40C66FF867C}">
              <a14:compatExt xmlns:a14="http://schemas.microsoft.com/office/drawing/2010/main" spid="_x0000_s2052"/>
            </a:ext>
            <a:ext uri="{FF2B5EF4-FFF2-40B4-BE49-F238E27FC236}">
              <a16:creationId xmlns:a16="http://schemas.microsoft.com/office/drawing/2014/main" id="{E9468302-8161-43D8-B256-E63272C0726E}"/>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69" name="Drop Down 4" hidden="1">
          <a:extLst>
            <a:ext uri="{63B3BB69-23CF-44E3-9099-C40C66FF867C}">
              <a14:compatExt xmlns:a14="http://schemas.microsoft.com/office/drawing/2010/main" spid="_x0000_s2052"/>
            </a:ext>
            <a:ext uri="{FF2B5EF4-FFF2-40B4-BE49-F238E27FC236}">
              <a16:creationId xmlns:a16="http://schemas.microsoft.com/office/drawing/2014/main" id="{91F85A56-33DF-4A2B-AB9C-84CDB2D077BC}"/>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70" name="Drop Down 4" hidden="1">
          <a:extLst>
            <a:ext uri="{63B3BB69-23CF-44E3-9099-C40C66FF867C}">
              <a14:compatExt xmlns:a14="http://schemas.microsoft.com/office/drawing/2010/main" spid="_x0000_s2052"/>
            </a:ext>
            <a:ext uri="{FF2B5EF4-FFF2-40B4-BE49-F238E27FC236}">
              <a16:creationId xmlns:a16="http://schemas.microsoft.com/office/drawing/2014/main" id="{53F08E0E-758F-48BA-BFF1-CF532BB5DBCA}"/>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71" name="Drop Down 4" hidden="1">
          <a:extLst>
            <a:ext uri="{63B3BB69-23CF-44E3-9099-C40C66FF867C}">
              <a14:compatExt xmlns:a14="http://schemas.microsoft.com/office/drawing/2010/main" spid="_x0000_s2052"/>
            </a:ext>
            <a:ext uri="{FF2B5EF4-FFF2-40B4-BE49-F238E27FC236}">
              <a16:creationId xmlns:a16="http://schemas.microsoft.com/office/drawing/2014/main" id="{BE61466C-746C-4A51-9815-D8E6C615AF1B}"/>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72" name="Drop Down 4" hidden="1">
          <a:extLst>
            <a:ext uri="{63B3BB69-23CF-44E3-9099-C40C66FF867C}">
              <a14:compatExt xmlns:a14="http://schemas.microsoft.com/office/drawing/2010/main" spid="_x0000_s2052"/>
            </a:ext>
            <a:ext uri="{FF2B5EF4-FFF2-40B4-BE49-F238E27FC236}">
              <a16:creationId xmlns:a16="http://schemas.microsoft.com/office/drawing/2014/main" id="{A07F2E24-8565-48EF-B5CE-66649EC729D7}"/>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73" name="Drop Down 20" hidden="1">
          <a:extLst>
            <a:ext uri="{63B3BB69-23CF-44E3-9099-C40C66FF867C}">
              <a14:compatExt xmlns:a14="http://schemas.microsoft.com/office/drawing/2010/main" spid="_x0000_s2068"/>
            </a:ext>
            <a:ext uri="{FF2B5EF4-FFF2-40B4-BE49-F238E27FC236}">
              <a16:creationId xmlns:a16="http://schemas.microsoft.com/office/drawing/2014/main" id="{FC10BAD3-A88E-409F-9BE6-064250B9479C}"/>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74" name="Drop Down 24" hidden="1">
          <a:extLst>
            <a:ext uri="{63B3BB69-23CF-44E3-9099-C40C66FF867C}">
              <a14:compatExt xmlns:a14="http://schemas.microsoft.com/office/drawing/2010/main" spid="_x0000_s2072"/>
            </a:ext>
            <a:ext uri="{FF2B5EF4-FFF2-40B4-BE49-F238E27FC236}">
              <a16:creationId xmlns:a16="http://schemas.microsoft.com/office/drawing/2014/main" id="{6BD9F302-D515-4881-ABA7-C50E56A163E7}"/>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75" name="Drop Down 4" hidden="1">
          <a:extLst>
            <a:ext uri="{63B3BB69-23CF-44E3-9099-C40C66FF867C}">
              <a14:compatExt xmlns:a14="http://schemas.microsoft.com/office/drawing/2010/main" spid="_x0000_s2052"/>
            </a:ext>
            <a:ext uri="{FF2B5EF4-FFF2-40B4-BE49-F238E27FC236}">
              <a16:creationId xmlns:a16="http://schemas.microsoft.com/office/drawing/2014/main" id="{04341C72-4C7A-4982-8BE0-41693992290B}"/>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76" name="Drop Down 4" hidden="1">
          <a:extLst>
            <a:ext uri="{63B3BB69-23CF-44E3-9099-C40C66FF867C}">
              <a14:compatExt xmlns:a14="http://schemas.microsoft.com/office/drawing/2010/main" spid="_x0000_s2052"/>
            </a:ext>
            <a:ext uri="{FF2B5EF4-FFF2-40B4-BE49-F238E27FC236}">
              <a16:creationId xmlns:a16="http://schemas.microsoft.com/office/drawing/2014/main" id="{4A7F5BDC-A12B-4C14-9C33-DF5170513673}"/>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77" name="Drop Down 4" hidden="1">
          <a:extLst>
            <a:ext uri="{63B3BB69-23CF-44E3-9099-C40C66FF867C}">
              <a14:compatExt xmlns:a14="http://schemas.microsoft.com/office/drawing/2010/main" spid="_x0000_s2052"/>
            </a:ext>
            <a:ext uri="{FF2B5EF4-FFF2-40B4-BE49-F238E27FC236}">
              <a16:creationId xmlns:a16="http://schemas.microsoft.com/office/drawing/2014/main" id="{F274CF2E-B4E0-409B-B828-B6232EDCEC24}"/>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78" name="Drop Down 4" hidden="1">
          <a:extLst>
            <a:ext uri="{63B3BB69-23CF-44E3-9099-C40C66FF867C}">
              <a14:compatExt xmlns:a14="http://schemas.microsoft.com/office/drawing/2010/main" spid="_x0000_s2052"/>
            </a:ext>
            <a:ext uri="{FF2B5EF4-FFF2-40B4-BE49-F238E27FC236}">
              <a16:creationId xmlns:a16="http://schemas.microsoft.com/office/drawing/2014/main" id="{56C547E2-D531-47FA-A4F9-A084E64093C3}"/>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79" name="Drop Down 4" hidden="1">
          <a:extLst>
            <a:ext uri="{63B3BB69-23CF-44E3-9099-C40C66FF867C}">
              <a14:compatExt xmlns:a14="http://schemas.microsoft.com/office/drawing/2010/main" spid="_x0000_s2052"/>
            </a:ext>
            <a:ext uri="{FF2B5EF4-FFF2-40B4-BE49-F238E27FC236}">
              <a16:creationId xmlns:a16="http://schemas.microsoft.com/office/drawing/2014/main" id="{B0C9B13D-135F-45B0-AB99-CABAA7E10C48}"/>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80" name="Drop Down 20" hidden="1">
          <a:extLst>
            <a:ext uri="{63B3BB69-23CF-44E3-9099-C40C66FF867C}">
              <a14:compatExt xmlns:a14="http://schemas.microsoft.com/office/drawing/2010/main" spid="_x0000_s2068"/>
            </a:ext>
            <a:ext uri="{FF2B5EF4-FFF2-40B4-BE49-F238E27FC236}">
              <a16:creationId xmlns:a16="http://schemas.microsoft.com/office/drawing/2014/main" id="{58095E44-E94F-491B-A672-72357983389B}"/>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81" name="Drop Down 24" hidden="1">
          <a:extLst>
            <a:ext uri="{63B3BB69-23CF-44E3-9099-C40C66FF867C}">
              <a14:compatExt xmlns:a14="http://schemas.microsoft.com/office/drawing/2010/main" spid="_x0000_s2072"/>
            </a:ext>
            <a:ext uri="{FF2B5EF4-FFF2-40B4-BE49-F238E27FC236}">
              <a16:creationId xmlns:a16="http://schemas.microsoft.com/office/drawing/2014/main" id="{CB3AE14F-F0BE-4F19-A862-7E5FF9A2146F}"/>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82" name="Drop Down 4" hidden="1">
          <a:extLst>
            <a:ext uri="{63B3BB69-23CF-44E3-9099-C40C66FF867C}">
              <a14:compatExt xmlns:a14="http://schemas.microsoft.com/office/drawing/2010/main" spid="_x0000_s2052"/>
            </a:ext>
            <a:ext uri="{FF2B5EF4-FFF2-40B4-BE49-F238E27FC236}">
              <a16:creationId xmlns:a16="http://schemas.microsoft.com/office/drawing/2014/main" id="{F41DB1D2-98AB-45ED-AB2B-D85BC91E15B4}"/>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83" name="Drop Down 4" hidden="1">
          <a:extLst>
            <a:ext uri="{63B3BB69-23CF-44E3-9099-C40C66FF867C}">
              <a14:compatExt xmlns:a14="http://schemas.microsoft.com/office/drawing/2010/main" spid="_x0000_s2052"/>
            </a:ext>
            <a:ext uri="{FF2B5EF4-FFF2-40B4-BE49-F238E27FC236}">
              <a16:creationId xmlns:a16="http://schemas.microsoft.com/office/drawing/2014/main" id="{9D80042F-687F-4A5F-8594-ACB2BE94B212}"/>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84" name="Drop Down 4" hidden="1">
          <a:extLst>
            <a:ext uri="{63B3BB69-23CF-44E3-9099-C40C66FF867C}">
              <a14:compatExt xmlns:a14="http://schemas.microsoft.com/office/drawing/2010/main" spid="_x0000_s2052"/>
            </a:ext>
            <a:ext uri="{FF2B5EF4-FFF2-40B4-BE49-F238E27FC236}">
              <a16:creationId xmlns:a16="http://schemas.microsoft.com/office/drawing/2014/main" id="{234F369E-B8C7-4995-8738-CB56583D18C9}"/>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85" name="Drop Down 4" hidden="1">
          <a:extLst>
            <a:ext uri="{63B3BB69-23CF-44E3-9099-C40C66FF867C}">
              <a14:compatExt xmlns:a14="http://schemas.microsoft.com/office/drawing/2010/main" spid="_x0000_s2052"/>
            </a:ext>
            <a:ext uri="{FF2B5EF4-FFF2-40B4-BE49-F238E27FC236}">
              <a16:creationId xmlns:a16="http://schemas.microsoft.com/office/drawing/2014/main" id="{40349A1C-4A0B-43BF-99A5-B371D742FEEB}"/>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86" name="Drop Down 4" hidden="1">
          <a:extLst>
            <a:ext uri="{63B3BB69-23CF-44E3-9099-C40C66FF867C}">
              <a14:compatExt xmlns:a14="http://schemas.microsoft.com/office/drawing/2010/main" spid="_x0000_s2052"/>
            </a:ext>
            <a:ext uri="{FF2B5EF4-FFF2-40B4-BE49-F238E27FC236}">
              <a16:creationId xmlns:a16="http://schemas.microsoft.com/office/drawing/2014/main" id="{59BFBE2E-E2A6-4A37-B540-E4D3F6B3E841}"/>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87" name="Drop Down 20" hidden="1">
          <a:extLst>
            <a:ext uri="{63B3BB69-23CF-44E3-9099-C40C66FF867C}">
              <a14:compatExt xmlns:a14="http://schemas.microsoft.com/office/drawing/2010/main" spid="_x0000_s2068"/>
            </a:ext>
            <a:ext uri="{FF2B5EF4-FFF2-40B4-BE49-F238E27FC236}">
              <a16:creationId xmlns:a16="http://schemas.microsoft.com/office/drawing/2014/main" id="{ED35BE14-0BB4-4938-958B-53AC6818B881}"/>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88" name="Drop Down 24" hidden="1">
          <a:extLst>
            <a:ext uri="{63B3BB69-23CF-44E3-9099-C40C66FF867C}">
              <a14:compatExt xmlns:a14="http://schemas.microsoft.com/office/drawing/2010/main" spid="_x0000_s2072"/>
            </a:ext>
            <a:ext uri="{FF2B5EF4-FFF2-40B4-BE49-F238E27FC236}">
              <a16:creationId xmlns:a16="http://schemas.microsoft.com/office/drawing/2014/main" id="{D3FA04C7-E3DF-4F3D-A2E9-29635087CE2C}"/>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89" name="Drop Down 4" hidden="1">
          <a:extLst>
            <a:ext uri="{63B3BB69-23CF-44E3-9099-C40C66FF867C}">
              <a14:compatExt xmlns:a14="http://schemas.microsoft.com/office/drawing/2010/main" spid="_x0000_s2052"/>
            </a:ext>
            <a:ext uri="{FF2B5EF4-FFF2-40B4-BE49-F238E27FC236}">
              <a16:creationId xmlns:a16="http://schemas.microsoft.com/office/drawing/2014/main" id="{373E7A87-B703-4C88-B00B-56AC20120BA4}"/>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90" name="Drop Down 4" hidden="1">
          <a:extLst>
            <a:ext uri="{63B3BB69-23CF-44E3-9099-C40C66FF867C}">
              <a14:compatExt xmlns:a14="http://schemas.microsoft.com/office/drawing/2010/main" spid="_x0000_s2052"/>
            </a:ext>
            <a:ext uri="{FF2B5EF4-FFF2-40B4-BE49-F238E27FC236}">
              <a16:creationId xmlns:a16="http://schemas.microsoft.com/office/drawing/2014/main" id="{8E1D54A3-FB17-452E-8A03-C1A2EB4879FD}"/>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91" name="Drop Down 4" hidden="1">
          <a:extLst>
            <a:ext uri="{63B3BB69-23CF-44E3-9099-C40C66FF867C}">
              <a14:compatExt xmlns:a14="http://schemas.microsoft.com/office/drawing/2010/main" spid="_x0000_s2052"/>
            </a:ext>
            <a:ext uri="{FF2B5EF4-FFF2-40B4-BE49-F238E27FC236}">
              <a16:creationId xmlns:a16="http://schemas.microsoft.com/office/drawing/2014/main" id="{029B4250-1A80-4529-9868-A8B9BF54F070}"/>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92" name="Drop Down 4" hidden="1">
          <a:extLst>
            <a:ext uri="{63B3BB69-23CF-44E3-9099-C40C66FF867C}">
              <a14:compatExt xmlns:a14="http://schemas.microsoft.com/office/drawing/2010/main" spid="_x0000_s2052"/>
            </a:ext>
            <a:ext uri="{FF2B5EF4-FFF2-40B4-BE49-F238E27FC236}">
              <a16:creationId xmlns:a16="http://schemas.microsoft.com/office/drawing/2014/main" id="{7EC34A5B-4CB1-4ACC-AC21-9BC801FF76BB}"/>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93" name="Drop Down 4" hidden="1">
          <a:extLst>
            <a:ext uri="{63B3BB69-23CF-44E3-9099-C40C66FF867C}">
              <a14:compatExt xmlns:a14="http://schemas.microsoft.com/office/drawing/2010/main" spid="_x0000_s2052"/>
            </a:ext>
            <a:ext uri="{FF2B5EF4-FFF2-40B4-BE49-F238E27FC236}">
              <a16:creationId xmlns:a16="http://schemas.microsoft.com/office/drawing/2014/main" id="{BBF954A2-9423-46CB-AC86-3DD35C089FBE}"/>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297</xdr:row>
      <xdr:rowOff>0</xdr:rowOff>
    </xdr:from>
    <xdr:ext cx="1921468" cy="195685"/>
    <xdr:sp macro="" textlink="">
      <xdr:nvSpPr>
        <xdr:cNvPr id="3294" name="Drop Down 20" hidden="1">
          <a:extLst>
            <a:ext uri="{63B3BB69-23CF-44E3-9099-C40C66FF867C}">
              <a14:compatExt xmlns:a14="http://schemas.microsoft.com/office/drawing/2010/main" spid="_x0000_s2068"/>
            </a:ext>
            <a:ext uri="{FF2B5EF4-FFF2-40B4-BE49-F238E27FC236}">
              <a16:creationId xmlns:a16="http://schemas.microsoft.com/office/drawing/2014/main" id="{7468E613-44F6-4F44-BD2A-599D68EF7B01}"/>
            </a:ext>
          </a:extLst>
        </xdr:cNvPr>
        <xdr:cNvSpPr/>
      </xdr:nvSpPr>
      <xdr:spPr bwMode="auto">
        <a:xfrm>
          <a:off x="6065520" y="5350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297</xdr:row>
      <xdr:rowOff>0</xdr:rowOff>
    </xdr:from>
    <xdr:ext cx="2476500" cy="199970"/>
    <xdr:sp macro="" textlink="">
      <xdr:nvSpPr>
        <xdr:cNvPr id="3295" name="Drop Down 24" hidden="1">
          <a:extLst>
            <a:ext uri="{63B3BB69-23CF-44E3-9099-C40C66FF867C}">
              <a14:compatExt xmlns:a14="http://schemas.microsoft.com/office/drawing/2010/main" spid="_x0000_s2072"/>
            </a:ext>
            <a:ext uri="{FF2B5EF4-FFF2-40B4-BE49-F238E27FC236}">
              <a16:creationId xmlns:a16="http://schemas.microsoft.com/office/drawing/2014/main" id="{54A3B7B9-7B90-4611-9C38-F6910474893B}"/>
            </a:ext>
          </a:extLst>
        </xdr:cNvPr>
        <xdr:cNvSpPr/>
      </xdr:nvSpPr>
      <xdr:spPr bwMode="auto">
        <a:xfrm>
          <a:off x="3901440" y="5350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96" name="Drop Down 4" hidden="1">
          <a:extLst>
            <a:ext uri="{63B3BB69-23CF-44E3-9099-C40C66FF867C}">
              <a14:compatExt xmlns:a14="http://schemas.microsoft.com/office/drawing/2010/main" spid="_x0000_s2052"/>
            </a:ext>
            <a:ext uri="{FF2B5EF4-FFF2-40B4-BE49-F238E27FC236}">
              <a16:creationId xmlns:a16="http://schemas.microsoft.com/office/drawing/2014/main" id="{1FA93E13-097D-41F3-838C-319E9DFCCE47}"/>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97" name="Drop Down 4" hidden="1">
          <a:extLst>
            <a:ext uri="{63B3BB69-23CF-44E3-9099-C40C66FF867C}">
              <a14:compatExt xmlns:a14="http://schemas.microsoft.com/office/drawing/2010/main" spid="_x0000_s2052"/>
            </a:ext>
            <a:ext uri="{FF2B5EF4-FFF2-40B4-BE49-F238E27FC236}">
              <a16:creationId xmlns:a16="http://schemas.microsoft.com/office/drawing/2014/main" id="{964FC32E-33D5-43B6-A1EA-17D357107FE3}"/>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297</xdr:row>
      <xdr:rowOff>0</xdr:rowOff>
    </xdr:from>
    <xdr:ext cx="2529840" cy="195685"/>
    <xdr:sp macro="" textlink="">
      <xdr:nvSpPr>
        <xdr:cNvPr id="3298" name="Drop Down 4" hidden="1">
          <a:extLst>
            <a:ext uri="{63B3BB69-23CF-44E3-9099-C40C66FF867C}">
              <a14:compatExt xmlns:a14="http://schemas.microsoft.com/office/drawing/2010/main" spid="_x0000_s2052"/>
            </a:ext>
            <a:ext uri="{FF2B5EF4-FFF2-40B4-BE49-F238E27FC236}">
              <a16:creationId xmlns:a16="http://schemas.microsoft.com/office/drawing/2014/main" id="{8D780DD5-8BC2-4B4B-A8E6-4F5F2397C645}"/>
            </a:ext>
          </a:extLst>
        </xdr:cNvPr>
        <xdr:cNvSpPr/>
      </xdr:nvSpPr>
      <xdr:spPr bwMode="auto">
        <a:xfrm>
          <a:off x="553974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297</xdr:row>
      <xdr:rowOff>0</xdr:rowOff>
    </xdr:from>
    <xdr:ext cx="2529840" cy="195685"/>
    <xdr:sp macro="" textlink="">
      <xdr:nvSpPr>
        <xdr:cNvPr id="3299" name="Drop Down 4" hidden="1">
          <a:extLst>
            <a:ext uri="{63B3BB69-23CF-44E3-9099-C40C66FF867C}">
              <a14:compatExt xmlns:a14="http://schemas.microsoft.com/office/drawing/2010/main" spid="_x0000_s2052"/>
            </a:ext>
            <a:ext uri="{FF2B5EF4-FFF2-40B4-BE49-F238E27FC236}">
              <a16:creationId xmlns:a16="http://schemas.microsoft.com/office/drawing/2014/main" id="{C974F943-9D85-47DC-88A3-7393967DB5D0}"/>
            </a:ext>
          </a:extLst>
        </xdr:cNvPr>
        <xdr:cNvSpPr/>
      </xdr:nvSpPr>
      <xdr:spPr bwMode="auto">
        <a:xfrm>
          <a:off x="5227320" y="5350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00" name="Drop Down 4" hidden="1">
          <a:extLst>
            <a:ext uri="{63B3BB69-23CF-44E3-9099-C40C66FF867C}">
              <a14:compatExt xmlns:a14="http://schemas.microsoft.com/office/drawing/2010/main" spid="_x0000_s2052"/>
            </a:ext>
            <a:ext uri="{FF2B5EF4-FFF2-40B4-BE49-F238E27FC236}">
              <a16:creationId xmlns:a16="http://schemas.microsoft.com/office/drawing/2014/main" id="{D5481152-9F6C-4FD5-9861-48011854A439}"/>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01" name="Drop Down 20" hidden="1">
          <a:extLst>
            <a:ext uri="{63B3BB69-23CF-44E3-9099-C40C66FF867C}">
              <a14:compatExt xmlns:a14="http://schemas.microsoft.com/office/drawing/2010/main" spid="_x0000_s2068"/>
            </a:ext>
            <a:ext uri="{FF2B5EF4-FFF2-40B4-BE49-F238E27FC236}">
              <a16:creationId xmlns:a16="http://schemas.microsoft.com/office/drawing/2014/main" id="{60D7D41E-127A-4B91-88DB-4992487995A1}"/>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02" name="Drop Down 24" hidden="1">
          <a:extLst>
            <a:ext uri="{63B3BB69-23CF-44E3-9099-C40C66FF867C}">
              <a14:compatExt xmlns:a14="http://schemas.microsoft.com/office/drawing/2010/main" spid="_x0000_s2072"/>
            </a:ext>
            <a:ext uri="{FF2B5EF4-FFF2-40B4-BE49-F238E27FC236}">
              <a16:creationId xmlns:a16="http://schemas.microsoft.com/office/drawing/2014/main" id="{168BE492-C0FE-453B-B9BA-87DCDFB5C71E}"/>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03" name="Drop Down 4" hidden="1">
          <a:extLst>
            <a:ext uri="{63B3BB69-23CF-44E3-9099-C40C66FF867C}">
              <a14:compatExt xmlns:a14="http://schemas.microsoft.com/office/drawing/2010/main" spid="_x0000_s2052"/>
            </a:ext>
            <a:ext uri="{FF2B5EF4-FFF2-40B4-BE49-F238E27FC236}">
              <a16:creationId xmlns:a16="http://schemas.microsoft.com/office/drawing/2014/main" id="{942582EE-4884-4F20-8CB5-89E10D3A301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04" name="Drop Down 4" hidden="1">
          <a:extLst>
            <a:ext uri="{63B3BB69-23CF-44E3-9099-C40C66FF867C}">
              <a14:compatExt xmlns:a14="http://schemas.microsoft.com/office/drawing/2010/main" spid="_x0000_s2052"/>
            </a:ext>
            <a:ext uri="{FF2B5EF4-FFF2-40B4-BE49-F238E27FC236}">
              <a16:creationId xmlns:a16="http://schemas.microsoft.com/office/drawing/2014/main" id="{1C7C6768-052C-4121-90D3-66034000F381}"/>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05" name="Drop Down 4" hidden="1">
          <a:extLst>
            <a:ext uri="{63B3BB69-23CF-44E3-9099-C40C66FF867C}">
              <a14:compatExt xmlns:a14="http://schemas.microsoft.com/office/drawing/2010/main" spid="_x0000_s2052"/>
            </a:ext>
            <a:ext uri="{FF2B5EF4-FFF2-40B4-BE49-F238E27FC236}">
              <a16:creationId xmlns:a16="http://schemas.microsoft.com/office/drawing/2014/main" id="{845C9C4E-68A3-4A2A-A542-AA381E73EDE4}"/>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06" name="Drop Down 4" hidden="1">
          <a:extLst>
            <a:ext uri="{63B3BB69-23CF-44E3-9099-C40C66FF867C}">
              <a14:compatExt xmlns:a14="http://schemas.microsoft.com/office/drawing/2010/main" spid="_x0000_s2052"/>
            </a:ext>
            <a:ext uri="{FF2B5EF4-FFF2-40B4-BE49-F238E27FC236}">
              <a16:creationId xmlns:a16="http://schemas.microsoft.com/office/drawing/2014/main" id="{96820879-6704-4D2F-993A-A03E8BC7A3BF}"/>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07" name="Drop Down 4" hidden="1">
          <a:extLst>
            <a:ext uri="{63B3BB69-23CF-44E3-9099-C40C66FF867C}">
              <a14:compatExt xmlns:a14="http://schemas.microsoft.com/office/drawing/2010/main" spid="_x0000_s2052"/>
            </a:ext>
            <a:ext uri="{FF2B5EF4-FFF2-40B4-BE49-F238E27FC236}">
              <a16:creationId xmlns:a16="http://schemas.microsoft.com/office/drawing/2014/main" id="{0106FFD9-3C8C-47BF-B6FE-A68F39C433F4}"/>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08" name="Drop Down 20" hidden="1">
          <a:extLst>
            <a:ext uri="{63B3BB69-23CF-44E3-9099-C40C66FF867C}">
              <a14:compatExt xmlns:a14="http://schemas.microsoft.com/office/drawing/2010/main" spid="_x0000_s2068"/>
            </a:ext>
            <a:ext uri="{FF2B5EF4-FFF2-40B4-BE49-F238E27FC236}">
              <a16:creationId xmlns:a16="http://schemas.microsoft.com/office/drawing/2014/main" id="{8EACB6A5-FB60-40C9-AC23-E2BA82D7B475}"/>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09" name="Drop Down 24" hidden="1">
          <a:extLst>
            <a:ext uri="{63B3BB69-23CF-44E3-9099-C40C66FF867C}">
              <a14:compatExt xmlns:a14="http://schemas.microsoft.com/office/drawing/2010/main" spid="_x0000_s2072"/>
            </a:ext>
            <a:ext uri="{FF2B5EF4-FFF2-40B4-BE49-F238E27FC236}">
              <a16:creationId xmlns:a16="http://schemas.microsoft.com/office/drawing/2014/main" id="{F1CFA9D5-4184-4785-88EA-CD67FFDEC427}"/>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10" name="Drop Down 4" hidden="1">
          <a:extLst>
            <a:ext uri="{63B3BB69-23CF-44E3-9099-C40C66FF867C}">
              <a14:compatExt xmlns:a14="http://schemas.microsoft.com/office/drawing/2010/main" spid="_x0000_s2052"/>
            </a:ext>
            <a:ext uri="{FF2B5EF4-FFF2-40B4-BE49-F238E27FC236}">
              <a16:creationId xmlns:a16="http://schemas.microsoft.com/office/drawing/2014/main" id="{DFF904B0-CF0A-4314-BBC6-2236D5858F64}"/>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11" name="Drop Down 4" hidden="1">
          <a:extLst>
            <a:ext uri="{63B3BB69-23CF-44E3-9099-C40C66FF867C}">
              <a14:compatExt xmlns:a14="http://schemas.microsoft.com/office/drawing/2010/main" spid="_x0000_s2052"/>
            </a:ext>
            <a:ext uri="{FF2B5EF4-FFF2-40B4-BE49-F238E27FC236}">
              <a16:creationId xmlns:a16="http://schemas.microsoft.com/office/drawing/2014/main" id="{C659268B-2F42-4109-8574-38EECDE033D9}"/>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12" name="Drop Down 4" hidden="1">
          <a:extLst>
            <a:ext uri="{63B3BB69-23CF-44E3-9099-C40C66FF867C}">
              <a14:compatExt xmlns:a14="http://schemas.microsoft.com/office/drawing/2010/main" spid="_x0000_s2052"/>
            </a:ext>
            <a:ext uri="{FF2B5EF4-FFF2-40B4-BE49-F238E27FC236}">
              <a16:creationId xmlns:a16="http://schemas.microsoft.com/office/drawing/2014/main" id="{78673413-6BE2-408F-A8C9-265F57EEBF5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13" name="Drop Down 4" hidden="1">
          <a:extLst>
            <a:ext uri="{63B3BB69-23CF-44E3-9099-C40C66FF867C}">
              <a14:compatExt xmlns:a14="http://schemas.microsoft.com/office/drawing/2010/main" spid="_x0000_s2052"/>
            </a:ext>
            <a:ext uri="{FF2B5EF4-FFF2-40B4-BE49-F238E27FC236}">
              <a16:creationId xmlns:a16="http://schemas.microsoft.com/office/drawing/2014/main" id="{7C138C4C-3C79-40F0-A277-DBEED68B5F9B}"/>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14" name="Drop Down 4" hidden="1">
          <a:extLst>
            <a:ext uri="{63B3BB69-23CF-44E3-9099-C40C66FF867C}">
              <a14:compatExt xmlns:a14="http://schemas.microsoft.com/office/drawing/2010/main" spid="_x0000_s2052"/>
            </a:ext>
            <a:ext uri="{FF2B5EF4-FFF2-40B4-BE49-F238E27FC236}">
              <a16:creationId xmlns:a16="http://schemas.microsoft.com/office/drawing/2014/main" id="{7750DD16-2ADA-4C5C-80A5-0AD753508CFE}"/>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15" name="Drop Down 20" hidden="1">
          <a:extLst>
            <a:ext uri="{63B3BB69-23CF-44E3-9099-C40C66FF867C}">
              <a14:compatExt xmlns:a14="http://schemas.microsoft.com/office/drawing/2010/main" spid="_x0000_s2068"/>
            </a:ext>
            <a:ext uri="{FF2B5EF4-FFF2-40B4-BE49-F238E27FC236}">
              <a16:creationId xmlns:a16="http://schemas.microsoft.com/office/drawing/2014/main" id="{94198003-1441-4442-93D6-786A95FF4497}"/>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16" name="Drop Down 24" hidden="1">
          <a:extLst>
            <a:ext uri="{63B3BB69-23CF-44E3-9099-C40C66FF867C}">
              <a14:compatExt xmlns:a14="http://schemas.microsoft.com/office/drawing/2010/main" spid="_x0000_s2072"/>
            </a:ext>
            <a:ext uri="{FF2B5EF4-FFF2-40B4-BE49-F238E27FC236}">
              <a16:creationId xmlns:a16="http://schemas.microsoft.com/office/drawing/2014/main" id="{593A9330-C09E-4510-A417-2A71F6341C4C}"/>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17" name="Drop Down 4" hidden="1">
          <a:extLst>
            <a:ext uri="{63B3BB69-23CF-44E3-9099-C40C66FF867C}">
              <a14:compatExt xmlns:a14="http://schemas.microsoft.com/office/drawing/2010/main" spid="_x0000_s2052"/>
            </a:ext>
            <a:ext uri="{FF2B5EF4-FFF2-40B4-BE49-F238E27FC236}">
              <a16:creationId xmlns:a16="http://schemas.microsoft.com/office/drawing/2014/main" id="{321E903E-AB16-4CC5-8BA1-1DAB82A9D264}"/>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18" name="Drop Down 4" hidden="1">
          <a:extLst>
            <a:ext uri="{63B3BB69-23CF-44E3-9099-C40C66FF867C}">
              <a14:compatExt xmlns:a14="http://schemas.microsoft.com/office/drawing/2010/main" spid="_x0000_s2052"/>
            </a:ext>
            <a:ext uri="{FF2B5EF4-FFF2-40B4-BE49-F238E27FC236}">
              <a16:creationId xmlns:a16="http://schemas.microsoft.com/office/drawing/2014/main" id="{5A72B5F3-D2D7-485C-A78C-630CE1C4139A}"/>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19" name="Drop Down 4" hidden="1">
          <a:extLst>
            <a:ext uri="{63B3BB69-23CF-44E3-9099-C40C66FF867C}">
              <a14:compatExt xmlns:a14="http://schemas.microsoft.com/office/drawing/2010/main" spid="_x0000_s2052"/>
            </a:ext>
            <a:ext uri="{FF2B5EF4-FFF2-40B4-BE49-F238E27FC236}">
              <a16:creationId xmlns:a16="http://schemas.microsoft.com/office/drawing/2014/main" id="{8B6DFE9D-83C1-4FF3-975C-D340C1BC2D47}"/>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20" name="Drop Down 4" hidden="1">
          <a:extLst>
            <a:ext uri="{63B3BB69-23CF-44E3-9099-C40C66FF867C}">
              <a14:compatExt xmlns:a14="http://schemas.microsoft.com/office/drawing/2010/main" spid="_x0000_s2052"/>
            </a:ext>
            <a:ext uri="{FF2B5EF4-FFF2-40B4-BE49-F238E27FC236}">
              <a16:creationId xmlns:a16="http://schemas.microsoft.com/office/drawing/2014/main" id="{4AC7514D-30DA-462B-95AE-224AC3F46742}"/>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21" name="Drop Down 4" hidden="1">
          <a:extLst>
            <a:ext uri="{63B3BB69-23CF-44E3-9099-C40C66FF867C}">
              <a14:compatExt xmlns:a14="http://schemas.microsoft.com/office/drawing/2010/main" spid="_x0000_s2052"/>
            </a:ext>
            <a:ext uri="{FF2B5EF4-FFF2-40B4-BE49-F238E27FC236}">
              <a16:creationId xmlns:a16="http://schemas.microsoft.com/office/drawing/2014/main" id="{DCF34F96-ECD6-4CCB-AE80-1F4411B491EE}"/>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22" name="Drop Down 20" hidden="1">
          <a:extLst>
            <a:ext uri="{63B3BB69-23CF-44E3-9099-C40C66FF867C}">
              <a14:compatExt xmlns:a14="http://schemas.microsoft.com/office/drawing/2010/main" spid="_x0000_s2068"/>
            </a:ext>
            <a:ext uri="{FF2B5EF4-FFF2-40B4-BE49-F238E27FC236}">
              <a16:creationId xmlns:a16="http://schemas.microsoft.com/office/drawing/2014/main" id="{0915A1AD-0E04-4A63-9DC8-564446F80588}"/>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23" name="Drop Down 24" hidden="1">
          <a:extLst>
            <a:ext uri="{63B3BB69-23CF-44E3-9099-C40C66FF867C}">
              <a14:compatExt xmlns:a14="http://schemas.microsoft.com/office/drawing/2010/main" spid="_x0000_s2072"/>
            </a:ext>
            <a:ext uri="{FF2B5EF4-FFF2-40B4-BE49-F238E27FC236}">
              <a16:creationId xmlns:a16="http://schemas.microsoft.com/office/drawing/2014/main" id="{248FEECD-60B1-44DD-A5BC-2775197EB46F}"/>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24" name="Drop Down 4" hidden="1">
          <a:extLst>
            <a:ext uri="{63B3BB69-23CF-44E3-9099-C40C66FF867C}">
              <a14:compatExt xmlns:a14="http://schemas.microsoft.com/office/drawing/2010/main" spid="_x0000_s2052"/>
            </a:ext>
            <a:ext uri="{FF2B5EF4-FFF2-40B4-BE49-F238E27FC236}">
              <a16:creationId xmlns:a16="http://schemas.microsoft.com/office/drawing/2014/main" id="{09FB3D1A-D780-4447-AA97-4B981973D5A9}"/>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25" name="Drop Down 4" hidden="1">
          <a:extLst>
            <a:ext uri="{63B3BB69-23CF-44E3-9099-C40C66FF867C}">
              <a14:compatExt xmlns:a14="http://schemas.microsoft.com/office/drawing/2010/main" spid="_x0000_s2052"/>
            </a:ext>
            <a:ext uri="{FF2B5EF4-FFF2-40B4-BE49-F238E27FC236}">
              <a16:creationId xmlns:a16="http://schemas.microsoft.com/office/drawing/2014/main" id="{90807FCA-BBD5-4A14-B4CD-6508E9A0A1BC}"/>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26" name="Drop Down 4" hidden="1">
          <a:extLst>
            <a:ext uri="{63B3BB69-23CF-44E3-9099-C40C66FF867C}">
              <a14:compatExt xmlns:a14="http://schemas.microsoft.com/office/drawing/2010/main" spid="_x0000_s2052"/>
            </a:ext>
            <a:ext uri="{FF2B5EF4-FFF2-40B4-BE49-F238E27FC236}">
              <a16:creationId xmlns:a16="http://schemas.microsoft.com/office/drawing/2014/main" id="{DB81CAC4-D375-4956-9039-3589F63E2B40}"/>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27" name="Drop Down 4" hidden="1">
          <a:extLst>
            <a:ext uri="{63B3BB69-23CF-44E3-9099-C40C66FF867C}">
              <a14:compatExt xmlns:a14="http://schemas.microsoft.com/office/drawing/2010/main" spid="_x0000_s2052"/>
            </a:ext>
            <a:ext uri="{FF2B5EF4-FFF2-40B4-BE49-F238E27FC236}">
              <a16:creationId xmlns:a16="http://schemas.microsoft.com/office/drawing/2014/main" id="{1DED0C7E-44C5-43CA-9F1C-E7098B1AF384}"/>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28" name="Drop Down 4" hidden="1">
          <a:extLst>
            <a:ext uri="{63B3BB69-23CF-44E3-9099-C40C66FF867C}">
              <a14:compatExt xmlns:a14="http://schemas.microsoft.com/office/drawing/2010/main" spid="_x0000_s2052"/>
            </a:ext>
            <a:ext uri="{FF2B5EF4-FFF2-40B4-BE49-F238E27FC236}">
              <a16:creationId xmlns:a16="http://schemas.microsoft.com/office/drawing/2014/main" id="{A7C6367E-E525-463E-B82C-E964A59B57DE}"/>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29" name="Drop Down 20" hidden="1">
          <a:extLst>
            <a:ext uri="{63B3BB69-23CF-44E3-9099-C40C66FF867C}">
              <a14:compatExt xmlns:a14="http://schemas.microsoft.com/office/drawing/2010/main" spid="_x0000_s2068"/>
            </a:ext>
            <a:ext uri="{FF2B5EF4-FFF2-40B4-BE49-F238E27FC236}">
              <a16:creationId xmlns:a16="http://schemas.microsoft.com/office/drawing/2014/main" id="{0310264C-AE29-45ED-8D23-C21C38E9D91E}"/>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30" name="Drop Down 24" hidden="1">
          <a:extLst>
            <a:ext uri="{63B3BB69-23CF-44E3-9099-C40C66FF867C}">
              <a14:compatExt xmlns:a14="http://schemas.microsoft.com/office/drawing/2010/main" spid="_x0000_s2072"/>
            </a:ext>
            <a:ext uri="{FF2B5EF4-FFF2-40B4-BE49-F238E27FC236}">
              <a16:creationId xmlns:a16="http://schemas.microsoft.com/office/drawing/2014/main" id="{72D94B94-DDE0-467D-B357-C5D8E1FD2F34}"/>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31" name="Drop Down 4" hidden="1">
          <a:extLst>
            <a:ext uri="{63B3BB69-23CF-44E3-9099-C40C66FF867C}">
              <a14:compatExt xmlns:a14="http://schemas.microsoft.com/office/drawing/2010/main" spid="_x0000_s2052"/>
            </a:ext>
            <a:ext uri="{FF2B5EF4-FFF2-40B4-BE49-F238E27FC236}">
              <a16:creationId xmlns:a16="http://schemas.microsoft.com/office/drawing/2014/main" id="{2E79EDBA-0ACD-41F2-9F04-4DC26CDB0ED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32" name="Drop Down 4" hidden="1">
          <a:extLst>
            <a:ext uri="{63B3BB69-23CF-44E3-9099-C40C66FF867C}">
              <a14:compatExt xmlns:a14="http://schemas.microsoft.com/office/drawing/2010/main" spid="_x0000_s2052"/>
            </a:ext>
            <a:ext uri="{FF2B5EF4-FFF2-40B4-BE49-F238E27FC236}">
              <a16:creationId xmlns:a16="http://schemas.microsoft.com/office/drawing/2014/main" id="{4AFD7815-9A01-4635-9710-A8EC6FF30A99}"/>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33" name="Drop Down 4" hidden="1">
          <a:extLst>
            <a:ext uri="{63B3BB69-23CF-44E3-9099-C40C66FF867C}">
              <a14:compatExt xmlns:a14="http://schemas.microsoft.com/office/drawing/2010/main" spid="_x0000_s2052"/>
            </a:ext>
            <a:ext uri="{FF2B5EF4-FFF2-40B4-BE49-F238E27FC236}">
              <a16:creationId xmlns:a16="http://schemas.microsoft.com/office/drawing/2014/main" id="{1099AC5B-2F32-4E35-A4AF-0982A78E914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34" name="Drop Down 4" hidden="1">
          <a:extLst>
            <a:ext uri="{63B3BB69-23CF-44E3-9099-C40C66FF867C}">
              <a14:compatExt xmlns:a14="http://schemas.microsoft.com/office/drawing/2010/main" spid="_x0000_s2052"/>
            </a:ext>
            <a:ext uri="{FF2B5EF4-FFF2-40B4-BE49-F238E27FC236}">
              <a16:creationId xmlns:a16="http://schemas.microsoft.com/office/drawing/2014/main" id="{4DE6255B-AF56-4D07-81F7-78E99C06C124}"/>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35" name="Drop Down 4" hidden="1">
          <a:extLst>
            <a:ext uri="{63B3BB69-23CF-44E3-9099-C40C66FF867C}">
              <a14:compatExt xmlns:a14="http://schemas.microsoft.com/office/drawing/2010/main" spid="_x0000_s2052"/>
            </a:ext>
            <a:ext uri="{FF2B5EF4-FFF2-40B4-BE49-F238E27FC236}">
              <a16:creationId xmlns:a16="http://schemas.microsoft.com/office/drawing/2014/main" id="{590B1355-031F-4E59-A202-0ECB2EC3C09B}"/>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36" name="Drop Down 20" hidden="1">
          <a:extLst>
            <a:ext uri="{63B3BB69-23CF-44E3-9099-C40C66FF867C}">
              <a14:compatExt xmlns:a14="http://schemas.microsoft.com/office/drawing/2010/main" spid="_x0000_s2068"/>
            </a:ext>
            <a:ext uri="{FF2B5EF4-FFF2-40B4-BE49-F238E27FC236}">
              <a16:creationId xmlns:a16="http://schemas.microsoft.com/office/drawing/2014/main" id="{40626324-52EB-4E2D-9C61-F2BB84698220}"/>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37" name="Drop Down 24" hidden="1">
          <a:extLst>
            <a:ext uri="{63B3BB69-23CF-44E3-9099-C40C66FF867C}">
              <a14:compatExt xmlns:a14="http://schemas.microsoft.com/office/drawing/2010/main" spid="_x0000_s2072"/>
            </a:ext>
            <a:ext uri="{FF2B5EF4-FFF2-40B4-BE49-F238E27FC236}">
              <a16:creationId xmlns:a16="http://schemas.microsoft.com/office/drawing/2014/main" id="{556DBCD8-584F-482B-A005-2D44BA482984}"/>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38" name="Drop Down 4" hidden="1">
          <a:extLst>
            <a:ext uri="{63B3BB69-23CF-44E3-9099-C40C66FF867C}">
              <a14:compatExt xmlns:a14="http://schemas.microsoft.com/office/drawing/2010/main" spid="_x0000_s2052"/>
            </a:ext>
            <a:ext uri="{FF2B5EF4-FFF2-40B4-BE49-F238E27FC236}">
              <a16:creationId xmlns:a16="http://schemas.microsoft.com/office/drawing/2014/main" id="{9B4A3291-3BFD-474B-9194-D68271666046}"/>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39" name="Drop Down 4" hidden="1">
          <a:extLst>
            <a:ext uri="{63B3BB69-23CF-44E3-9099-C40C66FF867C}">
              <a14:compatExt xmlns:a14="http://schemas.microsoft.com/office/drawing/2010/main" spid="_x0000_s2052"/>
            </a:ext>
            <a:ext uri="{FF2B5EF4-FFF2-40B4-BE49-F238E27FC236}">
              <a16:creationId xmlns:a16="http://schemas.microsoft.com/office/drawing/2014/main" id="{733C15B1-2FF6-4B4B-A8F1-659507C3840D}"/>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40" name="Drop Down 4" hidden="1">
          <a:extLst>
            <a:ext uri="{63B3BB69-23CF-44E3-9099-C40C66FF867C}">
              <a14:compatExt xmlns:a14="http://schemas.microsoft.com/office/drawing/2010/main" spid="_x0000_s2052"/>
            </a:ext>
            <a:ext uri="{FF2B5EF4-FFF2-40B4-BE49-F238E27FC236}">
              <a16:creationId xmlns:a16="http://schemas.microsoft.com/office/drawing/2014/main" id="{2EBF5D3E-B002-4C41-BD66-13A72B43ABD9}"/>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41" name="Drop Down 4" hidden="1">
          <a:extLst>
            <a:ext uri="{63B3BB69-23CF-44E3-9099-C40C66FF867C}">
              <a14:compatExt xmlns:a14="http://schemas.microsoft.com/office/drawing/2010/main" spid="_x0000_s2052"/>
            </a:ext>
            <a:ext uri="{FF2B5EF4-FFF2-40B4-BE49-F238E27FC236}">
              <a16:creationId xmlns:a16="http://schemas.microsoft.com/office/drawing/2014/main" id="{474DAC2F-9961-4B45-996A-80539E4E83EC}"/>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42" name="Drop Down 4" hidden="1">
          <a:extLst>
            <a:ext uri="{63B3BB69-23CF-44E3-9099-C40C66FF867C}">
              <a14:compatExt xmlns:a14="http://schemas.microsoft.com/office/drawing/2010/main" spid="_x0000_s2052"/>
            </a:ext>
            <a:ext uri="{FF2B5EF4-FFF2-40B4-BE49-F238E27FC236}">
              <a16:creationId xmlns:a16="http://schemas.microsoft.com/office/drawing/2014/main" id="{3C67CF0B-6A4C-4634-9909-43C35EB06ED7}"/>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43" name="Drop Down 20" hidden="1">
          <a:extLst>
            <a:ext uri="{63B3BB69-23CF-44E3-9099-C40C66FF867C}">
              <a14:compatExt xmlns:a14="http://schemas.microsoft.com/office/drawing/2010/main" spid="_x0000_s2068"/>
            </a:ext>
            <a:ext uri="{FF2B5EF4-FFF2-40B4-BE49-F238E27FC236}">
              <a16:creationId xmlns:a16="http://schemas.microsoft.com/office/drawing/2014/main" id="{FF4772E1-1A9A-4C9F-9795-9B8A9ED41660}"/>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44" name="Drop Down 24" hidden="1">
          <a:extLst>
            <a:ext uri="{63B3BB69-23CF-44E3-9099-C40C66FF867C}">
              <a14:compatExt xmlns:a14="http://schemas.microsoft.com/office/drawing/2010/main" spid="_x0000_s2072"/>
            </a:ext>
            <a:ext uri="{FF2B5EF4-FFF2-40B4-BE49-F238E27FC236}">
              <a16:creationId xmlns:a16="http://schemas.microsoft.com/office/drawing/2014/main" id="{91F45A60-E489-4985-9D87-2DDBAD1F5040}"/>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45" name="Drop Down 4" hidden="1">
          <a:extLst>
            <a:ext uri="{63B3BB69-23CF-44E3-9099-C40C66FF867C}">
              <a14:compatExt xmlns:a14="http://schemas.microsoft.com/office/drawing/2010/main" spid="_x0000_s2052"/>
            </a:ext>
            <a:ext uri="{FF2B5EF4-FFF2-40B4-BE49-F238E27FC236}">
              <a16:creationId xmlns:a16="http://schemas.microsoft.com/office/drawing/2014/main" id="{FFDABBA9-2949-4FCB-8744-4A6CB3D81394}"/>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46" name="Drop Down 4" hidden="1">
          <a:extLst>
            <a:ext uri="{63B3BB69-23CF-44E3-9099-C40C66FF867C}">
              <a14:compatExt xmlns:a14="http://schemas.microsoft.com/office/drawing/2010/main" spid="_x0000_s2052"/>
            </a:ext>
            <a:ext uri="{FF2B5EF4-FFF2-40B4-BE49-F238E27FC236}">
              <a16:creationId xmlns:a16="http://schemas.microsoft.com/office/drawing/2014/main" id="{E1318C69-6B56-4AD4-9E57-08984A324204}"/>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47" name="Drop Down 4" hidden="1">
          <a:extLst>
            <a:ext uri="{63B3BB69-23CF-44E3-9099-C40C66FF867C}">
              <a14:compatExt xmlns:a14="http://schemas.microsoft.com/office/drawing/2010/main" spid="_x0000_s2052"/>
            </a:ext>
            <a:ext uri="{FF2B5EF4-FFF2-40B4-BE49-F238E27FC236}">
              <a16:creationId xmlns:a16="http://schemas.microsoft.com/office/drawing/2014/main" id="{71D2C57B-E4EB-4A2B-B4B3-ED4A62718C33}"/>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48" name="Drop Down 4" hidden="1">
          <a:extLst>
            <a:ext uri="{63B3BB69-23CF-44E3-9099-C40C66FF867C}">
              <a14:compatExt xmlns:a14="http://schemas.microsoft.com/office/drawing/2010/main" spid="_x0000_s2052"/>
            </a:ext>
            <a:ext uri="{FF2B5EF4-FFF2-40B4-BE49-F238E27FC236}">
              <a16:creationId xmlns:a16="http://schemas.microsoft.com/office/drawing/2014/main" id="{C228336A-5E28-41A8-BB43-4FBFC1341DEE}"/>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49" name="Drop Down 4" hidden="1">
          <a:extLst>
            <a:ext uri="{63B3BB69-23CF-44E3-9099-C40C66FF867C}">
              <a14:compatExt xmlns:a14="http://schemas.microsoft.com/office/drawing/2010/main" spid="_x0000_s2052"/>
            </a:ext>
            <a:ext uri="{FF2B5EF4-FFF2-40B4-BE49-F238E27FC236}">
              <a16:creationId xmlns:a16="http://schemas.microsoft.com/office/drawing/2014/main" id="{1950E65A-EDFB-492D-8A1E-976EE5BCCC85}"/>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50" name="Drop Down 20" hidden="1">
          <a:extLst>
            <a:ext uri="{63B3BB69-23CF-44E3-9099-C40C66FF867C}">
              <a14:compatExt xmlns:a14="http://schemas.microsoft.com/office/drawing/2010/main" spid="_x0000_s2068"/>
            </a:ext>
            <a:ext uri="{FF2B5EF4-FFF2-40B4-BE49-F238E27FC236}">
              <a16:creationId xmlns:a16="http://schemas.microsoft.com/office/drawing/2014/main" id="{CF202C83-F70D-406D-884A-BCACF177A30C}"/>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51" name="Drop Down 24" hidden="1">
          <a:extLst>
            <a:ext uri="{63B3BB69-23CF-44E3-9099-C40C66FF867C}">
              <a14:compatExt xmlns:a14="http://schemas.microsoft.com/office/drawing/2010/main" spid="_x0000_s2072"/>
            </a:ext>
            <a:ext uri="{FF2B5EF4-FFF2-40B4-BE49-F238E27FC236}">
              <a16:creationId xmlns:a16="http://schemas.microsoft.com/office/drawing/2014/main" id="{0AC24253-8900-4259-9D14-57108CBEFA6B}"/>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52" name="Drop Down 4" hidden="1">
          <a:extLst>
            <a:ext uri="{63B3BB69-23CF-44E3-9099-C40C66FF867C}">
              <a14:compatExt xmlns:a14="http://schemas.microsoft.com/office/drawing/2010/main" spid="_x0000_s2052"/>
            </a:ext>
            <a:ext uri="{FF2B5EF4-FFF2-40B4-BE49-F238E27FC236}">
              <a16:creationId xmlns:a16="http://schemas.microsoft.com/office/drawing/2014/main" id="{7BDC462A-0B7F-44E8-9E77-393A071BFCC1}"/>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53" name="Drop Down 4" hidden="1">
          <a:extLst>
            <a:ext uri="{63B3BB69-23CF-44E3-9099-C40C66FF867C}">
              <a14:compatExt xmlns:a14="http://schemas.microsoft.com/office/drawing/2010/main" spid="_x0000_s2052"/>
            </a:ext>
            <a:ext uri="{FF2B5EF4-FFF2-40B4-BE49-F238E27FC236}">
              <a16:creationId xmlns:a16="http://schemas.microsoft.com/office/drawing/2014/main" id="{68991525-3804-4298-A07C-E77E784DCBD2}"/>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54" name="Drop Down 4" hidden="1">
          <a:extLst>
            <a:ext uri="{63B3BB69-23CF-44E3-9099-C40C66FF867C}">
              <a14:compatExt xmlns:a14="http://schemas.microsoft.com/office/drawing/2010/main" spid="_x0000_s2052"/>
            </a:ext>
            <a:ext uri="{FF2B5EF4-FFF2-40B4-BE49-F238E27FC236}">
              <a16:creationId xmlns:a16="http://schemas.microsoft.com/office/drawing/2014/main" id="{32AAC683-0479-4D62-9C78-9B8A85A4CC76}"/>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55" name="Drop Down 4" hidden="1">
          <a:extLst>
            <a:ext uri="{63B3BB69-23CF-44E3-9099-C40C66FF867C}">
              <a14:compatExt xmlns:a14="http://schemas.microsoft.com/office/drawing/2010/main" spid="_x0000_s2052"/>
            </a:ext>
            <a:ext uri="{FF2B5EF4-FFF2-40B4-BE49-F238E27FC236}">
              <a16:creationId xmlns:a16="http://schemas.microsoft.com/office/drawing/2014/main" id="{B74B184E-860C-4466-B4F5-177A48C54CE0}"/>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56" name="Drop Down 4" hidden="1">
          <a:extLst>
            <a:ext uri="{63B3BB69-23CF-44E3-9099-C40C66FF867C}">
              <a14:compatExt xmlns:a14="http://schemas.microsoft.com/office/drawing/2010/main" spid="_x0000_s2052"/>
            </a:ext>
            <a:ext uri="{FF2B5EF4-FFF2-40B4-BE49-F238E27FC236}">
              <a16:creationId xmlns:a16="http://schemas.microsoft.com/office/drawing/2014/main" id="{1DDA1AB1-BAAD-49CB-9729-492F2F5620E6}"/>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57" name="Drop Down 20" hidden="1">
          <a:extLst>
            <a:ext uri="{63B3BB69-23CF-44E3-9099-C40C66FF867C}">
              <a14:compatExt xmlns:a14="http://schemas.microsoft.com/office/drawing/2010/main" spid="_x0000_s2068"/>
            </a:ext>
            <a:ext uri="{FF2B5EF4-FFF2-40B4-BE49-F238E27FC236}">
              <a16:creationId xmlns:a16="http://schemas.microsoft.com/office/drawing/2014/main" id="{DA9CD336-8934-4AB1-9416-89DE5ABA4264}"/>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58" name="Drop Down 24" hidden="1">
          <a:extLst>
            <a:ext uri="{63B3BB69-23CF-44E3-9099-C40C66FF867C}">
              <a14:compatExt xmlns:a14="http://schemas.microsoft.com/office/drawing/2010/main" spid="_x0000_s2072"/>
            </a:ext>
            <a:ext uri="{FF2B5EF4-FFF2-40B4-BE49-F238E27FC236}">
              <a16:creationId xmlns:a16="http://schemas.microsoft.com/office/drawing/2014/main" id="{99C8BF42-6288-4397-8D97-E9484B0E5166}"/>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59" name="Drop Down 4" hidden="1">
          <a:extLst>
            <a:ext uri="{63B3BB69-23CF-44E3-9099-C40C66FF867C}">
              <a14:compatExt xmlns:a14="http://schemas.microsoft.com/office/drawing/2010/main" spid="_x0000_s2052"/>
            </a:ext>
            <a:ext uri="{FF2B5EF4-FFF2-40B4-BE49-F238E27FC236}">
              <a16:creationId xmlns:a16="http://schemas.microsoft.com/office/drawing/2014/main" id="{B0EFB7E2-F884-43E4-8A79-98A16F163F19}"/>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60" name="Drop Down 4" hidden="1">
          <a:extLst>
            <a:ext uri="{63B3BB69-23CF-44E3-9099-C40C66FF867C}">
              <a14:compatExt xmlns:a14="http://schemas.microsoft.com/office/drawing/2010/main" spid="_x0000_s2052"/>
            </a:ext>
            <a:ext uri="{FF2B5EF4-FFF2-40B4-BE49-F238E27FC236}">
              <a16:creationId xmlns:a16="http://schemas.microsoft.com/office/drawing/2014/main" id="{AB7E4735-B6B0-4D39-87EF-D7B73C015098}"/>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61" name="Drop Down 4" hidden="1">
          <a:extLst>
            <a:ext uri="{63B3BB69-23CF-44E3-9099-C40C66FF867C}">
              <a14:compatExt xmlns:a14="http://schemas.microsoft.com/office/drawing/2010/main" spid="_x0000_s2052"/>
            </a:ext>
            <a:ext uri="{FF2B5EF4-FFF2-40B4-BE49-F238E27FC236}">
              <a16:creationId xmlns:a16="http://schemas.microsoft.com/office/drawing/2014/main" id="{16D8B166-D9CD-4105-BEA4-03DA9E0F0D41}"/>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62" name="Drop Down 4" hidden="1">
          <a:extLst>
            <a:ext uri="{63B3BB69-23CF-44E3-9099-C40C66FF867C}">
              <a14:compatExt xmlns:a14="http://schemas.microsoft.com/office/drawing/2010/main" spid="_x0000_s2052"/>
            </a:ext>
            <a:ext uri="{FF2B5EF4-FFF2-40B4-BE49-F238E27FC236}">
              <a16:creationId xmlns:a16="http://schemas.microsoft.com/office/drawing/2014/main" id="{56385585-14B2-4EFA-B48F-758CAD35DE51}"/>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63" name="Drop Down 4" hidden="1">
          <a:extLst>
            <a:ext uri="{63B3BB69-23CF-44E3-9099-C40C66FF867C}">
              <a14:compatExt xmlns:a14="http://schemas.microsoft.com/office/drawing/2010/main" spid="_x0000_s2052"/>
            </a:ext>
            <a:ext uri="{FF2B5EF4-FFF2-40B4-BE49-F238E27FC236}">
              <a16:creationId xmlns:a16="http://schemas.microsoft.com/office/drawing/2014/main" id="{1744702E-E6E1-42BF-9379-6991BBD4C375}"/>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64" name="Drop Down 20" hidden="1">
          <a:extLst>
            <a:ext uri="{63B3BB69-23CF-44E3-9099-C40C66FF867C}">
              <a14:compatExt xmlns:a14="http://schemas.microsoft.com/office/drawing/2010/main" spid="_x0000_s2068"/>
            </a:ext>
            <a:ext uri="{FF2B5EF4-FFF2-40B4-BE49-F238E27FC236}">
              <a16:creationId xmlns:a16="http://schemas.microsoft.com/office/drawing/2014/main" id="{55B06119-8BCD-41C0-ABFE-59B719F39AA8}"/>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65" name="Drop Down 24" hidden="1">
          <a:extLst>
            <a:ext uri="{63B3BB69-23CF-44E3-9099-C40C66FF867C}">
              <a14:compatExt xmlns:a14="http://schemas.microsoft.com/office/drawing/2010/main" spid="_x0000_s2072"/>
            </a:ext>
            <a:ext uri="{FF2B5EF4-FFF2-40B4-BE49-F238E27FC236}">
              <a16:creationId xmlns:a16="http://schemas.microsoft.com/office/drawing/2014/main" id="{20293D78-7E68-48B6-B919-4F9566E23651}"/>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66" name="Drop Down 4" hidden="1">
          <a:extLst>
            <a:ext uri="{63B3BB69-23CF-44E3-9099-C40C66FF867C}">
              <a14:compatExt xmlns:a14="http://schemas.microsoft.com/office/drawing/2010/main" spid="_x0000_s2052"/>
            </a:ext>
            <a:ext uri="{FF2B5EF4-FFF2-40B4-BE49-F238E27FC236}">
              <a16:creationId xmlns:a16="http://schemas.microsoft.com/office/drawing/2014/main" id="{7BE7369B-CD66-4606-AA8B-C5FC03F518BE}"/>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67" name="Drop Down 4" hidden="1">
          <a:extLst>
            <a:ext uri="{63B3BB69-23CF-44E3-9099-C40C66FF867C}">
              <a14:compatExt xmlns:a14="http://schemas.microsoft.com/office/drawing/2010/main" spid="_x0000_s2052"/>
            </a:ext>
            <a:ext uri="{FF2B5EF4-FFF2-40B4-BE49-F238E27FC236}">
              <a16:creationId xmlns:a16="http://schemas.microsoft.com/office/drawing/2014/main" id="{B5A951EA-0135-4019-B42C-0B0C12532714}"/>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68" name="Drop Down 4" hidden="1">
          <a:extLst>
            <a:ext uri="{63B3BB69-23CF-44E3-9099-C40C66FF867C}">
              <a14:compatExt xmlns:a14="http://schemas.microsoft.com/office/drawing/2010/main" spid="_x0000_s2052"/>
            </a:ext>
            <a:ext uri="{FF2B5EF4-FFF2-40B4-BE49-F238E27FC236}">
              <a16:creationId xmlns:a16="http://schemas.microsoft.com/office/drawing/2014/main" id="{3FF37DD8-C499-4307-B209-B833728EC474}"/>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69" name="Drop Down 4" hidden="1">
          <a:extLst>
            <a:ext uri="{63B3BB69-23CF-44E3-9099-C40C66FF867C}">
              <a14:compatExt xmlns:a14="http://schemas.microsoft.com/office/drawing/2010/main" spid="_x0000_s2052"/>
            </a:ext>
            <a:ext uri="{FF2B5EF4-FFF2-40B4-BE49-F238E27FC236}">
              <a16:creationId xmlns:a16="http://schemas.microsoft.com/office/drawing/2014/main" id="{367F5B21-B171-48B3-906E-E0DB2C1CF1E7}"/>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70" name="Drop Down 4" hidden="1">
          <a:extLst>
            <a:ext uri="{63B3BB69-23CF-44E3-9099-C40C66FF867C}">
              <a14:compatExt xmlns:a14="http://schemas.microsoft.com/office/drawing/2010/main" spid="_x0000_s2052"/>
            </a:ext>
            <a:ext uri="{FF2B5EF4-FFF2-40B4-BE49-F238E27FC236}">
              <a16:creationId xmlns:a16="http://schemas.microsoft.com/office/drawing/2014/main" id="{9FF66696-081D-48CB-95F3-5B78D54C4B7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71" name="Drop Down 20" hidden="1">
          <a:extLst>
            <a:ext uri="{63B3BB69-23CF-44E3-9099-C40C66FF867C}">
              <a14:compatExt xmlns:a14="http://schemas.microsoft.com/office/drawing/2010/main" spid="_x0000_s2068"/>
            </a:ext>
            <a:ext uri="{FF2B5EF4-FFF2-40B4-BE49-F238E27FC236}">
              <a16:creationId xmlns:a16="http://schemas.microsoft.com/office/drawing/2014/main" id="{6646E076-C711-40C2-B874-BBB1DCCCFB14}"/>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72" name="Drop Down 24" hidden="1">
          <a:extLst>
            <a:ext uri="{63B3BB69-23CF-44E3-9099-C40C66FF867C}">
              <a14:compatExt xmlns:a14="http://schemas.microsoft.com/office/drawing/2010/main" spid="_x0000_s2072"/>
            </a:ext>
            <a:ext uri="{FF2B5EF4-FFF2-40B4-BE49-F238E27FC236}">
              <a16:creationId xmlns:a16="http://schemas.microsoft.com/office/drawing/2014/main" id="{8C7CDEB1-43F3-42B6-A563-43BD279AFC58}"/>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73" name="Drop Down 4" hidden="1">
          <a:extLst>
            <a:ext uri="{63B3BB69-23CF-44E3-9099-C40C66FF867C}">
              <a14:compatExt xmlns:a14="http://schemas.microsoft.com/office/drawing/2010/main" spid="_x0000_s2052"/>
            </a:ext>
            <a:ext uri="{FF2B5EF4-FFF2-40B4-BE49-F238E27FC236}">
              <a16:creationId xmlns:a16="http://schemas.microsoft.com/office/drawing/2014/main" id="{EB97DEC9-870B-4F31-BFCF-D8A51679C2D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74" name="Drop Down 4" hidden="1">
          <a:extLst>
            <a:ext uri="{63B3BB69-23CF-44E3-9099-C40C66FF867C}">
              <a14:compatExt xmlns:a14="http://schemas.microsoft.com/office/drawing/2010/main" spid="_x0000_s2052"/>
            </a:ext>
            <a:ext uri="{FF2B5EF4-FFF2-40B4-BE49-F238E27FC236}">
              <a16:creationId xmlns:a16="http://schemas.microsoft.com/office/drawing/2014/main" id="{CBEE2B89-8ACB-4BE6-803C-A00E5D1C2378}"/>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75" name="Drop Down 4" hidden="1">
          <a:extLst>
            <a:ext uri="{63B3BB69-23CF-44E3-9099-C40C66FF867C}">
              <a14:compatExt xmlns:a14="http://schemas.microsoft.com/office/drawing/2010/main" spid="_x0000_s2052"/>
            </a:ext>
            <a:ext uri="{FF2B5EF4-FFF2-40B4-BE49-F238E27FC236}">
              <a16:creationId xmlns:a16="http://schemas.microsoft.com/office/drawing/2014/main" id="{981091D8-6AFC-4542-BA95-D380BC25422F}"/>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76" name="Drop Down 4" hidden="1">
          <a:extLst>
            <a:ext uri="{63B3BB69-23CF-44E3-9099-C40C66FF867C}">
              <a14:compatExt xmlns:a14="http://schemas.microsoft.com/office/drawing/2010/main" spid="_x0000_s2052"/>
            </a:ext>
            <a:ext uri="{FF2B5EF4-FFF2-40B4-BE49-F238E27FC236}">
              <a16:creationId xmlns:a16="http://schemas.microsoft.com/office/drawing/2014/main" id="{25FAF5B8-27B5-4D20-9713-5459C36D5D74}"/>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77" name="Drop Down 4" hidden="1">
          <a:extLst>
            <a:ext uri="{63B3BB69-23CF-44E3-9099-C40C66FF867C}">
              <a14:compatExt xmlns:a14="http://schemas.microsoft.com/office/drawing/2010/main" spid="_x0000_s2052"/>
            </a:ext>
            <a:ext uri="{FF2B5EF4-FFF2-40B4-BE49-F238E27FC236}">
              <a16:creationId xmlns:a16="http://schemas.microsoft.com/office/drawing/2014/main" id="{0C14E0AB-6C6C-44D8-93B3-AC9575AC891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78" name="Drop Down 20" hidden="1">
          <a:extLst>
            <a:ext uri="{63B3BB69-23CF-44E3-9099-C40C66FF867C}">
              <a14:compatExt xmlns:a14="http://schemas.microsoft.com/office/drawing/2010/main" spid="_x0000_s2068"/>
            </a:ext>
            <a:ext uri="{FF2B5EF4-FFF2-40B4-BE49-F238E27FC236}">
              <a16:creationId xmlns:a16="http://schemas.microsoft.com/office/drawing/2014/main" id="{6426FCC0-DB76-49C9-AF5C-F050564F8771}"/>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79" name="Drop Down 24" hidden="1">
          <a:extLst>
            <a:ext uri="{63B3BB69-23CF-44E3-9099-C40C66FF867C}">
              <a14:compatExt xmlns:a14="http://schemas.microsoft.com/office/drawing/2010/main" spid="_x0000_s2072"/>
            </a:ext>
            <a:ext uri="{FF2B5EF4-FFF2-40B4-BE49-F238E27FC236}">
              <a16:creationId xmlns:a16="http://schemas.microsoft.com/office/drawing/2014/main" id="{3005098C-E7A0-4128-B841-DDBD8501E497}"/>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80" name="Drop Down 4" hidden="1">
          <a:extLst>
            <a:ext uri="{63B3BB69-23CF-44E3-9099-C40C66FF867C}">
              <a14:compatExt xmlns:a14="http://schemas.microsoft.com/office/drawing/2010/main" spid="_x0000_s2052"/>
            </a:ext>
            <a:ext uri="{FF2B5EF4-FFF2-40B4-BE49-F238E27FC236}">
              <a16:creationId xmlns:a16="http://schemas.microsoft.com/office/drawing/2014/main" id="{ED00BBA1-0215-4E87-9941-A75BB5241BB1}"/>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81" name="Drop Down 4" hidden="1">
          <a:extLst>
            <a:ext uri="{63B3BB69-23CF-44E3-9099-C40C66FF867C}">
              <a14:compatExt xmlns:a14="http://schemas.microsoft.com/office/drawing/2010/main" spid="_x0000_s2052"/>
            </a:ext>
            <a:ext uri="{FF2B5EF4-FFF2-40B4-BE49-F238E27FC236}">
              <a16:creationId xmlns:a16="http://schemas.microsoft.com/office/drawing/2014/main" id="{A92C0C9E-9109-4A48-AB9C-E936FFF0987F}"/>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82" name="Drop Down 4" hidden="1">
          <a:extLst>
            <a:ext uri="{63B3BB69-23CF-44E3-9099-C40C66FF867C}">
              <a14:compatExt xmlns:a14="http://schemas.microsoft.com/office/drawing/2010/main" spid="_x0000_s2052"/>
            </a:ext>
            <a:ext uri="{FF2B5EF4-FFF2-40B4-BE49-F238E27FC236}">
              <a16:creationId xmlns:a16="http://schemas.microsoft.com/office/drawing/2014/main" id="{0803CADD-08C6-41F8-BAA5-B1D36EB3226C}"/>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83" name="Drop Down 4" hidden="1">
          <a:extLst>
            <a:ext uri="{63B3BB69-23CF-44E3-9099-C40C66FF867C}">
              <a14:compatExt xmlns:a14="http://schemas.microsoft.com/office/drawing/2010/main" spid="_x0000_s2052"/>
            </a:ext>
            <a:ext uri="{FF2B5EF4-FFF2-40B4-BE49-F238E27FC236}">
              <a16:creationId xmlns:a16="http://schemas.microsoft.com/office/drawing/2014/main" id="{80B673AF-6A92-4E36-A929-6AAA3DF39B86}"/>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84" name="Drop Down 4" hidden="1">
          <a:extLst>
            <a:ext uri="{63B3BB69-23CF-44E3-9099-C40C66FF867C}">
              <a14:compatExt xmlns:a14="http://schemas.microsoft.com/office/drawing/2010/main" spid="_x0000_s2052"/>
            </a:ext>
            <a:ext uri="{FF2B5EF4-FFF2-40B4-BE49-F238E27FC236}">
              <a16:creationId xmlns:a16="http://schemas.microsoft.com/office/drawing/2014/main" id="{2E56AA60-AE6D-48BE-AF76-0DF53DE16517}"/>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85" name="Drop Down 20" hidden="1">
          <a:extLst>
            <a:ext uri="{63B3BB69-23CF-44E3-9099-C40C66FF867C}">
              <a14:compatExt xmlns:a14="http://schemas.microsoft.com/office/drawing/2010/main" spid="_x0000_s2068"/>
            </a:ext>
            <a:ext uri="{FF2B5EF4-FFF2-40B4-BE49-F238E27FC236}">
              <a16:creationId xmlns:a16="http://schemas.microsoft.com/office/drawing/2014/main" id="{4636FAD0-AC05-429F-A1BB-6EE4C968A528}"/>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86" name="Drop Down 24" hidden="1">
          <a:extLst>
            <a:ext uri="{63B3BB69-23CF-44E3-9099-C40C66FF867C}">
              <a14:compatExt xmlns:a14="http://schemas.microsoft.com/office/drawing/2010/main" spid="_x0000_s2072"/>
            </a:ext>
            <a:ext uri="{FF2B5EF4-FFF2-40B4-BE49-F238E27FC236}">
              <a16:creationId xmlns:a16="http://schemas.microsoft.com/office/drawing/2014/main" id="{D62BF0B3-6606-4587-B7B1-C3C51E225541}"/>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87" name="Drop Down 4" hidden="1">
          <a:extLst>
            <a:ext uri="{63B3BB69-23CF-44E3-9099-C40C66FF867C}">
              <a14:compatExt xmlns:a14="http://schemas.microsoft.com/office/drawing/2010/main" spid="_x0000_s2052"/>
            </a:ext>
            <a:ext uri="{FF2B5EF4-FFF2-40B4-BE49-F238E27FC236}">
              <a16:creationId xmlns:a16="http://schemas.microsoft.com/office/drawing/2014/main" id="{17A2F330-DFC3-4633-AE70-526E86137B1E}"/>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88" name="Drop Down 4" hidden="1">
          <a:extLst>
            <a:ext uri="{63B3BB69-23CF-44E3-9099-C40C66FF867C}">
              <a14:compatExt xmlns:a14="http://schemas.microsoft.com/office/drawing/2010/main" spid="_x0000_s2052"/>
            </a:ext>
            <a:ext uri="{FF2B5EF4-FFF2-40B4-BE49-F238E27FC236}">
              <a16:creationId xmlns:a16="http://schemas.microsoft.com/office/drawing/2014/main" id="{1A8AD8DB-4B5B-43CC-8797-35C4C4E3BE2A}"/>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89" name="Drop Down 4" hidden="1">
          <a:extLst>
            <a:ext uri="{63B3BB69-23CF-44E3-9099-C40C66FF867C}">
              <a14:compatExt xmlns:a14="http://schemas.microsoft.com/office/drawing/2010/main" spid="_x0000_s2052"/>
            </a:ext>
            <a:ext uri="{FF2B5EF4-FFF2-40B4-BE49-F238E27FC236}">
              <a16:creationId xmlns:a16="http://schemas.microsoft.com/office/drawing/2014/main" id="{65E43C33-9E07-434C-B15B-07661AD121E7}"/>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90" name="Drop Down 4" hidden="1">
          <a:extLst>
            <a:ext uri="{63B3BB69-23CF-44E3-9099-C40C66FF867C}">
              <a14:compatExt xmlns:a14="http://schemas.microsoft.com/office/drawing/2010/main" spid="_x0000_s2052"/>
            </a:ext>
            <a:ext uri="{FF2B5EF4-FFF2-40B4-BE49-F238E27FC236}">
              <a16:creationId xmlns:a16="http://schemas.microsoft.com/office/drawing/2014/main" id="{0CF4DC34-D7FA-4B38-9B81-9E227A994977}"/>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91" name="Drop Down 4" hidden="1">
          <a:extLst>
            <a:ext uri="{63B3BB69-23CF-44E3-9099-C40C66FF867C}">
              <a14:compatExt xmlns:a14="http://schemas.microsoft.com/office/drawing/2010/main" spid="_x0000_s2052"/>
            </a:ext>
            <a:ext uri="{FF2B5EF4-FFF2-40B4-BE49-F238E27FC236}">
              <a16:creationId xmlns:a16="http://schemas.microsoft.com/office/drawing/2014/main" id="{233EE1FE-A2BE-4D27-93A9-A3E2F73EA911}"/>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92" name="Drop Down 20" hidden="1">
          <a:extLst>
            <a:ext uri="{63B3BB69-23CF-44E3-9099-C40C66FF867C}">
              <a14:compatExt xmlns:a14="http://schemas.microsoft.com/office/drawing/2010/main" spid="_x0000_s2068"/>
            </a:ext>
            <a:ext uri="{FF2B5EF4-FFF2-40B4-BE49-F238E27FC236}">
              <a16:creationId xmlns:a16="http://schemas.microsoft.com/office/drawing/2014/main" id="{F82DF671-3050-4BC2-B071-4E3D5183E6FE}"/>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393" name="Drop Down 24" hidden="1">
          <a:extLst>
            <a:ext uri="{63B3BB69-23CF-44E3-9099-C40C66FF867C}">
              <a14:compatExt xmlns:a14="http://schemas.microsoft.com/office/drawing/2010/main" spid="_x0000_s2072"/>
            </a:ext>
            <a:ext uri="{FF2B5EF4-FFF2-40B4-BE49-F238E27FC236}">
              <a16:creationId xmlns:a16="http://schemas.microsoft.com/office/drawing/2014/main" id="{46F9B34E-B1FF-4622-B35C-D76F62F7DB00}"/>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94" name="Drop Down 4" hidden="1">
          <a:extLst>
            <a:ext uri="{63B3BB69-23CF-44E3-9099-C40C66FF867C}">
              <a14:compatExt xmlns:a14="http://schemas.microsoft.com/office/drawing/2010/main" spid="_x0000_s2052"/>
            </a:ext>
            <a:ext uri="{FF2B5EF4-FFF2-40B4-BE49-F238E27FC236}">
              <a16:creationId xmlns:a16="http://schemas.microsoft.com/office/drawing/2014/main" id="{82D0EDA2-ACA6-45AD-990C-66A19386FE41}"/>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95" name="Drop Down 4" hidden="1">
          <a:extLst>
            <a:ext uri="{63B3BB69-23CF-44E3-9099-C40C66FF867C}">
              <a14:compatExt xmlns:a14="http://schemas.microsoft.com/office/drawing/2010/main" spid="_x0000_s2052"/>
            </a:ext>
            <a:ext uri="{FF2B5EF4-FFF2-40B4-BE49-F238E27FC236}">
              <a16:creationId xmlns:a16="http://schemas.microsoft.com/office/drawing/2014/main" id="{131245F0-A0CF-408D-9B6C-B3FEF4EE3405}"/>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96" name="Drop Down 4" hidden="1">
          <a:extLst>
            <a:ext uri="{63B3BB69-23CF-44E3-9099-C40C66FF867C}">
              <a14:compatExt xmlns:a14="http://schemas.microsoft.com/office/drawing/2010/main" spid="_x0000_s2052"/>
            </a:ext>
            <a:ext uri="{FF2B5EF4-FFF2-40B4-BE49-F238E27FC236}">
              <a16:creationId xmlns:a16="http://schemas.microsoft.com/office/drawing/2014/main" id="{7368C813-8DAA-44FB-AEBD-38BE93E59848}"/>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397" name="Drop Down 4" hidden="1">
          <a:extLst>
            <a:ext uri="{63B3BB69-23CF-44E3-9099-C40C66FF867C}">
              <a14:compatExt xmlns:a14="http://schemas.microsoft.com/office/drawing/2010/main" spid="_x0000_s2052"/>
            </a:ext>
            <a:ext uri="{FF2B5EF4-FFF2-40B4-BE49-F238E27FC236}">
              <a16:creationId xmlns:a16="http://schemas.microsoft.com/office/drawing/2014/main" id="{8CFF3A52-6199-453A-87C4-96DC3DC25BB7}"/>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398" name="Drop Down 4" hidden="1">
          <a:extLst>
            <a:ext uri="{63B3BB69-23CF-44E3-9099-C40C66FF867C}">
              <a14:compatExt xmlns:a14="http://schemas.microsoft.com/office/drawing/2010/main" spid="_x0000_s2052"/>
            </a:ext>
            <a:ext uri="{FF2B5EF4-FFF2-40B4-BE49-F238E27FC236}">
              <a16:creationId xmlns:a16="http://schemas.microsoft.com/office/drawing/2014/main" id="{A9F9222F-3609-4D7D-9D04-418A19A2F07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399" name="Drop Down 20" hidden="1">
          <a:extLst>
            <a:ext uri="{63B3BB69-23CF-44E3-9099-C40C66FF867C}">
              <a14:compatExt xmlns:a14="http://schemas.microsoft.com/office/drawing/2010/main" spid="_x0000_s2068"/>
            </a:ext>
            <a:ext uri="{FF2B5EF4-FFF2-40B4-BE49-F238E27FC236}">
              <a16:creationId xmlns:a16="http://schemas.microsoft.com/office/drawing/2014/main" id="{0CD7690E-3012-4AFE-82B7-1CDF3A6FAE6E}"/>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400" name="Drop Down 24" hidden="1">
          <a:extLst>
            <a:ext uri="{63B3BB69-23CF-44E3-9099-C40C66FF867C}">
              <a14:compatExt xmlns:a14="http://schemas.microsoft.com/office/drawing/2010/main" spid="_x0000_s2072"/>
            </a:ext>
            <a:ext uri="{FF2B5EF4-FFF2-40B4-BE49-F238E27FC236}">
              <a16:creationId xmlns:a16="http://schemas.microsoft.com/office/drawing/2014/main" id="{AC02E875-6E93-4E6B-A3AD-E996EF8C8AA1}"/>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01" name="Drop Down 4" hidden="1">
          <a:extLst>
            <a:ext uri="{63B3BB69-23CF-44E3-9099-C40C66FF867C}">
              <a14:compatExt xmlns:a14="http://schemas.microsoft.com/office/drawing/2010/main" spid="_x0000_s2052"/>
            </a:ext>
            <a:ext uri="{FF2B5EF4-FFF2-40B4-BE49-F238E27FC236}">
              <a16:creationId xmlns:a16="http://schemas.microsoft.com/office/drawing/2014/main" id="{39EE8B6B-BEC9-4317-AA5C-6C03666A3D05}"/>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02" name="Drop Down 4" hidden="1">
          <a:extLst>
            <a:ext uri="{63B3BB69-23CF-44E3-9099-C40C66FF867C}">
              <a14:compatExt xmlns:a14="http://schemas.microsoft.com/office/drawing/2010/main" spid="_x0000_s2052"/>
            </a:ext>
            <a:ext uri="{FF2B5EF4-FFF2-40B4-BE49-F238E27FC236}">
              <a16:creationId xmlns:a16="http://schemas.microsoft.com/office/drawing/2014/main" id="{D6DBBA1D-8A34-420C-A1CA-22F6EC635E12}"/>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03" name="Drop Down 4" hidden="1">
          <a:extLst>
            <a:ext uri="{63B3BB69-23CF-44E3-9099-C40C66FF867C}">
              <a14:compatExt xmlns:a14="http://schemas.microsoft.com/office/drawing/2010/main" spid="_x0000_s2052"/>
            </a:ext>
            <a:ext uri="{FF2B5EF4-FFF2-40B4-BE49-F238E27FC236}">
              <a16:creationId xmlns:a16="http://schemas.microsoft.com/office/drawing/2014/main" id="{2CD2D129-B721-46D9-9D8B-BF29C9E0EF1B}"/>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04" name="Drop Down 4" hidden="1">
          <a:extLst>
            <a:ext uri="{63B3BB69-23CF-44E3-9099-C40C66FF867C}">
              <a14:compatExt xmlns:a14="http://schemas.microsoft.com/office/drawing/2010/main" spid="_x0000_s2052"/>
            </a:ext>
            <a:ext uri="{FF2B5EF4-FFF2-40B4-BE49-F238E27FC236}">
              <a16:creationId xmlns:a16="http://schemas.microsoft.com/office/drawing/2014/main" id="{D9DFBD12-BDFB-4DE2-9366-63AC9CC27EAC}"/>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05" name="Drop Down 4" hidden="1">
          <a:extLst>
            <a:ext uri="{63B3BB69-23CF-44E3-9099-C40C66FF867C}">
              <a14:compatExt xmlns:a14="http://schemas.microsoft.com/office/drawing/2010/main" spid="_x0000_s2052"/>
            </a:ext>
            <a:ext uri="{FF2B5EF4-FFF2-40B4-BE49-F238E27FC236}">
              <a16:creationId xmlns:a16="http://schemas.microsoft.com/office/drawing/2014/main" id="{24F4A55D-9771-469E-B216-17457173135C}"/>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406" name="Drop Down 20" hidden="1">
          <a:extLst>
            <a:ext uri="{63B3BB69-23CF-44E3-9099-C40C66FF867C}">
              <a14:compatExt xmlns:a14="http://schemas.microsoft.com/office/drawing/2010/main" spid="_x0000_s2068"/>
            </a:ext>
            <a:ext uri="{FF2B5EF4-FFF2-40B4-BE49-F238E27FC236}">
              <a16:creationId xmlns:a16="http://schemas.microsoft.com/office/drawing/2014/main" id="{63FF4E37-F54F-4EBF-9504-2C1294192C55}"/>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407" name="Drop Down 24" hidden="1">
          <a:extLst>
            <a:ext uri="{63B3BB69-23CF-44E3-9099-C40C66FF867C}">
              <a14:compatExt xmlns:a14="http://schemas.microsoft.com/office/drawing/2010/main" spid="_x0000_s2072"/>
            </a:ext>
            <a:ext uri="{FF2B5EF4-FFF2-40B4-BE49-F238E27FC236}">
              <a16:creationId xmlns:a16="http://schemas.microsoft.com/office/drawing/2014/main" id="{289B95E5-F4BF-44EF-964D-4D530E70AD74}"/>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08" name="Drop Down 4" hidden="1">
          <a:extLst>
            <a:ext uri="{63B3BB69-23CF-44E3-9099-C40C66FF867C}">
              <a14:compatExt xmlns:a14="http://schemas.microsoft.com/office/drawing/2010/main" spid="_x0000_s2052"/>
            </a:ext>
            <a:ext uri="{FF2B5EF4-FFF2-40B4-BE49-F238E27FC236}">
              <a16:creationId xmlns:a16="http://schemas.microsoft.com/office/drawing/2014/main" id="{9644038F-4FFA-4348-A97B-279E1CD07C54}"/>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09" name="Drop Down 4" hidden="1">
          <a:extLst>
            <a:ext uri="{63B3BB69-23CF-44E3-9099-C40C66FF867C}">
              <a14:compatExt xmlns:a14="http://schemas.microsoft.com/office/drawing/2010/main" spid="_x0000_s2052"/>
            </a:ext>
            <a:ext uri="{FF2B5EF4-FFF2-40B4-BE49-F238E27FC236}">
              <a16:creationId xmlns:a16="http://schemas.microsoft.com/office/drawing/2014/main" id="{E4EFD10C-CA4A-4781-A4D9-7A14100AF791}"/>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10" name="Drop Down 4" hidden="1">
          <a:extLst>
            <a:ext uri="{63B3BB69-23CF-44E3-9099-C40C66FF867C}">
              <a14:compatExt xmlns:a14="http://schemas.microsoft.com/office/drawing/2010/main" spid="_x0000_s2052"/>
            </a:ext>
            <a:ext uri="{FF2B5EF4-FFF2-40B4-BE49-F238E27FC236}">
              <a16:creationId xmlns:a16="http://schemas.microsoft.com/office/drawing/2014/main" id="{F7734C55-F7C5-48E4-9C4D-B73E019CBC86}"/>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11" name="Drop Down 4" hidden="1">
          <a:extLst>
            <a:ext uri="{63B3BB69-23CF-44E3-9099-C40C66FF867C}">
              <a14:compatExt xmlns:a14="http://schemas.microsoft.com/office/drawing/2010/main" spid="_x0000_s2052"/>
            </a:ext>
            <a:ext uri="{FF2B5EF4-FFF2-40B4-BE49-F238E27FC236}">
              <a16:creationId xmlns:a16="http://schemas.microsoft.com/office/drawing/2014/main" id="{B1018D4F-D060-488E-BF4C-A0AD0F683ACC}"/>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12" name="Drop Down 4" hidden="1">
          <a:extLst>
            <a:ext uri="{63B3BB69-23CF-44E3-9099-C40C66FF867C}">
              <a14:compatExt xmlns:a14="http://schemas.microsoft.com/office/drawing/2010/main" spid="_x0000_s2052"/>
            </a:ext>
            <a:ext uri="{FF2B5EF4-FFF2-40B4-BE49-F238E27FC236}">
              <a16:creationId xmlns:a16="http://schemas.microsoft.com/office/drawing/2014/main" id="{4CF235E3-7DDC-413C-93FE-BE653981AE93}"/>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413" name="Drop Down 20" hidden="1">
          <a:extLst>
            <a:ext uri="{63B3BB69-23CF-44E3-9099-C40C66FF867C}">
              <a14:compatExt xmlns:a14="http://schemas.microsoft.com/office/drawing/2010/main" spid="_x0000_s2068"/>
            </a:ext>
            <a:ext uri="{FF2B5EF4-FFF2-40B4-BE49-F238E27FC236}">
              <a16:creationId xmlns:a16="http://schemas.microsoft.com/office/drawing/2014/main" id="{70B6B633-AA26-4547-9911-AEF571192FFD}"/>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414" name="Drop Down 24" hidden="1">
          <a:extLst>
            <a:ext uri="{63B3BB69-23CF-44E3-9099-C40C66FF867C}">
              <a14:compatExt xmlns:a14="http://schemas.microsoft.com/office/drawing/2010/main" spid="_x0000_s2072"/>
            </a:ext>
            <a:ext uri="{FF2B5EF4-FFF2-40B4-BE49-F238E27FC236}">
              <a16:creationId xmlns:a16="http://schemas.microsoft.com/office/drawing/2014/main" id="{F69C7EFA-9278-423C-A1EE-437621CCA498}"/>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15" name="Drop Down 4" hidden="1">
          <a:extLst>
            <a:ext uri="{63B3BB69-23CF-44E3-9099-C40C66FF867C}">
              <a14:compatExt xmlns:a14="http://schemas.microsoft.com/office/drawing/2010/main" spid="_x0000_s2052"/>
            </a:ext>
            <a:ext uri="{FF2B5EF4-FFF2-40B4-BE49-F238E27FC236}">
              <a16:creationId xmlns:a16="http://schemas.microsoft.com/office/drawing/2014/main" id="{C8054342-643B-407F-9D01-C75420F12533}"/>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16" name="Drop Down 4" hidden="1">
          <a:extLst>
            <a:ext uri="{63B3BB69-23CF-44E3-9099-C40C66FF867C}">
              <a14:compatExt xmlns:a14="http://schemas.microsoft.com/office/drawing/2010/main" spid="_x0000_s2052"/>
            </a:ext>
            <a:ext uri="{FF2B5EF4-FFF2-40B4-BE49-F238E27FC236}">
              <a16:creationId xmlns:a16="http://schemas.microsoft.com/office/drawing/2014/main" id="{7C592CC5-E8FF-450A-8457-FA660CB50402}"/>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17" name="Drop Down 4" hidden="1">
          <a:extLst>
            <a:ext uri="{63B3BB69-23CF-44E3-9099-C40C66FF867C}">
              <a14:compatExt xmlns:a14="http://schemas.microsoft.com/office/drawing/2010/main" spid="_x0000_s2052"/>
            </a:ext>
            <a:ext uri="{FF2B5EF4-FFF2-40B4-BE49-F238E27FC236}">
              <a16:creationId xmlns:a16="http://schemas.microsoft.com/office/drawing/2014/main" id="{162792CD-A814-4151-BB35-81F56CA29096}"/>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18" name="Drop Down 4" hidden="1">
          <a:extLst>
            <a:ext uri="{63B3BB69-23CF-44E3-9099-C40C66FF867C}">
              <a14:compatExt xmlns:a14="http://schemas.microsoft.com/office/drawing/2010/main" spid="_x0000_s2052"/>
            </a:ext>
            <a:ext uri="{FF2B5EF4-FFF2-40B4-BE49-F238E27FC236}">
              <a16:creationId xmlns:a16="http://schemas.microsoft.com/office/drawing/2014/main" id="{C591D9E3-03C4-47CD-ABEB-CC6AAF0B4D5A}"/>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19" name="Drop Down 4" hidden="1">
          <a:extLst>
            <a:ext uri="{63B3BB69-23CF-44E3-9099-C40C66FF867C}">
              <a14:compatExt xmlns:a14="http://schemas.microsoft.com/office/drawing/2010/main" spid="_x0000_s2052"/>
            </a:ext>
            <a:ext uri="{FF2B5EF4-FFF2-40B4-BE49-F238E27FC236}">
              <a16:creationId xmlns:a16="http://schemas.microsoft.com/office/drawing/2014/main" id="{649068F0-2F73-4D77-AB4F-559517D6637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420" name="Drop Down 20" hidden="1">
          <a:extLst>
            <a:ext uri="{63B3BB69-23CF-44E3-9099-C40C66FF867C}">
              <a14:compatExt xmlns:a14="http://schemas.microsoft.com/office/drawing/2010/main" spid="_x0000_s2068"/>
            </a:ext>
            <a:ext uri="{FF2B5EF4-FFF2-40B4-BE49-F238E27FC236}">
              <a16:creationId xmlns:a16="http://schemas.microsoft.com/office/drawing/2014/main" id="{389144DF-FD97-4FD5-B1A9-F9D98C394E0B}"/>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421" name="Drop Down 24" hidden="1">
          <a:extLst>
            <a:ext uri="{63B3BB69-23CF-44E3-9099-C40C66FF867C}">
              <a14:compatExt xmlns:a14="http://schemas.microsoft.com/office/drawing/2010/main" spid="_x0000_s2072"/>
            </a:ext>
            <a:ext uri="{FF2B5EF4-FFF2-40B4-BE49-F238E27FC236}">
              <a16:creationId xmlns:a16="http://schemas.microsoft.com/office/drawing/2014/main" id="{60454284-AA9C-46AE-8F1A-9D543875EF9C}"/>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22" name="Drop Down 4" hidden="1">
          <a:extLst>
            <a:ext uri="{63B3BB69-23CF-44E3-9099-C40C66FF867C}">
              <a14:compatExt xmlns:a14="http://schemas.microsoft.com/office/drawing/2010/main" spid="_x0000_s2052"/>
            </a:ext>
            <a:ext uri="{FF2B5EF4-FFF2-40B4-BE49-F238E27FC236}">
              <a16:creationId xmlns:a16="http://schemas.microsoft.com/office/drawing/2014/main" id="{D81789D2-2E12-4B36-959F-DE258EA7FA5E}"/>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23" name="Drop Down 4" hidden="1">
          <a:extLst>
            <a:ext uri="{63B3BB69-23CF-44E3-9099-C40C66FF867C}">
              <a14:compatExt xmlns:a14="http://schemas.microsoft.com/office/drawing/2010/main" spid="_x0000_s2052"/>
            </a:ext>
            <a:ext uri="{FF2B5EF4-FFF2-40B4-BE49-F238E27FC236}">
              <a16:creationId xmlns:a16="http://schemas.microsoft.com/office/drawing/2014/main" id="{0592FF81-1CFD-4146-B11E-6B156DBBF387}"/>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24" name="Drop Down 4" hidden="1">
          <a:extLst>
            <a:ext uri="{63B3BB69-23CF-44E3-9099-C40C66FF867C}">
              <a14:compatExt xmlns:a14="http://schemas.microsoft.com/office/drawing/2010/main" spid="_x0000_s2052"/>
            </a:ext>
            <a:ext uri="{FF2B5EF4-FFF2-40B4-BE49-F238E27FC236}">
              <a16:creationId xmlns:a16="http://schemas.microsoft.com/office/drawing/2014/main" id="{59ECF8F5-F84F-4DF8-B831-88197724F03D}"/>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25" name="Drop Down 4" hidden="1">
          <a:extLst>
            <a:ext uri="{63B3BB69-23CF-44E3-9099-C40C66FF867C}">
              <a14:compatExt xmlns:a14="http://schemas.microsoft.com/office/drawing/2010/main" spid="_x0000_s2052"/>
            </a:ext>
            <a:ext uri="{FF2B5EF4-FFF2-40B4-BE49-F238E27FC236}">
              <a16:creationId xmlns:a16="http://schemas.microsoft.com/office/drawing/2014/main" id="{7F3EB75F-488F-4CF3-B19B-4F7767279936}"/>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26" name="Drop Down 4" hidden="1">
          <a:extLst>
            <a:ext uri="{63B3BB69-23CF-44E3-9099-C40C66FF867C}">
              <a14:compatExt xmlns:a14="http://schemas.microsoft.com/office/drawing/2010/main" spid="_x0000_s2052"/>
            </a:ext>
            <a:ext uri="{FF2B5EF4-FFF2-40B4-BE49-F238E27FC236}">
              <a16:creationId xmlns:a16="http://schemas.microsoft.com/office/drawing/2014/main" id="{912E97CB-DE0E-433E-9E0A-1B49868E4BEC}"/>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300</xdr:row>
      <xdr:rowOff>0</xdr:rowOff>
    </xdr:from>
    <xdr:ext cx="1921468" cy="195685"/>
    <xdr:sp macro="" textlink="">
      <xdr:nvSpPr>
        <xdr:cNvPr id="3427" name="Drop Down 20" hidden="1">
          <a:extLst>
            <a:ext uri="{63B3BB69-23CF-44E3-9099-C40C66FF867C}">
              <a14:compatExt xmlns:a14="http://schemas.microsoft.com/office/drawing/2010/main" spid="_x0000_s2068"/>
            </a:ext>
            <a:ext uri="{FF2B5EF4-FFF2-40B4-BE49-F238E27FC236}">
              <a16:creationId xmlns:a16="http://schemas.microsoft.com/office/drawing/2014/main" id="{EA37FC31-F386-4BEE-99DC-6A2BB7F50EE5}"/>
            </a:ext>
          </a:extLst>
        </xdr:cNvPr>
        <xdr:cNvSpPr/>
      </xdr:nvSpPr>
      <xdr:spPr bwMode="auto">
        <a:xfrm>
          <a:off x="6065520" y="55565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300</xdr:row>
      <xdr:rowOff>0</xdr:rowOff>
    </xdr:from>
    <xdr:ext cx="2476500" cy="199970"/>
    <xdr:sp macro="" textlink="">
      <xdr:nvSpPr>
        <xdr:cNvPr id="3428" name="Drop Down 24" hidden="1">
          <a:extLst>
            <a:ext uri="{63B3BB69-23CF-44E3-9099-C40C66FF867C}">
              <a14:compatExt xmlns:a14="http://schemas.microsoft.com/office/drawing/2010/main" spid="_x0000_s2072"/>
            </a:ext>
            <a:ext uri="{FF2B5EF4-FFF2-40B4-BE49-F238E27FC236}">
              <a16:creationId xmlns:a16="http://schemas.microsoft.com/office/drawing/2014/main" id="{D7ECA05C-0E34-4AA6-B2FD-BC8B03353D83}"/>
            </a:ext>
          </a:extLst>
        </xdr:cNvPr>
        <xdr:cNvSpPr/>
      </xdr:nvSpPr>
      <xdr:spPr bwMode="auto">
        <a:xfrm>
          <a:off x="3901440" y="55565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29" name="Drop Down 4" hidden="1">
          <a:extLst>
            <a:ext uri="{63B3BB69-23CF-44E3-9099-C40C66FF867C}">
              <a14:compatExt xmlns:a14="http://schemas.microsoft.com/office/drawing/2010/main" spid="_x0000_s2052"/>
            </a:ext>
            <a:ext uri="{FF2B5EF4-FFF2-40B4-BE49-F238E27FC236}">
              <a16:creationId xmlns:a16="http://schemas.microsoft.com/office/drawing/2014/main" id="{58CA7E65-5B76-40FB-A683-6A01C0E6A539}"/>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30" name="Drop Down 4" hidden="1">
          <a:extLst>
            <a:ext uri="{63B3BB69-23CF-44E3-9099-C40C66FF867C}">
              <a14:compatExt xmlns:a14="http://schemas.microsoft.com/office/drawing/2010/main" spid="_x0000_s2052"/>
            </a:ext>
            <a:ext uri="{FF2B5EF4-FFF2-40B4-BE49-F238E27FC236}">
              <a16:creationId xmlns:a16="http://schemas.microsoft.com/office/drawing/2014/main" id="{F5E35F39-8B98-43BE-B59B-A6602668425D}"/>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300</xdr:row>
      <xdr:rowOff>0</xdr:rowOff>
    </xdr:from>
    <xdr:ext cx="2529840" cy="195685"/>
    <xdr:sp macro="" textlink="">
      <xdr:nvSpPr>
        <xdr:cNvPr id="3431" name="Drop Down 4" hidden="1">
          <a:extLst>
            <a:ext uri="{63B3BB69-23CF-44E3-9099-C40C66FF867C}">
              <a14:compatExt xmlns:a14="http://schemas.microsoft.com/office/drawing/2010/main" spid="_x0000_s2052"/>
            </a:ext>
            <a:ext uri="{FF2B5EF4-FFF2-40B4-BE49-F238E27FC236}">
              <a16:creationId xmlns:a16="http://schemas.microsoft.com/office/drawing/2014/main" id="{86D5CAE5-1AC7-40DF-9871-A4E2EFB5B9C8}"/>
            </a:ext>
          </a:extLst>
        </xdr:cNvPr>
        <xdr:cNvSpPr/>
      </xdr:nvSpPr>
      <xdr:spPr bwMode="auto">
        <a:xfrm>
          <a:off x="553974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300</xdr:row>
      <xdr:rowOff>0</xdr:rowOff>
    </xdr:from>
    <xdr:ext cx="2529840" cy="195685"/>
    <xdr:sp macro="" textlink="">
      <xdr:nvSpPr>
        <xdr:cNvPr id="3432" name="Drop Down 4" hidden="1">
          <a:extLst>
            <a:ext uri="{63B3BB69-23CF-44E3-9099-C40C66FF867C}">
              <a14:compatExt xmlns:a14="http://schemas.microsoft.com/office/drawing/2010/main" spid="_x0000_s2052"/>
            </a:ext>
            <a:ext uri="{FF2B5EF4-FFF2-40B4-BE49-F238E27FC236}">
              <a16:creationId xmlns:a16="http://schemas.microsoft.com/office/drawing/2014/main" id="{3137BCAD-1197-49CD-A053-67DA34D48056}"/>
            </a:ext>
          </a:extLst>
        </xdr:cNvPr>
        <xdr:cNvSpPr/>
      </xdr:nvSpPr>
      <xdr:spPr bwMode="auto">
        <a:xfrm>
          <a:off x="5227320" y="55565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33" name="Drop Down 4" hidden="1">
          <a:extLst>
            <a:ext uri="{63B3BB69-23CF-44E3-9099-C40C66FF867C}">
              <a14:compatExt xmlns:a14="http://schemas.microsoft.com/office/drawing/2010/main" spid="_x0000_s2052"/>
            </a:ext>
            <a:ext uri="{FF2B5EF4-FFF2-40B4-BE49-F238E27FC236}">
              <a16:creationId xmlns:a16="http://schemas.microsoft.com/office/drawing/2014/main" id="{61CA0859-9938-464F-AB5D-3537A1D68082}"/>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34" name="Drop Down 20" hidden="1">
          <a:extLst>
            <a:ext uri="{63B3BB69-23CF-44E3-9099-C40C66FF867C}">
              <a14:compatExt xmlns:a14="http://schemas.microsoft.com/office/drawing/2010/main" spid="_x0000_s2068"/>
            </a:ext>
            <a:ext uri="{FF2B5EF4-FFF2-40B4-BE49-F238E27FC236}">
              <a16:creationId xmlns:a16="http://schemas.microsoft.com/office/drawing/2014/main" id="{7101BB49-6937-4369-A358-76B708C6694C}"/>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35" name="Drop Down 24" hidden="1">
          <a:extLst>
            <a:ext uri="{63B3BB69-23CF-44E3-9099-C40C66FF867C}">
              <a14:compatExt xmlns:a14="http://schemas.microsoft.com/office/drawing/2010/main" spid="_x0000_s2072"/>
            </a:ext>
            <a:ext uri="{FF2B5EF4-FFF2-40B4-BE49-F238E27FC236}">
              <a16:creationId xmlns:a16="http://schemas.microsoft.com/office/drawing/2014/main" id="{3A59AC34-9383-44B0-84D2-73DCDE0EC936}"/>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36" name="Drop Down 4" hidden="1">
          <a:extLst>
            <a:ext uri="{63B3BB69-23CF-44E3-9099-C40C66FF867C}">
              <a14:compatExt xmlns:a14="http://schemas.microsoft.com/office/drawing/2010/main" spid="_x0000_s2052"/>
            </a:ext>
            <a:ext uri="{FF2B5EF4-FFF2-40B4-BE49-F238E27FC236}">
              <a16:creationId xmlns:a16="http://schemas.microsoft.com/office/drawing/2014/main" id="{1FE9DCD2-F470-4C64-B444-93D375D7D51A}"/>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37" name="Drop Down 4" hidden="1">
          <a:extLst>
            <a:ext uri="{63B3BB69-23CF-44E3-9099-C40C66FF867C}">
              <a14:compatExt xmlns:a14="http://schemas.microsoft.com/office/drawing/2010/main" spid="_x0000_s2052"/>
            </a:ext>
            <a:ext uri="{FF2B5EF4-FFF2-40B4-BE49-F238E27FC236}">
              <a16:creationId xmlns:a16="http://schemas.microsoft.com/office/drawing/2014/main" id="{814C0E58-8718-4662-BCA1-1CA9D75D822A}"/>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38" name="Drop Down 4" hidden="1">
          <a:extLst>
            <a:ext uri="{63B3BB69-23CF-44E3-9099-C40C66FF867C}">
              <a14:compatExt xmlns:a14="http://schemas.microsoft.com/office/drawing/2010/main" spid="_x0000_s2052"/>
            </a:ext>
            <a:ext uri="{FF2B5EF4-FFF2-40B4-BE49-F238E27FC236}">
              <a16:creationId xmlns:a16="http://schemas.microsoft.com/office/drawing/2014/main" id="{ADE28F0A-77D6-4E74-883D-56CA1EF69B7B}"/>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39" name="Drop Down 4" hidden="1">
          <a:extLst>
            <a:ext uri="{63B3BB69-23CF-44E3-9099-C40C66FF867C}">
              <a14:compatExt xmlns:a14="http://schemas.microsoft.com/office/drawing/2010/main" spid="_x0000_s2052"/>
            </a:ext>
            <a:ext uri="{FF2B5EF4-FFF2-40B4-BE49-F238E27FC236}">
              <a16:creationId xmlns:a16="http://schemas.microsoft.com/office/drawing/2014/main" id="{2BACA27A-3BE4-45FD-B507-89BC1E0151C3}"/>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40" name="Drop Down 4" hidden="1">
          <a:extLst>
            <a:ext uri="{63B3BB69-23CF-44E3-9099-C40C66FF867C}">
              <a14:compatExt xmlns:a14="http://schemas.microsoft.com/office/drawing/2010/main" spid="_x0000_s2052"/>
            </a:ext>
            <a:ext uri="{FF2B5EF4-FFF2-40B4-BE49-F238E27FC236}">
              <a16:creationId xmlns:a16="http://schemas.microsoft.com/office/drawing/2014/main" id="{3E9DAD7A-0AA0-4637-A033-79EEF073E344}"/>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41" name="Drop Down 20" hidden="1">
          <a:extLst>
            <a:ext uri="{63B3BB69-23CF-44E3-9099-C40C66FF867C}">
              <a14:compatExt xmlns:a14="http://schemas.microsoft.com/office/drawing/2010/main" spid="_x0000_s2068"/>
            </a:ext>
            <a:ext uri="{FF2B5EF4-FFF2-40B4-BE49-F238E27FC236}">
              <a16:creationId xmlns:a16="http://schemas.microsoft.com/office/drawing/2014/main" id="{5A8B299D-4500-4AD7-AAED-F0F97B003307}"/>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42" name="Drop Down 24" hidden="1">
          <a:extLst>
            <a:ext uri="{63B3BB69-23CF-44E3-9099-C40C66FF867C}">
              <a14:compatExt xmlns:a14="http://schemas.microsoft.com/office/drawing/2010/main" spid="_x0000_s2072"/>
            </a:ext>
            <a:ext uri="{FF2B5EF4-FFF2-40B4-BE49-F238E27FC236}">
              <a16:creationId xmlns:a16="http://schemas.microsoft.com/office/drawing/2014/main" id="{E7B0D30E-8A44-45F1-A4FE-9E77A07EF220}"/>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43" name="Drop Down 4" hidden="1">
          <a:extLst>
            <a:ext uri="{63B3BB69-23CF-44E3-9099-C40C66FF867C}">
              <a14:compatExt xmlns:a14="http://schemas.microsoft.com/office/drawing/2010/main" spid="_x0000_s2052"/>
            </a:ext>
            <a:ext uri="{FF2B5EF4-FFF2-40B4-BE49-F238E27FC236}">
              <a16:creationId xmlns:a16="http://schemas.microsoft.com/office/drawing/2014/main" id="{20922971-010E-4C12-8AC0-2CAE6F44F217}"/>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44" name="Drop Down 4" hidden="1">
          <a:extLst>
            <a:ext uri="{63B3BB69-23CF-44E3-9099-C40C66FF867C}">
              <a14:compatExt xmlns:a14="http://schemas.microsoft.com/office/drawing/2010/main" spid="_x0000_s2052"/>
            </a:ext>
            <a:ext uri="{FF2B5EF4-FFF2-40B4-BE49-F238E27FC236}">
              <a16:creationId xmlns:a16="http://schemas.microsoft.com/office/drawing/2014/main" id="{850FE21F-AE19-4104-B0CA-B187CEEBE914}"/>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45" name="Drop Down 4" hidden="1">
          <a:extLst>
            <a:ext uri="{63B3BB69-23CF-44E3-9099-C40C66FF867C}">
              <a14:compatExt xmlns:a14="http://schemas.microsoft.com/office/drawing/2010/main" spid="_x0000_s2052"/>
            </a:ext>
            <a:ext uri="{FF2B5EF4-FFF2-40B4-BE49-F238E27FC236}">
              <a16:creationId xmlns:a16="http://schemas.microsoft.com/office/drawing/2014/main" id="{BA7B4A8A-054A-4E68-BA9E-565C51B9E77A}"/>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46" name="Drop Down 4" hidden="1">
          <a:extLst>
            <a:ext uri="{63B3BB69-23CF-44E3-9099-C40C66FF867C}">
              <a14:compatExt xmlns:a14="http://schemas.microsoft.com/office/drawing/2010/main" spid="_x0000_s2052"/>
            </a:ext>
            <a:ext uri="{FF2B5EF4-FFF2-40B4-BE49-F238E27FC236}">
              <a16:creationId xmlns:a16="http://schemas.microsoft.com/office/drawing/2014/main" id="{5498E568-2A9B-42B7-865C-CC8458D85877}"/>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47" name="Drop Down 4" hidden="1">
          <a:extLst>
            <a:ext uri="{63B3BB69-23CF-44E3-9099-C40C66FF867C}">
              <a14:compatExt xmlns:a14="http://schemas.microsoft.com/office/drawing/2010/main" spid="_x0000_s2052"/>
            </a:ext>
            <a:ext uri="{FF2B5EF4-FFF2-40B4-BE49-F238E27FC236}">
              <a16:creationId xmlns:a16="http://schemas.microsoft.com/office/drawing/2014/main" id="{2EE2618E-7F0F-46C8-A4B9-B23A8F887D7D}"/>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48" name="Drop Down 20" hidden="1">
          <a:extLst>
            <a:ext uri="{63B3BB69-23CF-44E3-9099-C40C66FF867C}">
              <a14:compatExt xmlns:a14="http://schemas.microsoft.com/office/drawing/2010/main" spid="_x0000_s2068"/>
            </a:ext>
            <a:ext uri="{FF2B5EF4-FFF2-40B4-BE49-F238E27FC236}">
              <a16:creationId xmlns:a16="http://schemas.microsoft.com/office/drawing/2014/main" id="{53E73344-FF99-49E0-91E8-6B08259A6758}"/>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49" name="Drop Down 24" hidden="1">
          <a:extLst>
            <a:ext uri="{63B3BB69-23CF-44E3-9099-C40C66FF867C}">
              <a14:compatExt xmlns:a14="http://schemas.microsoft.com/office/drawing/2010/main" spid="_x0000_s2072"/>
            </a:ext>
            <a:ext uri="{FF2B5EF4-FFF2-40B4-BE49-F238E27FC236}">
              <a16:creationId xmlns:a16="http://schemas.microsoft.com/office/drawing/2014/main" id="{42FB171D-0D04-4454-9E8B-27C18427A643}"/>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50" name="Drop Down 4" hidden="1">
          <a:extLst>
            <a:ext uri="{63B3BB69-23CF-44E3-9099-C40C66FF867C}">
              <a14:compatExt xmlns:a14="http://schemas.microsoft.com/office/drawing/2010/main" spid="_x0000_s2052"/>
            </a:ext>
            <a:ext uri="{FF2B5EF4-FFF2-40B4-BE49-F238E27FC236}">
              <a16:creationId xmlns:a16="http://schemas.microsoft.com/office/drawing/2014/main" id="{9D3EC0AE-4808-4436-BBC7-79B3E6107860}"/>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51" name="Drop Down 4" hidden="1">
          <a:extLst>
            <a:ext uri="{63B3BB69-23CF-44E3-9099-C40C66FF867C}">
              <a14:compatExt xmlns:a14="http://schemas.microsoft.com/office/drawing/2010/main" spid="_x0000_s2052"/>
            </a:ext>
            <a:ext uri="{FF2B5EF4-FFF2-40B4-BE49-F238E27FC236}">
              <a16:creationId xmlns:a16="http://schemas.microsoft.com/office/drawing/2014/main" id="{37322D99-FD5C-4D8B-8B82-76C723F77134}"/>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52" name="Drop Down 4" hidden="1">
          <a:extLst>
            <a:ext uri="{63B3BB69-23CF-44E3-9099-C40C66FF867C}">
              <a14:compatExt xmlns:a14="http://schemas.microsoft.com/office/drawing/2010/main" spid="_x0000_s2052"/>
            </a:ext>
            <a:ext uri="{FF2B5EF4-FFF2-40B4-BE49-F238E27FC236}">
              <a16:creationId xmlns:a16="http://schemas.microsoft.com/office/drawing/2014/main" id="{8F3CAB99-F5E4-41B6-B6D5-87E25021C9CE}"/>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53" name="Drop Down 4" hidden="1">
          <a:extLst>
            <a:ext uri="{63B3BB69-23CF-44E3-9099-C40C66FF867C}">
              <a14:compatExt xmlns:a14="http://schemas.microsoft.com/office/drawing/2010/main" spid="_x0000_s2052"/>
            </a:ext>
            <a:ext uri="{FF2B5EF4-FFF2-40B4-BE49-F238E27FC236}">
              <a16:creationId xmlns:a16="http://schemas.microsoft.com/office/drawing/2014/main" id="{BFFA1832-B28F-46EB-B856-BE0147EE6B6F}"/>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54" name="Drop Down 4" hidden="1">
          <a:extLst>
            <a:ext uri="{63B3BB69-23CF-44E3-9099-C40C66FF867C}">
              <a14:compatExt xmlns:a14="http://schemas.microsoft.com/office/drawing/2010/main" spid="_x0000_s2052"/>
            </a:ext>
            <a:ext uri="{FF2B5EF4-FFF2-40B4-BE49-F238E27FC236}">
              <a16:creationId xmlns:a16="http://schemas.microsoft.com/office/drawing/2014/main" id="{7F39F956-567F-4828-BBD8-B7CF1E1AC5F2}"/>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55" name="Drop Down 20" hidden="1">
          <a:extLst>
            <a:ext uri="{63B3BB69-23CF-44E3-9099-C40C66FF867C}">
              <a14:compatExt xmlns:a14="http://schemas.microsoft.com/office/drawing/2010/main" spid="_x0000_s2068"/>
            </a:ext>
            <a:ext uri="{FF2B5EF4-FFF2-40B4-BE49-F238E27FC236}">
              <a16:creationId xmlns:a16="http://schemas.microsoft.com/office/drawing/2014/main" id="{F28A2913-7E39-49D9-B6F9-4BEF40424EE4}"/>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56" name="Drop Down 24" hidden="1">
          <a:extLst>
            <a:ext uri="{63B3BB69-23CF-44E3-9099-C40C66FF867C}">
              <a14:compatExt xmlns:a14="http://schemas.microsoft.com/office/drawing/2010/main" spid="_x0000_s2072"/>
            </a:ext>
            <a:ext uri="{FF2B5EF4-FFF2-40B4-BE49-F238E27FC236}">
              <a16:creationId xmlns:a16="http://schemas.microsoft.com/office/drawing/2014/main" id="{773A7319-9B4B-4588-887E-F9C1CEC4646F}"/>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57" name="Drop Down 4" hidden="1">
          <a:extLst>
            <a:ext uri="{63B3BB69-23CF-44E3-9099-C40C66FF867C}">
              <a14:compatExt xmlns:a14="http://schemas.microsoft.com/office/drawing/2010/main" spid="_x0000_s2052"/>
            </a:ext>
            <a:ext uri="{FF2B5EF4-FFF2-40B4-BE49-F238E27FC236}">
              <a16:creationId xmlns:a16="http://schemas.microsoft.com/office/drawing/2014/main" id="{D8052201-63B2-4DCF-93AD-76AF13DBE111}"/>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58" name="Drop Down 4" hidden="1">
          <a:extLst>
            <a:ext uri="{63B3BB69-23CF-44E3-9099-C40C66FF867C}">
              <a14:compatExt xmlns:a14="http://schemas.microsoft.com/office/drawing/2010/main" spid="_x0000_s2052"/>
            </a:ext>
            <a:ext uri="{FF2B5EF4-FFF2-40B4-BE49-F238E27FC236}">
              <a16:creationId xmlns:a16="http://schemas.microsoft.com/office/drawing/2014/main" id="{95E9131C-21B2-49F4-914E-9A4846522F13}"/>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59" name="Drop Down 4" hidden="1">
          <a:extLst>
            <a:ext uri="{63B3BB69-23CF-44E3-9099-C40C66FF867C}">
              <a14:compatExt xmlns:a14="http://schemas.microsoft.com/office/drawing/2010/main" spid="_x0000_s2052"/>
            </a:ext>
            <a:ext uri="{FF2B5EF4-FFF2-40B4-BE49-F238E27FC236}">
              <a16:creationId xmlns:a16="http://schemas.microsoft.com/office/drawing/2014/main" id="{53AEBE97-4D55-40AD-916D-58B411780A1E}"/>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60" name="Drop Down 4" hidden="1">
          <a:extLst>
            <a:ext uri="{63B3BB69-23CF-44E3-9099-C40C66FF867C}">
              <a14:compatExt xmlns:a14="http://schemas.microsoft.com/office/drawing/2010/main" spid="_x0000_s2052"/>
            </a:ext>
            <a:ext uri="{FF2B5EF4-FFF2-40B4-BE49-F238E27FC236}">
              <a16:creationId xmlns:a16="http://schemas.microsoft.com/office/drawing/2014/main" id="{35C5BAD2-4B43-4C20-9349-3CE9AD4488E9}"/>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61" name="Drop Down 4" hidden="1">
          <a:extLst>
            <a:ext uri="{63B3BB69-23CF-44E3-9099-C40C66FF867C}">
              <a14:compatExt xmlns:a14="http://schemas.microsoft.com/office/drawing/2010/main" spid="_x0000_s2052"/>
            </a:ext>
            <a:ext uri="{FF2B5EF4-FFF2-40B4-BE49-F238E27FC236}">
              <a16:creationId xmlns:a16="http://schemas.microsoft.com/office/drawing/2014/main" id="{10B5A167-7A14-4064-8B26-9201D93DCF57}"/>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62" name="Drop Down 20" hidden="1">
          <a:extLst>
            <a:ext uri="{63B3BB69-23CF-44E3-9099-C40C66FF867C}">
              <a14:compatExt xmlns:a14="http://schemas.microsoft.com/office/drawing/2010/main" spid="_x0000_s2068"/>
            </a:ext>
            <a:ext uri="{FF2B5EF4-FFF2-40B4-BE49-F238E27FC236}">
              <a16:creationId xmlns:a16="http://schemas.microsoft.com/office/drawing/2014/main" id="{EB0ACB50-66AE-4E3F-B6F9-5F731375BA5B}"/>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63" name="Drop Down 24" hidden="1">
          <a:extLst>
            <a:ext uri="{63B3BB69-23CF-44E3-9099-C40C66FF867C}">
              <a14:compatExt xmlns:a14="http://schemas.microsoft.com/office/drawing/2010/main" spid="_x0000_s2072"/>
            </a:ext>
            <a:ext uri="{FF2B5EF4-FFF2-40B4-BE49-F238E27FC236}">
              <a16:creationId xmlns:a16="http://schemas.microsoft.com/office/drawing/2014/main" id="{696E004D-FD98-4717-990C-D48DBD231210}"/>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64" name="Drop Down 4" hidden="1">
          <a:extLst>
            <a:ext uri="{63B3BB69-23CF-44E3-9099-C40C66FF867C}">
              <a14:compatExt xmlns:a14="http://schemas.microsoft.com/office/drawing/2010/main" spid="_x0000_s2052"/>
            </a:ext>
            <a:ext uri="{FF2B5EF4-FFF2-40B4-BE49-F238E27FC236}">
              <a16:creationId xmlns:a16="http://schemas.microsoft.com/office/drawing/2014/main" id="{FBA61E67-741D-4682-9610-645F27A9BD49}"/>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65" name="Drop Down 4" hidden="1">
          <a:extLst>
            <a:ext uri="{63B3BB69-23CF-44E3-9099-C40C66FF867C}">
              <a14:compatExt xmlns:a14="http://schemas.microsoft.com/office/drawing/2010/main" spid="_x0000_s2052"/>
            </a:ext>
            <a:ext uri="{FF2B5EF4-FFF2-40B4-BE49-F238E27FC236}">
              <a16:creationId xmlns:a16="http://schemas.microsoft.com/office/drawing/2014/main" id="{4493E16F-EA09-4FEF-AEB1-F5E9BFD4B16E}"/>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66" name="Drop Down 4" hidden="1">
          <a:extLst>
            <a:ext uri="{63B3BB69-23CF-44E3-9099-C40C66FF867C}">
              <a14:compatExt xmlns:a14="http://schemas.microsoft.com/office/drawing/2010/main" spid="_x0000_s2052"/>
            </a:ext>
            <a:ext uri="{FF2B5EF4-FFF2-40B4-BE49-F238E27FC236}">
              <a16:creationId xmlns:a16="http://schemas.microsoft.com/office/drawing/2014/main" id="{A679FE31-2097-4EBC-828B-37B17769E53F}"/>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67" name="Drop Down 4" hidden="1">
          <a:extLst>
            <a:ext uri="{63B3BB69-23CF-44E3-9099-C40C66FF867C}">
              <a14:compatExt xmlns:a14="http://schemas.microsoft.com/office/drawing/2010/main" spid="_x0000_s2052"/>
            </a:ext>
            <a:ext uri="{FF2B5EF4-FFF2-40B4-BE49-F238E27FC236}">
              <a16:creationId xmlns:a16="http://schemas.microsoft.com/office/drawing/2014/main" id="{C8967CD6-DF05-4899-B57A-E753FBC6F8D3}"/>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68" name="Drop Down 4" hidden="1">
          <a:extLst>
            <a:ext uri="{63B3BB69-23CF-44E3-9099-C40C66FF867C}">
              <a14:compatExt xmlns:a14="http://schemas.microsoft.com/office/drawing/2010/main" spid="_x0000_s2052"/>
            </a:ext>
            <a:ext uri="{FF2B5EF4-FFF2-40B4-BE49-F238E27FC236}">
              <a16:creationId xmlns:a16="http://schemas.microsoft.com/office/drawing/2014/main" id="{30EA4860-F0A0-40E6-99B6-FF55BB5F1D2D}"/>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69" name="Drop Down 20" hidden="1">
          <a:extLst>
            <a:ext uri="{63B3BB69-23CF-44E3-9099-C40C66FF867C}">
              <a14:compatExt xmlns:a14="http://schemas.microsoft.com/office/drawing/2010/main" spid="_x0000_s2068"/>
            </a:ext>
            <a:ext uri="{FF2B5EF4-FFF2-40B4-BE49-F238E27FC236}">
              <a16:creationId xmlns:a16="http://schemas.microsoft.com/office/drawing/2014/main" id="{6AB11FEF-672E-4E46-9E59-B77FEE0659F2}"/>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70" name="Drop Down 24" hidden="1">
          <a:extLst>
            <a:ext uri="{63B3BB69-23CF-44E3-9099-C40C66FF867C}">
              <a14:compatExt xmlns:a14="http://schemas.microsoft.com/office/drawing/2010/main" spid="_x0000_s2072"/>
            </a:ext>
            <a:ext uri="{FF2B5EF4-FFF2-40B4-BE49-F238E27FC236}">
              <a16:creationId xmlns:a16="http://schemas.microsoft.com/office/drawing/2014/main" id="{768BB99C-479A-4D1A-9508-9614493ADEAF}"/>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71" name="Drop Down 4" hidden="1">
          <a:extLst>
            <a:ext uri="{63B3BB69-23CF-44E3-9099-C40C66FF867C}">
              <a14:compatExt xmlns:a14="http://schemas.microsoft.com/office/drawing/2010/main" spid="_x0000_s2052"/>
            </a:ext>
            <a:ext uri="{FF2B5EF4-FFF2-40B4-BE49-F238E27FC236}">
              <a16:creationId xmlns:a16="http://schemas.microsoft.com/office/drawing/2014/main" id="{DF675E1B-CE78-497D-8F19-2CEB75A4DE28}"/>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72" name="Drop Down 4" hidden="1">
          <a:extLst>
            <a:ext uri="{63B3BB69-23CF-44E3-9099-C40C66FF867C}">
              <a14:compatExt xmlns:a14="http://schemas.microsoft.com/office/drawing/2010/main" spid="_x0000_s2052"/>
            </a:ext>
            <a:ext uri="{FF2B5EF4-FFF2-40B4-BE49-F238E27FC236}">
              <a16:creationId xmlns:a16="http://schemas.microsoft.com/office/drawing/2014/main" id="{106555C3-FB9C-4F55-8FE2-530BE259B735}"/>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73" name="Drop Down 4" hidden="1">
          <a:extLst>
            <a:ext uri="{63B3BB69-23CF-44E3-9099-C40C66FF867C}">
              <a14:compatExt xmlns:a14="http://schemas.microsoft.com/office/drawing/2010/main" spid="_x0000_s2052"/>
            </a:ext>
            <a:ext uri="{FF2B5EF4-FFF2-40B4-BE49-F238E27FC236}">
              <a16:creationId xmlns:a16="http://schemas.microsoft.com/office/drawing/2014/main" id="{C73CBCBB-9A98-485C-B923-89C4A5FA6C08}"/>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74" name="Drop Down 4" hidden="1">
          <a:extLst>
            <a:ext uri="{63B3BB69-23CF-44E3-9099-C40C66FF867C}">
              <a14:compatExt xmlns:a14="http://schemas.microsoft.com/office/drawing/2010/main" spid="_x0000_s2052"/>
            </a:ext>
            <a:ext uri="{FF2B5EF4-FFF2-40B4-BE49-F238E27FC236}">
              <a16:creationId xmlns:a16="http://schemas.microsoft.com/office/drawing/2014/main" id="{2CCD5F44-C436-487E-B3BA-2E6019416430}"/>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75" name="Drop Down 4" hidden="1">
          <a:extLst>
            <a:ext uri="{63B3BB69-23CF-44E3-9099-C40C66FF867C}">
              <a14:compatExt xmlns:a14="http://schemas.microsoft.com/office/drawing/2010/main" spid="_x0000_s2052"/>
            </a:ext>
            <a:ext uri="{FF2B5EF4-FFF2-40B4-BE49-F238E27FC236}">
              <a16:creationId xmlns:a16="http://schemas.microsoft.com/office/drawing/2014/main" id="{AD6CE617-15D6-4292-94E5-9DB552D74114}"/>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76" name="Drop Down 20" hidden="1">
          <a:extLst>
            <a:ext uri="{63B3BB69-23CF-44E3-9099-C40C66FF867C}">
              <a14:compatExt xmlns:a14="http://schemas.microsoft.com/office/drawing/2010/main" spid="_x0000_s2068"/>
            </a:ext>
            <a:ext uri="{FF2B5EF4-FFF2-40B4-BE49-F238E27FC236}">
              <a16:creationId xmlns:a16="http://schemas.microsoft.com/office/drawing/2014/main" id="{ADF5D63E-50A3-4A73-8C4F-2489DD1D2495}"/>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77" name="Drop Down 24" hidden="1">
          <a:extLst>
            <a:ext uri="{63B3BB69-23CF-44E3-9099-C40C66FF867C}">
              <a14:compatExt xmlns:a14="http://schemas.microsoft.com/office/drawing/2010/main" spid="_x0000_s2072"/>
            </a:ext>
            <a:ext uri="{FF2B5EF4-FFF2-40B4-BE49-F238E27FC236}">
              <a16:creationId xmlns:a16="http://schemas.microsoft.com/office/drawing/2014/main" id="{F97E779A-486C-448B-A1CF-60A20D53CE29}"/>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78" name="Drop Down 4" hidden="1">
          <a:extLst>
            <a:ext uri="{63B3BB69-23CF-44E3-9099-C40C66FF867C}">
              <a14:compatExt xmlns:a14="http://schemas.microsoft.com/office/drawing/2010/main" spid="_x0000_s2052"/>
            </a:ext>
            <a:ext uri="{FF2B5EF4-FFF2-40B4-BE49-F238E27FC236}">
              <a16:creationId xmlns:a16="http://schemas.microsoft.com/office/drawing/2014/main" id="{3E1F11A4-142D-493F-AA2F-D37B20E87034}"/>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79" name="Drop Down 4" hidden="1">
          <a:extLst>
            <a:ext uri="{63B3BB69-23CF-44E3-9099-C40C66FF867C}">
              <a14:compatExt xmlns:a14="http://schemas.microsoft.com/office/drawing/2010/main" spid="_x0000_s2052"/>
            </a:ext>
            <a:ext uri="{FF2B5EF4-FFF2-40B4-BE49-F238E27FC236}">
              <a16:creationId xmlns:a16="http://schemas.microsoft.com/office/drawing/2014/main" id="{FAB00394-938F-4463-85D3-473838D8B5C8}"/>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80" name="Drop Down 4" hidden="1">
          <a:extLst>
            <a:ext uri="{63B3BB69-23CF-44E3-9099-C40C66FF867C}">
              <a14:compatExt xmlns:a14="http://schemas.microsoft.com/office/drawing/2010/main" spid="_x0000_s2052"/>
            </a:ext>
            <a:ext uri="{FF2B5EF4-FFF2-40B4-BE49-F238E27FC236}">
              <a16:creationId xmlns:a16="http://schemas.microsoft.com/office/drawing/2014/main" id="{E54849FB-F8E8-48AC-9AE6-50F56BEA9F2D}"/>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81" name="Drop Down 4" hidden="1">
          <a:extLst>
            <a:ext uri="{63B3BB69-23CF-44E3-9099-C40C66FF867C}">
              <a14:compatExt xmlns:a14="http://schemas.microsoft.com/office/drawing/2010/main" spid="_x0000_s2052"/>
            </a:ext>
            <a:ext uri="{FF2B5EF4-FFF2-40B4-BE49-F238E27FC236}">
              <a16:creationId xmlns:a16="http://schemas.microsoft.com/office/drawing/2014/main" id="{65534F89-5AA1-437E-A5E0-AB94D058F784}"/>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82" name="Drop Down 4" hidden="1">
          <a:extLst>
            <a:ext uri="{63B3BB69-23CF-44E3-9099-C40C66FF867C}">
              <a14:compatExt xmlns:a14="http://schemas.microsoft.com/office/drawing/2010/main" spid="_x0000_s2052"/>
            </a:ext>
            <a:ext uri="{FF2B5EF4-FFF2-40B4-BE49-F238E27FC236}">
              <a16:creationId xmlns:a16="http://schemas.microsoft.com/office/drawing/2014/main" id="{2BEEFD79-B438-4497-99E8-B89236C4108B}"/>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83" name="Drop Down 20" hidden="1">
          <a:extLst>
            <a:ext uri="{63B3BB69-23CF-44E3-9099-C40C66FF867C}">
              <a14:compatExt xmlns:a14="http://schemas.microsoft.com/office/drawing/2010/main" spid="_x0000_s2068"/>
            </a:ext>
            <a:ext uri="{FF2B5EF4-FFF2-40B4-BE49-F238E27FC236}">
              <a16:creationId xmlns:a16="http://schemas.microsoft.com/office/drawing/2014/main" id="{62F31250-9071-4B83-9950-1D2AF6B20D5C}"/>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84" name="Drop Down 24" hidden="1">
          <a:extLst>
            <a:ext uri="{63B3BB69-23CF-44E3-9099-C40C66FF867C}">
              <a14:compatExt xmlns:a14="http://schemas.microsoft.com/office/drawing/2010/main" spid="_x0000_s2072"/>
            </a:ext>
            <a:ext uri="{FF2B5EF4-FFF2-40B4-BE49-F238E27FC236}">
              <a16:creationId xmlns:a16="http://schemas.microsoft.com/office/drawing/2014/main" id="{F2770A57-FA17-4DCE-86A9-9652C70406D5}"/>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85" name="Drop Down 4" hidden="1">
          <a:extLst>
            <a:ext uri="{63B3BB69-23CF-44E3-9099-C40C66FF867C}">
              <a14:compatExt xmlns:a14="http://schemas.microsoft.com/office/drawing/2010/main" spid="_x0000_s2052"/>
            </a:ext>
            <a:ext uri="{FF2B5EF4-FFF2-40B4-BE49-F238E27FC236}">
              <a16:creationId xmlns:a16="http://schemas.microsoft.com/office/drawing/2014/main" id="{C9FE7749-442F-4470-BD5E-F080FAE86960}"/>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86" name="Drop Down 4" hidden="1">
          <a:extLst>
            <a:ext uri="{63B3BB69-23CF-44E3-9099-C40C66FF867C}">
              <a14:compatExt xmlns:a14="http://schemas.microsoft.com/office/drawing/2010/main" spid="_x0000_s2052"/>
            </a:ext>
            <a:ext uri="{FF2B5EF4-FFF2-40B4-BE49-F238E27FC236}">
              <a16:creationId xmlns:a16="http://schemas.microsoft.com/office/drawing/2014/main" id="{56D68B7C-31BF-4EAA-B92D-BF9DBB43E1CD}"/>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87" name="Drop Down 4" hidden="1">
          <a:extLst>
            <a:ext uri="{63B3BB69-23CF-44E3-9099-C40C66FF867C}">
              <a14:compatExt xmlns:a14="http://schemas.microsoft.com/office/drawing/2010/main" spid="_x0000_s2052"/>
            </a:ext>
            <a:ext uri="{FF2B5EF4-FFF2-40B4-BE49-F238E27FC236}">
              <a16:creationId xmlns:a16="http://schemas.microsoft.com/office/drawing/2014/main" id="{2939E824-29AF-475A-A98C-FACBC66FA44B}"/>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88" name="Drop Down 4" hidden="1">
          <a:extLst>
            <a:ext uri="{63B3BB69-23CF-44E3-9099-C40C66FF867C}">
              <a14:compatExt xmlns:a14="http://schemas.microsoft.com/office/drawing/2010/main" spid="_x0000_s2052"/>
            </a:ext>
            <a:ext uri="{FF2B5EF4-FFF2-40B4-BE49-F238E27FC236}">
              <a16:creationId xmlns:a16="http://schemas.microsoft.com/office/drawing/2014/main" id="{3D3AE35C-4A60-4B5A-8E38-CDE992C36B49}"/>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89" name="Drop Down 4" hidden="1">
          <a:extLst>
            <a:ext uri="{63B3BB69-23CF-44E3-9099-C40C66FF867C}">
              <a14:compatExt xmlns:a14="http://schemas.microsoft.com/office/drawing/2010/main" spid="_x0000_s2052"/>
            </a:ext>
            <a:ext uri="{FF2B5EF4-FFF2-40B4-BE49-F238E27FC236}">
              <a16:creationId xmlns:a16="http://schemas.microsoft.com/office/drawing/2014/main" id="{28B7C32B-FC84-4847-9A4E-4F1C2CF41FA1}"/>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90" name="Drop Down 20" hidden="1">
          <a:extLst>
            <a:ext uri="{63B3BB69-23CF-44E3-9099-C40C66FF867C}">
              <a14:compatExt xmlns:a14="http://schemas.microsoft.com/office/drawing/2010/main" spid="_x0000_s2068"/>
            </a:ext>
            <a:ext uri="{FF2B5EF4-FFF2-40B4-BE49-F238E27FC236}">
              <a16:creationId xmlns:a16="http://schemas.microsoft.com/office/drawing/2014/main" id="{EE509DB8-2A29-4B51-B83A-6473D13202E3}"/>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91" name="Drop Down 24" hidden="1">
          <a:extLst>
            <a:ext uri="{63B3BB69-23CF-44E3-9099-C40C66FF867C}">
              <a14:compatExt xmlns:a14="http://schemas.microsoft.com/office/drawing/2010/main" spid="_x0000_s2072"/>
            </a:ext>
            <a:ext uri="{FF2B5EF4-FFF2-40B4-BE49-F238E27FC236}">
              <a16:creationId xmlns:a16="http://schemas.microsoft.com/office/drawing/2014/main" id="{06FC3877-8692-4B41-906F-28F3F1DA34AA}"/>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92" name="Drop Down 4" hidden="1">
          <a:extLst>
            <a:ext uri="{63B3BB69-23CF-44E3-9099-C40C66FF867C}">
              <a14:compatExt xmlns:a14="http://schemas.microsoft.com/office/drawing/2010/main" spid="_x0000_s2052"/>
            </a:ext>
            <a:ext uri="{FF2B5EF4-FFF2-40B4-BE49-F238E27FC236}">
              <a16:creationId xmlns:a16="http://schemas.microsoft.com/office/drawing/2014/main" id="{1AEABF62-4EE5-4B8E-B216-A38DAB99CEC8}"/>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93" name="Drop Down 4" hidden="1">
          <a:extLst>
            <a:ext uri="{63B3BB69-23CF-44E3-9099-C40C66FF867C}">
              <a14:compatExt xmlns:a14="http://schemas.microsoft.com/office/drawing/2010/main" spid="_x0000_s2052"/>
            </a:ext>
            <a:ext uri="{FF2B5EF4-FFF2-40B4-BE49-F238E27FC236}">
              <a16:creationId xmlns:a16="http://schemas.microsoft.com/office/drawing/2014/main" id="{0E83088C-A4C7-43FC-9FF4-417D5F6F3798}"/>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94" name="Drop Down 4" hidden="1">
          <a:extLst>
            <a:ext uri="{63B3BB69-23CF-44E3-9099-C40C66FF867C}">
              <a14:compatExt xmlns:a14="http://schemas.microsoft.com/office/drawing/2010/main" spid="_x0000_s2052"/>
            </a:ext>
            <a:ext uri="{FF2B5EF4-FFF2-40B4-BE49-F238E27FC236}">
              <a16:creationId xmlns:a16="http://schemas.microsoft.com/office/drawing/2014/main" id="{B111B799-C6BD-46DF-A798-7EF6C12DD2CC}"/>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495" name="Drop Down 4" hidden="1">
          <a:extLst>
            <a:ext uri="{63B3BB69-23CF-44E3-9099-C40C66FF867C}">
              <a14:compatExt xmlns:a14="http://schemas.microsoft.com/office/drawing/2010/main" spid="_x0000_s2052"/>
            </a:ext>
            <a:ext uri="{FF2B5EF4-FFF2-40B4-BE49-F238E27FC236}">
              <a16:creationId xmlns:a16="http://schemas.microsoft.com/office/drawing/2014/main" id="{F65D155B-0050-4C2C-BDF8-EF489D4C38F5}"/>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96" name="Drop Down 4" hidden="1">
          <a:extLst>
            <a:ext uri="{63B3BB69-23CF-44E3-9099-C40C66FF867C}">
              <a14:compatExt xmlns:a14="http://schemas.microsoft.com/office/drawing/2010/main" spid="_x0000_s2052"/>
            </a:ext>
            <a:ext uri="{FF2B5EF4-FFF2-40B4-BE49-F238E27FC236}">
              <a16:creationId xmlns:a16="http://schemas.microsoft.com/office/drawing/2014/main" id="{B3BA47F8-683B-4B10-8993-8A9E71D5C7F3}"/>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497" name="Drop Down 20" hidden="1">
          <a:extLst>
            <a:ext uri="{63B3BB69-23CF-44E3-9099-C40C66FF867C}">
              <a14:compatExt xmlns:a14="http://schemas.microsoft.com/office/drawing/2010/main" spid="_x0000_s2068"/>
            </a:ext>
            <a:ext uri="{FF2B5EF4-FFF2-40B4-BE49-F238E27FC236}">
              <a16:creationId xmlns:a16="http://schemas.microsoft.com/office/drawing/2014/main" id="{7D9A366C-7923-40CC-95CA-D62CBED235F7}"/>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498" name="Drop Down 24" hidden="1">
          <a:extLst>
            <a:ext uri="{63B3BB69-23CF-44E3-9099-C40C66FF867C}">
              <a14:compatExt xmlns:a14="http://schemas.microsoft.com/office/drawing/2010/main" spid="_x0000_s2072"/>
            </a:ext>
            <a:ext uri="{FF2B5EF4-FFF2-40B4-BE49-F238E27FC236}">
              <a16:creationId xmlns:a16="http://schemas.microsoft.com/office/drawing/2014/main" id="{902BCCCE-ED07-41EA-BA5C-0492E24379F9}"/>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499" name="Drop Down 4" hidden="1">
          <a:extLst>
            <a:ext uri="{63B3BB69-23CF-44E3-9099-C40C66FF867C}">
              <a14:compatExt xmlns:a14="http://schemas.microsoft.com/office/drawing/2010/main" spid="_x0000_s2052"/>
            </a:ext>
            <a:ext uri="{FF2B5EF4-FFF2-40B4-BE49-F238E27FC236}">
              <a16:creationId xmlns:a16="http://schemas.microsoft.com/office/drawing/2014/main" id="{78B1032F-4E0E-4BBA-8C28-3E5D9DCA2543}"/>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00" name="Drop Down 4" hidden="1">
          <a:extLst>
            <a:ext uri="{63B3BB69-23CF-44E3-9099-C40C66FF867C}">
              <a14:compatExt xmlns:a14="http://schemas.microsoft.com/office/drawing/2010/main" spid="_x0000_s2052"/>
            </a:ext>
            <a:ext uri="{FF2B5EF4-FFF2-40B4-BE49-F238E27FC236}">
              <a16:creationId xmlns:a16="http://schemas.microsoft.com/office/drawing/2014/main" id="{EC6B738E-DDD3-4873-B23B-53F75F0299EA}"/>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01" name="Drop Down 4" hidden="1">
          <a:extLst>
            <a:ext uri="{63B3BB69-23CF-44E3-9099-C40C66FF867C}">
              <a14:compatExt xmlns:a14="http://schemas.microsoft.com/office/drawing/2010/main" spid="_x0000_s2052"/>
            </a:ext>
            <a:ext uri="{FF2B5EF4-FFF2-40B4-BE49-F238E27FC236}">
              <a16:creationId xmlns:a16="http://schemas.microsoft.com/office/drawing/2014/main" id="{0918D488-EDF5-4BBD-9C56-3A9DBE0CAD58}"/>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02" name="Drop Down 4" hidden="1">
          <a:extLst>
            <a:ext uri="{63B3BB69-23CF-44E3-9099-C40C66FF867C}">
              <a14:compatExt xmlns:a14="http://schemas.microsoft.com/office/drawing/2010/main" spid="_x0000_s2052"/>
            </a:ext>
            <a:ext uri="{FF2B5EF4-FFF2-40B4-BE49-F238E27FC236}">
              <a16:creationId xmlns:a16="http://schemas.microsoft.com/office/drawing/2014/main" id="{9CE5622F-A203-4B1F-8B94-4E1F37E1C370}"/>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03" name="Drop Down 4" hidden="1">
          <a:extLst>
            <a:ext uri="{63B3BB69-23CF-44E3-9099-C40C66FF867C}">
              <a14:compatExt xmlns:a14="http://schemas.microsoft.com/office/drawing/2010/main" spid="_x0000_s2052"/>
            </a:ext>
            <a:ext uri="{FF2B5EF4-FFF2-40B4-BE49-F238E27FC236}">
              <a16:creationId xmlns:a16="http://schemas.microsoft.com/office/drawing/2014/main" id="{061CAF0A-8F01-4F3E-B910-2F9C3DB57E42}"/>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04" name="Drop Down 20" hidden="1">
          <a:extLst>
            <a:ext uri="{63B3BB69-23CF-44E3-9099-C40C66FF867C}">
              <a14:compatExt xmlns:a14="http://schemas.microsoft.com/office/drawing/2010/main" spid="_x0000_s2068"/>
            </a:ext>
            <a:ext uri="{FF2B5EF4-FFF2-40B4-BE49-F238E27FC236}">
              <a16:creationId xmlns:a16="http://schemas.microsoft.com/office/drawing/2014/main" id="{513887CF-E56E-411A-ACAC-3A6E5B39D3D0}"/>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05" name="Drop Down 24" hidden="1">
          <a:extLst>
            <a:ext uri="{63B3BB69-23CF-44E3-9099-C40C66FF867C}">
              <a14:compatExt xmlns:a14="http://schemas.microsoft.com/office/drawing/2010/main" spid="_x0000_s2072"/>
            </a:ext>
            <a:ext uri="{FF2B5EF4-FFF2-40B4-BE49-F238E27FC236}">
              <a16:creationId xmlns:a16="http://schemas.microsoft.com/office/drawing/2014/main" id="{448E50E5-41F4-49DE-A5C4-EAB94455C447}"/>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06" name="Drop Down 4" hidden="1">
          <a:extLst>
            <a:ext uri="{63B3BB69-23CF-44E3-9099-C40C66FF867C}">
              <a14:compatExt xmlns:a14="http://schemas.microsoft.com/office/drawing/2010/main" spid="_x0000_s2052"/>
            </a:ext>
            <a:ext uri="{FF2B5EF4-FFF2-40B4-BE49-F238E27FC236}">
              <a16:creationId xmlns:a16="http://schemas.microsoft.com/office/drawing/2014/main" id="{E53E8C5B-BDA5-44D2-B4AF-AD56B6720490}"/>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07" name="Drop Down 4" hidden="1">
          <a:extLst>
            <a:ext uri="{63B3BB69-23CF-44E3-9099-C40C66FF867C}">
              <a14:compatExt xmlns:a14="http://schemas.microsoft.com/office/drawing/2010/main" spid="_x0000_s2052"/>
            </a:ext>
            <a:ext uri="{FF2B5EF4-FFF2-40B4-BE49-F238E27FC236}">
              <a16:creationId xmlns:a16="http://schemas.microsoft.com/office/drawing/2014/main" id="{8286DB3B-DC3F-4371-91A1-96DE77C01F75}"/>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08" name="Drop Down 4" hidden="1">
          <a:extLst>
            <a:ext uri="{63B3BB69-23CF-44E3-9099-C40C66FF867C}">
              <a14:compatExt xmlns:a14="http://schemas.microsoft.com/office/drawing/2010/main" spid="_x0000_s2052"/>
            </a:ext>
            <a:ext uri="{FF2B5EF4-FFF2-40B4-BE49-F238E27FC236}">
              <a16:creationId xmlns:a16="http://schemas.microsoft.com/office/drawing/2014/main" id="{081C51E2-E7E7-49D6-BDC5-DFC3FA24CD24}"/>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09" name="Drop Down 4" hidden="1">
          <a:extLst>
            <a:ext uri="{63B3BB69-23CF-44E3-9099-C40C66FF867C}">
              <a14:compatExt xmlns:a14="http://schemas.microsoft.com/office/drawing/2010/main" spid="_x0000_s2052"/>
            </a:ext>
            <a:ext uri="{FF2B5EF4-FFF2-40B4-BE49-F238E27FC236}">
              <a16:creationId xmlns:a16="http://schemas.microsoft.com/office/drawing/2014/main" id="{DD43356D-6FEB-4E52-A55B-152196BE4F99}"/>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10" name="Drop Down 4" hidden="1">
          <a:extLst>
            <a:ext uri="{63B3BB69-23CF-44E3-9099-C40C66FF867C}">
              <a14:compatExt xmlns:a14="http://schemas.microsoft.com/office/drawing/2010/main" spid="_x0000_s2052"/>
            </a:ext>
            <a:ext uri="{FF2B5EF4-FFF2-40B4-BE49-F238E27FC236}">
              <a16:creationId xmlns:a16="http://schemas.microsoft.com/office/drawing/2014/main" id="{45594762-EC3E-4A1B-A079-8F984003253D}"/>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11" name="Drop Down 20" hidden="1">
          <a:extLst>
            <a:ext uri="{63B3BB69-23CF-44E3-9099-C40C66FF867C}">
              <a14:compatExt xmlns:a14="http://schemas.microsoft.com/office/drawing/2010/main" spid="_x0000_s2068"/>
            </a:ext>
            <a:ext uri="{FF2B5EF4-FFF2-40B4-BE49-F238E27FC236}">
              <a16:creationId xmlns:a16="http://schemas.microsoft.com/office/drawing/2014/main" id="{BAF85890-84AC-4AF4-B459-4C36999EC0B6}"/>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12" name="Drop Down 24" hidden="1">
          <a:extLst>
            <a:ext uri="{63B3BB69-23CF-44E3-9099-C40C66FF867C}">
              <a14:compatExt xmlns:a14="http://schemas.microsoft.com/office/drawing/2010/main" spid="_x0000_s2072"/>
            </a:ext>
            <a:ext uri="{FF2B5EF4-FFF2-40B4-BE49-F238E27FC236}">
              <a16:creationId xmlns:a16="http://schemas.microsoft.com/office/drawing/2014/main" id="{B2550A20-9310-49FA-87CE-5A45B5F6D374}"/>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13" name="Drop Down 4" hidden="1">
          <a:extLst>
            <a:ext uri="{63B3BB69-23CF-44E3-9099-C40C66FF867C}">
              <a14:compatExt xmlns:a14="http://schemas.microsoft.com/office/drawing/2010/main" spid="_x0000_s2052"/>
            </a:ext>
            <a:ext uri="{FF2B5EF4-FFF2-40B4-BE49-F238E27FC236}">
              <a16:creationId xmlns:a16="http://schemas.microsoft.com/office/drawing/2014/main" id="{099C4282-A2D5-464C-B53F-EDE126824DC9}"/>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14" name="Drop Down 4" hidden="1">
          <a:extLst>
            <a:ext uri="{63B3BB69-23CF-44E3-9099-C40C66FF867C}">
              <a14:compatExt xmlns:a14="http://schemas.microsoft.com/office/drawing/2010/main" spid="_x0000_s2052"/>
            </a:ext>
            <a:ext uri="{FF2B5EF4-FFF2-40B4-BE49-F238E27FC236}">
              <a16:creationId xmlns:a16="http://schemas.microsoft.com/office/drawing/2014/main" id="{0705AEC2-3D96-4566-874C-9B3110DAC7E4}"/>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15" name="Drop Down 4" hidden="1">
          <a:extLst>
            <a:ext uri="{63B3BB69-23CF-44E3-9099-C40C66FF867C}">
              <a14:compatExt xmlns:a14="http://schemas.microsoft.com/office/drawing/2010/main" spid="_x0000_s2052"/>
            </a:ext>
            <a:ext uri="{FF2B5EF4-FFF2-40B4-BE49-F238E27FC236}">
              <a16:creationId xmlns:a16="http://schemas.microsoft.com/office/drawing/2014/main" id="{763921AA-B236-4236-A8B0-470598012B85}"/>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16" name="Drop Down 4" hidden="1">
          <a:extLst>
            <a:ext uri="{63B3BB69-23CF-44E3-9099-C40C66FF867C}">
              <a14:compatExt xmlns:a14="http://schemas.microsoft.com/office/drawing/2010/main" spid="_x0000_s2052"/>
            </a:ext>
            <a:ext uri="{FF2B5EF4-FFF2-40B4-BE49-F238E27FC236}">
              <a16:creationId xmlns:a16="http://schemas.microsoft.com/office/drawing/2014/main" id="{FCEB0310-515F-4246-B45D-56CBD08805D8}"/>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17" name="Drop Down 4" hidden="1">
          <a:extLst>
            <a:ext uri="{63B3BB69-23CF-44E3-9099-C40C66FF867C}">
              <a14:compatExt xmlns:a14="http://schemas.microsoft.com/office/drawing/2010/main" spid="_x0000_s2052"/>
            </a:ext>
            <a:ext uri="{FF2B5EF4-FFF2-40B4-BE49-F238E27FC236}">
              <a16:creationId xmlns:a16="http://schemas.microsoft.com/office/drawing/2014/main" id="{94700998-8967-4A53-AA90-A74F7956DFC7}"/>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18" name="Drop Down 20" hidden="1">
          <a:extLst>
            <a:ext uri="{63B3BB69-23CF-44E3-9099-C40C66FF867C}">
              <a14:compatExt xmlns:a14="http://schemas.microsoft.com/office/drawing/2010/main" spid="_x0000_s2068"/>
            </a:ext>
            <a:ext uri="{FF2B5EF4-FFF2-40B4-BE49-F238E27FC236}">
              <a16:creationId xmlns:a16="http://schemas.microsoft.com/office/drawing/2014/main" id="{097B0159-6228-41EB-9645-C74566763EDC}"/>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19" name="Drop Down 24" hidden="1">
          <a:extLst>
            <a:ext uri="{63B3BB69-23CF-44E3-9099-C40C66FF867C}">
              <a14:compatExt xmlns:a14="http://schemas.microsoft.com/office/drawing/2010/main" spid="_x0000_s2072"/>
            </a:ext>
            <a:ext uri="{FF2B5EF4-FFF2-40B4-BE49-F238E27FC236}">
              <a16:creationId xmlns:a16="http://schemas.microsoft.com/office/drawing/2014/main" id="{149BF88B-5CFE-4509-98DF-BB4401E9BEAE}"/>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20" name="Drop Down 4" hidden="1">
          <a:extLst>
            <a:ext uri="{63B3BB69-23CF-44E3-9099-C40C66FF867C}">
              <a14:compatExt xmlns:a14="http://schemas.microsoft.com/office/drawing/2010/main" spid="_x0000_s2052"/>
            </a:ext>
            <a:ext uri="{FF2B5EF4-FFF2-40B4-BE49-F238E27FC236}">
              <a16:creationId xmlns:a16="http://schemas.microsoft.com/office/drawing/2014/main" id="{C81DCA72-6851-47C9-8F87-9211EB0B4FD4}"/>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21" name="Drop Down 4" hidden="1">
          <a:extLst>
            <a:ext uri="{63B3BB69-23CF-44E3-9099-C40C66FF867C}">
              <a14:compatExt xmlns:a14="http://schemas.microsoft.com/office/drawing/2010/main" spid="_x0000_s2052"/>
            </a:ext>
            <a:ext uri="{FF2B5EF4-FFF2-40B4-BE49-F238E27FC236}">
              <a16:creationId xmlns:a16="http://schemas.microsoft.com/office/drawing/2014/main" id="{D581A4D5-D51B-413C-8508-B780E9646A5C}"/>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22" name="Drop Down 4" hidden="1">
          <a:extLst>
            <a:ext uri="{63B3BB69-23CF-44E3-9099-C40C66FF867C}">
              <a14:compatExt xmlns:a14="http://schemas.microsoft.com/office/drawing/2010/main" spid="_x0000_s2052"/>
            </a:ext>
            <a:ext uri="{FF2B5EF4-FFF2-40B4-BE49-F238E27FC236}">
              <a16:creationId xmlns:a16="http://schemas.microsoft.com/office/drawing/2014/main" id="{F7E4EA59-029C-42AD-86C9-20A76E63E204}"/>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23" name="Drop Down 4" hidden="1">
          <a:extLst>
            <a:ext uri="{63B3BB69-23CF-44E3-9099-C40C66FF867C}">
              <a14:compatExt xmlns:a14="http://schemas.microsoft.com/office/drawing/2010/main" spid="_x0000_s2052"/>
            </a:ext>
            <a:ext uri="{FF2B5EF4-FFF2-40B4-BE49-F238E27FC236}">
              <a16:creationId xmlns:a16="http://schemas.microsoft.com/office/drawing/2014/main" id="{68E9BECA-837F-4227-9701-C0EBCB94DCAD}"/>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24" name="Drop Down 4" hidden="1">
          <a:extLst>
            <a:ext uri="{63B3BB69-23CF-44E3-9099-C40C66FF867C}">
              <a14:compatExt xmlns:a14="http://schemas.microsoft.com/office/drawing/2010/main" spid="_x0000_s2052"/>
            </a:ext>
            <a:ext uri="{FF2B5EF4-FFF2-40B4-BE49-F238E27FC236}">
              <a16:creationId xmlns:a16="http://schemas.microsoft.com/office/drawing/2014/main" id="{6158A7B1-9667-4A43-9E26-B8F9F8DD46DF}"/>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25" name="Drop Down 20" hidden="1">
          <a:extLst>
            <a:ext uri="{63B3BB69-23CF-44E3-9099-C40C66FF867C}">
              <a14:compatExt xmlns:a14="http://schemas.microsoft.com/office/drawing/2010/main" spid="_x0000_s2068"/>
            </a:ext>
            <a:ext uri="{FF2B5EF4-FFF2-40B4-BE49-F238E27FC236}">
              <a16:creationId xmlns:a16="http://schemas.microsoft.com/office/drawing/2014/main" id="{08249F38-0FA4-456B-A15C-FEFB0CD41179}"/>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26" name="Drop Down 24" hidden="1">
          <a:extLst>
            <a:ext uri="{63B3BB69-23CF-44E3-9099-C40C66FF867C}">
              <a14:compatExt xmlns:a14="http://schemas.microsoft.com/office/drawing/2010/main" spid="_x0000_s2072"/>
            </a:ext>
            <a:ext uri="{FF2B5EF4-FFF2-40B4-BE49-F238E27FC236}">
              <a16:creationId xmlns:a16="http://schemas.microsoft.com/office/drawing/2014/main" id="{74AAC8A6-9E14-4EAA-A04B-73D90FAC94C3}"/>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27" name="Drop Down 4" hidden="1">
          <a:extLst>
            <a:ext uri="{63B3BB69-23CF-44E3-9099-C40C66FF867C}">
              <a14:compatExt xmlns:a14="http://schemas.microsoft.com/office/drawing/2010/main" spid="_x0000_s2052"/>
            </a:ext>
            <a:ext uri="{FF2B5EF4-FFF2-40B4-BE49-F238E27FC236}">
              <a16:creationId xmlns:a16="http://schemas.microsoft.com/office/drawing/2014/main" id="{9E27E5FA-6FCC-4808-82AD-674AA1D0534C}"/>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28" name="Drop Down 4" hidden="1">
          <a:extLst>
            <a:ext uri="{63B3BB69-23CF-44E3-9099-C40C66FF867C}">
              <a14:compatExt xmlns:a14="http://schemas.microsoft.com/office/drawing/2010/main" spid="_x0000_s2052"/>
            </a:ext>
            <a:ext uri="{FF2B5EF4-FFF2-40B4-BE49-F238E27FC236}">
              <a16:creationId xmlns:a16="http://schemas.microsoft.com/office/drawing/2014/main" id="{774014D2-DD93-47CA-98EB-8561FB1901C6}"/>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29" name="Drop Down 4" hidden="1">
          <a:extLst>
            <a:ext uri="{63B3BB69-23CF-44E3-9099-C40C66FF867C}">
              <a14:compatExt xmlns:a14="http://schemas.microsoft.com/office/drawing/2010/main" spid="_x0000_s2052"/>
            </a:ext>
            <a:ext uri="{FF2B5EF4-FFF2-40B4-BE49-F238E27FC236}">
              <a16:creationId xmlns:a16="http://schemas.microsoft.com/office/drawing/2014/main" id="{AB6A1C28-EB29-4E33-86B3-D6770AD928DB}"/>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30" name="Drop Down 4" hidden="1">
          <a:extLst>
            <a:ext uri="{63B3BB69-23CF-44E3-9099-C40C66FF867C}">
              <a14:compatExt xmlns:a14="http://schemas.microsoft.com/office/drawing/2010/main" spid="_x0000_s2052"/>
            </a:ext>
            <a:ext uri="{FF2B5EF4-FFF2-40B4-BE49-F238E27FC236}">
              <a16:creationId xmlns:a16="http://schemas.microsoft.com/office/drawing/2014/main" id="{B4C2DDDA-294F-4E09-A805-3DFB86262440}"/>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31" name="Drop Down 4" hidden="1">
          <a:extLst>
            <a:ext uri="{63B3BB69-23CF-44E3-9099-C40C66FF867C}">
              <a14:compatExt xmlns:a14="http://schemas.microsoft.com/office/drawing/2010/main" spid="_x0000_s2052"/>
            </a:ext>
            <a:ext uri="{FF2B5EF4-FFF2-40B4-BE49-F238E27FC236}">
              <a16:creationId xmlns:a16="http://schemas.microsoft.com/office/drawing/2014/main" id="{EF37483A-0AB2-48E8-A737-09FD27E762E7}"/>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32" name="Drop Down 20" hidden="1">
          <a:extLst>
            <a:ext uri="{63B3BB69-23CF-44E3-9099-C40C66FF867C}">
              <a14:compatExt xmlns:a14="http://schemas.microsoft.com/office/drawing/2010/main" spid="_x0000_s2068"/>
            </a:ext>
            <a:ext uri="{FF2B5EF4-FFF2-40B4-BE49-F238E27FC236}">
              <a16:creationId xmlns:a16="http://schemas.microsoft.com/office/drawing/2014/main" id="{1F980A8C-F3D5-4B4C-8283-C67668D94FF2}"/>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33" name="Drop Down 24" hidden="1">
          <a:extLst>
            <a:ext uri="{63B3BB69-23CF-44E3-9099-C40C66FF867C}">
              <a14:compatExt xmlns:a14="http://schemas.microsoft.com/office/drawing/2010/main" spid="_x0000_s2072"/>
            </a:ext>
            <a:ext uri="{FF2B5EF4-FFF2-40B4-BE49-F238E27FC236}">
              <a16:creationId xmlns:a16="http://schemas.microsoft.com/office/drawing/2014/main" id="{A5D99550-A1BE-4E00-8F1D-CD3C08200E49}"/>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34" name="Drop Down 4" hidden="1">
          <a:extLst>
            <a:ext uri="{63B3BB69-23CF-44E3-9099-C40C66FF867C}">
              <a14:compatExt xmlns:a14="http://schemas.microsoft.com/office/drawing/2010/main" spid="_x0000_s2052"/>
            </a:ext>
            <a:ext uri="{FF2B5EF4-FFF2-40B4-BE49-F238E27FC236}">
              <a16:creationId xmlns:a16="http://schemas.microsoft.com/office/drawing/2014/main" id="{C143379F-055A-4D50-A411-D6B4C074D5EB}"/>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35" name="Drop Down 4" hidden="1">
          <a:extLst>
            <a:ext uri="{63B3BB69-23CF-44E3-9099-C40C66FF867C}">
              <a14:compatExt xmlns:a14="http://schemas.microsoft.com/office/drawing/2010/main" spid="_x0000_s2052"/>
            </a:ext>
            <a:ext uri="{FF2B5EF4-FFF2-40B4-BE49-F238E27FC236}">
              <a16:creationId xmlns:a16="http://schemas.microsoft.com/office/drawing/2014/main" id="{489FF3BD-4BDE-456D-ADF7-3B6F5BBAD61A}"/>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36" name="Drop Down 4" hidden="1">
          <a:extLst>
            <a:ext uri="{63B3BB69-23CF-44E3-9099-C40C66FF867C}">
              <a14:compatExt xmlns:a14="http://schemas.microsoft.com/office/drawing/2010/main" spid="_x0000_s2052"/>
            </a:ext>
            <a:ext uri="{FF2B5EF4-FFF2-40B4-BE49-F238E27FC236}">
              <a16:creationId xmlns:a16="http://schemas.microsoft.com/office/drawing/2014/main" id="{4E99B4DC-722E-4A48-915B-5F5183AEE55C}"/>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37" name="Drop Down 4" hidden="1">
          <a:extLst>
            <a:ext uri="{63B3BB69-23CF-44E3-9099-C40C66FF867C}">
              <a14:compatExt xmlns:a14="http://schemas.microsoft.com/office/drawing/2010/main" spid="_x0000_s2052"/>
            </a:ext>
            <a:ext uri="{FF2B5EF4-FFF2-40B4-BE49-F238E27FC236}">
              <a16:creationId xmlns:a16="http://schemas.microsoft.com/office/drawing/2014/main" id="{E02B8157-22DB-4D0C-9537-12EAB86830B9}"/>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38" name="Drop Down 4" hidden="1">
          <a:extLst>
            <a:ext uri="{63B3BB69-23CF-44E3-9099-C40C66FF867C}">
              <a14:compatExt xmlns:a14="http://schemas.microsoft.com/office/drawing/2010/main" spid="_x0000_s2052"/>
            </a:ext>
            <a:ext uri="{FF2B5EF4-FFF2-40B4-BE49-F238E27FC236}">
              <a16:creationId xmlns:a16="http://schemas.microsoft.com/office/drawing/2014/main" id="{94CCE126-DF03-43D5-B095-A59EE745D699}"/>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39" name="Drop Down 20" hidden="1">
          <a:extLst>
            <a:ext uri="{63B3BB69-23CF-44E3-9099-C40C66FF867C}">
              <a14:compatExt xmlns:a14="http://schemas.microsoft.com/office/drawing/2010/main" spid="_x0000_s2068"/>
            </a:ext>
            <a:ext uri="{FF2B5EF4-FFF2-40B4-BE49-F238E27FC236}">
              <a16:creationId xmlns:a16="http://schemas.microsoft.com/office/drawing/2014/main" id="{EAD9F649-E7E2-4E52-A5FE-524199A367E8}"/>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40" name="Drop Down 24" hidden="1">
          <a:extLst>
            <a:ext uri="{63B3BB69-23CF-44E3-9099-C40C66FF867C}">
              <a14:compatExt xmlns:a14="http://schemas.microsoft.com/office/drawing/2010/main" spid="_x0000_s2072"/>
            </a:ext>
            <a:ext uri="{FF2B5EF4-FFF2-40B4-BE49-F238E27FC236}">
              <a16:creationId xmlns:a16="http://schemas.microsoft.com/office/drawing/2014/main" id="{84ED877B-1D7E-483A-98D6-6ECFC173B686}"/>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41" name="Drop Down 4" hidden="1">
          <a:extLst>
            <a:ext uri="{63B3BB69-23CF-44E3-9099-C40C66FF867C}">
              <a14:compatExt xmlns:a14="http://schemas.microsoft.com/office/drawing/2010/main" spid="_x0000_s2052"/>
            </a:ext>
            <a:ext uri="{FF2B5EF4-FFF2-40B4-BE49-F238E27FC236}">
              <a16:creationId xmlns:a16="http://schemas.microsoft.com/office/drawing/2014/main" id="{98349D79-C173-4E5A-AF84-4113202B5E51}"/>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42" name="Drop Down 4" hidden="1">
          <a:extLst>
            <a:ext uri="{63B3BB69-23CF-44E3-9099-C40C66FF867C}">
              <a14:compatExt xmlns:a14="http://schemas.microsoft.com/office/drawing/2010/main" spid="_x0000_s2052"/>
            </a:ext>
            <a:ext uri="{FF2B5EF4-FFF2-40B4-BE49-F238E27FC236}">
              <a16:creationId xmlns:a16="http://schemas.microsoft.com/office/drawing/2014/main" id="{D9BE3BE1-A3A7-4EB4-8A3A-3B446A7B0218}"/>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43" name="Drop Down 4" hidden="1">
          <a:extLst>
            <a:ext uri="{63B3BB69-23CF-44E3-9099-C40C66FF867C}">
              <a14:compatExt xmlns:a14="http://schemas.microsoft.com/office/drawing/2010/main" spid="_x0000_s2052"/>
            </a:ext>
            <a:ext uri="{FF2B5EF4-FFF2-40B4-BE49-F238E27FC236}">
              <a16:creationId xmlns:a16="http://schemas.microsoft.com/office/drawing/2014/main" id="{DF6E8B37-FDB2-45A8-9E68-49CB2BF30E7D}"/>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44" name="Drop Down 4" hidden="1">
          <a:extLst>
            <a:ext uri="{63B3BB69-23CF-44E3-9099-C40C66FF867C}">
              <a14:compatExt xmlns:a14="http://schemas.microsoft.com/office/drawing/2010/main" spid="_x0000_s2052"/>
            </a:ext>
            <a:ext uri="{FF2B5EF4-FFF2-40B4-BE49-F238E27FC236}">
              <a16:creationId xmlns:a16="http://schemas.microsoft.com/office/drawing/2014/main" id="{8574B3FC-E1D0-4187-A714-FA29B0942757}"/>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45" name="Drop Down 4" hidden="1">
          <a:extLst>
            <a:ext uri="{63B3BB69-23CF-44E3-9099-C40C66FF867C}">
              <a14:compatExt xmlns:a14="http://schemas.microsoft.com/office/drawing/2010/main" spid="_x0000_s2052"/>
            </a:ext>
            <a:ext uri="{FF2B5EF4-FFF2-40B4-BE49-F238E27FC236}">
              <a16:creationId xmlns:a16="http://schemas.microsoft.com/office/drawing/2014/main" id="{D4850938-AC91-42A7-A8B1-F2B8F5FDCAB8}"/>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46" name="Drop Down 20" hidden="1">
          <a:extLst>
            <a:ext uri="{63B3BB69-23CF-44E3-9099-C40C66FF867C}">
              <a14:compatExt xmlns:a14="http://schemas.microsoft.com/office/drawing/2010/main" spid="_x0000_s2068"/>
            </a:ext>
            <a:ext uri="{FF2B5EF4-FFF2-40B4-BE49-F238E27FC236}">
              <a16:creationId xmlns:a16="http://schemas.microsoft.com/office/drawing/2014/main" id="{C702FF94-D8A9-407D-909C-DEB72ADB685B}"/>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47" name="Drop Down 24" hidden="1">
          <a:extLst>
            <a:ext uri="{63B3BB69-23CF-44E3-9099-C40C66FF867C}">
              <a14:compatExt xmlns:a14="http://schemas.microsoft.com/office/drawing/2010/main" spid="_x0000_s2072"/>
            </a:ext>
            <a:ext uri="{FF2B5EF4-FFF2-40B4-BE49-F238E27FC236}">
              <a16:creationId xmlns:a16="http://schemas.microsoft.com/office/drawing/2014/main" id="{B8AA14F6-956E-4A25-A27D-68EA69C281B4}"/>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48" name="Drop Down 4" hidden="1">
          <a:extLst>
            <a:ext uri="{63B3BB69-23CF-44E3-9099-C40C66FF867C}">
              <a14:compatExt xmlns:a14="http://schemas.microsoft.com/office/drawing/2010/main" spid="_x0000_s2052"/>
            </a:ext>
            <a:ext uri="{FF2B5EF4-FFF2-40B4-BE49-F238E27FC236}">
              <a16:creationId xmlns:a16="http://schemas.microsoft.com/office/drawing/2014/main" id="{9A00A02C-6116-48F3-83A3-01E461D32542}"/>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49" name="Drop Down 4" hidden="1">
          <a:extLst>
            <a:ext uri="{63B3BB69-23CF-44E3-9099-C40C66FF867C}">
              <a14:compatExt xmlns:a14="http://schemas.microsoft.com/office/drawing/2010/main" spid="_x0000_s2052"/>
            </a:ext>
            <a:ext uri="{FF2B5EF4-FFF2-40B4-BE49-F238E27FC236}">
              <a16:creationId xmlns:a16="http://schemas.microsoft.com/office/drawing/2014/main" id="{82E4DFCF-32E2-4405-A954-08151D5A9F95}"/>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50" name="Drop Down 4" hidden="1">
          <a:extLst>
            <a:ext uri="{63B3BB69-23CF-44E3-9099-C40C66FF867C}">
              <a14:compatExt xmlns:a14="http://schemas.microsoft.com/office/drawing/2010/main" spid="_x0000_s2052"/>
            </a:ext>
            <a:ext uri="{FF2B5EF4-FFF2-40B4-BE49-F238E27FC236}">
              <a16:creationId xmlns:a16="http://schemas.microsoft.com/office/drawing/2014/main" id="{DAC90F41-E070-4698-974E-D74EF2BC5176}"/>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51" name="Drop Down 4" hidden="1">
          <a:extLst>
            <a:ext uri="{63B3BB69-23CF-44E3-9099-C40C66FF867C}">
              <a14:compatExt xmlns:a14="http://schemas.microsoft.com/office/drawing/2010/main" spid="_x0000_s2052"/>
            </a:ext>
            <a:ext uri="{FF2B5EF4-FFF2-40B4-BE49-F238E27FC236}">
              <a16:creationId xmlns:a16="http://schemas.microsoft.com/office/drawing/2014/main" id="{2D87D089-D18F-4D4D-BED4-416B8AC0D261}"/>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52" name="Drop Down 4" hidden="1">
          <a:extLst>
            <a:ext uri="{63B3BB69-23CF-44E3-9099-C40C66FF867C}">
              <a14:compatExt xmlns:a14="http://schemas.microsoft.com/office/drawing/2010/main" spid="_x0000_s2052"/>
            </a:ext>
            <a:ext uri="{FF2B5EF4-FFF2-40B4-BE49-F238E27FC236}">
              <a16:creationId xmlns:a16="http://schemas.microsoft.com/office/drawing/2014/main" id="{7F4B77D4-EA7C-4626-ABFC-99E8453DF007}"/>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53" name="Drop Down 20" hidden="1">
          <a:extLst>
            <a:ext uri="{63B3BB69-23CF-44E3-9099-C40C66FF867C}">
              <a14:compatExt xmlns:a14="http://schemas.microsoft.com/office/drawing/2010/main" spid="_x0000_s2068"/>
            </a:ext>
            <a:ext uri="{FF2B5EF4-FFF2-40B4-BE49-F238E27FC236}">
              <a16:creationId xmlns:a16="http://schemas.microsoft.com/office/drawing/2014/main" id="{B687B478-120F-4326-89A1-93C49677A38D}"/>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54" name="Drop Down 24" hidden="1">
          <a:extLst>
            <a:ext uri="{63B3BB69-23CF-44E3-9099-C40C66FF867C}">
              <a14:compatExt xmlns:a14="http://schemas.microsoft.com/office/drawing/2010/main" spid="_x0000_s2072"/>
            </a:ext>
            <a:ext uri="{FF2B5EF4-FFF2-40B4-BE49-F238E27FC236}">
              <a16:creationId xmlns:a16="http://schemas.microsoft.com/office/drawing/2014/main" id="{01ACC998-2100-4F4A-B0E4-E4538CEF1755}"/>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55" name="Drop Down 4" hidden="1">
          <a:extLst>
            <a:ext uri="{63B3BB69-23CF-44E3-9099-C40C66FF867C}">
              <a14:compatExt xmlns:a14="http://schemas.microsoft.com/office/drawing/2010/main" spid="_x0000_s2052"/>
            </a:ext>
            <a:ext uri="{FF2B5EF4-FFF2-40B4-BE49-F238E27FC236}">
              <a16:creationId xmlns:a16="http://schemas.microsoft.com/office/drawing/2014/main" id="{020F88F7-B33B-4429-B59E-9A1BA84A9ACA}"/>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56" name="Drop Down 4" hidden="1">
          <a:extLst>
            <a:ext uri="{63B3BB69-23CF-44E3-9099-C40C66FF867C}">
              <a14:compatExt xmlns:a14="http://schemas.microsoft.com/office/drawing/2010/main" spid="_x0000_s2052"/>
            </a:ext>
            <a:ext uri="{FF2B5EF4-FFF2-40B4-BE49-F238E27FC236}">
              <a16:creationId xmlns:a16="http://schemas.microsoft.com/office/drawing/2014/main" id="{D681D787-4B26-4ACA-AF52-D9840C169594}"/>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57" name="Drop Down 4" hidden="1">
          <a:extLst>
            <a:ext uri="{63B3BB69-23CF-44E3-9099-C40C66FF867C}">
              <a14:compatExt xmlns:a14="http://schemas.microsoft.com/office/drawing/2010/main" spid="_x0000_s2052"/>
            </a:ext>
            <a:ext uri="{FF2B5EF4-FFF2-40B4-BE49-F238E27FC236}">
              <a16:creationId xmlns:a16="http://schemas.microsoft.com/office/drawing/2014/main" id="{8F9FC4D8-C053-450B-802B-B42221FA6608}"/>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58" name="Drop Down 4" hidden="1">
          <a:extLst>
            <a:ext uri="{63B3BB69-23CF-44E3-9099-C40C66FF867C}">
              <a14:compatExt xmlns:a14="http://schemas.microsoft.com/office/drawing/2010/main" spid="_x0000_s2052"/>
            </a:ext>
            <a:ext uri="{FF2B5EF4-FFF2-40B4-BE49-F238E27FC236}">
              <a16:creationId xmlns:a16="http://schemas.microsoft.com/office/drawing/2014/main" id="{484CAB63-1374-4A8D-BB20-4A6048995371}"/>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59" name="Drop Down 4" hidden="1">
          <a:extLst>
            <a:ext uri="{63B3BB69-23CF-44E3-9099-C40C66FF867C}">
              <a14:compatExt xmlns:a14="http://schemas.microsoft.com/office/drawing/2010/main" spid="_x0000_s2052"/>
            </a:ext>
            <a:ext uri="{FF2B5EF4-FFF2-40B4-BE49-F238E27FC236}">
              <a16:creationId xmlns:a16="http://schemas.microsoft.com/office/drawing/2014/main" id="{4EE9947B-CDD5-4D01-A042-30B3F7C0EC3E}"/>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317</xdr:row>
      <xdr:rowOff>0</xdr:rowOff>
    </xdr:from>
    <xdr:ext cx="1921468" cy="195685"/>
    <xdr:sp macro="" textlink="">
      <xdr:nvSpPr>
        <xdr:cNvPr id="3560" name="Drop Down 20" hidden="1">
          <a:extLst>
            <a:ext uri="{63B3BB69-23CF-44E3-9099-C40C66FF867C}">
              <a14:compatExt xmlns:a14="http://schemas.microsoft.com/office/drawing/2010/main" spid="_x0000_s2068"/>
            </a:ext>
            <a:ext uri="{FF2B5EF4-FFF2-40B4-BE49-F238E27FC236}">
              <a16:creationId xmlns:a16="http://schemas.microsoft.com/office/drawing/2014/main" id="{4B012655-42F8-41C1-97D3-CC9ADCE7BE65}"/>
            </a:ext>
          </a:extLst>
        </xdr:cNvPr>
        <xdr:cNvSpPr/>
      </xdr:nvSpPr>
      <xdr:spPr bwMode="auto">
        <a:xfrm>
          <a:off x="6065520" y="560374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61" name="Drop Down 24" hidden="1">
          <a:extLst>
            <a:ext uri="{63B3BB69-23CF-44E3-9099-C40C66FF867C}">
              <a14:compatExt xmlns:a14="http://schemas.microsoft.com/office/drawing/2010/main" spid="_x0000_s2072"/>
            </a:ext>
            <a:ext uri="{FF2B5EF4-FFF2-40B4-BE49-F238E27FC236}">
              <a16:creationId xmlns:a16="http://schemas.microsoft.com/office/drawing/2014/main" id="{B902E2A2-A2E5-4DA9-8B41-1BFD790E4094}"/>
            </a:ext>
          </a:extLst>
        </xdr:cNvPr>
        <xdr:cNvSpPr/>
      </xdr:nvSpPr>
      <xdr:spPr bwMode="auto">
        <a:xfrm>
          <a:off x="3901440" y="560374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62" name="Drop Down 4" hidden="1">
          <a:extLst>
            <a:ext uri="{63B3BB69-23CF-44E3-9099-C40C66FF867C}">
              <a14:compatExt xmlns:a14="http://schemas.microsoft.com/office/drawing/2010/main" spid="_x0000_s2052"/>
            </a:ext>
            <a:ext uri="{FF2B5EF4-FFF2-40B4-BE49-F238E27FC236}">
              <a16:creationId xmlns:a16="http://schemas.microsoft.com/office/drawing/2014/main" id="{451CADDB-91EE-469C-98BC-4EFC7C4F0473}"/>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63" name="Drop Down 4" hidden="1">
          <a:extLst>
            <a:ext uri="{63B3BB69-23CF-44E3-9099-C40C66FF867C}">
              <a14:compatExt xmlns:a14="http://schemas.microsoft.com/office/drawing/2010/main" spid="_x0000_s2052"/>
            </a:ext>
            <a:ext uri="{FF2B5EF4-FFF2-40B4-BE49-F238E27FC236}">
              <a16:creationId xmlns:a16="http://schemas.microsoft.com/office/drawing/2014/main" id="{ED846575-107B-4F71-83DF-9A7D4BEAEE1F}"/>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317</xdr:row>
      <xdr:rowOff>0</xdr:rowOff>
    </xdr:from>
    <xdr:ext cx="2529840" cy="195685"/>
    <xdr:sp macro="" textlink="">
      <xdr:nvSpPr>
        <xdr:cNvPr id="3564" name="Drop Down 4" hidden="1">
          <a:extLst>
            <a:ext uri="{63B3BB69-23CF-44E3-9099-C40C66FF867C}">
              <a14:compatExt xmlns:a14="http://schemas.microsoft.com/office/drawing/2010/main" spid="_x0000_s2052"/>
            </a:ext>
            <a:ext uri="{FF2B5EF4-FFF2-40B4-BE49-F238E27FC236}">
              <a16:creationId xmlns:a16="http://schemas.microsoft.com/office/drawing/2014/main" id="{9A41576A-BA4A-4BAB-B361-81534AB67DD7}"/>
            </a:ext>
          </a:extLst>
        </xdr:cNvPr>
        <xdr:cNvSpPr/>
      </xdr:nvSpPr>
      <xdr:spPr bwMode="auto">
        <a:xfrm>
          <a:off x="553974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317</xdr:row>
      <xdr:rowOff>0</xdr:rowOff>
    </xdr:from>
    <xdr:ext cx="2529840" cy="195685"/>
    <xdr:sp macro="" textlink="">
      <xdr:nvSpPr>
        <xdr:cNvPr id="3565" name="Drop Down 4" hidden="1">
          <a:extLst>
            <a:ext uri="{63B3BB69-23CF-44E3-9099-C40C66FF867C}">
              <a14:compatExt xmlns:a14="http://schemas.microsoft.com/office/drawing/2010/main" spid="_x0000_s2052"/>
            </a:ext>
            <a:ext uri="{FF2B5EF4-FFF2-40B4-BE49-F238E27FC236}">
              <a16:creationId xmlns:a16="http://schemas.microsoft.com/office/drawing/2014/main" id="{E7B0954D-5BE2-4534-AE26-2EB0AB8EEA2A}"/>
            </a:ext>
          </a:extLst>
        </xdr:cNvPr>
        <xdr:cNvSpPr/>
      </xdr:nvSpPr>
      <xdr:spPr bwMode="auto">
        <a:xfrm>
          <a:off x="5227320" y="560374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66" name="Drop Down 4" hidden="1">
          <a:extLst>
            <a:ext uri="{63B3BB69-23CF-44E3-9099-C40C66FF867C}">
              <a14:compatExt xmlns:a14="http://schemas.microsoft.com/office/drawing/2010/main" spid="_x0000_s2052"/>
            </a:ext>
            <a:ext uri="{FF2B5EF4-FFF2-40B4-BE49-F238E27FC236}">
              <a16:creationId xmlns:a16="http://schemas.microsoft.com/office/drawing/2014/main" id="{705019E4-DCE3-4F4A-897A-2E3A00CAC262}"/>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567" name="Drop Down 20" hidden="1">
          <a:extLst>
            <a:ext uri="{63B3BB69-23CF-44E3-9099-C40C66FF867C}">
              <a14:compatExt xmlns:a14="http://schemas.microsoft.com/office/drawing/2010/main" spid="_x0000_s2068"/>
            </a:ext>
            <a:ext uri="{FF2B5EF4-FFF2-40B4-BE49-F238E27FC236}">
              <a16:creationId xmlns:a16="http://schemas.microsoft.com/office/drawing/2014/main" id="{B50E0C31-990D-4899-891E-3FB939D05BED}"/>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68" name="Drop Down 24" hidden="1">
          <a:extLst>
            <a:ext uri="{63B3BB69-23CF-44E3-9099-C40C66FF867C}">
              <a14:compatExt xmlns:a14="http://schemas.microsoft.com/office/drawing/2010/main" spid="_x0000_s2072"/>
            </a:ext>
            <a:ext uri="{FF2B5EF4-FFF2-40B4-BE49-F238E27FC236}">
              <a16:creationId xmlns:a16="http://schemas.microsoft.com/office/drawing/2014/main" id="{5207C798-A84B-4D03-9802-D62137DD7CAC}"/>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69" name="Drop Down 4" hidden="1">
          <a:extLst>
            <a:ext uri="{63B3BB69-23CF-44E3-9099-C40C66FF867C}">
              <a14:compatExt xmlns:a14="http://schemas.microsoft.com/office/drawing/2010/main" spid="_x0000_s2052"/>
            </a:ext>
            <a:ext uri="{FF2B5EF4-FFF2-40B4-BE49-F238E27FC236}">
              <a16:creationId xmlns:a16="http://schemas.microsoft.com/office/drawing/2014/main" id="{7D0E16A8-77AD-48E7-9FD5-9995BD4921B3}"/>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70" name="Drop Down 4" hidden="1">
          <a:extLst>
            <a:ext uri="{63B3BB69-23CF-44E3-9099-C40C66FF867C}">
              <a14:compatExt xmlns:a14="http://schemas.microsoft.com/office/drawing/2010/main" spid="_x0000_s2052"/>
            </a:ext>
            <a:ext uri="{FF2B5EF4-FFF2-40B4-BE49-F238E27FC236}">
              <a16:creationId xmlns:a16="http://schemas.microsoft.com/office/drawing/2014/main" id="{52F63CD7-906B-4C40-8E8F-80180D704828}"/>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71" name="Drop Down 4" hidden="1">
          <a:extLst>
            <a:ext uri="{63B3BB69-23CF-44E3-9099-C40C66FF867C}">
              <a14:compatExt xmlns:a14="http://schemas.microsoft.com/office/drawing/2010/main" spid="_x0000_s2052"/>
            </a:ext>
            <a:ext uri="{FF2B5EF4-FFF2-40B4-BE49-F238E27FC236}">
              <a16:creationId xmlns:a16="http://schemas.microsoft.com/office/drawing/2014/main" id="{E43F09B3-3EC5-4A3A-82A7-538D8880697A}"/>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72" name="Drop Down 4" hidden="1">
          <a:extLst>
            <a:ext uri="{63B3BB69-23CF-44E3-9099-C40C66FF867C}">
              <a14:compatExt xmlns:a14="http://schemas.microsoft.com/office/drawing/2010/main" spid="_x0000_s2052"/>
            </a:ext>
            <a:ext uri="{FF2B5EF4-FFF2-40B4-BE49-F238E27FC236}">
              <a16:creationId xmlns:a16="http://schemas.microsoft.com/office/drawing/2014/main" id="{B6864EAE-490E-466C-A38B-B36D5338D343}"/>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73" name="Drop Down 4" hidden="1">
          <a:extLst>
            <a:ext uri="{63B3BB69-23CF-44E3-9099-C40C66FF867C}">
              <a14:compatExt xmlns:a14="http://schemas.microsoft.com/office/drawing/2010/main" spid="_x0000_s2052"/>
            </a:ext>
            <a:ext uri="{FF2B5EF4-FFF2-40B4-BE49-F238E27FC236}">
              <a16:creationId xmlns:a16="http://schemas.microsoft.com/office/drawing/2014/main" id="{FAC5EBB1-DA14-44EA-8B02-94275B29208F}"/>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574" name="Drop Down 20" hidden="1">
          <a:extLst>
            <a:ext uri="{63B3BB69-23CF-44E3-9099-C40C66FF867C}">
              <a14:compatExt xmlns:a14="http://schemas.microsoft.com/office/drawing/2010/main" spid="_x0000_s2068"/>
            </a:ext>
            <a:ext uri="{FF2B5EF4-FFF2-40B4-BE49-F238E27FC236}">
              <a16:creationId xmlns:a16="http://schemas.microsoft.com/office/drawing/2014/main" id="{3B0C4716-59AF-4271-89A7-98C83ACE9A88}"/>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75" name="Drop Down 24" hidden="1">
          <a:extLst>
            <a:ext uri="{63B3BB69-23CF-44E3-9099-C40C66FF867C}">
              <a14:compatExt xmlns:a14="http://schemas.microsoft.com/office/drawing/2010/main" spid="_x0000_s2072"/>
            </a:ext>
            <a:ext uri="{FF2B5EF4-FFF2-40B4-BE49-F238E27FC236}">
              <a16:creationId xmlns:a16="http://schemas.microsoft.com/office/drawing/2014/main" id="{2E22AC6F-C746-48A9-B7A7-FE4EDB5ADD85}"/>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76" name="Drop Down 4" hidden="1">
          <a:extLst>
            <a:ext uri="{63B3BB69-23CF-44E3-9099-C40C66FF867C}">
              <a14:compatExt xmlns:a14="http://schemas.microsoft.com/office/drawing/2010/main" spid="_x0000_s2052"/>
            </a:ext>
            <a:ext uri="{FF2B5EF4-FFF2-40B4-BE49-F238E27FC236}">
              <a16:creationId xmlns:a16="http://schemas.microsoft.com/office/drawing/2014/main" id="{2F4B396D-DD58-4860-BA1C-2A0432E2A680}"/>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77" name="Drop Down 4" hidden="1">
          <a:extLst>
            <a:ext uri="{63B3BB69-23CF-44E3-9099-C40C66FF867C}">
              <a14:compatExt xmlns:a14="http://schemas.microsoft.com/office/drawing/2010/main" spid="_x0000_s2052"/>
            </a:ext>
            <a:ext uri="{FF2B5EF4-FFF2-40B4-BE49-F238E27FC236}">
              <a16:creationId xmlns:a16="http://schemas.microsoft.com/office/drawing/2014/main" id="{2458CE82-2D9A-40A2-B785-E5986AEE469E}"/>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78" name="Drop Down 4" hidden="1">
          <a:extLst>
            <a:ext uri="{63B3BB69-23CF-44E3-9099-C40C66FF867C}">
              <a14:compatExt xmlns:a14="http://schemas.microsoft.com/office/drawing/2010/main" spid="_x0000_s2052"/>
            </a:ext>
            <a:ext uri="{FF2B5EF4-FFF2-40B4-BE49-F238E27FC236}">
              <a16:creationId xmlns:a16="http://schemas.microsoft.com/office/drawing/2014/main" id="{5415FD82-126F-4F3E-902A-D97DADA8B93A}"/>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79" name="Drop Down 4" hidden="1">
          <a:extLst>
            <a:ext uri="{63B3BB69-23CF-44E3-9099-C40C66FF867C}">
              <a14:compatExt xmlns:a14="http://schemas.microsoft.com/office/drawing/2010/main" spid="_x0000_s2052"/>
            </a:ext>
            <a:ext uri="{FF2B5EF4-FFF2-40B4-BE49-F238E27FC236}">
              <a16:creationId xmlns:a16="http://schemas.microsoft.com/office/drawing/2014/main" id="{C157F1C9-7CB5-4EAF-A0C4-2CE2BC9D0169}"/>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80" name="Drop Down 4" hidden="1">
          <a:extLst>
            <a:ext uri="{63B3BB69-23CF-44E3-9099-C40C66FF867C}">
              <a14:compatExt xmlns:a14="http://schemas.microsoft.com/office/drawing/2010/main" spid="_x0000_s2052"/>
            </a:ext>
            <a:ext uri="{FF2B5EF4-FFF2-40B4-BE49-F238E27FC236}">
              <a16:creationId xmlns:a16="http://schemas.microsoft.com/office/drawing/2014/main" id="{4949DDF3-7DD3-4EBA-ABFD-3CE4F7E3E5EA}"/>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581" name="Drop Down 20" hidden="1">
          <a:extLst>
            <a:ext uri="{63B3BB69-23CF-44E3-9099-C40C66FF867C}">
              <a14:compatExt xmlns:a14="http://schemas.microsoft.com/office/drawing/2010/main" spid="_x0000_s2068"/>
            </a:ext>
            <a:ext uri="{FF2B5EF4-FFF2-40B4-BE49-F238E27FC236}">
              <a16:creationId xmlns:a16="http://schemas.microsoft.com/office/drawing/2014/main" id="{30E4C626-28E8-4761-9978-D6BABD277E55}"/>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82" name="Drop Down 24" hidden="1">
          <a:extLst>
            <a:ext uri="{63B3BB69-23CF-44E3-9099-C40C66FF867C}">
              <a14:compatExt xmlns:a14="http://schemas.microsoft.com/office/drawing/2010/main" spid="_x0000_s2072"/>
            </a:ext>
            <a:ext uri="{FF2B5EF4-FFF2-40B4-BE49-F238E27FC236}">
              <a16:creationId xmlns:a16="http://schemas.microsoft.com/office/drawing/2014/main" id="{2703759E-E08A-4465-80D1-C310BE221BF2}"/>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83" name="Drop Down 4" hidden="1">
          <a:extLst>
            <a:ext uri="{63B3BB69-23CF-44E3-9099-C40C66FF867C}">
              <a14:compatExt xmlns:a14="http://schemas.microsoft.com/office/drawing/2010/main" spid="_x0000_s2052"/>
            </a:ext>
            <a:ext uri="{FF2B5EF4-FFF2-40B4-BE49-F238E27FC236}">
              <a16:creationId xmlns:a16="http://schemas.microsoft.com/office/drawing/2014/main" id="{3D990E86-2D25-4920-B5F8-E5F029351D27}"/>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84" name="Drop Down 4" hidden="1">
          <a:extLst>
            <a:ext uri="{63B3BB69-23CF-44E3-9099-C40C66FF867C}">
              <a14:compatExt xmlns:a14="http://schemas.microsoft.com/office/drawing/2010/main" spid="_x0000_s2052"/>
            </a:ext>
            <a:ext uri="{FF2B5EF4-FFF2-40B4-BE49-F238E27FC236}">
              <a16:creationId xmlns:a16="http://schemas.microsoft.com/office/drawing/2014/main" id="{C7EF1178-6992-4FBD-877C-6D70DFC89990}"/>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85" name="Drop Down 4" hidden="1">
          <a:extLst>
            <a:ext uri="{63B3BB69-23CF-44E3-9099-C40C66FF867C}">
              <a14:compatExt xmlns:a14="http://schemas.microsoft.com/office/drawing/2010/main" spid="_x0000_s2052"/>
            </a:ext>
            <a:ext uri="{FF2B5EF4-FFF2-40B4-BE49-F238E27FC236}">
              <a16:creationId xmlns:a16="http://schemas.microsoft.com/office/drawing/2014/main" id="{BF8A5786-A94D-44DD-85D1-531FC3F74F5F}"/>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86" name="Drop Down 4" hidden="1">
          <a:extLst>
            <a:ext uri="{63B3BB69-23CF-44E3-9099-C40C66FF867C}">
              <a14:compatExt xmlns:a14="http://schemas.microsoft.com/office/drawing/2010/main" spid="_x0000_s2052"/>
            </a:ext>
            <a:ext uri="{FF2B5EF4-FFF2-40B4-BE49-F238E27FC236}">
              <a16:creationId xmlns:a16="http://schemas.microsoft.com/office/drawing/2014/main" id="{8C324277-4633-433C-BF74-7AD9D7B6036A}"/>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87" name="Drop Down 4" hidden="1">
          <a:extLst>
            <a:ext uri="{63B3BB69-23CF-44E3-9099-C40C66FF867C}">
              <a14:compatExt xmlns:a14="http://schemas.microsoft.com/office/drawing/2010/main" spid="_x0000_s2052"/>
            </a:ext>
            <a:ext uri="{FF2B5EF4-FFF2-40B4-BE49-F238E27FC236}">
              <a16:creationId xmlns:a16="http://schemas.microsoft.com/office/drawing/2014/main" id="{47B1D6F4-1CFA-496C-B605-B0039683CBD0}"/>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588" name="Drop Down 20" hidden="1">
          <a:extLst>
            <a:ext uri="{63B3BB69-23CF-44E3-9099-C40C66FF867C}">
              <a14:compatExt xmlns:a14="http://schemas.microsoft.com/office/drawing/2010/main" spid="_x0000_s2068"/>
            </a:ext>
            <a:ext uri="{FF2B5EF4-FFF2-40B4-BE49-F238E27FC236}">
              <a16:creationId xmlns:a16="http://schemas.microsoft.com/office/drawing/2014/main" id="{8966873A-2D73-42C1-A2B7-CFCFF0DB332A}"/>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89" name="Drop Down 24" hidden="1">
          <a:extLst>
            <a:ext uri="{63B3BB69-23CF-44E3-9099-C40C66FF867C}">
              <a14:compatExt xmlns:a14="http://schemas.microsoft.com/office/drawing/2010/main" spid="_x0000_s2072"/>
            </a:ext>
            <a:ext uri="{FF2B5EF4-FFF2-40B4-BE49-F238E27FC236}">
              <a16:creationId xmlns:a16="http://schemas.microsoft.com/office/drawing/2014/main" id="{C842B93A-9E3B-4D27-987C-B285F4912D54}"/>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90" name="Drop Down 4" hidden="1">
          <a:extLst>
            <a:ext uri="{63B3BB69-23CF-44E3-9099-C40C66FF867C}">
              <a14:compatExt xmlns:a14="http://schemas.microsoft.com/office/drawing/2010/main" spid="_x0000_s2052"/>
            </a:ext>
            <a:ext uri="{FF2B5EF4-FFF2-40B4-BE49-F238E27FC236}">
              <a16:creationId xmlns:a16="http://schemas.microsoft.com/office/drawing/2014/main" id="{53D24ABC-7190-4B2F-A674-0417CC82BAE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91" name="Drop Down 4" hidden="1">
          <a:extLst>
            <a:ext uri="{63B3BB69-23CF-44E3-9099-C40C66FF867C}">
              <a14:compatExt xmlns:a14="http://schemas.microsoft.com/office/drawing/2010/main" spid="_x0000_s2052"/>
            </a:ext>
            <a:ext uri="{FF2B5EF4-FFF2-40B4-BE49-F238E27FC236}">
              <a16:creationId xmlns:a16="http://schemas.microsoft.com/office/drawing/2014/main" id="{7466801D-4876-44A5-97BC-792CB6176611}"/>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92" name="Drop Down 4" hidden="1">
          <a:extLst>
            <a:ext uri="{63B3BB69-23CF-44E3-9099-C40C66FF867C}">
              <a14:compatExt xmlns:a14="http://schemas.microsoft.com/office/drawing/2010/main" spid="_x0000_s2052"/>
            </a:ext>
            <a:ext uri="{FF2B5EF4-FFF2-40B4-BE49-F238E27FC236}">
              <a16:creationId xmlns:a16="http://schemas.microsoft.com/office/drawing/2014/main" id="{E7711D99-47C7-4583-9548-F5D1256432BF}"/>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93" name="Drop Down 4" hidden="1">
          <a:extLst>
            <a:ext uri="{63B3BB69-23CF-44E3-9099-C40C66FF867C}">
              <a14:compatExt xmlns:a14="http://schemas.microsoft.com/office/drawing/2010/main" spid="_x0000_s2052"/>
            </a:ext>
            <a:ext uri="{FF2B5EF4-FFF2-40B4-BE49-F238E27FC236}">
              <a16:creationId xmlns:a16="http://schemas.microsoft.com/office/drawing/2014/main" id="{F9B0E88C-F67D-4E44-B444-8DF231C1A372}"/>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94" name="Drop Down 4" hidden="1">
          <a:extLst>
            <a:ext uri="{63B3BB69-23CF-44E3-9099-C40C66FF867C}">
              <a14:compatExt xmlns:a14="http://schemas.microsoft.com/office/drawing/2010/main" spid="_x0000_s2052"/>
            </a:ext>
            <a:ext uri="{FF2B5EF4-FFF2-40B4-BE49-F238E27FC236}">
              <a16:creationId xmlns:a16="http://schemas.microsoft.com/office/drawing/2014/main" id="{02C4A9DA-6F71-48D2-953E-B5E9288FD44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595" name="Drop Down 20" hidden="1">
          <a:extLst>
            <a:ext uri="{63B3BB69-23CF-44E3-9099-C40C66FF867C}">
              <a14:compatExt xmlns:a14="http://schemas.microsoft.com/office/drawing/2010/main" spid="_x0000_s2068"/>
            </a:ext>
            <a:ext uri="{FF2B5EF4-FFF2-40B4-BE49-F238E27FC236}">
              <a16:creationId xmlns:a16="http://schemas.microsoft.com/office/drawing/2014/main" id="{C3D535B4-6C0C-4881-A695-052415A3BA63}"/>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596" name="Drop Down 24" hidden="1">
          <a:extLst>
            <a:ext uri="{63B3BB69-23CF-44E3-9099-C40C66FF867C}">
              <a14:compatExt xmlns:a14="http://schemas.microsoft.com/office/drawing/2010/main" spid="_x0000_s2072"/>
            </a:ext>
            <a:ext uri="{FF2B5EF4-FFF2-40B4-BE49-F238E27FC236}">
              <a16:creationId xmlns:a16="http://schemas.microsoft.com/office/drawing/2014/main" id="{7262D5DA-FB10-485F-A327-DD5CC7209D71}"/>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97" name="Drop Down 4" hidden="1">
          <a:extLst>
            <a:ext uri="{63B3BB69-23CF-44E3-9099-C40C66FF867C}">
              <a14:compatExt xmlns:a14="http://schemas.microsoft.com/office/drawing/2010/main" spid="_x0000_s2052"/>
            </a:ext>
            <a:ext uri="{FF2B5EF4-FFF2-40B4-BE49-F238E27FC236}">
              <a16:creationId xmlns:a16="http://schemas.microsoft.com/office/drawing/2014/main" id="{B6C28513-8EB0-46BA-B67A-7014518DB2B8}"/>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598" name="Drop Down 4" hidden="1">
          <a:extLst>
            <a:ext uri="{63B3BB69-23CF-44E3-9099-C40C66FF867C}">
              <a14:compatExt xmlns:a14="http://schemas.microsoft.com/office/drawing/2010/main" spid="_x0000_s2052"/>
            </a:ext>
            <a:ext uri="{FF2B5EF4-FFF2-40B4-BE49-F238E27FC236}">
              <a16:creationId xmlns:a16="http://schemas.microsoft.com/office/drawing/2014/main" id="{AF8543BB-A582-47BD-885A-9063D2FC8E5C}"/>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599" name="Drop Down 4" hidden="1">
          <a:extLst>
            <a:ext uri="{63B3BB69-23CF-44E3-9099-C40C66FF867C}">
              <a14:compatExt xmlns:a14="http://schemas.microsoft.com/office/drawing/2010/main" spid="_x0000_s2052"/>
            </a:ext>
            <a:ext uri="{FF2B5EF4-FFF2-40B4-BE49-F238E27FC236}">
              <a16:creationId xmlns:a16="http://schemas.microsoft.com/office/drawing/2014/main" id="{CA3B9C14-2F09-4194-AC3F-01EBE8F919A5}"/>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00" name="Drop Down 4" hidden="1">
          <a:extLst>
            <a:ext uri="{63B3BB69-23CF-44E3-9099-C40C66FF867C}">
              <a14:compatExt xmlns:a14="http://schemas.microsoft.com/office/drawing/2010/main" spid="_x0000_s2052"/>
            </a:ext>
            <a:ext uri="{FF2B5EF4-FFF2-40B4-BE49-F238E27FC236}">
              <a16:creationId xmlns:a16="http://schemas.microsoft.com/office/drawing/2014/main" id="{E9B3BC0E-2E1F-4BBB-AAE6-24EE49C6C6E7}"/>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01" name="Drop Down 4" hidden="1">
          <a:extLst>
            <a:ext uri="{63B3BB69-23CF-44E3-9099-C40C66FF867C}">
              <a14:compatExt xmlns:a14="http://schemas.microsoft.com/office/drawing/2010/main" spid="_x0000_s2052"/>
            </a:ext>
            <a:ext uri="{FF2B5EF4-FFF2-40B4-BE49-F238E27FC236}">
              <a16:creationId xmlns:a16="http://schemas.microsoft.com/office/drawing/2014/main" id="{6BD154DF-5FE9-4008-9E3C-D981C9F3E3EF}"/>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02" name="Drop Down 20" hidden="1">
          <a:extLst>
            <a:ext uri="{63B3BB69-23CF-44E3-9099-C40C66FF867C}">
              <a14:compatExt xmlns:a14="http://schemas.microsoft.com/office/drawing/2010/main" spid="_x0000_s2068"/>
            </a:ext>
            <a:ext uri="{FF2B5EF4-FFF2-40B4-BE49-F238E27FC236}">
              <a16:creationId xmlns:a16="http://schemas.microsoft.com/office/drawing/2014/main" id="{02C137C1-FB36-4F94-91E0-ABD6D318C5EB}"/>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03" name="Drop Down 24" hidden="1">
          <a:extLst>
            <a:ext uri="{63B3BB69-23CF-44E3-9099-C40C66FF867C}">
              <a14:compatExt xmlns:a14="http://schemas.microsoft.com/office/drawing/2010/main" spid="_x0000_s2072"/>
            </a:ext>
            <a:ext uri="{FF2B5EF4-FFF2-40B4-BE49-F238E27FC236}">
              <a16:creationId xmlns:a16="http://schemas.microsoft.com/office/drawing/2014/main" id="{073DFB84-F95C-4B35-9DBC-6907C857FCE6}"/>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04" name="Drop Down 4" hidden="1">
          <a:extLst>
            <a:ext uri="{63B3BB69-23CF-44E3-9099-C40C66FF867C}">
              <a14:compatExt xmlns:a14="http://schemas.microsoft.com/office/drawing/2010/main" spid="_x0000_s2052"/>
            </a:ext>
            <a:ext uri="{FF2B5EF4-FFF2-40B4-BE49-F238E27FC236}">
              <a16:creationId xmlns:a16="http://schemas.microsoft.com/office/drawing/2014/main" id="{4BE607F3-2904-4D63-88AA-E357AF527963}"/>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05" name="Drop Down 4" hidden="1">
          <a:extLst>
            <a:ext uri="{63B3BB69-23CF-44E3-9099-C40C66FF867C}">
              <a14:compatExt xmlns:a14="http://schemas.microsoft.com/office/drawing/2010/main" spid="_x0000_s2052"/>
            </a:ext>
            <a:ext uri="{FF2B5EF4-FFF2-40B4-BE49-F238E27FC236}">
              <a16:creationId xmlns:a16="http://schemas.microsoft.com/office/drawing/2014/main" id="{78AB5AC7-5DE3-48EA-B4ED-C9AD53B3132A}"/>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06" name="Drop Down 4" hidden="1">
          <a:extLst>
            <a:ext uri="{63B3BB69-23CF-44E3-9099-C40C66FF867C}">
              <a14:compatExt xmlns:a14="http://schemas.microsoft.com/office/drawing/2010/main" spid="_x0000_s2052"/>
            </a:ext>
            <a:ext uri="{FF2B5EF4-FFF2-40B4-BE49-F238E27FC236}">
              <a16:creationId xmlns:a16="http://schemas.microsoft.com/office/drawing/2014/main" id="{7D6C1A04-CBA3-4F55-8A6A-6F17C0AD4752}"/>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07" name="Drop Down 4" hidden="1">
          <a:extLst>
            <a:ext uri="{63B3BB69-23CF-44E3-9099-C40C66FF867C}">
              <a14:compatExt xmlns:a14="http://schemas.microsoft.com/office/drawing/2010/main" spid="_x0000_s2052"/>
            </a:ext>
            <a:ext uri="{FF2B5EF4-FFF2-40B4-BE49-F238E27FC236}">
              <a16:creationId xmlns:a16="http://schemas.microsoft.com/office/drawing/2014/main" id="{634F7B5F-CC35-4A37-B453-98A29FE1AAEA}"/>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08" name="Drop Down 4" hidden="1">
          <a:extLst>
            <a:ext uri="{63B3BB69-23CF-44E3-9099-C40C66FF867C}">
              <a14:compatExt xmlns:a14="http://schemas.microsoft.com/office/drawing/2010/main" spid="_x0000_s2052"/>
            </a:ext>
            <a:ext uri="{FF2B5EF4-FFF2-40B4-BE49-F238E27FC236}">
              <a16:creationId xmlns:a16="http://schemas.microsoft.com/office/drawing/2014/main" id="{75E59336-AEAA-4782-BE5A-CD1BB7C3861B}"/>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09" name="Drop Down 20" hidden="1">
          <a:extLst>
            <a:ext uri="{63B3BB69-23CF-44E3-9099-C40C66FF867C}">
              <a14:compatExt xmlns:a14="http://schemas.microsoft.com/office/drawing/2010/main" spid="_x0000_s2068"/>
            </a:ext>
            <a:ext uri="{FF2B5EF4-FFF2-40B4-BE49-F238E27FC236}">
              <a16:creationId xmlns:a16="http://schemas.microsoft.com/office/drawing/2014/main" id="{FA22DA3F-9D37-4BCC-9DA4-85E29ECDB834}"/>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10" name="Drop Down 24" hidden="1">
          <a:extLst>
            <a:ext uri="{63B3BB69-23CF-44E3-9099-C40C66FF867C}">
              <a14:compatExt xmlns:a14="http://schemas.microsoft.com/office/drawing/2010/main" spid="_x0000_s2072"/>
            </a:ext>
            <a:ext uri="{FF2B5EF4-FFF2-40B4-BE49-F238E27FC236}">
              <a16:creationId xmlns:a16="http://schemas.microsoft.com/office/drawing/2014/main" id="{2A1F97E4-0E1C-4FAA-A80B-4BDD8184E25F}"/>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11" name="Drop Down 4" hidden="1">
          <a:extLst>
            <a:ext uri="{63B3BB69-23CF-44E3-9099-C40C66FF867C}">
              <a14:compatExt xmlns:a14="http://schemas.microsoft.com/office/drawing/2010/main" spid="_x0000_s2052"/>
            </a:ext>
            <a:ext uri="{FF2B5EF4-FFF2-40B4-BE49-F238E27FC236}">
              <a16:creationId xmlns:a16="http://schemas.microsoft.com/office/drawing/2014/main" id="{8CE65E20-442E-4A45-9A86-2E9FC36CBB4D}"/>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12" name="Drop Down 4" hidden="1">
          <a:extLst>
            <a:ext uri="{63B3BB69-23CF-44E3-9099-C40C66FF867C}">
              <a14:compatExt xmlns:a14="http://schemas.microsoft.com/office/drawing/2010/main" spid="_x0000_s2052"/>
            </a:ext>
            <a:ext uri="{FF2B5EF4-FFF2-40B4-BE49-F238E27FC236}">
              <a16:creationId xmlns:a16="http://schemas.microsoft.com/office/drawing/2014/main" id="{6CB1072B-DD75-45B0-BF1D-A6B06FB1217E}"/>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13" name="Drop Down 4" hidden="1">
          <a:extLst>
            <a:ext uri="{63B3BB69-23CF-44E3-9099-C40C66FF867C}">
              <a14:compatExt xmlns:a14="http://schemas.microsoft.com/office/drawing/2010/main" spid="_x0000_s2052"/>
            </a:ext>
            <a:ext uri="{FF2B5EF4-FFF2-40B4-BE49-F238E27FC236}">
              <a16:creationId xmlns:a16="http://schemas.microsoft.com/office/drawing/2014/main" id="{16BB3A5F-B9B7-4D73-9B29-DBBB802194A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14" name="Drop Down 4" hidden="1">
          <a:extLst>
            <a:ext uri="{63B3BB69-23CF-44E3-9099-C40C66FF867C}">
              <a14:compatExt xmlns:a14="http://schemas.microsoft.com/office/drawing/2010/main" spid="_x0000_s2052"/>
            </a:ext>
            <a:ext uri="{FF2B5EF4-FFF2-40B4-BE49-F238E27FC236}">
              <a16:creationId xmlns:a16="http://schemas.microsoft.com/office/drawing/2014/main" id="{FD604EA9-54CE-44C5-9F86-438BB93F4F0A}"/>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15" name="Drop Down 4" hidden="1">
          <a:extLst>
            <a:ext uri="{63B3BB69-23CF-44E3-9099-C40C66FF867C}">
              <a14:compatExt xmlns:a14="http://schemas.microsoft.com/office/drawing/2010/main" spid="_x0000_s2052"/>
            </a:ext>
            <a:ext uri="{FF2B5EF4-FFF2-40B4-BE49-F238E27FC236}">
              <a16:creationId xmlns:a16="http://schemas.microsoft.com/office/drawing/2014/main" id="{CF627AA9-E194-494F-ADBB-4A8E8AF58CBE}"/>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16" name="Drop Down 20" hidden="1">
          <a:extLst>
            <a:ext uri="{63B3BB69-23CF-44E3-9099-C40C66FF867C}">
              <a14:compatExt xmlns:a14="http://schemas.microsoft.com/office/drawing/2010/main" spid="_x0000_s2068"/>
            </a:ext>
            <a:ext uri="{FF2B5EF4-FFF2-40B4-BE49-F238E27FC236}">
              <a16:creationId xmlns:a16="http://schemas.microsoft.com/office/drawing/2014/main" id="{94B79D77-3042-4DB4-90B1-1FAFC850E07B}"/>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17" name="Drop Down 24" hidden="1">
          <a:extLst>
            <a:ext uri="{63B3BB69-23CF-44E3-9099-C40C66FF867C}">
              <a14:compatExt xmlns:a14="http://schemas.microsoft.com/office/drawing/2010/main" spid="_x0000_s2072"/>
            </a:ext>
            <a:ext uri="{FF2B5EF4-FFF2-40B4-BE49-F238E27FC236}">
              <a16:creationId xmlns:a16="http://schemas.microsoft.com/office/drawing/2014/main" id="{75F88F9A-3CDA-4166-9F26-E1C443749DFE}"/>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18" name="Drop Down 4" hidden="1">
          <a:extLst>
            <a:ext uri="{63B3BB69-23CF-44E3-9099-C40C66FF867C}">
              <a14:compatExt xmlns:a14="http://schemas.microsoft.com/office/drawing/2010/main" spid="_x0000_s2052"/>
            </a:ext>
            <a:ext uri="{FF2B5EF4-FFF2-40B4-BE49-F238E27FC236}">
              <a16:creationId xmlns:a16="http://schemas.microsoft.com/office/drawing/2014/main" id="{DF8F3FCA-7070-4AD5-A05A-7148D6E06412}"/>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19" name="Drop Down 4" hidden="1">
          <a:extLst>
            <a:ext uri="{63B3BB69-23CF-44E3-9099-C40C66FF867C}">
              <a14:compatExt xmlns:a14="http://schemas.microsoft.com/office/drawing/2010/main" spid="_x0000_s2052"/>
            </a:ext>
            <a:ext uri="{FF2B5EF4-FFF2-40B4-BE49-F238E27FC236}">
              <a16:creationId xmlns:a16="http://schemas.microsoft.com/office/drawing/2014/main" id="{83663686-B14D-49B6-A86F-2C99FFB1FB50}"/>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20" name="Drop Down 4" hidden="1">
          <a:extLst>
            <a:ext uri="{63B3BB69-23CF-44E3-9099-C40C66FF867C}">
              <a14:compatExt xmlns:a14="http://schemas.microsoft.com/office/drawing/2010/main" spid="_x0000_s2052"/>
            </a:ext>
            <a:ext uri="{FF2B5EF4-FFF2-40B4-BE49-F238E27FC236}">
              <a16:creationId xmlns:a16="http://schemas.microsoft.com/office/drawing/2014/main" id="{B5D60B30-4D1F-45F9-A201-5904E4F1440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21" name="Drop Down 4" hidden="1">
          <a:extLst>
            <a:ext uri="{63B3BB69-23CF-44E3-9099-C40C66FF867C}">
              <a14:compatExt xmlns:a14="http://schemas.microsoft.com/office/drawing/2010/main" spid="_x0000_s2052"/>
            </a:ext>
            <a:ext uri="{FF2B5EF4-FFF2-40B4-BE49-F238E27FC236}">
              <a16:creationId xmlns:a16="http://schemas.microsoft.com/office/drawing/2014/main" id="{F31AB8C9-0DFD-40AE-B17A-EBCF7D4DFFD9}"/>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22" name="Drop Down 4" hidden="1">
          <a:extLst>
            <a:ext uri="{63B3BB69-23CF-44E3-9099-C40C66FF867C}">
              <a14:compatExt xmlns:a14="http://schemas.microsoft.com/office/drawing/2010/main" spid="_x0000_s2052"/>
            </a:ext>
            <a:ext uri="{FF2B5EF4-FFF2-40B4-BE49-F238E27FC236}">
              <a16:creationId xmlns:a16="http://schemas.microsoft.com/office/drawing/2014/main" id="{3C66175F-DCC6-49E6-BD73-42C26C55F23A}"/>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23" name="Drop Down 20" hidden="1">
          <a:extLst>
            <a:ext uri="{63B3BB69-23CF-44E3-9099-C40C66FF867C}">
              <a14:compatExt xmlns:a14="http://schemas.microsoft.com/office/drawing/2010/main" spid="_x0000_s2068"/>
            </a:ext>
            <a:ext uri="{FF2B5EF4-FFF2-40B4-BE49-F238E27FC236}">
              <a16:creationId xmlns:a16="http://schemas.microsoft.com/office/drawing/2014/main" id="{6F3495CE-B333-496E-ADDD-06A062130427}"/>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24" name="Drop Down 24" hidden="1">
          <a:extLst>
            <a:ext uri="{63B3BB69-23CF-44E3-9099-C40C66FF867C}">
              <a14:compatExt xmlns:a14="http://schemas.microsoft.com/office/drawing/2010/main" spid="_x0000_s2072"/>
            </a:ext>
            <a:ext uri="{FF2B5EF4-FFF2-40B4-BE49-F238E27FC236}">
              <a16:creationId xmlns:a16="http://schemas.microsoft.com/office/drawing/2014/main" id="{E32BB22E-4690-418E-B664-200D821F5906}"/>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25" name="Drop Down 4" hidden="1">
          <a:extLst>
            <a:ext uri="{63B3BB69-23CF-44E3-9099-C40C66FF867C}">
              <a14:compatExt xmlns:a14="http://schemas.microsoft.com/office/drawing/2010/main" spid="_x0000_s2052"/>
            </a:ext>
            <a:ext uri="{FF2B5EF4-FFF2-40B4-BE49-F238E27FC236}">
              <a16:creationId xmlns:a16="http://schemas.microsoft.com/office/drawing/2014/main" id="{71B55355-DA7B-4A79-A184-BFE45601602D}"/>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26" name="Drop Down 4" hidden="1">
          <a:extLst>
            <a:ext uri="{63B3BB69-23CF-44E3-9099-C40C66FF867C}">
              <a14:compatExt xmlns:a14="http://schemas.microsoft.com/office/drawing/2010/main" spid="_x0000_s2052"/>
            </a:ext>
            <a:ext uri="{FF2B5EF4-FFF2-40B4-BE49-F238E27FC236}">
              <a16:creationId xmlns:a16="http://schemas.microsoft.com/office/drawing/2014/main" id="{3B72A000-9768-41D0-A958-835EBE4461C8}"/>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27" name="Drop Down 4" hidden="1">
          <a:extLst>
            <a:ext uri="{63B3BB69-23CF-44E3-9099-C40C66FF867C}">
              <a14:compatExt xmlns:a14="http://schemas.microsoft.com/office/drawing/2010/main" spid="_x0000_s2052"/>
            </a:ext>
            <a:ext uri="{FF2B5EF4-FFF2-40B4-BE49-F238E27FC236}">
              <a16:creationId xmlns:a16="http://schemas.microsoft.com/office/drawing/2014/main" id="{B1A9C3F1-3960-4674-A61F-F022E35FA3D9}"/>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28" name="Drop Down 4" hidden="1">
          <a:extLst>
            <a:ext uri="{63B3BB69-23CF-44E3-9099-C40C66FF867C}">
              <a14:compatExt xmlns:a14="http://schemas.microsoft.com/office/drawing/2010/main" spid="_x0000_s2052"/>
            </a:ext>
            <a:ext uri="{FF2B5EF4-FFF2-40B4-BE49-F238E27FC236}">
              <a16:creationId xmlns:a16="http://schemas.microsoft.com/office/drawing/2014/main" id="{B9BECB87-202C-48B8-80A4-D6B7BF44C4BC}"/>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29" name="Drop Down 4" hidden="1">
          <a:extLst>
            <a:ext uri="{63B3BB69-23CF-44E3-9099-C40C66FF867C}">
              <a14:compatExt xmlns:a14="http://schemas.microsoft.com/office/drawing/2010/main" spid="_x0000_s2052"/>
            </a:ext>
            <a:ext uri="{FF2B5EF4-FFF2-40B4-BE49-F238E27FC236}">
              <a16:creationId xmlns:a16="http://schemas.microsoft.com/office/drawing/2014/main" id="{DBAE3625-2D7D-419A-A64F-C8F91BB77E08}"/>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30" name="Drop Down 20" hidden="1">
          <a:extLst>
            <a:ext uri="{63B3BB69-23CF-44E3-9099-C40C66FF867C}">
              <a14:compatExt xmlns:a14="http://schemas.microsoft.com/office/drawing/2010/main" spid="_x0000_s2068"/>
            </a:ext>
            <a:ext uri="{FF2B5EF4-FFF2-40B4-BE49-F238E27FC236}">
              <a16:creationId xmlns:a16="http://schemas.microsoft.com/office/drawing/2014/main" id="{440B7DFA-6C68-496C-961C-E12B1757732A}"/>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31" name="Drop Down 24" hidden="1">
          <a:extLst>
            <a:ext uri="{63B3BB69-23CF-44E3-9099-C40C66FF867C}">
              <a14:compatExt xmlns:a14="http://schemas.microsoft.com/office/drawing/2010/main" spid="_x0000_s2072"/>
            </a:ext>
            <a:ext uri="{FF2B5EF4-FFF2-40B4-BE49-F238E27FC236}">
              <a16:creationId xmlns:a16="http://schemas.microsoft.com/office/drawing/2014/main" id="{6C771374-2E27-4D8A-A2A4-A1638E266958}"/>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32" name="Drop Down 4" hidden="1">
          <a:extLst>
            <a:ext uri="{63B3BB69-23CF-44E3-9099-C40C66FF867C}">
              <a14:compatExt xmlns:a14="http://schemas.microsoft.com/office/drawing/2010/main" spid="_x0000_s2052"/>
            </a:ext>
            <a:ext uri="{FF2B5EF4-FFF2-40B4-BE49-F238E27FC236}">
              <a16:creationId xmlns:a16="http://schemas.microsoft.com/office/drawing/2014/main" id="{62B25E05-02FD-4BCF-99DE-D19A9D301E8B}"/>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33" name="Drop Down 4" hidden="1">
          <a:extLst>
            <a:ext uri="{63B3BB69-23CF-44E3-9099-C40C66FF867C}">
              <a14:compatExt xmlns:a14="http://schemas.microsoft.com/office/drawing/2010/main" spid="_x0000_s2052"/>
            </a:ext>
            <a:ext uri="{FF2B5EF4-FFF2-40B4-BE49-F238E27FC236}">
              <a16:creationId xmlns:a16="http://schemas.microsoft.com/office/drawing/2014/main" id="{4BEB3FF6-24CB-4CD4-A8D4-9B06DD3657E9}"/>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34" name="Drop Down 4" hidden="1">
          <a:extLst>
            <a:ext uri="{63B3BB69-23CF-44E3-9099-C40C66FF867C}">
              <a14:compatExt xmlns:a14="http://schemas.microsoft.com/office/drawing/2010/main" spid="_x0000_s2052"/>
            </a:ext>
            <a:ext uri="{FF2B5EF4-FFF2-40B4-BE49-F238E27FC236}">
              <a16:creationId xmlns:a16="http://schemas.microsoft.com/office/drawing/2014/main" id="{8DC458A4-9298-403F-8ED5-B3F171EE718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35" name="Drop Down 4" hidden="1">
          <a:extLst>
            <a:ext uri="{63B3BB69-23CF-44E3-9099-C40C66FF867C}">
              <a14:compatExt xmlns:a14="http://schemas.microsoft.com/office/drawing/2010/main" spid="_x0000_s2052"/>
            </a:ext>
            <a:ext uri="{FF2B5EF4-FFF2-40B4-BE49-F238E27FC236}">
              <a16:creationId xmlns:a16="http://schemas.microsoft.com/office/drawing/2014/main" id="{DEEFFEE4-159D-476C-B04F-4C70326B1427}"/>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36" name="Drop Down 4" hidden="1">
          <a:extLst>
            <a:ext uri="{63B3BB69-23CF-44E3-9099-C40C66FF867C}">
              <a14:compatExt xmlns:a14="http://schemas.microsoft.com/office/drawing/2010/main" spid="_x0000_s2052"/>
            </a:ext>
            <a:ext uri="{FF2B5EF4-FFF2-40B4-BE49-F238E27FC236}">
              <a16:creationId xmlns:a16="http://schemas.microsoft.com/office/drawing/2014/main" id="{759B2926-7338-4681-9DE9-CB372BD14B1C}"/>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37" name="Drop Down 20" hidden="1">
          <a:extLst>
            <a:ext uri="{63B3BB69-23CF-44E3-9099-C40C66FF867C}">
              <a14:compatExt xmlns:a14="http://schemas.microsoft.com/office/drawing/2010/main" spid="_x0000_s2068"/>
            </a:ext>
            <a:ext uri="{FF2B5EF4-FFF2-40B4-BE49-F238E27FC236}">
              <a16:creationId xmlns:a16="http://schemas.microsoft.com/office/drawing/2014/main" id="{40C1198F-281F-461B-B53E-C96CEA2A0C8C}"/>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38" name="Drop Down 24" hidden="1">
          <a:extLst>
            <a:ext uri="{63B3BB69-23CF-44E3-9099-C40C66FF867C}">
              <a14:compatExt xmlns:a14="http://schemas.microsoft.com/office/drawing/2010/main" spid="_x0000_s2072"/>
            </a:ext>
            <a:ext uri="{FF2B5EF4-FFF2-40B4-BE49-F238E27FC236}">
              <a16:creationId xmlns:a16="http://schemas.microsoft.com/office/drawing/2014/main" id="{9E264186-C807-4974-8F69-4FBF18FBB7CD}"/>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39" name="Drop Down 4" hidden="1">
          <a:extLst>
            <a:ext uri="{63B3BB69-23CF-44E3-9099-C40C66FF867C}">
              <a14:compatExt xmlns:a14="http://schemas.microsoft.com/office/drawing/2010/main" spid="_x0000_s2052"/>
            </a:ext>
            <a:ext uri="{FF2B5EF4-FFF2-40B4-BE49-F238E27FC236}">
              <a16:creationId xmlns:a16="http://schemas.microsoft.com/office/drawing/2014/main" id="{7D6CDA00-EACC-4D53-8177-578F4B8C3867}"/>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40" name="Drop Down 4" hidden="1">
          <a:extLst>
            <a:ext uri="{63B3BB69-23CF-44E3-9099-C40C66FF867C}">
              <a14:compatExt xmlns:a14="http://schemas.microsoft.com/office/drawing/2010/main" spid="_x0000_s2052"/>
            </a:ext>
            <a:ext uri="{FF2B5EF4-FFF2-40B4-BE49-F238E27FC236}">
              <a16:creationId xmlns:a16="http://schemas.microsoft.com/office/drawing/2014/main" id="{22D981F2-C7D2-4F5E-9881-48E24DD89137}"/>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41" name="Drop Down 4" hidden="1">
          <a:extLst>
            <a:ext uri="{63B3BB69-23CF-44E3-9099-C40C66FF867C}">
              <a14:compatExt xmlns:a14="http://schemas.microsoft.com/office/drawing/2010/main" spid="_x0000_s2052"/>
            </a:ext>
            <a:ext uri="{FF2B5EF4-FFF2-40B4-BE49-F238E27FC236}">
              <a16:creationId xmlns:a16="http://schemas.microsoft.com/office/drawing/2014/main" id="{59FDF013-77A3-4590-BBD3-82D2F3798730}"/>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42" name="Drop Down 4" hidden="1">
          <a:extLst>
            <a:ext uri="{63B3BB69-23CF-44E3-9099-C40C66FF867C}">
              <a14:compatExt xmlns:a14="http://schemas.microsoft.com/office/drawing/2010/main" spid="_x0000_s2052"/>
            </a:ext>
            <a:ext uri="{FF2B5EF4-FFF2-40B4-BE49-F238E27FC236}">
              <a16:creationId xmlns:a16="http://schemas.microsoft.com/office/drawing/2014/main" id="{E136A99A-853B-40CD-A5E1-375E796DCC07}"/>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43" name="Drop Down 4" hidden="1">
          <a:extLst>
            <a:ext uri="{63B3BB69-23CF-44E3-9099-C40C66FF867C}">
              <a14:compatExt xmlns:a14="http://schemas.microsoft.com/office/drawing/2010/main" spid="_x0000_s2052"/>
            </a:ext>
            <a:ext uri="{FF2B5EF4-FFF2-40B4-BE49-F238E27FC236}">
              <a16:creationId xmlns:a16="http://schemas.microsoft.com/office/drawing/2014/main" id="{D0869F6F-E414-4786-856B-7EC9122E74EB}"/>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44" name="Drop Down 20" hidden="1">
          <a:extLst>
            <a:ext uri="{63B3BB69-23CF-44E3-9099-C40C66FF867C}">
              <a14:compatExt xmlns:a14="http://schemas.microsoft.com/office/drawing/2010/main" spid="_x0000_s2068"/>
            </a:ext>
            <a:ext uri="{FF2B5EF4-FFF2-40B4-BE49-F238E27FC236}">
              <a16:creationId xmlns:a16="http://schemas.microsoft.com/office/drawing/2014/main" id="{976484EC-2EDF-4778-A36C-2CD560AB5A7D}"/>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45" name="Drop Down 24" hidden="1">
          <a:extLst>
            <a:ext uri="{63B3BB69-23CF-44E3-9099-C40C66FF867C}">
              <a14:compatExt xmlns:a14="http://schemas.microsoft.com/office/drawing/2010/main" spid="_x0000_s2072"/>
            </a:ext>
            <a:ext uri="{FF2B5EF4-FFF2-40B4-BE49-F238E27FC236}">
              <a16:creationId xmlns:a16="http://schemas.microsoft.com/office/drawing/2014/main" id="{B7CC4932-E0ED-49F5-92BA-2F379A17E901}"/>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46" name="Drop Down 4" hidden="1">
          <a:extLst>
            <a:ext uri="{63B3BB69-23CF-44E3-9099-C40C66FF867C}">
              <a14:compatExt xmlns:a14="http://schemas.microsoft.com/office/drawing/2010/main" spid="_x0000_s2052"/>
            </a:ext>
            <a:ext uri="{FF2B5EF4-FFF2-40B4-BE49-F238E27FC236}">
              <a16:creationId xmlns:a16="http://schemas.microsoft.com/office/drawing/2014/main" id="{DAA32D90-B3F9-453F-BF74-A82BCF1C90D5}"/>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47" name="Drop Down 4" hidden="1">
          <a:extLst>
            <a:ext uri="{63B3BB69-23CF-44E3-9099-C40C66FF867C}">
              <a14:compatExt xmlns:a14="http://schemas.microsoft.com/office/drawing/2010/main" spid="_x0000_s2052"/>
            </a:ext>
            <a:ext uri="{FF2B5EF4-FFF2-40B4-BE49-F238E27FC236}">
              <a16:creationId xmlns:a16="http://schemas.microsoft.com/office/drawing/2014/main" id="{CA34E71A-9286-4031-B8CA-CC99E25B76AB}"/>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48" name="Drop Down 4" hidden="1">
          <a:extLst>
            <a:ext uri="{63B3BB69-23CF-44E3-9099-C40C66FF867C}">
              <a14:compatExt xmlns:a14="http://schemas.microsoft.com/office/drawing/2010/main" spid="_x0000_s2052"/>
            </a:ext>
            <a:ext uri="{FF2B5EF4-FFF2-40B4-BE49-F238E27FC236}">
              <a16:creationId xmlns:a16="http://schemas.microsoft.com/office/drawing/2014/main" id="{8D39A245-D77E-46D3-B178-AB0380AD8505}"/>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49" name="Drop Down 4" hidden="1">
          <a:extLst>
            <a:ext uri="{63B3BB69-23CF-44E3-9099-C40C66FF867C}">
              <a14:compatExt xmlns:a14="http://schemas.microsoft.com/office/drawing/2010/main" spid="_x0000_s2052"/>
            </a:ext>
            <a:ext uri="{FF2B5EF4-FFF2-40B4-BE49-F238E27FC236}">
              <a16:creationId xmlns:a16="http://schemas.microsoft.com/office/drawing/2014/main" id="{47E0B170-229E-4305-A78B-ADA3B7B75EBE}"/>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50" name="Drop Down 4" hidden="1">
          <a:extLst>
            <a:ext uri="{63B3BB69-23CF-44E3-9099-C40C66FF867C}">
              <a14:compatExt xmlns:a14="http://schemas.microsoft.com/office/drawing/2010/main" spid="_x0000_s2052"/>
            </a:ext>
            <a:ext uri="{FF2B5EF4-FFF2-40B4-BE49-F238E27FC236}">
              <a16:creationId xmlns:a16="http://schemas.microsoft.com/office/drawing/2014/main" id="{A1776BCA-8D41-4D47-9288-E44EC30812DD}"/>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51" name="Drop Down 20" hidden="1">
          <a:extLst>
            <a:ext uri="{63B3BB69-23CF-44E3-9099-C40C66FF867C}">
              <a14:compatExt xmlns:a14="http://schemas.microsoft.com/office/drawing/2010/main" spid="_x0000_s2068"/>
            </a:ext>
            <a:ext uri="{FF2B5EF4-FFF2-40B4-BE49-F238E27FC236}">
              <a16:creationId xmlns:a16="http://schemas.microsoft.com/office/drawing/2014/main" id="{BC721E42-21CB-4A2A-AEE6-309B25FC2ADC}"/>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52" name="Drop Down 24" hidden="1">
          <a:extLst>
            <a:ext uri="{63B3BB69-23CF-44E3-9099-C40C66FF867C}">
              <a14:compatExt xmlns:a14="http://schemas.microsoft.com/office/drawing/2010/main" spid="_x0000_s2072"/>
            </a:ext>
            <a:ext uri="{FF2B5EF4-FFF2-40B4-BE49-F238E27FC236}">
              <a16:creationId xmlns:a16="http://schemas.microsoft.com/office/drawing/2014/main" id="{DFDA8169-096E-4294-9F54-44D257A6755B}"/>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53" name="Drop Down 4" hidden="1">
          <a:extLst>
            <a:ext uri="{63B3BB69-23CF-44E3-9099-C40C66FF867C}">
              <a14:compatExt xmlns:a14="http://schemas.microsoft.com/office/drawing/2010/main" spid="_x0000_s2052"/>
            </a:ext>
            <a:ext uri="{FF2B5EF4-FFF2-40B4-BE49-F238E27FC236}">
              <a16:creationId xmlns:a16="http://schemas.microsoft.com/office/drawing/2014/main" id="{71418A1E-D6B1-4635-9FC6-1C31B4555A6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54" name="Drop Down 4" hidden="1">
          <a:extLst>
            <a:ext uri="{63B3BB69-23CF-44E3-9099-C40C66FF867C}">
              <a14:compatExt xmlns:a14="http://schemas.microsoft.com/office/drawing/2010/main" spid="_x0000_s2052"/>
            </a:ext>
            <a:ext uri="{FF2B5EF4-FFF2-40B4-BE49-F238E27FC236}">
              <a16:creationId xmlns:a16="http://schemas.microsoft.com/office/drawing/2014/main" id="{9A2D669B-26DB-4BCC-A650-6084E0C47652}"/>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55" name="Drop Down 4" hidden="1">
          <a:extLst>
            <a:ext uri="{63B3BB69-23CF-44E3-9099-C40C66FF867C}">
              <a14:compatExt xmlns:a14="http://schemas.microsoft.com/office/drawing/2010/main" spid="_x0000_s2052"/>
            </a:ext>
            <a:ext uri="{FF2B5EF4-FFF2-40B4-BE49-F238E27FC236}">
              <a16:creationId xmlns:a16="http://schemas.microsoft.com/office/drawing/2014/main" id="{11713339-C3B9-461A-BF0E-29230A35B702}"/>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56" name="Drop Down 4" hidden="1">
          <a:extLst>
            <a:ext uri="{63B3BB69-23CF-44E3-9099-C40C66FF867C}">
              <a14:compatExt xmlns:a14="http://schemas.microsoft.com/office/drawing/2010/main" spid="_x0000_s2052"/>
            </a:ext>
            <a:ext uri="{FF2B5EF4-FFF2-40B4-BE49-F238E27FC236}">
              <a16:creationId xmlns:a16="http://schemas.microsoft.com/office/drawing/2014/main" id="{D43D25CE-8F44-4EE1-BD37-999A5EB86F9D}"/>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57" name="Drop Down 4" hidden="1">
          <a:extLst>
            <a:ext uri="{63B3BB69-23CF-44E3-9099-C40C66FF867C}">
              <a14:compatExt xmlns:a14="http://schemas.microsoft.com/office/drawing/2010/main" spid="_x0000_s2052"/>
            </a:ext>
            <a:ext uri="{FF2B5EF4-FFF2-40B4-BE49-F238E27FC236}">
              <a16:creationId xmlns:a16="http://schemas.microsoft.com/office/drawing/2014/main" id="{425B097D-125B-4D79-B045-8406624C310A}"/>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58" name="Drop Down 20" hidden="1">
          <a:extLst>
            <a:ext uri="{63B3BB69-23CF-44E3-9099-C40C66FF867C}">
              <a14:compatExt xmlns:a14="http://schemas.microsoft.com/office/drawing/2010/main" spid="_x0000_s2068"/>
            </a:ext>
            <a:ext uri="{FF2B5EF4-FFF2-40B4-BE49-F238E27FC236}">
              <a16:creationId xmlns:a16="http://schemas.microsoft.com/office/drawing/2014/main" id="{E50FC41D-A9CD-4CAF-98A0-3E868D32AD0F}"/>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59" name="Drop Down 24" hidden="1">
          <a:extLst>
            <a:ext uri="{63B3BB69-23CF-44E3-9099-C40C66FF867C}">
              <a14:compatExt xmlns:a14="http://schemas.microsoft.com/office/drawing/2010/main" spid="_x0000_s2072"/>
            </a:ext>
            <a:ext uri="{FF2B5EF4-FFF2-40B4-BE49-F238E27FC236}">
              <a16:creationId xmlns:a16="http://schemas.microsoft.com/office/drawing/2014/main" id="{BBAC8E32-D84F-4E9C-8753-5FDADA8C35F5}"/>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60" name="Drop Down 4" hidden="1">
          <a:extLst>
            <a:ext uri="{63B3BB69-23CF-44E3-9099-C40C66FF867C}">
              <a14:compatExt xmlns:a14="http://schemas.microsoft.com/office/drawing/2010/main" spid="_x0000_s2052"/>
            </a:ext>
            <a:ext uri="{FF2B5EF4-FFF2-40B4-BE49-F238E27FC236}">
              <a16:creationId xmlns:a16="http://schemas.microsoft.com/office/drawing/2014/main" id="{0E2D51BE-732B-4854-BA09-58925B1F43E3}"/>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61" name="Drop Down 4" hidden="1">
          <a:extLst>
            <a:ext uri="{63B3BB69-23CF-44E3-9099-C40C66FF867C}">
              <a14:compatExt xmlns:a14="http://schemas.microsoft.com/office/drawing/2010/main" spid="_x0000_s2052"/>
            </a:ext>
            <a:ext uri="{FF2B5EF4-FFF2-40B4-BE49-F238E27FC236}">
              <a16:creationId xmlns:a16="http://schemas.microsoft.com/office/drawing/2014/main" id="{A5EF755F-BB37-4ACE-811D-AC1CDBF8D2B5}"/>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62" name="Drop Down 4" hidden="1">
          <a:extLst>
            <a:ext uri="{63B3BB69-23CF-44E3-9099-C40C66FF867C}">
              <a14:compatExt xmlns:a14="http://schemas.microsoft.com/office/drawing/2010/main" spid="_x0000_s2052"/>
            </a:ext>
            <a:ext uri="{FF2B5EF4-FFF2-40B4-BE49-F238E27FC236}">
              <a16:creationId xmlns:a16="http://schemas.microsoft.com/office/drawing/2014/main" id="{5B93AEF7-EBA3-483B-BA85-07E2442DEDFB}"/>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63" name="Drop Down 4" hidden="1">
          <a:extLst>
            <a:ext uri="{63B3BB69-23CF-44E3-9099-C40C66FF867C}">
              <a14:compatExt xmlns:a14="http://schemas.microsoft.com/office/drawing/2010/main" spid="_x0000_s2052"/>
            </a:ext>
            <a:ext uri="{FF2B5EF4-FFF2-40B4-BE49-F238E27FC236}">
              <a16:creationId xmlns:a16="http://schemas.microsoft.com/office/drawing/2014/main" id="{61830227-4C21-4373-B6D0-9DFB44B1035C}"/>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64" name="Drop Down 4" hidden="1">
          <a:extLst>
            <a:ext uri="{63B3BB69-23CF-44E3-9099-C40C66FF867C}">
              <a14:compatExt xmlns:a14="http://schemas.microsoft.com/office/drawing/2010/main" spid="_x0000_s2052"/>
            </a:ext>
            <a:ext uri="{FF2B5EF4-FFF2-40B4-BE49-F238E27FC236}">
              <a16:creationId xmlns:a16="http://schemas.microsoft.com/office/drawing/2014/main" id="{DE28A94F-68A9-40F5-B43E-098C3ACBC0ED}"/>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65" name="Drop Down 20" hidden="1">
          <a:extLst>
            <a:ext uri="{63B3BB69-23CF-44E3-9099-C40C66FF867C}">
              <a14:compatExt xmlns:a14="http://schemas.microsoft.com/office/drawing/2010/main" spid="_x0000_s2068"/>
            </a:ext>
            <a:ext uri="{FF2B5EF4-FFF2-40B4-BE49-F238E27FC236}">
              <a16:creationId xmlns:a16="http://schemas.microsoft.com/office/drawing/2014/main" id="{8DE0F1DF-5490-4347-933C-FC313057BB1C}"/>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66" name="Drop Down 24" hidden="1">
          <a:extLst>
            <a:ext uri="{63B3BB69-23CF-44E3-9099-C40C66FF867C}">
              <a14:compatExt xmlns:a14="http://schemas.microsoft.com/office/drawing/2010/main" spid="_x0000_s2072"/>
            </a:ext>
            <a:ext uri="{FF2B5EF4-FFF2-40B4-BE49-F238E27FC236}">
              <a16:creationId xmlns:a16="http://schemas.microsoft.com/office/drawing/2014/main" id="{373684F7-9DDA-4034-B567-37532DE8C948}"/>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67" name="Drop Down 4" hidden="1">
          <a:extLst>
            <a:ext uri="{63B3BB69-23CF-44E3-9099-C40C66FF867C}">
              <a14:compatExt xmlns:a14="http://schemas.microsoft.com/office/drawing/2010/main" spid="_x0000_s2052"/>
            </a:ext>
            <a:ext uri="{FF2B5EF4-FFF2-40B4-BE49-F238E27FC236}">
              <a16:creationId xmlns:a16="http://schemas.microsoft.com/office/drawing/2014/main" id="{50416EF5-4BA6-4227-88C5-2D779AD1223D}"/>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68" name="Drop Down 4" hidden="1">
          <a:extLst>
            <a:ext uri="{63B3BB69-23CF-44E3-9099-C40C66FF867C}">
              <a14:compatExt xmlns:a14="http://schemas.microsoft.com/office/drawing/2010/main" spid="_x0000_s2052"/>
            </a:ext>
            <a:ext uri="{FF2B5EF4-FFF2-40B4-BE49-F238E27FC236}">
              <a16:creationId xmlns:a16="http://schemas.microsoft.com/office/drawing/2014/main" id="{05E9AB4B-2FBB-4422-BA9C-81FB4E5A01A5}"/>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69" name="Drop Down 4" hidden="1">
          <a:extLst>
            <a:ext uri="{63B3BB69-23CF-44E3-9099-C40C66FF867C}">
              <a14:compatExt xmlns:a14="http://schemas.microsoft.com/office/drawing/2010/main" spid="_x0000_s2052"/>
            </a:ext>
            <a:ext uri="{FF2B5EF4-FFF2-40B4-BE49-F238E27FC236}">
              <a16:creationId xmlns:a16="http://schemas.microsoft.com/office/drawing/2014/main" id="{72688647-EB56-47AF-8687-E1F3223ADCF9}"/>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70" name="Drop Down 4" hidden="1">
          <a:extLst>
            <a:ext uri="{63B3BB69-23CF-44E3-9099-C40C66FF867C}">
              <a14:compatExt xmlns:a14="http://schemas.microsoft.com/office/drawing/2010/main" spid="_x0000_s2052"/>
            </a:ext>
            <a:ext uri="{FF2B5EF4-FFF2-40B4-BE49-F238E27FC236}">
              <a16:creationId xmlns:a16="http://schemas.microsoft.com/office/drawing/2014/main" id="{DAA0EA0F-E330-4CD5-8973-8DA6F3BB2553}"/>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71" name="Drop Down 4" hidden="1">
          <a:extLst>
            <a:ext uri="{63B3BB69-23CF-44E3-9099-C40C66FF867C}">
              <a14:compatExt xmlns:a14="http://schemas.microsoft.com/office/drawing/2010/main" spid="_x0000_s2052"/>
            </a:ext>
            <a:ext uri="{FF2B5EF4-FFF2-40B4-BE49-F238E27FC236}">
              <a16:creationId xmlns:a16="http://schemas.microsoft.com/office/drawing/2014/main" id="{00C1D5C5-254E-4A52-AC64-1B12ED8CF0EF}"/>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72" name="Drop Down 20" hidden="1">
          <a:extLst>
            <a:ext uri="{63B3BB69-23CF-44E3-9099-C40C66FF867C}">
              <a14:compatExt xmlns:a14="http://schemas.microsoft.com/office/drawing/2010/main" spid="_x0000_s2068"/>
            </a:ext>
            <a:ext uri="{FF2B5EF4-FFF2-40B4-BE49-F238E27FC236}">
              <a16:creationId xmlns:a16="http://schemas.microsoft.com/office/drawing/2014/main" id="{4E198A6C-340E-4808-886C-16283D9C08E7}"/>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73" name="Drop Down 24" hidden="1">
          <a:extLst>
            <a:ext uri="{63B3BB69-23CF-44E3-9099-C40C66FF867C}">
              <a14:compatExt xmlns:a14="http://schemas.microsoft.com/office/drawing/2010/main" spid="_x0000_s2072"/>
            </a:ext>
            <a:ext uri="{FF2B5EF4-FFF2-40B4-BE49-F238E27FC236}">
              <a16:creationId xmlns:a16="http://schemas.microsoft.com/office/drawing/2014/main" id="{58FBAFAC-C58A-4AB5-A81D-6010C324A622}"/>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74" name="Drop Down 4" hidden="1">
          <a:extLst>
            <a:ext uri="{63B3BB69-23CF-44E3-9099-C40C66FF867C}">
              <a14:compatExt xmlns:a14="http://schemas.microsoft.com/office/drawing/2010/main" spid="_x0000_s2052"/>
            </a:ext>
            <a:ext uri="{FF2B5EF4-FFF2-40B4-BE49-F238E27FC236}">
              <a16:creationId xmlns:a16="http://schemas.microsoft.com/office/drawing/2014/main" id="{071D76E5-72BD-42AD-9504-F27F19F3AFB9}"/>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75" name="Drop Down 4" hidden="1">
          <a:extLst>
            <a:ext uri="{63B3BB69-23CF-44E3-9099-C40C66FF867C}">
              <a14:compatExt xmlns:a14="http://schemas.microsoft.com/office/drawing/2010/main" spid="_x0000_s2052"/>
            </a:ext>
            <a:ext uri="{FF2B5EF4-FFF2-40B4-BE49-F238E27FC236}">
              <a16:creationId xmlns:a16="http://schemas.microsoft.com/office/drawing/2014/main" id="{19B87B17-30CC-4B1B-94D9-FD7EFBC28818}"/>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76" name="Drop Down 4" hidden="1">
          <a:extLst>
            <a:ext uri="{63B3BB69-23CF-44E3-9099-C40C66FF867C}">
              <a14:compatExt xmlns:a14="http://schemas.microsoft.com/office/drawing/2010/main" spid="_x0000_s2052"/>
            </a:ext>
            <a:ext uri="{FF2B5EF4-FFF2-40B4-BE49-F238E27FC236}">
              <a16:creationId xmlns:a16="http://schemas.microsoft.com/office/drawing/2014/main" id="{D5510B2F-40A0-4808-8179-BB92C33B606D}"/>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77" name="Drop Down 4" hidden="1">
          <a:extLst>
            <a:ext uri="{63B3BB69-23CF-44E3-9099-C40C66FF867C}">
              <a14:compatExt xmlns:a14="http://schemas.microsoft.com/office/drawing/2010/main" spid="_x0000_s2052"/>
            </a:ext>
            <a:ext uri="{FF2B5EF4-FFF2-40B4-BE49-F238E27FC236}">
              <a16:creationId xmlns:a16="http://schemas.microsoft.com/office/drawing/2014/main" id="{8DC461AF-00AC-47B9-AD66-DE443DEFD855}"/>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78" name="Drop Down 4" hidden="1">
          <a:extLst>
            <a:ext uri="{63B3BB69-23CF-44E3-9099-C40C66FF867C}">
              <a14:compatExt xmlns:a14="http://schemas.microsoft.com/office/drawing/2010/main" spid="_x0000_s2052"/>
            </a:ext>
            <a:ext uri="{FF2B5EF4-FFF2-40B4-BE49-F238E27FC236}">
              <a16:creationId xmlns:a16="http://schemas.microsoft.com/office/drawing/2014/main" id="{B2083236-8297-473B-B257-1AF277D74105}"/>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79" name="Drop Down 20" hidden="1">
          <a:extLst>
            <a:ext uri="{63B3BB69-23CF-44E3-9099-C40C66FF867C}">
              <a14:compatExt xmlns:a14="http://schemas.microsoft.com/office/drawing/2010/main" spid="_x0000_s2068"/>
            </a:ext>
            <a:ext uri="{FF2B5EF4-FFF2-40B4-BE49-F238E27FC236}">
              <a16:creationId xmlns:a16="http://schemas.microsoft.com/office/drawing/2014/main" id="{B6062E6F-54ED-4D95-9789-FB0C2BD33786}"/>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80" name="Drop Down 24" hidden="1">
          <a:extLst>
            <a:ext uri="{63B3BB69-23CF-44E3-9099-C40C66FF867C}">
              <a14:compatExt xmlns:a14="http://schemas.microsoft.com/office/drawing/2010/main" spid="_x0000_s2072"/>
            </a:ext>
            <a:ext uri="{FF2B5EF4-FFF2-40B4-BE49-F238E27FC236}">
              <a16:creationId xmlns:a16="http://schemas.microsoft.com/office/drawing/2014/main" id="{4AA08D27-F1B8-436B-9D1E-251DC43A9CB6}"/>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81" name="Drop Down 4" hidden="1">
          <a:extLst>
            <a:ext uri="{63B3BB69-23CF-44E3-9099-C40C66FF867C}">
              <a14:compatExt xmlns:a14="http://schemas.microsoft.com/office/drawing/2010/main" spid="_x0000_s2052"/>
            </a:ext>
            <a:ext uri="{FF2B5EF4-FFF2-40B4-BE49-F238E27FC236}">
              <a16:creationId xmlns:a16="http://schemas.microsoft.com/office/drawing/2014/main" id="{020EE3F3-E5A6-4C83-82AF-6E10E13BAECC}"/>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82" name="Drop Down 4" hidden="1">
          <a:extLst>
            <a:ext uri="{63B3BB69-23CF-44E3-9099-C40C66FF867C}">
              <a14:compatExt xmlns:a14="http://schemas.microsoft.com/office/drawing/2010/main" spid="_x0000_s2052"/>
            </a:ext>
            <a:ext uri="{FF2B5EF4-FFF2-40B4-BE49-F238E27FC236}">
              <a16:creationId xmlns:a16="http://schemas.microsoft.com/office/drawing/2014/main" id="{BF0F86E5-B751-441B-8B2C-E6599C6592EB}"/>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83" name="Drop Down 4" hidden="1">
          <a:extLst>
            <a:ext uri="{63B3BB69-23CF-44E3-9099-C40C66FF867C}">
              <a14:compatExt xmlns:a14="http://schemas.microsoft.com/office/drawing/2010/main" spid="_x0000_s2052"/>
            </a:ext>
            <a:ext uri="{FF2B5EF4-FFF2-40B4-BE49-F238E27FC236}">
              <a16:creationId xmlns:a16="http://schemas.microsoft.com/office/drawing/2014/main" id="{D0753F7E-44BE-4958-B76E-D0A69CF1FE03}"/>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84" name="Drop Down 4" hidden="1">
          <a:extLst>
            <a:ext uri="{63B3BB69-23CF-44E3-9099-C40C66FF867C}">
              <a14:compatExt xmlns:a14="http://schemas.microsoft.com/office/drawing/2010/main" spid="_x0000_s2052"/>
            </a:ext>
            <a:ext uri="{FF2B5EF4-FFF2-40B4-BE49-F238E27FC236}">
              <a16:creationId xmlns:a16="http://schemas.microsoft.com/office/drawing/2014/main" id="{7C3C1611-E934-4C51-A28B-3CCC89AD2B1D}"/>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85" name="Drop Down 4" hidden="1">
          <a:extLst>
            <a:ext uri="{63B3BB69-23CF-44E3-9099-C40C66FF867C}">
              <a14:compatExt xmlns:a14="http://schemas.microsoft.com/office/drawing/2010/main" spid="_x0000_s2052"/>
            </a:ext>
            <a:ext uri="{FF2B5EF4-FFF2-40B4-BE49-F238E27FC236}">
              <a16:creationId xmlns:a16="http://schemas.microsoft.com/office/drawing/2014/main" id="{937CB03E-76C6-4440-831C-5FD1D6842C48}"/>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86" name="Drop Down 20" hidden="1">
          <a:extLst>
            <a:ext uri="{63B3BB69-23CF-44E3-9099-C40C66FF867C}">
              <a14:compatExt xmlns:a14="http://schemas.microsoft.com/office/drawing/2010/main" spid="_x0000_s2068"/>
            </a:ext>
            <a:ext uri="{FF2B5EF4-FFF2-40B4-BE49-F238E27FC236}">
              <a16:creationId xmlns:a16="http://schemas.microsoft.com/office/drawing/2014/main" id="{741CBDB3-F062-44E7-9A61-B324B58EE607}"/>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87" name="Drop Down 24" hidden="1">
          <a:extLst>
            <a:ext uri="{63B3BB69-23CF-44E3-9099-C40C66FF867C}">
              <a14:compatExt xmlns:a14="http://schemas.microsoft.com/office/drawing/2010/main" spid="_x0000_s2072"/>
            </a:ext>
            <a:ext uri="{FF2B5EF4-FFF2-40B4-BE49-F238E27FC236}">
              <a16:creationId xmlns:a16="http://schemas.microsoft.com/office/drawing/2014/main" id="{E9F54839-2760-404B-8667-13987978AFF8}"/>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88" name="Drop Down 4" hidden="1">
          <a:extLst>
            <a:ext uri="{63B3BB69-23CF-44E3-9099-C40C66FF867C}">
              <a14:compatExt xmlns:a14="http://schemas.microsoft.com/office/drawing/2010/main" spid="_x0000_s2052"/>
            </a:ext>
            <a:ext uri="{FF2B5EF4-FFF2-40B4-BE49-F238E27FC236}">
              <a16:creationId xmlns:a16="http://schemas.microsoft.com/office/drawing/2014/main" id="{958EBEE6-3EE6-42EE-8E21-46B86A8BCD70}"/>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89" name="Drop Down 4" hidden="1">
          <a:extLst>
            <a:ext uri="{63B3BB69-23CF-44E3-9099-C40C66FF867C}">
              <a14:compatExt xmlns:a14="http://schemas.microsoft.com/office/drawing/2010/main" spid="_x0000_s2052"/>
            </a:ext>
            <a:ext uri="{FF2B5EF4-FFF2-40B4-BE49-F238E27FC236}">
              <a16:creationId xmlns:a16="http://schemas.microsoft.com/office/drawing/2014/main" id="{88C74148-192A-4B45-BDA4-6DD4D1C5C000}"/>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90" name="Drop Down 4" hidden="1">
          <a:extLst>
            <a:ext uri="{63B3BB69-23CF-44E3-9099-C40C66FF867C}">
              <a14:compatExt xmlns:a14="http://schemas.microsoft.com/office/drawing/2010/main" spid="_x0000_s2052"/>
            </a:ext>
            <a:ext uri="{FF2B5EF4-FFF2-40B4-BE49-F238E27FC236}">
              <a16:creationId xmlns:a16="http://schemas.microsoft.com/office/drawing/2014/main" id="{F8894D25-53F2-473E-AD4F-E94A6F43EC5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91" name="Drop Down 4" hidden="1">
          <a:extLst>
            <a:ext uri="{63B3BB69-23CF-44E3-9099-C40C66FF867C}">
              <a14:compatExt xmlns:a14="http://schemas.microsoft.com/office/drawing/2010/main" spid="_x0000_s2052"/>
            </a:ext>
            <a:ext uri="{FF2B5EF4-FFF2-40B4-BE49-F238E27FC236}">
              <a16:creationId xmlns:a16="http://schemas.microsoft.com/office/drawing/2014/main" id="{361010FE-41AD-4B85-A55C-25DDC9037835}"/>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92" name="Drop Down 4" hidden="1">
          <a:extLst>
            <a:ext uri="{63B3BB69-23CF-44E3-9099-C40C66FF867C}">
              <a14:compatExt xmlns:a14="http://schemas.microsoft.com/office/drawing/2010/main" spid="_x0000_s2052"/>
            </a:ext>
            <a:ext uri="{FF2B5EF4-FFF2-40B4-BE49-F238E27FC236}">
              <a16:creationId xmlns:a16="http://schemas.microsoft.com/office/drawing/2014/main" id="{284ECBC4-CA75-44F4-8FBB-B2B3D26B0E71}"/>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323</xdr:row>
      <xdr:rowOff>0</xdr:rowOff>
    </xdr:from>
    <xdr:ext cx="1921468" cy="195685"/>
    <xdr:sp macro="" textlink="">
      <xdr:nvSpPr>
        <xdr:cNvPr id="3693" name="Drop Down 20" hidden="1">
          <a:extLst>
            <a:ext uri="{63B3BB69-23CF-44E3-9099-C40C66FF867C}">
              <a14:compatExt xmlns:a14="http://schemas.microsoft.com/office/drawing/2010/main" spid="_x0000_s2068"/>
            </a:ext>
            <a:ext uri="{FF2B5EF4-FFF2-40B4-BE49-F238E27FC236}">
              <a16:creationId xmlns:a16="http://schemas.microsoft.com/office/drawing/2014/main" id="{A0290DF3-DBF2-4901-9110-59CAA83E65A1}"/>
            </a:ext>
          </a:extLst>
        </xdr:cNvPr>
        <xdr:cNvSpPr/>
      </xdr:nvSpPr>
      <xdr:spPr bwMode="auto">
        <a:xfrm>
          <a:off x="6065520" y="57630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323</xdr:row>
      <xdr:rowOff>0</xdr:rowOff>
    </xdr:from>
    <xdr:ext cx="2476500" cy="199970"/>
    <xdr:sp macro="" textlink="">
      <xdr:nvSpPr>
        <xdr:cNvPr id="3694" name="Drop Down 24" hidden="1">
          <a:extLst>
            <a:ext uri="{63B3BB69-23CF-44E3-9099-C40C66FF867C}">
              <a14:compatExt xmlns:a14="http://schemas.microsoft.com/office/drawing/2010/main" spid="_x0000_s2072"/>
            </a:ext>
            <a:ext uri="{FF2B5EF4-FFF2-40B4-BE49-F238E27FC236}">
              <a16:creationId xmlns:a16="http://schemas.microsoft.com/office/drawing/2014/main" id="{E766B51A-71EF-4566-A5F4-655A45EB5EC4}"/>
            </a:ext>
          </a:extLst>
        </xdr:cNvPr>
        <xdr:cNvSpPr/>
      </xdr:nvSpPr>
      <xdr:spPr bwMode="auto">
        <a:xfrm>
          <a:off x="3901440" y="57630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95" name="Drop Down 4" hidden="1">
          <a:extLst>
            <a:ext uri="{63B3BB69-23CF-44E3-9099-C40C66FF867C}">
              <a14:compatExt xmlns:a14="http://schemas.microsoft.com/office/drawing/2010/main" spid="_x0000_s2052"/>
            </a:ext>
            <a:ext uri="{FF2B5EF4-FFF2-40B4-BE49-F238E27FC236}">
              <a16:creationId xmlns:a16="http://schemas.microsoft.com/office/drawing/2014/main" id="{913CCAD7-700C-470E-AAA3-4EDE0EA77D3A}"/>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96" name="Drop Down 4" hidden="1">
          <a:extLst>
            <a:ext uri="{63B3BB69-23CF-44E3-9099-C40C66FF867C}">
              <a14:compatExt xmlns:a14="http://schemas.microsoft.com/office/drawing/2010/main" spid="_x0000_s2052"/>
            </a:ext>
            <a:ext uri="{FF2B5EF4-FFF2-40B4-BE49-F238E27FC236}">
              <a16:creationId xmlns:a16="http://schemas.microsoft.com/office/drawing/2014/main" id="{667C5991-5D36-4630-8C99-A19528CF73B6}"/>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323</xdr:row>
      <xdr:rowOff>0</xdr:rowOff>
    </xdr:from>
    <xdr:ext cx="2529840" cy="195685"/>
    <xdr:sp macro="" textlink="">
      <xdr:nvSpPr>
        <xdr:cNvPr id="3697" name="Drop Down 4" hidden="1">
          <a:extLst>
            <a:ext uri="{63B3BB69-23CF-44E3-9099-C40C66FF867C}">
              <a14:compatExt xmlns:a14="http://schemas.microsoft.com/office/drawing/2010/main" spid="_x0000_s2052"/>
            </a:ext>
            <a:ext uri="{FF2B5EF4-FFF2-40B4-BE49-F238E27FC236}">
              <a16:creationId xmlns:a16="http://schemas.microsoft.com/office/drawing/2014/main" id="{50AA4909-E2E2-4D3E-90AA-ACF47C57F562}"/>
            </a:ext>
          </a:extLst>
        </xdr:cNvPr>
        <xdr:cNvSpPr/>
      </xdr:nvSpPr>
      <xdr:spPr bwMode="auto">
        <a:xfrm>
          <a:off x="553974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323</xdr:row>
      <xdr:rowOff>0</xdr:rowOff>
    </xdr:from>
    <xdr:ext cx="2529840" cy="195685"/>
    <xdr:sp macro="" textlink="">
      <xdr:nvSpPr>
        <xdr:cNvPr id="3698" name="Drop Down 4" hidden="1">
          <a:extLst>
            <a:ext uri="{63B3BB69-23CF-44E3-9099-C40C66FF867C}">
              <a14:compatExt xmlns:a14="http://schemas.microsoft.com/office/drawing/2010/main" spid="_x0000_s2052"/>
            </a:ext>
            <a:ext uri="{FF2B5EF4-FFF2-40B4-BE49-F238E27FC236}">
              <a16:creationId xmlns:a16="http://schemas.microsoft.com/office/drawing/2014/main" id="{177536C9-8ADB-481E-B939-760B7C8F14E1}"/>
            </a:ext>
          </a:extLst>
        </xdr:cNvPr>
        <xdr:cNvSpPr/>
      </xdr:nvSpPr>
      <xdr:spPr bwMode="auto">
        <a:xfrm>
          <a:off x="5227320" y="57630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699" name="Drop Down 4" hidden="1">
          <a:extLst>
            <a:ext uri="{63B3BB69-23CF-44E3-9099-C40C66FF867C}">
              <a14:compatExt xmlns:a14="http://schemas.microsoft.com/office/drawing/2010/main" spid="_x0000_s2052"/>
            </a:ext>
            <a:ext uri="{FF2B5EF4-FFF2-40B4-BE49-F238E27FC236}">
              <a16:creationId xmlns:a16="http://schemas.microsoft.com/office/drawing/2014/main" id="{7B3346E0-97A2-417D-A662-089D00BD0D6C}"/>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00" name="Drop Down 20" hidden="1">
          <a:extLst>
            <a:ext uri="{63B3BB69-23CF-44E3-9099-C40C66FF867C}">
              <a14:compatExt xmlns:a14="http://schemas.microsoft.com/office/drawing/2010/main" spid="_x0000_s2068"/>
            </a:ext>
            <a:ext uri="{FF2B5EF4-FFF2-40B4-BE49-F238E27FC236}">
              <a16:creationId xmlns:a16="http://schemas.microsoft.com/office/drawing/2014/main" id="{44108BC4-D4F3-4BED-93C0-CA3A86F890D7}"/>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01" name="Drop Down 24" hidden="1">
          <a:extLst>
            <a:ext uri="{63B3BB69-23CF-44E3-9099-C40C66FF867C}">
              <a14:compatExt xmlns:a14="http://schemas.microsoft.com/office/drawing/2010/main" spid="_x0000_s2072"/>
            </a:ext>
            <a:ext uri="{FF2B5EF4-FFF2-40B4-BE49-F238E27FC236}">
              <a16:creationId xmlns:a16="http://schemas.microsoft.com/office/drawing/2014/main" id="{96660A4A-49A8-4D02-A4AC-AE5008290D0F}"/>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02" name="Drop Down 4" hidden="1">
          <a:extLst>
            <a:ext uri="{63B3BB69-23CF-44E3-9099-C40C66FF867C}">
              <a14:compatExt xmlns:a14="http://schemas.microsoft.com/office/drawing/2010/main" spid="_x0000_s2052"/>
            </a:ext>
            <a:ext uri="{FF2B5EF4-FFF2-40B4-BE49-F238E27FC236}">
              <a16:creationId xmlns:a16="http://schemas.microsoft.com/office/drawing/2014/main" id="{D703F7E9-DEDA-499E-8C7F-FC9BB48AB18F}"/>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03" name="Drop Down 4" hidden="1">
          <a:extLst>
            <a:ext uri="{63B3BB69-23CF-44E3-9099-C40C66FF867C}">
              <a14:compatExt xmlns:a14="http://schemas.microsoft.com/office/drawing/2010/main" spid="_x0000_s2052"/>
            </a:ext>
            <a:ext uri="{FF2B5EF4-FFF2-40B4-BE49-F238E27FC236}">
              <a16:creationId xmlns:a16="http://schemas.microsoft.com/office/drawing/2014/main" id="{0CD9F869-D395-48D8-8A25-10DA5B814750}"/>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04" name="Drop Down 4" hidden="1">
          <a:extLst>
            <a:ext uri="{63B3BB69-23CF-44E3-9099-C40C66FF867C}">
              <a14:compatExt xmlns:a14="http://schemas.microsoft.com/office/drawing/2010/main" spid="_x0000_s2052"/>
            </a:ext>
            <a:ext uri="{FF2B5EF4-FFF2-40B4-BE49-F238E27FC236}">
              <a16:creationId xmlns:a16="http://schemas.microsoft.com/office/drawing/2014/main" id="{90620935-DD0F-4187-850A-B06996EDEB70}"/>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05" name="Drop Down 4" hidden="1">
          <a:extLst>
            <a:ext uri="{63B3BB69-23CF-44E3-9099-C40C66FF867C}">
              <a14:compatExt xmlns:a14="http://schemas.microsoft.com/office/drawing/2010/main" spid="_x0000_s2052"/>
            </a:ext>
            <a:ext uri="{FF2B5EF4-FFF2-40B4-BE49-F238E27FC236}">
              <a16:creationId xmlns:a16="http://schemas.microsoft.com/office/drawing/2014/main" id="{8DE4EA97-AB79-4A20-BCC2-345648586D1C}"/>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06" name="Drop Down 4" hidden="1">
          <a:extLst>
            <a:ext uri="{63B3BB69-23CF-44E3-9099-C40C66FF867C}">
              <a14:compatExt xmlns:a14="http://schemas.microsoft.com/office/drawing/2010/main" spid="_x0000_s2052"/>
            </a:ext>
            <a:ext uri="{FF2B5EF4-FFF2-40B4-BE49-F238E27FC236}">
              <a16:creationId xmlns:a16="http://schemas.microsoft.com/office/drawing/2014/main" id="{98956965-5331-49FA-B94E-F0C6BDD51F23}"/>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07" name="Drop Down 20" hidden="1">
          <a:extLst>
            <a:ext uri="{63B3BB69-23CF-44E3-9099-C40C66FF867C}">
              <a14:compatExt xmlns:a14="http://schemas.microsoft.com/office/drawing/2010/main" spid="_x0000_s2068"/>
            </a:ext>
            <a:ext uri="{FF2B5EF4-FFF2-40B4-BE49-F238E27FC236}">
              <a16:creationId xmlns:a16="http://schemas.microsoft.com/office/drawing/2014/main" id="{C4E4C965-C5D7-49C0-B583-A225475C5CED}"/>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08" name="Drop Down 24" hidden="1">
          <a:extLst>
            <a:ext uri="{63B3BB69-23CF-44E3-9099-C40C66FF867C}">
              <a14:compatExt xmlns:a14="http://schemas.microsoft.com/office/drawing/2010/main" spid="_x0000_s2072"/>
            </a:ext>
            <a:ext uri="{FF2B5EF4-FFF2-40B4-BE49-F238E27FC236}">
              <a16:creationId xmlns:a16="http://schemas.microsoft.com/office/drawing/2014/main" id="{E976873A-78DA-499A-9728-679D581FAFB8}"/>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09" name="Drop Down 4" hidden="1">
          <a:extLst>
            <a:ext uri="{63B3BB69-23CF-44E3-9099-C40C66FF867C}">
              <a14:compatExt xmlns:a14="http://schemas.microsoft.com/office/drawing/2010/main" spid="_x0000_s2052"/>
            </a:ext>
            <a:ext uri="{FF2B5EF4-FFF2-40B4-BE49-F238E27FC236}">
              <a16:creationId xmlns:a16="http://schemas.microsoft.com/office/drawing/2014/main" id="{31E1EE67-DDBF-4FDF-BEB2-C092E2E1D3D3}"/>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10" name="Drop Down 4" hidden="1">
          <a:extLst>
            <a:ext uri="{63B3BB69-23CF-44E3-9099-C40C66FF867C}">
              <a14:compatExt xmlns:a14="http://schemas.microsoft.com/office/drawing/2010/main" spid="_x0000_s2052"/>
            </a:ext>
            <a:ext uri="{FF2B5EF4-FFF2-40B4-BE49-F238E27FC236}">
              <a16:creationId xmlns:a16="http://schemas.microsoft.com/office/drawing/2014/main" id="{B18FF183-A279-46F8-A7BC-02FE3A627C9C}"/>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11" name="Drop Down 4" hidden="1">
          <a:extLst>
            <a:ext uri="{63B3BB69-23CF-44E3-9099-C40C66FF867C}">
              <a14:compatExt xmlns:a14="http://schemas.microsoft.com/office/drawing/2010/main" spid="_x0000_s2052"/>
            </a:ext>
            <a:ext uri="{FF2B5EF4-FFF2-40B4-BE49-F238E27FC236}">
              <a16:creationId xmlns:a16="http://schemas.microsoft.com/office/drawing/2014/main" id="{0E074337-3FEA-4459-BC6A-183AFBB2496B}"/>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12" name="Drop Down 4" hidden="1">
          <a:extLst>
            <a:ext uri="{63B3BB69-23CF-44E3-9099-C40C66FF867C}">
              <a14:compatExt xmlns:a14="http://schemas.microsoft.com/office/drawing/2010/main" spid="_x0000_s2052"/>
            </a:ext>
            <a:ext uri="{FF2B5EF4-FFF2-40B4-BE49-F238E27FC236}">
              <a16:creationId xmlns:a16="http://schemas.microsoft.com/office/drawing/2014/main" id="{0CD745AD-6FC0-4127-91E8-31E6863F62B5}"/>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13" name="Drop Down 4" hidden="1">
          <a:extLst>
            <a:ext uri="{63B3BB69-23CF-44E3-9099-C40C66FF867C}">
              <a14:compatExt xmlns:a14="http://schemas.microsoft.com/office/drawing/2010/main" spid="_x0000_s2052"/>
            </a:ext>
            <a:ext uri="{FF2B5EF4-FFF2-40B4-BE49-F238E27FC236}">
              <a16:creationId xmlns:a16="http://schemas.microsoft.com/office/drawing/2014/main" id="{CEEE00B9-8DF5-45A0-8CE0-7C4E7C52CAD7}"/>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14" name="Drop Down 20" hidden="1">
          <a:extLst>
            <a:ext uri="{63B3BB69-23CF-44E3-9099-C40C66FF867C}">
              <a14:compatExt xmlns:a14="http://schemas.microsoft.com/office/drawing/2010/main" spid="_x0000_s2068"/>
            </a:ext>
            <a:ext uri="{FF2B5EF4-FFF2-40B4-BE49-F238E27FC236}">
              <a16:creationId xmlns:a16="http://schemas.microsoft.com/office/drawing/2014/main" id="{E93C01D0-9539-4F94-8707-EE371C06630E}"/>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15" name="Drop Down 24" hidden="1">
          <a:extLst>
            <a:ext uri="{63B3BB69-23CF-44E3-9099-C40C66FF867C}">
              <a14:compatExt xmlns:a14="http://schemas.microsoft.com/office/drawing/2010/main" spid="_x0000_s2072"/>
            </a:ext>
            <a:ext uri="{FF2B5EF4-FFF2-40B4-BE49-F238E27FC236}">
              <a16:creationId xmlns:a16="http://schemas.microsoft.com/office/drawing/2014/main" id="{66A49096-A875-40A8-BA23-1B2D4082162B}"/>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16" name="Drop Down 4" hidden="1">
          <a:extLst>
            <a:ext uri="{63B3BB69-23CF-44E3-9099-C40C66FF867C}">
              <a14:compatExt xmlns:a14="http://schemas.microsoft.com/office/drawing/2010/main" spid="_x0000_s2052"/>
            </a:ext>
            <a:ext uri="{FF2B5EF4-FFF2-40B4-BE49-F238E27FC236}">
              <a16:creationId xmlns:a16="http://schemas.microsoft.com/office/drawing/2014/main" id="{1A193F0E-E086-49C4-9B7F-6DB8FF58F511}"/>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17" name="Drop Down 4" hidden="1">
          <a:extLst>
            <a:ext uri="{63B3BB69-23CF-44E3-9099-C40C66FF867C}">
              <a14:compatExt xmlns:a14="http://schemas.microsoft.com/office/drawing/2010/main" spid="_x0000_s2052"/>
            </a:ext>
            <a:ext uri="{FF2B5EF4-FFF2-40B4-BE49-F238E27FC236}">
              <a16:creationId xmlns:a16="http://schemas.microsoft.com/office/drawing/2014/main" id="{15DE98DA-3175-43CC-B3F3-9E8B082358E8}"/>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18" name="Drop Down 4" hidden="1">
          <a:extLst>
            <a:ext uri="{63B3BB69-23CF-44E3-9099-C40C66FF867C}">
              <a14:compatExt xmlns:a14="http://schemas.microsoft.com/office/drawing/2010/main" spid="_x0000_s2052"/>
            </a:ext>
            <a:ext uri="{FF2B5EF4-FFF2-40B4-BE49-F238E27FC236}">
              <a16:creationId xmlns:a16="http://schemas.microsoft.com/office/drawing/2014/main" id="{61F2B271-49ED-4DB0-AB5C-0C05FD7E51CC}"/>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19" name="Drop Down 4" hidden="1">
          <a:extLst>
            <a:ext uri="{63B3BB69-23CF-44E3-9099-C40C66FF867C}">
              <a14:compatExt xmlns:a14="http://schemas.microsoft.com/office/drawing/2010/main" spid="_x0000_s2052"/>
            </a:ext>
            <a:ext uri="{FF2B5EF4-FFF2-40B4-BE49-F238E27FC236}">
              <a16:creationId xmlns:a16="http://schemas.microsoft.com/office/drawing/2014/main" id="{415E8212-64BE-4D7A-9360-D3515494642A}"/>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20" name="Drop Down 4" hidden="1">
          <a:extLst>
            <a:ext uri="{63B3BB69-23CF-44E3-9099-C40C66FF867C}">
              <a14:compatExt xmlns:a14="http://schemas.microsoft.com/office/drawing/2010/main" spid="_x0000_s2052"/>
            </a:ext>
            <a:ext uri="{FF2B5EF4-FFF2-40B4-BE49-F238E27FC236}">
              <a16:creationId xmlns:a16="http://schemas.microsoft.com/office/drawing/2014/main" id="{0DBD41DA-7AD3-453B-B261-F814BCBF5B4F}"/>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21" name="Drop Down 20" hidden="1">
          <a:extLst>
            <a:ext uri="{63B3BB69-23CF-44E3-9099-C40C66FF867C}">
              <a14:compatExt xmlns:a14="http://schemas.microsoft.com/office/drawing/2010/main" spid="_x0000_s2068"/>
            </a:ext>
            <a:ext uri="{FF2B5EF4-FFF2-40B4-BE49-F238E27FC236}">
              <a16:creationId xmlns:a16="http://schemas.microsoft.com/office/drawing/2014/main" id="{8FC08050-5E4E-46EE-A973-2BE06C1979F6}"/>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22" name="Drop Down 24" hidden="1">
          <a:extLst>
            <a:ext uri="{63B3BB69-23CF-44E3-9099-C40C66FF867C}">
              <a14:compatExt xmlns:a14="http://schemas.microsoft.com/office/drawing/2010/main" spid="_x0000_s2072"/>
            </a:ext>
            <a:ext uri="{FF2B5EF4-FFF2-40B4-BE49-F238E27FC236}">
              <a16:creationId xmlns:a16="http://schemas.microsoft.com/office/drawing/2014/main" id="{2D653761-943D-41F2-A8CA-EDC212DA0E97}"/>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23" name="Drop Down 4" hidden="1">
          <a:extLst>
            <a:ext uri="{63B3BB69-23CF-44E3-9099-C40C66FF867C}">
              <a14:compatExt xmlns:a14="http://schemas.microsoft.com/office/drawing/2010/main" spid="_x0000_s2052"/>
            </a:ext>
            <a:ext uri="{FF2B5EF4-FFF2-40B4-BE49-F238E27FC236}">
              <a16:creationId xmlns:a16="http://schemas.microsoft.com/office/drawing/2014/main" id="{84DB6C44-D294-4071-AC81-AC759A1BA042}"/>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24" name="Drop Down 4" hidden="1">
          <a:extLst>
            <a:ext uri="{63B3BB69-23CF-44E3-9099-C40C66FF867C}">
              <a14:compatExt xmlns:a14="http://schemas.microsoft.com/office/drawing/2010/main" spid="_x0000_s2052"/>
            </a:ext>
            <a:ext uri="{FF2B5EF4-FFF2-40B4-BE49-F238E27FC236}">
              <a16:creationId xmlns:a16="http://schemas.microsoft.com/office/drawing/2014/main" id="{3F088C3D-0E47-44AE-AD12-FE113C4A404C}"/>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25" name="Drop Down 4" hidden="1">
          <a:extLst>
            <a:ext uri="{63B3BB69-23CF-44E3-9099-C40C66FF867C}">
              <a14:compatExt xmlns:a14="http://schemas.microsoft.com/office/drawing/2010/main" spid="_x0000_s2052"/>
            </a:ext>
            <a:ext uri="{FF2B5EF4-FFF2-40B4-BE49-F238E27FC236}">
              <a16:creationId xmlns:a16="http://schemas.microsoft.com/office/drawing/2014/main" id="{74930BD8-1C80-499D-BEA2-E3F2C6A23DEB}"/>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26" name="Drop Down 4" hidden="1">
          <a:extLst>
            <a:ext uri="{63B3BB69-23CF-44E3-9099-C40C66FF867C}">
              <a14:compatExt xmlns:a14="http://schemas.microsoft.com/office/drawing/2010/main" spid="_x0000_s2052"/>
            </a:ext>
            <a:ext uri="{FF2B5EF4-FFF2-40B4-BE49-F238E27FC236}">
              <a16:creationId xmlns:a16="http://schemas.microsoft.com/office/drawing/2014/main" id="{CE7725ED-3183-40A2-9821-25193C8C8F74}"/>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27" name="Drop Down 4" hidden="1">
          <a:extLst>
            <a:ext uri="{63B3BB69-23CF-44E3-9099-C40C66FF867C}">
              <a14:compatExt xmlns:a14="http://schemas.microsoft.com/office/drawing/2010/main" spid="_x0000_s2052"/>
            </a:ext>
            <a:ext uri="{FF2B5EF4-FFF2-40B4-BE49-F238E27FC236}">
              <a16:creationId xmlns:a16="http://schemas.microsoft.com/office/drawing/2014/main" id="{1D5CAF54-0DFA-4A18-8455-23434ED6E5B7}"/>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28" name="Drop Down 20" hidden="1">
          <a:extLst>
            <a:ext uri="{63B3BB69-23CF-44E3-9099-C40C66FF867C}">
              <a14:compatExt xmlns:a14="http://schemas.microsoft.com/office/drawing/2010/main" spid="_x0000_s2068"/>
            </a:ext>
            <a:ext uri="{FF2B5EF4-FFF2-40B4-BE49-F238E27FC236}">
              <a16:creationId xmlns:a16="http://schemas.microsoft.com/office/drawing/2014/main" id="{8DF22DE1-11C6-47CD-8EF5-591AF78E6D36}"/>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29" name="Drop Down 24" hidden="1">
          <a:extLst>
            <a:ext uri="{63B3BB69-23CF-44E3-9099-C40C66FF867C}">
              <a14:compatExt xmlns:a14="http://schemas.microsoft.com/office/drawing/2010/main" spid="_x0000_s2072"/>
            </a:ext>
            <a:ext uri="{FF2B5EF4-FFF2-40B4-BE49-F238E27FC236}">
              <a16:creationId xmlns:a16="http://schemas.microsoft.com/office/drawing/2014/main" id="{D21FF4FA-CAE6-4B9F-9172-A9FDDCC4A6BD}"/>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30" name="Drop Down 4" hidden="1">
          <a:extLst>
            <a:ext uri="{63B3BB69-23CF-44E3-9099-C40C66FF867C}">
              <a14:compatExt xmlns:a14="http://schemas.microsoft.com/office/drawing/2010/main" spid="_x0000_s2052"/>
            </a:ext>
            <a:ext uri="{FF2B5EF4-FFF2-40B4-BE49-F238E27FC236}">
              <a16:creationId xmlns:a16="http://schemas.microsoft.com/office/drawing/2014/main" id="{86E55297-D72E-4EC7-90EB-CA710E5E8BDC}"/>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31" name="Drop Down 4" hidden="1">
          <a:extLst>
            <a:ext uri="{63B3BB69-23CF-44E3-9099-C40C66FF867C}">
              <a14:compatExt xmlns:a14="http://schemas.microsoft.com/office/drawing/2010/main" spid="_x0000_s2052"/>
            </a:ext>
            <a:ext uri="{FF2B5EF4-FFF2-40B4-BE49-F238E27FC236}">
              <a16:creationId xmlns:a16="http://schemas.microsoft.com/office/drawing/2014/main" id="{BE930CC6-A76D-4CF9-B6F1-8B00EB7E8B06}"/>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32" name="Drop Down 4" hidden="1">
          <a:extLst>
            <a:ext uri="{63B3BB69-23CF-44E3-9099-C40C66FF867C}">
              <a14:compatExt xmlns:a14="http://schemas.microsoft.com/office/drawing/2010/main" spid="_x0000_s2052"/>
            </a:ext>
            <a:ext uri="{FF2B5EF4-FFF2-40B4-BE49-F238E27FC236}">
              <a16:creationId xmlns:a16="http://schemas.microsoft.com/office/drawing/2014/main" id="{E573248F-215E-47F6-B8DB-442C77B40552}"/>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33" name="Drop Down 4" hidden="1">
          <a:extLst>
            <a:ext uri="{63B3BB69-23CF-44E3-9099-C40C66FF867C}">
              <a14:compatExt xmlns:a14="http://schemas.microsoft.com/office/drawing/2010/main" spid="_x0000_s2052"/>
            </a:ext>
            <a:ext uri="{FF2B5EF4-FFF2-40B4-BE49-F238E27FC236}">
              <a16:creationId xmlns:a16="http://schemas.microsoft.com/office/drawing/2014/main" id="{845A9D97-DB15-4275-82AF-FFA162407BAF}"/>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34" name="Drop Down 4" hidden="1">
          <a:extLst>
            <a:ext uri="{63B3BB69-23CF-44E3-9099-C40C66FF867C}">
              <a14:compatExt xmlns:a14="http://schemas.microsoft.com/office/drawing/2010/main" spid="_x0000_s2052"/>
            </a:ext>
            <a:ext uri="{FF2B5EF4-FFF2-40B4-BE49-F238E27FC236}">
              <a16:creationId xmlns:a16="http://schemas.microsoft.com/office/drawing/2014/main" id="{2A129FC1-B781-49C8-8C10-BF2BB6AC550D}"/>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35" name="Drop Down 20" hidden="1">
          <a:extLst>
            <a:ext uri="{63B3BB69-23CF-44E3-9099-C40C66FF867C}">
              <a14:compatExt xmlns:a14="http://schemas.microsoft.com/office/drawing/2010/main" spid="_x0000_s2068"/>
            </a:ext>
            <a:ext uri="{FF2B5EF4-FFF2-40B4-BE49-F238E27FC236}">
              <a16:creationId xmlns:a16="http://schemas.microsoft.com/office/drawing/2014/main" id="{FDD947C6-BFF7-490A-BB55-A234F5FC7940}"/>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36" name="Drop Down 24" hidden="1">
          <a:extLst>
            <a:ext uri="{63B3BB69-23CF-44E3-9099-C40C66FF867C}">
              <a14:compatExt xmlns:a14="http://schemas.microsoft.com/office/drawing/2010/main" spid="_x0000_s2072"/>
            </a:ext>
            <a:ext uri="{FF2B5EF4-FFF2-40B4-BE49-F238E27FC236}">
              <a16:creationId xmlns:a16="http://schemas.microsoft.com/office/drawing/2014/main" id="{D8D3E304-30A0-4ABF-A34E-B3E780573F40}"/>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37" name="Drop Down 4" hidden="1">
          <a:extLst>
            <a:ext uri="{63B3BB69-23CF-44E3-9099-C40C66FF867C}">
              <a14:compatExt xmlns:a14="http://schemas.microsoft.com/office/drawing/2010/main" spid="_x0000_s2052"/>
            </a:ext>
            <a:ext uri="{FF2B5EF4-FFF2-40B4-BE49-F238E27FC236}">
              <a16:creationId xmlns:a16="http://schemas.microsoft.com/office/drawing/2014/main" id="{AD150277-9B85-4FE0-AD48-C221A9250FA2}"/>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38" name="Drop Down 4" hidden="1">
          <a:extLst>
            <a:ext uri="{63B3BB69-23CF-44E3-9099-C40C66FF867C}">
              <a14:compatExt xmlns:a14="http://schemas.microsoft.com/office/drawing/2010/main" spid="_x0000_s2052"/>
            </a:ext>
            <a:ext uri="{FF2B5EF4-FFF2-40B4-BE49-F238E27FC236}">
              <a16:creationId xmlns:a16="http://schemas.microsoft.com/office/drawing/2014/main" id="{C2959B6A-241A-4934-8F58-AB14A4D8711F}"/>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39" name="Drop Down 4" hidden="1">
          <a:extLst>
            <a:ext uri="{63B3BB69-23CF-44E3-9099-C40C66FF867C}">
              <a14:compatExt xmlns:a14="http://schemas.microsoft.com/office/drawing/2010/main" spid="_x0000_s2052"/>
            </a:ext>
            <a:ext uri="{FF2B5EF4-FFF2-40B4-BE49-F238E27FC236}">
              <a16:creationId xmlns:a16="http://schemas.microsoft.com/office/drawing/2014/main" id="{C391B230-C144-47EA-94D3-369BE5F427C3}"/>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40" name="Drop Down 4" hidden="1">
          <a:extLst>
            <a:ext uri="{63B3BB69-23CF-44E3-9099-C40C66FF867C}">
              <a14:compatExt xmlns:a14="http://schemas.microsoft.com/office/drawing/2010/main" spid="_x0000_s2052"/>
            </a:ext>
            <a:ext uri="{FF2B5EF4-FFF2-40B4-BE49-F238E27FC236}">
              <a16:creationId xmlns:a16="http://schemas.microsoft.com/office/drawing/2014/main" id="{99CADE71-FF48-46EC-A7A1-BA2B9FE882E3}"/>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41" name="Drop Down 4" hidden="1">
          <a:extLst>
            <a:ext uri="{63B3BB69-23CF-44E3-9099-C40C66FF867C}">
              <a14:compatExt xmlns:a14="http://schemas.microsoft.com/office/drawing/2010/main" spid="_x0000_s2052"/>
            </a:ext>
            <a:ext uri="{FF2B5EF4-FFF2-40B4-BE49-F238E27FC236}">
              <a16:creationId xmlns:a16="http://schemas.microsoft.com/office/drawing/2014/main" id="{58D6ADEC-DFEE-4879-8A0D-3D206FC4580C}"/>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42" name="Drop Down 20" hidden="1">
          <a:extLst>
            <a:ext uri="{63B3BB69-23CF-44E3-9099-C40C66FF867C}">
              <a14:compatExt xmlns:a14="http://schemas.microsoft.com/office/drawing/2010/main" spid="_x0000_s2068"/>
            </a:ext>
            <a:ext uri="{FF2B5EF4-FFF2-40B4-BE49-F238E27FC236}">
              <a16:creationId xmlns:a16="http://schemas.microsoft.com/office/drawing/2014/main" id="{0F2BE18F-19C8-4D8B-B54D-E7FE5538FC6C}"/>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43" name="Drop Down 24" hidden="1">
          <a:extLst>
            <a:ext uri="{63B3BB69-23CF-44E3-9099-C40C66FF867C}">
              <a14:compatExt xmlns:a14="http://schemas.microsoft.com/office/drawing/2010/main" spid="_x0000_s2072"/>
            </a:ext>
            <a:ext uri="{FF2B5EF4-FFF2-40B4-BE49-F238E27FC236}">
              <a16:creationId xmlns:a16="http://schemas.microsoft.com/office/drawing/2014/main" id="{4CC1389A-E567-40DB-88F9-5BEA5187AFB1}"/>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44" name="Drop Down 4" hidden="1">
          <a:extLst>
            <a:ext uri="{63B3BB69-23CF-44E3-9099-C40C66FF867C}">
              <a14:compatExt xmlns:a14="http://schemas.microsoft.com/office/drawing/2010/main" spid="_x0000_s2052"/>
            </a:ext>
            <a:ext uri="{FF2B5EF4-FFF2-40B4-BE49-F238E27FC236}">
              <a16:creationId xmlns:a16="http://schemas.microsoft.com/office/drawing/2014/main" id="{B409CE4C-5505-4372-8049-15AD08E1AB82}"/>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45" name="Drop Down 4" hidden="1">
          <a:extLst>
            <a:ext uri="{63B3BB69-23CF-44E3-9099-C40C66FF867C}">
              <a14:compatExt xmlns:a14="http://schemas.microsoft.com/office/drawing/2010/main" spid="_x0000_s2052"/>
            </a:ext>
            <a:ext uri="{FF2B5EF4-FFF2-40B4-BE49-F238E27FC236}">
              <a16:creationId xmlns:a16="http://schemas.microsoft.com/office/drawing/2014/main" id="{2D779EBD-E816-4F20-BE9D-FC48A0EE9199}"/>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46" name="Drop Down 4" hidden="1">
          <a:extLst>
            <a:ext uri="{63B3BB69-23CF-44E3-9099-C40C66FF867C}">
              <a14:compatExt xmlns:a14="http://schemas.microsoft.com/office/drawing/2010/main" spid="_x0000_s2052"/>
            </a:ext>
            <a:ext uri="{FF2B5EF4-FFF2-40B4-BE49-F238E27FC236}">
              <a16:creationId xmlns:a16="http://schemas.microsoft.com/office/drawing/2014/main" id="{DE33D293-06A2-46F5-A822-E6F732BA60D3}"/>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47" name="Drop Down 4" hidden="1">
          <a:extLst>
            <a:ext uri="{63B3BB69-23CF-44E3-9099-C40C66FF867C}">
              <a14:compatExt xmlns:a14="http://schemas.microsoft.com/office/drawing/2010/main" spid="_x0000_s2052"/>
            </a:ext>
            <a:ext uri="{FF2B5EF4-FFF2-40B4-BE49-F238E27FC236}">
              <a16:creationId xmlns:a16="http://schemas.microsoft.com/office/drawing/2014/main" id="{747B7D19-1432-42D6-B658-EAB57B243CB1}"/>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48" name="Drop Down 4" hidden="1">
          <a:extLst>
            <a:ext uri="{63B3BB69-23CF-44E3-9099-C40C66FF867C}">
              <a14:compatExt xmlns:a14="http://schemas.microsoft.com/office/drawing/2010/main" spid="_x0000_s2052"/>
            </a:ext>
            <a:ext uri="{FF2B5EF4-FFF2-40B4-BE49-F238E27FC236}">
              <a16:creationId xmlns:a16="http://schemas.microsoft.com/office/drawing/2014/main" id="{1DA891FF-EC86-49B8-92AB-8270F7C95FE4}"/>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49" name="Drop Down 20" hidden="1">
          <a:extLst>
            <a:ext uri="{63B3BB69-23CF-44E3-9099-C40C66FF867C}">
              <a14:compatExt xmlns:a14="http://schemas.microsoft.com/office/drawing/2010/main" spid="_x0000_s2068"/>
            </a:ext>
            <a:ext uri="{FF2B5EF4-FFF2-40B4-BE49-F238E27FC236}">
              <a16:creationId xmlns:a16="http://schemas.microsoft.com/office/drawing/2014/main" id="{707F9AC0-AA78-4F72-8B38-C4C2CEEE596E}"/>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50" name="Drop Down 24" hidden="1">
          <a:extLst>
            <a:ext uri="{63B3BB69-23CF-44E3-9099-C40C66FF867C}">
              <a14:compatExt xmlns:a14="http://schemas.microsoft.com/office/drawing/2010/main" spid="_x0000_s2072"/>
            </a:ext>
            <a:ext uri="{FF2B5EF4-FFF2-40B4-BE49-F238E27FC236}">
              <a16:creationId xmlns:a16="http://schemas.microsoft.com/office/drawing/2014/main" id="{D311945D-F5B9-4A8F-A189-52840C858247}"/>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51" name="Drop Down 4" hidden="1">
          <a:extLst>
            <a:ext uri="{63B3BB69-23CF-44E3-9099-C40C66FF867C}">
              <a14:compatExt xmlns:a14="http://schemas.microsoft.com/office/drawing/2010/main" spid="_x0000_s2052"/>
            </a:ext>
            <a:ext uri="{FF2B5EF4-FFF2-40B4-BE49-F238E27FC236}">
              <a16:creationId xmlns:a16="http://schemas.microsoft.com/office/drawing/2014/main" id="{0C06870C-C265-4C87-BE1A-E1CD407BEE87}"/>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52" name="Drop Down 4" hidden="1">
          <a:extLst>
            <a:ext uri="{63B3BB69-23CF-44E3-9099-C40C66FF867C}">
              <a14:compatExt xmlns:a14="http://schemas.microsoft.com/office/drawing/2010/main" spid="_x0000_s2052"/>
            </a:ext>
            <a:ext uri="{FF2B5EF4-FFF2-40B4-BE49-F238E27FC236}">
              <a16:creationId xmlns:a16="http://schemas.microsoft.com/office/drawing/2014/main" id="{DAC44599-1503-4FD5-A746-52AC664F4B50}"/>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53" name="Drop Down 4" hidden="1">
          <a:extLst>
            <a:ext uri="{63B3BB69-23CF-44E3-9099-C40C66FF867C}">
              <a14:compatExt xmlns:a14="http://schemas.microsoft.com/office/drawing/2010/main" spid="_x0000_s2052"/>
            </a:ext>
            <a:ext uri="{FF2B5EF4-FFF2-40B4-BE49-F238E27FC236}">
              <a16:creationId xmlns:a16="http://schemas.microsoft.com/office/drawing/2014/main" id="{FB1F703F-8CD5-4065-B61D-7B6499914132}"/>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54" name="Drop Down 4" hidden="1">
          <a:extLst>
            <a:ext uri="{63B3BB69-23CF-44E3-9099-C40C66FF867C}">
              <a14:compatExt xmlns:a14="http://schemas.microsoft.com/office/drawing/2010/main" spid="_x0000_s2052"/>
            </a:ext>
            <a:ext uri="{FF2B5EF4-FFF2-40B4-BE49-F238E27FC236}">
              <a16:creationId xmlns:a16="http://schemas.microsoft.com/office/drawing/2014/main" id="{1739FC4D-A58A-4F16-9F42-8AE2F33105E3}"/>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55" name="Drop Down 4" hidden="1">
          <a:extLst>
            <a:ext uri="{63B3BB69-23CF-44E3-9099-C40C66FF867C}">
              <a14:compatExt xmlns:a14="http://schemas.microsoft.com/office/drawing/2010/main" spid="_x0000_s2052"/>
            </a:ext>
            <a:ext uri="{FF2B5EF4-FFF2-40B4-BE49-F238E27FC236}">
              <a16:creationId xmlns:a16="http://schemas.microsoft.com/office/drawing/2014/main" id="{562694C8-857D-45AA-8B2A-FA0DF9975863}"/>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56" name="Drop Down 20" hidden="1">
          <a:extLst>
            <a:ext uri="{63B3BB69-23CF-44E3-9099-C40C66FF867C}">
              <a14:compatExt xmlns:a14="http://schemas.microsoft.com/office/drawing/2010/main" spid="_x0000_s2068"/>
            </a:ext>
            <a:ext uri="{FF2B5EF4-FFF2-40B4-BE49-F238E27FC236}">
              <a16:creationId xmlns:a16="http://schemas.microsoft.com/office/drawing/2014/main" id="{E3874487-B493-4D84-AA24-F8E763052BAA}"/>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57" name="Drop Down 24" hidden="1">
          <a:extLst>
            <a:ext uri="{63B3BB69-23CF-44E3-9099-C40C66FF867C}">
              <a14:compatExt xmlns:a14="http://schemas.microsoft.com/office/drawing/2010/main" spid="_x0000_s2072"/>
            </a:ext>
            <a:ext uri="{FF2B5EF4-FFF2-40B4-BE49-F238E27FC236}">
              <a16:creationId xmlns:a16="http://schemas.microsoft.com/office/drawing/2014/main" id="{E4401B3C-1E75-4E25-BF2E-6493343F2C6B}"/>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58" name="Drop Down 4" hidden="1">
          <a:extLst>
            <a:ext uri="{63B3BB69-23CF-44E3-9099-C40C66FF867C}">
              <a14:compatExt xmlns:a14="http://schemas.microsoft.com/office/drawing/2010/main" spid="_x0000_s2052"/>
            </a:ext>
            <a:ext uri="{FF2B5EF4-FFF2-40B4-BE49-F238E27FC236}">
              <a16:creationId xmlns:a16="http://schemas.microsoft.com/office/drawing/2014/main" id="{29B572D3-A5E2-46EA-BC57-8FCB0F3DF5EF}"/>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59" name="Drop Down 4" hidden="1">
          <a:extLst>
            <a:ext uri="{63B3BB69-23CF-44E3-9099-C40C66FF867C}">
              <a14:compatExt xmlns:a14="http://schemas.microsoft.com/office/drawing/2010/main" spid="_x0000_s2052"/>
            </a:ext>
            <a:ext uri="{FF2B5EF4-FFF2-40B4-BE49-F238E27FC236}">
              <a16:creationId xmlns:a16="http://schemas.microsoft.com/office/drawing/2014/main" id="{556BD166-641C-4538-9CE4-B9270BFB6297}"/>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60" name="Drop Down 4" hidden="1">
          <a:extLst>
            <a:ext uri="{63B3BB69-23CF-44E3-9099-C40C66FF867C}">
              <a14:compatExt xmlns:a14="http://schemas.microsoft.com/office/drawing/2010/main" spid="_x0000_s2052"/>
            </a:ext>
            <a:ext uri="{FF2B5EF4-FFF2-40B4-BE49-F238E27FC236}">
              <a16:creationId xmlns:a16="http://schemas.microsoft.com/office/drawing/2014/main" id="{7272852E-3CD0-4CF3-BBAB-E063D31F691D}"/>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61" name="Drop Down 4" hidden="1">
          <a:extLst>
            <a:ext uri="{63B3BB69-23CF-44E3-9099-C40C66FF867C}">
              <a14:compatExt xmlns:a14="http://schemas.microsoft.com/office/drawing/2010/main" spid="_x0000_s2052"/>
            </a:ext>
            <a:ext uri="{FF2B5EF4-FFF2-40B4-BE49-F238E27FC236}">
              <a16:creationId xmlns:a16="http://schemas.microsoft.com/office/drawing/2014/main" id="{90D9EECE-FD7B-483A-A68E-4F2FF32479A2}"/>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62" name="Drop Down 4" hidden="1">
          <a:extLst>
            <a:ext uri="{63B3BB69-23CF-44E3-9099-C40C66FF867C}">
              <a14:compatExt xmlns:a14="http://schemas.microsoft.com/office/drawing/2010/main" spid="_x0000_s2052"/>
            </a:ext>
            <a:ext uri="{FF2B5EF4-FFF2-40B4-BE49-F238E27FC236}">
              <a16:creationId xmlns:a16="http://schemas.microsoft.com/office/drawing/2014/main" id="{1087A296-6A68-4694-B253-78A7516A9B37}"/>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63" name="Drop Down 20" hidden="1">
          <a:extLst>
            <a:ext uri="{63B3BB69-23CF-44E3-9099-C40C66FF867C}">
              <a14:compatExt xmlns:a14="http://schemas.microsoft.com/office/drawing/2010/main" spid="_x0000_s2068"/>
            </a:ext>
            <a:ext uri="{FF2B5EF4-FFF2-40B4-BE49-F238E27FC236}">
              <a16:creationId xmlns:a16="http://schemas.microsoft.com/office/drawing/2014/main" id="{FDD1C6CB-7E1A-4F84-8B6B-51C5FAD8FDFE}"/>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64" name="Drop Down 24" hidden="1">
          <a:extLst>
            <a:ext uri="{63B3BB69-23CF-44E3-9099-C40C66FF867C}">
              <a14:compatExt xmlns:a14="http://schemas.microsoft.com/office/drawing/2010/main" spid="_x0000_s2072"/>
            </a:ext>
            <a:ext uri="{FF2B5EF4-FFF2-40B4-BE49-F238E27FC236}">
              <a16:creationId xmlns:a16="http://schemas.microsoft.com/office/drawing/2014/main" id="{907CDA33-490D-4878-8672-8227F3F1A5DA}"/>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65" name="Drop Down 4" hidden="1">
          <a:extLst>
            <a:ext uri="{63B3BB69-23CF-44E3-9099-C40C66FF867C}">
              <a14:compatExt xmlns:a14="http://schemas.microsoft.com/office/drawing/2010/main" spid="_x0000_s2052"/>
            </a:ext>
            <a:ext uri="{FF2B5EF4-FFF2-40B4-BE49-F238E27FC236}">
              <a16:creationId xmlns:a16="http://schemas.microsoft.com/office/drawing/2014/main" id="{93FC0159-4FF4-449B-A599-993EF735995F}"/>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66" name="Drop Down 4" hidden="1">
          <a:extLst>
            <a:ext uri="{63B3BB69-23CF-44E3-9099-C40C66FF867C}">
              <a14:compatExt xmlns:a14="http://schemas.microsoft.com/office/drawing/2010/main" spid="_x0000_s2052"/>
            </a:ext>
            <a:ext uri="{FF2B5EF4-FFF2-40B4-BE49-F238E27FC236}">
              <a16:creationId xmlns:a16="http://schemas.microsoft.com/office/drawing/2014/main" id="{4A7E0E82-0821-49FD-B013-33D1B3764982}"/>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67" name="Drop Down 4" hidden="1">
          <a:extLst>
            <a:ext uri="{63B3BB69-23CF-44E3-9099-C40C66FF867C}">
              <a14:compatExt xmlns:a14="http://schemas.microsoft.com/office/drawing/2010/main" spid="_x0000_s2052"/>
            </a:ext>
            <a:ext uri="{FF2B5EF4-FFF2-40B4-BE49-F238E27FC236}">
              <a16:creationId xmlns:a16="http://schemas.microsoft.com/office/drawing/2014/main" id="{B6070D2E-6BAC-484B-9A42-B87F0B05CB9E}"/>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68" name="Drop Down 4" hidden="1">
          <a:extLst>
            <a:ext uri="{63B3BB69-23CF-44E3-9099-C40C66FF867C}">
              <a14:compatExt xmlns:a14="http://schemas.microsoft.com/office/drawing/2010/main" spid="_x0000_s2052"/>
            </a:ext>
            <a:ext uri="{FF2B5EF4-FFF2-40B4-BE49-F238E27FC236}">
              <a16:creationId xmlns:a16="http://schemas.microsoft.com/office/drawing/2014/main" id="{68D40FEB-D6C9-421C-9450-D96B961DCD6D}"/>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69" name="Drop Down 4" hidden="1">
          <a:extLst>
            <a:ext uri="{63B3BB69-23CF-44E3-9099-C40C66FF867C}">
              <a14:compatExt xmlns:a14="http://schemas.microsoft.com/office/drawing/2010/main" spid="_x0000_s2052"/>
            </a:ext>
            <a:ext uri="{FF2B5EF4-FFF2-40B4-BE49-F238E27FC236}">
              <a16:creationId xmlns:a16="http://schemas.microsoft.com/office/drawing/2014/main" id="{541F6328-599F-4445-BA4D-DF6233651590}"/>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70" name="Drop Down 20" hidden="1">
          <a:extLst>
            <a:ext uri="{63B3BB69-23CF-44E3-9099-C40C66FF867C}">
              <a14:compatExt xmlns:a14="http://schemas.microsoft.com/office/drawing/2010/main" spid="_x0000_s2068"/>
            </a:ext>
            <a:ext uri="{FF2B5EF4-FFF2-40B4-BE49-F238E27FC236}">
              <a16:creationId xmlns:a16="http://schemas.microsoft.com/office/drawing/2014/main" id="{8637AC8C-EF1C-4E5C-98FC-F72E40C188F4}"/>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71" name="Drop Down 24" hidden="1">
          <a:extLst>
            <a:ext uri="{63B3BB69-23CF-44E3-9099-C40C66FF867C}">
              <a14:compatExt xmlns:a14="http://schemas.microsoft.com/office/drawing/2010/main" spid="_x0000_s2072"/>
            </a:ext>
            <a:ext uri="{FF2B5EF4-FFF2-40B4-BE49-F238E27FC236}">
              <a16:creationId xmlns:a16="http://schemas.microsoft.com/office/drawing/2014/main" id="{96D4108B-F9DD-4E23-AE6F-59D4E17D9A24}"/>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72" name="Drop Down 4" hidden="1">
          <a:extLst>
            <a:ext uri="{63B3BB69-23CF-44E3-9099-C40C66FF867C}">
              <a14:compatExt xmlns:a14="http://schemas.microsoft.com/office/drawing/2010/main" spid="_x0000_s2052"/>
            </a:ext>
            <a:ext uri="{FF2B5EF4-FFF2-40B4-BE49-F238E27FC236}">
              <a16:creationId xmlns:a16="http://schemas.microsoft.com/office/drawing/2014/main" id="{654A132C-AED0-4D92-A12D-546B628815F1}"/>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73" name="Drop Down 4" hidden="1">
          <a:extLst>
            <a:ext uri="{63B3BB69-23CF-44E3-9099-C40C66FF867C}">
              <a14:compatExt xmlns:a14="http://schemas.microsoft.com/office/drawing/2010/main" spid="_x0000_s2052"/>
            </a:ext>
            <a:ext uri="{FF2B5EF4-FFF2-40B4-BE49-F238E27FC236}">
              <a16:creationId xmlns:a16="http://schemas.microsoft.com/office/drawing/2014/main" id="{5C91496C-6161-4E95-A76A-5B3E8181CFBB}"/>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74" name="Drop Down 4" hidden="1">
          <a:extLst>
            <a:ext uri="{63B3BB69-23CF-44E3-9099-C40C66FF867C}">
              <a14:compatExt xmlns:a14="http://schemas.microsoft.com/office/drawing/2010/main" spid="_x0000_s2052"/>
            </a:ext>
            <a:ext uri="{FF2B5EF4-FFF2-40B4-BE49-F238E27FC236}">
              <a16:creationId xmlns:a16="http://schemas.microsoft.com/office/drawing/2014/main" id="{6BD12EE6-900A-46E9-BDD6-414856E732E6}"/>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75" name="Drop Down 4" hidden="1">
          <a:extLst>
            <a:ext uri="{63B3BB69-23CF-44E3-9099-C40C66FF867C}">
              <a14:compatExt xmlns:a14="http://schemas.microsoft.com/office/drawing/2010/main" spid="_x0000_s2052"/>
            </a:ext>
            <a:ext uri="{FF2B5EF4-FFF2-40B4-BE49-F238E27FC236}">
              <a16:creationId xmlns:a16="http://schemas.microsoft.com/office/drawing/2014/main" id="{9A894554-CA68-4E59-A23A-3C3E413D07F9}"/>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76" name="Drop Down 4" hidden="1">
          <a:extLst>
            <a:ext uri="{63B3BB69-23CF-44E3-9099-C40C66FF867C}">
              <a14:compatExt xmlns:a14="http://schemas.microsoft.com/office/drawing/2010/main" spid="_x0000_s2052"/>
            </a:ext>
            <a:ext uri="{FF2B5EF4-FFF2-40B4-BE49-F238E27FC236}">
              <a16:creationId xmlns:a16="http://schemas.microsoft.com/office/drawing/2014/main" id="{BB8FF262-536B-4055-A24E-7822462A5F36}"/>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77" name="Drop Down 20" hidden="1">
          <a:extLst>
            <a:ext uri="{63B3BB69-23CF-44E3-9099-C40C66FF867C}">
              <a14:compatExt xmlns:a14="http://schemas.microsoft.com/office/drawing/2010/main" spid="_x0000_s2068"/>
            </a:ext>
            <a:ext uri="{FF2B5EF4-FFF2-40B4-BE49-F238E27FC236}">
              <a16:creationId xmlns:a16="http://schemas.microsoft.com/office/drawing/2014/main" id="{5D318971-9619-40A4-BC32-666C827BEC23}"/>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78" name="Drop Down 24" hidden="1">
          <a:extLst>
            <a:ext uri="{63B3BB69-23CF-44E3-9099-C40C66FF867C}">
              <a14:compatExt xmlns:a14="http://schemas.microsoft.com/office/drawing/2010/main" spid="_x0000_s2072"/>
            </a:ext>
            <a:ext uri="{FF2B5EF4-FFF2-40B4-BE49-F238E27FC236}">
              <a16:creationId xmlns:a16="http://schemas.microsoft.com/office/drawing/2014/main" id="{772A2813-7627-46A6-A32B-FAFA0041570C}"/>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79" name="Drop Down 4" hidden="1">
          <a:extLst>
            <a:ext uri="{63B3BB69-23CF-44E3-9099-C40C66FF867C}">
              <a14:compatExt xmlns:a14="http://schemas.microsoft.com/office/drawing/2010/main" spid="_x0000_s2052"/>
            </a:ext>
            <a:ext uri="{FF2B5EF4-FFF2-40B4-BE49-F238E27FC236}">
              <a16:creationId xmlns:a16="http://schemas.microsoft.com/office/drawing/2014/main" id="{10481369-DB83-450D-B197-C7355E8053F4}"/>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80" name="Drop Down 4" hidden="1">
          <a:extLst>
            <a:ext uri="{63B3BB69-23CF-44E3-9099-C40C66FF867C}">
              <a14:compatExt xmlns:a14="http://schemas.microsoft.com/office/drawing/2010/main" spid="_x0000_s2052"/>
            </a:ext>
            <a:ext uri="{FF2B5EF4-FFF2-40B4-BE49-F238E27FC236}">
              <a16:creationId xmlns:a16="http://schemas.microsoft.com/office/drawing/2014/main" id="{8782BD30-7523-4C87-97E0-78B690CD0E37}"/>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81" name="Drop Down 4" hidden="1">
          <a:extLst>
            <a:ext uri="{63B3BB69-23CF-44E3-9099-C40C66FF867C}">
              <a14:compatExt xmlns:a14="http://schemas.microsoft.com/office/drawing/2010/main" spid="_x0000_s2052"/>
            </a:ext>
            <a:ext uri="{FF2B5EF4-FFF2-40B4-BE49-F238E27FC236}">
              <a16:creationId xmlns:a16="http://schemas.microsoft.com/office/drawing/2014/main" id="{5EE6B5F3-D4F8-4881-8C21-B8427B43F461}"/>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82" name="Drop Down 4" hidden="1">
          <a:extLst>
            <a:ext uri="{63B3BB69-23CF-44E3-9099-C40C66FF867C}">
              <a14:compatExt xmlns:a14="http://schemas.microsoft.com/office/drawing/2010/main" spid="_x0000_s2052"/>
            </a:ext>
            <a:ext uri="{FF2B5EF4-FFF2-40B4-BE49-F238E27FC236}">
              <a16:creationId xmlns:a16="http://schemas.microsoft.com/office/drawing/2014/main" id="{521622A2-6A19-44DA-96B6-446351DBB890}"/>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83" name="Drop Down 4" hidden="1">
          <a:extLst>
            <a:ext uri="{63B3BB69-23CF-44E3-9099-C40C66FF867C}">
              <a14:compatExt xmlns:a14="http://schemas.microsoft.com/office/drawing/2010/main" spid="_x0000_s2052"/>
            </a:ext>
            <a:ext uri="{FF2B5EF4-FFF2-40B4-BE49-F238E27FC236}">
              <a16:creationId xmlns:a16="http://schemas.microsoft.com/office/drawing/2014/main" id="{E7EC257E-66C0-418B-A914-17D2592BD3A9}"/>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84" name="Drop Down 20" hidden="1">
          <a:extLst>
            <a:ext uri="{63B3BB69-23CF-44E3-9099-C40C66FF867C}">
              <a14:compatExt xmlns:a14="http://schemas.microsoft.com/office/drawing/2010/main" spid="_x0000_s2068"/>
            </a:ext>
            <a:ext uri="{FF2B5EF4-FFF2-40B4-BE49-F238E27FC236}">
              <a16:creationId xmlns:a16="http://schemas.microsoft.com/office/drawing/2014/main" id="{B8D40CB9-76D3-4629-8099-9448192EAF62}"/>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85" name="Drop Down 24" hidden="1">
          <a:extLst>
            <a:ext uri="{63B3BB69-23CF-44E3-9099-C40C66FF867C}">
              <a14:compatExt xmlns:a14="http://schemas.microsoft.com/office/drawing/2010/main" spid="_x0000_s2072"/>
            </a:ext>
            <a:ext uri="{FF2B5EF4-FFF2-40B4-BE49-F238E27FC236}">
              <a16:creationId xmlns:a16="http://schemas.microsoft.com/office/drawing/2014/main" id="{6BAC6399-7B34-4CE3-8D87-EB41BC9ED962}"/>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86" name="Drop Down 4" hidden="1">
          <a:extLst>
            <a:ext uri="{63B3BB69-23CF-44E3-9099-C40C66FF867C}">
              <a14:compatExt xmlns:a14="http://schemas.microsoft.com/office/drawing/2010/main" spid="_x0000_s2052"/>
            </a:ext>
            <a:ext uri="{FF2B5EF4-FFF2-40B4-BE49-F238E27FC236}">
              <a16:creationId xmlns:a16="http://schemas.microsoft.com/office/drawing/2014/main" id="{406AE44A-5F08-4C7E-9632-5204AE8E23EF}"/>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87" name="Drop Down 4" hidden="1">
          <a:extLst>
            <a:ext uri="{63B3BB69-23CF-44E3-9099-C40C66FF867C}">
              <a14:compatExt xmlns:a14="http://schemas.microsoft.com/office/drawing/2010/main" spid="_x0000_s2052"/>
            </a:ext>
            <a:ext uri="{FF2B5EF4-FFF2-40B4-BE49-F238E27FC236}">
              <a16:creationId xmlns:a16="http://schemas.microsoft.com/office/drawing/2014/main" id="{6AD922E3-6683-43FB-B44F-80F95CC66B03}"/>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88" name="Drop Down 4" hidden="1">
          <a:extLst>
            <a:ext uri="{63B3BB69-23CF-44E3-9099-C40C66FF867C}">
              <a14:compatExt xmlns:a14="http://schemas.microsoft.com/office/drawing/2010/main" spid="_x0000_s2052"/>
            </a:ext>
            <a:ext uri="{FF2B5EF4-FFF2-40B4-BE49-F238E27FC236}">
              <a16:creationId xmlns:a16="http://schemas.microsoft.com/office/drawing/2014/main" id="{04024910-01C6-4C9B-9DCF-66889547692F}"/>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89" name="Drop Down 4" hidden="1">
          <a:extLst>
            <a:ext uri="{63B3BB69-23CF-44E3-9099-C40C66FF867C}">
              <a14:compatExt xmlns:a14="http://schemas.microsoft.com/office/drawing/2010/main" spid="_x0000_s2052"/>
            </a:ext>
            <a:ext uri="{FF2B5EF4-FFF2-40B4-BE49-F238E27FC236}">
              <a16:creationId xmlns:a16="http://schemas.microsoft.com/office/drawing/2014/main" id="{EA8FD326-73FD-472A-88DA-E2695111F012}"/>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90" name="Drop Down 4" hidden="1">
          <a:extLst>
            <a:ext uri="{63B3BB69-23CF-44E3-9099-C40C66FF867C}">
              <a14:compatExt xmlns:a14="http://schemas.microsoft.com/office/drawing/2010/main" spid="_x0000_s2052"/>
            </a:ext>
            <a:ext uri="{FF2B5EF4-FFF2-40B4-BE49-F238E27FC236}">
              <a16:creationId xmlns:a16="http://schemas.microsoft.com/office/drawing/2014/main" id="{407D5F23-51AE-4883-8F8D-72E2D8B5A0EB}"/>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91" name="Drop Down 20" hidden="1">
          <a:extLst>
            <a:ext uri="{63B3BB69-23CF-44E3-9099-C40C66FF867C}">
              <a14:compatExt xmlns:a14="http://schemas.microsoft.com/office/drawing/2010/main" spid="_x0000_s2068"/>
            </a:ext>
            <a:ext uri="{FF2B5EF4-FFF2-40B4-BE49-F238E27FC236}">
              <a16:creationId xmlns:a16="http://schemas.microsoft.com/office/drawing/2014/main" id="{3C392D5B-B2AF-4986-BC0A-FD61D526CA0B}"/>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92" name="Drop Down 24" hidden="1">
          <a:extLst>
            <a:ext uri="{63B3BB69-23CF-44E3-9099-C40C66FF867C}">
              <a14:compatExt xmlns:a14="http://schemas.microsoft.com/office/drawing/2010/main" spid="_x0000_s2072"/>
            </a:ext>
            <a:ext uri="{FF2B5EF4-FFF2-40B4-BE49-F238E27FC236}">
              <a16:creationId xmlns:a16="http://schemas.microsoft.com/office/drawing/2014/main" id="{57DDB250-AD8D-4364-A430-886DED78B3C2}"/>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93" name="Drop Down 4" hidden="1">
          <a:extLst>
            <a:ext uri="{63B3BB69-23CF-44E3-9099-C40C66FF867C}">
              <a14:compatExt xmlns:a14="http://schemas.microsoft.com/office/drawing/2010/main" spid="_x0000_s2052"/>
            </a:ext>
            <a:ext uri="{FF2B5EF4-FFF2-40B4-BE49-F238E27FC236}">
              <a16:creationId xmlns:a16="http://schemas.microsoft.com/office/drawing/2014/main" id="{00A67C94-B082-4440-BCAF-D7FEB9A1C394}"/>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94" name="Drop Down 4" hidden="1">
          <a:extLst>
            <a:ext uri="{63B3BB69-23CF-44E3-9099-C40C66FF867C}">
              <a14:compatExt xmlns:a14="http://schemas.microsoft.com/office/drawing/2010/main" spid="_x0000_s2052"/>
            </a:ext>
            <a:ext uri="{FF2B5EF4-FFF2-40B4-BE49-F238E27FC236}">
              <a16:creationId xmlns:a16="http://schemas.microsoft.com/office/drawing/2014/main" id="{A9F94F1A-1D1C-45B9-BF4D-FD671ECEB0F7}"/>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95" name="Drop Down 4" hidden="1">
          <a:extLst>
            <a:ext uri="{63B3BB69-23CF-44E3-9099-C40C66FF867C}">
              <a14:compatExt xmlns:a14="http://schemas.microsoft.com/office/drawing/2010/main" spid="_x0000_s2052"/>
            </a:ext>
            <a:ext uri="{FF2B5EF4-FFF2-40B4-BE49-F238E27FC236}">
              <a16:creationId xmlns:a16="http://schemas.microsoft.com/office/drawing/2014/main" id="{FFF90E9D-6BFF-4B5A-B78B-47F826621C4F}"/>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796" name="Drop Down 4" hidden="1">
          <a:extLst>
            <a:ext uri="{63B3BB69-23CF-44E3-9099-C40C66FF867C}">
              <a14:compatExt xmlns:a14="http://schemas.microsoft.com/office/drawing/2010/main" spid="_x0000_s2052"/>
            </a:ext>
            <a:ext uri="{FF2B5EF4-FFF2-40B4-BE49-F238E27FC236}">
              <a16:creationId xmlns:a16="http://schemas.microsoft.com/office/drawing/2014/main" id="{0DA54785-5A09-4968-B3C9-7ADBB68DA9A5}"/>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797" name="Drop Down 4" hidden="1">
          <a:extLst>
            <a:ext uri="{63B3BB69-23CF-44E3-9099-C40C66FF867C}">
              <a14:compatExt xmlns:a14="http://schemas.microsoft.com/office/drawing/2010/main" spid="_x0000_s2052"/>
            </a:ext>
            <a:ext uri="{FF2B5EF4-FFF2-40B4-BE49-F238E27FC236}">
              <a16:creationId xmlns:a16="http://schemas.microsoft.com/office/drawing/2014/main" id="{F795F548-73C7-47BB-8538-AC637E8A4795}"/>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798" name="Drop Down 20" hidden="1">
          <a:extLst>
            <a:ext uri="{63B3BB69-23CF-44E3-9099-C40C66FF867C}">
              <a14:compatExt xmlns:a14="http://schemas.microsoft.com/office/drawing/2010/main" spid="_x0000_s2068"/>
            </a:ext>
            <a:ext uri="{FF2B5EF4-FFF2-40B4-BE49-F238E27FC236}">
              <a16:creationId xmlns:a16="http://schemas.microsoft.com/office/drawing/2014/main" id="{3796CAF8-06E3-47DC-8E86-31DA7E2902F2}"/>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799" name="Drop Down 24" hidden="1">
          <a:extLst>
            <a:ext uri="{63B3BB69-23CF-44E3-9099-C40C66FF867C}">
              <a14:compatExt xmlns:a14="http://schemas.microsoft.com/office/drawing/2010/main" spid="_x0000_s2072"/>
            </a:ext>
            <a:ext uri="{FF2B5EF4-FFF2-40B4-BE49-F238E27FC236}">
              <a16:creationId xmlns:a16="http://schemas.microsoft.com/office/drawing/2014/main" id="{F74A3B1E-4C1F-4B7E-9310-E3E99BDEBF8C}"/>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00" name="Drop Down 4" hidden="1">
          <a:extLst>
            <a:ext uri="{63B3BB69-23CF-44E3-9099-C40C66FF867C}">
              <a14:compatExt xmlns:a14="http://schemas.microsoft.com/office/drawing/2010/main" spid="_x0000_s2052"/>
            </a:ext>
            <a:ext uri="{FF2B5EF4-FFF2-40B4-BE49-F238E27FC236}">
              <a16:creationId xmlns:a16="http://schemas.microsoft.com/office/drawing/2014/main" id="{62D42285-03DA-4231-BA89-A552C82C8F80}"/>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01" name="Drop Down 4" hidden="1">
          <a:extLst>
            <a:ext uri="{63B3BB69-23CF-44E3-9099-C40C66FF867C}">
              <a14:compatExt xmlns:a14="http://schemas.microsoft.com/office/drawing/2010/main" spid="_x0000_s2052"/>
            </a:ext>
            <a:ext uri="{FF2B5EF4-FFF2-40B4-BE49-F238E27FC236}">
              <a16:creationId xmlns:a16="http://schemas.microsoft.com/office/drawing/2014/main" id="{70D5A654-BECD-4E7C-9BAF-E4BDEED66B82}"/>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02" name="Drop Down 4" hidden="1">
          <a:extLst>
            <a:ext uri="{63B3BB69-23CF-44E3-9099-C40C66FF867C}">
              <a14:compatExt xmlns:a14="http://schemas.microsoft.com/office/drawing/2010/main" spid="_x0000_s2052"/>
            </a:ext>
            <a:ext uri="{FF2B5EF4-FFF2-40B4-BE49-F238E27FC236}">
              <a16:creationId xmlns:a16="http://schemas.microsoft.com/office/drawing/2014/main" id="{65858113-99BE-41E9-8407-484FA0226329}"/>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03" name="Drop Down 4" hidden="1">
          <a:extLst>
            <a:ext uri="{63B3BB69-23CF-44E3-9099-C40C66FF867C}">
              <a14:compatExt xmlns:a14="http://schemas.microsoft.com/office/drawing/2010/main" spid="_x0000_s2052"/>
            </a:ext>
            <a:ext uri="{FF2B5EF4-FFF2-40B4-BE49-F238E27FC236}">
              <a16:creationId xmlns:a16="http://schemas.microsoft.com/office/drawing/2014/main" id="{BEA5FB80-09EB-4903-9897-2E2ACFEFC13B}"/>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04" name="Drop Down 4" hidden="1">
          <a:extLst>
            <a:ext uri="{63B3BB69-23CF-44E3-9099-C40C66FF867C}">
              <a14:compatExt xmlns:a14="http://schemas.microsoft.com/office/drawing/2010/main" spid="_x0000_s2052"/>
            </a:ext>
            <a:ext uri="{FF2B5EF4-FFF2-40B4-BE49-F238E27FC236}">
              <a16:creationId xmlns:a16="http://schemas.microsoft.com/office/drawing/2014/main" id="{4A029EC8-C7DF-4AA0-8B5E-5E058CF94AE6}"/>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805" name="Drop Down 20" hidden="1">
          <a:extLst>
            <a:ext uri="{63B3BB69-23CF-44E3-9099-C40C66FF867C}">
              <a14:compatExt xmlns:a14="http://schemas.microsoft.com/office/drawing/2010/main" spid="_x0000_s2068"/>
            </a:ext>
            <a:ext uri="{FF2B5EF4-FFF2-40B4-BE49-F238E27FC236}">
              <a16:creationId xmlns:a16="http://schemas.microsoft.com/office/drawing/2014/main" id="{B5184A88-91A9-449A-9001-C2248091659A}"/>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806" name="Drop Down 24" hidden="1">
          <a:extLst>
            <a:ext uri="{63B3BB69-23CF-44E3-9099-C40C66FF867C}">
              <a14:compatExt xmlns:a14="http://schemas.microsoft.com/office/drawing/2010/main" spid="_x0000_s2072"/>
            </a:ext>
            <a:ext uri="{FF2B5EF4-FFF2-40B4-BE49-F238E27FC236}">
              <a16:creationId xmlns:a16="http://schemas.microsoft.com/office/drawing/2014/main" id="{7A41D7A8-D5ED-48AE-9E68-951041303DEF}"/>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07" name="Drop Down 4" hidden="1">
          <a:extLst>
            <a:ext uri="{63B3BB69-23CF-44E3-9099-C40C66FF867C}">
              <a14:compatExt xmlns:a14="http://schemas.microsoft.com/office/drawing/2010/main" spid="_x0000_s2052"/>
            </a:ext>
            <a:ext uri="{FF2B5EF4-FFF2-40B4-BE49-F238E27FC236}">
              <a16:creationId xmlns:a16="http://schemas.microsoft.com/office/drawing/2014/main" id="{22CFAF50-12A7-447D-B1E4-0C483F92AA23}"/>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08" name="Drop Down 4" hidden="1">
          <a:extLst>
            <a:ext uri="{63B3BB69-23CF-44E3-9099-C40C66FF867C}">
              <a14:compatExt xmlns:a14="http://schemas.microsoft.com/office/drawing/2010/main" spid="_x0000_s2052"/>
            </a:ext>
            <a:ext uri="{FF2B5EF4-FFF2-40B4-BE49-F238E27FC236}">
              <a16:creationId xmlns:a16="http://schemas.microsoft.com/office/drawing/2014/main" id="{FDA6CA17-F5DD-4E5C-9626-84214D1C1160}"/>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09" name="Drop Down 4" hidden="1">
          <a:extLst>
            <a:ext uri="{63B3BB69-23CF-44E3-9099-C40C66FF867C}">
              <a14:compatExt xmlns:a14="http://schemas.microsoft.com/office/drawing/2010/main" spid="_x0000_s2052"/>
            </a:ext>
            <a:ext uri="{FF2B5EF4-FFF2-40B4-BE49-F238E27FC236}">
              <a16:creationId xmlns:a16="http://schemas.microsoft.com/office/drawing/2014/main" id="{60079885-C24C-45D8-AA97-38A3C032EF70}"/>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10" name="Drop Down 4" hidden="1">
          <a:extLst>
            <a:ext uri="{63B3BB69-23CF-44E3-9099-C40C66FF867C}">
              <a14:compatExt xmlns:a14="http://schemas.microsoft.com/office/drawing/2010/main" spid="_x0000_s2052"/>
            </a:ext>
            <a:ext uri="{FF2B5EF4-FFF2-40B4-BE49-F238E27FC236}">
              <a16:creationId xmlns:a16="http://schemas.microsoft.com/office/drawing/2014/main" id="{27B97E98-735E-425E-A412-F8C1F0EA5C1F}"/>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11" name="Drop Down 4" hidden="1">
          <a:extLst>
            <a:ext uri="{63B3BB69-23CF-44E3-9099-C40C66FF867C}">
              <a14:compatExt xmlns:a14="http://schemas.microsoft.com/office/drawing/2010/main" spid="_x0000_s2052"/>
            </a:ext>
            <a:ext uri="{FF2B5EF4-FFF2-40B4-BE49-F238E27FC236}">
              <a16:creationId xmlns:a16="http://schemas.microsoft.com/office/drawing/2014/main" id="{0BF39378-A098-491D-81BE-28DA8970790C}"/>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812" name="Drop Down 20" hidden="1">
          <a:extLst>
            <a:ext uri="{63B3BB69-23CF-44E3-9099-C40C66FF867C}">
              <a14:compatExt xmlns:a14="http://schemas.microsoft.com/office/drawing/2010/main" spid="_x0000_s2068"/>
            </a:ext>
            <a:ext uri="{FF2B5EF4-FFF2-40B4-BE49-F238E27FC236}">
              <a16:creationId xmlns:a16="http://schemas.microsoft.com/office/drawing/2014/main" id="{27ED0109-1FE2-4B85-BA81-5541E561ACE4}"/>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813" name="Drop Down 24" hidden="1">
          <a:extLst>
            <a:ext uri="{63B3BB69-23CF-44E3-9099-C40C66FF867C}">
              <a14:compatExt xmlns:a14="http://schemas.microsoft.com/office/drawing/2010/main" spid="_x0000_s2072"/>
            </a:ext>
            <a:ext uri="{FF2B5EF4-FFF2-40B4-BE49-F238E27FC236}">
              <a16:creationId xmlns:a16="http://schemas.microsoft.com/office/drawing/2014/main" id="{0A6487E1-1B97-4990-97CB-A6B9C980EB07}"/>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14" name="Drop Down 4" hidden="1">
          <a:extLst>
            <a:ext uri="{63B3BB69-23CF-44E3-9099-C40C66FF867C}">
              <a14:compatExt xmlns:a14="http://schemas.microsoft.com/office/drawing/2010/main" spid="_x0000_s2052"/>
            </a:ext>
            <a:ext uri="{FF2B5EF4-FFF2-40B4-BE49-F238E27FC236}">
              <a16:creationId xmlns:a16="http://schemas.microsoft.com/office/drawing/2014/main" id="{B9E304F6-DC97-43A3-9C31-5C94767FD868}"/>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15" name="Drop Down 4" hidden="1">
          <a:extLst>
            <a:ext uri="{63B3BB69-23CF-44E3-9099-C40C66FF867C}">
              <a14:compatExt xmlns:a14="http://schemas.microsoft.com/office/drawing/2010/main" spid="_x0000_s2052"/>
            </a:ext>
            <a:ext uri="{FF2B5EF4-FFF2-40B4-BE49-F238E27FC236}">
              <a16:creationId xmlns:a16="http://schemas.microsoft.com/office/drawing/2014/main" id="{13F23326-FEC7-43BC-941C-5DDDC5DE5B41}"/>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16" name="Drop Down 4" hidden="1">
          <a:extLst>
            <a:ext uri="{63B3BB69-23CF-44E3-9099-C40C66FF867C}">
              <a14:compatExt xmlns:a14="http://schemas.microsoft.com/office/drawing/2010/main" spid="_x0000_s2052"/>
            </a:ext>
            <a:ext uri="{FF2B5EF4-FFF2-40B4-BE49-F238E27FC236}">
              <a16:creationId xmlns:a16="http://schemas.microsoft.com/office/drawing/2014/main" id="{712C68D5-56BA-4E5F-91BE-74067A435357}"/>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17" name="Drop Down 4" hidden="1">
          <a:extLst>
            <a:ext uri="{63B3BB69-23CF-44E3-9099-C40C66FF867C}">
              <a14:compatExt xmlns:a14="http://schemas.microsoft.com/office/drawing/2010/main" spid="_x0000_s2052"/>
            </a:ext>
            <a:ext uri="{FF2B5EF4-FFF2-40B4-BE49-F238E27FC236}">
              <a16:creationId xmlns:a16="http://schemas.microsoft.com/office/drawing/2014/main" id="{8A1EB8F8-DCBF-4DBD-A21D-6E5DFB88F718}"/>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18" name="Drop Down 4" hidden="1">
          <a:extLst>
            <a:ext uri="{63B3BB69-23CF-44E3-9099-C40C66FF867C}">
              <a14:compatExt xmlns:a14="http://schemas.microsoft.com/office/drawing/2010/main" spid="_x0000_s2052"/>
            </a:ext>
            <a:ext uri="{FF2B5EF4-FFF2-40B4-BE49-F238E27FC236}">
              <a16:creationId xmlns:a16="http://schemas.microsoft.com/office/drawing/2014/main" id="{0FD2A3DC-FEA1-4B8F-A119-90DFAC39E4A1}"/>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819" name="Drop Down 20" hidden="1">
          <a:extLst>
            <a:ext uri="{63B3BB69-23CF-44E3-9099-C40C66FF867C}">
              <a14:compatExt xmlns:a14="http://schemas.microsoft.com/office/drawing/2010/main" spid="_x0000_s2068"/>
            </a:ext>
            <a:ext uri="{FF2B5EF4-FFF2-40B4-BE49-F238E27FC236}">
              <a16:creationId xmlns:a16="http://schemas.microsoft.com/office/drawing/2014/main" id="{6C2ABA54-8C3A-4013-BF60-F03BFE7BB7F5}"/>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820" name="Drop Down 24" hidden="1">
          <a:extLst>
            <a:ext uri="{63B3BB69-23CF-44E3-9099-C40C66FF867C}">
              <a14:compatExt xmlns:a14="http://schemas.microsoft.com/office/drawing/2010/main" spid="_x0000_s2072"/>
            </a:ext>
            <a:ext uri="{FF2B5EF4-FFF2-40B4-BE49-F238E27FC236}">
              <a16:creationId xmlns:a16="http://schemas.microsoft.com/office/drawing/2014/main" id="{70D2EE46-EDF4-443F-B1DB-A203ED5920A7}"/>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21" name="Drop Down 4" hidden="1">
          <a:extLst>
            <a:ext uri="{63B3BB69-23CF-44E3-9099-C40C66FF867C}">
              <a14:compatExt xmlns:a14="http://schemas.microsoft.com/office/drawing/2010/main" spid="_x0000_s2052"/>
            </a:ext>
            <a:ext uri="{FF2B5EF4-FFF2-40B4-BE49-F238E27FC236}">
              <a16:creationId xmlns:a16="http://schemas.microsoft.com/office/drawing/2014/main" id="{975D6BF7-1E77-413A-8713-506480C67F46}"/>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22" name="Drop Down 4" hidden="1">
          <a:extLst>
            <a:ext uri="{63B3BB69-23CF-44E3-9099-C40C66FF867C}">
              <a14:compatExt xmlns:a14="http://schemas.microsoft.com/office/drawing/2010/main" spid="_x0000_s2052"/>
            </a:ext>
            <a:ext uri="{FF2B5EF4-FFF2-40B4-BE49-F238E27FC236}">
              <a16:creationId xmlns:a16="http://schemas.microsoft.com/office/drawing/2014/main" id="{13C562EE-9BD2-4BCC-BF79-5A1AFABA2CAC}"/>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23" name="Drop Down 4" hidden="1">
          <a:extLst>
            <a:ext uri="{63B3BB69-23CF-44E3-9099-C40C66FF867C}">
              <a14:compatExt xmlns:a14="http://schemas.microsoft.com/office/drawing/2010/main" spid="_x0000_s2052"/>
            </a:ext>
            <a:ext uri="{FF2B5EF4-FFF2-40B4-BE49-F238E27FC236}">
              <a16:creationId xmlns:a16="http://schemas.microsoft.com/office/drawing/2014/main" id="{025E6AF3-C6A8-45CF-AD01-03E1DD6E405B}"/>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24" name="Drop Down 4" hidden="1">
          <a:extLst>
            <a:ext uri="{63B3BB69-23CF-44E3-9099-C40C66FF867C}">
              <a14:compatExt xmlns:a14="http://schemas.microsoft.com/office/drawing/2010/main" spid="_x0000_s2052"/>
            </a:ext>
            <a:ext uri="{FF2B5EF4-FFF2-40B4-BE49-F238E27FC236}">
              <a16:creationId xmlns:a16="http://schemas.microsoft.com/office/drawing/2014/main" id="{4289959E-60BC-483D-9B91-CA6FA6576720}"/>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25" name="Drop Down 4" hidden="1">
          <a:extLst>
            <a:ext uri="{63B3BB69-23CF-44E3-9099-C40C66FF867C}">
              <a14:compatExt xmlns:a14="http://schemas.microsoft.com/office/drawing/2010/main" spid="_x0000_s2052"/>
            </a:ext>
            <a:ext uri="{FF2B5EF4-FFF2-40B4-BE49-F238E27FC236}">
              <a16:creationId xmlns:a16="http://schemas.microsoft.com/office/drawing/2014/main" id="{7F691251-784B-418D-8E8B-C86B350A6602}"/>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124</xdr:row>
      <xdr:rowOff>0</xdr:rowOff>
    </xdr:from>
    <xdr:ext cx="1921468" cy="195685"/>
    <xdr:sp macro="" textlink="">
      <xdr:nvSpPr>
        <xdr:cNvPr id="3826" name="Drop Down 20" hidden="1">
          <a:extLst>
            <a:ext uri="{63B3BB69-23CF-44E3-9099-C40C66FF867C}">
              <a14:compatExt xmlns:a14="http://schemas.microsoft.com/office/drawing/2010/main" spid="_x0000_s2068"/>
            </a:ext>
            <a:ext uri="{FF2B5EF4-FFF2-40B4-BE49-F238E27FC236}">
              <a16:creationId xmlns:a16="http://schemas.microsoft.com/office/drawing/2014/main" id="{0BAB6D46-19C5-42CE-A349-90B50A3A39A5}"/>
            </a:ext>
          </a:extLst>
        </xdr:cNvPr>
        <xdr:cNvSpPr/>
      </xdr:nvSpPr>
      <xdr:spPr bwMode="auto">
        <a:xfrm>
          <a:off x="5974080" y="51038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124</xdr:row>
      <xdr:rowOff>0</xdr:rowOff>
    </xdr:from>
    <xdr:ext cx="2476500" cy="199970"/>
    <xdr:sp macro="" textlink="">
      <xdr:nvSpPr>
        <xdr:cNvPr id="3827" name="Drop Down 24" hidden="1">
          <a:extLst>
            <a:ext uri="{63B3BB69-23CF-44E3-9099-C40C66FF867C}">
              <a14:compatExt xmlns:a14="http://schemas.microsoft.com/office/drawing/2010/main" spid="_x0000_s2072"/>
            </a:ext>
            <a:ext uri="{FF2B5EF4-FFF2-40B4-BE49-F238E27FC236}">
              <a16:creationId xmlns:a16="http://schemas.microsoft.com/office/drawing/2014/main" id="{13A13C73-2773-4E91-841A-D9EE33DA3E12}"/>
            </a:ext>
          </a:extLst>
        </xdr:cNvPr>
        <xdr:cNvSpPr/>
      </xdr:nvSpPr>
      <xdr:spPr bwMode="auto">
        <a:xfrm>
          <a:off x="3901440" y="51038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28" name="Drop Down 4" hidden="1">
          <a:extLst>
            <a:ext uri="{63B3BB69-23CF-44E3-9099-C40C66FF867C}">
              <a14:compatExt xmlns:a14="http://schemas.microsoft.com/office/drawing/2010/main" spid="_x0000_s2052"/>
            </a:ext>
            <a:ext uri="{FF2B5EF4-FFF2-40B4-BE49-F238E27FC236}">
              <a16:creationId xmlns:a16="http://schemas.microsoft.com/office/drawing/2014/main" id="{D4965008-7489-452D-B4EF-C8DA6765DEF1}"/>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29" name="Drop Down 4" hidden="1">
          <a:extLst>
            <a:ext uri="{63B3BB69-23CF-44E3-9099-C40C66FF867C}">
              <a14:compatExt xmlns:a14="http://schemas.microsoft.com/office/drawing/2010/main" spid="_x0000_s2052"/>
            </a:ext>
            <a:ext uri="{FF2B5EF4-FFF2-40B4-BE49-F238E27FC236}">
              <a16:creationId xmlns:a16="http://schemas.microsoft.com/office/drawing/2014/main" id="{FE8E2F41-C04B-43DF-9DB8-CCE32B2E3EB6}"/>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124</xdr:row>
      <xdr:rowOff>0</xdr:rowOff>
    </xdr:from>
    <xdr:ext cx="2529840" cy="195685"/>
    <xdr:sp macro="" textlink="">
      <xdr:nvSpPr>
        <xdr:cNvPr id="3830" name="Drop Down 4" hidden="1">
          <a:extLst>
            <a:ext uri="{63B3BB69-23CF-44E3-9099-C40C66FF867C}">
              <a14:compatExt xmlns:a14="http://schemas.microsoft.com/office/drawing/2010/main" spid="_x0000_s2052"/>
            </a:ext>
            <a:ext uri="{FF2B5EF4-FFF2-40B4-BE49-F238E27FC236}">
              <a16:creationId xmlns:a16="http://schemas.microsoft.com/office/drawing/2014/main" id="{C68F5A99-DD87-49BB-B01C-1697B5071329}"/>
            </a:ext>
          </a:extLst>
        </xdr:cNvPr>
        <xdr:cNvSpPr/>
      </xdr:nvSpPr>
      <xdr:spPr bwMode="auto">
        <a:xfrm>
          <a:off x="553974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124</xdr:row>
      <xdr:rowOff>0</xdr:rowOff>
    </xdr:from>
    <xdr:ext cx="2529840" cy="195685"/>
    <xdr:sp macro="" textlink="">
      <xdr:nvSpPr>
        <xdr:cNvPr id="3831" name="Drop Down 4" hidden="1">
          <a:extLst>
            <a:ext uri="{63B3BB69-23CF-44E3-9099-C40C66FF867C}">
              <a14:compatExt xmlns:a14="http://schemas.microsoft.com/office/drawing/2010/main" spid="_x0000_s2052"/>
            </a:ext>
            <a:ext uri="{FF2B5EF4-FFF2-40B4-BE49-F238E27FC236}">
              <a16:creationId xmlns:a16="http://schemas.microsoft.com/office/drawing/2014/main" id="{E8E539B5-49C8-4D13-BFCE-8F89A2D7A88F}"/>
            </a:ext>
          </a:extLst>
        </xdr:cNvPr>
        <xdr:cNvSpPr/>
      </xdr:nvSpPr>
      <xdr:spPr bwMode="auto">
        <a:xfrm>
          <a:off x="5227320" y="51038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126</xdr:row>
      <xdr:rowOff>0</xdr:rowOff>
    </xdr:from>
    <xdr:ext cx="2529840" cy="195685"/>
    <xdr:sp macro="" textlink="">
      <xdr:nvSpPr>
        <xdr:cNvPr id="3832" name="Drop Down 4" hidden="1">
          <a:extLst>
            <a:ext uri="{63B3BB69-23CF-44E3-9099-C40C66FF867C}">
              <a14:compatExt xmlns:a14="http://schemas.microsoft.com/office/drawing/2010/main" spid="_x0000_s2052"/>
            </a:ext>
            <a:ext uri="{FF2B5EF4-FFF2-40B4-BE49-F238E27FC236}">
              <a16:creationId xmlns:a16="http://schemas.microsoft.com/office/drawing/2014/main" id="{7877297F-953F-44CF-B9BA-D5D9B547247F}"/>
            </a:ext>
          </a:extLst>
        </xdr:cNvPr>
        <xdr:cNvSpPr/>
      </xdr:nvSpPr>
      <xdr:spPr bwMode="auto">
        <a:xfrm>
          <a:off x="5539740" y="18249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126</xdr:row>
      <xdr:rowOff>0</xdr:rowOff>
    </xdr:from>
    <xdr:ext cx="1921468" cy="195685"/>
    <xdr:sp macro="" textlink="">
      <xdr:nvSpPr>
        <xdr:cNvPr id="3833" name="Drop Down 20" hidden="1">
          <a:extLst>
            <a:ext uri="{63B3BB69-23CF-44E3-9099-C40C66FF867C}">
              <a14:compatExt xmlns:a14="http://schemas.microsoft.com/office/drawing/2010/main" spid="_x0000_s2068"/>
            </a:ext>
            <a:ext uri="{FF2B5EF4-FFF2-40B4-BE49-F238E27FC236}">
              <a16:creationId xmlns:a16="http://schemas.microsoft.com/office/drawing/2014/main" id="{830FC3E9-DDEF-4339-ABDF-510E61DA3880}"/>
            </a:ext>
          </a:extLst>
        </xdr:cNvPr>
        <xdr:cNvSpPr/>
      </xdr:nvSpPr>
      <xdr:spPr bwMode="auto">
        <a:xfrm>
          <a:off x="5974080" y="18249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126</xdr:row>
      <xdr:rowOff>0</xdr:rowOff>
    </xdr:from>
    <xdr:ext cx="2476500" cy="199970"/>
    <xdr:sp macro="" textlink="">
      <xdr:nvSpPr>
        <xdr:cNvPr id="3834" name="Drop Down 24" hidden="1">
          <a:extLst>
            <a:ext uri="{63B3BB69-23CF-44E3-9099-C40C66FF867C}">
              <a14:compatExt xmlns:a14="http://schemas.microsoft.com/office/drawing/2010/main" spid="_x0000_s2072"/>
            </a:ext>
            <a:ext uri="{FF2B5EF4-FFF2-40B4-BE49-F238E27FC236}">
              <a16:creationId xmlns:a16="http://schemas.microsoft.com/office/drawing/2014/main" id="{2F6AA47F-2EE9-4778-84F3-62D60AB47849}"/>
            </a:ext>
          </a:extLst>
        </xdr:cNvPr>
        <xdr:cNvSpPr/>
      </xdr:nvSpPr>
      <xdr:spPr bwMode="auto">
        <a:xfrm>
          <a:off x="3901440" y="18249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126</xdr:row>
      <xdr:rowOff>0</xdr:rowOff>
    </xdr:from>
    <xdr:ext cx="2529840" cy="195685"/>
    <xdr:sp macro="" textlink="">
      <xdr:nvSpPr>
        <xdr:cNvPr id="3835" name="Drop Down 4" hidden="1">
          <a:extLst>
            <a:ext uri="{63B3BB69-23CF-44E3-9099-C40C66FF867C}">
              <a14:compatExt xmlns:a14="http://schemas.microsoft.com/office/drawing/2010/main" spid="_x0000_s2052"/>
            </a:ext>
            <a:ext uri="{FF2B5EF4-FFF2-40B4-BE49-F238E27FC236}">
              <a16:creationId xmlns:a16="http://schemas.microsoft.com/office/drawing/2014/main" id="{1AC6318E-040B-4451-BE79-351E80D95028}"/>
            </a:ext>
          </a:extLst>
        </xdr:cNvPr>
        <xdr:cNvSpPr/>
      </xdr:nvSpPr>
      <xdr:spPr bwMode="auto">
        <a:xfrm>
          <a:off x="5539740" y="18249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126</xdr:row>
      <xdr:rowOff>0</xdr:rowOff>
    </xdr:from>
    <xdr:ext cx="2529840" cy="195685"/>
    <xdr:sp macro="" textlink="">
      <xdr:nvSpPr>
        <xdr:cNvPr id="3836" name="Drop Down 4" hidden="1">
          <a:extLst>
            <a:ext uri="{63B3BB69-23CF-44E3-9099-C40C66FF867C}">
              <a14:compatExt xmlns:a14="http://schemas.microsoft.com/office/drawing/2010/main" spid="_x0000_s2052"/>
            </a:ext>
            <a:ext uri="{FF2B5EF4-FFF2-40B4-BE49-F238E27FC236}">
              <a16:creationId xmlns:a16="http://schemas.microsoft.com/office/drawing/2014/main" id="{F83F3E6D-CF14-4E7B-950A-2ED066C67740}"/>
            </a:ext>
          </a:extLst>
        </xdr:cNvPr>
        <xdr:cNvSpPr/>
      </xdr:nvSpPr>
      <xdr:spPr bwMode="auto">
        <a:xfrm>
          <a:off x="5227320" y="18249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126</xdr:row>
      <xdr:rowOff>0</xdr:rowOff>
    </xdr:from>
    <xdr:ext cx="2529840" cy="195685"/>
    <xdr:sp macro="" textlink="">
      <xdr:nvSpPr>
        <xdr:cNvPr id="3837" name="Drop Down 4" hidden="1">
          <a:extLst>
            <a:ext uri="{63B3BB69-23CF-44E3-9099-C40C66FF867C}">
              <a14:compatExt xmlns:a14="http://schemas.microsoft.com/office/drawing/2010/main" spid="_x0000_s2052"/>
            </a:ext>
            <a:ext uri="{FF2B5EF4-FFF2-40B4-BE49-F238E27FC236}">
              <a16:creationId xmlns:a16="http://schemas.microsoft.com/office/drawing/2014/main" id="{7F46D506-91E2-4676-8F74-71E97C7FBA69}"/>
            </a:ext>
          </a:extLst>
        </xdr:cNvPr>
        <xdr:cNvSpPr/>
      </xdr:nvSpPr>
      <xdr:spPr bwMode="auto">
        <a:xfrm>
          <a:off x="5539740" y="18249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126</xdr:row>
      <xdr:rowOff>0</xdr:rowOff>
    </xdr:from>
    <xdr:ext cx="2529840" cy="195685"/>
    <xdr:sp macro="" textlink="">
      <xdr:nvSpPr>
        <xdr:cNvPr id="3838" name="Drop Down 4" hidden="1">
          <a:extLst>
            <a:ext uri="{63B3BB69-23CF-44E3-9099-C40C66FF867C}">
              <a14:compatExt xmlns:a14="http://schemas.microsoft.com/office/drawing/2010/main" spid="_x0000_s2052"/>
            </a:ext>
            <a:ext uri="{FF2B5EF4-FFF2-40B4-BE49-F238E27FC236}">
              <a16:creationId xmlns:a16="http://schemas.microsoft.com/office/drawing/2014/main" id="{C4AB7991-1CF0-42B9-BA32-D3FC66110F89}"/>
            </a:ext>
          </a:extLst>
        </xdr:cNvPr>
        <xdr:cNvSpPr/>
      </xdr:nvSpPr>
      <xdr:spPr bwMode="auto">
        <a:xfrm>
          <a:off x="5227320" y="18249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39" name="Drop Down 4" hidden="1">
          <a:extLst>
            <a:ext uri="{63B3BB69-23CF-44E3-9099-C40C66FF867C}">
              <a14:compatExt xmlns:a14="http://schemas.microsoft.com/office/drawing/2010/main" spid="_x0000_s2052"/>
            </a:ext>
            <a:ext uri="{FF2B5EF4-FFF2-40B4-BE49-F238E27FC236}">
              <a16:creationId xmlns:a16="http://schemas.microsoft.com/office/drawing/2014/main" id="{2316B582-FC09-41B4-9CAA-62D7096069B5}"/>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40" name="Drop Down 20" hidden="1">
          <a:extLst>
            <a:ext uri="{63B3BB69-23CF-44E3-9099-C40C66FF867C}">
              <a14:compatExt xmlns:a14="http://schemas.microsoft.com/office/drawing/2010/main" spid="_x0000_s2068"/>
            </a:ext>
            <a:ext uri="{FF2B5EF4-FFF2-40B4-BE49-F238E27FC236}">
              <a16:creationId xmlns:a16="http://schemas.microsoft.com/office/drawing/2014/main" id="{A357E48C-A618-41F6-81E5-F8C21BBEBB04}"/>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41" name="Drop Down 24" hidden="1">
          <a:extLst>
            <a:ext uri="{63B3BB69-23CF-44E3-9099-C40C66FF867C}">
              <a14:compatExt xmlns:a14="http://schemas.microsoft.com/office/drawing/2010/main" spid="_x0000_s2072"/>
            </a:ext>
            <a:ext uri="{FF2B5EF4-FFF2-40B4-BE49-F238E27FC236}">
              <a16:creationId xmlns:a16="http://schemas.microsoft.com/office/drawing/2014/main" id="{D210AF1B-CFE7-4237-B3A8-43788E3FBBD6}"/>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42" name="Drop Down 4" hidden="1">
          <a:extLst>
            <a:ext uri="{63B3BB69-23CF-44E3-9099-C40C66FF867C}">
              <a14:compatExt xmlns:a14="http://schemas.microsoft.com/office/drawing/2010/main" spid="_x0000_s2052"/>
            </a:ext>
            <a:ext uri="{FF2B5EF4-FFF2-40B4-BE49-F238E27FC236}">
              <a16:creationId xmlns:a16="http://schemas.microsoft.com/office/drawing/2014/main" id="{12DBA1BA-9ADB-4E80-AC82-CD68E7635CA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43" name="Drop Down 4" hidden="1">
          <a:extLst>
            <a:ext uri="{63B3BB69-23CF-44E3-9099-C40C66FF867C}">
              <a14:compatExt xmlns:a14="http://schemas.microsoft.com/office/drawing/2010/main" spid="_x0000_s2052"/>
            </a:ext>
            <a:ext uri="{FF2B5EF4-FFF2-40B4-BE49-F238E27FC236}">
              <a16:creationId xmlns:a16="http://schemas.microsoft.com/office/drawing/2014/main" id="{D3D43A3B-96D8-4C5B-B18F-EE54407D58B2}"/>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44" name="Drop Down 4" hidden="1">
          <a:extLst>
            <a:ext uri="{63B3BB69-23CF-44E3-9099-C40C66FF867C}">
              <a14:compatExt xmlns:a14="http://schemas.microsoft.com/office/drawing/2010/main" spid="_x0000_s2052"/>
            </a:ext>
            <a:ext uri="{FF2B5EF4-FFF2-40B4-BE49-F238E27FC236}">
              <a16:creationId xmlns:a16="http://schemas.microsoft.com/office/drawing/2014/main" id="{9753E433-1265-4DC8-B8F1-08854CFAF8AE}"/>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45" name="Drop Down 4" hidden="1">
          <a:extLst>
            <a:ext uri="{63B3BB69-23CF-44E3-9099-C40C66FF867C}">
              <a14:compatExt xmlns:a14="http://schemas.microsoft.com/office/drawing/2010/main" spid="_x0000_s2052"/>
            </a:ext>
            <a:ext uri="{FF2B5EF4-FFF2-40B4-BE49-F238E27FC236}">
              <a16:creationId xmlns:a16="http://schemas.microsoft.com/office/drawing/2014/main" id="{7332184B-7500-49BE-B25B-71901EA257E0}"/>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46" name="Drop Down 4" hidden="1">
          <a:extLst>
            <a:ext uri="{63B3BB69-23CF-44E3-9099-C40C66FF867C}">
              <a14:compatExt xmlns:a14="http://schemas.microsoft.com/office/drawing/2010/main" spid="_x0000_s2052"/>
            </a:ext>
            <a:ext uri="{FF2B5EF4-FFF2-40B4-BE49-F238E27FC236}">
              <a16:creationId xmlns:a16="http://schemas.microsoft.com/office/drawing/2014/main" id="{BF63EA83-2C33-4A6E-9B45-5AD85311C72F}"/>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47" name="Drop Down 20" hidden="1">
          <a:extLst>
            <a:ext uri="{63B3BB69-23CF-44E3-9099-C40C66FF867C}">
              <a14:compatExt xmlns:a14="http://schemas.microsoft.com/office/drawing/2010/main" spid="_x0000_s2068"/>
            </a:ext>
            <a:ext uri="{FF2B5EF4-FFF2-40B4-BE49-F238E27FC236}">
              <a16:creationId xmlns:a16="http://schemas.microsoft.com/office/drawing/2014/main" id="{0E459C4B-781A-4610-B0D4-6696CE3E129C}"/>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48" name="Drop Down 24" hidden="1">
          <a:extLst>
            <a:ext uri="{63B3BB69-23CF-44E3-9099-C40C66FF867C}">
              <a14:compatExt xmlns:a14="http://schemas.microsoft.com/office/drawing/2010/main" spid="_x0000_s2072"/>
            </a:ext>
            <a:ext uri="{FF2B5EF4-FFF2-40B4-BE49-F238E27FC236}">
              <a16:creationId xmlns:a16="http://schemas.microsoft.com/office/drawing/2014/main" id="{CBC738F4-6D5A-47EA-A8F4-52A7D5B84024}"/>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49" name="Drop Down 4" hidden="1">
          <a:extLst>
            <a:ext uri="{63B3BB69-23CF-44E3-9099-C40C66FF867C}">
              <a14:compatExt xmlns:a14="http://schemas.microsoft.com/office/drawing/2010/main" spid="_x0000_s2052"/>
            </a:ext>
            <a:ext uri="{FF2B5EF4-FFF2-40B4-BE49-F238E27FC236}">
              <a16:creationId xmlns:a16="http://schemas.microsoft.com/office/drawing/2014/main" id="{DE4955EA-4EFC-4B6D-A6D4-B68686571C49}"/>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50" name="Drop Down 4" hidden="1">
          <a:extLst>
            <a:ext uri="{63B3BB69-23CF-44E3-9099-C40C66FF867C}">
              <a14:compatExt xmlns:a14="http://schemas.microsoft.com/office/drawing/2010/main" spid="_x0000_s2052"/>
            </a:ext>
            <a:ext uri="{FF2B5EF4-FFF2-40B4-BE49-F238E27FC236}">
              <a16:creationId xmlns:a16="http://schemas.microsoft.com/office/drawing/2014/main" id="{E0E90516-6F6F-4969-83C3-82D6AC561FED}"/>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51" name="Drop Down 4" hidden="1">
          <a:extLst>
            <a:ext uri="{63B3BB69-23CF-44E3-9099-C40C66FF867C}">
              <a14:compatExt xmlns:a14="http://schemas.microsoft.com/office/drawing/2010/main" spid="_x0000_s2052"/>
            </a:ext>
            <a:ext uri="{FF2B5EF4-FFF2-40B4-BE49-F238E27FC236}">
              <a16:creationId xmlns:a16="http://schemas.microsoft.com/office/drawing/2014/main" id="{2904A3AB-322E-4304-9D47-7DFE52F000C6}"/>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52" name="Drop Down 4" hidden="1">
          <a:extLst>
            <a:ext uri="{63B3BB69-23CF-44E3-9099-C40C66FF867C}">
              <a14:compatExt xmlns:a14="http://schemas.microsoft.com/office/drawing/2010/main" spid="_x0000_s2052"/>
            </a:ext>
            <a:ext uri="{FF2B5EF4-FFF2-40B4-BE49-F238E27FC236}">
              <a16:creationId xmlns:a16="http://schemas.microsoft.com/office/drawing/2014/main" id="{D862B21A-58BC-41F2-9E54-263CDEDDC89E}"/>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53" name="Drop Down 4" hidden="1">
          <a:extLst>
            <a:ext uri="{63B3BB69-23CF-44E3-9099-C40C66FF867C}">
              <a14:compatExt xmlns:a14="http://schemas.microsoft.com/office/drawing/2010/main" spid="_x0000_s2052"/>
            </a:ext>
            <a:ext uri="{FF2B5EF4-FFF2-40B4-BE49-F238E27FC236}">
              <a16:creationId xmlns:a16="http://schemas.microsoft.com/office/drawing/2014/main" id="{E9056ECE-5373-4F86-AD06-507566D60F1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54" name="Drop Down 20" hidden="1">
          <a:extLst>
            <a:ext uri="{63B3BB69-23CF-44E3-9099-C40C66FF867C}">
              <a14:compatExt xmlns:a14="http://schemas.microsoft.com/office/drawing/2010/main" spid="_x0000_s2068"/>
            </a:ext>
            <a:ext uri="{FF2B5EF4-FFF2-40B4-BE49-F238E27FC236}">
              <a16:creationId xmlns:a16="http://schemas.microsoft.com/office/drawing/2014/main" id="{3C7DE8FB-2924-4910-ACEC-6E11D22796FF}"/>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55" name="Drop Down 24" hidden="1">
          <a:extLst>
            <a:ext uri="{63B3BB69-23CF-44E3-9099-C40C66FF867C}">
              <a14:compatExt xmlns:a14="http://schemas.microsoft.com/office/drawing/2010/main" spid="_x0000_s2072"/>
            </a:ext>
            <a:ext uri="{FF2B5EF4-FFF2-40B4-BE49-F238E27FC236}">
              <a16:creationId xmlns:a16="http://schemas.microsoft.com/office/drawing/2014/main" id="{D75DC6C8-22CC-44EE-9B2F-58C1F88A91F9}"/>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56" name="Drop Down 4" hidden="1">
          <a:extLst>
            <a:ext uri="{63B3BB69-23CF-44E3-9099-C40C66FF867C}">
              <a14:compatExt xmlns:a14="http://schemas.microsoft.com/office/drawing/2010/main" spid="_x0000_s2052"/>
            </a:ext>
            <a:ext uri="{FF2B5EF4-FFF2-40B4-BE49-F238E27FC236}">
              <a16:creationId xmlns:a16="http://schemas.microsoft.com/office/drawing/2014/main" id="{784AF537-593C-4804-A7D6-8F95482B812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57" name="Drop Down 4" hidden="1">
          <a:extLst>
            <a:ext uri="{63B3BB69-23CF-44E3-9099-C40C66FF867C}">
              <a14:compatExt xmlns:a14="http://schemas.microsoft.com/office/drawing/2010/main" spid="_x0000_s2052"/>
            </a:ext>
            <a:ext uri="{FF2B5EF4-FFF2-40B4-BE49-F238E27FC236}">
              <a16:creationId xmlns:a16="http://schemas.microsoft.com/office/drawing/2014/main" id="{A4406E4B-E318-4529-8553-236D690F88D8}"/>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58" name="Drop Down 4" hidden="1">
          <a:extLst>
            <a:ext uri="{63B3BB69-23CF-44E3-9099-C40C66FF867C}">
              <a14:compatExt xmlns:a14="http://schemas.microsoft.com/office/drawing/2010/main" spid="_x0000_s2052"/>
            </a:ext>
            <a:ext uri="{FF2B5EF4-FFF2-40B4-BE49-F238E27FC236}">
              <a16:creationId xmlns:a16="http://schemas.microsoft.com/office/drawing/2014/main" id="{D58B7DFE-662A-4E61-862E-2EE8CAA9895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59" name="Drop Down 4" hidden="1">
          <a:extLst>
            <a:ext uri="{63B3BB69-23CF-44E3-9099-C40C66FF867C}">
              <a14:compatExt xmlns:a14="http://schemas.microsoft.com/office/drawing/2010/main" spid="_x0000_s2052"/>
            </a:ext>
            <a:ext uri="{FF2B5EF4-FFF2-40B4-BE49-F238E27FC236}">
              <a16:creationId xmlns:a16="http://schemas.microsoft.com/office/drawing/2014/main" id="{AEE5EC78-0339-4A4F-BC5A-B7C06571692D}"/>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60" name="Drop Down 4" hidden="1">
          <a:extLst>
            <a:ext uri="{63B3BB69-23CF-44E3-9099-C40C66FF867C}">
              <a14:compatExt xmlns:a14="http://schemas.microsoft.com/office/drawing/2010/main" spid="_x0000_s2052"/>
            </a:ext>
            <a:ext uri="{FF2B5EF4-FFF2-40B4-BE49-F238E27FC236}">
              <a16:creationId xmlns:a16="http://schemas.microsoft.com/office/drawing/2014/main" id="{0FE02237-56AA-49B1-8E8A-7DD30CCFD9C5}"/>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61" name="Drop Down 20" hidden="1">
          <a:extLst>
            <a:ext uri="{63B3BB69-23CF-44E3-9099-C40C66FF867C}">
              <a14:compatExt xmlns:a14="http://schemas.microsoft.com/office/drawing/2010/main" spid="_x0000_s2068"/>
            </a:ext>
            <a:ext uri="{FF2B5EF4-FFF2-40B4-BE49-F238E27FC236}">
              <a16:creationId xmlns:a16="http://schemas.microsoft.com/office/drawing/2014/main" id="{EFD53DB9-F88F-429C-B1D1-629E305C92FF}"/>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62" name="Drop Down 24" hidden="1">
          <a:extLst>
            <a:ext uri="{63B3BB69-23CF-44E3-9099-C40C66FF867C}">
              <a14:compatExt xmlns:a14="http://schemas.microsoft.com/office/drawing/2010/main" spid="_x0000_s2072"/>
            </a:ext>
            <a:ext uri="{FF2B5EF4-FFF2-40B4-BE49-F238E27FC236}">
              <a16:creationId xmlns:a16="http://schemas.microsoft.com/office/drawing/2014/main" id="{8228A633-70A9-43DA-BBF9-31FCEDEEE7FC}"/>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63" name="Drop Down 4" hidden="1">
          <a:extLst>
            <a:ext uri="{63B3BB69-23CF-44E3-9099-C40C66FF867C}">
              <a14:compatExt xmlns:a14="http://schemas.microsoft.com/office/drawing/2010/main" spid="_x0000_s2052"/>
            </a:ext>
            <a:ext uri="{FF2B5EF4-FFF2-40B4-BE49-F238E27FC236}">
              <a16:creationId xmlns:a16="http://schemas.microsoft.com/office/drawing/2014/main" id="{38632316-EC60-4BF3-AF13-1285FE636B27}"/>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64" name="Drop Down 4" hidden="1">
          <a:extLst>
            <a:ext uri="{63B3BB69-23CF-44E3-9099-C40C66FF867C}">
              <a14:compatExt xmlns:a14="http://schemas.microsoft.com/office/drawing/2010/main" spid="_x0000_s2052"/>
            </a:ext>
            <a:ext uri="{FF2B5EF4-FFF2-40B4-BE49-F238E27FC236}">
              <a16:creationId xmlns:a16="http://schemas.microsoft.com/office/drawing/2014/main" id="{AA000652-286B-405C-A2D9-2FA497F9A5E2}"/>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65" name="Drop Down 4" hidden="1">
          <a:extLst>
            <a:ext uri="{63B3BB69-23CF-44E3-9099-C40C66FF867C}">
              <a14:compatExt xmlns:a14="http://schemas.microsoft.com/office/drawing/2010/main" spid="_x0000_s2052"/>
            </a:ext>
            <a:ext uri="{FF2B5EF4-FFF2-40B4-BE49-F238E27FC236}">
              <a16:creationId xmlns:a16="http://schemas.microsoft.com/office/drawing/2014/main" id="{DDCE1CB7-3630-4857-BAA4-673447C64A7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66" name="Drop Down 4" hidden="1">
          <a:extLst>
            <a:ext uri="{63B3BB69-23CF-44E3-9099-C40C66FF867C}">
              <a14:compatExt xmlns:a14="http://schemas.microsoft.com/office/drawing/2010/main" spid="_x0000_s2052"/>
            </a:ext>
            <a:ext uri="{FF2B5EF4-FFF2-40B4-BE49-F238E27FC236}">
              <a16:creationId xmlns:a16="http://schemas.microsoft.com/office/drawing/2014/main" id="{AF66A846-30A2-4BA5-A8DD-0B0316E48C92}"/>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67" name="Drop Down 4" hidden="1">
          <a:extLst>
            <a:ext uri="{63B3BB69-23CF-44E3-9099-C40C66FF867C}">
              <a14:compatExt xmlns:a14="http://schemas.microsoft.com/office/drawing/2010/main" spid="_x0000_s2052"/>
            </a:ext>
            <a:ext uri="{FF2B5EF4-FFF2-40B4-BE49-F238E27FC236}">
              <a16:creationId xmlns:a16="http://schemas.microsoft.com/office/drawing/2014/main" id="{ED91EEFC-4FF0-48BA-8E1E-95259C5AFA46}"/>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68" name="Drop Down 20" hidden="1">
          <a:extLst>
            <a:ext uri="{63B3BB69-23CF-44E3-9099-C40C66FF867C}">
              <a14:compatExt xmlns:a14="http://schemas.microsoft.com/office/drawing/2010/main" spid="_x0000_s2068"/>
            </a:ext>
            <a:ext uri="{FF2B5EF4-FFF2-40B4-BE49-F238E27FC236}">
              <a16:creationId xmlns:a16="http://schemas.microsoft.com/office/drawing/2014/main" id="{09DAF3C9-30AE-4B2F-A5CF-ADD954CA725B}"/>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69" name="Drop Down 24" hidden="1">
          <a:extLst>
            <a:ext uri="{63B3BB69-23CF-44E3-9099-C40C66FF867C}">
              <a14:compatExt xmlns:a14="http://schemas.microsoft.com/office/drawing/2010/main" spid="_x0000_s2072"/>
            </a:ext>
            <a:ext uri="{FF2B5EF4-FFF2-40B4-BE49-F238E27FC236}">
              <a16:creationId xmlns:a16="http://schemas.microsoft.com/office/drawing/2014/main" id="{0B376D0A-B8F8-4022-B243-5398AFC9393D}"/>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70" name="Drop Down 4" hidden="1">
          <a:extLst>
            <a:ext uri="{63B3BB69-23CF-44E3-9099-C40C66FF867C}">
              <a14:compatExt xmlns:a14="http://schemas.microsoft.com/office/drawing/2010/main" spid="_x0000_s2052"/>
            </a:ext>
            <a:ext uri="{FF2B5EF4-FFF2-40B4-BE49-F238E27FC236}">
              <a16:creationId xmlns:a16="http://schemas.microsoft.com/office/drawing/2014/main" id="{817140D2-9445-4D15-BF0D-1C3FFF837E73}"/>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71" name="Drop Down 4" hidden="1">
          <a:extLst>
            <a:ext uri="{63B3BB69-23CF-44E3-9099-C40C66FF867C}">
              <a14:compatExt xmlns:a14="http://schemas.microsoft.com/office/drawing/2010/main" spid="_x0000_s2052"/>
            </a:ext>
            <a:ext uri="{FF2B5EF4-FFF2-40B4-BE49-F238E27FC236}">
              <a16:creationId xmlns:a16="http://schemas.microsoft.com/office/drawing/2014/main" id="{45799444-D8B8-4820-B68B-E3BE34B92AA1}"/>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72" name="Drop Down 4" hidden="1">
          <a:extLst>
            <a:ext uri="{63B3BB69-23CF-44E3-9099-C40C66FF867C}">
              <a14:compatExt xmlns:a14="http://schemas.microsoft.com/office/drawing/2010/main" spid="_x0000_s2052"/>
            </a:ext>
            <a:ext uri="{FF2B5EF4-FFF2-40B4-BE49-F238E27FC236}">
              <a16:creationId xmlns:a16="http://schemas.microsoft.com/office/drawing/2014/main" id="{ABF245BB-A7DC-42CC-A65A-4E7305094763}"/>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73" name="Drop Down 4" hidden="1">
          <a:extLst>
            <a:ext uri="{63B3BB69-23CF-44E3-9099-C40C66FF867C}">
              <a14:compatExt xmlns:a14="http://schemas.microsoft.com/office/drawing/2010/main" spid="_x0000_s2052"/>
            </a:ext>
            <a:ext uri="{FF2B5EF4-FFF2-40B4-BE49-F238E27FC236}">
              <a16:creationId xmlns:a16="http://schemas.microsoft.com/office/drawing/2014/main" id="{526F363A-20F5-4D20-BFE5-78E87D37A50E}"/>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74" name="Drop Down 4" hidden="1">
          <a:extLst>
            <a:ext uri="{63B3BB69-23CF-44E3-9099-C40C66FF867C}">
              <a14:compatExt xmlns:a14="http://schemas.microsoft.com/office/drawing/2010/main" spid="_x0000_s2052"/>
            </a:ext>
            <a:ext uri="{FF2B5EF4-FFF2-40B4-BE49-F238E27FC236}">
              <a16:creationId xmlns:a16="http://schemas.microsoft.com/office/drawing/2014/main" id="{8EE25DDD-D3A4-49FE-91FE-F9072DC94EA0}"/>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75" name="Drop Down 20" hidden="1">
          <a:extLst>
            <a:ext uri="{63B3BB69-23CF-44E3-9099-C40C66FF867C}">
              <a14:compatExt xmlns:a14="http://schemas.microsoft.com/office/drawing/2010/main" spid="_x0000_s2068"/>
            </a:ext>
            <a:ext uri="{FF2B5EF4-FFF2-40B4-BE49-F238E27FC236}">
              <a16:creationId xmlns:a16="http://schemas.microsoft.com/office/drawing/2014/main" id="{0092056F-6552-45ED-B615-4F9DFFBA7E69}"/>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76" name="Drop Down 24" hidden="1">
          <a:extLst>
            <a:ext uri="{63B3BB69-23CF-44E3-9099-C40C66FF867C}">
              <a14:compatExt xmlns:a14="http://schemas.microsoft.com/office/drawing/2010/main" spid="_x0000_s2072"/>
            </a:ext>
            <a:ext uri="{FF2B5EF4-FFF2-40B4-BE49-F238E27FC236}">
              <a16:creationId xmlns:a16="http://schemas.microsoft.com/office/drawing/2014/main" id="{B622AA50-279F-4F50-889C-0FAEFB85F67A}"/>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77" name="Drop Down 4" hidden="1">
          <a:extLst>
            <a:ext uri="{63B3BB69-23CF-44E3-9099-C40C66FF867C}">
              <a14:compatExt xmlns:a14="http://schemas.microsoft.com/office/drawing/2010/main" spid="_x0000_s2052"/>
            </a:ext>
            <a:ext uri="{FF2B5EF4-FFF2-40B4-BE49-F238E27FC236}">
              <a16:creationId xmlns:a16="http://schemas.microsoft.com/office/drawing/2014/main" id="{DAA8A49E-A350-4D7E-9979-8243B99DBFA4}"/>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78" name="Drop Down 4" hidden="1">
          <a:extLst>
            <a:ext uri="{63B3BB69-23CF-44E3-9099-C40C66FF867C}">
              <a14:compatExt xmlns:a14="http://schemas.microsoft.com/office/drawing/2010/main" spid="_x0000_s2052"/>
            </a:ext>
            <a:ext uri="{FF2B5EF4-FFF2-40B4-BE49-F238E27FC236}">
              <a16:creationId xmlns:a16="http://schemas.microsoft.com/office/drawing/2014/main" id="{047F851A-6D44-4C91-B3A4-BCFB211E7FDE}"/>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79" name="Drop Down 4" hidden="1">
          <a:extLst>
            <a:ext uri="{63B3BB69-23CF-44E3-9099-C40C66FF867C}">
              <a14:compatExt xmlns:a14="http://schemas.microsoft.com/office/drawing/2010/main" spid="_x0000_s2052"/>
            </a:ext>
            <a:ext uri="{FF2B5EF4-FFF2-40B4-BE49-F238E27FC236}">
              <a16:creationId xmlns:a16="http://schemas.microsoft.com/office/drawing/2014/main" id="{8A81367C-1DE3-4E6F-982D-F8B394D5C1D5}"/>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80" name="Drop Down 4" hidden="1">
          <a:extLst>
            <a:ext uri="{63B3BB69-23CF-44E3-9099-C40C66FF867C}">
              <a14:compatExt xmlns:a14="http://schemas.microsoft.com/office/drawing/2010/main" spid="_x0000_s2052"/>
            </a:ext>
            <a:ext uri="{FF2B5EF4-FFF2-40B4-BE49-F238E27FC236}">
              <a16:creationId xmlns:a16="http://schemas.microsoft.com/office/drawing/2014/main" id="{143D7616-0424-460E-BBD4-0E58E8731C66}"/>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81" name="Drop Down 4" hidden="1">
          <a:extLst>
            <a:ext uri="{63B3BB69-23CF-44E3-9099-C40C66FF867C}">
              <a14:compatExt xmlns:a14="http://schemas.microsoft.com/office/drawing/2010/main" spid="_x0000_s2052"/>
            </a:ext>
            <a:ext uri="{FF2B5EF4-FFF2-40B4-BE49-F238E27FC236}">
              <a16:creationId xmlns:a16="http://schemas.microsoft.com/office/drawing/2014/main" id="{DED33165-46C4-4A5B-8914-C04E4B929761}"/>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82" name="Drop Down 20" hidden="1">
          <a:extLst>
            <a:ext uri="{63B3BB69-23CF-44E3-9099-C40C66FF867C}">
              <a14:compatExt xmlns:a14="http://schemas.microsoft.com/office/drawing/2010/main" spid="_x0000_s2068"/>
            </a:ext>
            <a:ext uri="{FF2B5EF4-FFF2-40B4-BE49-F238E27FC236}">
              <a16:creationId xmlns:a16="http://schemas.microsoft.com/office/drawing/2014/main" id="{1F84F48A-4B2E-496B-9378-78F88D15D32C}"/>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83" name="Drop Down 24" hidden="1">
          <a:extLst>
            <a:ext uri="{63B3BB69-23CF-44E3-9099-C40C66FF867C}">
              <a14:compatExt xmlns:a14="http://schemas.microsoft.com/office/drawing/2010/main" spid="_x0000_s2072"/>
            </a:ext>
            <a:ext uri="{FF2B5EF4-FFF2-40B4-BE49-F238E27FC236}">
              <a16:creationId xmlns:a16="http://schemas.microsoft.com/office/drawing/2014/main" id="{4A13EEFF-A6C7-4A9A-ADA6-4E221660D399}"/>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84" name="Drop Down 4" hidden="1">
          <a:extLst>
            <a:ext uri="{63B3BB69-23CF-44E3-9099-C40C66FF867C}">
              <a14:compatExt xmlns:a14="http://schemas.microsoft.com/office/drawing/2010/main" spid="_x0000_s2052"/>
            </a:ext>
            <a:ext uri="{FF2B5EF4-FFF2-40B4-BE49-F238E27FC236}">
              <a16:creationId xmlns:a16="http://schemas.microsoft.com/office/drawing/2014/main" id="{9EE2DD0A-052C-4011-A681-E72DD008F1D0}"/>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85" name="Drop Down 4" hidden="1">
          <a:extLst>
            <a:ext uri="{63B3BB69-23CF-44E3-9099-C40C66FF867C}">
              <a14:compatExt xmlns:a14="http://schemas.microsoft.com/office/drawing/2010/main" spid="_x0000_s2052"/>
            </a:ext>
            <a:ext uri="{FF2B5EF4-FFF2-40B4-BE49-F238E27FC236}">
              <a16:creationId xmlns:a16="http://schemas.microsoft.com/office/drawing/2014/main" id="{D5FA9D1F-EF36-4EE8-A253-47270574EF92}"/>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86" name="Drop Down 4" hidden="1">
          <a:extLst>
            <a:ext uri="{63B3BB69-23CF-44E3-9099-C40C66FF867C}">
              <a14:compatExt xmlns:a14="http://schemas.microsoft.com/office/drawing/2010/main" spid="_x0000_s2052"/>
            </a:ext>
            <a:ext uri="{FF2B5EF4-FFF2-40B4-BE49-F238E27FC236}">
              <a16:creationId xmlns:a16="http://schemas.microsoft.com/office/drawing/2014/main" id="{636C357E-5F53-4EFB-B057-5502C6E83CAB}"/>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87" name="Drop Down 4" hidden="1">
          <a:extLst>
            <a:ext uri="{63B3BB69-23CF-44E3-9099-C40C66FF867C}">
              <a14:compatExt xmlns:a14="http://schemas.microsoft.com/office/drawing/2010/main" spid="_x0000_s2052"/>
            </a:ext>
            <a:ext uri="{FF2B5EF4-FFF2-40B4-BE49-F238E27FC236}">
              <a16:creationId xmlns:a16="http://schemas.microsoft.com/office/drawing/2014/main" id="{86A084B8-6030-491D-8BC8-742BB3508D21}"/>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88" name="Drop Down 4" hidden="1">
          <a:extLst>
            <a:ext uri="{63B3BB69-23CF-44E3-9099-C40C66FF867C}">
              <a14:compatExt xmlns:a14="http://schemas.microsoft.com/office/drawing/2010/main" spid="_x0000_s2052"/>
            </a:ext>
            <a:ext uri="{FF2B5EF4-FFF2-40B4-BE49-F238E27FC236}">
              <a16:creationId xmlns:a16="http://schemas.microsoft.com/office/drawing/2014/main" id="{01AF8963-62EC-45C7-9AEC-D82C7E664026}"/>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89" name="Drop Down 20" hidden="1">
          <a:extLst>
            <a:ext uri="{63B3BB69-23CF-44E3-9099-C40C66FF867C}">
              <a14:compatExt xmlns:a14="http://schemas.microsoft.com/office/drawing/2010/main" spid="_x0000_s2068"/>
            </a:ext>
            <a:ext uri="{FF2B5EF4-FFF2-40B4-BE49-F238E27FC236}">
              <a16:creationId xmlns:a16="http://schemas.microsoft.com/office/drawing/2014/main" id="{6CC67AC0-2EE0-4EC0-A9D8-C9CA682A7B6E}"/>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90" name="Drop Down 24" hidden="1">
          <a:extLst>
            <a:ext uri="{63B3BB69-23CF-44E3-9099-C40C66FF867C}">
              <a14:compatExt xmlns:a14="http://schemas.microsoft.com/office/drawing/2010/main" spid="_x0000_s2072"/>
            </a:ext>
            <a:ext uri="{FF2B5EF4-FFF2-40B4-BE49-F238E27FC236}">
              <a16:creationId xmlns:a16="http://schemas.microsoft.com/office/drawing/2014/main" id="{7B3DCCCB-AC87-4F9C-91EE-19C5A9DBA376}"/>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91" name="Drop Down 4" hidden="1">
          <a:extLst>
            <a:ext uri="{63B3BB69-23CF-44E3-9099-C40C66FF867C}">
              <a14:compatExt xmlns:a14="http://schemas.microsoft.com/office/drawing/2010/main" spid="_x0000_s2052"/>
            </a:ext>
            <a:ext uri="{FF2B5EF4-FFF2-40B4-BE49-F238E27FC236}">
              <a16:creationId xmlns:a16="http://schemas.microsoft.com/office/drawing/2014/main" id="{8E03A74A-6902-4586-80C8-248BF0022A1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92" name="Drop Down 4" hidden="1">
          <a:extLst>
            <a:ext uri="{63B3BB69-23CF-44E3-9099-C40C66FF867C}">
              <a14:compatExt xmlns:a14="http://schemas.microsoft.com/office/drawing/2010/main" spid="_x0000_s2052"/>
            </a:ext>
            <a:ext uri="{FF2B5EF4-FFF2-40B4-BE49-F238E27FC236}">
              <a16:creationId xmlns:a16="http://schemas.microsoft.com/office/drawing/2014/main" id="{0624E9D7-B432-4A26-836D-5D4B056AEC9F}"/>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93" name="Drop Down 4" hidden="1">
          <a:extLst>
            <a:ext uri="{63B3BB69-23CF-44E3-9099-C40C66FF867C}">
              <a14:compatExt xmlns:a14="http://schemas.microsoft.com/office/drawing/2010/main" spid="_x0000_s2052"/>
            </a:ext>
            <a:ext uri="{FF2B5EF4-FFF2-40B4-BE49-F238E27FC236}">
              <a16:creationId xmlns:a16="http://schemas.microsoft.com/office/drawing/2014/main" id="{4E76AEF9-37DB-4EB8-AE08-DDBD5DED7A97}"/>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94" name="Drop Down 4" hidden="1">
          <a:extLst>
            <a:ext uri="{63B3BB69-23CF-44E3-9099-C40C66FF867C}">
              <a14:compatExt xmlns:a14="http://schemas.microsoft.com/office/drawing/2010/main" spid="_x0000_s2052"/>
            </a:ext>
            <a:ext uri="{FF2B5EF4-FFF2-40B4-BE49-F238E27FC236}">
              <a16:creationId xmlns:a16="http://schemas.microsoft.com/office/drawing/2014/main" id="{31102588-E7BD-4DE6-A5B6-A687AFF7A049}"/>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95" name="Drop Down 4" hidden="1">
          <a:extLst>
            <a:ext uri="{63B3BB69-23CF-44E3-9099-C40C66FF867C}">
              <a14:compatExt xmlns:a14="http://schemas.microsoft.com/office/drawing/2010/main" spid="_x0000_s2052"/>
            </a:ext>
            <a:ext uri="{FF2B5EF4-FFF2-40B4-BE49-F238E27FC236}">
              <a16:creationId xmlns:a16="http://schemas.microsoft.com/office/drawing/2014/main" id="{DF80839F-516E-41A4-BD71-B485E22C8F10}"/>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896" name="Drop Down 20" hidden="1">
          <a:extLst>
            <a:ext uri="{63B3BB69-23CF-44E3-9099-C40C66FF867C}">
              <a14:compatExt xmlns:a14="http://schemas.microsoft.com/office/drawing/2010/main" spid="_x0000_s2068"/>
            </a:ext>
            <a:ext uri="{FF2B5EF4-FFF2-40B4-BE49-F238E27FC236}">
              <a16:creationId xmlns:a16="http://schemas.microsoft.com/office/drawing/2014/main" id="{E5F3FF0E-BC3D-48AE-9633-A8BD8C3EE597}"/>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897" name="Drop Down 24" hidden="1">
          <a:extLst>
            <a:ext uri="{63B3BB69-23CF-44E3-9099-C40C66FF867C}">
              <a14:compatExt xmlns:a14="http://schemas.microsoft.com/office/drawing/2010/main" spid="_x0000_s2072"/>
            </a:ext>
            <a:ext uri="{FF2B5EF4-FFF2-40B4-BE49-F238E27FC236}">
              <a16:creationId xmlns:a16="http://schemas.microsoft.com/office/drawing/2014/main" id="{0BB003AD-FC70-49F5-965C-39D8E0094C7C}"/>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898" name="Drop Down 4" hidden="1">
          <a:extLst>
            <a:ext uri="{63B3BB69-23CF-44E3-9099-C40C66FF867C}">
              <a14:compatExt xmlns:a14="http://schemas.microsoft.com/office/drawing/2010/main" spid="_x0000_s2052"/>
            </a:ext>
            <a:ext uri="{FF2B5EF4-FFF2-40B4-BE49-F238E27FC236}">
              <a16:creationId xmlns:a16="http://schemas.microsoft.com/office/drawing/2014/main" id="{DEF2B26D-ED7A-444F-9403-60E936DE2D84}"/>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899" name="Drop Down 4" hidden="1">
          <a:extLst>
            <a:ext uri="{63B3BB69-23CF-44E3-9099-C40C66FF867C}">
              <a14:compatExt xmlns:a14="http://schemas.microsoft.com/office/drawing/2010/main" spid="_x0000_s2052"/>
            </a:ext>
            <a:ext uri="{FF2B5EF4-FFF2-40B4-BE49-F238E27FC236}">
              <a16:creationId xmlns:a16="http://schemas.microsoft.com/office/drawing/2014/main" id="{6A97E0C3-6D12-4415-B581-F8E65F0C5DB3}"/>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00" name="Drop Down 4" hidden="1">
          <a:extLst>
            <a:ext uri="{63B3BB69-23CF-44E3-9099-C40C66FF867C}">
              <a14:compatExt xmlns:a14="http://schemas.microsoft.com/office/drawing/2010/main" spid="_x0000_s2052"/>
            </a:ext>
            <a:ext uri="{FF2B5EF4-FFF2-40B4-BE49-F238E27FC236}">
              <a16:creationId xmlns:a16="http://schemas.microsoft.com/office/drawing/2014/main" id="{1FAC886A-8856-420B-8BD7-8A3B3DD64285}"/>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01" name="Drop Down 4" hidden="1">
          <a:extLst>
            <a:ext uri="{63B3BB69-23CF-44E3-9099-C40C66FF867C}">
              <a14:compatExt xmlns:a14="http://schemas.microsoft.com/office/drawing/2010/main" spid="_x0000_s2052"/>
            </a:ext>
            <a:ext uri="{FF2B5EF4-FFF2-40B4-BE49-F238E27FC236}">
              <a16:creationId xmlns:a16="http://schemas.microsoft.com/office/drawing/2014/main" id="{9CF0073C-0AB0-4299-8D48-94CCB6FAE797}"/>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02" name="Drop Down 4" hidden="1">
          <a:extLst>
            <a:ext uri="{63B3BB69-23CF-44E3-9099-C40C66FF867C}">
              <a14:compatExt xmlns:a14="http://schemas.microsoft.com/office/drawing/2010/main" spid="_x0000_s2052"/>
            </a:ext>
            <a:ext uri="{FF2B5EF4-FFF2-40B4-BE49-F238E27FC236}">
              <a16:creationId xmlns:a16="http://schemas.microsoft.com/office/drawing/2014/main" id="{609479CD-FAF3-4375-8B5C-99A7B58FCD44}"/>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03" name="Drop Down 20" hidden="1">
          <a:extLst>
            <a:ext uri="{63B3BB69-23CF-44E3-9099-C40C66FF867C}">
              <a14:compatExt xmlns:a14="http://schemas.microsoft.com/office/drawing/2010/main" spid="_x0000_s2068"/>
            </a:ext>
            <a:ext uri="{FF2B5EF4-FFF2-40B4-BE49-F238E27FC236}">
              <a16:creationId xmlns:a16="http://schemas.microsoft.com/office/drawing/2014/main" id="{F49F6E31-151F-45F5-9FF9-D1D0BD2359BA}"/>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04" name="Drop Down 24" hidden="1">
          <a:extLst>
            <a:ext uri="{63B3BB69-23CF-44E3-9099-C40C66FF867C}">
              <a14:compatExt xmlns:a14="http://schemas.microsoft.com/office/drawing/2010/main" spid="_x0000_s2072"/>
            </a:ext>
            <a:ext uri="{FF2B5EF4-FFF2-40B4-BE49-F238E27FC236}">
              <a16:creationId xmlns:a16="http://schemas.microsoft.com/office/drawing/2014/main" id="{9F54BBC9-C189-4F30-B270-4FA0885C22E4}"/>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05" name="Drop Down 4" hidden="1">
          <a:extLst>
            <a:ext uri="{63B3BB69-23CF-44E3-9099-C40C66FF867C}">
              <a14:compatExt xmlns:a14="http://schemas.microsoft.com/office/drawing/2010/main" spid="_x0000_s2052"/>
            </a:ext>
            <a:ext uri="{FF2B5EF4-FFF2-40B4-BE49-F238E27FC236}">
              <a16:creationId xmlns:a16="http://schemas.microsoft.com/office/drawing/2014/main" id="{A5047950-5771-43C3-BD91-2B50FC028DBB}"/>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06" name="Drop Down 4" hidden="1">
          <a:extLst>
            <a:ext uri="{63B3BB69-23CF-44E3-9099-C40C66FF867C}">
              <a14:compatExt xmlns:a14="http://schemas.microsoft.com/office/drawing/2010/main" spid="_x0000_s2052"/>
            </a:ext>
            <a:ext uri="{FF2B5EF4-FFF2-40B4-BE49-F238E27FC236}">
              <a16:creationId xmlns:a16="http://schemas.microsoft.com/office/drawing/2014/main" id="{D402411A-D1F8-4452-B1F9-248E5ADDF584}"/>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07" name="Drop Down 4" hidden="1">
          <a:extLst>
            <a:ext uri="{63B3BB69-23CF-44E3-9099-C40C66FF867C}">
              <a14:compatExt xmlns:a14="http://schemas.microsoft.com/office/drawing/2010/main" spid="_x0000_s2052"/>
            </a:ext>
            <a:ext uri="{FF2B5EF4-FFF2-40B4-BE49-F238E27FC236}">
              <a16:creationId xmlns:a16="http://schemas.microsoft.com/office/drawing/2014/main" id="{307C035A-A170-4F9B-BDF2-CEC95CF927DF}"/>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08" name="Drop Down 4" hidden="1">
          <a:extLst>
            <a:ext uri="{63B3BB69-23CF-44E3-9099-C40C66FF867C}">
              <a14:compatExt xmlns:a14="http://schemas.microsoft.com/office/drawing/2010/main" spid="_x0000_s2052"/>
            </a:ext>
            <a:ext uri="{FF2B5EF4-FFF2-40B4-BE49-F238E27FC236}">
              <a16:creationId xmlns:a16="http://schemas.microsoft.com/office/drawing/2014/main" id="{8B0F2EFA-5A60-4312-A108-888A057AC789}"/>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09" name="Drop Down 4" hidden="1">
          <a:extLst>
            <a:ext uri="{63B3BB69-23CF-44E3-9099-C40C66FF867C}">
              <a14:compatExt xmlns:a14="http://schemas.microsoft.com/office/drawing/2010/main" spid="_x0000_s2052"/>
            </a:ext>
            <a:ext uri="{FF2B5EF4-FFF2-40B4-BE49-F238E27FC236}">
              <a16:creationId xmlns:a16="http://schemas.microsoft.com/office/drawing/2014/main" id="{661D823B-DCE8-486B-8431-0EAC126FF385}"/>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10" name="Drop Down 20" hidden="1">
          <a:extLst>
            <a:ext uri="{63B3BB69-23CF-44E3-9099-C40C66FF867C}">
              <a14:compatExt xmlns:a14="http://schemas.microsoft.com/office/drawing/2010/main" spid="_x0000_s2068"/>
            </a:ext>
            <a:ext uri="{FF2B5EF4-FFF2-40B4-BE49-F238E27FC236}">
              <a16:creationId xmlns:a16="http://schemas.microsoft.com/office/drawing/2014/main" id="{A836E666-72FE-4ED9-9438-12898E46F795}"/>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11" name="Drop Down 24" hidden="1">
          <a:extLst>
            <a:ext uri="{63B3BB69-23CF-44E3-9099-C40C66FF867C}">
              <a14:compatExt xmlns:a14="http://schemas.microsoft.com/office/drawing/2010/main" spid="_x0000_s2072"/>
            </a:ext>
            <a:ext uri="{FF2B5EF4-FFF2-40B4-BE49-F238E27FC236}">
              <a16:creationId xmlns:a16="http://schemas.microsoft.com/office/drawing/2014/main" id="{2726670C-5620-42F1-BA58-D03671E9AF32}"/>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12" name="Drop Down 4" hidden="1">
          <a:extLst>
            <a:ext uri="{63B3BB69-23CF-44E3-9099-C40C66FF867C}">
              <a14:compatExt xmlns:a14="http://schemas.microsoft.com/office/drawing/2010/main" spid="_x0000_s2052"/>
            </a:ext>
            <a:ext uri="{FF2B5EF4-FFF2-40B4-BE49-F238E27FC236}">
              <a16:creationId xmlns:a16="http://schemas.microsoft.com/office/drawing/2014/main" id="{D417CE6F-D7B1-4738-8008-EAC11405EAC5}"/>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13" name="Drop Down 4" hidden="1">
          <a:extLst>
            <a:ext uri="{63B3BB69-23CF-44E3-9099-C40C66FF867C}">
              <a14:compatExt xmlns:a14="http://schemas.microsoft.com/office/drawing/2010/main" spid="_x0000_s2052"/>
            </a:ext>
            <a:ext uri="{FF2B5EF4-FFF2-40B4-BE49-F238E27FC236}">
              <a16:creationId xmlns:a16="http://schemas.microsoft.com/office/drawing/2014/main" id="{59352D86-86F4-4994-89E8-3F5092F1426B}"/>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14" name="Drop Down 4" hidden="1">
          <a:extLst>
            <a:ext uri="{63B3BB69-23CF-44E3-9099-C40C66FF867C}">
              <a14:compatExt xmlns:a14="http://schemas.microsoft.com/office/drawing/2010/main" spid="_x0000_s2052"/>
            </a:ext>
            <a:ext uri="{FF2B5EF4-FFF2-40B4-BE49-F238E27FC236}">
              <a16:creationId xmlns:a16="http://schemas.microsoft.com/office/drawing/2014/main" id="{37C2551D-EFC1-4788-A883-5001145DB4F5}"/>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15" name="Drop Down 4" hidden="1">
          <a:extLst>
            <a:ext uri="{63B3BB69-23CF-44E3-9099-C40C66FF867C}">
              <a14:compatExt xmlns:a14="http://schemas.microsoft.com/office/drawing/2010/main" spid="_x0000_s2052"/>
            </a:ext>
            <a:ext uri="{FF2B5EF4-FFF2-40B4-BE49-F238E27FC236}">
              <a16:creationId xmlns:a16="http://schemas.microsoft.com/office/drawing/2014/main" id="{15DF907E-48A0-4E8D-9161-09651186B9CE}"/>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16" name="Drop Down 4" hidden="1">
          <a:extLst>
            <a:ext uri="{63B3BB69-23CF-44E3-9099-C40C66FF867C}">
              <a14:compatExt xmlns:a14="http://schemas.microsoft.com/office/drawing/2010/main" spid="_x0000_s2052"/>
            </a:ext>
            <a:ext uri="{FF2B5EF4-FFF2-40B4-BE49-F238E27FC236}">
              <a16:creationId xmlns:a16="http://schemas.microsoft.com/office/drawing/2014/main" id="{1A2346B7-CC87-44EF-A782-9DD6E07D7EFF}"/>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17" name="Drop Down 20" hidden="1">
          <a:extLst>
            <a:ext uri="{63B3BB69-23CF-44E3-9099-C40C66FF867C}">
              <a14:compatExt xmlns:a14="http://schemas.microsoft.com/office/drawing/2010/main" spid="_x0000_s2068"/>
            </a:ext>
            <a:ext uri="{FF2B5EF4-FFF2-40B4-BE49-F238E27FC236}">
              <a16:creationId xmlns:a16="http://schemas.microsoft.com/office/drawing/2014/main" id="{C2263620-C1D8-4662-8300-2952514FD4B5}"/>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18" name="Drop Down 24" hidden="1">
          <a:extLst>
            <a:ext uri="{63B3BB69-23CF-44E3-9099-C40C66FF867C}">
              <a14:compatExt xmlns:a14="http://schemas.microsoft.com/office/drawing/2010/main" spid="_x0000_s2072"/>
            </a:ext>
            <a:ext uri="{FF2B5EF4-FFF2-40B4-BE49-F238E27FC236}">
              <a16:creationId xmlns:a16="http://schemas.microsoft.com/office/drawing/2014/main" id="{AEA27A79-8553-43F0-B8F1-2CF1EE7B9191}"/>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19" name="Drop Down 4" hidden="1">
          <a:extLst>
            <a:ext uri="{63B3BB69-23CF-44E3-9099-C40C66FF867C}">
              <a14:compatExt xmlns:a14="http://schemas.microsoft.com/office/drawing/2010/main" spid="_x0000_s2052"/>
            </a:ext>
            <a:ext uri="{FF2B5EF4-FFF2-40B4-BE49-F238E27FC236}">
              <a16:creationId xmlns:a16="http://schemas.microsoft.com/office/drawing/2014/main" id="{A784CAF7-5094-4B55-BE83-420C6485E0BA}"/>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20" name="Drop Down 4" hidden="1">
          <a:extLst>
            <a:ext uri="{63B3BB69-23CF-44E3-9099-C40C66FF867C}">
              <a14:compatExt xmlns:a14="http://schemas.microsoft.com/office/drawing/2010/main" spid="_x0000_s2052"/>
            </a:ext>
            <a:ext uri="{FF2B5EF4-FFF2-40B4-BE49-F238E27FC236}">
              <a16:creationId xmlns:a16="http://schemas.microsoft.com/office/drawing/2014/main" id="{AA337226-0E3B-447D-ACBB-E64714775ABF}"/>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21" name="Drop Down 4" hidden="1">
          <a:extLst>
            <a:ext uri="{63B3BB69-23CF-44E3-9099-C40C66FF867C}">
              <a14:compatExt xmlns:a14="http://schemas.microsoft.com/office/drawing/2010/main" spid="_x0000_s2052"/>
            </a:ext>
            <a:ext uri="{FF2B5EF4-FFF2-40B4-BE49-F238E27FC236}">
              <a16:creationId xmlns:a16="http://schemas.microsoft.com/office/drawing/2014/main" id="{41C108D6-8E92-446A-A6F3-C57B3B68F64B}"/>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22" name="Drop Down 4" hidden="1">
          <a:extLst>
            <a:ext uri="{63B3BB69-23CF-44E3-9099-C40C66FF867C}">
              <a14:compatExt xmlns:a14="http://schemas.microsoft.com/office/drawing/2010/main" spid="_x0000_s2052"/>
            </a:ext>
            <a:ext uri="{FF2B5EF4-FFF2-40B4-BE49-F238E27FC236}">
              <a16:creationId xmlns:a16="http://schemas.microsoft.com/office/drawing/2014/main" id="{19FA931D-720F-4FA6-BB12-2D83DAEFE8C6}"/>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23" name="Drop Down 4" hidden="1">
          <a:extLst>
            <a:ext uri="{63B3BB69-23CF-44E3-9099-C40C66FF867C}">
              <a14:compatExt xmlns:a14="http://schemas.microsoft.com/office/drawing/2010/main" spid="_x0000_s2052"/>
            </a:ext>
            <a:ext uri="{FF2B5EF4-FFF2-40B4-BE49-F238E27FC236}">
              <a16:creationId xmlns:a16="http://schemas.microsoft.com/office/drawing/2014/main" id="{8E026F8C-8678-428B-9B21-E66EE89E81C6}"/>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24" name="Drop Down 20" hidden="1">
          <a:extLst>
            <a:ext uri="{63B3BB69-23CF-44E3-9099-C40C66FF867C}">
              <a14:compatExt xmlns:a14="http://schemas.microsoft.com/office/drawing/2010/main" spid="_x0000_s2068"/>
            </a:ext>
            <a:ext uri="{FF2B5EF4-FFF2-40B4-BE49-F238E27FC236}">
              <a16:creationId xmlns:a16="http://schemas.microsoft.com/office/drawing/2014/main" id="{3134E055-F7F4-4BCC-94F9-93BC7B76F5CF}"/>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25" name="Drop Down 24" hidden="1">
          <a:extLst>
            <a:ext uri="{63B3BB69-23CF-44E3-9099-C40C66FF867C}">
              <a14:compatExt xmlns:a14="http://schemas.microsoft.com/office/drawing/2010/main" spid="_x0000_s2072"/>
            </a:ext>
            <a:ext uri="{FF2B5EF4-FFF2-40B4-BE49-F238E27FC236}">
              <a16:creationId xmlns:a16="http://schemas.microsoft.com/office/drawing/2014/main" id="{A24C9A6F-DF60-4049-93EF-B4E748911D3E}"/>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26" name="Drop Down 4" hidden="1">
          <a:extLst>
            <a:ext uri="{63B3BB69-23CF-44E3-9099-C40C66FF867C}">
              <a14:compatExt xmlns:a14="http://schemas.microsoft.com/office/drawing/2010/main" spid="_x0000_s2052"/>
            </a:ext>
            <a:ext uri="{FF2B5EF4-FFF2-40B4-BE49-F238E27FC236}">
              <a16:creationId xmlns:a16="http://schemas.microsoft.com/office/drawing/2014/main" id="{1ABB846E-4AC6-4562-9B29-42CA831DA74E}"/>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27" name="Drop Down 4" hidden="1">
          <a:extLst>
            <a:ext uri="{63B3BB69-23CF-44E3-9099-C40C66FF867C}">
              <a14:compatExt xmlns:a14="http://schemas.microsoft.com/office/drawing/2010/main" spid="_x0000_s2052"/>
            </a:ext>
            <a:ext uri="{FF2B5EF4-FFF2-40B4-BE49-F238E27FC236}">
              <a16:creationId xmlns:a16="http://schemas.microsoft.com/office/drawing/2014/main" id="{67734C6B-1FD1-499E-9938-9BC9DFFAC7F6}"/>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28" name="Drop Down 4" hidden="1">
          <a:extLst>
            <a:ext uri="{63B3BB69-23CF-44E3-9099-C40C66FF867C}">
              <a14:compatExt xmlns:a14="http://schemas.microsoft.com/office/drawing/2010/main" spid="_x0000_s2052"/>
            </a:ext>
            <a:ext uri="{FF2B5EF4-FFF2-40B4-BE49-F238E27FC236}">
              <a16:creationId xmlns:a16="http://schemas.microsoft.com/office/drawing/2014/main" id="{AADB2E7D-C71E-444F-B7F5-80241116EDFE}"/>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29" name="Drop Down 4" hidden="1">
          <a:extLst>
            <a:ext uri="{63B3BB69-23CF-44E3-9099-C40C66FF867C}">
              <a14:compatExt xmlns:a14="http://schemas.microsoft.com/office/drawing/2010/main" spid="_x0000_s2052"/>
            </a:ext>
            <a:ext uri="{FF2B5EF4-FFF2-40B4-BE49-F238E27FC236}">
              <a16:creationId xmlns:a16="http://schemas.microsoft.com/office/drawing/2014/main" id="{F88DC905-1B5B-4C09-9566-DB3FEA9CE651}"/>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30" name="Drop Down 4" hidden="1">
          <a:extLst>
            <a:ext uri="{63B3BB69-23CF-44E3-9099-C40C66FF867C}">
              <a14:compatExt xmlns:a14="http://schemas.microsoft.com/office/drawing/2010/main" spid="_x0000_s2052"/>
            </a:ext>
            <a:ext uri="{FF2B5EF4-FFF2-40B4-BE49-F238E27FC236}">
              <a16:creationId xmlns:a16="http://schemas.microsoft.com/office/drawing/2014/main" id="{4B74D01A-5248-4A1A-8AA3-A82CB94F670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31" name="Drop Down 20" hidden="1">
          <a:extLst>
            <a:ext uri="{63B3BB69-23CF-44E3-9099-C40C66FF867C}">
              <a14:compatExt xmlns:a14="http://schemas.microsoft.com/office/drawing/2010/main" spid="_x0000_s2068"/>
            </a:ext>
            <a:ext uri="{FF2B5EF4-FFF2-40B4-BE49-F238E27FC236}">
              <a16:creationId xmlns:a16="http://schemas.microsoft.com/office/drawing/2014/main" id="{34CD2E6B-24D6-4CC1-B205-ED4081CC0182}"/>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32" name="Drop Down 24" hidden="1">
          <a:extLst>
            <a:ext uri="{63B3BB69-23CF-44E3-9099-C40C66FF867C}">
              <a14:compatExt xmlns:a14="http://schemas.microsoft.com/office/drawing/2010/main" spid="_x0000_s2072"/>
            </a:ext>
            <a:ext uri="{FF2B5EF4-FFF2-40B4-BE49-F238E27FC236}">
              <a16:creationId xmlns:a16="http://schemas.microsoft.com/office/drawing/2014/main" id="{86EC6832-008D-4D43-8A9C-5C825F232DA6}"/>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33" name="Drop Down 4" hidden="1">
          <a:extLst>
            <a:ext uri="{63B3BB69-23CF-44E3-9099-C40C66FF867C}">
              <a14:compatExt xmlns:a14="http://schemas.microsoft.com/office/drawing/2010/main" spid="_x0000_s2052"/>
            </a:ext>
            <a:ext uri="{FF2B5EF4-FFF2-40B4-BE49-F238E27FC236}">
              <a16:creationId xmlns:a16="http://schemas.microsoft.com/office/drawing/2014/main" id="{ABFD52E1-4318-44E4-8B0A-D8C156265D8F}"/>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34" name="Drop Down 4" hidden="1">
          <a:extLst>
            <a:ext uri="{63B3BB69-23CF-44E3-9099-C40C66FF867C}">
              <a14:compatExt xmlns:a14="http://schemas.microsoft.com/office/drawing/2010/main" spid="_x0000_s2052"/>
            </a:ext>
            <a:ext uri="{FF2B5EF4-FFF2-40B4-BE49-F238E27FC236}">
              <a16:creationId xmlns:a16="http://schemas.microsoft.com/office/drawing/2014/main" id="{FB71421A-330A-4AF7-84C6-F099A71B1DB9}"/>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35" name="Drop Down 4" hidden="1">
          <a:extLst>
            <a:ext uri="{63B3BB69-23CF-44E3-9099-C40C66FF867C}">
              <a14:compatExt xmlns:a14="http://schemas.microsoft.com/office/drawing/2010/main" spid="_x0000_s2052"/>
            </a:ext>
            <a:ext uri="{FF2B5EF4-FFF2-40B4-BE49-F238E27FC236}">
              <a16:creationId xmlns:a16="http://schemas.microsoft.com/office/drawing/2014/main" id="{5CC493B1-48C2-49CE-BB7A-669B5122E99A}"/>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36" name="Drop Down 4" hidden="1">
          <a:extLst>
            <a:ext uri="{63B3BB69-23CF-44E3-9099-C40C66FF867C}">
              <a14:compatExt xmlns:a14="http://schemas.microsoft.com/office/drawing/2010/main" spid="_x0000_s2052"/>
            </a:ext>
            <a:ext uri="{FF2B5EF4-FFF2-40B4-BE49-F238E27FC236}">
              <a16:creationId xmlns:a16="http://schemas.microsoft.com/office/drawing/2014/main" id="{108147FE-2ED0-48F0-8F5B-3C8F773DD781}"/>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37" name="Drop Down 4" hidden="1">
          <a:extLst>
            <a:ext uri="{63B3BB69-23CF-44E3-9099-C40C66FF867C}">
              <a14:compatExt xmlns:a14="http://schemas.microsoft.com/office/drawing/2010/main" spid="_x0000_s2052"/>
            </a:ext>
            <a:ext uri="{FF2B5EF4-FFF2-40B4-BE49-F238E27FC236}">
              <a16:creationId xmlns:a16="http://schemas.microsoft.com/office/drawing/2014/main" id="{51C9A9BB-0C22-4318-8171-CE3A974FCE72}"/>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38" name="Drop Down 20" hidden="1">
          <a:extLst>
            <a:ext uri="{63B3BB69-23CF-44E3-9099-C40C66FF867C}">
              <a14:compatExt xmlns:a14="http://schemas.microsoft.com/office/drawing/2010/main" spid="_x0000_s2068"/>
            </a:ext>
            <a:ext uri="{FF2B5EF4-FFF2-40B4-BE49-F238E27FC236}">
              <a16:creationId xmlns:a16="http://schemas.microsoft.com/office/drawing/2014/main" id="{0BB4C46B-FEA5-478B-9A34-E33ECF3A332F}"/>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39" name="Drop Down 24" hidden="1">
          <a:extLst>
            <a:ext uri="{63B3BB69-23CF-44E3-9099-C40C66FF867C}">
              <a14:compatExt xmlns:a14="http://schemas.microsoft.com/office/drawing/2010/main" spid="_x0000_s2072"/>
            </a:ext>
            <a:ext uri="{FF2B5EF4-FFF2-40B4-BE49-F238E27FC236}">
              <a16:creationId xmlns:a16="http://schemas.microsoft.com/office/drawing/2014/main" id="{C7CE182B-A470-4775-AE27-7890B641C452}"/>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40" name="Drop Down 4" hidden="1">
          <a:extLst>
            <a:ext uri="{63B3BB69-23CF-44E3-9099-C40C66FF867C}">
              <a14:compatExt xmlns:a14="http://schemas.microsoft.com/office/drawing/2010/main" spid="_x0000_s2052"/>
            </a:ext>
            <a:ext uri="{FF2B5EF4-FFF2-40B4-BE49-F238E27FC236}">
              <a16:creationId xmlns:a16="http://schemas.microsoft.com/office/drawing/2014/main" id="{3EDB26C2-D6F9-49AF-B1CB-91F725FE8016}"/>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41" name="Drop Down 4" hidden="1">
          <a:extLst>
            <a:ext uri="{63B3BB69-23CF-44E3-9099-C40C66FF867C}">
              <a14:compatExt xmlns:a14="http://schemas.microsoft.com/office/drawing/2010/main" spid="_x0000_s2052"/>
            </a:ext>
            <a:ext uri="{FF2B5EF4-FFF2-40B4-BE49-F238E27FC236}">
              <a16:creationId xmlns:a16="http://schemas.microsoft.com/office/drawing/2014/main" id="{F2A67454-8041-4646-A174-73E25D02C5CC}"/>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42" name="Drop Down 4" hidden="1">
          <a:extLst>
            <a:ext uri="{63B3BB69-23CF-44E3-9099-C40C66FF867C}">
              <a14:compatExt xmlns:a14="http://schemas.microsoft.com/office/drawing/2010/main" spid="_x0000_s2052"/>
            </a:ext>
            <a:ext uri="{FF2B5EF4-FFF2-40B4-BE49-F238E27FC236}">
              <a16:creationId xmlns:a16="http://schemas.microsoft.com/office/drawing/2014/main" id="{54C24735-F729-4C95-BBBD-9BEB5CA89586}"/>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43" name="Drop Down 4" hidden="1">
          <a:extLst>
            <a:ext uri="{63B3BB69-23CF-44E3-9099-C40C66FF867C}">
              <a14:compatExt xmlns:a14="http://schemas.microsoft.com/office/drawing/2010/main" spid="_x0000_s2052"/>
            </a:ext>
            <a:ext uri="{FF2B5EF4-FFF2-40B4-BE49-F238E27FC236}">
              <a16:creationId xmlns:a16="http://schemas.microsoft.com/office/drawing/2014/main" id="{D9222874-81D0-4651-BCCF-9AC9D01BB6BC}"/>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44" name="Drop Down 4" hidden="1">
          <a:extLst>
            <a:ext uri="{63B3BB69-23CF-44E3-9099-C40C66FF867C}">
              <a14:compatExt xmlns:a14="http://schemas.microsoft.com/office/drawing/2010/main" spid="_x0000_s2052"/>
            </a:ext>
            <a:ext uri="{FF2B5EF4-FFF2-40B4-BE49-F238E27FC236}">
              <a16:creationId xmlns:a16="http://schemas.microsoft.com/office/drawing/2014/main" id="{661BFEDE-3A53-47F3-9F2B-F5A6B5EDFE2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45" name="Drop Down 20" hidden="1">
          <a:extLst>
            <a:ext uri="{63B3BB69-23CF-44E3-9099-C40C66FF867C}">
              <a14:compatExt xmlns:a14="http://schemas.microsoft.com/office/drawing/2010/main" spid="_x0000_s2068"/>
            </a:ext>
            <a:ext uri="{FF2B5EF4-FFF2-40B4-BE49-F238E27FC236}">
              <a16:creationId xmlns:a16="http://schemas.microsoft.com/office/drawing/2014/main" id="{DCCCD7C6-BEE0-4023-AD06-F8A604876D4F}"/>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46" name="Drop Down 24" hidden="1">
          <a:extLst>
            <a:ext uri="{63B3BB69-23CF-44E3-9099-C40C66FF867C}">
              <a14:compatExt xmlns:a14="http://schemas.microsoft.com/office/drawing/2010/main" spid="_x0000_s2072"/>
            </a:ext>
            <a:ext uri="{FF2B5EF4-FFF2-40B4-BE49-F238E27FC236}">
              <a16:creationId xmlns:a16="http://schemas.microsoft.com/office/drawing/2014/main" id="{BA6C9B9A-789A-4ECA-9EED-6F8181653616}"/>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47" name="Drop Down 4" hidden="1">
          <a:extLst>
            <a:ext uri="{63B3BB69-23CF-44E3-9099-C40C66FF867C}">
              <a14:compatExt xmlns:a14="http://schemas.microsoft.com/office/drawing/2010/main" spid="_x0000_s2052"/>
            </a:ext>
            <a:ext uri="{FF2B5EF4-FFF2-40B4-BE49-F238E27FC236}">
              <a16:creationId xmlns:a16="http://schemas.microsoft.com/office/drawing/2014/main" id="{F5693521-E7A8-48B9-8F35-819CDA2C76DB}"/>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48" name="Drop Down 4" hidden="1">
          <a:extLst>
            <a:ext uri="{63B3BB69-23CF-44E3-9099-C40C66FF867C}">
              <a14:compatExt xmlns:a14="http://schemas.microsoft.com/office/drawing/2010/main" spid="_x0000_s2052"/>
            </a:ext>
            <a:ext uri="{FF2B5EF4-FFF2-40B4-BE49-F238E27FC236}">
              <a16:creationId xmlns:a16="http://schemas.microsoft.com/office/drawing/2014/main" id="{A34EF172-BBBD-49C5-9C7D-8EA0765493C3}"/>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49" name="Drop Down 4" hidden="1">
          <a:extLst>
            <a:ext uri="{63B3BB69-23CF-44E3-9099-C40C66FF867C}">
              <a14:compatExt xmlns:a14="http://schemas.microsoft.com/office/drawing/2010/main" spid="_x0000_s2052"/>
            </a:ext>
            <a:ext uri="{FF2B5EF4-FFF2-40B4-BE49-F238E27FC236}">
              <a16:creationId xmlns:a16="http://schemas.microsoft.com/office/drawing/2014/main" id="{CA9EFB1C-53C4-443C-802A-E4C72E477969}"/>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50" name="Drop Down 4" hidden="1">
          <a:extLst>
            <a:ext uri="{63B3BB69-23CF-44E3-9099-C40C66FF867C}">
              <a14:compatExt xmlns:a14="http://schemas.microsoft.com/office/drawing/2010/main" spid="_x0000_s2052"/>
            </a:ext>
            <a:ext uri="{FF2B5EF4-FFF2-40B4-BE49-F238E27FC236}">
              <a16:creationId xmlns:a16="http://schemas.microsoft.com/office/drawing/2014/main" id="{E73DB876-3012-41B1-BA1F-9734579A9127}"/>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51" name="Drop Down 4" hidden="1">
          <a:extLst>
            <a:ext uri="{63B3BB69-23CF-44E3-9099-C40C66FF867C}">
              <a14:compatExt xmlns:a14="http://schemas.microsoft.com/office/drawing/2010/main" spid="_x0000_s2052"/>
            </a:ext>
            <a:ext uri="{FF2B5EF4-FFF2-40B4-BE49-F238E27FC236}">
              <a16:creationId xmlns:a16="http://schemas.microsoft.com/office/drawing/2014/main" id="{6983AA5F-61AA-4032-BC4F-DBCD598B370E}"/>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52" name="Drop Down 20" hidden="1">
          <a:extLst>
            <a:ext uri="{63B3BB69-23CF-44E3-9099-C40C66FF867C}">
              <a14:compatExt xmlns:a14="http://schemas.microsoft.com/office/drawing/2010/main" spid="_x0000_s2068"/>
            </a:ext>
            <a:ext uri="{FF2B5EF4-FFF2-40B4-BE49-F238E27FC236}">
              <a16:creationId xmlns:a16="http://schemas.microsoft.com/office/drawing/2014/main" id="{D95F4465-3548-4508-BBB0-31640D99248F}"/>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53" name="Drop Down 24" hidden="1">
          <a:extLst>
            <a:ext uri="{63B3BB69-23CF-44E3-9099-C40C66FF867C}">
              <a14:compatExt xmlns:a14="http://schemas.microsoft.com/office/drawing/2010/main" spid="_x0000_s2072"/>
            </a:ext>
            <a:ext uri="{FF2B5EF4-FFF2-40B4-BE49-F238E27FC236}">
              <a16:creationId xmlns:a16="http://schemas.microsoft.com/office/drawing/2014/main" id="{C932EEEB-D73A-4819-8D49-C30C282180D9}"/>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54" name="Drop Down 4" hidden="1">
          <a:extLst>
            <a:ext uri="{63B3BB69-23CF-44E3-9099-C40C66FF867C}">
              <a14:compatExt xmlns:a14="http://schemas.microsoft.com/office/drawing/2010/main" spid="_x0000_s2052"/>
            </a:ext>
            <a:ext uri="{FF2B5EF4-FFF2-40B4-BE49-F238E27FC236}">
              <a16:creationId xmlns:a16="http://schemas.microsoft.com/office/drawing/2014/main" id="{C62B0703-7F8C-45B6-8127-329ABD2F5882}"/>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55" name="Drop Down 4" hidden="1">
          <a:extLst>
            <a:ext uri="{63B3BB69-23CF-44E3-9099-C40C66FF867C}">
              <a14:compatExt xmlns:a14="http://schemas.microsoft.com/office/drawing/2010/main" spid="_x0000_s2052"/>
            </a:ext>
            <a:ext uri="{FF2B5EF4-FFF2-40B4-BE49-F238E27FC236}">
              <a16:creationId xmlns:a16="http://schemas.microsoft.com/office/drawing/2014/main" id="{B6C9CFA8-3D64-4EF9-827B-31A60CCA73DA}"/>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56" name="Drop Down 4" hidden="1">
          <a:extLst>
            <a:ext uri="{63B3BB69-23CF-44E3-9099-C40C66FF867C}">
              <a14:compatExt xmlns:a14="http://schemas.microsoft.com/office/drawing/2010/main" spid="_x0000_s2052"/>
            </a:ext>
            <a:ext uri="{FF2B5EF4-FFF2-40B4-BE49-F238E27FC236}">
              <a16:creationId xmlns:a16="http://schemas.microsoft.com/office/drawing/2014/main" id="{48C019C0-8300-43DB-861F-BE99FF7C746B}"/>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57" name="Drop Down 4" hidden="1">
          <a:extLst>
            <a:ext uri="{63B3BB69-23CF-44E3-9099-C40C66FF867C}">
              <a14:compatExt xmlns:a14="http://schemas.microsoft.com/office/drawing/2010/main" spid="_x0000_s2052"/>
            </a:ext>
            <a:ext uri="{FF2B5EF4-FFF2-40B4-BE49-F238E27FC236}">
              <a16:creationId xmlns:a16="http://schemas.microsoft.com/office/drawing/2014/main" id="{487F5558-4772-437A-A44A-15CCA905EDD0}"/>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58" name="Drop Down 4" hidden="1">
          <a:extLst>
            <a:ext uri="{63B3BB69-23CF-44E3-9099-C40C66FF867C}">
              <a14:compatExt xmlns:a14="http://schemas.microsoft.com/office/drawing/2010/main" spid="_x0000_s2052"/>
            </a:ext>
            <a:ext uri="{FF2B5EF4-FFF2-40B4-BE49-F238E27FC236}">
              <a16:creationId xmlns:a16="http://schemas.microsoft.com/office/drawing/2014/main" id="{F2CC516C-0BAE-43E0-9A42-2FD938AA1277}"/>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59" name="Drop Down 20" hidden="1">
          <a:extLst>
            <a:ext uri="{63B3BB69-23CF-44E3-9099-C40C66FF867C}">
              <a14:compatExt xmlns:a14="http://schemas.microsoft.com/office/drawing/2010/main" spid="_x0000_s2068"/>
            </a:ext>
            <a:ext uri="{FF2B5EF4-FFF2-40B4-BE49-F238E27FC236}">
              <a16:creationId xmlns:a16="http://schemas.microsoft.com/office/drawing/2014/main" id="{B8A1C06A-9069-4999-9136-B18E8CA73688}"/>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60" name="Drop Down 24" hidden="1">
          <a:extLst>
            <a:ext uri="{63B3BB69-23CF-44E3-9099-C40C66FF867C}">
              <a14:compatExt xmlns:a14="http://schemas.microsoft.com/office/drawing/2010/main" spid="_x0000_s2072"/>
            </a:ext>
            <a:ext uri="{FF2B5EF4-FFF2-40B4-BE49-F238E27FC236}">
              <a16:creationId xmlns:a16="http://schemas.microsoft.com/office/drawing/2014/main" id="{29889680-D62B-4AA7-8C39-DEF4CDC9E531}"/>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61" name="Drop Down 4" hidden="1">
          <a:extLst>
            <a:ext uri="{63B3BB69-23CF-44E3-9099-C40C66FF867C}">
              <a14:compatExt xmlns:a14="http://schemas.microsoft.com/office/drawing/2010/main" spid="_x0000_s2052"/>
            </a:ext>
            <a:ext uri="{FF2B5EF4-FFF2-40B4-BE49-F238E27FC236}">
              <a16:creationId xmlns:a16="http://schemas.microsoft.com/office/drawing/2014/main" id="{2A91DB0E-5C0B-46BC-AA1D-73C5036A4B81}"/>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62" name="Drop Down 4" hidden="1">
          <a:extLst>
            <a:ext uri="{63B3BB69-23CF-44E3-9099-C40C66FF867C}">
              <a14:compatExt xmlns:a14="http://schemas.microsoft.com/office/drawing/2010/main" spid="_x0000_s2052"/>
            </a:ext>
            <a:ext uri="{FF2B5EF4-FFF2-40B4-BE49-F238E27FC236}">
              <a16:creationId xmlns:a16="http://schemas.microsoft.com/office/drawing/2014/main" id="{785FC896-3280-4BB8-BF4E-FC5D34D1C459}"/>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63" name="Drop Down 4" hidden="1">
          <a:extLst>
            <a:ext uri="{63B3BB69-23CF-44E3-9099-C40C66FF867C}">
              <a14:compatExt xmlns:a14="http://schemas.microsoft.com/office/drawing/2010/main" spid="_x0000_s2052"/>
            </a:ext>
            <a:ext uri="{FF2B5EF4-FFF2-40B4-BE49-F238E27FC236}">
              <a16:creationId xmlns:a16="http://schemas.microsoft.com/office/drawing/2014/main" id="{46FC7D71-97B9-404A-8BA5-E49B1747A718}"/>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64" name="Drop Down 4" hidden="1">
          <a:extLst>
            <a:ext uri="{63B3BB69-23CF-44E3-9099-C40C66FF867C}">
              <a14:compatExt xmlns:a14="http://schemas.microsoft.com/office/drawing/2010/main" spid="_x0000_s2052"/>
            </a:ext>
            <a:ext uri="{FF2B5EF4-FFF2-40B4-BE49-F238E27FC236}">
              <a16:creationId xmlns:a16="http://schemas.microsoft.com/office/drawing/2014/main" id="{1A38C80D-CC9E-4698-A780-27510A877F0C}"/>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65" name="Drop Down 4" hidden="1">
          <a:extLst>
            <a:ext uri="{63B3BB69-23CF-44E3-9099-C40C66FF867C}">
              <a14:compatExt xmlns:a14="http://schemas.microsoft.com/office/drawing/2010/main" spid="_x0000_s2052"/>
            </a:ext>
            <a:ext uri="{FF2B5EF4-FFF2-40B4-BE49-F238E27FC236}">
              <a16:creationId xmlns:a16="http://schemas.microsoft.com/office/drawing/2014/main" id="{E1CE4260-8662-4B43-BFCE-576BC3FDD351}"/>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127</xdr:row>
      <xdr:rowOff>0</xdr:rowOff>
    </xdr:from>
    <xdr:ext cx="1921468" cy="195685"/>
    <xdr:sp macro="" textlink="">
      <xdr:nvSpPr>
        <xdr:cNvPr id="3966" name="Drop Down 20" hidden="1">
          <a:extLst>
            <a:ext uri="{63B3BB69-23CF-44E3-9099-C40C66FF867C}">
              <a14:compatExt xmlns:a14="http://schemas.microsoft.com/office/drawing/2010/main" spid="_x0000_s2068"/>
            </a:ext>
            <a:ext uri="{FF2B5EF4-FFF2-40B4-BE49-F238E27FC236}">
              <a16:creationId xmlns:a16="http://schemas.microsoft.com/office/drawing/2014/main" id="{6E4FC391-1FBF-4587-9415-9A4842EB023B}"/>
            </a:ext>
          </a:extLst>
        </xdr:cNvPr>
        <xdr:cNvSpPr/>
      </xdr:nvSpPr>
      <xdr:spPr bwMode="auto">
        <a:xfrm>
          <a:off x="5974080" y="183261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127</xdr:row>
      <xdr:rowOff>0</xdr:rowOff>
    </xdr:from>
    <xdr:ext cx="2476500" cy="199970"/>
    <xdr:sp macro="" textlink="">
      <xdr:nvSpPr>
        <xdr:cNvPr id="3967" name="Drop Down 24" hidden="1">
          <a:extLst>
            <a:ext uri="{63B3BB69-23CF-44E3-9099-C40C66FF867C}">
              <a14:compatExt xmlns:a14="http://schemas.microsoft.com/office/drawing/2010/main" spid="_x0000_s2072"/>
            </a:ext>
            <a:ext uri="{FF2B5EF4-FFF2-40B4-BE49-F238E27FC236}">
              <a16:creationId xmlns:a16="http://schemas.microsoft.com/office/drawing/2014/main" id="{E681B087-91F2-4949-AF7A-695E1F1A7B5E}"/>
            </a:ext>
          </a:extLst>
        </xdr:cNvPr>
        <xdr:cNvSpPr/>
      </xdr:nvSpPr>
      <xdr:spPr bwMode="auto">
        <a:xfrm>
          <a:off x="3901440" y="183261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68" name="Drop Down 4" hidden="1">
          <a:extLst>
            <a:ext uri="{63B3BB69-23CF-44E3-9099-C40C66FF867C}">
              <a14:compatExt xmlns:a14="http://schemas.microsoft.com/office/drawing/2010/main" spid="_x0000_s2052"/>
            </a:ext>
            <a:ext uri="{FF2B5EF4-FFF2-40B4-BE49-F238E27FC236}">
              <a16:creationId xmlns:a16="http://schemas.microsoft.com/office/drawing/2014/main" id="{4711BFDC-EDC6-4EFC-8B59-53FF48A8F520}"/>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69" name="Drop Down 4" hidden="1">
          <a:extLst>
            <a:ext uri="{63B3BB69-23CF-44E3-9099-C40C66FF867C}">
              <a14:compatExt xmlns:a14="http://schemas.microsoft.com/office/drawing/2010/main" spid="_x0000_s2052"/>
            </a:ext>
            <a:ext uri="{FF2B5EF4-FFF2-40B4-BE49-F238E27FC236}">
              <a16:creationId xmlns:a16="http://schemas.microsoft.com/office/drawing/2014/main" id="{5A3AB125-5475-411B-95EC-3CA512FF99CE}"/>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127</xdr:row>
      <xdr:rowOff>0</xdr:rowOff>
    </xdr:from>
    <xdr:ext cx="2529840" cy="195685"/>
    <xdr:sp macro="" textlink="">
      <xdr:nvSpPr>
        <xdr:cNvPr id="3970" name="Drop Down 4" hidden="1">
          <a:extLst>
            <a:ext uri="{63B3BB69-23CF-44E3-9099-C40C66FF867C}">
              <a14:compatExt xmlns:a14="http://schemas.microsoft.com/office/drawing/2010/main" spid="_x0000_s2052"/>
            </a:ext>
            <a:ext uri="{FF2B5EF4-FFF2-40B4-BE49-F238E27FC236}">
              <a16:creationId xmlns:a16="http://schemas.microsoft.com/office/drawing/2014/main" id="{2C2E94A4-196C-4DFC-919A-B996839734FA}"/>
            </a:ext>
          </a:extLst>
        </xdr:cNvPr>
        <xdr:cNvSpPr/>
      </xdr:nvSpPr>
      <xdr:spPr bwMode="auto">
        <a:xfrm>
          <a:off x="553974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127</xdr:row>
      <xdr:rowOff>0</xdr:rowOff>
    </xdr:from>
    <xdr:ext cx="2529840" cy="195685"/>
    <xdr:sp macro="" textlink="">
      <xdr:nvSpPr>
        <xdr:cNvPr id="3971" name="Drop Down 4" hidden="1">
          <a:extLst>
            <a:ext uri="{63B3BB69-23CF-44E3-9099-C40C66FF867C}">
              <a14:compatExt xmlns:a14="http://schemas.microsoft.com/office/drawing/2010/main" spid="_x0000_s2052"/>
            </a:ext>
            <a:ext uri="{FF2B5EF4-FFF2-40B4-BE49-F238E27FC236}">
              <a16:creationId xmlns:a16="http://schemas.microsoft.com/office/drawing/2014/main" id="{2F0C60E1-3EDE-4BD8-912E-AA33DC70F20A}"/>
            </a:ext>
          </a:extLst>
        </xdr:cNvPr>
        <xdr:cNvSpPr/>
      </xdr:nvSpPr>
      <xdr:spPr bwMode="auto">
        <a:xfrm>
          <a:off x="5227320" y="183261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129</xdr:row>
      <xdr:rowOff>0</xdr:rowOff>
    </xdr:from>
    <xdr:ext cx="2529840" cy="195685"/>
    <xdr:sp macro="" textlink="">
      <xdr:nvSpPr>
        <xdr:cNvPr id="3972" name="Drop Down 4" hidden="1">
          <a:extLst>
            <a:ext uri="{63B3BB69-23CF-44E3-9099-C40C66FF867C}">
              <a14:compatExt xmlns:a14="http://schemas.microsoft.com/office/drawing/2010/main" spid="_x0000_s2052"/>
            </a:ext>
            <a:ext uri="{FF2B5EF4-FFF2-40B4-BE49-F238E27FC236}">
              <a16:creationId xmlns:a16="http://schemas.microsoft.com/office/drawing/2014/main" id="{A4ED814B-6C5B-4D98-84EC-E7EC425CD190}"/>
            </a:ext>
          </a:extLst>
        </xdr:cNvPr>
        <xdr:cNvSpPr/>
      </xdr:nvSpPr>
      <xdr:spPr bwMode="auto">
        <a:xfrm>
          <a:off x="5539740" y="187223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129</xdr:row>
      <xdr:rowOff>0</xdr:rowOff>
    </xdr:from>
    <xdr:ext cx="1921468" cy="195685"/>
    <xdr:sp macro="" textlink="">
      <xdr:nvSpPr>
        <xdr:cNvPr id="3973" name="Drop Down 20" hidden="1">
          <a:extLst>
            <a:ext uri="{63B3BB69-23CF-44E3-9099-C40C66FF867C}">
              <a14:compatExt xmlns:a14="http://schemas.microsoft.com/office/drawing/2010/main" spid="_x0000_s2068"/>
            </a:ext>
            <a:ext uri="{FF2B5EF4-FFF2-40B4-BE49-F238E27FC236}">
              <a16:creationId xmlns:a16="http://schemas.microsoft.com/office/drawing/2014/main" id="{E3558C99-A508-41DA-B11F-5B431002D5AE}"/>
            </a:ext>
          </a:extLst>
        </xdr:cNvPr>
        <xdr:cNvSpPr/>
      </xdr:nvSpPr>
      <xdr:spPr bwMode="auto">
        <a:xfrm>
          <a:off x="5974080" y="187223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129</xdr:row>
      <xdr:rowOff>0</xdr:rowOff>
    </xdr:from>
    <xdr:ext cx="2476500" cy="199970"/>
    <xdr:sp macro="" textlink="">
      <xdr:nvSpPr>
        <xdr:cNvPr id="3974" name="Drop Down 24" hidden="1">
          <a:extLst>
            <a:ext uri="{63B3BB69-23CF-44E3-9099-C40C66FF867C}">
              <a14:compatExt xmlns:a14="http://schemas.microsoft.com/office/drawing/2010/main" spid="_x0000_s2072"/>
            </a:ext>
            <a:ext uri="{FF2B5EF4-FFF2-40B4-BE49-F238E27FC236}">
              <a16:creationId xmlns:a16="http://schemas.microsoft.com/office/drawing/2014/main" id="{04E4B096-1C69-4989-BC6A-6C2EE785016F}"/>
            </a:ext>
          </a:extLst>
        </xdr:cNvPr>
        <xdr:cNvSpPr/>
      </xdr:nvSpPr>
      <xdr:spPr bwMode="auto">
        <a:xfrm>
          <a:off x="3901440" y="187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129</xdr:row>
      <xdr:rowOff>0</xdr:rowOff>
    </xdr:from>
    <xdr:ext cx="2529840" cy="195685"/>
    <xdr:sp macro="" textlink="">
      <xdr:nvSpPr>
        <xdr:cNvPr id="3975" name="Drop Down 4" hidden="1">
          <a:extLst>
            <a:ext uri="{63B3BB69-23CF-44E3-9099-C40C66FF867C}">
              <a14:compatExt xmlns:a14="http://schemas.microsoft.com/office/drawing/2010/main" spid="_x0000_s2052"/>
            </a:ext>
            <a:ext uri="{FF2B5EF4-FFF2-40B4-BE49-F238E27FC236}">
              <a16:creationId xmlns:a16="http://schemas.microsoft.com/office/drawing/2014/main" id="{1B6389A6-36F0-4A3D-B840-4548CCB643C3}"/>
            </a:ext>
          </a:extLst>
        </xdr:cNvPr>
        <xdr:cNvSpPr/>
      </xdr:nvSpPr>
      <xdr:spPr bwMode="auto">
        <a:xfrm>
          <a:off x="5539740" y="187223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129</xdr:row>
      <xdr:rowOff>0</xdr:rowOff>
    </xdr:from>
    <xdr:ext cx="2529840" cy="195685"/>
    <xdr:sp macro="" textlink="">
      <xdr:nvSpPr>
        <xdr:cNvPr id="3976" name="Drop Down 4" hidden="1">
          <a:extLst>
            <a:ext uri="{63B3BB69-23CF-44E3-9099-C40C66FF867C}">
              <a14:compatExt xmlns:a14="http://schemas.microsoft.com/office/drawing/2010/main" spid="_x0000_s2052"/>
            </a:ext>
            <a:ext uri="{FF2B5EF4-FFF2-40B4-BE49-F238E27FC236}">
              <a16:creationId xmlns:a16="http://schemas.microsoft.com/office/drawing/2014/main" id="{0C757414-C1B0-40D1-B06F-881A2C2FF5E5}"/>
            </a:ext>
          </a:extLst>
        </xdr:cNvPr>
        <xdr:cNvSpPr/>
      </xdr:nvSpPr>
      <xdr:spPr bwMode="auto">
        <a:xfrm>
          <a:off x="5227320" y="187223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129</xdr:row>
      <xdr:rowOff>0</xdr:rowOff>
    </xdr:from>
    <xdr:ext cx="2529840" cy="195685"/>
    <xdr:sp macro="" textlink="">
      <xdr:nvSpPr>
        <xdr:cNvPr id="3977" name="Drop Down 4" hidden="1">
          <a:extLst>
            <a:ext uri="{63B3BB69-23CF-44E3-9099-C40C66FF867C}">
              <a14:compatExt xmlns:a14="http://schemas.microsoft.com/office/drawing/2010/main" spid="_x0000_s2052"/>
            </a:ext>
            <a:ext uri="{FF2B5EF4-FFF2-40B4-BE49-F238E27FC236}">
              <a16:creationId xmlns:a16="http://schemas.microsoft.com/office/drawing/2014/main" id="{9A64AB05-4DC1-4167-82FA-913D2D6B4BBC}"/>
            </a:ext>
          </a:extLst>
        </xdr:cNvPr>
        <xdr:cNvSpPr/>
      </xdr:nvSpPr>
      <xdr:spPr bwMode="auto">
        <a:xfrm>
          <a:off x="5539740" y="187223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129</xdr:row>
      <xdr:rowOff>0</xdr:rowOff>
    </xdr:from>
    <xdr:ext cx="2529840" cy="195685"/>
    <xdr:sp macro="" textlink="">
      <xdr:nvSpPr>
        <xdr:cNvPr id="3978" name="Drop Down 4" hidden="1">
          <a:extLst>
            <a:ext uri="{63B3BB69-23CF-44E3-9099-C40C66FF867C}">
              <a14:compatExt xmlns:a14="http://schemas.microsoft.com/office/drawing/2010/main" spid="_x0000_s2052"/>
            </a:ext>
            <a:ext uri="{FF2B5EF4-FFF2-40B4-BE49-F238E27FC236}">
              <a16:creationId xmlns:a16="http://schemas.microsoft.com/office/drawing/2014/main" id="{B6D81EFD-1D1A-4BF7-BF5C-24FE4862D59D}"/>
            </a:ext>
          </a:extLst>
        </xdr:cNvPr>
        <xdr:cNvSpPr/>
      </xdr:nvSpPr>
      <xdr:spPr bwMode="auto">
        <a:xfrm>
          <a:off x="5227320" y="187223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79" name="Drop Down 4" hidden="1">
          <a:extLst>
            <a:ext uri="{63B3BB69-23CF-44E3-9099-C40C66FF867C}">
              <a14:compatExt xmlns:a14="http://schemas.microsoft.com/office/drawing/2010/main" spid="_x0000_s2052"/>
            </a:ext>
            <a:ext uri="{FF2B5EF4-FFF2-40B4-BE49-F238E27FC236}">
              <a16:creationId xmlns:a16="http://schemas.microsoft.com/office/drawing/2014/main" id="{B06E792C-E541-4438-949D-4F4AEF331728}"/>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3980" name="Drop Down 20" hidden="1">
          <a:extLst>
            <a:ext uri="{63B3BB69-23CF-44E3-9099-C40C66FF867C}">
              <a14:compatExt xmlns:a14="http://schemas.microsoft.com/office/drawing/2010/main" spid="_x0000_s2068"/>
            </a:ext>
            <a:ext uri="{FF2B5EF4-FFF2-40B4-BE49-F238E27FC236}">
              <a16:creationId xmlns:a16="http://schemas.microsoft.com/office/drawing/2014/main" id="{5A658B17-3EBF-4CAC-8933-5FF735EBDF07}"/>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3981" name="Drop Down 24" hidden="1">
          <a:extLst>
            <a:ext uri="{63B3BB69-23CF-44E3-9099-C40C66FF867C}">
              <a14:compatExt xmlns:a14="http://schemas.microsoft.com/office/drawing/2010/main" spid="_x0000_s2072"/>
            </a:ext>
            <a:ext uri="{FF2B5EF4-FFF2-40B4-BE49-F238E27FC236}">
              <a16:creationId xmlns:a16="http://schemas.microsoft.com/office/drawing/2014/main" id="{8B5C07FA-D87E-4E58-A118-97D8F517D12A}"/>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82" name="Drop Down 4" hidden="1">
          <a:extLst>
            <a:ext uri="{63B3BB69-23CF-44E3-9099-C40C66FF867C}">
              <a14:compatExt xmlns:a14="http://schemas.microsoft.com/office/drawing/2010/main" spid="_x0000_s2052"/>
            </a:ext>
            <a:ext uri="{FF2B5EF4-FFF2-40B4-BE49-F238E27FC236}">
              <a16:creationId xmlns:a16="http://schemas.microsoft.com/office/drawing/2014/main" id="{FD3BD041-47BE-4CF4-B8D7-C1878B19566C}"/>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3983" name="Drop Down 4" hidden="1">
          <a:extLst>
            <a:ext uri="{63B3BB69-23CF-44E3-9099-C40C66FF867C}">
              <a14:compatExt xmlns:a14="http://schemas.microsoft.com/office/drawing/2010/main" spid="_x0000_s2052"/>
            </a:ext>
            <a:ext uri="{FF2B5EF4-FFF2-40B4-BE49-F238E27FC236}">
              <a16:creationId xmlns:a16="http://schemas.microsoft.com/office/drawing/2014/main" id="{54602565-0C98-4B2C-8F9A-80B269488309}"/>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84" name="Drop Down 4" hidden="1">
          <a:extLst>
            <a:ext uri="{63B3BB69-23CF-44E3-9099-C40C66FF867C}">
              <a14:compatExt xmlns:a14="http://schemas.microsoft.com/office/drawing/2010/main" spid="_x0000_s2052"/>
            </a:ext>
            <a:ext uri="{FF2B5EF4-FFF2-40B4-BE49-F238E27FC236}">
              <a16:creationId xmlns:a16="http://schemas.microsoft.com/office/drawing/2014/main" id="{38FE9D32-D55A-44ED-922B-415693C4A212}"/>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3985" name="Drop Down 4" hidden="1">
          <a:extLst>
            <a:ext uri="{63B3BB69-23CF-44E3-9099-C40C66FF867C}">
              <a14:compatExt xmlns:a14="http://schemas.microsoft.com/office/drawing/2010/main" spid="_x0000_s2052"/>
            </a:ext>
            <a:ext uri="{FF2B5EF4-FFF2-40B4-BE49-F238E27FC236}">
              <a16:creationId xmlns:a16="http://schemas.microsoft.com/office/drawing/2014/main" id="{DF349A28-3B69-4BF7-878E-D88E4D1CD083}"/>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86" name="Drop Down 4" hidden="1">
          <a:extLst>
            <a:ext uri="{63B3BB69-23CF-44E3-9099-C40C66FF867C}">
              <a14:compatExt xmlns:a14="http://schemas.microsoft.com/office/drawing/2010/main" spid="_x0000_s2052"/>
            </a:ext>
            <a:ext uri="{FF2B5EF4-FFF2-40B4-BE49-F238E27FC236}">
              <a16:creationId xmlns:a16="http://schemas.microsoft.com/office/drawing/2014/main" id="{36A3A686-3B83-46FA-B233-A439372CD865}"/>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3987" name="Drop Down 20" hidden="1">
          <a:extLst>
            <a:ext uri="{63B3BB69-23CF-44E3-9099-C40C66FF867C}">
              <a14:compatExt xmlns:a14="http://schemas.microsoft.com/office/drawing/2010/main" spid="_x0000_s2068"/>
            </a:ext>
            <a:ext uri="{FF2B5EF4-FFF2-40B4-BE49-F238E27FC236}">
              <a16:creationId xmlns:a16="http://schemas.microsoft.com/office/drawing/2014/main" id="{BC7F1F7F-5EC3-4F46-83A2-4263F9C82221}"/>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3988" name="Drop Down 24" hidden="1">
          <a:extLst>
            <a:ext uri="{63B3BB69-23CF-44E3-9099-C40C66FF867C}">
              <a14:compatExt xmlns:a14="http://schemas.microsoft.com/office/drawing/2010/main" spid="_x0000_s2072"/>
            </a:ext>
            <a:ext uri="{FF2B5EF4-FFF2-40B4-BE49-F238E27FC236}">
              <a16:creationId xmlns:a16="http://schemas.microsoft.com/office/drawing/2014/main" id="{E895EEB2-86D7-4048-93A6-5F0A974916B8}"/>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89" name="Drop Down 4" hidden="1">
          <a:extLst>
            <a:ext uri="{63B3BB69-23CF-44E3-9099-C40C66FF867C}">
              <a14:compatExt xmlns:a14="http://schemas.microsoft.com/office/drawing/2010/main" spid="_x0000_s2052"/>
            </a:ext>
            <a:ext uri="{FF2B5EF4-FFF2-40B4-BE49-F238E27FC236}">
              <a16:creationId xmlns:a16="http://schemas.microsoft.com/office/drawing/2014/main" id="{8CC7601C-A714-414F-91D9-056ADE3A1117}"/>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3990" name="Drop Down 4" hidden="1">
          <a:extLst>
            <a:ext uri="{63B3BB69-23CF-44E3-9099-C40C66FF867C}">
              <a14:compatExt xmlns:a14="http://schemas.microsoft.com/office/drawing/2010/main" spid="_x0000_s2052"/>
            </a:ext>
            <a:ext uri="{FF2B5EF4-FFF2-40B4-BE49-F238E27FC236}">
              <a16:creationId xmlns:a16="http://schemas.microsoft.com/office/drawing/2014/main" id="{DBB2EA78-31D1-4C74-AC97-643903A12DE1}"/>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91" name="Drop Down 4" hidden="1">
          <a:extLst>
            <a:ext uri="{63B3BB69-23CF-44E3-9099-C40C66FF867C}">
              <a14:compatExt xmlns:a14="http://schemas.microsoft.com/office/drawing/2010/main" spid="_x0000_s2052"/>
            </a:ext>
            <a:ext uri="{FF2B5EF4-FFF2-40B4-BE49-F238E27FC236}">
              <a16:creationId xmlns:a16="http://schemas.microsoft.com/office/drawing/2014/main" id="{57B1598E-5A69-4C02-819D-C3888D2CBE4D}"/>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3992" name="Drop Down 4" hidden="1">
          <a:extLst>
            <a:ext uri="{63B3BB69-23CF-44E3-9099-C40C66FF867C}">
              <a14:compatExt xmlns:a14="http://schemas.microsoft.com/office/drawing/2010/main" spid="_x0000_s2052"/>
            </a:ext>
            <a:ext uri="{FF2B5EF4-FFF2-40B4-BE49-F238E27FC236}">
              <a16:creationId xmlns:a16="http://schemas.microsoft.com/office/drawing/2014/main" id="{92A704C8-1B47-45DC-A477-A096DE33CD08}"/>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93" name="Drop Down 4" hidden="1">
          <a:extLst>
            <a:ext uri="{63B3BB69-23CF-44E3-9099-C40C66FF867C}">
              <a14:compatExt xmlns:a14="http://schemas.microsoft.com/office/drawing/2010/main" spid="_x0000_s2052"/>
            </a:ext>
            <a:ext uri="{FF2B5EF4-FFF2-40B4-BE49-F238E27FC236}">
              <a16:creationId xmlns:a16="http://schemas.microsoft.com/office/drawing/2014/main" id="{83F41A71-9AE5-4E5B-B914-A16B28DCEA49}"/>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3994" name="Drop Down 20" hidden="1">
          <a:extLst>
            <a:ext uri="{63B3BB69-23CF-44E3-9099-C40C66FF867C}">
              <a14:compatExt xmlns:a14="http://schemas.microsoft.com/office/drawing/2010/main" spid="_x0000_s2068"/>
            </a:ext>
            <a:ext uri="{FF2B5EF4-FFF2-40B4-BE49-F238E27FC236}">
              <a16:creationId xmlns:a16="http://schemas.microsoft.com/office/drawing/2014/main" id="{65750CA0-A637-4932-B4DC-FF97B545BC12}"/>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3995" name="Drop Down 24" hidden="1">
          <a:extLst>
            <a:ext uri="{63B3BB69-23CF-44E3-9099-C40C66FF867C}">
              <a14:compatExt xmlns:a14="http://schemas.microsoft.com/office/drawing/2010/main" spid="_x0000_s2072"/>
            </a:ext>
            <a:ext uri="{FF2B5EF4-FFF2-40B4-BE49-F238E27FC236}">
              <a16:creationId xmlns:a16="http://schemas.microsoft.com/office/drawing/2014/main" id="{2639A0A6-8DC3-4373-ACD5-5795C8BF2B1C}"/>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96" name="Drop Down 4" hidden="1">
          <a:extLst>
            <a:ext uri="{63B3BB69-23CF-44E3-9099-C40C66FF867C}">
              <a14:compatExt xmlns:a14="http://schemas.microsoft.com/office/drawing/2010/main" spid="_x0000_s2052"/>
            </a:ext>
            <a:ext uri="{FF2B5EF4-FFF2-40B4-BE49-F238E27FC236}">
              <a16:creationId xmlns:a16="http://schemas.microsoft.com/office/drawing/2014/main" id="{0CEA66AF-A3BC-4388-BB5B-19F132535C42}"/>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3997" name="Drop Down 4" hidden="1">
          <a:extLst>
            <a:ext uri="{63B3BB69-23CF-44E3-9099-C40C66FF867C}">
              <a14:compatExt xmlns:a14="http://schemas.microsoft.com/office/drawing/2010/main" spid="_x0000_s2052"/>
            </a:ext>
            <a:ext uri="{FF2B5EF4-FFF2-40B4-BE49-F238E27FC236}">
              <a16:creationId xmlns:a16="http://schemas.microsoft.com/office/drawing/2014/main" id="{718203F8-7CDA-4FCB-9DB3-A250DCA2AB24}"/>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3998" name="Drop Down 4" hidden="1">
          <a:extLst>
            <a:ext uri="{63B3BB69-23CF-44E3-9099-C40C66FF867C}">
              <a14:compatExt xmlns:a14="http://schemas.microsoft.com/office/drawing/2010/main" spid="_x0000_s2052"/>
            </a:ext>
            <a:ext uri="{FF2B5EF4-FFF2-40B4-BE49-F238E27FC236}">
              <a16:creationId xmlns:a16="http://schemas.microsoft.com/office/drawing/2014/main" id="{E3D9E1A4-94DD-4DC3-A47A-2BF644CFFEA1}"/>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3999" name="Drop Down 4" hidden="1">
          <a:extLst>
            <a:ext uri="{63B3BB69-23CF-44E3-9099-C40C66FF867C}">
              <a14:compatExt xmlns:a14="http://schemas.microsoft.com/office/drawing/2010/main" spid="_x0000_s2052"/>
            </a:ext>
            <a:ext uri="{FF2B5EF4-FFF2-40B4-BE49-F238E27FC236}">
              <a16:creationId xmlns:a16="http://schemas.microsoft.com/office/drawing/2014/main" id="{1F96C667-A187-451A-8852-520BCE3FEAC0}"/>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00" name="Drop Down 4" hidden="1">
          <a:extLst>
            <a:ext uri="{63B3BB69-23CF-44E3-9099-C40C66FF867C}">
              <a14:compatExt xmlns:a14="http://schemas.microsoft.com/office/drawing/2010/main" spid="_x0000_s2052"/>
            </a:ext>
            <a:ext uri="{FF2B5EF4-FFF2-40B4-BE49-F238E27FC236}">
              <a16:creationId xmlns:a16="http://schemas.microsoft.com/office/drawing/2014/main" id="{2B9836E2-1EEE-4238-BB74-25E0D62D9C44}"/>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01" name="Drop Down 20" hidden="1">
          <a:extLst>
            <a:ext uri="{63B3BB69-23CF-44E3-9099-C40C66FF867C}">
              <a14:compatExt xmlns:a14="http://schemas.microsoft.com/office/drawing/2010/main" spid="_x0000_s2068"/>
            </a:ext>
            <a:ext uri="{FF2B5EF4-FFF2-40B4-BE49-F238E27FC236}">
              <a16:creationId xmlns:a16="http://schemas.microsoft.com/office/drawing/2014/main" id="{FB8D6F9A-11EB-4625-80F3-F010C4C58E76}"/>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02" name="Drop Down 24" hidden="1">
          <a:extLst>
            <a:ext uri="{63B3BB69-23CF-44E3-9099-C40C66FF867C}">
              <a14:compatExt xmlns:a14="http://schemas.microsoft.com/office/drawing/2010/main" spid="_x0000_s2072"/>
            </a:ext>
            <a:ext uri="{FF2B5EF4-FFF2-40B4-BE49-F238E27FC236}">
              <a16:creationId xmlns:a16="http://schemas.microsoft.com/office/drawing/2014/main" id="{B679FCD5-B0D6-4CD4-B407-F76AF7E3B7FE}"/>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03" name="Drop Down 4" hidden="1">
          <a:extLst>
            <a:ext uri="{63B3BB69-23CF-44E3-9099-C40C66FF867C}">
              <a14:compatExt xmlns:a14="http://schemas.microsoft.com/office/drawing/2010/main" spid="_x0000_s2052"/>
            </a:ext>
            <a:ext uri="{FF2B5EF4-FFF2-40B4-BE49-F238E27FC236}">
              <a16:creationId xmlns:a16="http://schemas.microsoft.com/office/drawing/2014/main" id="{6130B26B-A98C-4A8D-8DD8-EFF13A17C45A}"/>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04" name="Drop Down 4" hidden="1">
          <a:extLst>
            <a:ext uri="{63B3BB69-23CF-44E3-9099-C40C66FF867C}">
              <a14:compatExt xmlns:a14="http://schemas.microsoft.com/office/drawing/2010/main" spid="_x0000_s2052"/>
            </a:ext>
            <a:ext uri="{FF2B5EF4-FFF2-40B4-BE49-F238E27FC236}">
              <a16:creationId xmlns:a16="http://schemas.microsoft.com/office/drawing/2014/main" id="{2CC77624-8185-41D5-B228-747AF5FE9440}"/>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05" name="Drop Down 4" hidden="1">
          <a:extLst>
            <a:ext uri="{63B3BB69-23CF-44E3-9099-C40C66FF867C}">
              <a14:compatExt xmlns:a14="http://schemas.microsoft.com/office/drawing/2010/main" spid="_x0000_s2052"/>
            </a:ext>
            <a:ext uri="{FF2B5EF4-FFF2-40B4-BE49-F238E27FC236}">
              <a16:creationId xmlns:a16="http://schemas.microsoft.com/office/drawing/2014/main" id="{96B77B71-D1FD-4A23-988F-605A5219CAEF}"/>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06" name="Drop Down 4" hidden="1">
          <a:extLst>
            <a:ext uri="{63B3BB69-23CF-44E3-9099-C40C66FF867C}">
              <a14:compatExt xmlns:a14="http://schemas.microsoft.com/office/drawing/2010/main" spid="_x0000_s2052"/>
            </a:ext>
            <a:ext uri="{FF2B5EF4-FFF2-40B4-BE49-F238E27FC236}">
              <a16:creationId xmlns:a16="http://schemas.microsoft.com/office/drawing/2014/main" id="{48BC519B-DDFF-4FF1-8B62-E33521782B0B}"/>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07" name="Drop Down 4" hidden="1">
          <a:extLst>
            <a:ext uri="{63B3BB69-23CF-44E3-9099-C40C66FF867C}">
              <a14:compatExt xmlns:a14="http://schemas.microsoft.com/office/drawing/2010/main" spid="_x0000_s2052"/>
            </a:ext>
            <a:ext uri="{FF2B5EF4-FFF2-40B4-BE49-F238E27FC236}">
              <a16:creationId xmlns:a16="http://schemas.microsoft.com/office/drawing/2014/main" id="{083D2155-EF51-478F-927D-F75ABE098792}"/>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08" name="Drop Down 20" hidden="1">
          <a:extLst>
            <a:ext uri="{63B3BB69-23CF-44E3-9099-C40C66FF867C}">
              <a14:compatExt xmlns:a14="http://schemas.microsoft.com/office/drawing/2010/main" spid="_x0000_s2068"/>
            </a:ext>
            <a:ext uri="{FF2B5EF4-FFF2-40B4-BE49-F238E27FC236}">
              <a16:creationId xmlns:a16="http://schemas.microsoft.com/office/drawing/2014/main" id="{52DC98DE-1E2B-4465-B09D-57FD1DCF06BB}"/>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09" name="Drop Down 24" hidden="1">
          <a:extLst>
            <a:ext uri="{63B3BB69-23CF-44E3-9099-C40C66FF867C}">
              <a14:compatExt xmlns:a14="http://schemas.microsoft.com/office/drawing/2010/main" spid="_x0000_s2072"/>
            </a:ext>
            <a:ext uri="{FF2B5EF4-FFF2-40B4-BE49-F238E27FC236}">
              <a16:creationId xmlns:a16="http://schemas.microsoft.com/office/drawing/2014/main" id="{3BBB2FDB-7EC4-436F-8F33-4FB55EEDB87A}"/>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10" name="Drop Down 4" hidden="1">
          <a:extLst>
            <a:ext uri="{63B3BB69-23CF-44E3-9099-C40C66FF867C}">
              <a14:compatExt xmlns:a14="http://schemas.microsoft.com/office/drawing/2010/main" spid="_x0000_s2052"/>
            </a:ext>
            <a:ext uri="{FF2B5EF4-FFF2-40B4-BE49-F238E27FC236}">
              <a16:creationId xmlns:a16="http://schemas.microsoft.com/office/drawing/2014/main" id="{B16FB479-9619-49D5-91DE-566202411464}"/>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11" name="Drop Down 4" hidden="1">
          <a:extLst>
            <a:ext uri="{63B3BB69-23CF-44E3-9099-C40C66FF867C}">
              <a14:compatExt xmlns:a14="http://schemas.microsoft.com/office/drawing/2010/main" spid="_x0000_s2052"/>
            </a:ext>
            <a:ext uri="{FF2B5EF4-FFF2-40B4-BE49-F238E27FC236}">
              <a16:creationId xmlns:a16="http://schemas.microsoft.com/office/drawing/2014/main" id="{DE522155-6025-4D17-B73E-D32745326C20}"/>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12" name="Drop Down 4" hidden="1">
          <a:extLst>
            <a:ext uri="{63B3BB69-23CF-44E3-9099-C40C66FF867C}">
              <a14:compatExt xmlns:a14="http://schemas.microsoft.com/office/drawing/2010/main" spid="_x0000_s2052"/>
            </a:ext>
            <a:ext uri="{FF2B5EF4-FFF2-40B4-BE49-F238E27FC236}">
              <a16:creationId xmlns:a16="http://schemas.microsoft.com/office/drawing/2014/main" id="{B9F364E5-FCA8-4C15-8B52-808905F8CAE1}"/>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13" name="Drop Down 4" hidden="1">
          <a:extLst>
            <a:ext uri="{63B3BB69-23CF-44E3-9099-C40C66FF867C}">
              <a14:compatExt xmlns:a14="http://schemas.microsoft.com/office/drawing/2010/main" spid="_x0000_s2052"/>
            </a:ext>
            <a:ext uri="{FF2B5EF4-FFF2-40B4-BE49-F238E27FC236}">
              <a16:creationId xmlns:a16="http://schemas.microsoft.com/office/drawing/2014/main" id="{4C948B70-DF46-4B3F-A4B3-2BC585F1AC77}"/>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14" name="Drop Down 4" hidden="1">
          <a:extLst>
            <a:ext uri="{63B3BB69-23CF-44E3-9099-C40C66FF867C}">
              <a14:compatExt xmlns:a14="http://schemas.microsoft.com/office/drawing/2010/main" spid="_x0000_s2052"/>
            </a:ext>
            <a:ext uri="{FF2B5EF4-FFF2-40B4-BE49-F238E27FC236}">
              <a16:creationId xmlns:a16="http://schemas.microsoft.com/office/drawing/2014/main" id="{0BEC0A53-C107-412A-B4CF-573F98F448E2}"/>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15" name="Drop Down 20" hidden="1">
          <a:extLst>
            <a:ext uri="{63B3BB69-23CF-44E3-9099-C40C66FF867C}">
              <a14:compatExt xmlns:a14="http://schemas.microsoft.com/office/drawing/2010/main" spid="_x0000_s2068"/>
            </a:ext>
            <a:ext uri="{FF2B5EF4-FFF2-40B4-BE49-F238E27FC236}">
              <a16:creationId xmlns:a16="http://schemas.microsoft.com/office/drawing/2014/main" id="{E4037205-95D3-4C80-8C97-61E254EBDE7D}"/>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16" name="Drop Down 24" hidden="1">
          <a:extLst>
            <a:ext uri="{63B3BB69-23CF-44E3-9099-C40C66FF867C}">
              <a14:compatExt xmlns:a14="http://schemas.microsoft.com/office/drawing/2010/main" spid="_x0000_s2072"/>
            </a:ext>
            <a:ext uri="{FF2B5EF4-FFF2-40B4-BE49-F238E27FC236}">
              <a16:creationId xmlns:a16="http://schemas.microsoft.com/office/drawing/2014/main" id="{E93B44A8-A77D-4F41-BF7A-419FAE9F8AD9}"/>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17" name="Drop Down 4" hidden="1">
          <a:extLst>
            <a:ext uri="{63B3BB69-23CF-44E3-9099-C40C66FF867C}">
              <a14:compatExt xmlns:a14="http://schemas.microsoft.com/office/drawing/2010/main" spid="_x0000_s2052"/>
            </a:ext>
            <a:ext uri="{FF2B5EF4-FFF2-40B4-BE49-F238E27FC236}">
              <a16:creationId xmlns:a16="http://schemas.microsoft.com/office/drawing/2014/main" id="{44A7DAD1-96B2-46E9-80B1-96DCA7BC4A2D}"/>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18" name="Drop Down 4" hidden="1">
          <a:extLst>
            <a:ext uri="{63B3BB69-23CF-44E3-9099-C40C66FF867C}">
              <a14:compatExt xmlns:a14="http://schemas.microsoft.com/office/drawing/2010/main" spid="_x0000_s2052"/>
            </a:ext>
            <a:ext uri="{FF2B5EF4-FFF2-40B4-BE49-F238E27FC236}">
              <a16:creationId xmlns:a16="http://schemas.microsoft.com/office/drawing/2014/main" id="{D6B0A60D-7E15-4F47-84F7-395A36A77932}"/>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19" name="Drop Down 4" hidden="1">
          <a:extLst>
            <a:ext uri="{63B3BB69-23CF-44E3-9099-C40C66FF867C}">
              <a14:compatExt xmlns:a14="http://schemas.microsoft.com/office/drawing/2010/main" spid="_x0000_s2052"/>
            </a:ext>
            <a:ext uri="{FF2B5EF4-FFF2-40B4-BE49-F238E27FC236}">
              <a16:creationId xmlns:a16="http://schemas.microsoft.com/office/drawing/2014/main" id="{2A532FBC-736B-4C0A-9083-090C0C414A9F}"/>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20" name="Drop Down 4" hidden="1">
          <a:extLst>
            <a:ext uri="{63B3BB69-23CF-44E3-9099-C40C66FF867C}">
              <a14:compatExt xmlns:a14="http://schemas.microsoft.com/office/drawing/2010/main" spid="_x0000_s2052"/>
            </a:ext>
            <a:ext uri="{FF2B5EF4-FFF2-40B4-BE49-F238E27FC236}">
              <a16:creationId xmlns:a16="http://schemas.microsoft.com/office/drawing/2014/main" id="{6F90F0F7-03ED-49BB-AB87-AB8400461D94}"/>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21" name="Drop Down 4" hidden="1">
          <a:extLst>
            <a:ext uri="{63B3BB69-23CF-44E3-9099-C40C66FF867C}">
              <a14:compatExt xmlns:a14="http://schemas.microsoft.com/office/drawing/2010/main" spid="_x0000_s2052"/>
            </a:ext>
            <a:ext uri="{FF2B5EF4-FFF2-40B4-BE49-F238E27FC236}">
              <a16:creationId xmlns:a16="http://schemas.microsoft.com/office/drawing/2014/main" id="{46D850CE-3473-4F46-BA53-2976A559F9F9}"/>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22" name="Drop Down 20" hidden="1">
          <a:extLst>
            <a:ext uri="{63B3BB69-23CF-44E3-9099-C40C66FF867C}">
              <a14:compatExt xmlns:a14="http://schemas.microsoft.com/office/drawing/2010/main" spid="_x0000_s2068"/>
            </a:ext>
            <a:ext uri="{FF2B5EF4-FFF2-40B4-BE49-F238E27FC236}">
              <a16:creationId xmlns:a16="http://schemas.microsoft.com/office/drawing/2014/main" id="{F21D0979-54AD-460D-92F6-DD2A25FB3B6A}"/>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23" name="Drop Down 24" hidden="1">
          <a:extLst>
            <a:ext uri="{63B3BB69-23CF-44E3-9099-C40C66FF867C}">
              <a14:compatExt xmlns:a14="http://schemas.microsoft.com/office/drawing/2010/main" spid="_x0000_s2072"/>
            </a:ext>
            <a:ext uri="{FF2B5EF4-FFF2-40B4-BE49-F238E27FC236}">
              <a16:creationId xmlns:a16="http://schemas.microsoft.com/office/drawing/2014/main" id="{F439921E-997E-404A-86D6-1C26B9EBFD9D}"/>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24" name="Drop Down 4" hidden="1">
          <a:extLst>
            <a:ext uri="{63B3BB69-23CF-44E3-9099-C40C66FF867C}">
              <a14:compatExt xmlns:a14="http://schemas.microsoft.com/office/drawing/2010/main" spid="_x0000_s2052"/>
            </a:ext>
            <a:ext uri="{FF2B5EF4-FFF2-40B4-BE49-F238E27FC236}">
              <a16:creationId xmlns:a16="http://schemas.microsoft.com/office/drawing/2014/main" id="{DEE71398-DF55-4314-B7DB-A7F42DCFAB1B}"/>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25" name="Drop Down 4" hidden="1">
          <a:extLst>
            <a:ext uri="{63B3BB69-23CF-44E3-9099-C40C66FF867C}">
              <a14:compatExt xmlns:a14="http://schemas.microsoft.com/office/drawing/2010/main" spid="_x0000_s2052"/>
            </a:ext>
            <a:ext uri="{FF2B5EF4-FFF2-40B4-BE49-F238E27FC236}">
              <a16:creationId xmlns:a16="http://schemas.microsoft.com/office/drawing/2014/main" id="{EB09FC26-8FAC-4F04-8870-0990CCC04A75}"/>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26" name="Drop Down 4" hidden="1">
          <a:extLst>
            <a:ext uri="{63B3BB69-23CF-44E3-9099-C40C66FF867C}">
              <a14:compatExt xmlns:a14="http://schemas.microsoft.com/office/drawing/2010/main" spid="_x0000_s2052"/>
            </a:ext>
            <a:ext uri="{FF2B5EF4-FFF2-40B4-BE49-F238E27FC236}">
              <a16:creationId xmlns:a16="http://schemas.microsoft.com/office/drawing/2014/main" id="{4AF76ADA-E0D0-4CF8-B0AA-0242C66E0D49}"/>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27" name="Drop Down 4" hidden="1">
          <a:extLst>
            <a:ext uri="{63B3BB69-23CF-44E3-9099-C40C66FF867C}">
              <a14:compatExt xmlns:a14="http://schemas.microsoft.com/office/drawing/2010/main" spid="_x0000_s2052"/>
            </a:ext>
            <a:ext uri="{FF2B5EF4-FFF2-40B4-BE49-F238E27FC236}">
              <a16:creationId xmlns:a16="http://schemas.microsoft.com/office/drawing/2014/main" id="{53A1F2FF-7092-442C-8441-44CEF329692B}"/>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28" name="Drop Down 4" hidden="1">
          <a:extLst>
            <a:ext uri="{63B3BB69-23CF-44E3-9099-C40C66FF867C}">
              <a14:compatExt xmlns:a14="http://schemas.microsoft.com/office/drawing/2010/main" spid="_x0000_s2052"/>
            </a:ext>
            <a:ext uri="{FF2B5EF4-FFF2-40B4-BE49-F238E27FC236}">
              <a16:creationId xmlns:a16="http://schemas.microsoft.com/office/drawing/2014/main" id="{D628C875-2413-4A66-9151-6878AB6F1357}"/>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29" name="Drop Down 20" hidden="1">
          <a:extLst>
            <a:ext uri="{63B3BB69-23CF-44E3-9099-C40C66FF867C}">
              <a14:compatExt xmlns:a14="http://schemas.microsoft.com/office/drawing/2010/main" spid="_x0000_s2068"/>
            </a:ext>
            <a:ext uri="{FF2B5EF4-FFF2-40B4-BE49-F238E27FC236}">
              <a16:creationId xmlns:a16="http://schemas.microsoft.com/office/drawing/2014/main" id="{C784E358-1A94-48B5-A5A4-8C8B9D0E71F1}"/>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30" name="Drop Down 24" hidden="1">
          <a:extLst>
            <a:ext uri="{63B3BB69-23CF-44E3-9099-C40C66FF867C}">
              <a14:compatExt xmlns:a14="http://schemas.microsoft.com/office/drawing/2010/main" spid="_x0000_s2072"/>
            </a:ext>
            <a:ext uri="{FF2B5EF4-FFF2-40B4-BE49-F238E27FC236}">
              <a16:creationId xmlns:a16="http://schemas.microsoft.com/office/drawing/2014/main" id="{89E183E2-4688-496E-83B5-47A0114D337A}"/>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31" name="Drop Down 4" hidden="1">
          <a:extLst>
            <a:ext uri="{63B3BB69-23CF-44E3-9099-C40C66FF867C}">
              <a14:compatExt xmlns:a14="http://schemas.microsoft.com/office/drawing/2010/main" spid="_x0000_s2052"/>
            </a:ext>
            <a:ext uri="{FF2B5EF4-FFF2-40B4-BE49-F238E27FC236}">
              <a16:creationId xmlns:a16="http://schemas.microsoft.com/office/drawing/2014/main" id="{4E0D8CBA-17DB-4D40-9A50-0D5B7447C7EC}"/>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32" name="Drop Down 4" hidden="1">
          <a:extLst>
            <a:ext uri="{63B3BB69-23CF-44E3-9099-C40C66FF867C}">
              <a14:compatExt xmlns:a14="http://schemas.microsoft.com/office/drawing/2010/main" spid="_x0000_s2052"/>
            </a:ext>
            <a:ext uri="{FF2B5EF4-FFF2-40B4-BE49-F238E27FC236}">
              <a16:creationId xmlns:a16="http://schemas.microsoft.com/office/drawing/2014/main" id="{D91BB281-F748-4C01-BA72-D6EB5AD9850A}"/>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33" name="Drop Down 4" hidden="1">
          <a:extLst>
            <a:ext uri="{63B3BB69-23CF-44E3-9099-C40C66FF867C}">
              <a14:compatExt xmlns:a14="http://schemas.microsoft.com/office/drawing/2010/main" spid="_x0000_s2052"/>
            </a:ext>
            <a:ext uri="{FF2B5EF4-FFF2-40B4-BE49-F238E27FC236}">
              <a16:creationId xmlns:a16="http://schemas.microsoft.com/office/drawing/2014/main" id="{21AC82FD-70D3-4D5C-AA08-358462D8EC28}"/>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34" name="Drop Down 4" hidden="1">
          <a:extLst>
            <a:ext uri="{63B3BB69-23CF-44E3-9099-C40C66FF867C}">
              <a14:compatExt xmlns:a14="http://schemas.microsoft.com/office/drawing/2010/main" spid="_x0000_s2052"/>
            </a:ext>
            <a:ext uri="{FF2B5EF4-FFF2-40B4-BE49-F238E27FC236}">
              <a16:creationId xmlns:a16="http://schemas.microsoft.com/office/drawing/2014/main" id="{4D02EF27-D8F3-403F-8E65-005D7C95B4DD}"/>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35" name="Drop Down 4" hidden="1">
          <a:extLst>
            <a:ext uri="{63B3BB69-23CF-44E3-9099-C40C66FF867C}">
              <a14:compatExt xmlns:a14="http://schemas.microsoft.com/office/drawing/2010/main" spid="_x0000_s2052"/>
            </a:ext>
            <a:ext uri="{FF2B5EF4-FFF2-40B4-BE49-F238E27FC236}">
              <a16:creationId xmlns:a16="http://schemas.microsoft.com/office/drawing/2014/main" id="{3B9C222B-F6B0-40A5-A585-AC833848B60E}"/>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36" name="Drop Down 20" hidden="1">
          <a:extLst>
            <a:ext uri="{63B3BB69-23CF-44E3-9099-C40C66FF867C}">
              <a14:compatExt xmlns:a14="http://schemas.microsoft.com/office/drawing/2010/main" spid="_x0000_s2068"/>
            </a:ext>
            <a:ext uri="{FF2B5EF4-FFF2-40B4-BE49-F238E27FC236}">
              <a16:creationId xmlns:a16="http://schemas.microsoft.com/office/drawing/2014/main" id="{15EDF530-4A4D-4D81-B795-07BE6D0DFE51}"/>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37" name="Drop Down 24" hidden="1">
          <a:extLst>
            <a:ext uri="{63B3BB69-23CF-44E3-9099-C40C66FF867C}">
              <a14:compatExt xmlns:a14="http://schemas.microsoft.com/office/drawing/2010/main" spid="_x0000_s2072"/>
            </a:ext>
            <a:ext uri="{FF2B5EF4-FFF2-40B4-BE49-F238E27FC236}">
              <a16:creationId xmlns:a16="http://schemas.microsoft.com/office/drawing/2014/main" id="{33F0A6DA-D5EF-4BE1-BC86-AA7AB24E6B18}"/>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38" name="Drop Down 4" hidden="1">
          <a:extLst>
            <a:ext uri="{63B3BB69-23CF-44E3-9099-C40C66FF867C}">
              <a14:compatExt xmlns:a14="http://schemas.microsoft.com/office/drawing/2010/main" spid="_x0000_s2052"/>
            </a:ext>
            <a:ext uri="{FF2B5EF4-FFF2-40B4-BE49-F238E27FC236}">
              <a16:creationId xmlns:a16="http://schemas.microsoft.com/office/drawing/2014/main" id="{61073E6F-5DC2-4D7F-B903-6BCAE0BDF644}"/>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39" name="Drop Down 4" hidden="1">
          <a:extLst>
            <a:ext uri="{63B3BB69-23CF-44E3-9099-C40C66FF867C}">
              <a14:compatExt xmlns:a14="http://schemas.microsoft.com/office/drawing/2010/main" spid="_x0000_s2052"/>
            </a:ext>
            <a:ext uri="{FF2B5EF4-FFF2-40B4-BE49-F238E27FC236}">
              <a16:creationId xmlns:a16="http://schemas.microsoft.com/office/drawing/2014/main" id="{44C1E99D-02D6-4644-BC04-0395D74618E9}"/>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40" name="Drop Down 4" hidden="1">
          <a:extLst>
            <a:ext uri="{63B3BB69-23CF-44E3-9099-C40C66FF867C}">
              <a14:compatExt xmlns:a14="http://schemas.microsoft.com/office/drawing/2010/main" spid="_x0000_s2052"/>
            </a:ext>
            <a:ext uri="{FF2B5EF4-FFF2-40B4-BE49-F238E27FC236}">
              <a16:creationId xmlns:a16="http://schemas.microsoft.com/office/drawing/2014/main" id="{E614E1BA-4750-4991-8C4F-2DFA3DAF3FFC}"/>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41" name="Drop Down 4" hidden="1">
          <a:extLst>
            <a:ext uri="{63B3BB69-23CF-44E3-9099-C40C66FF867C}">
              <a14:compatExt xmlns:a14="http://schemas.microsoft.com/office/drawing/2010/main" spid="_x0000_s2052"/>
            </a:ext>
            <a:ext uri="{FF2B5EF4-FFF2-40B4-BE49-F238E27FC236}">
              <a16:creationId xmlns:a16="http://schemas.microsoft.com/office/drawing/2014/main" id="{2621791C-B702-438C-B7A4-0174CD5B0E13}"/>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42" name="Drop Down 4" hidden="1">
          <a:extLst>
            <a:ext uri="{63B3BB69-23CF-44E3-9099-C40C66FF867C}">
              <a14:compatExt xmlns:a14="http://schemas.microsoft.com/office/drawing/2010/main" spid="_x0000_s2052"/>
            </a:ext>
            <a:ext uri="{FF2B5EF4-FFF2-40B4-BE49-F238E27FC236}">
              <a16:creationId xmlns:a16="http://schemas.microsoft.com/office/drawing/2014/main" id="{1B67DAA2-9CB2-477D-9293-7CD7A8600CE3}"/>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43" name="Drop Down 20" hidden="1">
          <a:extLst>
            <a:ext uri="{63B3BB69-23CF-44E3-9099-C40C66FF867C}">
              <a14:compatExt xmlns:a14="http://schemas.microsoft.com/office/drawing/2010/main" spid="_x0000_s2068"/>
            </a:ext>
            <a:ext uri="{FF2B5EF4-FFF2-40B4-BE49-F238E27FC236}">
              <a16:creationId xmlns:a16="http://schemas.microsoft.com/office/drawing/2014/main" id="{62B07E92-C77B-4EE7-A909-FC7E19B46BCD}"/>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44" name="Drop Down 24" hidden="1">
          <a:extLst>
            <a:ext uri="{63B3BB69-23CF-44E3-9099-C40C66FF867C}">
              <a14:compatExt xmlns:a14="http://schemas.microsoft.com/office/drawing/2010/main" spid="_x0000_s2072"/>
            </a:ext>
            <a:ext uri="{FF2B5EF4-FFF2-40B4-BE49-F238E27FC236}">
              <a16:creationId xmlns:a16="http://schemas.microsoft.com/office/drawing/2014/main" id="{BFB448F9-9EA1-4810-9F75-CC3E377132DC}"/>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45" name="Drop Down 4" hidden="1">
          <a:extLst>
            <a:ext uri="{63B3BB69-23CF-44E3-9099-C40C66FF867C}">
              <a14:compatExt xmlns:a14="http://schemas.microsoft.com/office/drawing/2010/main" spid="_x0000_s2052"/>
            </a:ext>
            <a:ext uri="{FF2B5EF4-FFF2-40B4-BE49-F238E27FC236}">
              <a16:creationId xmlns:a16="http://schemas.microsoft.com/office/drawing/2014/main" id="{3E19A099-AB49-4BEA-B51D-09AE4FA5C5AC}"/>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46" name="Drop Down 4" hidden="1">
          <a:extLst>
            <a:ext uri="{63B3BB69-23CF-44E3-9099-C40C66FF867C}">
              <a14:compatExt xmlns:a14="http://schemas.microsoft.com/office/drawing/2010/main" spid="_x0000_s2052"/>
            </a:ext>
            <a:ext uri="{FF2B5EF4-FFF2-40B4-BE49-F238E27FC236}">
              <a16:creationId xmlns:a16="http://schemas.microsoft.com/office/drawing/2014/main" id="{CFEF406F-177C-40E1-928D-23BBE8A49C91}"/>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47" name="Drop Down 4" hidden="1">
          <a:extLst>
            <a:ext uri="{63B3BB69-23CF-44E3-9099-C40C66FF867C}">
              <a14:compatExt xmlns:a14="http://schemas.microsoft.com/office/drawing/2010/main" spid="_x0000_s2052"/>
            </a:ext>
            <a:ext uri="{FF2B5EF4-FFF2-40B4-BE49-F238E27FC236}">
              <a16:creationId xmlns:a16="http://schemas.microsoft.com/office/drawing/2014/main" id="{9EEF2A40-9A78-4975-A867-65DF552440FF}"/>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48" name="Drop Down 4" hidden="1">
          <a:extLst>
            <a:ext uri="{63B3BB69-23CF-44E3-9099-C40C66FF867C}">
              <a14:compatExt xmlns:a14="http://schemas.microsoft.com/office/drawing/2010/main" spid="_x0000_s2052"/>
            </a:ext>
            <a:ext uri="{FF2B5EF4-FFF2-40B4-BE49-F238E27FC236}">
              <a16:creationId xmlns:a16="http://schemas.microsoft.com/office/drawing/2014/main" id="{966392AA-709C-4B31-BC3F-55BF21AB1253}"/>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49" name="Drop Down 4" hidden="1">
          <a:extLst>
            <a:ext uri="{63B3BB69-23CF-44E3-9099-C40C66FF867C}">
              <a14:compatExt xmlns:a14="http://schemas.microsoft.com/office/drawing/2010/main" spid="_x0000_s2052"/>
            </a:ext>
            <a:ext uri="{FF2B5EF4-FFF2-40B4-BE49-F238E27FC236}">
              <a16:creationId xmlns:a16="http://schemas.microsoft.com/office/drawing/2014/main" id="{E5EE5EC3-58F2-469B-AE3E-028F864C8C07}"/>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50" name="Drop Down 20" hidden="1">
          <a:extLst>
            <a:ext uri="{63B3BB69-23CF-44E3-9099-C40C66FF867C}">
              <a14:compatExt xmlns:a14="http://schemas.microsoft.com/office/drawing/2010/main" spid="_x0000_s2068"/>
            </a:ext>
            <a:ext uri="{FF2B5EF4-FFF2-40B4-BE49-F238E27FC236}">
              <a16:creationId xmlns:a16="http://schemas.microsoft.com/office/drawing/2014/main" id="{40AC7D7D-6D91-4001-803D-536D4C97EC53}"/>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51" name="Drop Down 24" hidden="1">
          <a:extLst>
            <a:ext uri="{63B3BB69-23CF-44E3-9099-C40C66FF867C}">
              <a14:compatExt xmlns:a14="http://schemas.microsoft.com/office/drawing/2010/main" spid="_x0000_s2072"/>
            </a:ext>
            <a:ext uri="{FF2B5EF4-FFF2-40B4-BE49-F238E27FC236}">
              <a16:creationId xmlns:a16="http://schemas.microsoft.com/office/drawing/2014/main" id="{DE7FBF0A-AD14-4B5A-81C2-EC4B0C1B9E84}"/>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52" name="Drop Down 4" hidden="1">
          <a:extLst>
            <a:ext uri="{63B3BB69-23CF-44E3-9099-C40C66FF867C}">
              <a14:compatExt xmlns:a14="http://schemas.microsoft.com/office/drawing/2010/main" spid="_x0000_s2052"/>
            </a:ext>
            <a:ext uri="{FF2B5EF4-FFF2-40B4-BE49-F238E27FC236}">
              <a16:creationId xmlns:a16="http://schemas.microsoft.com/office/drawing/2014/main" id="{E2C542AD-56D7-4B2D-9C49-6FC08FDCC858}"/>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53" name="Drop Down 4" hidden="1">
          <a:extLst>
            <a:ext uri="{63B3BB69-23CF-44E3-9099-C40C66FF867C}">
              <a14:compatExt xmlns:a14="http://schemas.microsoft.com/office/drawing/2010/main" spid="_x0000_s2052"/>
            </a:ext>
            <a:ext uri="{FF2B5EF4-FFF2-40B4-BE49-F238E27FC236}">
              <a16:creationId xmlns:a16="http://schemas.microsoft.com/office/drawing/2014/main" id="{B36CCF91-CE0D-409C-A20F-52C497DA39B4}"/>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54" name="Drop Down 4" hidden="1">
          <a:extLst>
            <a:ext uri="{63B3BB69-23CF-44E3-9099-C40C66FF867C}">
              <a14:compatExt xmlns:a14="http://schemas.microsoft.com/office/drawing/2010/main" spid="_x0000_s2052"/>
            </a:ext>
            <a:ext uri="{FF2B5EF4-FFF2-40B4-BE49-F238E27FC236}">
              <a16:creationId xmlns:a16="http://schemas.microsoft.com/office/drawing/2014/main" id="{BEFBA125-6F32-4F79-989D-9D57793D737F}"/>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55" name="Drop Down 4" hidden="1">
          <a:extLst>
            <a:ext uri="{63B3BB69-23CF-44E3-9099-C40C66FF867C}">
              <a14:compatExt xmlns:a14="http://schemas.microsoft.com/office/drawing/2010/main" spid="_x0000_s2052"/>
            </a:ext>
            <a:ext uri="{FF2B5EF4-FFF2-40B4-BE49-F238E27FC236}">
              <a16:creationId xmlns:a16="http://schemas.microsoft.com/office/drawing/2014/main" id="{6CBB8C35-F3A6-4D5D-AAB6-76C228F54693}"/>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56" name="Drop Down 4" hidden="1">
          <a:extLst>
            <a:ext uri="{63B3BB69-23CF-44E3-9099-C40C66FF867C}">
              <a14:compatExt xmlns:a14="http://schemas.microsoft.com/office/drawing/2010/main" spid="_x0000_s2052"/>
            </a:ext>
            <a:ext uri="{FF2B5EF4-FFF2-40B4-BE49-F238E27FC236}">
              <a16:creationId xmlns:a16="http://schemas.microsoft.com/office/drawing/2014/main" id="{D25DEAE9-D146-40E7-9AEC-9F0B8F38F71A}"/>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57" name="Drop Down 20" hidden="1">
          <a:extLst>
            <a:ext uri="{63B3BB69-23CF-44E3-9099-C40C66FF867C}">
              <a14:compatExt xmlns:a14="http://schemas.microsoft.com/office/drawing/2010/main" spid="_x0000_s2068"/>
            </a:ext>
            <a:ext uri="{FF2B5EF4-FFF2-40B4-BE49-F238E27FC236}">
              <a16:creationId xmlns:a16="http://schemas.microsoft.com/office/drawing/2014/main" id="{6B476031-82BE-4B6E-889C-5ABDBE286726}"/>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58" name="Drop Down 24" hidden="1">
          <a:extLst>
            <a:ext uri="{63B3BB69-23CF-44E3-9099-C40C66FF867C}">
              <a14:compatExt xmlns:a14="http://schemas.microsoft.com/office/drawing/2010/main" spid="_x0000_s2072"/>
            </a:ext>
            <a:ext uri="{FF2B5EF4-FFF2-40B4-BE49-F238E27FC236}">
              <a16:creationId xmlns:a16="http://schemas.microsoft.com/office/drawing/2014/main" id="{3A7AAA80-EF6B-4835-AC03-E7699BE8D00E}"/>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59" name="Drop Down 4" hidden="1">
          <a:extLst>
            <a:ext uri="{63B3BB69-23CF-44E3-9099-C40C66FF867C}">
              <a14:compatExt xmlns:a14="http://schemas.microsoft.com/office/drawing/2010/main" spid="_x0000_s2052"/>
            </a:ext>
            <a:ext uri="{FF2B5EF4-FFF2-40B4-BE49-F238E27FC236}">
              <a16:creationId xmlns:a16="http://schemas.microsoft.com/office/drawing/2014/main" id="{324F187C-EFFF-46EC-B201-75FB7C148E9B}"/>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60" name="Drop Down 4" hidden="1">
          <a:extLst>
            <a:ext uri="{63B3BB69-23CF-44E3-9099-C40C66FF867C}">
              <a14:compatExt xmlns:a14="http://schemas.microsoft.com/office/drawing/2010/main" spid="_x0000_s2052"/>
            </a:ext>
            <a:ext uri="{FF2B5EF4-FFF2-40B4-BE49-F238E27FC236}">
              <a16:creationId xmlns:a16="http://schemas.microsoft.com/office/drawing/2014/main" id="{ED244411-52EB-44C9-AC88-11D21A48150B}"/>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61" name="Drop Down 4" hidden="1">
          <a:extLst>
            <a:ext uri="{63B3BB69-23CF-44E3-9099-C40C66FF867C}">
              <a14:compatExt xmlns:a14="http://schemas.microsoft.com/office/drawing/2010/main" spid="_x0000_s2052"/>
            </a:ext>
            <a:ext uri="{FF2B5EF4-FFF2-40B4-BE49-F238E27FC236}">
              <a16:creationId xmlns:a16="http://schemas.microsoft.com/office/drawing/2014/main" id="{456725B3-D4D4-473A-9E99-58AAE6637C01}"/>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62" name="Drop Down 4" hidden="1">
          <a:extLst>
            <a:ext uri="{63B3BB69-23CF-44E3-9099-C40C66FF867C}">
              <a14:compatExt xmlns:a14="http://schemas.microsoft.com/office/drawing/2010/main" spid="_x0000_s2052"/>
            </a:ext>
            <a:ext uri="{FF2B5EF4-FFF2-40B4-BE49-F238E27FC236}">
              <a16:creationId xmlns:a16="http://schemas.microsoft.com/office/drawing/2014/main" id="{BED528B5-AB78-4AB6-BBB1-3C2E22312EBB}"/>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63" name="Drop Down 4" hidden="1">
          <a:extLst>
            <a:ext uri="{63B3BB69-23CF-44E3-9099-C40C66FF867C}">
              <a14:compatExt xmlns:a14="http://schemas.microsoft.com/office/drawing/2010/main" spid="_x0000_s2052"/>
            </a:ext>
            <a:ext uri="{FF2B5EF4-FFF2-40B4-BE49-F238E27FC236}">
              <a16:creationId xmlns:a16="http://schemas.microsoft.com/office/drawing/2014/main" id="{7F67170A-45CB-443B-9858-2DC3ECF50195}"/>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64" name="Drop Down 20" hidden="1">
          <a:extLst>
            <a:ext uri="{63B3BB69-23CF-44E3-9099-C40C66FF867C}">
              <a14:compatExt xmlns:a14="http://schemas.microsoft.com/office/drawing/2010/main" spid="_x0000_s2068"/>
            </a:ext>
            <a:ext uri="{FF2B5EF4-FFF2-40B4-BE49-F238E27FC236}">
              <a16:creationId xmlns:a16="http://schemas.microsoft.com/office/drawing/2014/main" id="{B735D23E-F54E-4249-A0D1-F9BAFC57DC12}"/>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65" name="Drop Down 24" hidden="1">
          <a:extLst>
            <a:ext uri="{63B3BB69-23CF-44E3-9099-C40C66FF867C}">
              <a14:compatExt xmlns:a14="http://schemas.microsoft.com/office/drawing/2010/main" spid="_x0000_s2072"/>
            </a:ext>
            <a:ext uri="{FF2B5EF4-FFF2-40B4-BE49-F238E27FC236}">
              <a16:creationId xmlns:a16="http://schemas.microsoft.com/office/drawing/2014/main" id="{8DB0F81D-542A-4663-AC0F-AF82FF76A9D2}"/>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66" name="Drop Down 4" hidden="1">
          <a:extLst>
            <a:ext uri="{63B3BB69-23CF-44E3-9099-C40C66FF867C}">
              <a14:compatExt xmlns:a14="http://schemas.microsoft.com/office/drawing/2010/main" spid="_x0000_s2052"/>
            </a:ext>
            <a:ext uri="{FF2B5EF4-FFF2-40B4-BE49-F238E27FC236}">
              <a16:creationId xmlns:a16="http://schemas.microsoft.com/office/drawing/2014/main" id="{92C9424E-F589-436E-A2ED-C6EC0775EA89}"/>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67" name="Drop Down 4" hidden="1">
          <a:extLst>
            <a:ext uri="{63B3BB69-23CF-44E3-9099-C40C66FF867C}">
              <a14:compatExt xmlns:a14="http://schemas.microsoft.com/office/drawing/2010/main" spid="_x0000_s2052"/>
            </a:ext>
            <a:ext uri="{FF2B5EF4-FFF2-40B4-BE49-F238E27FC236}">
              <a16:creationId xmlns:a16="http://schemas.microsoft.com/office/drawing/2014/main" id="{10A0A015-3938-48B0-A270-155A761AF868}"/>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68" name="Drop Down 4" hidden="1">
          <a:extLst>
            <a:ext uri="{63B3BB69-23CF-44E3-9099-C40C66FF867C}">
              <a14:compatExt xmlns:a14="http://schemas.microsoft.com/office/drawing/2010/main" spid="_x0000_s2052"/>
            </a:ext>
            <a:ext uri="{FF2B5EF4-FFF2-40B4-BE49-F238E27FC236}">
              <a16:creationId xmlns:a16="http://schemas.microsoft.com/office/drawing/2014/main" id="{FA0F7425-1456-46B8-8AE0-5FD987923A87}"/>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69" name="Drop Down 4" hidden="1">
          <a:extLst>
            <a:ext uri="{63B3BB69-23CF-44E3-9099-C40C66FF867C}">
              <a14:compatExt xmlns:a14="http://schemas.microsoft.com/office/drawing/2010/main" spid="_x0000_s2052"/>
            </a:ext>
            <a:ext uri="{FF2B5EF4-FFF2-40B4-BE49-F238E27FC236}">
              <a16:creationId xmlns:a16="http://schemas.microsoft.com/office/drawing/2014/main" id="{A19FD301-C86F-49F2-9BF6-FA29B3AC45BF}"/>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70" name="Drop Down 4" hidden="1">
          <a:extLst>
            <a:ext uri="{63B3BB69-23CF-44E3-9099-C40C66FF867C}">
              <a14:compatExt xmlns:a14="http://schemas.microsoft.com/office/drawing/2010/main" spid="_x0000_s2052"/>
            </a:ext>
            <a:ext uri="{FF2B5EF4-FFF2-40B4-BE49-F238E27FC236}">
              <a16:creationId xmlns:a16="http://schemas.microsoft.com/office/drawing/2014/main" id="{B6F7700C-2B4A-4E1F-AD37-8A57730D0364}"/>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71" name="Drop Down 20" hidden="1">
          <a:extLst>
            <a:ext uri="{63B3BB69-23CF-44E3-9099-C40C66FF867C}">
              <a14:compatExt xmlns:a14="http://schemas.microsoft.com/office/drawing/2010/main" spid="_x0000_s2068"/>
            </a:ext>
            <a:ext uri="{FF2B5EF4-FFF2-40B4-BE49-F238E27FC236}">
              <a16:creationId xmlns:a16="http://schemas.microsoft.com/office/drawing/2014/main" id="{5A58EC4D-D3F1-4E55-A203-44BE3A56DD55}"/>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72" name="Drop Down 24" hidden="1">
          <a:extLst>
            <a:ext uri="{63B3BB69-23CF-44E3-9099-C40C66FF867C}">
              <a14:compatExt xmlns:a14="http://schemas.microsoft.com/office/drawing/2010/main" spid="_x0000_s2072"/>
            </a:ext>
            <a:ext uri="{FF2B5EF4-FFF2-40B4-BE49-F238E27FC236}">
              <a16:creationId xmlns:a16="http://schemas.microsoft.com/office/drawing/2014/main" id="{A5EDA1D0-7119-4FEC-B20E-2C01239FCBB4}"/>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73" name="Drop Down 4" hidden="1">
          <a:extLst>
            <a:ext uri="{63B3BB69-23CF-44E3-9099-C40C66FF867C}">
              <a14:compatExt xmlns:a14="http://schemas.microsoft.com/office/drawing/2010/main" spid="_x0000_s2052"/>
            </a:ext>
            <a:ext uri="{FF2B5EF4-FFF2-40B4-BE49-F238E27FC236}">
              <a16:creationId xmlns:a16="http://schemas.microsoft.com/office/drawing/2014/main" id="{6B3CE433-CD13-4C92-A4DB-EAB994F24D88}"/>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74" name="Drop Down 4" hidden="1">
          <a:extLst>
            <a:ext uri="{63B3BB69-23CF-44E3-9099-C40C66FF867C}">
              <a14:compatExt xmlns:a14="http://schemas.microsoft.com/office/drawing/2010/main" spid="_x0000_s2052"/>
            </a:ext>
            <a:ext uri="{FF2B5EF4-FFF2-40B4-BE49-F238E27FC236}">
              <a16:creationId xmlns:a16="http://schemas.microsoft.com/office/drawing/2014/main" id="{E3E9FFCC-4646-457C-A806-57E07C3A7E7D}"/>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75" name="Drop Down 4" hidden="1">
          <a:extLst>
            <a:ext uri="{63B3BB69-23CF-44E3-9099-C40C66FF867C}">
              <a14:compatExt xmlns:a14="http://schemas.microsoft.com/office/drawing/2010/main" spid="_x0000_s2052"/>
            </a:ext>
            <a:ext uri="{FF2B5EF4-FFF2-40B4-BE49-F238E27FC236}">
              <a16:creationId xmlns:a16="http://schemas.microsoft.com/office/drawing/2014/main" id="{81AD7750-A954-4AF2-8CBA-94A5BAEF8AF1}"/>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76" name="Drop Down 4" hidden="1">
          <a:extLst>
            <a:ext uri="{63B3BB69-23CF-44E3-9099-C40C66FF867C}">
              <a14:compatExt xmlns:a14="http://schemas.microsoft.com/office/drawing/2010/main" spid="_x0000_s2052"/>
            </a:ext>
            <a:ext uri="{FF2B5EF4-FFF2-40B4-BE49-F238E27FC236}">
              <a16:creationId xmlns:a16="http://schemas.microsoft.com/office/drawing/2014/main" id="{37565B8F-6935-4262-BF1C-1D207D8CA76A}"/>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77" name="Drop Down 4" hidden="1">
          <a:extLst>
            <a:ext uri="{63B3BB69-23CF-44E3-9099-C40C66FF867C}">
              <a14:compatExt xmlns:a14="http://schemas.microsoft.com/office/drawing/2010/main" spid="_x0000_s2052"/>
            </a:ext>
            <a:ext uri="{FF2B5EF4-FFF2-40B4-BE49-F238E27FC236}">
              <a16:creationId xmlns:a16="http://schemas.microsoft.com/office/drawing/2014/main" id="{1B6D6227-74AC-4AAC-B4C5-8AFB5D3E1D59}"/>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78" name="Drop Down 20" hidden="1">
          <a:extLst>
            <a:ext uri="{63B3BB69-23CF-44E3-9099-C40C66FF867C}">
              <a14:compatExt xmlns:a14="http://schemas.microsoft.com/office/drawing/2010/main" spid="_x0000_s2068"/>
            </a:ext>
            <a:ext uri="{FF2B5EF4-FFF2-40B4-BE49-F238E27FC236}">
              <a16:creationId xmlns:a16="http://schemas.microsoft.com/office/drawing/2014/main" id="{895B6598-2BDE-411E-970D-95DA0D6B4D79}"/>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79" name="Drop Down 24" hidden="1">
          <a:extLst>
            <a:ext uri="{63B3BB69-23CF-44E3-9099-C40C66FF867C}">
              <a14:compatExt xmlns:a14="http://schemas.microsoft.com/office/drawing/2010/main" spid="_x0000_s2072"/>
            </a:ext>
            <a:ext uri="{FF2B5EF4-FFF2-40B4-BE49-F238E27FC236}">
              <a16:creationId xmlns:a16="http://schemas.microsoft.com/office/drawing/2014/main" id="{5B8DCE18-B76E-415D-AFA6-1473C3A048B9}"/>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80" name="Drop Down 4" hidden="1">
          <a:extLst>
            <a:ext uri="{63B3BB69-23CF-44E3-9099-C40C66FF867C}">
              <a14:compatExt xmlns:a14="http://schemas.microsoft.com/office/drawing/2010/main" spid="_x0000_s2052"/>
            </a:ext>
            <a:ext uri="{FF2B5EF4-FFF2-40B4-BE49-F238E27FC236}">
              <a16:creationId xmlns:a16="http://schemas.microsoft.com/office/drawing/2014/main" id="{5285B00B-1F3B-4DDD-8C8D-5BE9BA8CA2E2}"/>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81" name="Drop Down 4" hidden="1">
          <a:extLst>
            <a:ext uri="{63B3BB69-23CF-44E3-9099-C40C66FF867C}">
              <a14:compatExt xmlns:a14="http://schemas.microsoft.com/office/drawing/2010/main" spid="_x0000_s2052"/>
            </a:ext>
            <a:ext uri="{FF2B5EF4-FFF2-40B4-BE49-F238E27FC236}">
              <a16:creationId xmlns:a16="http://schemas.microsoft.com/office/drawing/2014/main" id="{E950C62B-DB71-4435-9316-39C2093D420E}"/>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82" name="Drop Down 4" hidden="1">
          <a:extLst>
            <a:ext uri="{63B3BB69-23CF-44E3-9099-C40C66FF867C}">
              <a14:compatExt xmlns:a14="http://schemas.microsoft.com/office/drawing/2010/main" spid="_x0000_s2052"/>
            </a:ext>
            <a:ext uri="{FF2B5EF4-FFF2-40B4-BE49-F238E27FC236}">
              <a16:creationId xmlns:a16="http://schemas.microsoft.com/office/drawing/2014/main" id="{A7F90CB3-1EE4-44BC-B52D-B7D973EE3E3F}"/>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83" name="Drop Down 4" hidden="1">
          <a:extLst>
            <a:ext uri="{63B3BB69-23CF-44E3-9099-C40C66FF867C}">
              <a14:compatExt xmlns:a14="http://schemas.microsoft.com/office/drawing/2010/main" spid="_x0000_s2052"/>
            </a:ext>
            <a:ext uri="{FF2B5EF4-FFF2-40B4-BE49-F238E27FC236}">
              <a16:creationId xmlns:a16="http://schemas.microsoft.com/office/drawing/2014/main" id="{8079AF45-5892-4317-A100-63780E1C96CC}"/>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84" name="Drop Down 4" hidden="1">
          <a:extLst>
            <a:ext uri="{63B3BB69-23CF-44E3-9099-C40C66FF867C}">
              <a14:compatExt xmlns:a14="http://schemas.microsoft.com/office/drawing/2010/main" spid="_x0000_s2052"/>
            </a:ext>
            <a:ext uri="{FF2B5EF4-FFF2-40B4-BE49-F238E27FC236}">
              <a16:creationId xmlns:a16="http://schemas.microsoft.com/office/drawing/2014/main" id="{C088124D-10DB-4155-A611-6E6E2DF658C5}"/>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85" name="Drop Down 20" hidden="1">
          <a:extLst>
            <a:ext uri="{63B3BB69-23CF-44E3-9099-C40C66FF867C}">
              <a14:compatExt xmlns:a14="http://schemas.microsoft.com/office/drawing/2010/main" spid="_x0000_s2068"/>
            </a:ext>
            <a:ext uri="{FF2B5EF4-FFF2-40B4-BE49-F238E27FC236}">
              <a16:creationId xmlns:a16="http://schemas.microsoft.com/office/drawing/2014/main" id="{C4E11C92-A44D-4572-8B5C-80DAEE03BD6A}"/>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86" name="Drop Down 24" hidden="1">
          <a:extLst>
            <a:ext uri="{63B3BB69-23CF-44E3-9099-C40C66FF867C}">
              <a14:compatExt xmlns:a14="http://schemas.microsoft.com/office/drawing/2010/main" spid="_x0000_s2072"/>
            </a:ext>
            <a:ext uri="{FF2B5EF4-FFF2-40B4-BE49-F238E27FC236}">
              <a16:creationId xmlns:a16="http://schemas.microsoft.com/office/drawing/2014/main" id="{3554A521-6275-49B9-A9B8-C2D671244269}"/>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87" name="Drop Down 4" hidden="1">
          <a:extLst>
            <a:ext uri="{63B3BB69-23CF-44E3-9099-C40C66FF867C}">
              <a14:compatExt xmlns:a14="http://schemas.microsoft.com/office/drawing/2010/main" spid="_x0000_s2052"/>
            </a:ext>
            <a:ext uri="{FF2B5EF4-FFF2-40B4-BE49-F238E27FC236}">
              <a16:creationId xmlns:a16="http://schemas.microsoft.com/office/drawing/2014/main" id="{27836888-43CB-4746-B632-D3C3BC779611}"/>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88" name="Drop Down 4" hidden="1">
          <a:extLst>
            <a:ext uri="{63B3BB69-23CF-44E3-9099-C40C66FF867C}">
              <a14:compatExt xmlns:a14="http://schemas.microsoft.com/office/drawing/2010/main" spid="_x0000_s2052"/>
            </a:ext>
            <a:ext uri="{FF2B5EF4-FFF2-40B4-BE49-F238E27FC236}">
              <a16:creationId xmlns:a16="http://schemas.microsoft.com/office/drawing/2014/main" id="{04369EEB-2B16-4AC4-B01D-03755E58848E}"/>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89" name="Drop Down 4" hidden="1">
          <a:extLst>
            <a:ext uri="{63B3BB69-23CF-44E3-9099-C40C66FF867C}">
              <a14:compatExt xmlns:a14="http://schemas.microsoft.com/office/drawing/2010/main" spid="_x0000_s2052"/>
            </a:ext>
            <a:ext uri="{FF2B5EF4-FFF2-40B4-BE49-F238E27FC236}">
              <a16:creationId xmlns:a16="http://schemas.microsoft.com/office/drawing/2014/main" id="{F88E1474-4C64-4C28-A0BA-A56A778919C8}"/>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90" name="Drop Down 4" hidden="1">
          <a:extLst>
            <a:ext uri="{63B3BB69-23CF-44E3-9099-C40C66FF867C}">
              <a14:compatExt xmlns:a14="http://schemas.microsoft.com/office/drawing/2010/main" spid="_x0000_s2052"/>
            </a:ext>
            <a:ext uri="{FF2B5EF4-FFF2-40B4-BE49-F238E27FC236}">
              <a16:creationId xmlns:a16="http://schemas.microsoft.com/office/drawing/2014/main" id="{29B924A6-73B2-4B8F-9722-E196F6928BF3}"/>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91" name="Drop Down 4" hidden="1">
          <a:extLst>
            <a:ext uri="{63B3BB69-23CF-44E3-9099-C40C66FF867C}">
              <a14:compatExt xmlns:a14="http://schemas.microsoft.com/office/drawing/2010/main" spid="_x0000_s2052"/>
            </a:ext>
            <a:ext uri="{FF2B5EF4-FFF2-40B4-BE49-F238E27FC236}">
              <a16:creationId xmlns:a16="http://schemas.microsoft.com/office/drawing/2014/main" id="{88169AD0-2C46-43EC-8B30-2E6463A898E5}"/>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92" name="Drop Down 20" hidden="1">
          <a:extLst>
            <a:ext uri="{63B3BB69-23CF-44E3-9099-C40C66FF867C}">
              <a14:compatExt xmlns:a14="http://schemas.microsoft.com/office/drawing/2010/main" spid="_x0000_s2068"/>
            </a:ext>
            <a:ext uri="{FF2B5EF4-FFF2-40B4-BE49-F238E27FC236}">
              <a16:creationId xmlns:a16="http://schemas.microsoft.com/office/drawing/2014/main" id="{7E5A30E9-FFB9-4CFA-91CD-CC6FCA69828A}"/>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093" name="Drop Down 24" hidden="1">
          <a:extLst>
            <a:ext uri="{63B3BB69-23CF-44E3-9099-C40C66FF867C}">
              <a14:compatExt xmlns:a14="http://schemas.microsoft.com/office/drawing/2010/main" spid="_x0000_s2072"/>
            </a:ext>
            <a:ext uri="{FF2B5EF4-FFF2-40B4-BE49-F238E27FC236}">
              <a16:creationId xmlns:a16="http://schemas.microsoft.com/office/drawing/2014/main" id="{AF269222-C6AD-4ADA-AECE-B0346D8A4857}"/>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94" name="Drop Down 4" hidden="1">
          <a:extLst>
            <a:ext uri="{63B3BB69-23CF-44E3-9099-C40C66FF867C}">
              <a14:compatExt xmlns:a14="http://schemas.microsoft.com/office/drawing/2010/main" spid="_x0000_s2052"/>
            </a:ext>
            <a:ext uri="{FF2B5EF4-FFF2-40B4-BE49-F238E27FC236}">
              <a16:creationId xmlns:a16="http://schemas.microsoft.com/office/drawing/2014/main" id="{93E1B6CE-5A40-410D-B9CA-EA6F7B1D2B45}"/>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95" name="Drop Down 4" hidden="1">
          <a:extLst>
            <a:ext uri="{63B3BB69-23CF-44E3-9099-C40C66FF867C}">
              <a14:compatExt xmlns:a14="http://schemas.microsoft.com/office/drawing/2010/main" spid="_x0000_s2052"/>
            </a:ext>
            <a:ext uri="{FF2B5EF4-FFF2-40B4-BE49-F238E27FC236}">
              <a16:creationId xmlns:a16="http://schemas.microsoft.com/office/drawing/2014/main" id="{3BAD1F17-64EE-43B3-B0D8-C29990F45FCC}"/>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96" name="Drop Down 4" hidden="1">
          <a:extLst>
            <a:ext uri="{63B3BB69-23CF-44E3-9099-C40C66FF867C}">
              <a14:compatExt xmlns:a14="http://schemas.microsoft.com/office/drawing/2010/main" spid="_x0000_s2052"/>
            </a:ext>
            <a:ext uri="{FF2B5EF4-FFF2-40B4-BE49-F238E27FC236}">
              <a16:creationId xmlns:a16="http://schemas.microsoft.com/office/drawing/2014/main" id="{4F4411A1-F562-437A-BCCA-22A573C520DA}"/>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097" name="Drop Down 4" hidden="1">
          <a:extLst>
            <a:ext uri="{63B3BB69-23CF-44E3-9099-C40C66FF867C}">
              <a14:compatExt xmlns:a14="http://schemas.microsoft.com/office/drawing/2010/main" spid="_x0000_s2052"/>
            </a:ext>
            <a:ext uri="{FF2B5EF4-FFF2-40B4-BE49-F238E27FC236}">
              <a16:creationId xmlns:a16="http://schemas.microsoft.com/office/drawing/2014/main" id="{AA608BFF-8FA4-4DCD-90FA-14485FF9AA01}"/>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098" name="Drop Down 4" hidden="1">
          <a:extLst>
            <a:ext uri="{63B3BB69-23CF-44E3-9099-C40C66FF867C}">
              <a14:compatExt xmlns:a14="http://schemas.microsoft.com/office/drawing/2010/main" spid="_x0000_s2052"/>
            </a:ext>
            <a:ext uri="{FF2B5EF4-FFF2-40B4-BE49-F238E27FC236}">
              <a16:creationId xmlns:a16="http://schemas.microsoft.com/office/drawing/2014/main" id="{75D9BF26-C562-4B29-BCB5-BA285DD68262}"/>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099" name="Drop Down 20" hidden="1">
          <a:extLst>
            <a:ext uri="{63B3BB69-23CF-44E3-9099-C40C66FF867C}">
              <a14:compatExt xmlns:a14="http://schemas.microsoft.com/office/drawing/2010/main" spid="_x0000_s2068"/>
            </a:ext>
            <a:ext uri="{FF2B5EF4-FFF2-40B4-BE49-F238E27FC236}">
              <a16:creationId xmlns:a16="http://schemas.microsoft.com/office/drawing/2014/main" id="{0FF295A5-93B9-48DA-B0B8-D39CC9952267}"/>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100" name="Drop Down 24" hidden="1">
          <a:extLst>
            <a:ext uri="{63B3BB69-23CF-44E3-9099-C40C66FF867C}">
              <a14:compatExt xmlns:a14="http://schemas.microsoft.com/office/drawing/2010/main" spid="_x0000_s2072"/>
            </a:ext>
            <a:ext uri="{FF2B5EF4-FFF2-40B4-BE49-F238E27FC236}">
              <a16:creationId xmlns:a16="http://schemas.microsoft.com/office/drawing/2014/main" id="{77A65BD1-CE19-4BFE-BDF4-4AC3D0C18815}"/>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101" name="Drop Down 4" hidden="1">
          <a:extLst>
            <a:ext uri="{63B3BB69-23CF-44E3-9099-C40C66FF867C}">
              <a14:compatExt xmlns:a14="http://schemas.microsoft.com/office/drawing/2010/main" spid="_x0000_s2052"/>
            </a:ext>
            <a:ext uri="{FF2B5EF4-FFF2-40B4-BE49-F238E27FC236}">
              <a16:creationId xmlns:a16="http://schemas.microsoft.com/office/drawing/2014/main" id="{8BEE8991-5F1B-4467-BE97-647BCC7F3F6E}"/>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102" name="Drop Down 4" hidden="1">
          <a:extLst>
            <a:ext uri="{63B3BB69-23CF-44E3-9099-C40C66FF867C}">
              <a14:compatExt xmlns:a14="http://schemas.microsoft.com/office/drawing/2010/main" spid="_x0000_s2052"/>
            </a:ext>
            <a:ext uri="{FF2B5EF4-FFF2-40B4-BE49-F238E27FC236}">
              <a16:creationId xmlns:a16="http://schemas.microsoft.com/office/drawing/2014/main" id="{38CDB139-D91E-4142-9F34-75210A7D5592}"/>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103" name="Drop Down 4" hidden="1">
          <a:extLst>
            <a:ext uri="{63B3BB69-23CF-44E3-9099-C40C66FF867C}">
              <a14:compatExt xmlns:a14="http://schemas.microsoft.com/office/drawing/2010/main" spid="_x0000_s2052"/>
            </a:ext>
            <a:ext uri="{FF2B5EF4-FFF2-40B4-BE49-F238E27FC236}">
              <a16:creationId xmlns:a16="http://schemas.microsoft.com/office/drawing/2014/main" id="{78B99E7E-16FA-451A-B800-4B9D9621402A}"/>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104" name="Drop Down 4" hidden="1">
          <a:extLst>
            <a:ext uri="{63B3BB69-23CF-44E3-9099-C40C66FF867C}">
              <a14:compatExt xmlns:a14="http://schemas.microsoft.com/office/drawing/2010/main" spid="_x0000_s2052"/>
            </a:ext>
            <a:ext uri="{FF2B5EF4-FFF2-40B4-BE49-F238E27FC236}">
              <a16:creationId xmlns:a16="http://schemas.microsoft.com/office/drawing/2014/main" id="{DE17CB0C-3B0E-4001-B472-564664232A6C}"/>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105" name="Drop Down 4" hidden="1">
          <a:extLst>
            <a:ext uri="{63B3BB69-23CF-44E3-9099-C40C66FF867C}">
              <a14:compatExt xmlns:a14="http://schemas.microsoft.com/office/drawing/2010/main" spid="_x0000_s2052"/>
            </a:ext>
            <a:ext uri="{FF2B5EF4-FFF2-40B4-BE49-F238E27FC236}">
              <a16:creationId xmlns:a16="http://schemas.microsoft.com/office/drawing/2014/main" id="{1CFC4728-DEC5-4DBD-A901-9301BE277A8F}"/>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130</xdr:row>
      <xdr:rowOff>0</xdr:rowOff>
    </xdr:from>
    <xdr:ext cx="1921468" cy="195685"/>
    <xdr:sp macro="" textlink="">
      <xdr:nvSpPr>
        <xdr:cNvPr id="4106" name="Drop Down 20" hidden="1">
          <a:extLst>
            <a:ext uri="{63B3BB69-23CF-44E3-9099-C40C66FF867C}">
              <a14:compatExt xmlns:a14="http://schemas.microsoft.com/office/drawing/2010/main" spid="_x0000_s2068"/>
            </a:ext>
            <a:ext uri="{FF2B5EF4-FFF2-40B4-BE49-F238E27FC236}">
              <a16:creationId xmlns:a16="http://schemas.microsoft.com/office/drawing/2014/main" id="{15F3A965-B6B3-4EA9-80E4-A42E4132EE16}"/>
            </a:ext>
          </a:extLst>
        </xdr:cNvPr>
        <xdr:cNvSpPr/>
      </xdr:nvSpPr>
      <xdr:spPr bwMode="auto">
        <a:xfrm>
          <a:off x="5974080" y="18798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130</xdr:row>
      <xdr:rowOff>0</xdr:rowOff>
    </xdr:from>
    <xdr:ext cx="2476500" cy="199970"/>
    <xdr:sp macro="" textlink="">
      <xdr:nvSpPr>
        <xdr:cNvPr id="4107" name="Drop Down 24" hidden="1">
          <a:extLst>
            <a:ext uri="{63B3BB69-23CF-44E3-9099-C40C66FF867C}">
              <a14:compatExt xmlns:a14="http://schemas.microsoft.com/office/drawing/2010/main" spid="_x0000_s2072"/>
            </a:ext>
            <a:ext uri="{FF2B5EF4-FFF2-40B4-BE49-F238E27FC236}">
              <a16:creationId xmlns:a16="http://schemas.microsoft.com/office/drawing/2014/main" id="{126FD716-AA5F-4D7B-90F5-9700D05E78A8}"/>
            </a:ext>
          </a:extLst>
        </xdr:cNvPr>
        <xdr:cNvSpPr/>
      </xdr:nvSpPr>
      <xdr:spPr bwMode="auto">
        <a:xfrm>
          <a:off x="3901440" y="18798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108" name="Drop Down 4" hidden="1">
          <a:extLst>
            <a:ext uri="{63B3BB69-23CF-44E3-9099-C40C66FF867C}">
              <a14:compatExt xmlns:a14="http://schemas.microsoft.com/office/drawing/2010/main" spid="_x0000_s2052"/>
            </a:ext>
            <a:ext uri="{FF2B5EF4-FFF2-40B4-BE49-F238E27FC236}">
              <a16:creationId xmlns:a16="http://schemas.microsoft.com/office/drawing/2014/main" id="{35C003ED-7FAD-4FB7-8016-09716D9C4003}"/>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109" name="Drop Down 4" hidden="1">
          <a:extLst>
            <a:ext uri="{63B3BB69-23CF-44E3-9099-C40C66FF867C}">
              <a14:compatExt xmlns:a14="http://schemas.microsoft.com/office/drawing/2010/main" spid="_x0000_s2052"/>
            </a:ext>
            <a:ext uri="{FF2B5EF4-FFF2-40B4-BE49-F238E27FC236}">
              <a16:creationId xmlns:a16="http://schemas.microsoft.com/office/drawing/2014/main" id="{5E09F49A-836A-4564-95DD-A2BB3350F956}"/>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130</xdr:row>
      <xdr:rowOff>0</xdr:rowOff>
    </xdr:from>
    <xdr:ext cx="2529840" cy="195685"/>
    <xdr:sp macro="" textlink="">
      <xdr:nvSpPr>
        <xdr:cNvPr id="4110" name="Drop Down 4" hidden="1">
          <a:extLst>
            <a:ext uri="{63B3BB69-23CF-44E3-9099-C40C66FF867C}">
              <a14:compatExt xmlns:a14="http://schemas.microsoft.com/office/drawing/2010/main" spid="_x0000_s2052"/>
            </a:ext>
            <a:ext uri="{FF2B5EF4-FFF2-40B4-BE49-F238E27FC236}">
              <a16:creationId xmlns:a16="http://schemas.microsoft.com/office/drawing/2014/main" id="{145BA737-C70B-4223-9545-AB117745237E}"/>
            </a:ext>
          </a:extLst>
        </xdr:cNvPr>
        <xdr:cNvSpPr/>
      </xdr:nvSpPr>
      <xdr:spPr bwMode="auto">
        <a:xfrm>
          <a:off x="553974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130</xdr:row>
      <xdr:rowOff>0</xdr:rowOff>
    </xdr:from>
    <xdr:ext cx="2529840" cy="195685"/>
    <xdr:sp macro="" textlink="">
      <xdr:nvSpPr>
        <xdr:cNvPr id="4111" name="Drop Down 4" hidden="1">
          <a:extLst>
            <a:ext uri="{63B3BB69-23CF-44E3-9099-C40C66FF867C}">
              <a14:compatExt xmlns:a14="http://schemas.microsoft.com/office/drawing/2010/main" spid="_x0000_s2052"/>
            </a:ext>
            <a:ext uri="{FF2B5EF4-FFF2-40B4-BE49-F238E27FC236}">
              <a16:creationId xmlns:a16="http://schemas.microsoft.com/office/drawing/2014/main" id="{28E722DE-ECF3-484B-8986-66F1FB13AD48}"/>
            </a:ext>
          </a:extLst>
        </xdr:cNvPr>
        <xdr:cNvSpPr/>
      </xdr:nvSpPr>
      <xdr:spPr bwMode="auto">
        <a:xfrm>
          <a:off x="5227320" y="18798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132</xdr:row>
      <xdr:rowOff>0</xdr:rowOff>
    </xdr:from>
    <xdr:ext cx="2529840" cy="195685"/>
    <xdr:sp macro="" textlink="">
      <xdr:nvSpPr>
        <xdr:cNvPr id="4112" name="Drop Down 4" hidden="1">
          <a:extLst>
            <a:ext uri="{63B3BB69-23CF-44E3-9099-C40C66FF867C}">
              <a14:compatExt xmlns:a14="http://schemas.microsoft.com/office/drawing/2010/main" spid="_x0000_s2052"/>
            </a:ext>
            <a:ext uri="{FF2B5EF4-FFF2-40B4-BE49-F238E27FC236}">
              <a16:creationId xmlns:a16="http://schemas.microsoft.com/office/drawing/2014/main" id="{2B4F0CFA-2F79-43D1-B60F-AAF3F24F2338}"/>
            </a:ext>
          </a:extLst>
        </xdr:cNvPr>
        <xdr:cNvSpPr/>
      </xdr:nvSpPr>
      <xdr:spPr bwMode="auto">
        <a:xfrm>
          <a:off x="5539740" y="19194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132</xdr:row>
      <xdr:rowOff>0</xdr:rowOff>
    </xdr:from>
    <xdr:ext cx="1921468" cy="195685"/>
    <xdr:sp macro="" textlink="">
      <xdr:nvSpPr>
        <xdr:cNvPr id="4113" name="Drop Down 20" hidden="1">
          <a:extLst>
            <a:ext uri="{63B3BB69-23CF-44E3-9099-C40C66FF867C}">
              <a14:compatExt xmlns:a14="http://schemas.microsoft.com/office/drawing/2010/main" spid="_x0000_s2068"/>
            </a:ext>
            <a:ext uri="{FF2B5EF4-FFF2-40B4-BE49-F238E27FC236}">
              <a16:creationId xmlns:a16="http://schemas.microsoft.com/office/drawing/2014/main" id="{F7629066-8081-487C-A34A-FCBAABACBB46}"/>
            </a:ext>
          </a:extLst>
        </xdr:cNvPr>
        <xdr:cNvSpPr/>
      </xdr:nvSpPr>
      <xdr:spPr bwMode="auto">
        <a:xfrm>
          <a:off x="5974080" y="191947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132</xdr:row>
      <xdr:rowOff>0</xdr:rowOff>
    </xdr:from>
    <xdr:ext cx="2476500" cy="199970"/>
    <xdr:sp macro="" textlink="">
      <xdr:nvSpPr>
        <xdr:cNvPr id="4114" name="Drop Down 24" hidden="1">
          <a:extLst>
            <a:ext uri="{63B3BB69-23CF-44E3-9099-C40C66FF867C}">
              <a14:compatExt xmlns:a14="http://schemas.microsoft.com/office/drawing/2010/main" spid="_x0000_s2072"/>
            </a:ext>
            <a:ext uri="{FF2B5EF4-FFF2-40B4-BE49-F238E27FC236}">
              <a16:creationId xmlns:a16="http://schemas.microsoft.com/office/drawing/2014/main" id="{7286C58E-022E-44DC-A9B2-122F53567A18}"/>
            </a:ext>
          </a:extLst>
        </xdr:cNvPr>
        <xdr:cNvSpPr/>
      </xdr:nvSpPr>
      <xdr:spPr bwMode="auto">
        <a:xfrm>
          <a:off x="3901440" y="1919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132</xdr:row>
      <xdr:rowOff>0</xdr:rowOff>
    </xdr:from>
    <xdr:ext cx="2529840" cy="195685"/>
    <xdr:sp macro="" textlink="">
      <xdr:nvSpPr>
        <xdr:cNvPr id="4115" name="Drop Down 4" hidden="1">
          <a:extLst>
            <a:ext uri="{63B3BB69-23CF-44E3-9099-C40C66FF867C}">
              <a14:compatExt xmlns:a14="http://schemas.microsoft.com/office/drawing/2010/main" spid="_x0000_s2052"/>
            </a:ext>
            <a:ext uri="{FF2B5EF4-FFF2-40B4-BE49-F238E27FC236}">
              <a16:creationId xmlns:a16="http://schemas.microsoft.com/office/drawing/2014/main" id="{A2BFCDF1-8E83-4A59-B4D9-0C61A6897F29}"/>
            </a:ext>
          </a:extLst>
        </xdr:cNvPr>
        <xdr:cNvSpPr/>
      </xdr:nvSpPr>
      <xdr:spPr bwMode="auto">
        <a:xfrm>
          <a:off x="5539740" y="19194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132</xdr:row>
      <xdr:rowOff>0</xdr:rowOff>
    </xdr:from>
    <xdr:ext cx="2529840" cy="195685"/>
    <xdr:sp macro="" textlink="">
      <xdr:nvSpPr>
        <xdr:cNvPr id="4116" name="Drop Down 4" hidden="1">
          <a:extLst>
            <a:ext uri="{63B3BB69-23CF-44E3-9099-C40C66FF867C}">
              <a14:compatExt xmlns:a14="http://schemas.microsoft.com/office/drawing/2010/main" spid="_x0000_s2052"/>
            </a:ext>
            <a:ext uri="{FF2B5EF4-FFF2-40B4-BE49-F238E27FC236}">
              <a16:creationId xmlns:a16="http://schemas.microsoft.com/office/drawing/2014/main" id="{8C9FD95D-2A07-463E-A952-BE3EF0A9394F}"/>
            </a:ext>
          </a:extLst>
        </xdr:cNvPr>
        <xdr:cNvSpPr/>
      </xdr:nvSpPr>
      <xdr:spPr bwMode="auto">
        <a:xfrm>
          <a:off x="5227320" y="19194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132</xdr:row>
      <xdr:rowOff>0</xdr:rowOff>
    </xdr:from>
    <xdr:ext cx="2529840" cy="195685"/>
    <xdr:sp macro="" textlink="">
      <xdr:nvSpPr>
        <xdr:cNvPr id="4117" name="Drop Down 4" hidden="1">
          <a:extLst>
            <a:ext uri="{63B3BB69-23CF-44E3-9099-C40C66FF867C}">
              <a14:compatExt xmlns:a14="http://schemas.microsoft.com/office/drawing/2010/main" spid="_x0000_s2052"/>
            </a:ext>
            <a:ext uri="{FF2B5EF4-FFF2-40B4-BE49-F238E27FC236}">
              <a16:creationId xmlns:a16="http://schemas.microsoft.com/office/drawing/2014/main" id="{82F2813E-F43F-4589-8149-7EEAEBFBC5A9}"/>
            </a:ext>
          </a:extLst>
        </xdr:cNvPr>
        <xdr:cNvSpPr/>
      </xdr:nvSpPr>
      <xdr:spPr bwMode="auto">
        <a:xfrm>
          <a:off x="5539740" y="19194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132</xdr:row>
      <xdr:rowOff>0</xdr:rowOff>
    </xdr:from>
    <xdr:ext cx="2529840" cy="195685"/>
    <xdr:sp macro="" textlink="">
      <xdr:nvSpPr>
        <xdr:cNvPr id="4118" name="Drop Down 4" hidden="1">
          <a:extLst>
            <a:ext uri="{63B3BB69-23CF-44E3-9099-C40C66FF867C}">
              <a14:compatExt xmlns:a14="http://schemas.microsoft.com/office/drawing/2010/main" spid="_x0000_s2052"/>
            </a:ext>
            <a:ext uri="{FF2B5EF4-FFF2-40B4-BE49-F238E27FC236}">
              <a16:creationId xmlns:a16="http://schemas.microsoft.com/office/drawing/2014/main" id="{F0647EDD-A98F-458A-A214-1D01C0AA8BE4}"/>
            </a:ext>
          </a:extLst>
        </xdr:cNvPr>
        <xdr:cNvSpPr/>
      </xdr:nvSpPr>
      <xdr:spPr bwMode="auto">
        <a:xfrm>
          <a:off x="5227320" y="191947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19" name="Drop Down 4" hidden="1">
          <a:extLst>
            <a:ext uri="{63B3BB69-23CF-44E3-9099-C40C66FF867C}">
              <a14:compatExt xmlns:a14="http://schemas.microsoft.com/office/drawing/2010/main" spid="_x0000_s2052"/>
            </a:ext>
            <a:ext uri="{FF2B5EF4-FFF2-40B4-BE49-F238E27FC236}">
              <a16:creationId xmlns:a16="http://schemas.microsoft.com/office/drawing/2014/main" id="{4DBFA00B-8267-4D73-BB69-55477AFE5FEF}"/>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20" name="Drop Down 20" hidden="1">
          <a:extLst>
            <a:ext uri="{63B3BB69-23CF-44E3-9099-C40C66FF867C}">
              <a14:compatExt xmlns:a14="http://schemas.microsoft.com/office/drawing/2010/main" spid="_x0000_s2068"/>
            </a:ext>
            <a:ext uri="{FF2B5EF4-FFF2-40B4-BE49-F238E27FC236}">
              <a16:creationId xmlns:a16="http://schemas.microsoft.com/office/drawing/2014/main" id="{5FEEE7C9-DE9E-4234-BA83-3B53361CB970}"/>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21" name="Drop Down 24" hidden="1">
          <a:extLst>
            <a:ext uri="{63B3BB69-23CF-44E3-9099-C40C66FF867C}">
              <a14:compatExt xmlns:a14="http://schemas.microsoft.com/office/drawing/2010/main" spid="_x0000_s2072"/>
            </a:ext>
            <a:ext uri="{FF2B5EF4-FFF2-40B4-BE49-F238E27FC236}">
              <a16:creationId xmlns:a16="http://schemas.microsoft.com/office/drawing/2014/main" id="{34320BD7-70D6-49E1-95DD-46119A544870}"/>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22" name="Drop Down 4" hidden="1">
          <a:extLst>
            <a:ext uri="{63B3BB69-23CF-44E3-9099-C40C66FF867C}">
              <a14:compatExt xmlns:a14="http://schemas.microsoft.com/office/drawing/2010/main" spid="_x0000_s2052"/>
            </a:ext>
            <a:ext uri="{FF2B5EF4-FFF2-40B4-BE49-F238E27FC236}">
              <a16:creationId xmlns:a16="http://schemas.microsoft.com/office/drawing/2014/main" id="{CEEC3143-E788-4858-AE38-4BB46DFB3206}"/>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23" name="Drop Down 4" hidden="1">
          <a:extLst>
            <a:ext uri="{63B3BB69-23CF-44E3-9099-C40C66FF867C}">
              <a14:compatExt xmlns:a14="http://schemas.microsoft.com/office/drawing/2010/main" spid="_x0000_s2052"/>
            </a:ext>
            <a:ext uri="{FF2B5EF4-FFF2-40B4-BE49-F238E27FC236}">
              <a16:creationId xmlns:a16="http://schemas.microsoft.com/office/drawing/2014/main" id="{0BC25B35-3877-4E5B-B3BE-24AB4F477E22}"/>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24" name="Drop Down 4" hidden="1">
          <a:extLst>
            <a:ext uri="{63B3BB69-23CF-44E3-9099-C40C66FF867C}">
              <a14:compatExt xmlns:a14="http://schemas.microsoft.com/office/drawing/2010/main" spid="_x0000_s2052"/>
            </a:ext>
            <a:ext uri="{FF2B5EF4-FFF2-40B4-BE49-F238E27FC236}">
              <a16:creationId xmlns:a16="http://schemas.microsoft.com/office/drawing/2014/main" id="{D19B0D64-067D-4C73-A1BA-84D30B4914A3}"/>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25" name="Drop Down 4" hidden="1">
          <a:extLst>
            <a:ext uri="{63B3BB69-23CF-44E3-9099-C40C66FF867C}">
              <a14:compatExt xmlns:a14="http://schemas.microsoft.com/office/drawing/2010/main" spid="_x0000_s2052"/>
            </a:ext>
            <a:ext uri="{FF2B5EF4-FFF2-40B4-BE49-F238E27FC236}">
              <a16:creationId xmlns:a16="http://schemas.microsoft.com/office/drawing/2014/main" id="{765A07C9-9207-4A82-A102-34B70E3B4C5B}"/>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26" name="Drop Down 4" hidden="1">
          <a:extLst>
            <a:ext uri="{63B3BB69-23CF-44E3-9099-C40C66FF867C}">
              <a14:compatExt xmlns:a14="http://schemas.microsoft.com/office/drawing/2010/main" spid="_x0000_s2052"/>
            </a:ext>
            <a:ext uri="{FF2B5EF4-FFF2-40B4-BE49-F238E27FC236}">
              <a16:creationId xmlns:a16="http://schemas.microsoft.com/office/drawing/2014/main" id="{E26F36B9-39A2-4009-8335-0472E66C66F5}"/>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27" name="Drop Down 20" hidden="1">
          <a:extLst>
            <a:ext uri="{63B3BB69-23CF-44E3-9099-C40C66FF867C}">
              <a14:compatExt xmlns:a14="http://schemas.microsoft.com/office/drawing/2010/main" spid="_x0000_s2068"/>
            </a:ext>
            <a:ext uri="{FF2B5EF4-FFF2-40B4-BE49-F238E27FC236}">
              <a16:creationId xmlns:a16="http://schemas.microsoft.com/office/drawing/2014/main" id="{B57563AD-4C0B-40D2-BA1E-1ACFAF130855}"/>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28" name="Drop Down 24" hidden="1">
          <a:extLst>
            <a:ext uri="{63B3BB69-23CF-44E3-9099-C40C66FF867C}">
              <a14:compatExt xmlns:a14="http://schemas.microsoft.com/office/drawing/2010/main" spid="_x0000_s2072"/>
            </a:ext>
            <a:ext uri="{FF2B5EF4-FFF2-40B4-BE49-F238E27FC236}">
              <a16:creationId xmlns:a16="http://schemas.microsoft.com/office/drawing/2014/main" id="{AE4F9769-37D4-4F82-8D00-8059E2E135B0}"/>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29" name="Drop Down 4" hidden="1">
          <a:extLst>
            <a:ext uri="{63B3BB69-23CF-44E3-9099-C40C66FF867C}">
              <a14:compatExt xmlns:a14="http://schemas.microsoft.com/office/drawing/2010/main" spid="_x0000_s2052"/>
            </a:ext>
            <a:ext uri="{FF2B5EF4-FFF2-40B4-BE49-F238E27FC236}">
              <a16:creationId xmlns:a16="http://schemas.microsoft.com/office/drawing/2014/main" id="{458C61DE-82C0-4DC1-B773-DBDF366E1F03}"/>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30" name="Drop Down 4" hidden="1">
          <a:extLst>
            <a:ext uri="{63B3BB69-23CF-44E3-9099-C40C66FF867C}">
              <a14:compatExt xmlns:a14="http://schemas.microsoft.com/office/drawing/2010/main" spid="_x0000_s2052"/>
            </a:ext>
            <a:ext uri="{FF2B5EF4-FFF2-40B4-BE49-F238E27FC236}">
              <a16:creationId xmlns:a16="http://schemas.microsoft.com/office/drawing/2014/main" id="{7CDD7ADE-629C-48A8-BAF7-FF0F7EC0D53C}"/>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31" name="Drop Down 4" hidden="1">
          <a:extLst>
            <a:ext uri="{63B3BB69-23CF-44E3-9099-C40C66FF867C}">
              <a14:compatExt xmlns:a14="http://schemas.microsoft.com/office/drawing/2010/main" spid="_x0000_s2052"/>
            </a:ext>
            <a:ext uri="{FF2B5EF4-FFF2-40B4-BE49-F238E27FC236}">
              <a16:creationId xmlns:a16="http://schemas.microsoft.com/office/drawing/2014/main" id="{487ABC5D-0CC8-483D-9325-5D8155B2FFA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32" name="Drop Down 4" hidden="1">
          <a:extLst>
            <a:ext uri="{63B3BB69-23CF-44E3-9099-C40C66FF867C}">
              <a14:compatExt xmlns:a14="http://schemas.microsoft.com/office/drawing/2010/main" spid="_x0000_s2052"/>
            </a:ext>
            <a:ext uri="{FF2B5EF4-FFF2-40B4-BE49-F238E27FC236}">
              <a16:creationId xmlns:a16="http://schemas.microsoft.com/office/drawing/2014/main" id="{D09206C7-F7D0-4120-9C3D-B1E9FDAB6C4A}"/>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33" name="Drop Down 4" hidden="1">
          <a:extLst>
            <a:ext uri="{63B3BB69-23CF-44E3-9099-C40C66FF867C}">
              <a14:compatExt xmlns:a14="http://schemas.microsoft.com/office/drawing/2010/main" spid="_x0000_s2052"/>
            </a:ext>
            <a:ext uri="{FF2B5EF4-FFF2-40B4-BE49-F238E27FC236}">
              <a16:creationId xmlns:a16="http://schemas.microsoft.com/office/drawing/2014/main" id="{A46E8BAF-5195-49B4-9483-B67A82A35B53}"/>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34" name="Drop Down 20" hidden="1">
          <a:extLst>
            <a:ext uri="{63B3BB69-23CF-44E3-9099-C40C66FF867C}">
              <a14:compatExt xmlns:a14="http://schemas.microsoft.com/office/drawing/2010/main" spid="_x0000_s2068"/>
            </a:ext>
            <a:ext uri="{FF2B5EF4-FFF2-40B4-BE49-F238E27FC236}">
              <a16:creationId xmlns:a16="http://schemas.microsoft.com/office/drawing/2014/main" id="{562812AC-4C1A-46F1-B5CB-55646847FE9A}"/>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35" name="Drop Down 24" hidden="1">
          <a:extLst>
            <a:ext uri="{63B3BB69-23CF-44E3-9099-C40C66FF867C}">
              <a14:compatExt xmlns:a14="http://schemas.microsoft.com/office/drawing/2010/main" spid="_x0000_s2072"/>
            </a:ext>
            <a:ext uri="{FF2B5EF4-FFF2-40B4-BE49-F238E27FC236}">
              <a16:creationId xmlns:a16="http://schemas.microsoft.com/office/drawing/2014/main" id="{4B4B8333-36E6-40F3-9101-97A59521C7DB}"/>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36" name="Drop Down 4" hidden="1">
          <a:extLst>
            <a:ext uri="{63B3BB69-23CF-44E3-9099-C40C66FF867C}">
              <a14:compatExt xmlns:a14="http://schemas.microsoft.com/office/drawing/2010/main" spid="_x0000_s2052"/>
            </a:ext>
            <a:ext uri="{FF2B5EF4-FFF2-40B4-BE49-F238E27FC236}">
              <a16:creationId xmlns:a16="http://schemas.microsoft.com/office/drawing/2014/main" id="{238E4D1F-7CBF-43DA-AADB-64D9DFFCE55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37" name="Drop Down 4" hidden="1">
          <a:extLst>
            <a:ext uri="{63B3BB69-23CF-44E3-9099-C40C66FF867C}">
              <a14:compatExt xmlns:a14="http://schemas.microsoft.com/office/drawing/2010/main" spid="_x0000_s2052"/>
            </a:ext>
            <a:ext uri="{FF2B5EF4-FFF2-40B4-BE49-F238E27FC236}">
              <a16:creationId xmlns:a16="http://schemas.microsoft.com/office/drawing/2014/main" id="{03DC4051-7AE0-4543-826C-6E80CB06EBED}"/>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38" name="Drop Down 4" hidden="1">
          <a:extLst>
            <a:ext uri="{63B3BB69-23CF-44E3-9099-C40C66FF867C}">
              <a14:compatExt xmlns:a14="http://schemas.microsoft.com/office/drawing/2010/main" spid="_x0000_s2052"/>
            </a:ext>
            <a:ext uri="{FF2B5EF4-FFF2-40B4-BE49-F238E27FC236}">
              <a16:creationId xmlns:a16="http://schemas.microsoft.com/office/drawing/2014/main" id="{787E140E-9D3F-4B85-8D41-E79839D47EFC}"/>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39" name="Drop Down 4" hidden="1">
          <a:extLst>
            <a:ext uri="{63B3BB69-23CF-44E3-9099-C40C66FF867C}">
              <a14:compatExt xmlns:a14="http://schemas.microsoft.com/office/drawing/2010/main" spid="_x0000_s2052"/>
            </a:ext>
            <a:ext uri="{FF2B5EF4-FFF2-40B4-BE49-F238E27FC236}">
              <a16:creationId xmlns:a16="http://schemas.microsoft.com/office/drawing/2014/main" id="{AF101671-8C48-4614-AB17-241AAAB53623}"/>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40" name="Drop Down 4" hidden="1">
          <a:extLst>
            <a:ext uri="{63B3BB69-23CF-44E3-9099-C40C66FF867C}">
              <a14:compatExt xmlns:a14="http://schemas.microsoft.com/office/drawing/2010/main" spid="_x0000_s2052"/>
            </a:ext>
            <a:ext uri="{FF2B5EF4-FFF2-40B4-BE49-F238E27FC236}">
              <a16:creationId xmlns:a16="http://schemas.microsoft.com/office/drawing/2014/main" id="{0C06F2E7-41AB-42A9-B964-45FAB09D8D4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41" name="Drop Down 20" hidden="1">
          <a:extLst>
            <a:ext uri="{63B3BB69-23CF-44E3-9099-C40C66FF867C}">
              <a14:compatExt xmlns:a14="http://schemas.microsoft.com/office/drawing/2010/main" spid="_x0000_s2068"/>
            </a:ext>
            <a:ext uri="{FF2B5EF4-FFF2-40B4-BE49-F238E27FC236}">
              <a16:creationId xmlns:a16="http://schemas.microsoft.com/office/drawing/2014/main" id="{16AE479E-7A60-4EE4-9583-4F685E7EE931}"/>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42" name="Drop Down 24" hidden="1">
          <a:extLst>
            <a:ext uri="{63B3BB69-23CF-44E3-9099-C40C66FF867C}">
              <a14:compatExt xmlns:a14="http://schemas.microsoft.com/office/drawing/2010/main" spid="_x0000_s2072"/>
            </a:ext>
            <a:ext uri="{FF2B5EF4-FFF2-40B4-BE49-F238E27FC236}">
              <a16:creationId xmlns:a16="http://schemas.microsoft.com/office/drawing/2014/main" id="{5F99FD96-A49F-4F4B-9AF4-DFEECEF61EB3}"/>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43" name="Drop Down 4" hidden="1">
          <a:extLst>
            <a:ext uri="{63B3BB69-23CF-44E3-9099-C40C66FF867C}">
              <a14:compatExt xmlns:a14="http://schemas.microsoft.com/office/drawing/2010/main" spid="_x0000_s2052"/>
            </a:ext>
            <a:ext uri="{FF2B5EF4-FFF2-40B4-BE49-F238E27FC236}">
              <a16:creationId xmlns:a16="http://schemas.microsoft.com/office/drawing/2014/main" id="{C10A4918-332D-456A-B13E-D505332F7DC4}"/>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44" name="Drop Down 4" hidden="1">
          <a:extLst>
            <a:ext uri="{63B3BB69-23CF-44E3-9099-C40C66FF867C}">
              <a14:compatExt xmlns:a14="http://schemas.microsoft.com/office/drawing/2010/main" spid="_x0000_s2052"/>
            </a:ext>
            <a:ext uri="{FF2B5EF4-FFF2-40B4-BE49-F238E27FC236}">
              <a16:creationId xmlns:a16="http://schemas.microsoft.com/office/drawing/2014/main" id="{54EAEC42-2FCC-41D9-BFC4-C31888ED0D3A}"/>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45" name="Drop Down 4" hidden="1">
          <a:extLst>
            <a:ext uri="{63B3BB69-23CF-44E3-9099-C40C66FF867C}">
              <a14:compatExt xmlns:a14="http://schemas.microsoft.com/office/drawing/2010/main" spid="_x0000_s2052"/>
            </a:ext>
            <a:ext uri="{FF2B5EF4-FFF2-40B4-BE49-F238E27FC236}">
              <a16:creationId xmlns:a16="http://schemas.microsoft.com/office/drawing/2014/main" id="{20C268ED-206B-4B99-BD1F-3FA61791D9E8}"/>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46" name="Drop Down 4" hidden="1">
          <a:extLst>
            <a:ext uri="{63B3BB69-23CF-44E3-9099-C40C66FF867C}">
              <a14:compatExt xmlns:a14="http://schemas.microsoft.com/office/drawing/2010/main" spid="_x0000_s2052"/>
            </a:ext>
            <a:ext uri="{FF2B5EF4-FFF2-40B4-BE49-F238E27FC236}">
              <a16:creationId xmlns:a16="http://schemas.microsoft.com/office/drawing/2014/main" id="{2D6DBC0F-A8E4-417F-86C0-21467A5AAA01}"/>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47" name="Drop Down 4" hidden="1">
          <a:extLst>
            <a:ext uri="{63B3BB69-23CF-44E3-9099-C40C66FF867C}">
              <a14:compatExt xmlns:a14="http://schemas.microsoft.com/office/drawing/2010/main" spid="_x0000_s2052"/>
            </a:ext>
            <a:ext uri="{FF2B5EF4-FFF2-40B4-BE49-F238E27FC236}">
              <a16:creationId xmlns:a16="http://schemas.microsoft.com/office/drawing/2014/main" id="{1130CF28-4E45-4F6F-99C6-341219E2AC5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48" name="Drop Down 20" hidden="1">
          <a:extLst>
            <a:ext uri="{63B3BB69-23CF-44E3-9099-C40C66FF867C}">
              <a14:compatExt xmlns:a14="http://schemas.microsoft.com/office/drawing/2010/main" spid="_x0000_s2068"/>
            </a:ext>
            <a:ext uri="{FF2B5EF4-FFF2-40B4-BE49-F238E27FC236}">
              <a16:creationId xmlns:a16="http://schemas.microsoft.com/office/drawing/2014/main" id="{276C9232-8B8A-425A-B2D0-05503CE4E3C3}"/>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49" name="Drop Down 24" hidden="1">
          <a:extLst>
            <a:ext uri="{63B3BB69-23CF-44E3-9099-C40C66FF867C}">
              <a14:compatExt xmlns:a14="http://schemas.microsoft.com/office/drawing/2010/main" spid="_x0000_s2072"/>
            </a:ext>
            <a:ext uri="{FF2B5EF4-FFF2-40B4-BE49-F238E27FC236}">
              <a16:creationId xmlns:a16="http://schemas.microsoft.com/office/drawing/2014/main" id="{5958B26C-8DC6-49DC-874D-515C4A056956}"/>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50" name="Drop Down 4" hidden="1">
          <a:extLst>
            <a:ext uri="{63B3BB69-23CF-44E3-9099-C40C66FF867C}">
              <a14:compatExt xmlns:a14="http://schemas.microsoft.com/office/drawing/2010/main" spid="_x0000_s2052"/>
            </a:ext>
            <a:ext uri="{FF2B5EF4-FFF2-40B4-BE49-F238E27FC236}">
              <a16:creationId xmlns:a16="http://schemas.microsoft.com/office/drawing/2014/main" id="{7912F6FD-31C9-479C-A19C-C31D677AED3C}"/>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51" name="Drop Down 4" hidden="1">
          <a:extLst>
            <a:ext uri="{63B3BB69-23CF-44E3-9099-C40C66FF867C}">
              <a14:compatExt xmlns:a14="http://schemas.microsoft.com/office/drawing/2010/main" spid="_x0000_s2052"/>
            </a:ext>
            <a:ext uri="{FF2B5EF4-FFF2-40B4-BE49-F238E27FC236}">
              <a16:creationId xmlns:a16="http://schemas.microsoft.com/office/drawing/2014/main" id="{7FA7BBC6-90A5-4774-834E-7CF28F5A14B9}"/>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52" name="Drop Down 4" hidden="1">
          <a:extLst>
            <a:ext uri="{63B3BB69-23CF-44E3-9099-C40C66FF867C}">
              <a14:compatExt xmlns:a14="http://schemas.microsoft.com/office/drawing/2010/main" spid="_x0000_s2052"/>
            </a:ext>
            <a:ext uri="{FF2B5EF4-FFF2-40B4-BE49-F238E27FC236}">
              <a16:creationId xmlns:a16="http://schemas.microsoft.com/office/drawing/2014/main" id="{FB2BE7E5-98AE-4453-889A-076BDBAE7B66}"/>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53" name="Drop Down 4" hidden="1">
          <a:extLst>
            <a:ext uri="{63B3BB69-23CF-44E3-9099-C40C66FF867C}">
              <a14:compatExt xmlns:a14="http://schemas.microsoft.com/office/drawing/2010/main" spid="_x0000_s2052"/>
            </a:ext>
            <a:ext uri="{FF2B5EF4-FFF2-40B4-BE49-F238E27FC236}">
              <a16:creationId xmlns:a16="http://schemas.microsoft.com/office/drawing/2014/main" id="{5EC62FCF-323B-411A-82CA-6AE7097067BC}"/>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54" name="Drop Down 4" hidden="1">
          <a:extLst>
            <a:ext uri="{63B3BB69-23CF-44E3-9099-C40C66FF867C}">
              <a14:compatExt xmlns:a14="http://schemas.microsoft.com/office/drawing/2010/main" spid="_x0000_s2052"/>
            </a:ext>
            <a:ext uri="{FF2B5EF4-FFF2-40B4-BE49-F238E27FC236}">
              <a16:creationId xmlns:a16="http://schemas.microsoft.com/office/drawing/2014/main" id="{0CCAED90-5075-4831-94D6-459A987F4020}"/>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55" name="Drop Down 20" hidden="1">
          <a:extLst>
            <a:ext uri="{63B3BB69-23CF-44E3-9099-C40C66FF867C}">
              <a14:compatExt xmlns:a14="http://schemas.microsoft.com/office/drawing/2010/main" spid="_x0000_s2068"/>
            </a:ext>
            <a:ext uri="{FF2B5EF4-FFF2-40B4-BE49-F238E27FC236}">
              <a16:creationId xmlns:a16="http://schemas.microsoft.com/office/drawing/2014/main" id="{608E355B-20E2-412C-89E5-A1C0EA69AF29}"/>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56" name="Drop Down 24" hidden="1">
          <a:extLst>
            <a:ext uri="{63B3BB69-23CF-44E3-9099-C40C66FF867C}">
              <a14:compatExt xmlns:a14="http://schemas.microsoft.com/office/drawing/2010/main" spid="_x0000_s2072"/>
            </a:ext>
            <a:ext uri="{FF2B5EF4-FFF2-40B4-BE49-F238E27FC236}">
              <a16:creationId xmlns:a16="http://schemas.microsoft.com/office/drawing/2014/main" id="{FCF0886C-AB1D-4869-B696-00F228EA319F}"/>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57" name="Drop Down 4" hidden="1">
          <a:extLst>
            <a:ext uri="{63B3BB69-23CF-44E3-9099-C40C66FF867C}">
              <a14:compatExt xmlns:a14="http://schemas.microsoft.com/office/drawing/2010/main" spid="_x0000_s2052"/>
            </a:ext>
            <a:ext uri="{FF2B5EF4-FFF2-40B4-BE49-F238E27FC236}">
              <a16:creationId xmlns:a16="http://schemas.microsoft.com/office/drawing/2014/main" id="{ACC391DA-FF95-4563-BD6E-63D18417581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58" name="Drop Down 4" hidden="1">
          <a:extLst>
            <a:ext uri="{63B3BB69-23CF-44E3-9099-C40C66FF867C}">
              <a14:compatExt xmlns:a14="http://schemas.microsoft.com/office/drawing/2010/main" spid="_x0000_s2052"/>
            </a:ext>
            <a:ext uri="{FF2B5EF4-FFF2-40B4-BE49-F238E27FC236}">
              <a16:creationId xmlns:a16="http://schemas.microsoft.com/office/drawing/2014/main" id="{9D2FFE5A-E4C6-435D-A620-D48A82E517DE}"/>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59" name="Drop Down 4" hidden="1">
          <a:extLst>
            <a:ext uri="{63B3BB69-23CF-44E3-9099-C40C66FF867C}">
              <a14:compatExt xmlns:a14="http://schemas.microsoft.com/office/drawing/2010/main" spid="_x0000_s2052"/>
            </a:ext>
            <a:ext uri="{FF2B5EF4-FFF2-40B4-BE49-F238E27FC236}">
              <a16:creationId xmlns:a16="http://schemas.microsoft.com/office/drawing/2014/main" id="{6A3904D1-6525-4B44-BA03-CD56A56D350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60" name="Drop Down 4" hidden="1">
          <a:extLst>
            <a:ext uri="{63B3BB69-23CF-44E3-9099-C40C66FF867C}">
              <a14:compatExt xmlns:a14="http://schemas.microsoft.com/office/drawing/2010/main" spid="_x0000_s2052"/>
            </a:ext>
            <a:ext uri="{FF2B5EF4-FFF2-40B4-BE49-F238E27FC236}">
              <a16:creationId xmlns:a16="http://schemas.microsoft.com/office/drawing/2014/main" id="{F07FAC21-CC2F-41C0-8CDA-28FE57C0831D}"/>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61" name="Drop Down 4" hidden="1">
          <a:extLst>
            <a:ext uri="{63B3BB69-23CF-44E3-9099-C40C66FF867C}">
              <a14:compatExt xmlns:a14="http://schemas.microsoft.com/office/drawing/2010/main" spid="_x0000_s2052"/>
            </a:ext>
            <a:ext uri="{FF2B5EF4-FFF2-40B4-BE49-F238E27FC236}">
              <a16:creationId xmlns:a16="http://schemas.microsoft.com/office/drawing/2014/main" id="{2133BC1D-98FA-4719-88C3-48BA9EC9B1E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62" name="Drop Down 20" hidden="1">
          <a:extLst>
            <a:ext uri="{63B3BB69-23CF-44E3-9099-C40C66FF867C}">
              <a14:compatExt xmlns:a14="http://schemas.microsoft.com/office/drawing/2010/main" spid="_x0000_s2068"/>
            </a:ext>
            <a:ext uri="{FF2B5EF4-FFF2-40B4-BE49-F238E27FC236}">
              <a16:creationId xmlns:a16="http://schemas.microsoft.com/office/drawing/2014/main" id="{43493A65-8EDB-4768-86E6-B701DF744FAC}"/>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63" name="Drop Down 24" hidden="1">
          <a:extLst>
            <a:ext uri="{63B3BB69-23CF-44E3-9099-C40C66FF867C}">
              <a14:compatExt xmlns:a14="http://schemas.microsoft.com/office/drawing/2010/main" spid="_x0000_s2072"/>
            </a:ext>
            <a:ext uri="{FF2B5EF4-FFF2-40B4-BE49-F238E27FC236}">
              <a16:creationId xmlns:a16="http://schemas.microsoft.com/office/drawing/2014/main" id="{C2B237DA-5EBC-4E43-95F4-3AAD88CA1A09}"/>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64" name="Drop Down 4" hidden="1">
          <a:extLst>
            <a:ext uri="{63B3BB69-23CF-44E3-9099-C40C66FF867C}">
              <a14:compatExt xmlns:a14="http://schemas.microsoft.com/office/drawing/2010/main" spid="_x0000_s2052"/>
            </a:ext>
            <a:ext uri="{FF2B5EF4-FFF2-40B4-BE49-F238E27FC236}">
              <a16:creationId xmlns:a16="http://schemas.microsoft.com/office/drawing/2014/main" id="{6AA55A32-5016-4CCC-A3C7-8065BA421767}"/>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65" name="Drop Down 4" hidden="1">
          <a:extLst>
            <a:ext uri="{63B3BB69-23CF-44E3-9099-C40C66FF867C}">
              <a14:compatExt xmlns:a14="http://schemas.microsoft.com/office/drawing/2010/main" spid="_x0000_s2052"/>
            </a:ext>
            <a:ext uri="{FF2B5EF4-FFF2-40B4-BE49-F238E27FC236}">
              <a16:creationId xmlns:a16="http://schemas.microsoft.com/office/drawing/2014/main" id="{BF8FC26B-5F4C-44D1-9943-4051258E1E1B}"/>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66" name="Drop Down 4" hidden="1">
          <a:extLst>
            <a:ext uri="{63B3BB69-23CF-44E3-9099-C40C66FF867C}">
              <a14:compatExt xmlns:a14="http://schemas.microsoft.com/office/drawing/2010/main" spid="_x0000_s2052"/>
            </a:ext>
            <a:ext uri="{FF2B5EF4-FFF2-40B4-BE49-F238E27FC236}">
              <a16:creationId xmlns:a16="http://schemas.microsoft.com/office/drawing/2014/main" id="{57BDFC26-E88F-476F-8DED-662229D9B1E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67" name="Drop Down 4" hidden="1">
          <a:extLst>
            <a:ext uri="{63B3BB69-23CF-44E3-9099-C40C66FF867C}">
              <a14:compatExt xmlns:a14="http://schemas.microsoft.com/office/drawing/2010/main" spid="_x0000_s2052"/>
            </a:ext>
            <a:ext uri="{FF2B5EF4-FFF2-40B4-BE49-F238E27FC236}">
              <a16:creationId xmlns:a16="http://schemas.microsoft.com/office/drawing/2014/main" id="{3C0E874A-89DD-4232-A320-5C91A05B540A}"/>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68" name="Drop Down 4" hidden="1">
          <a:extLst>
            <a:ext uri="{63B3BB69-23CF-44E3-9099-C40C66FF867C}">
              <a14:compatExt xmlns:a14="http://schemas.microsoft.com/office/drawing/2010/main" spid="_x0000_s2052"/>
            </a:ext>
            <a:ext uri="{FF2B5EF4-FFF2-40B4-BE49-F238E27FC236}">
              <a16:creationId xmlns:a16="http://schemas.microsoft.com/office/drawing/2014/main" id="{26A1A133-DD88-4F3A-AC69-E4CE07EA8F7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69" name="Drop Down 20" hidden="1">
          <a:extLst>
            <a:ext uri="{63B3BB69-23CF-44E3-9099-C40C66FF867C}">
              <a14:compatExt xmlns:a14="http://schemas.microsoft.com/office/drawing/2010/main" spid="_x0000_s2068"/>
            </a:ext>
            <a:ext uri="{FF2B5EF4-FFF2-40B4-BE49-F238E27FC236}">
              <a16:creationId xmlns:a16="http://schemas.microsoft.com/office/drawing/2014/main" id="{780BBCEC-B63C-457F-B953-EBCD9BB2F502}"/>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70" name="Drop Down 24" hidden="1">
          <a:extLst>
            <a:ext uri="{63B3BB69-23CF-44E3-9099-C40C66FF867C}">
              <a14:compatExt xmlns:a14="http://schemas.microsoft.com/office/drawing/2010/main" spid="_x0000_s2072"/>
            </a:ext>
            <a:ext uri="{FF2B5EF4-FFF2-40B4-BE49-F238E27FC236}">
              <a16:creationId xmlns:a16="http://schemas.microsoft.com/office/drawing/2014/main" id="{2E03A0DC-D020-49EE-8A4B-D5821D34991E}"/>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71" name="Drop Down 4" hidden="1">
          <a:extLst>
            <a:ext uri="{63B3BB69-23CF-44E3-9099-C40C66FF867C}">
              <a14:compatExt xmlns:a14="http://schemas.microsoft.com/office/drawing/2010/main" spid="_x0000_s2052"/>
            </a:ext>
            <a:ext uri="{FF2B5EF4-FFF2-40B4-BE49-F238E27FC236}">
              <a16:creationId xmlns:a16="http://schemas.microsoft.com/office/drawing/2014/main" id="{87B21869-98EC-4CB2-A121-F7B064EC5553}"/>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72" name="Drop Down 4" hidden="1">
          <a:extLst>
            <a:ext uri="{63B3BB69-23CF-44E3-9099-C40C66FF867C}">
              <a14:compatExt xmlns:a14="http://schemas.microsoft.com/office/drawing/2010/main" spid="_x0000_s2052"/>
            </a:ext>
            <a:ext uri="{FF2B5EF4-FFF2-40B4-BE49-F238E27FC236}">
              <a16:creationId xmlns:a16="http://schemas.microsoft.com/office/drawing/2014/main" id="{13FE9AEF-D813-4AFC-94C5-7A7C0AED5DA0}"/>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73" name="Drop Down 4" hidden="1">
          <a:extLst>
            <a:ext uri="{63B3BB69-23CF-44E3-9099-C40C66FF867C}">
              <a14:compatExt xmlns:a14="http://schemas.microsoft.com/office/drawing/2010/main" spid="_x0000_s2052"/>
            </a:ext>
            <a:ext uri="{FF2B5EF4-FFF2-40B4-BE49-F238E27FC236}">
              <a16:creationId xmlns:a16="http://schemas.microsoft.com/office/drawing/2014/main" id="{B60577C3-C5E7-4340-859B-78BCFEB4714F}"/>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74" name="Drop Down 4" hidden="1">
          <a:extLst>
            <a:ext uri="{63B3BB69-23CF-44E3-9099-C40C66FF867C}">
              <a14:compatExt xmlns:a14="http://schemas.microsoft.com/office/drawing/2010/main" spid="_x0000_s2052"/>
            </a:ext>
            <a:ext uri="{FF2B5EF4-FFF2-40B4-BE49-F238E27FC236}">
              <a16:creationId xmlns:a16="http://schemas.microsoft.com/office/drawing/2014/main" id="{1A8D605D-67BF-4243-9D52-7A0EC244AFD8}"/>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75" name="Drop Down 4" hidden="1">
          <a:extLst>
            <a:ext uri="{63B3BB69-23CF-44E3-9099-C40C66FF867C}">
              <a14:compatExt xmlns:a14="http://schemas.microsoft.com/office/drawing/2010/main" spid="_x0000_s2052"/>
            </a:ext>
            <a:ext uri="{FF2B5EF4-FFF2-40B4-BE49-F238E27FC236}">
              <a16:creationId xmlns:a16="http://schemas.microsoft.com/office/drawing/2014/main" id="{B66364B0-50D9-4119-A7B0-DA161CEDB162}"/>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76" name="Drop Down 20" hidden="1">
          <a:extLst>
            <a:ext uri="{63B3BB69-23CF-44E3-9099-C40C66FF867C}">
              <a14:compatExt xmlns:a14="http://schemas.microsoft.com/office/drawing/2010/main" spid="_x0000_s2068"/>
            </a:ext>
            <a:ext uri="{FF2B5EF4-FFF2-40B4-BE49-F238E27FC236}">
              <a16:creationId xmlns:a16="http://schemas.microsoft.com/office/drawing/2014/main" id="{CD2B4F3D-C534-4D93-A178-806E88E1ECE9}"/>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77" name="Drop Down 24" hidden="1">
          <a:extLst>
            <a:ext uri="{63B3BB69-23CF-44E3-9099-C40C66FF867C}">
              <a14:compatExt xmlns:a14="http://schemas.microsoft.com/office/drawing/2010/main" spid="_x0000_s2072"/>
            </a:ext>
            <a:ext uri="{FF2B5EF4-FFF2-40B4-BE49-F238E27FC236}">
              <a16:creationId xmlns:a16="http://schemas.microsoft.com/office/drawing/2014/main" id="{6FF5EBAD-8495-4CE3-8C56-C13DFADF381D}"/>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78" name="Drop Down 4" hidden="1">
          <a:extLst>
            <a:ext uri="{63B3BB69-23CF-44E3-9099-C40C66FF867C}">
              <a14:compatExt xmlns:a14="http://schemas.microsoft.com/office/drawing/2010/main" spid="_x0000_s2052"/>
            </a:ext>
            <a:ext uri="{FF2B5EF4-FFF2-40B4-BE49-F238E27FC236}">
              <a16:creationId xmlns:a16="http://schemas.microsoft.com/office/drawing/2014/main" id="{F15BC103-96A0-4970-B08C-D714F7338DA6}"/>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79" name="Drop Down 4" hidden="1">
          <a:extLst>
            <a:ext uri="{63B3BB69-23CF-44E3-9099-C40C66FF867C}">
              <a14:compatExt xmlns:a14="http://schemas.microsoft.com/office/drawing/2010/main" spid="_x0000_s2052"/>
            </a:ext>
            <a:ext uri="{FF2B5EF4-FFF2-40B4-BE49-F238E27FC236}">
              <a16:creationId xmlns:a16="http://schemas.microsoft.com/office/drawing/2014/main" id="{79856AA8-7EB9-49D8-8AD7-0C64DDE3E3B1}"/>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80" name="Drop Down 4" hidden="1">
          <a:extLst>
            <a:ext uri="{63B3BB69-23CF-44E3-9099-C40C66FF867C}">
              <a14:compatExt xmlns:a14="http://schemas.microsoft.com/office/drawing/2010/main" spid="_x0000_s2052"/>
            </a:ext>
            <a:ext uri="{FF2B5EF4-FFF2-40B4-BE49-F238E27FC236}">
              <a16:creationId xmlns:a16="http://schemas.microsoft.com/office/drawing/2014/main" id="{74074B29-A74C-4822-BBC2-F39957F9DD08}"/>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81" name="Drop Down 4" hidden="1">
          <a:extLst>
            <a:ext uri="{63B3BB69-23CF-44E3-9099-C40C66FF867C}">
              <a14:compatExt xmlns:a14="http://schemas.microsoft.com/office/drawing/2010/main" spid="_x0000_s2052"/>
            </a:ext>
            <a:ext uri="{FF2B5EF4-FFF2-40B4-BE49-F238E27FC236}">
              <a16:creationId xmlns:a16="http://schemas.microsoft.com/office/drawing/2014/main" id="{1FE80425-E6A0-44A7-8F97-8FD706978F0A}"/>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82" name="Drop Down 4" hidden="1">
          <a:extLst>
            <a:ext uri="{63B3BB69-23CF-44E3-9099-C40C66FF867C}">
              <a14:compatExt xmlns:a14="http://schemas.microsoft.com/office/drawing/2010/main" spid="_x0000_s2052"/>
            </a:ext>
            <a:ext uri="{FF2B5EF4-FFF2-40B4-BE49-F238E27FC236}">
              <a16:creationId xmlns:a16="http://schemas.microsoft.com/office/drawing/2014/main" id="{21FAA772-E135-435F-AB70-AE6738F67F3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83" name="Drop Down 20" hidden="1">
          <a:extLst>
            <a:ext uri="{63B3BB69-23CF-44E3-9099-C40C66FF867C}">
              <a14:compatExt xmlns:a14="http://schemas.microsoft.com/office/drawing/2010/main" spid="_x0000_s2068"/>
            </a:ext>
            <a:ext uri="{FF2B5EF4-FFF2-40B4-BE49-F238E27FC236}">
              <a16:creationId xmlns:a16="http://schemas.microsoft.com/office/drawing/2014/main" id="{943DC37D-10FE-4C15-93F5-FE0C1FB39A0F}"/>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84" name="Drop Down 24" hidden="1">
          <a:extLst>
            <a:ext uri="{63B3BB69-23CF-44E3-9099-C40C66FF867C}">
              <a14:compatExt xmlns:a14="http://schemas.microsoft.com/office/drawing/2010/main" spid="_x0000_s2072"/>
            </a:ext>
            <a:ext uri="{FF2B5EF4-FFF2-40B4-BE49-F238E27FC236}">
              <a16:creationId xmlns:a16="http://schemas.microsoft.com/office/drawing/2014/main" id="{46535E53-E531-4872-A402-D69C139EF1B3}"/>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85" name="Drop Down 4" hidden="1">
          <a:extLst>
            <a:ext uri="{63B3BB69-23CF-44E3-9099-C40C66FF867C}">
              <a14:compatExt xmlns:a14="http://schemas.microsoft.com/office/drawing/2010/main" spid="_x0000_s2052"/>
            </a:ext>
            <a:ext uri="{FF2B5EF4-FFF2-40B4-BE49-F238E27FC236}">
              <a16:creationId xmlns:a16="http://schemas.microsoft.com/office/drawing/2014/main" id="{3D01531C-8C84-487A-A9AE-C6E75AFBE948}"/>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86" name="Drop Down 4" hidden="1">
          <a:extLst>
            <a:ext uri="{63B3BB69-23CF-44E3-9099-C40C66FF867C}">
              <a14:compatExt xmlns:a14="http://schemas.microsoft.com/office/drawing/2010/main" spid="_x0000_s2052"/>
            </a:ext>
            <a:ext uri="{FF2B5EF4-FFF2-40B4-BE49-F238E27FC236}">
              <a16:creationId xmlns:a16="http://schemas.microsoft.com/office/drawing/2014/main" id="{6456C782-7407-4430-BBE0-7EC575A40691}"/>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87" name="Drop Down 4" hidden="1">
          <a:extLst>
            <a:ext uri="{63B3BB69-23CF-44E3-9099-C40C66FF867C}">
              <a14:compatExt xmlns:a14="http://schemas.microsoft.com/office/drawing/2010/main" spid="_x0000_s2052"/>
            </a:ext>
            <a:ext uri="{FF2B5EF4-FFF2-40B4-BE49-F238E27FC236}">
              <a16:creationId xmlns:a16="http://schemas.microsoft.com/office/drawing/2014/main" id="{597B1CBE-D9D2-4998-8048-901EB04CD261}"/>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88" name="Drop Down 4" hidden="1">
          <a:extLst>
            <a:ext uri="{63B3BB69-23CF-44E3-9099-C40C66FF867C}">
              <a14:compatExt xmlns:a14="http://schemas.microsoft.com/office/drawing/2010/main" spid="_x0000_s2052"/>
            </a:ext>
            <a:ext uri="{FF2B5EF4-FFF2-40B4-BE49-F238E27FC236}">
              <a16:creationId xmlns:a16="http://schemas.microsoft.com/office/drawing/2014/main" id="{0A030955-2DAC-4218-8936-EEC152587914}"/>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89" name="Drop Down 4" hidden="1">
          <a:extLst>
            <a:ext uri="{63B3BB69-23CF-44E3-9099-C40C66FF867C}">
              <a14:compatExt xmlns:a14="http://schemas.microsoft.com/office/drawing/2010/main" spid="_x0000_s2052"/>
            </a:ext>
            <a:ext uri="{FF2B5EF4-FFF2-40B4-BE49-F238E27FC236}">
              <a16:creationId xmlns:a16="http://schemas.microsoft.com/office/drawing/2014/main" id="{FD550B04-9C3E-4AC4-AF39-0656627025C8}"/>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90" name="Drop Down 20" hidden="1">
          <a:extLst>
            <a:ext uri="{63B3BB69-23CF-44E3-9099-C40C66FF867C}">
              <a14:compatExt xmlns:a14="http://schemas.microsoft.com/office/drawing/2010/main" spid="_x0000_s2068"/>
            </a:ext>
            <a:ext uri="{FF2B5EF4-FFF2-40B4-BE49-F238E27FC236}">
              <a16:creationId xmlns:a16="http://schemas.microsoft.com/office/drawing/2014/main" id="{845A17E4-A52B-4458-AB01-9E420A89EB64}"/>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91" name="Drop Down 24" hidden="1">
          <a:extLst>
            <a:ext uri="{63B3BB69-23CF-44E3-9099-C40C66FF867C}">
              <a14:compatExt xmlns:a14="http://schemas.microsoft.com/office/drawing/2010/main" spid="_x0000_s2072"/>
            </a:ext>
            <a:ext uri="{FF2B5EF4-FFF2-40B4-BE49-F238E27FC236}">
              <a16:creationId xmlns:a16="http://schemas.microsoft.com/office/drawing/2014/main" id="{B5262382-6294-4EA5-8352-EDF7D4914830}"/>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92" name="Drop Down 4" hidden="1">
          <a:extLst>
            <a:ext uri="{63B3BB69-23CF-44E3-9099-C40C66FF867C}">
              <a14:compatExt xmlns:a14="http://schemas.microsoft.com/office/drawing/2010/main" spid="_x0000_s2052"/>
            </a:ext>
            <a:ext uri="{FF2B5EF4-FFF2-40B4-BE49-F238E27FC236}">
              <a16:creationId xmlns:a16="http://schemas.microsoft.com/office/drawing/2014/main" id="{789BE358-3BEE-4141-B1C9-19038746443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93" name="Drop Down 4" hidden="1">
          <a:extLst>
            <a:ext uri="{63B3BB69-23CF-44E3-9099-C40C66FF867C}">
              <a14:compatExt xmlns:a14="http://schemas.microsoft.com/office/drawing/2010/main" spid="_x0000_s2052"/>
            </a:ext>
            <a:ext uri="{FF2B5EF4-FFF2-40B4-BE49-F238E27FC236}">
              <a16:creationId xmlns:a16="http://schemas.microsoft.com/office/drawing/2014/main" id="{C6B7DF61-ECC7-43C7-A06B-F78963974684}"/>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94" name="Drop Down 4" hidden="1">
          <a:extLst>
            <a:ext uri="{63B3BB69-23CF-44E3-9099-C40C66FF867C}">
              <a14:compatExt xmlns:a14="http://schemas.microsoft.com/office/drawing/2010/main" spid="_x0000_s2052"/>
            </a:ext>
            <a:ext uri="{FF2B5EF4-FFF2-40B4-BE49-F238E27FC236}">
              <a16:creationId xmlns:a16="http://schemas.microsoft.com/office/drawing/2014/main" id="{CF973D77-300D-4601-92C4-B5B6021859DF}"/>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195" name="Drop Down 4" hidden="1">
          <a:extLst>
            <a:ext uri="{63B3BB69-23CF-44E3-9099-C40C66FF867C}">
              <a14:compatExt xmlns:a14="http://schemas.microsoft.com/office/drawing/2010/main" spid="_x0000_s2052"/>
            </a:ext>
            <a:ext uri="{FF2B5EF4-FFF2-40B4-BE49-F238E27FC236}">
              <a16:creationId xmlns:a16="http://schemas.microsoft.com/office/drawing/2014/main" id="{A811310E-0C79-4345-BB98-70ED6F9AF545}"/>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96" name="Drop Down 4" hidden="1">
          <a:extLst>
            <a:ext uri="{63B3BB69-23CF-44E3-9099-C40C66FF867C}">
              <a14:compatExt xmlns:a14="http://schemas.microsoft.com/office/drawing/2010/main" spid="_x0000_s2052"/>
            </a:ext>
            <a:ext uri="{FF2B5EF4-FFF2-40B4-BE49-F238E27FC236}">
              <a16:creationId xmlns:a16="http://schemas.microsoft.com/office/drawing/2014/main" id="{8B1F4118-0AA2-4708-835E-8DBDDCAE5A1F}"/>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197" name="Drop Down 20" hidden="1">
          <a:extLst>
            <a:ext uri="{63B3BB69-23CF-44E3-9099-C40C66FF867C}">
              <a14:compatExt xmlns:a14="http://schemas.microsoft.com/office/drawing/2010/main" spid="_x0000_s2068"/>
            </a:ext>
            <a:ext uri="{FF2B5EF4-FFF2-40B4-BE49-F238E27FC236}">
              <a16:creationId xmlns:a16="http://schemas.microsoft.com/office/drawing/2014/main" id="{AB527030-0F7C-4E40-9D2C-71D71F886E9D}"/>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198" name="Drop Down 24" hidden="1">
          <a:extLst>
            <a:ext uri="{63B3BB69-23CF-44E3-9099-C40C66FF867C}">
              <a14:compatExt xmlns:a14="http://schemas.microsoft.com/office/drawing/2010/main" spid="_x0000_s2072"/>
            </a:ext>
            <a:ext uri="{FF2B5EF4-FFF2-40B4-BE49-F238E27FC236}">
              <a16:creationId xmlns:a16="http://schemas.microsoft.com/office/drawing/2014/main" id="{CD3685E2-6506-4D89-826E-ED958E58530A}"/>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199" name="Drop Down 4" hidden="1">
          <a:extLst>
            <a:ext uri="{63B3BB69-23CF-44E3-9099-C40C66FF867C}">
              <a14:compatExt xmlns:a14="http://schemas.microsoft.com/office/drawing/2010/main" spid="_x0000_s2052"/>
            </a:ext>
            <a:ext uri="{FF2B5EF4-FFF2-40B4-BE49-F238E27FC236}">
              <a16:creationId xmlns:a16="http://schemas.microsoft.com/office/drawing/2014/main" id="{2DA2571F-BCAC-41AE-983A-14229E196DBC}"/>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00" name="Drop Down 4" hidden="1">
          <a:extLst>
            <a:ext uri="{63B3BB69-23CF-44E3-9099-C40C66FF867C}">
              <a14:compatExt xmlns:a14="http://schemas.microsoft.com/office/drawing/2010/main" spid="_x0000_s2052"/>
            </a:ext>
            <a:ext uri="{FF2B5EF4-FFF2-40B4-BE49-F238E27FC236}">
              <a16:creationId xmlns:a16="http://schemas.microsoft.com/office/drawing/2014/main" id="{163BDFAB-E0E0-4300-87EF-DA4E4B640B07}"/>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01" name="Drop Down 4" hidden="1">
          <a:extLst>
            <a:ext uri="{63B3BB69-23CF-44E3-9099-C40C66FF867C}">
              <a14:compatExt xmlns:a14="http://schemas.microsoft.com/office/drawing/2010/main" spid="_x0000_s2052"/>
            </a:ext>
            <a:ext uri="{FF2B5EF4-FFF2-40B4-BE49-F238E27FC236}">
              <a16:creationId xmlns:a16="http://schemas.microsoft.com/office/drawing/2014/main" id="{D3AF469C-B2C9-4B45-8872-386460056D3B}"/>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02" name="Drop Down 4" hidden="1">
          <a:extLst>
            <a:ext uri="{63B3BB69-23CF-44E3-9099-C40C66FF867C}">
              <a14:compatExt xmlns:a14="http://schemas.microsoft.com/office/drawing/2010/main" spid="_x0000_s2052"/>
            </a:ext>
            <a:ext uri="{FF2B5EF4-FFF2-40B4-BE49-F238E27FC236}">
              <a16:creationId xmlns:a16="http://schemas.microsoft.com/office/drawing/2014/main" id="{931CAFA7-F0D9-4D6C-8017-49F41954D24E}"/>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03" name="Drop Down 4" hidden="1">
          <a:extLst>
            <a:ext uri="{63B3BB69-23CF-44E3-9099-C40C66FF867C}">
              <a14:compatExt xmlns:a14="http://schemas.microsoft.com/office/drawing/2010/main" spid="_x0000_s2052"/>
            </a:ext>
            <a:ext uri="{FF2B5EF4-FFF2-40B4-BE49-F238E27FC236}">
              <a16:creationId xmlns:a16="http://schemas.microsoft.com/office/drawing/2014/main" id="{C2134B24-0795-44A5-BC1C-5501B9624C54}"/>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204" name="Drop Down 20" hidden="1">
          <a:extLst>
            <a:ext uri="{63B3BB69-23CF-44E3-9099-C40C66FF867C}">
              <a14:compatExt xmlns:a14="http://schemas.microsoft.com/office/drawing/2010/main" spid="_x0000_s2068"/>
            </a:ext>
            <a:ext uri="{FF2B5EF4-FFF2-40B4-BE49-F238E27FC236}">
              <a16:creationId xmlns:a16="http://schemas.microsoft.com/office/drawing/2014/main" id="{3D0D09DD-A38E-4804-A313-B31FBF5B9A17}"/>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205" name="Drop Down 24" hidden="1">
          <a:extLst>
            <a:ext uri="{63B3BB69-23CF-44E3-9099-C40C66FF867C}">
              <a14:compatExt xmlns:a14="http://schemas.microsoft.com/office/drawing/2010/main" spid="_x0000_s2072"/>
            </a:ext>
            <a:ext uri="{FF2B5EF4-FFF2-40B4-BE49-F238E27FC236}">
              <a16:creationId xmlns:a16="http://schemas.microsoft.com/office/drawing/2014/main" id="{A557E8B7-1257-44B7-AF84-09956199E80E}"/>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06" name="Drop Down 4" hidden="1">
          <a:extLst>
            <a:ext uri="{63B3BB69-23CF-44E3-9099-C40C66FF867C}">
              <a14:compatExt xmlns:a14="http://schemas.microsoft.com/office/drawing/2010/main" spid="_x0000_s2052"/>
            </a:ext>
            <a:ext uri="{FF2B5EF4-FFF2-40B4-BE49-F238E27FC236}">
              <a16:creationId xmlns:a16="http://schemas.microsoft.com/office/drawing/2014/main" id="{24BA4D78-DB3F-45F0-A33E-202BC4EAD627}"/>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07" name="Drop Down 4" hidden="1">
          <a:extLst>
            <a:ext uri="{63B3BB69-23CF-44E3-9099-C40C66FF867C}">
              <a14:compatExt xmlns:a14="http://schemas.microsoft.com/office/drawing/2010/main" spid="_x0000_s2052"/>
            </a:ext>
            <a:ext uri="{FF2B5EF4-FFF2-40B4-BE49-F238E27FC236}">
              <a16:creationId xmlns:a16="http://schemas.microsoft.com/office/drawing/2014/main" id="{171F4FB6-BA3F-4078-87EF-5B74CB66E4A6}"/>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08" name="Drop Down 4" hidden="1">
          <a:extLst>
            <a:ext uri="{63B3BB69-23CF-44E3-9099-C40C66FF867C}">
              <a14:compatExt xmlns:a14="http://schemas.microsoft.com/office/drawing/2010/main" spid="_x0000_s2052"/>
            </a:ext>
            <a:ext uri="{FF2B5EF4-FFF2-40B4-BE49-F238E27FC236}">
              <a16:creationId xmlns:a16="http://schemas.microsoft.com/office/drawing/2014/main" id="{33CF449C-FC45-480E-9DE9-0B6FC7BD3363}"/>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09" name="Drop Down 4" hidden="1">
          <a:extLst>
            <a:ext uri="{63B3BB69-23CF-44E3-9099-C40C66FF867C}">
              <a14:compatExt xmlns:a14="http://schemas.microsoft.com/office/drawing/2010/main" spid="_x0000_s2052"/>
            </a:ext>
            <a:ext uri="{FF2B5EF4-FFF2-40B4-BE49-F238E27FC236}">
              <a16:creationId xmlns:a16="http://schemas.microsoft.com/office/drawing/2014/main" id="{BAB5BE3E-582D-45F6-B40F-7016AEBFBB0F}"/>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10" name="Drop Down 4" hidden="1">
          <a:extLst>
            <a:ext uri="{63B3BB69-23CF-44E3-9099-C40C66FF867C}">
              <a14:compatExt xmlns:a14="http://schemas.microsoft.com/office/drawing/2010/main" spid="_x0000_s2052"/>
            </a:ext>
            <a:ext uri="{FF2B5EF4-FFF2-40B4-BE49-F238E27FC236}">
              <a16:creationId xmlns:a16="http://schemas.microsoft.com/office/drawing/2014/main" id="{681EA814-3FC1-4025-BCC4-E10146C49B3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211" name="Drop Down 20" hidden="1">
          <a:extLst>
            <a:ext uri="{63B3BB69-23CF-44E3-9099-C40C66FF867C}">
              <a14:compatExt xmlns:a14="http://schemas.microsoft.com/office/drawing/2010/main" spid="_x0000_s2068"/>
            </a:ext>
            <a:ext uri="{FF2B5EF4-FFF2-40B4-BE49-F238E27FC236}">
              <a16:creationId xmlns:a16="http://schemas.microsoft.com/office/drawing/2014/main" id="{476C1DB3-A931-4391-A4C0-D0C5AF13041E}"/>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212" name="Drop Down 24" hidden="1">
          <a:extLst>
            <a:ext uri="{63B3BB69-23CF-44E3-9099-C40C66FF867C}">
              <a14:compatExt xmlns:a14="http://schemas.microsoft.com/office/drawing/2010/main" spid="_x0000_s2072"/>
            </a:ext>
            <a:ext uri="{FF2B5EF4-FFF2-40B4-BE49-F238E27FC236}">
              <a16:creationId xmlns:a16="http://schemas.microsoft.com/office/drawing/2014/main" id="{C2AEB73E-DD56-418E-8EF6-9ED2E5742992}"/>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13" name="Drop Down 4" hidden="1">
          <a:extLst>
            <a:ext uri="{63B3BB69-23CF-44E3-9099-C40C66FF867C}">
              <a14:compatExt xmlns:a14="http://schemas.microsoft.com/office/drawing/2010/main" spid="_x0000_s2052"/>
            </a:ext>
            <a:ext uri="{FF2B5EF4-FFF2-40B4-BE49-F238E27FC236}">
              <a16:creationId xmlns:a16="http://schemas.microsoft.com/office/drawing/2014/main" id="{9A10E815-9E1A-44CB-A6A1-D2F8CF8980D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14" name="Drop Down 4" hidden="1">
          <a:extLst>
            <a:ext uri="{63B3BB69-23CF-44E3-9099-C40C66FF867C}">
              <a14:compatExt xmlns:a14="http://schemas.microsoft.com/office/drawing/2010/main" spid="_x0000_s2052"/>
            </a:ext>
            <a:ext uri="{FF2B5EF4-FFF2-40B4-BE49-F238E27FC236}">
              <a16:creationId xmlns:a16="http://schemas.microsoft.com/office/drawing/2014/main" id="{9115E6EC-E149-4C9F-BE45-92D80D8EB47C}"/>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15" name="Drop Down 4" hidden="1">
          <a:extLst>
            <a:ext uri="{63B3BB69-23CF-44E3-9099-C40C66FF867C}">
              <a14:compatExt xmlns:a14="http://schemas.microsoft.com/office/drawing/2010/main" spid="_x0000_s2052"/>
            </a:ext>
            <a:ext uri="{FF2B5EF4-FFF2-40B4-BE49-F238E27FC236}">
              <a16:creationId xmlns:a16="http://schemas.microsoft.com/office/drawing/2014/main" id="{051B841A-2031-423C-9466-0F3A9FAA07A5}"/>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16" name="Drop Down 4" hidden="1">
          <a:extLst>
            <a:ext uri="{63B3BB69-23CF-44E3-9099-C40C66FF867C}">
              <a14:compatExt xmlns:a14="http://schemas.microsoft.com/office/drawing/2010/main" spid="_x0000_s2052"/>
            </a:ext>
            <a:ext uri="{FF2B5EF4-FFF2-40B4-BE49-F238E27FC236}">
              <a16:creationId xmlns:a16="http://schemas.microsoft.com/office/drawing/2014/main" id="{B9C48E1B-D211-4904-B41D-135F6D9967EE}"/>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17" name="Drop Down 4" hidden="1">
          <a:extLst>
            <a:ext uri="{63B3BB69-23CF-44E3-9099-C40C66FF867C}">
              <a14:compatExt xmlns:a14="http://schemas.microsoft.com/office/drawing/2010/main" spid="_x0000_s2052"/>
            </a:ext>
            <a:ext uri="{FF2B5EF4-FFF2-40B4-BE49-F238E27FC236}">
              <a16:creationId xmlns:a16="http://schemas.microsoft.com/office/drawing/2014/main" id="{A7C6490D-4F8B-4C0A-A308-67DC35A97C35}"/>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218" name="Drop Down 20" hidden="1">
          <a:extLst>
            <a:ext uri="{63B3BB69-23CF-44E3-9099-C40C66FF867C}">
              <a14:compatExt xmlns:a14="http://schemas.microsoft.com/office/drawing/2010/main" spid="_x0000_s2068"/>
            </a:ext>
            <a:ext uri="{FF2B5EF4-FFF2-40B4-BE49-F238E27FC236}">
              <a16:creationId xmlns:a16="http://schemas.microsoft.com/office/drawing/2014/main" id="{81808DE9-7B3C-4A5C-9E6F-B3F76B99435B}"/>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219" name="Drop Down 24" hidden="1">
          <a:extLst>
            <a:ext uri="{63B3BB69-23CF-44E3-9099-C40C66FF867C}">
              <a14:compatExt xmlns:a14="http://schemas.microsoft.com/office/drawing/2010/main" spid="_x0000_s2072"/>
            </a:ext>
            <a:ext uri="{FF2B5EF4-FFF2-40B4-BE49-F238E27FC236}">
              <a16:creationId xmlns:a16="http://schemas.microsoft.com/office/drawing/2014/main" id="{D3EDEE02-AB2B-4B3D-9D97-3D672DFE37F9}"/>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20" name="Drop Down 4" hidden="1">
          <a:extLst>
            <a:ext uri="{63B3BB69-23CF-44E3-9099-C40C66FF867C}">
              <a14:compatExt xmlns:a14="http://schemas.microsoft.com/office/drawing/2010/main" spid="_x0000_s2052"/>
            </a:ext>
            <a:ext uri="{FF2B5EF4-FFF2-40B4-BE49-F238E27FC236}">
              <a16:creationId xmlns:a16="http://schemas.microsoft.com/office/drawing/2014/main" id="{E8DD0B2C-F9B4-4779-ABC6-246254B03E9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21" name="Drop Down 4" hidden="1">
          <a:extLst>
            <a:ext uri="{63B3BB69-23CF-44E3-9099-C40C66FF867C}">
              <a14:compatExt xmlns:a14="http://schemas.microsoft.com/office/drawing/2010/main" spid="_x0000_s2052"/>
            </a:ext>
            <a:ext uri="{FF2B5EF4-FFF2-40B4-BE49-F238E27FC236}">
              <a16:creationId xmlns:a16="http://schemas.microsoft.com/office/drawing/2014/main" id="{DA087BBD-439A-4143-93EB-3C1C714326D4}"/>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22" name="Drop Down 4" hidden="1">
          <a:extLst>
            <a:ext uri="{63B3BB69-23CF-44E3-9099-C40C66FF867C}">
              <a14:compatExt xmlns:a14="http://schemas.microsoft.com/office/drawing/2010/main" spid="_x0000_s2052"/>
            </a:ext>
            <a:ext uri="{FF2B5EF4-FFF2-40B4-BE49-F238E27FC236}">
              <a16:creationId xmlns:a16="http://schemas.microsoft.com/office/drawing/2014/main" id="{E7BF7208-C86D-4BBE-A881-D3653FCB93F5}"/>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23" name="Drop Down 4" hidden="1">
          <a:extLst>
            <a:ext uri="{63B3BB69-23CF-44E3-9099-C40C66FF867C}">
              <a14:compatExt xmlns:a14="http://schemas.microsoft.com/office/drawing/2010/main" spid="_x0000_s2052"/>
            </a:ext>
            <a:ext uri="{FF2B5EF4-FFF2-40B4-BE49-F238E27FC236}">
              <a16:creationId xmlns:a16="http://schemas.microsoft.com/office/drawing/2014/main" id="{E5DE7577-B616-41D2-B63D-A49DC12DC7DA}"/>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24" name="Drop Down 4" hidden="1">
          <a:extLst>
            <a:ext uri="{63B3BB69-23CF-44E3-9099-C40C66FF867C}">
              <a14:compatExt xmlns:a14="http://schemas.microsoft.com/office/drawing/2010/main" spid="_x0000_s2052"/>
            </a:ext>
            <a:ext uri="{FF2B5EF4-FFF2-40B4-BE49-F238E27FC236}">
              <a16:creationId xmlns:a16="http://schemas.microsoft.com/office/drawing/2014/main" id="{8F134FF6-B401-45A8-8C07-634063472B5D}"/>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225" name="Drop Down 20" hidden="1">
          <a:extLst>
            <a:ext uri="{63B3BB69-23CF-44E3-9099-C40C66FF867C}">
              <a14:compatExt xmlns:a14="http://schemas.microsoft.com/office/drawing/2010/main" spid="_x0000_s2068"/>
            </a:ext>
            <a:ext uri="{FF2B5EF4-FFF2-40B4-BE49-F238E27FC236}">
              <a16:creationId xmlns:a16="http://schemas.microsoft.com/office/drawing/2014/main" id="{233863D7-47E1-4408-B4AC-B1E2ECA42DD7}"/>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226" name="Drop Down 24" hidden="1">
          <a:extLst>
            <a:ext uri="{63B3BB69-23CF-44E3-9099-C40C66FF867C}">
              <a14:compatExt xmlns:a14="http://schemas.microsoft.com/office/drawing/2010/main" spid="_x0000_s2072"/>
            </a:ext>
            <a:ext uri="{FF2B5EF4-FFF2-40B4-BE49-F238E27FC236}">
              <a16:creationId xmlns:a16="http://schemas.microsoft.com/office/drawing/2014/main" id="{71FE1856-41F7-4BB6-B9FC-8EDCD2443356}"/>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27" name="Drop Down 4" hidden="1">
          <a:extLst>
            <a:ext uri="{63B3BB69-23CF-44E3-9099-C40C66FF867C}">
              <a14:compatExt xmlns:a14="http://schemas.microsoft.com/office/drawing/2010/main" spid="_x0000_s2052"/>
            </a:ext>
            <a:ext uri="{FF2B5EF4-FFF2-40B4-BE49-F238E27FC236}">
              <a16:creationId xmlns:a16="http://schemas.microsoft.com/office/drawing/2014/main" id="{4CD34697-A27A-4182-984C-AE9876C9E5B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28" name="Drop Down 4" hidden="1">
          <a:extLst>
            <a:ext uri="{63B3BB69-23CF-44E3-9099-C40C66FF867C}">
              <a14:compatExt xmlns:a14="http://schemas.microsoft.com/office/drawing/2010/main" spid="_x0000_s2052"/>
            </a:ext>
            <a:ext uri="{FF2B5EF4-FFF2-40B4-BE49-F238E27FC236}">
              <a16:creationId xmlns:a16="http://schemas.microsoft.com/office/drawing/2014/main" id="{C7907474-9B85-4A7A-A8BB-DADD1E565E56}"/>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29" name="Drop Down 4" hidden="1">
          <a:extLst>
            <a:ext uri="{63B3BB69-23CF-44E3-9099-C40C66FF867C}">
              <a14:compatExt xmlns:a14="http://schemas.microsoft.com/office/drawing/2010/main" spid="_x0000_s2052"/>
            </a:ext>
            <a:ext uri="{FF2B5EF4-FFF2-40B4-BE49-F238E27FC236}">
              <a16:creationId xmlns:a16="http://schemas.microsoft.com/office/drawing/2014/main" id="{E69A187B-9164-4CCD-9F73-BA10B88296D5}"/>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30" name="Drop Down 4" hidden="1">
          <a:extLst>
            <a:ext uri="{63B3BB69-23CF-44E3-9099-C40C66FF867C}">
              <a14:compatExt xmlns:a14="http://schemas.microsoft.com/office/drawing/2010/main" spid="_x0000_s2052"/>
            </a:ext>
            <a:ext uri="{FF2B5EF4-FFF2-40B4-BE49-F238E27FC236}">
              <a16:creationId xmlns:a16="http://schemas.microsoft.com/office/drawing/2014/main" id="{8B925571-31A4-41A0-8CBC-483B46E42EFE}"/>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31" name="Drop Down 4" hidden="1">
          <a:extLst>
            <a:ext uri="{63B3BB69-23CF-44E3-9099-C40C66FF867C}">
              <a14:compatExt xmlns:a14="http://schemas.microsoft.com/office/drawing/2010/main" spid="_x0000_s2052"/>
            </a:ext>
            <a:ext uri="{FF2B5EF4-FFF2-40B4-BE49-F238E27FC236}">
              <a16:creationId xmlns:a16="http://schemas.microsoft.com/office/drawing/2014/main" id="{68C4B3F1-7BEF-4FEA-8F3F-A03908663E37}"/>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232" name="Drop Down 20" hidden="1">
          <a:extLst>
            <a:ext uri="{63B3BB69-23CF-44E3-9099-C40C66FF867C}">
              <a14:compatExt xmlns:a14="http://schemas.microsoft.com/office/drawing/2010/main" spid="_x0000_s2068"/>
            </a:ext>
            <a:ext uri="{FF2B5EF4-FFF2-40B4-BE49-F238E27FC236}">
              <a16:creationId xmlns:a16="http://schemas.microsoft.com/office/drawing/2014/main" id="{50EF41F4-BDF1-4994-B4C5-0DA4E9F42687}"/>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233" name="Drop Down 24" hidden="1">
          <a:extLst>
            <a:ext uri="{63B3BB69-23CF-44E3-9099-C40C66FF867C}">
              <a14:compatExt xmlns:a14="http://schemas.microsoft.com/office/drawing/2010/main" spid="_x0000_s2072"/>
            </a:ext>
            <a:ext uri="{FF2B5EF4-FFF2-40B4-BE49-F238E27FC236}">
              <a16:creationId xmlns:a16="http://schemas.microsoft.com/office/drawing/2014/main" id="{7F8470D8-06A9-469E-BCDD-2AC934F68866}"/>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34" name="Drop Down 4" hidden="1">
          <a:extLst>
            <a:ext uri="{63B3BB69-23CF-44E3-9099-C40C66FF867C}">
              <a14:compatExt xmlns:a14="http://schemas.microsoft.com/office/drawing/2010/main" spid="_x0000_s2052"/>
            </a:ext>
            <a:ext uri="{FF2B5EF4-FFF2-40B4-BE49-F238E27FC236}">
              <a16:creationId xmlns:a16="http://schemas.microsoft.com/office/drawing/2014/main" id="{FCEC6546-FB11-402C-8673-A9979355D454}"/>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35" name="Drop Down 4" hidden="1">
          <a:extLst>
            <a:ext uri="{63B3BB69-23CF-44E3-9099-C40C66FF867C}">
              <a14:compatExt xmlns:a14="http://schemas.microsoft.com/office/drawing/2010/main" spid="_x0000_s2052"/>
            </a:ext>
            <a:ext uri="{FF2B5EF4-FFF2-40B4-BE49-F238E27FC236}">
              <a16:creationId xmlns:a16="http://schemas.microsoft.com/office/drawing/2014/main" id="{4A78DF0E-E9F1-4F84-A024-06EDFB9EA445}"/>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36" name="Drop Down 4" hidden="1">
          <a:extLst>
            <a:ext uri="{63B3BB69-23CF-44E3-9099-C40C66FF867C}">
              <a14:compatExt xmlns:a14="http://schemas.microsoft.com/office/drawing/2010/main" spid="_x0000_s2052"/>
            </a:ext>
            <a:ext uri="{FF2B5EF4-FFF2-40B4-BE49-F238E27FC236}">
              <a16:creationId xmlns:a16="http://schemas.microsoft.com/office/drawing/2014/main" id="{6660AC4D-6EC0-45F0-8BD6-7E6203BDFC69}"/>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37" name="Drop Down 4" hidden="1">
          <a:extLst>
            <a:ext uri="{63B3BB69-23CF-44E3-9099-C40C66FF867C}">
              <a14:compatExt xmlns:a14="http://schemas.microsoft.com/office/drawing/2010/main" spid="_x0000_s2052"/>
            </a:ext>
            <a:ext uri="{FF2B5EF4-FFF2-40B4-BE49-F238E27FC236}">
              <a16:creationId xmlns:a16="http://schemas.microsoft.com/office/drawing/2014/main" id="{76B394F1-5AE6-436B-93AC-CAE4719E9329}"/>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38" name="Drop Down 4" hidden="1">
          <a:extLst>
            <a:ext uri="{63B3BB69-23CF-44E3-9099-C40C66FF867C}">
              <a14:compatExt xmlns:a14="http://schemas.microsoft.com/office/drawing/2010/main" spid="_x0000_s2052"/>
            </a:ext>
            <a:ext uri="{FF2B5EF4-FFF2-40B4-BE49-F238E27FC236}">
              <a16:creationId xmlns:a16="http://schemas.microsoft.com/office/drawing/2014/main" id="{1D8D77ED-66BD-49CD-948F-694964091344}"/>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239" name="Drop Down 20" hidden="1">
          <a:extLst>
            <a:ext uri="{63B3BB69-23CF-44E3-9099-C40C66FF867C}">
              <a14:compatExt xmlns:a14="http://schemas.microsoft.com/office/drawing/2010/main" spid="_x0000_s2068"/>
            </a:ext>
            <a:ext uri="{FF2B5EF4-FFF2-40B4-BE49-F238E27FC236}">
              <a16:creationId xmlns:a16="http://schemas.microsoft.com/office/drawing/2014/main" id="{C3FB6A3F-7C09-4EC4-989C-B519AE626098}"/>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240" name="Drop Down 24" hidden="1">
          <a:extLst>
            <a:ext uri="{63B3BB69-23CF-44E3-9099-C40C66FF867C}">
              <a14:compatExt xmlns:a14="http://schemas.microsoft.com/office/drawing/2010/main" spid="_x0000_s2072"/>
            </a:ext>
            <a:ext uri="{FF2B5EF4-FFF2-40B4-BE49-F238E27FC236}">
              <a16:creationId xmlns:a16="http://schemas.microsoft.com/office/drawing/2014/main" id="{49DF8125-4F82-41AD-878C-B1E7AFDFEF37}"/>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41" name="Drop Down 4" hidden="1">
          <a:extLst>
            <a:ext uri="{63B3BB69-23CF-44E3-9099-C40C66FF867C}">
              <a14:compatExt xmlns:a14="http://schemas.microsoft.com/office/drawing/2010/main" spid="_x0000_s2052"/>
            </a:ext>
            <a:ext uri="{FF2B5EF4-FFF2-40B4-BE49-F238E27FC236}">
              <a16:creationId xmlns:a16="http://schemas.microsoft.com/office/drawing/2014/main" id="{12D3FB32-8BFA-4AD0-9438-D3E6BD5BFA00}"/>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42" name="Drop Down 4" hidden="1">
          <a:extLst>
            <a:ext uri="{63B3BB69-23CF-44E3-9099-C40C66FF867C}">
              <a14:compatExt xmlns:a14="http://schemas.microsoft.com/office/drawing/2010/main" spid="_x0000_s2052"/>
            </a:ext>
            <a:ext uri="{FF2B5EF4-FFF2-40B4-BE49-F238E27FC236}">
              <a16:creationId xmlns:a16="http://schemas.microsoft.com/office/drawing/2014/main" id="{35046EC3-6D8B-4CBA-928C-F3A5A6223229}"/>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43" name="Drop Down 4" hidden="1">
          <a:extLst>
            <a:ext uri="{63B3BB69-23CF-44E3-9099-C40C66FF867C}">
              <a14:compatExt xmlns:a14="http://schemas.microsoft.com/office/drawing/2010/main" spid="_x0000_s2052"/>
            </a:ext>
            <a:ext uri="{FF2B5EF4-FFF2-40B4-BE49-F238E27FC236}">
              <a16:creationId xmlns:a16="http://schemas.microsoft.com/office/drawing/2014/main" id="{018A4E3C-9FB4-47A8-98CF-F18560DF8A34}"/>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44" name="Drop Down 4" hidden="1">
          <a:extLst>
            <a:ext uri="{63B3BB69-23CF-44E3-9099-C40C66FF867C}">
              <a14:compatExt xmlns:a14="http://schemas.microsoft.com/office/drawing/2010/main" spid="_x0000_s2052"/>
            </a:ext>
            <a:ext uri="{FF2B5EF4-FFF2-40B4-BE49-F238E27FC236}">
              <a16:creationId xmlns:a16="http://schemas.microsoft.com/office/drawing/2014/main" id="{A8C6BA7B-972E-4280-9915-EF0A7586D912}"/>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45" name="Drop Down 4" hidden="1">
          <a:extLst>
            <a:ext uri="{63B3BB69-23CF-44E3-9099-C40C66FF867C}">
              <a14:compatExt xmlns:a14="http://schemas.microsoft.com/office/drawing/2010/main" spid="_x0000_s2052"/>
            </a:ext>
            <a:ext uri="{FF2B5EF4-FFF2-40B4-BE49-F238E27FC236}">
              <a16:creationId xmlns:a16="http://schemas.microsoft.com/office/drawing/2014/main" id="{92075F7C-9113-40FB-A1FE-19084A9CA7AA}"/>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133</xdr:row>
      <xdr:rowOff>0</xdr:rowOff>
    </xdr:from>
    <xdr:ext cx="1921468" cy="195685"/>
    <xdr:sp macro="" textlink="">
      <xdr:nvSpPr>
        <xdr:cNvPr id="4246" name="Drop Down 20" hidden="1">
          <a:extLst>
            <a:ext uri="{63B3BB69-23CF-44E3-9099-C40C66FF867C}">
              <a14:compatExt xmlns:a14="http://schemas.microsoft.com/office/drawing/2010/main" spid="_x0000_s2068"/>
            </a:ext>
            <a:ext uri="{FF2B5EF4-FFF2-40B4-BE49-F238E27FC236}">
              <a16:creationId xmlns:a16="http://schemas.microsoft.com/office/drawing/2014/main" id="{281C7CD1-CF1D-4F4B-9146-034528055B4F}"/>
            </a:ext>
          </a:extLst>
        </xdr:cNvPr>
        <xdr:cNvSpPr/>
      </xdr:nvSpPr>
      <xdr:spPr bwMode="auto">
        <a:xfrm>
          <a:off x="5974080" y="19270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133</xdr:row>
      <xdr:rowOff>0</xdr:rowOff>
    </xdr:from>
    <xdr:ext cx="2476500" cy="199970"/>
    <xdr:sp macro="" textlink="">
      <xdr:nvSpPr>
        <xdr:cNvPr id="4247" name="Drop Down 24" hidden="1">
          <a:extLst>
            <a:ext uri="{63B3BB69-23CF-44E3-9099-C40C66FF867C}">
              <a14:compatExt xmlns:a14="http://schemas.microsoft.com/office/drawing/2010/main" spid="_x0000_s2072"/>
            </a:ext>
            <a:ext uri="{FF2B5EF4-FFF2-40B4-BE49-F238E27FC236}">
              <a16:creationId xmlns:a16="http://schemas.microsoft.com/office/drawing/2014/main" id="{0440A784-0253-40F7-9F0A-AE764CE3F813}"/>
            </a:ext>
          </a:extLst>
        </xdr:cNvPr>
        <xdr:cNvSpPr/>
      </xdr:nvSpPr>
      <xdr:spPr bwMode="auto">
        <a:xfrm>
          <a:off x="3901440" y="19270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48" name="Drop Down 4" hidden="1">
          <a:extLst>
            <a:ext uri="{63B3BB69-23CF-44E3-9099-C40C66FF867C}">
              <a14:compatExt xmlns:a14="http://schemas.microsoft.com/office/drawing/2010/main" spid="_x0000_s2052"/>
            </a:ext>
            <a:ext uri="{FF2B5EF4-FFF2-40B4-BE49-F238E27FC236}">
              <a16:creationId xmlns:a16="http://schemas.microsoft.com/office/drawing/2014/main" id="{A3741115-8DE6-464A-9CA5-C910254C16B9}"/>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49" name="Drop Down 4" hidden="1">
          <a:extLst>
            <a:ext uri="{63B3BB69-23CF-44E3-9099-C40C66FF867C}">
              <a14:compatExt xmlns:a14="http://schemas.microsoft.com/office/drawing/2010/main" spid="_x0000_s2052"/>
            </a:ext>
            <a:ext uri="{FF2B5EF4-FFF2-40B4-BE49-F238E27FC236}">
              <a16:creationId xmlns:a16="http://schemas.microsoft.com/office/drawing/2014/main" id="{9E6238B3-3728-442B-9351-3A224AAA90AE}"/>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133</xdr:row>
      <xdr:rowOff>0</xdr:rowOff>
    </xdr:from>
    <xdr:ext cx="2529840" cy="195685"/>
    <xdr:sp macro="" textlink="">
      <xdr:nvSpPr>
        <xdr:cNvPr id="4250" name="Drop Down 4" hidden="1">
          <a:extLst>
            <a:ext uri="{63B3BB69-23CF-44E3-9099-C40C66FF867C}">
              <a14:compatExt xmlns:a14="http://schemas.microsoft.com/office/drawing/2010/main" spid="_x0000_s2052"/>
            </a:ext>
            <a:ext uri="{FF2B5EF4-FFF2-40B4-BE49-F238E27FC236}">
              <a16:creationId xmlns:a16="http://schemas.microsoft.com/office/drawing/2014/main" id="{2CCD1CAD-C32B-4253-AA42-85FD01BAED26}"/>
            </a:ext>
          </a:extLst>
        </xdr:cNvPr>
        <xdr:cNvSpPr/>
      </xdr:nvSpPr>
      <xdr:spPr bwMode="auto">
        <a:xfrm>
          <a:off x="553974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133</xdr:row>
      <xdr:rowOff>0</xdr:rowOff>
    </xdr:from>
    <xdr:ext cx="2529840" cy="195685"/>
    <xdr:sp macro="" textlink="">
      <xdr:nvSpPr>
        <xdr:cNvPr id="4251" name="Drop Down 4" hidden="1">
          <a:extLst>
            <a:ext uri="{63B3BB69-23CF-44E3-9099-C40C66FF867C}">
              <a14:compatExt xmlns:a14="http://schemas.microsoft.com/office/drawing/2010/main" spid="_x0000_s2052"/>
            </a:ext>
            <a:ext uri="{FF2B5EF4-FFF2-40B4-BE49-F238E27FC236}">
              <a16:creationId xmlns:a16="http://schemas.microsoft.com/office/drawing/2014/main" id="{A43DBBE8-7B8C-45C3-A800-879DC559015D}"/>
            </a:ext>
          </a:extLst>
        </xdr:cNvPr>
        <xdr:cNvSpPr/>
      </xdr:nvSpPr>
      <xdr:spPr bwMode="auto">
        <a:xfrm>
          <a:off x="5227320" y="19270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135</xdr:row>
      <xdr:rowOff>0</xdr:rowOff>
    </xdr:from>
    <xdr:ext cx="2529840" cy="195685"/>
    <xdr:sp macro="" textlink="">
      <xdr:nvSpPr>
        <xdr:cNvPr id="4252" name="Drop Down 4" hidden="1">
          <a:extLst>
            <a:ext uri="{63B3BB69-23CF-44E3-9099-C40C66FF867C}">
              <a14:compatExt xmlns:a14="http://schemas.microsoft.com/office/drawing/2010/main" spid="_x0000_s2052"/>
            </a:ext>
            <a:ext uri="{FF2B5EF4-FFF2-40B4-BE49-F238E27FC236}">
              <a16:creationId xmlns:a16="http://schemas.microsoft.com/office/drawing/2014/main" id="{DD866AE1-F27C-4CAC-895F-C3356DF2D1A2}"/>
            </a:ext>
          </a:extLst>
        </xdr:cNvPr>
        <xdr:cNvSpPr/>
      </xdr:nvSpPr>
      <xdr:spPr bwMode="auto">
        <a:xfrm>
          <a:off x="5539740" y="196672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135</xdr:row>
      <xdr:rowOff>0</xdr:rowOff>
    </xdr:from>
    <xdr:ext cx="1921468" cy="195685"/>
    <xdr:sp macro="" textlink="">
      <xdr:nvSpPr>
        <xdr:cNvPr id="4253" name="Drop Down 20" hidden="1">
          <a:extLst>
            <a:ext uri="{63B3BB69-23CF-44E3-9099-C40C66FF867C}">
              <a14:compatExt xmlns:a14="http://schemas.microsoft.com/office/drawing/2010/main" spid="_x0000_s2068"/>
            </a:ext>
            <a:ext uri="{FF2B5EF4-FFF2-40B4-BE49-F238E27FC236}">
              <a16:creationId xmlns:a16="http://schemas.microsoft.com/office/drawing/2014/main" id="{3EF9A1D5-4B48-4305-AA58-039092C45944}"/>
            </a:ext>
          </a:extLst>
        </xdr:cNvPr>
        <xdr:cNvSpPr/>
      </xdr:nvSpPr>
      <xdr:spPr bwMode="auto">
        <a:xfrm>
          <a:off x="5974080" y="196672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135</xdr:row>
      <xdr:rowOff>0</xdr:rowOff>
    </xdr:from>
    <xdr:ext cx="2476500" cy="199970"/>
    <xdr:sp macro="" textlink="">
      <xdr:nvSpPr>
        <xdr:cNvPr id="4254" name="Drop Down 24" hidden="1">
          <a:extLst>
            <a:ext uri="{63B3BB69-23CF-44E3-9099-C40C66FF867C}">
              <a14:compatExt xmlns:a14="http://schemas.microsoft.com/office/drawing/2010/main" spid="_x0000_s2072"/>
            </a:ext>
            <a:ext uri="{FF2B5EF4-FFF2-40B4-BE49-F238E27FC236}">
              <a16:creationId xmlns:a16="http://schemas.microsoft.com/office/drawing/2014/main" id="{31790E2B-095A-4543-B6D0-D035B69E6C7C}"/>
            </a:ext>
          </a:extLst>
        </xdr:cNvPr>
        <xdr:cNvSpPr/>
      </xdr:nvSpPr>
      <xdr:spPr bwMode="auto">
        <a:xfrm>
          <a:off x="3901440" y="196672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135</xdr:row>
      <xdr:rowOff>0</xdr:rowOff>
    </xdr:from>
    <xdr:ext cx="2529840" cy="195685"/>
    <xdr:sp macro="" textlink="">
      <xdr:nvSpPr>
        <xdr:cNvPr id="4255" name="Drop Down 4" hidden="1">
          <a:extLst>
            <a:ext uri="{63B3BB69-23CF-44E3-9099-C40C66FF867C}">
              <a14:compatExt xmlns:a14="http://schemas.microsoft.com/office/drawing/2010/main" spid="_x0000_s2052"/>
            </a:ext>
            <a:ext uri="{FF2B5EF4-FFF2-40B4-BE49-F238E27FC236}">
              <a16:creationId xmlns:a16="http://schemas.microsoft.com/office/drawing/2014/main" id="{2070E706-84AC-4958-8FB0-920F0A4A51E0}"/>
            </a:ext>
          </a:extLst>
        </xdr:cNvPr>
        <xdr:cNvSpPr/>
      </xdr:nvSpPr>
      <xdr:spPr bwMode="auto">
        <a:xfrm>
          <a:off x="5539740" y="196672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135</xdr:row>
      <xdr:rowOff>0</xdr:rowOff>
    </xdr:from>
    <xdr:ext cx="2529840" cy="195685"/>
    <xdr:sp macro="" textlink="">
      <xdr:nvSpPr>
        <xdr:cNvPr id="4256" name="Drop Down 4" hidden="1">
          <a:extLst>
            <a:ext uri="{63B3BB69-23CF-44E3-9099-C40C66FF867C}">
              <a14:compatExt xmlns:a14="http://schemas.microsoft.com/office/drawing/2010/main" spid="_x0000_s2052"/>
            </a:ext>
            <a:ext uri="{FF2B5EF4-FFF2-40B4-BE49-F238E27FC236}">
              <a16:creationId xmlns:a16="http://schemas.microsoft.com/office/drawing/2014/main" id="{FDAB94EE-800B-4878-833C-3BCF853E4EAB}"/>
            </a:ext>
          </a:extLst>
        </xdr:cNvPr>
        <xdr:cNvSpPr/>
      </xdr:nvSpPr>
      <xdr:spPr bwMode="auto">
        <a:xfrm>
          <a:off x="5227320" y="196672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135</xdr:row>
      <xdr:rowOff>0</xdr:rowOff>
    </xdr:from>
    <xdr:ext cx="2529840" cy="195685"/>
    <xdr:sp macro="" textlink="">
      <xdr:nvSpPr>
        <xdr:cNvPr id="4257" name="Drop Down 4" hidden="1">
          <a:extLst>
            <a:ext uri="{63B3BB69-23CF-44E3-9099-C40C66FF867C}">
              <a14:compatExt xmlns:a14="http://schemas.microsoft.com/office/drawing/2010/main" spid="_x0000_s2052"/>
            </a:ext>
            <a:ext uri="{FF2B5EF4-FFF2-40B4-BE49-F238E27FC236}">
              <a16:creationId xmlns:a16="http://schemas.microsoft.com/office/drawing/2014/main" id="{A0152A0A-66DE-492C-8294-2233C3EDE419}"/>
            </a:ext>
          </a:extLst>
        </xdr:cNvPr>
        <xdr:cNvSpPr/>
      </xdr:nvSpPr>
      <xdr:spPr bwMode="auto">
        <a:xfrm>
          <a:off x="5539740" y="196672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135</xdr:row>
      <xdr:rowOff>0</xdr:rowOff>
    </xdr:from>
    <xdr:ext cx="2529840" cy="195685"/>
    <xdr:sp macro="" textlink="">
      <xdr:nvSpPr>
        <xdr:cNvPr id="4258" name="Drop Down 4" hidden="1">
          <a:extLst>
            <a:ext uri="{63B3BB69-23CF-44E3-9099-C40C66FF867C}">
              <a14:compatExt xmlns:a14="http://schemas.microsoft.com/office/drawing/2010/main" spid="_x0000_s2052"/>
            </a:ext>
            <a:ext uri="{FF2B5EF4-FFF2-40B4-BE49-F238E27FC236}">
              <a16:creationId xmlns:a16="http://schemas.microsoft.com/office/drawing/2014/main" id="{3016B82C-1282-4FEE-9F5D-D24821365CB5}"/>
            </a:ext>
          </a:extLst>
        </xdr:cNvPr>
        <xdr:cNvSpPr/>
      </xdr:nvSpPr>
      <xdr:spPr bwMode="auto">
        <a:xfrm>
          <a:off x="5227320" y="196672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59" name="Drop Down 4" hidden="1">
          <a:extLst>
            <a:ext uri="{63B3BB69-23CF-44E3-9099-C40C66FF867C}">
              <a14:compatExt xmlns:a14="http://schemas.microsoft.com/office/drawing/2010/main" spid="_x0000_s2052"/>
            </a:ext>
            <a:ext uri="{FF2B5EF4-FFF2-40B4-BE49-F238E27FC236}">
              <a16:creationId xmlns:a16="http://schemas.microsoft.com/office/drawing/2014/main" id="{8FB8F35E-AB0F-4543-A80D-1FDA262F393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260" name="Drop Down 20" hidden="1">
          <a:extLst>
            <a:ext uri="{63B3BB69-23CF-44E3-9099-C40C66FF867C}">
              <a14:compatExt xmlns:a14="http://schemas.microsoft.com/office/drawing/2010/main" spid="_x0000_s2068"/>
            </a:ext>
            <a:ext uri="{FF2B5EF4-FFF2-40B4-BE49-F238E27FC236}">
              <a16:creationId xmlns:a16="http://schemas.microsoft.com/office/drawing/2014/main" id="{05F54B27-B8D6-4D8F-8290-0776C6B87A9A}"/>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261" name="Drop Down 24" hidden="1">
          <a:extLst>
            <a:ext uri="{63B3BB69-23CF-44E3-9099-C40C66FF867C}">
              <a14:compatExt xmlns:a14="http://schemas.microsoft.com/office/drawing/2010/main" spid="_x0000_s2072"/>
            </a:ext>
            <a:ext uri="{FF2B5EF4-FFF2-40B4-BE49-F238E27FC236}">
              <a16:creationId xmlns:a16="http://schemas.microsoft.com/office/drawing/2014/main" id="{7A6455ED-EB8D-4B35-876F-C69F702AEFD5}"/>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62" name="Drop Down 4" hidden="1">
          <a:extLst>
            <a:ext uri="{63B3BB69-23CF-44E3-9099-C40C66FF867C}">
              <a14:compatExt xmlns:a14="http://schemas.microsoft.com/office/drawing/2010/main" spid="_x0000_s2052"/>
            </a:ext>
            <a:ext uri="{FF2B5EF4-FFF2-40B4-BE49-F238E27FC236}">
              <a16:creationId xmlns:a16="http://schemas.microsoft.com/office/drawing/2014/main" id="{33E97C06-0669-4FE6-BA0A-5D4768FA3E88}"/>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63" name="Drop Down 4" hidden="1">
          <a:extLst>
            <a:ext uri="{63B3BB69-23CF-44E3-9099-C40C66FF867C}">
              <a14:compatExt xmlns:a14="http://schemas.microsoft.com/office/drawing/2010/main" spid="_x0000_s2052"/>
            </a:ext>
            <a:ext uri="{FF2B5EF4-FFF2-40B4-BE49-F238E27FC236}">
              <a16:creationId xmlns:a16="http://schemas.microsoft.com/office/drawing/2014/main" id="{88C1AFF8-03D9-4A93-98D0-7EC4514AA926}"/>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64" name="Drop Down 4" hidden="1">
          <a:extLst>
            <a:ext uri="{63B3BB69-23CF-44E3-9099-C40C66FF867C}">
              <a14:compatExt xmlns:a14="http://schemas.microsoft.com/office/drawing/2010/main" spid="_x0000_s2052"/>
            </a:ext>
            <a:ext uri="{FF2B5EF4-FFF2-40B4-BE49-F238E27FC236}">
              <a16:creationId xmlns:a16="http://schemas.microsoft.com/office/drawing/2014/main" id="{4F135F6B-5D96-4840-841A-E1AA6DF10A53}"/>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65" name="Drop Down 4" hidden="1">
          <a:extLst>
            <a:ext uri="{63B3BB69-23CF-44E3-9099-C40C66FF867C}">
              <a14:compatExt xmlns:a14="http://schemas.microsoft.com/office/drawing/2010/main" spid="_x0000_s2052"/>
            </a:ext>
            <a:ext uri="{FF2B5EF4-FFF2-40B4-BE49-F238E27FC236}">
              <a16:creationId xmlns:a16="http://schemas.microsoft.com/office/drawing/2014/main" id="{CC9561F1-2167-4B85-B96E-5473B58B6E07}"/>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66" name="Drop Down 4" hidden="1">
          <a:extLst>
            <a:ext uri="{63B3BB69-23CF-44E3-9099-C40C66FF867C}">
              <a14:compatExt xmlns:a14="http://schemas.microsoft.com/office/drawing/2010/main" spid="_x0000_s2052"/>
            </a:ext>
            <a:ext uri="{FF2B5EF4-FFF2-40B4-BE49-F238E27FC236}">
              <a16:creationId xmlns:a16="http://schemas.microsoft.com/office/drawing/2014/main" id="{E660E261-C861-4AE4-A992-C08BBE0AA944}"/>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267" name="Drop Down 20" hidden="1">
          <a:extLst>
            <a:ext uri="{63B3BB69-23CF-44E3-9099-C40C66FF867C}">
              <a14:compatExt xmlns:a14="http://schemas.microsoft.com/office/drawing/2010/main" spid="_x0000_s2068"/>
            </a:ext>
            <a:ext uri="{FF2B5EF4-FFF2-40B4-BE49-F238E27FC236}">
              <a16:creationId xmlns:a16="http://schemas.microsoft.com/office/drawing/2014/main" id="{488D6AC5-75BF-473B-ACE2-7E199A086573}"/>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268" name="Drop Down 24" hidden="1">
          <a:extLst>
            <a:ext uri="{63B3BB69-23CF-44E3-9099-C40C66FF867C}">
              <a14:compatExt xmlns:a14="http://schemas.microsoft.com/office/drawing/2010/main" spid="_x0000_s2072"/>
            </a:ext>
            <a:ext uri="{FF2B5EF4-FFF2-40B4-BE49-F238E27FC236}">
              <a16:creationId xmlns:a16="http://schemas.microsoft.com/office/drawing/2014/main" id="{C400BCD2-E581-41EA-9DD7-1902DB00C377}"/>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69" name="Drop Down 4" hidden="1">
          <a:extLst>
            <a:ext uri="{63B3BB69-23CF-44E3-9099-C40C66FF867C}">
              <a14:compatExt xmlns:a14="http://schemas.microsoft.com/office/drawing/2010/main" spid="_x0000_s2052"/>
            </a:ext>
            <a:ext uri="{FF2B5EF4-FFF2-40B4-BE49-F238E27FC236}">
              <a16:creationId xmlns:a16="http://schemas.microsoft.com/office/drawing/2014/main" id="{5B8B9652-055A-4D0E-B0AE-C3633E979FC7}"/>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70" name="Drop Down 4" hidden="1">
          <a:extLst>
            <a:ext uri="{63B3BB69-23CF-44E3-9099-C40C66FF867C}">
              <a14:compatExt xmlns:a14="http://schemas.microsoft.com/office/drawing/2010/main" spid="_x0000_s2052"/>
            </a:ext>
            <a:ext uri="{FF2B5EF4-FFF2-40B4-BE49-F238E27FC236}">
              <a16:creationId xmlns:a16="http://schemas.microsoft.com/office/drawing/2014/main" id="{9B200636-66D5-4C1A-84B9-8E9BCDF2D731}"/>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71" name="Drop Down 4" hidden="1">
          <a:extLst>
            <a:ext uri="{63B3BB69-23CF-44E3-9099-C40C66FF867C}">
              <a14:compatExt xmlns:a14="http://schemas.microsoft.com/office/drawing/2010/main" spid="_x0000_s2052"/>
            </a:ext>
            <a:ext uri="{FF2B5EF4-FFF2-40B4-BE49-F238E27FC236}">
              <a16:creationId xmlns:a16="http://schemas.microsoft.com/office/drawing/2014/main" id="{041C4776-DD15-404F-9CB4-822FD32B6B3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72" name="Drop Down 4" hidden="1">
          <a:extLst>
            <a:ext uri="{63B3BB69-23CF-44E3-9099-C40C66FF867C}">
              <a14:compatExt xmlns:a14="http://schemas.microsoft.com/office/drawing/2010/main" spid="_x0000_s2052"/>
            </a:ext>
            <a:ext uri="{FF2B5EF4-FFF2-40B4-BE49-F238E27FC236}">
              <a16:creationId xmlns:a16="http://schemas.microsoft.com/office/drawing/2014/main" id="{C1A148C5-4E10-4141-AB21-49AF109C027B}"/>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73" name="Drop Down 4" hidden="1">
          <a:extLst>
            <a:ext uri="{63B3BB69-23CF-44E3-9099-C40C66FF867C}">
              <a14:compatExt xmlns:a14="http://schemas.microsoft.com/office/drawing/2010/main" spid="_x0000_s2052"/>
            </a:ext>
            <a:ext uri="{FF2B5EF4-FFF2-40B4-BE49-F238E27FC236}">
              <a16:creationId xmlns:a16="http://schemas.microsoft.com/office/drawing/2014/main" id="{324513EF-A7DB-482A-8729-7DB4DB3F4631}"/>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274" name="Drop Down 20" hidden="1">
          <a:extLst>
            <a:ext uri="{63B3BB69-23CF-44E3-9099-C40C66FF867C}">
              <a14:compatExt xmlns:a14="http://schemas.microsoft.com/office/drawing/2010/main" spid="_x0000_s2068"/>
            </a:ext>
            <a:ext uri="{FF2B5EF4-FFF2-40B4-BE49-F238E27FC236}">
              <a16:creationId xmlns:a16="http://schemas.microsoft.com/office/drawing/2014/main" id="{7BDD2B5F-96FF-4C2C-B1C3-216CD4CA4C2D}"/>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275" name="Drop Down 24" hidden="1">
          <a:extLst>
            <a:ext uri="{63B3BB69-23CF-44E3-9099-C40C66FF867C}">
              <a14:compatExt xmlns:a14="http://schemas.microsoft.com/office/drawing/2010/main" spid="_x0000_s2072"/>
            </a:ext>
            <a:ext uri="{FF2B5EF4-FFF2-40B4-BE49-F238E27FC236}">
              <a16:creationId xmlns:a16="http://schemas.microsoft.com/office/drawing/2014/main" id="{0122D2EB-C406-411B-AD19-34785E801958}"/>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76" name="Drop Down 4" hidden="1">
          <a:extLst>
            <a:ext uri="{63B3BB69-23CF-44E3-9099-C40C66FF867C}">
              <a14:compatExt xmlns:a14="http://schemas.microsoft.com/office/drawing/2010/main" spid="_x0000_s2052"/>
            </a:ext>
            <a:ext uri="{FF2B5EF4-FFF2-40B4-BE49-F238E27FC236}">
              <a16:creationId xmlns:a16="http://schemas.microsoft.com/office/drawing/2014/main" id="{D3491653-0438-4455-9CF0-44F23E2EC4AE}"/>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77" name="Drop Down 4" hidden="1">
          <a:extLst>
            <a:ext uri="{63B3BB69-23CF-44E3-9099-C40C66FF867C}">
              <a14:compatExt xmlns:a14="http://schemas.microsoft.com/office/drawing/2010/main" spid="_x0000_s2052"/>
            </a:ext>
            <a:ext uri="{FF2B5EF4-FFF2-40B4-BE49-F238E27FC236}">
              <a16:creationId xmlns:a16="http://schemas.microsoft.com/office/drawing/2014/main" id="{459B879D-5CFB-48A8-88E4-FC67BB561A46}"/>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78" name="Drop Down 4" hidden="1">
          <a:extLst>
            <a:ext uri="{63B3BB69-23CF-44E3-9099-C40C66FF867C}">
              <a14:compatExt xmlns:a14="http://schemas.microsoft.com/office/drawing/2010/main" spid="_x0000_s2052"/>
            </a:ext>
            <a:ext uri="{FF2B5EF4-FFF2-40B4-BE49-F238E27FC236}">
              <a16:creationId xmlns:a16="http://schemas.microsoft.com/office/drawing/2014/main" id="{C17CF15A-51B0-4F3F-AA77-4426FD59A891}"/>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79" name="Drop Down 4" hidden="1">
          <a:extLst>
            <a:ext uri="{63B3BB69-23CF-44E3-9099-C40C66FF867C}">
              <a14:compatExt xmlns:a14="http://schemas.microsoft.com/office/drawing/2010/main" spid="_x0000_s2052"/>
            </a:ext>
            <a:ext uri="{FF2B5EF4-FFF2-40B4-BE49-F238E27FC236}">
              <a16:creationId xmlns:a16="http://schemas.microsoft.com/office/drawing/2014/main" id="{51E2DB12-AD54-4476-9D12-AFA3275F0400}"/>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80" name="Drop Down 4" hidden="1">
          <a:extLst>
            <a:ext uri="{63B3BB69-23CF-44E3-9099-C40C66FF867C}">
              <a14:compatExt xmlns:a14="http://schemas.microsoft.com/office/drawing/2010/main" spid="_x0000_s2052"/>
            </a:ext>
            <a:ext uri="{FF2B5EF4-FFF2-40B4-BE49-F238E27FC236}">
              <a16:creationId xmlns:a16="http://schemas.microsoft.com/office/drawing/2014/main" id="{5A64F99B-A35F-40C5-A855-8A2EDB1CB360}"/>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281" name="Drop Down 20" hidden="1">
          <a:extLst>
            <a:ext uri="{63B3BB69-23CF-44E3-9099-C40C66FF867C}">
              <a14:compatExt xmlns:a14="http://schemas.microsoft.com/office/drawing/2010/main" spid="_x0000_s2068"/>
            </a:ext>
            <a:ext uri="{FF2B5EF4-FFF2-40B4-BE49-F238E27FC236}">
              <a16:creationId xmlns:a16="http://schemas.microsoft.com/office/drawing/2014/main" id="{9EFC83BF-F6D9-473A-90A4-E7E6457A2E29}"/>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282" name="Drop Down 24" hidden="1">
          <a:extLst>
            <a:ext uri="{63B3BB69-23CF-44E3-9099-C40C66FF867C}">
              <a14:compatExt xmlns:a14="http://schemas.microsoft.com/office/drawing/2010/main" spid="_x0000_s2072"/>
            </a:ext>
            <a:ext uri="{FF2B5EF4-FFF2-40B4-BE49-F238E27FC236}">
              <a16:creationId xmlns:a16="http://schemas.microsoft.com/office/drawing/2014/main" id="{88A2B7F0-5BA9-42B6-9E59-E70A02BDF3E2}"/>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83" name="Drop Down 4" hidden="1">
          <a:extLst>
            <a:ext uri="{63B3BB69-23CF-44E3-9099-C40C66FF867C}">
              <a14:compatExt xmlns:a14="http://schemas.microsoft.com/office/drawing/2010/main" spid="_x0000_s2052"/>
            </a:ext>
            <a:ext uri="{FF2B5EF4-FFF2-40B4-BE49-F238E27FC236}">
              <a16:creationId xmlns:a16="http://schemas.microsoft.com/office/drawing/2014/main" id="{33687E07-E68A-4093-84F0-2F561493CCF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84" name="Drop Down 4" hidden="1">
          <a:extLst>
            <a:ext uri="{63B3BB69-23CF-44E3-9099-C40C66FF867C}">
              <a14:compatExt xmlns:a14="http://schemas.microsoft.com/office/drawing/2010/main" spid="_x0000_s2052"/>
            </a:ext>
            <a:ext uri="{FF2B5EF4-FFF2-40B4-BE49-F238E27FC236}">
              <a16:creationId xmlns:a16="http://schemas.microsoft.com/office/drawing/2014/main" id="{448CFB69-2EE8-4B15-9554-D3B14755FFB4}"/>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85" name="Drop Down 4" hidden="1">
          <a:extLst>
            <a:ext uri="{63B3BB69-23CF-44E3-9099-C40C66FF867C}">
              <a14:compatExt xmlns:a14="http://schemas.microsoft.com/office/drawing/2010/main" spid="_x0000_s2052"/>
            </a:ext>
            <a:ext uri="{FF2B5EF4-FFF2-40B4-BE49-F238E27FC236}">
              <a16:creationId xmlns:a16="http://schemas.microsoft.com/office/drawing/2014/main" id="{520289ED-BDA6-4C47-84B4-4F3368D2A4D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86" name="Drop Down 4" hidden="1">
          <a:extLst>
            <a:ext uri="{63B3BB69-23CF-44E3-9099-C40C66FF867C}">
              <a14:compatExt xmlns:a14="http://schemas.microsoft.com/office/drawing/2010/main" spid="_x0000_s2052"/>
            </a:ext>
            <a:ext uri="{FF2B5EF4-FFF2-40B4-BE49-F238E27FC236}">
              <a16:creationId xmlns:a16="http://schemas.microsoft.com/office/drawing/2014/main" id="{12BBA3A5-BB2A-410C-B464-5805038B1B10}"/>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87" name="Drop Down 4" hidden="1">
          <a:extLst>
            <a:ext uri="{63B3BB69-23CF-44E3-9099-C40C66FF867C}">
              <a14:compatExt xmlns:a14="http://schemas.microsoft.com/office/drawing/2010/main" spid="_x0000_s2052"/>
            </a:ext>
            <a:ext uri="{FF2B5EF4-FFF2-40B4-BE49-F238E27FC236}">
              <a16:creationId xmlns:a16="http://schemas.microsoft.com/office/drawing/2014/main" id="{729168F6-BFB0-4CA7-9F29-3628D22ACDEB}"/>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288" name="Drop Down 20" hidden="1">
          <a:extLst>
            <a:ext uri="{63B3BB69-23CF-44E3-9099-C40C66FF867C}">
              <a14:compatExt xmlns:a14="http://schemas.microsoft.com/office/drawing/2010/main" spid="_x0000_s2068"/>
            </a:ext>
            <a:ext uri="{FF2B5EF4-FFF2-40B4-BE49-F238E27FC236}">
              <a16:creationId xmlns:a16="http://schemas.microsoft.com/office/drawing/2014/main" id="{6F5B90CF-AAB8-4858-A73A-8B568F57D16A}"/>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289" name="Drop Down 24" hidden="1">
          <a:extLst>
            <a:ext uri="{63B3BB69-23CF-44E3-9099-C40C66FF867C}">
              <a14:compatExt xmlns:a14="http://schemas.microsoft.com/office/drawing/2010/main" spid="_x0000_s2072"/>
            </a:ext>
            <a:ext uri="{FF2B5EF4-FFF2-40B4-BE49-F238E27FC236}">
              <a16:creationId xmlns:a16="http://schemas.microsoft.com/office/drawing/2014/main" id="{2B4D99AB-A269-493E-9DB8-0629287E0E10}"/>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90" name="Drop Down 4" hidden="1">
          <a:extLst>
            <a:ext uri="{63B3BB69-23CF-44E3-9099-C40C66FF867C}">
              <a14:compatExt xmlns:a14="http://schemas.microsoft.com/office/drawing/2010/main" spid="_x0000_s2052"/>
            </a:ext>
            <a:ext uri="{FF2B5EF4-FFF2-40B4-BE49-F238E27FC236}">
              <a16:creationId xmlns:a16="http://schemas.microsoft.com/office/drawing/2014/main" id="{C9A99CB8-8046-478A-A073-61E7D546B075}"/>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91" name="Drop Down 4" hidden="1">
          <a:extLst>
            <a:ext uri="{63B3BB69-23CF-44E3-9099-C40C66FF867C}">
              <a14:compatExt xmlns:a14="http://schemas.microsoft.com/office/drawing/2010/main" spid="_x0000_s2052"/>
            </a:ext>
            <a:ext uri="{FF2B5EF4-FFF2-40B4-BE49-F238E27FC236}">
              <a16:creationId xmlns:a16="http://schemas.microsoft.com/office/drawing/2014/main" id="{CAC3EA2C-DA3B-4B39-BD7E-62079228675B}"/>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92" name="Drop Down 4" hidden="1">
          <a:extLst>
            <a:ext uri="{63B3BB69-23CF-44E3-9099-C40C66FF867C}">
              <a14:compatExt xmlns:a14="http://schemas.microsoft.com/office/drawing/2010/main" spid="_x0000_s2052"/>
            </a:ext>
            <a:ext uri="{FF2B5EF4-FFF2-40B4-BE49-F238E27FC236}">
              <a16:creationId xmlns:a16="http://schemas.microsoft.com/office/drawing/2014/main" id="{2449D4B7-EB3B-4618-98EE-3807F23B4475}"/>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93" name="Drop Down 4" hidden="1">
          <a:extLst>
            <a:ext uri="{63B3BB69-23CF-44E3-9099-C40C66FF867C}">
              <a14:compatExt xmlns:a14="http://schemas.microsoft.com/office/drawing/2010/main" spid="_x0000_s2052"/>
            </a:ext>
            <a:ext uri="{FF2B5EF4-FFF2-40B4-BE49-F238E27FC236}">
              <a16:creationId xmlns:a16="http://schemas.microsoft.com/office/drawing/2014/main" id="{7726A868-841D-4B67-B984-C72D7C98D140}"/>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94" name="Drop Down 4" hidden="1">
          <a:extLst>
            <a:ext uri="{63B3BB69-23CF-44E3-9099-C40C66FF867C}">
              <a14:compatExt xmlns:a14="http://schemas.microsoft.com/office/drawing/2010/main" spid="_x0000_s2052"/>
            </a:ext>
            <a:ext uri="{FF2B5EF4-FFF2-40B4-BE49-F238E27FC236}">
              <a16:creationId xmlns:a16="http://schemas.microsoft.com/office/drawing/2014/main" id="{90768C1E-0264-453A-B614-C587A8250F77}"/>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295" name="Drop Down 20" hidden="1">
          <a:extLst>
            <a:ext uri="{63B3BB69-23CF-44E3-9099-C40C66FF867C}">
              <a14:compatExt xmlns:a14="http://schemas.microsoft.com/office/drawing/2010/main" spid="_x0000_s2068"/>
            </a:ext>
            <a:ext uri="{FF2B5EF4-FFF2-40B4-BE49-F238E27FC236}">
              <a16:creationId xmlns:a16="http://schemas.microsoft.com/office/drawing/2014/main" id="{147ACC8F-1477-4185-AA3B-EDF1219088F4}"/>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296" name="Drop Down 24" hidden="1">
          <a:extLst>
            <a:ext uri="{63B3BB69-23CF-44E3-9099-C40C66FF867C}">
              <a14:compatExt xmlns:a14="http://schemas.microsoft.com/office/drawing/2010/main" spid="_x0000_s2072"/>
            </a:ext>
            <a:ext uri="{FF2B5EF4-FFF2-40B4-BE49-F238E27FC236}">
              <a16:creationId xmlns:a16="http://schemas.microsoft.com/office/drawing/2014/main" id="{E3544AFB-44BC-4328-B47C-0AF12DA0441E}"/>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97" name="Drop Down 4" hidden="1">
          <a:extLst>
            <a:ext uri="{63B3BB69-23CF-44E3-9099-C40C66FF867C}">
              <a14:compatExt xmlns:a14="http://schemas.microsoft.com/office/drawing/2010/main" spid="_x0000_s2052"/>
            </a:ext>
            <a:ext uri="{FF2B5EF4-FFF2-40B4-BE49-F238E27FC236}">
              <a16:creationId xmlns:a16="http://schemas.microsoft.com/office/drawing/2014/main" id="{975C9B6E-7B49-47BD-B291-56BD9506C7ED}"/>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298" name="Drop Down 4" hidden="1">
          <a:extLst>
            <a:ext uri="{63B3BB69-23CF-44E3-9099-C40C66FF867C}">
              <a14:compatExt xmlns:a14="http://schemas.microsoft.com/office/drawing/2010/main" spid="_x0000_s2052"/>
            </a:ext>
            <a:ext uri="{FF2B5EF4-FFF2-40B4-BE49-F238E27FC236}">
              <a16:creationId xmlns:a16="http://schemas.microsoft.com/office/drawing/2014/main" id="{31B77C74-E095-47EA-A3C1-7EDAF4F0AA13}"/>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299" name="Drop Down 4" hidden="1">
          <a:extLst>
            <a:ext uri="{63B3BB69-23CF-44E3-9099-C40C66FF867C}">
              <a14:compatExt xmlns:a14="http://schemas.microsoft.com/office/drawing/2010/main" spid="_x0000_s2052"/>
            </a:ext>
            <a:ext uri="{FF2B5EF4-FFF2-40B4-BE49-F238E27FC236}">
              <a16:creationId xmlns:a16="http://schemas.microsoft.com/office/drawing/2014/main" id="{4F59941F-19E9-441E-9807-EAB71110748C}"/>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00" name="Drop Down 4" hidden="1">
          <a:extLst>
            <a:ext uri="{63B3BB69-23CF-44E3-9099-C40C66FF867C}">
              <a14:compatExt xmlns:a14="http://schemas.microsoft.com/office/drawing/2010/main" spid="_x0000_s2052"/>
            </a:ext>
            <a:ext uri="{FF2B5EF4-FFF2-40B4-BE49-F238E27FC236}">
              <a16:creationId xmlns:a16="http://schemas.microsoft.com/office/drawing/2014/main" id="{4089D43D-B30F-469C-993A-C271E37FC0AA}"/>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01" name="Drop Down 4" hidden="1">
          <a:extLst>
            <a:ext uri="{63B3BB69-23CF-44E3-9099-C40C66FF867C}">
              <a14:compatExt xmlns:a14="http://schemas.microsoft.com/office/drawing/2010/main" spid="_x0000_s2052"/>
            </a:ext>
            <a:ext uri="{FF2B5EF4-FFF2-40B4-BE49-F238E27FC236}">
              <a16:creationId xmlns:a16="http://schemas.microsoft.com/office/drawing/2014/main" id="{8EC1084D-431E-4AA6-86DA-9CC5C8A2480C}"/>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02" name="Drop Down 20" hidden="1">
          <a:extLst>
            <a:ext uri="{63B3BB69-23CF-44E3-9099-C40C66FF867C}">
              <a14:compatExt xmlns:a14="http://schemas.microsoft.com/office/drawing/2010/main" spid="_x0000_s2068"/>
            </a:ext>
            <a:ext uri="{FF2B5EF4-FFF2-40B4-BE49-F238E27FC236}">
              <a16:creationId xmlns:a16="http://schemas.microsoft.com/office/drawing/2014/main" id="{3716ABB1-B88D-4CC7-98FC-A73A9637DA3B}"/>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03" name="Drop Down 24" hidden="1">
          <a:extLst>
            <a:ext uri="{63B3BB69-23CF-44E3-9099-C40C66FF867C}">
              <a14:compatExt xmlns:a14="http://schemas.microsoft.com/office/drawing/2010/main" spid="_x0000_s2072"/>
            </a:ext>
            <a:ext uri="{FF2B5EF4-FFF2-40B4-BE49-F238E27FC236}">
              <a16:creationId xmlns:a16="http://schemas.microsoft.com/office/drawing/2014/main" id="{9C4C3033-5E12-4222-A129-6B47D027CEB9}"/>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04" name="Drop Down 4" hidden="1">
          <a:extLst>
            <a:ext uri="{63B3BB69-23CF-44E3-9099-C40C66FF867C}">
              <a14:compatExt xmlns:a14="http://schemas.microsoft.com/office/drawing/2010/main" spid="_x0000_s2052"/>
            </a:ext>
            <a:ext uri="{FF2B5EF4-FFF2-40B4-BE49-F238E27FC236}">
              <a16:creationId xmlns:a16="http://schemas.microsoft.com/office/drawing/2014/main" id="{3DA4A54E-694E-4A35-8202-A7DE4EC3F425}"/>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05" name="Drop Down 4" hidden="1">
          <a:extLst>
            <a:ext uri="{63B3BB69-23CF-44E3-9099-C40C66FF867C}">
              <a14:compatExt xmlns:a14="http://schemas.microsoft.com/office/drawing/2010/main" spid="_x0000_s2052"/>
            </a:ext>
            <a:ext uri="{FF2B5EF4-FFF2-40B4-BE49-F238E27FC236}">
              <a16:creationId xmlns:a16="http://schemas.microsoft.com/office/drawing/2014/main" id="{0BD7E4A5-55C1-461B-B7B4-684AA40C803B}"/>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06" name="Drop Down 4" hidden="1">
          <a:extLst>
            <a:ext uri="{63B3BB69-23CF-44E3-9099-C40C66FF867C}">
              <a14:compatExt xmlns:a14="http://schemas.microsoft.com/office/drawing/2010/main" spid="_x0000_s2052"/>
            </a:ext>
            <a:ext uri="{FF2B5EF4-FFF2-40B4-BE49-F238E27FC236}">
              <a16:creationId xmlns:a16="http://schemas.microsoft.com/office/drawing/2014/main" id="{BF3B759B-AB84-423E-8F93-EAFA5023DA14}"/>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07" name="Drop Down 4" hidden="1">
          <a:extLst>
            <a:ext uri="{63B3BB69-23CF-44E3-9099-C40C66FF867C}">
              <a14:compatExt xmlns:a14="http://schemas.microsoft.com/office/drawing/2010/main" spid="_x0000_s2052"/>
            </a:ext>
            <a:ext uri="{FF2B5EF4-FFF2-40B4-BE49-F238E27FC236}">
              <a16:creationId xmlns:a16="http://schemas.microsoft.com/office/drawing/2014/main" id="{CC79C25A-D5A9-4AC7-B535-3F3F654E7971}"/>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08" name="Drop Down 4" hidden="1">
          <a:extLst>
            <a:ext uri="{63B3BB69-23CF-44E3-9099-C40C66FF867C}">
              <a14:compatExt xmlns:a14="http://schemas.microsoft.com/office/drawing/2010/main" spid="_x0000_s2052"/>
            </a:ext>
            <a:ext uri="{FF2B5EF4-FFF2-40B4-BE49-F238E27FC236}">
              <a16:creationId xmlns:a16="http://schemas.microsoft.com/office/drawing/2014/main" id="{A68724C6-EABF-4957-AB1D-E4DDA3C9BC4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09" name="Drop Down 20" hidden="1">
          <a:extLst>
            <a:ext uri="{63B3BB69-23CF-44E3-9099-C40C66FF867C}">
              <a14:compatExt xmlns:a14="http://schemas.microsoft.com/office/drawing/2010/main" spid="_x0000_s2068"/>
            </a:ext>
            <a:ext uri="{FF2B5EF4-FFF2-40B4-BE49-F238E27FC236}">
              <a16:creationId xmlns:a16="http://schemas.microsoft.com/office/drawing/2014/main" id="{257220FD-C0C3-44A3-9B06-601270369DFA}"/>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10" name="Drop Down 24" hidden="1">
          <a:extLst>
            <a:ext uri="{63B3BB69-23CF-44E3-9099-C40C66FF867C}">
              <a14:compatExt xmlns:a14="http://schemas.microsoft.com/office/drawing/2010/main" spid="_x0000_s2072"/>
            </a:ext>
            <a:ext uri="{FF2B5EF4-FFF2-40B4-BE49-F238E27FC236}">
              <a16:creationId xmlns:a16="http://schemas.microsoft.com/office/drawing/2014/main" id="{17C3FE5E-1FBF-4C95-B75E-0C1E28161E79}"/>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11" name="Drop Down 4" hidden="1">
          <a:extLst>
            <a:ext uri="{63B3BB69-23CF-44E3-9099-C40C66FF867C}">
              <a14:compatExt xmlns:a14="http://schemas.microsoft.com/office/drawing/2010/main" spid="_x0000_s2052"/>
            </a:ext>
            <a:ext uri="{FF2B5EF4-FFF2-40B4-BE49-F238E27FC236}">
              <a16:creationId xmlns:a16="http://schemas.microsoft.com/office/drawing/2014/main" id="{442F3205-2A1F-45B4-B4A2-684BA0413261}"/>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12" name="Drop Down 4" hidden="1">
          <a:extLst>
            <a:ext uri="{63B3BB69-23CF-44E3-9099-C40C66FF867C}">
              <a14:compatExt xmlns:a14="http://schemas.microsoft.com/office/drawing/2010/main" spid="_x0000_s2052"/>
            </a:ext>
            <a:ext uri="{FF2B5EF4-FFF2-40B4-BE49-F238E27FC236}">
              <a16:creationId xmlns:a16="http://schemas.microsoft.com/office/drawing/2014/main" id="{F2EDA376-D810-46BD-92C7-1EFD439EF48C}"/>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13" name="Drop Down 4" hidden="1">
          <a:extLst>
            <a:ext uri="{63B3BB69-23CF-44E3-9099-C40C66FF867C}">
              <a14:compatExt xmlns:a14="http://schemas.microsoft.com/office/drawing/2010/main" spid="_x0000_s2052"/>
            </a:ext>
            <a:ext uri="{FF2B5EF4-FFF2-40B4-BE49-F238E27FC236}">
              <a16:creationId xmlns:a16="http://schemas.microsoft.com/office/drawing/2014/main" id="{FFCEF926-F0AC-4050-ACA8-0EA2C683C3A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14" name="Drop Down 4" hidden="1">
          <a:extLst>
            <a:ext uri="{63B3BB69-23CF-44E3-9099-C40C66FF867C}">
              <a14:compatExt xmlns:a14="http://schemas.microsoft.com/office/drawing/2010/main" spid="_x0000_s2052"/>
            </a:ext>
            <a:ext uri="{FF2B5EF4-FFF2-40B4-BE49-F238E27FC236}">
              <a16:creationId xmlns:a16="http://schemas.microsoft.com/office/drawing/2014/main" id="{55068AD0-1962-43A3-950A-2CCE18124702}"/>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15" name="Drop Down 4" hidden="1">
          <a:extLst>
            <a:ext uri="{63B3BB69-23CF-44E3-9099-C40C66FF867C}">
              <a14:compatExt xmlns:a14="http://schemas.microsoft.com/office/drawing/2010/main" spid="_x0000_s2052"/>
            </a:ext>
            <a:ext uri="{FF2B5EF4-FFF2-40B4-BE49-F238E27FC236}">
              <a16:creationId xmlns:a16="http://schemas.microsoft.com/office/drawing/2014/main" id="{A941774A-CF16-4E1B-AB73-562A6E3AC5B4}"/>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16" name="Drop Down 20" hidden="1">
          <a:extLst>
            <a:ext uri="{63B3BB69-23CF-44E3-9099-C40C66FF867C}">
              <a14:compatExt xmlns:a14="http://schemas.microsoft.com/office/drawing/2010/main" spid="_x0000_s2068"/>
            </a:ext>
            <a:ext uri="{FF2B5EF4-FFF2-40B4-BE49-F238E27FC236}">
              <a16:creationId xmlns:a16="http://schemas.microsoft.com/office/drawing/2014/main" id="{162851AD-89A0-4977-B1FC-37541F6640FE}"/>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17" name="Drop Down 24" hidden="1">
          <a:extLst>
            <a:ext uri="{63B3BB69-23CF-44E3-9099-C40C66FF867C}">
              <a14:compatExt xmlns:a14="http://schemas.microsoft.com/office/drawing/2010/main" spid="_x0000_s2072"/>
            </a:ext>
            <a:ext uri="{FF2B5EF4-FFF2-40B4-BE49-F238E27FC236}">
              <a16:creationId xmlns:a16="http://schemas.microsoft.com/office/drawing/2014/main" id="{EFB6F8B0-18D3-4D22-A4CA-C8505277AFCD}"/>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18" name="Drop Down 4" hidden="1">
          <a:extLst>
            <a:ext uri="{63B3BB69-23CF-44E3-9099-C40C66FF867C}">
              <a14:compatExt xmlns:a14="http://schemas.microsoft.com/office/drawing/2010/main" spid="_x0000_s2052"/>
            </a:ext>
            <a:ext uri="{FF2B5EF4-FFF2-40B4-BE49-F238E27FC236}">
              <a16:creationId xmlns:a16="http://schemas.microsoft.com/office/drawing/2014/main" id="{5F4B8115-5CF3-41E4-965A-701582625E35}"/>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19" name="Drop Down 4" hidden="1">
          <a:extLst>
            <a:ext uri="{63B3BB69-23CF-44E3-9099-C40C66FF867C}">
              <a14:compatExt xmlns:a14="http://schemas.microsoft.com/office/drawing/2010/main" spid="_x0000_s2052"/>
            </a:ext>
            <a:ext uri="{FF2B5EF4-FFF2-40B4-BE49-F238E27FC236}">
              <a16:creationId xmlns:a16="http://schemas.microsoft.com/office/drawing/2014/main" id="{16DF5B9F-D6D9-45DD-A0B2-892D72C99F62}"/>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20" name="Drop Down 4" hidden="1">
          <a:extLst>
            <a:ext uri="{63B3BB69-23CF-44E3-9099-C40C66FF867C}">
              <a14:compatExt xmlns:a14="http://schemas.microsoft.com/office/drawing/2010/main" spid="_x0000_s2052"/>
            </a:ext>
            <a:ext uri="{FF2B5EF4-FFF2-40B4-BE49-F238E27FC236}">
              <a16:creationId xmlns:a16="http://schemas.microsoft.com/office/drawing/2014/main" id="{39E18DEA-2CF7-482B-9B6D-AA8A7D028422}"/>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21" name="Drop Down 4" hidden="1">
          <a:extLst>
            <a:ext uri="{63B3BB69-23CF-44E3-9099-C40C66FF867C}">
              <a14:compatExt xmlns:a14="http://schemas.microsoft.com/office/drawing/2010/main" spid="_x0000_s2052"/>
            </a:ext>
            <a:ext uri="{FF2B5EF4-FFF2-40B4-BE49-F238E27FC236}">
              <a16:creationId xmlns:a16="http://schemas.microsoft.com/office/drawing/2014/main" id="{45DC0C32-B8EF-42AD-8A45-7979C5758E79}"/>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22" name="Drop Down 4" hidden="1">
          <a:extLst>
            <a:ext uri="{63B3BB69-23CF-44E3-9099-C40C66FF867C}">
              <a14:compatExt xmlns:a14="http://schemas.microsoft.com/office/drawing/2010/main" spid="_x0000_s2052"/>
            </a:ext>
            <a:ext uri="{FF2B5EF4-FFF2-40B4-BE49-F238E27FC236}">
              <a16:creationId xmlns:a16="http://schemas.microsoft.com/office/drawing/2014/main" id="{C27AF36B-8F79-43DB-86B2-20AD35698093}"/>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23" name="Drop Down 20" hidden="1">
          <a:extLst>
            <a:ext uri="{63B3BB69-23CF-44E3-9099-C40C66FF867C}">
              <a14:compatExt xmlns:a14="http://schemas.microsoft.com/office/drawing/2010/main" spid="_x0000_s2068"/>
            </a:ext>
            <a:ext uri="{FF2B5EF4-FFF2-40B4-BE49-F238E27FC236}">
              <a16:creationId xmlns:a16="http://schemas.microsoft.com/office/drawing/2014/main" id="{A3E5D1E6-4E9F-42E1-A2B6-AD32548FF2C5}"/>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24" name="Drop Down 24" hidden="1">
          <a:extLst>
            <a:ext uri="{63B3BB69-23CF-44E3-9099-C40C66FF867C}">
              <a14:compatExt xmlns:a14="http://schemas.microsoft.com/office/drawing/2010/main" spid="_x0000_s2072"/>
            </a:ext>
            <a:ext uri="{FF2B5EF4-FFF2-40B4-BE49-F238E27FC236}">
              <a16:creationId xmlns:a16="http://schemas.microsoft.com/office/drawing/2014/main" id="{910B1CE6-2A3F-45E0-A935-666BBEAE90C2}"/>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25" name="Drop Down 4" hidden="1">
          <a:extLst>
            <a:ext uri="{63B3BB69-23CF-44E3-9099-C40C66FF867C}">
              <a14:compatExt xmlns:a14="http://schemas.microsoft.com/office/drawing/2010/main" spid="_x0000_s2052"/>
            </a:ext>
            <a:ext uri="{FF2B5EF4-FFF2-40B4-BE49-F238E27FC236}">
              <a16:creationId xmlns:a16="http://schemas.microsoft.com/office/drawing/2014/main" id="{4E377DB9-B40E-4C76-A3E8-D64A98D31F52}"/>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26" name="Drop Down 4" hidden="1">
          <a:extLst>
            <a:ext uri="{63B3BB69-23CF-44E3-9099-C40C66FF867C}">
              <a14:compatExt xmlns:a14="http://schemas.microsoft.com/office/drawing/2010/main" spid="_x0000_s2052"/>
            </a:ext>
            <a:ext uri="{FF2B5EF4-FFF2-40B4-BE49-F238E27FC236}">
              <a16:creationId xmlns:a16="http://schemas.microsoft.com/office/drawing/2014/main" id="{955BFABE-5B54-47FB-9566-C1249728B0F7}"/>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27" name="Drop Down 4" hidden="1">
          <a:extLst>
            <a:ext uri="{63B3BB69-23CF-44E3-9099-C40C66FF867C}">
              <a14:compatExt xmlns:a14="http://schemas.microsoft.com/office/drawing/2010/main" spid="_x0000_s2052"/>
            </a:ext>
            <a:ext uri="{FF2B5EF4-FFF2-40B4-BE49-F238E27FC236}">
              <a16:creationId xmlns:a16="http://schemas.microsoft.com/office/drawing/2014/main" id="{25F9E91A-A3B0-4B18-9E3B-8F07E985DEC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28" name="Drop Down 4" hidden="1">
          <a:extLst>
            <a:ext uri="{63B3BB69-23CF-44E3-9099-C40C66FF867C}">
              <a14:compatExt xmlns:a14="http://schemas.microsoft.com/office/drawing/2010/main" spid="_x0000_s2052"/>
            </a:ext>
            <a:ext uri="{FF2B5EF4-FFF2-40B4-BE49-F238E27FC236}">
              <a16:creationId xmlns:a16="http://schemas.microsoft.com/office/drawing/2014/main" id="{E2DBED34-DB61-4198-A636-672884E7FDA0}"/>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29" name="Drop Down 4" hidden="1">
          <a:extLst>
            <a:ext uri="{63B3BB69-23CF-44E3-9099-C40C66FF867C}">
              <a14:compatExt xmlns:a14="http://schemas.microsoft.com/office/drawing/2010/main" spid="_x0000_s2052"/>
            </a:ext>
            <a:ext uri="{FF2B5EF4-FFF2-40B4-BE49-F238E27FC236}">
              <a16:creationId xmlns:a16="http://schemas.microsoft.com/office/drawing/2014/main" id="{00F9903D-7A45-412D-B7CB-41BB61440C1D}"/>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30" name="Drop Down 20" hidden="1">
          <a:extLst>
            <a:ext uri="{63B3BB69-23CF-44E3-9099-C40C66FF867C}">
              <a14:compatExt xmlns:a14="http://schemas.microsoft.com/office/drawing/2010/main" spid="_x0000_s2068"/>
            </a:ext>
            <a:ext uri="{FF2B5EF4-FFF2-40B4-BE49-F238E27FC236}">
              <a16:creationId xmlns:a16="http://schemas.microsoft.com/office/drawing/2014/main" id="{3C0A8FF3-DD7A-4E87-85D1-9684FF4C9D35}"/>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31" name="Drop Down 24" hidden="1">
          <a:extLst>
            <a:ext uri="{63B3BB69-23CF-44E3-9099-C40C66FF867C}">
              <a14:compatExt xmlns:a14="http://schemas.microsoft.com/office/drawing/2010/main" spid="_x0000_s2072"/>
            </a:ext>
            <a:ext uri="{FF2B5EF4-FFF2-40B4-BE49-F238E27FC236}">
              <a16:creationId xmlns:a16="http://schemas.microsoft.com/office/drawing/2014/main" id="{5ED80343-21FF-42E9-9BD8-AB2878761DC1}"/>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32" name="Drop Down 4" hidden="1">
          <a:extLst>
            <a:ext uri="{63B3BB69-23CF-44E3-9099-C40C66FF867C}">
              <a14:compatExt xmlns:a14="http://schemas.microsoft.com/office/drawing/2010/main" spid="_x0000_s2052"/>
            </a:ext>
            <a:ext uri="{FF2B5EF4-FFF2-40B4-BE49-F238E27FC236}">
              <a16:creationId xmlns:a16="http://schemas.microsoft.com/office/drawing/2014/main" id="{7A3F19F1-56D8-41EA-803E-AEF0F8944898}"/>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33" name="Drop Down 4" hidden="1">
          <a:extLst>
            <a:ext uri="{63B3BB69-23CF-44E3-9099-C40C66FF867C}">
              <a14:compatExt xmlns:a14="http://schemas.microsoft.com/office/drawing/2010/main" spid="_x0000_s2052"/>
            </a:ext>
            <a:ext uri="{FF2B5EF4-FFF2-40B4-BE49-F238E27FC236}">
              <a16:creationId xmlns:a16="http://schemas.microsoft.com/office/drawing/2014/main" id="{F96C6334-0405-478B-BC5C-81557BC1F55B}"/>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34" name="Drop Down 4" hidden="1">
          <a:extLst>
            <a:ext uri="{63B3BB69-23CF-44E3-9099-C40C66FF867C}">
              <a14:compatExt xmlns:a14="http://schemas.microsoft.com/office/drawing/2010/main" spid="_x0000_s2052"/>
            </a:ext>
            <a:ext uri="{FF2B5EF4-FFF2-40B4-BE49-F238E27FC236}">
              <a16:creationId xmlns:a16="http://schemas.microsoft.com/office/drawing/2014/main" id="{0265229D-D2ED-41A3-8B27-94BED322B458}"/>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35" name="Drop Down 4" hidden="1">
          <a:extLst>
            <a:ext uri="{63B3BB69-23CF-44E3-9099-C40C66FF867C}">
              <a14:compatExt xmlns:a14="http://schemas.microsoft.com/office/drawing/2010/main" spid="_x0000_s2052"/>
            </a:ext>
            <a:ext uri="{FF2B5EF4-FFF2-40B4-BE49-F238E27FC236}">
              <a16:creationId xmlns:a16="http://schemas.microsoft.com/office/drawing/2014/main" id="{83A4B14A-3CCD-4868-A844-ED4E80DBA324}"/>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36" name="Drop Down 4" hidden="1">
          <a:extLst>
            <a:ext uri="{63B3BB69-23CF-44E3-9099-C40C66FF867C}">
              <a14:compatExt xmlns:a14="http://schemas.microsoft.com/office/drawing/2010/main" spid="_x0000_s2052"/>
            </a:ext>
            <a:ext uri="{FF2B5EF4-FFF2-40B4-BE49-F238E27FC236}">
              <a16:creationId xmlns:a16="http://schemas.microsoft.com/office/drawing/2014/main" id="{6FF48695-5864-401D-B00E-F32E3235BC08}"/>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37" name="Drop Down 20" hidden="1">
          <a:extLst>
            <a:ext uri="{63B3BB69-23CF-44E3-9099-C40C66FF867C}">
              <a14:compatExt xmlns:a14="http://schemas.microsoft.com/office/drawing/2010/main" spid="_x0000_s2068"/>
            </a:ext>
            <a:ext uri="{FF2B5EF4-FFF2-40B4-BE49-F238E27FC236}">
              <a16:creationId xmlns:a16="http://schemas.microsoft.com/office/drawing/2014/main" id="{E181C4C5-F8CE-44D4-8A1C-CACD0EBF1180}"/>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38" name="Drop Down 24" hidden="1">
          <a:extLst>
            <a:ext uri="{63B3BB69-23CF-44E3-9099-C40C66FF867C}">
              <a14:compatExt xmlns:a14="http://schemas.microsoft.com/office/drawing/2010/main" spid="_x0000_s2072"/>
            </a:ext>
            <a:ext uri="{FF2B5EF4-FFF2-40B4-BE49-F238E27FC236}">
              <a16:creationId xmlns:a16="http://schemas.microsoft.com/office/drawing/2014/main" id="{4E0EAA65-70A4-44B3-8A24-5554E42D58BE}"/>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39" name="Drop Down 4" hidden="1">
          <a:extLst>
            <a:ext uri="{63B3BB69-23CF-44E3-9099-C40C66FF867C}">
              <a14:compatExt xmlns:a14="http://schemas.microsoft.com/office/drawing/2010/main" spid="_x0000_s2052"/>
            </a:ext>
            <a:ext uri="{FF2B5EF4-FFF2-40B4-BE49-F238E27FC236}">
              <a16:creationId xmlns:a16="http://schemas.microsoft.com/office/drawing/2014/main" id="{1098AE68-8189-4172-A0F7-A69374BFF8D3}"/>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40" name="Drop Down 4" hidden="1">
          <a:extLst>
            <a:ext uri="{63B3BB69-23CF-44E3-9099-C40C66FF867C}">
              <a14:compatExt xmlns:a14="http://schemas.microsoft.com/office/drawing/2010/main" spid="_x0000_s2052"/>
            </a:ext>
            <a:ext uri="{FF2B5EF4-FFF2-40B4-BE49-F238E27FC236}">
              <a16:creationId xmlns:a16="http://schemas.microsoft.com/office/drawing/2014/main" id="{8C64C419-882D-4711-9825-57A0CDBC346A}"/>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41" name="Drop Down 4" hidden="1">
          <a:extLst>
            <a:ext uri="{63B3BB69-23CF-44E3-9099-C40C66FF867C}">
              <a14:compatExt xmlns:a14="http://schemas.microsoft.com/office/drawing/2010/main" spid="_x0000_s2052"/>
            </a:ext>
            <a:ext uri="{FF2B5EF4-FFF2-40B4-BE49-F238E27FC236}">
              <a16:creationId xmlns:a16="http://schemas.microsoft.com/office/drawing/2014/main" id="{10FC1814-E596-45CC-8677-A7AF6F936BB4}"/>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42" name="Drop Down 4" hidden="1">
          <a:extLst>
            <a:ext uri="{63B3BB69-23CF-44E3-9099-C40C66FF867C}">
              <a14:compatExt xmlns:a14="http://schemas.microsoft.com/office/drawing/2010/main" spid="_x0000_s2052"/>
            </a:ext>
            <a:ext uri="{FF2B5EF4-FFF2-40B4-BE49-F238E27FC236}">
              <a16:creationId xmlns:a16="http://schemas.microsoft.com/office/drawing/2014/main" id="{B151725A-7E0D-4F9A-A390-7176E398C455}"/>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43" name="Drop Down 4" hidden="1">
          <a:extLst>
            <a:ext uri="{63B3BB69-23CF-44E3-9099-C40C66FF867C}">
              <a14:compatExt xmlns:a14="http://schemas.microsoft.com/office/drawing/2010/main" spid="_x0000_s2052"/>
            </a:ext>
            <a:ext uri="{FF2B5EF4-FFF2-40B4-BE49-F238E27FC236}">
              <a16:creationId xmlns:a16="http://schemas.microsoft.com/office/drawing/2014/main" id="{59DEE4F3-EDF5-4C1A-B985-1BDE33C5841F}"/>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44" name="Drop Down 20" hidden="1">
          <a:extLst>
            <a:ext uri="{63B3BB69-23CF-44E3-9099-C40C66FF867C}">
              <a14:compatExt xmlns:a14="http://schemas.microsoft.com/office/drawing/2010/main" spid="_x0000_s2068"/>
            </a:ext>
            <a:ext uri="{FF2B5EF4-FFF2-40B4-BE49-F238E27FC236}">
              <a16:creationId xmlns:a16="http://schemas.microsoft.com/office/drawing/2014/main" id="{E079C6AC-1593-4B33-A3F9-FE430F2853B6}"/>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45" name="Drop Down 24" hidden="1">
          <a:extLst>
            <a:ext uri="{63B3BB69-23CF-44E3-9099-C40C66FF867C}">
              <a14:compatExt xmlns:a14="http://schemas.microsoft.com/office/drawing/2010/main" spid="_x0000_s2072"/>
            </a:ext>
            <a:ext uri="{FF2B5EF4-FFF2-40B4-BE49-F238E27FC236}">
              <a16:creationId xmlns:a16="http://schemas.microsoft.com/office/drawing/2014/main" id="{ACB4DB6B-C5A1-4AC9-925D-4061BA664AC6}"/>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46" name="Drop Down 4" hidden="1">
          <a:extLst>
            <a:ext uri="{63B3BB69-23CF-44E3-9099-C40C66FF867C}">
              <a14:compatExt xmlns:a14="http://schemas.microsoft.com/office/drawing/2010/main" spid="_x0000_s2052"/>
            </a:ext>
            <a:ext uri="{FF2B5EF4-FFF2-40B4-BE49-F238E27FC236}">
              <a16:creationId xmlns:a16="http://schemas.microsoft.com/office/drawing/2014/main" id="{69D6B93C-EB9A-4505-955A-879687007560}"/>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47" name="Drop Down 4" hidden="1">
          <a:extLst>
            <a:ext uri="{63B3BB69-23CF-44E3-9099-C40C66FF867C}">
              <a14:compatExt xmlns:a14="http://schemas.microsoft.com/office/drawing/2010/main" spid="_x0000_s2052"/>
            </a:ext>
            <a:ext uri="{FF2B5EF4-FFF2-40B4-BE49-F238E27FC236}">
              <a16:creationId xmlns:a16="http://schemas.microsoft.com/office/drawing/2014/main" id="{C440F18C-DDEB-44A1-A0F6-C794B8A99054}"/>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48" name="Drop Down 4" hidden="1">
          <a:extLst>
            <a:ext uri="{63B3BB69-23CF-44E3-9099-C40C66FF867C}">
              <a14:compatExt xmlns:a14="http://schemas.microsoft.com/office/drawing/2010/main" spid="_x0000_s2052"/>
            </a:ext>
            <a:ext uri="{FF2B5EF4-FFF2-40B4-BE49-F238E27FC236}">
              <a16:creationId xmlns:a16="http://schemas.microsoft.com/office/drawing/2014/main" id="{FEBDA51F-6442-4980-9A5D-D1CC2D9BB93C}"/>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49" name="Drop Down 4" hidden="1">
          <a:extLst>
            <a:ext uri="{63B3BB69-23CF-44E3-9099-C40C66FF867C}">
              <a14:compatExt xmlns:a14="http://schemas.microsoft.com/office/drawing/2010/main" spid="_x0000_s2052"/>
            </a:ext>
            <a:ext uri="{FF2B5EF4-FFF2-40B4-BE49-F238E27FC236}">
              <a16:creationId xmlns:a16="http://schemas.microsoft.com/office/drawing/2014/main" id="{9ED7784D-3709-4887-8DA3-7C0CFC6B3E97}"/>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50" name="Drop Down 4" hidden="1">
          <a:extLst>
            <a:ext uri="{63B3BB69-23CF-44E3-9099-C40C66FF867C}">
              <a14:compatExt xmlns:a14="http://schemas.microsoft.com/office/drawing/2010/main" spid="_x0000_s2052"/>
            </a:ext>
            <a:ext uri="{FF2B5EF4-FFF2-40B4-BE49-F238E27FC236}">
              <a16:creationId xmlns:a16="http://schemas.microsoft.com/office/drawing/2014/main" id="{9529EE50-BE5E-47A8-825D-20F1AC2BB7B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51" name="Drop Down 20" hidden="1">
          <a:extLst>
            <a:ext uri="{63B3BB69-23CF-44E3-9099-C40C66FF867C}">
              <a14:compatExt xmlns:a14="http://schemas.microsoft.com/office/drawing/2010/main" spid="_x0000_s2068"/>
            </a:ext>
            <a:ext uri="{FF2B5EF4-FFF2-40B4-BE49-F238E27FC236}">
              <a16:creationId xmlns:a16="http://schemas.microsoft.com/office/drawing/2014/main" id="{FEA25C56-F1AA-4569-9973-7C0497D15797}"/>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52" name="Drop Down 24" hidden="1">
          <a:extLst>
            <a:ext uri="{63B3BB69-23CF-44E3-9099-C40C66FF867C}">
              <a14:compatExt xmlns:a14="http://schemas.microsoft.com/office/drawing/2010/main" spid="_x0000_s2072"/>
            </a:ext>
            <a:ext uri="{FF2B5EF4-FFF2-40B4-BE49-F238E27FC236}">
              <a16:creationId xmlns:a16="http://schemas.microsoft.com/office/drawing/2014/main" id="{80190431-29CE-4D02-90EA-AFBA64D7885C}"/>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53" name="Drop Down 4" hidden="1">
          <a:extLst>
            <a:ext uri="{63B3BB69-23CF-44E3-9099-C40C66FF867C}">
              <a14:compatExt xmlns:a14="http://schemas.microsoft.com/office/drawing/2010/main" spid="_x0000_s2052"/>
            </a:ext>
            <a:ext uri="{FF2B5EF4-FFF2-40B4-BE49-F238E27FC236}">
              <a16:creationId xmlns:a16="http://schemas.microsoft.com/office/drawing/2014/main" id="{87DF48D4-96D9-47D4-987F-A307E42BD335}"/>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54" name="Drop Down 4" hidden="1">
          <a:extLst>
            <a:ext uri="{63B3BB69-23CF-44E3-9099-C40C66FF867C}">
              <a14:compatExt xmlns:a14="http://schemas.microsoft.com/office/drawing/2010/main" spid="_x0000_s2052"/>
            </a:ext>
            <a:ext uri="{FF2B5EF4-FFF2-40B4-BE49-F238E27FC236}">
              <a16:creationId xmlns:a16="http://schemas.microsoft.com/office/drawing/2014/main" id="{83A71447-ACC9-4294-A115-8B70F22C4873}"/>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55" name="Drop Down 4" hidden="1">
          <a:extLst>
            <a:ext uri="{63B3BB69-23CF-44E3-9099-C40C66FF867C}">
              <a14:compatExt xmlns:a14="http://schemas.microsoft.com/office/drawing/2010/main" spid="_x0000_s2052"/>
            </a:ext>
            <a:ext uri="{FF2B5EF4-FFF2-40B4-BE49-F238E27FC236}">
              <a16:creationId xmlns:a16="http://schemas.microsoft.com/office/drawing/2014/main" id="{33F7E7EA-EC59-45AD-9522-6DB1A11F5B3E}"/>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56" name="Drop Down 4" hidden="1">
          <a:extLst>
            <a:ext uri="{63B3BB69-23CF-44E3-9099-C40C66FF867C}">
              <a14:compatExt xmlns:a14="http://schemas.microsoft.com/office/drawing/2010/main" spid="_x0000_s2052"/>
            </a:ext>
            <a:ext uri="{FF2B5EF4-FFF2-40B4-BE49-F238E27FC236}">
              <a16:creationId xmlns:a16="http://schemas.microsoft.com/office/drawing/2014/main" id="{0531D07E-B1C9-4391-8D01-346322E603A6}"/>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57" name="Drop Down 4" hidden="1">
          <a:extLst>
            <a:ext uri="{63B3BB69-23CF-44E3-9099-C40C66FF867C}">
              <a14:compatExt xmlns:a14="http://schemas.microsoft.com/office/drawing/2010/main" spid="_x0000_s2052"/>
            </a:ext>
            <a:ext uri="{FF2B5EF4-FFF2-40B4-BE49-F238E27FC236}">
              <a16:creationId xmlns:a16="http://schemas.microsoft.com/office/drawing/2014/main" id="{1EBCF143-DCBB-4C54-BC03-5F77628F3CBE}"/>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58" name="Drop Down 20" hidden="1">
          <a:extLst>
            <a:ext uri="{63B3BB69-23CF-44E3-9099-C40C66FF867C}">
              <a14:compatExt xmlns:a14="http://schemas.microsoft.com/office/drawing/2010/main" spid="_x0000_s2068"/>
            </a:ext>
            <a:ext uri="{FF2B5EF4-FFF2-40B4-BE49-F238E27FC236}">
              <a16:creationId xmlns:a16="http://schemas.microsoft.com/office/drawing/2014/main" id="{61C18436-34B5-42E3-949C-7741EFC13B52}"/>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59" name="Drop Down 24" hidden="1">
          <a:extLst>
            <a:ext uri="{63B3BB69-23CF-44E3-9099-C40C66FF867C}">
              <a14:compatExt xmlns:a14="http://schemas.microsoft.com/office/drawing/2010/main" spid="_x0000_s2072"/>
            </a:ext>
            <a:ext uri="{FF2B5EF4-FFF2-40B4-BE49-F238E27FC236}">
              <a16:creationId xmlns:a16="http://schemas.microsoft.com/office/drawing/2014/main" id="{E1430C1C-934C-40CF-8FBD-A76FF4A25A80}"/>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60" name="Drop Down 4" hidden="1">
          <a:extLst>
            <a:ext uri="{63B3BB69-23CF-44E3-9099-C40C66FF867C}">
              <a14:compatExt xmlns:a14="http://schemas.microsoft.com/office/drawing/2010/main" spid="_x0000_s2052"/>
            </a:ext>
            <a:ext uri="{FF2B5EF4-FFF2-40B4-BE49-F238E27FC236}">
              <a16:creationId xmlns:a16="http://schemas.microsoft.com/office/drawing/2014/main" id="{71675E1D-24A4-4B24-99EE-6F68B1B9EE25}"/>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61" name="Drop Down 4" hidden="1">
          <a:extLst>
            <a:ext uri="{63B3BB69-23CF-44E3-9099-C40C66FF867C}">
              <a14:compatExt xmlns:a14="http://schemas.microsoft.com/office/drawing/2010/main" spid="_x0000_s2052"/>
            </a:ext>
            <a:ext uri="{FF2B5EF4-FFF2-40B4-BE49-F238E27FC236}">
              <a16:creationId xmlns:a16="http://schemas.microsoft.com/office/drawing/2014/main" id="{D4CF6EFB-32CB-4F0F-8417-559D53B315F4}"/>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62" name="Drop Down 4" hidden="1">
          <a:extLst>
            <a:ext uri="{63B3BB69-23CF-44E3-9099-C40C66FF867C}">
              <a14:compatExt xmlns:a14="http://schemas.microsoft.com/office/drawing/2010/main" spid="_x0000_s2052"/>
            </a:ext>
            <a:ext uri="{FF2B5EF4-FFF2-40B4-BE49-F238E27FC236}">
              <a16:creationId xmlns:a16="http://schemas.microsoft.com/office/drawing/2014/main" id="{DF4E6B08-9FD7-409E-9DD8-374DAE471103}"/>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63" name="Drop Down 4" hidden="1">
          <a:extLst>
            <a:ext uri="{63B3BB69-23CF-44E3-9099-C40C66FF867C}">
              <a14:compatExt xmlns:a14="http://schemas.microsoft.com/office/drawing/2010/main" spid="_x0000_s2052"/>
            </a:ext>
            <a:ext uri="{FF2B5EF4-FFF2-40B4-BE49-F238E27FC236}">
              <a16:creationId xmlns:a16="http://schemas.microsoft.com/office/drawing/2014/main" id="{6D32B3EA-D42E-43D9-AACA-63B07E48B645}"/>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64" name="Drop Down 4" hidden="1">
          <a:extLst>
            <a:ext uri="{63B3BB69-23CF-44E3-9099-C40C66FF867C}">
              <a14:compatExt xmlns:a14="http://schemas.microsoft.com/office/drawing/2010/main" spid="_x0000_s2052"/>
            </a:ext>
            <a:ext uri="{FF2B5EF4-FFF2-40B4-BE49-F238E27FC236}">
              <a16:creationId xmlns:a16="http://schemas.microsoft.com/office/drawing/2014/main" id="{E99F3524-D6CF-4868-A5CE-9EB97863BDEC}"/>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65" name="Drop Down 20" hidden="1">
          <a:extLst>
            <a:ext uri="{63B3BB69-23CF-44E3-9099-C40C66FF867C}">
              <a14:compatExt xmlns:a14="http://schemas.microsoft.com/office/drawing/2010/main" spid="_x0000_s2068"/>
            </a:ext>
            <a:ext uri="{FF2B5EF4-FFF2-40B4-BE49-F238E27FC236}">
              <a16:creationId xmlns:a16="http://schemas.microsoft.com/office/drawing/2014/main" id="{3FF6CEDD-5AEC-4A9F-835F-6199F2B4F1F0}"/>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66" name="Drop Down 24" hidden="1">
          <a:extLst>
            <a:ext uri="{63B3BB69-23CF-44E3-9099-C40C66FF867C}">
              <a14:compatExt xmlns:a14="http://schemas.microsoft.com/office/drawing/2010/main" spid="_x0000_s2072"/>
            </a:ext>
            <a:ext uri="{FF2B5EF4-FFF2-40B4-BE49-F238E27FC236}">
              <a16:creationId xmlns:a16="http://schemas.microsoft.com/office/drawing/2014/main" id="{927A1130-2389-4CCC-8139-8218FD86F734}"/>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67" name="Drop Down 4" hidden="1">
          <a:extLst>
            <a:ext uri="{63B3BB69-23CF-44E3-9099-C40C66FF867C}">
              <a14:compatExt xmlns:a14="http://schemas.microsoft.com/office/drawing/2010/main" spid="_x0000_s2052"/>
            </a:ext>
            <a:ext uri="{FF2B5EF4-FFF2-40B4-BE49-F238E27FC236}">
              <a16:creationId xmlns:a16="http://schemas.microsoft.com/office/drawing/2014/main" id="{50A92DF2-49A5-4663-9F71-B85D70992805}"/>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68" name="Drop Down 4" hidden="1">
          <a:extLst>
            <a:ext uri="{63B3BB69-23CF-44E3-9099-C40C66FF867C}">
              <a14:compatExt xmlns:a14="http://schemas.microsoft.com/office/drawing/2010/main" spid="_x0000_s2052"/>
            </a:ext>
            <a:ext uri="{FF2B5EF4-FFF2-40B4-BE49-F238E27FC236}">
              <a16:creationId xmlns:a16="http://schemas.microsoft.com/office/drawing/2014/main" id="{C4CFCE5B-6EA0-4929-8026-CA43C8DCAAD8}"/>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69" name="Drop Down 4" hidden="1">
          <a:extLst>
            <a:ext uri="{63B3BB69-23CF-44E3-9099-C40C66FF867C}">
              <a14:compatExt xmlns:a14="http://schemas.microsoft.com/office/drawing/2010/main" spid="_x0000_s2052"/>
            </a:ext>
            <a:ext uri="{FF2B5EF4-FFF2-40B4-BE49-F238E27FC236}">
              <a16:creationId xmlns:a16="http://schemas.microsoft.com/office/drawing/2014/main" id="{E3C890C6-1AFB-42D7-BB8F-17F04B0086A9}"/>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70" name="Drop Down 4" hidden="1">
          <a:extLst>
            <a:ext uri="{63B3BB69-23CF-44E3-9099-C40C66FF867C}">
              <a14:compatExt xmlns:a14="http://schemas.microsoft.com/office/drawing/2010/main" spid="_x0000_s2052"/>
            </a:ext>
            <a:ext uri="{FF2B5EF4-FFF2-40B4-BE49-F238E27FC236}">
              <a16:creationId xmlns:a16="http://schemas.microsoft.com/office/drawing/2014/main" id="{60123F4D-7F03-4623-AA74-773D29301BB5}"/>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71" name="Drop Down 4" hidden="1">
          <a:extLst>
            <a:ext uri="{63B3BB69-23CF-44E3-9099-C40C66FF867C}">
              <a14:compatExt xmlns:a14="http://schemas.microsoft.com/office/drawing/2010/main" spid="_x0000_s2052"/>
            </a:ext>
            <a:ext uri="{FF2B5EF4-FFF2-40B4-BE49-F238E27FC236}">
              <a16:creationId xmlns:a16="http://schemas.microsoft.com/office/drawing/2014/main" id="{12A6E862-14C9-468C-B9C6-97EC1DE7A8B2}"/>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72" name="Drop Down 20" hidden="1">
          <a:extLst>
            <a:ext uri="{63B3BB69-23CF-44E3-9099-C40C66FF867C}">
              <a14:compatExt xmlns:a14="http://schemas.microsoft.com/office/drawing/2010/main" spid="_x0000_s2068"/>
            </a:ext>
            <a:ext uri="{FF2B5EF4-FFF2-40B4-BE49-F238E27FC236}">
              <a16:creationId xmlns:a16="http://schemas.microsoft.com/office/drawing/2014/main" id="{EB41C497-1C43-4E26-954B-0137561F21EE}"/>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73" name="Drop Down 24" hidden="1">
          <a:extLst>
            <a:ext uri="{63B3BB69-23CF-44E3-9099-C40C66FF867C}">
              <a14:compatExt xmlns:a14="http://schemas.microsoft.com/office/drawing/2010/main" spid="_x0000_s2072"/>
            </a:ext>
            <a:ext uri="{FF2B5EF4-FFF2-40B4-BE49-F238E27FC236}">
              <a16:creationId xmlns:a16="http://schemas.microsoft.com/office/drawing/2014/main" id="{7906E4EF-3FDD-4E79-8EC2-7591FCFC373D}"/>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74" name="Drop Down 4" hidden="1">
          <a:extLst>
            <a:ext uri="{63B3BB69-23CF-44E3-9099-C40C66FF867C}">
              <a14:compatExt xmlns:a14="http://schemas.microsoft.com/office/drawing/2010/main" spid="_x0000_s2052"/>
            </a:ext>
            <a:ext uri="{FF2B5EF4-FFF2-40B4-BE49-F238E27FC236}">
              <a16:creationId xmlns:a16="http://schemas.microsoft.com/office/drawing/2014/main" id="{BCDDF473-0DBB-427F-A588-08E9020BBFE9}"/>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75" name="Drop Down 4" hidden="1">
          <a:extLst>
            <a:ext uri="{63B3BB69-23CF-44E3-9099-C40C66FF867C}">
              <a14:compatExt xmlns:a14="http://schemas.microsoft.com/office/drawing/2010/main" spid="_x0000_s2052"/>
            </a:ext>
            <a:ext uri="{FF2B5EF4-FFF2-40B4-BE49-F238E27FC236}">
              <a16:creationId xmlns:a16="http://schemas.microsoft.com/office/drawing/2014/main" id="{1171F074-904C-4B3C-B5D2-1D64EA332C39}"/>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76" name="Drop Down 4" hidden="1">
          <a:extLst>
            <a:ext uri="{63B3BB69-23CF-44E3-9099-C40C66FF867C}">
              <a14:compatExt xmlns:a14="http://schemas.microsoft.com/office/drawing/2010/main" spid="_x0000_s2052"/>
            </a:ext>
            <a:ext uri="{FF2B5EF4-FFF2-40B4-BE49-F238E27FC236}">
              <a16:creationId xmlns:a16="http://schemas.microsoft.com/office/drawing/2014/main" id="{395EF570-1597-49D8-A1EF-BBEAD464F41A}"/>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77" name="Drop Down 4" hidden="1">
          <a:extLst>
            <a:ext uri="{63B3BB69-23CF-44E3-9099-C40C66FF867C}">
              <a14:compatExt xmlns:a14="http://schemas.microsoft.com/office/drawing/2010/main" spid="_x0000_s2052"/>
            </a:ext>
            <a:ext uri="{FF2B5EF4-FFF2-40B4-BE49-F238E27FC236}">
              <a16:creationId xmlns:a16="http://schemas.microsoft.com/office/drawing/2014/main" id="{3239EAED-8BF6-42CD-AB35-E563A51BCDDB}"/>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78" name="Drop Down 4" hidden="1">
          <a:extLst>
            <a:ext uri="{63B3BB69-23CF-44E3-9099-C40C66FF867C}">
              <a14:compatExt xmlns:a14="http://schemas.microsoft.com/office/drawing/2010/main" spid="_x0000_s2052"/>
            </a:ext>
            <a:ext uri="{FF2B5EF4-FFF2-40B4-BE49-F238E27FC236}">
              <a16:creationId xmlns:a16="http://schemas.microsoft.com/office/drawing/2014/main" id="{6DFB366E-9523-4D60-B0BC-9FF02DDEACF0}"/>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79" name="Drop Down 20" hidden="1">
          <a:extLst>
            <a:ext uri="{63B3BB69-23CF-44E3-9099-C40C66FF867C}">
              <a14:compatExt xmlns:a14="http://schemas.microsoft.com/office/drawing/2010/main" spid="_x0000_s2068"/>
            </a:ext>
            <a:ext uri="{FF2B5EF4-FFF2-40B4-BE49-F238E27FC236}">
              <a16:creationId xmlns:a16="http://schemas.microsoft.com/office/drawing/2014/main" id="{6DE0B602-D7CE-4122-8078-AB387EF05901}"/>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80" name="Drop Down 24" hidden="1">
          <a:extLst>
            <a:ext uri="{63B3BB69-23CF-44E3-9099-C40C66FF867C}">
              <a14:compatExt xmlns:a14="http://schemas.microsoft.com/office/drawing/2010/main" spid="_x0000_s2072"/>
            </a:ext>
            <a:ext uri="{FF2B5EF4-FFF2-40B4-BE49-F238E27FC236}">
              <a16:creationId xmlns:a16="http://schemas.microsoft.com/office/drawing/2014/main" id="{74BD93B8-972D-429A-B3A8-9E15A5BB1202}"/>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81" name="Drop Down 4" hidden="1">
          <a:extLst>
            <a:ext uri="{63B3BB69-23CF-44E3-9099-C40C66FF867C}">
              <a14:compatExt xmlns:a14="http://schemas.microsoft.com/office/drawing/2010/main" spid="_x0000_s2052"/>
            </a:ext>
            <a:ext uri="{FF2B5EF4-FFF2-40B4-BE49-F238E27FC236}">
              <a16:creationId xmlns:a16="http://schemas.microsoft.com/office/drawing/2014/main" id="{B8C619BE-5277-41CF-B3EF-C7135CC77CE0}"/>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82" name="Drop Down 4" hidden="1">
          <a:extLst>
            <a:ext uri="{63B3BB69-23CF-44E3-9099-C40C66FF867C}">
              <a14:compatExt xmlns:a14="http://schemas.microsoft.com/office/drawing/2010/main" spid="_x0000_s2052"/>
            </a:ext>
            <a:ext uri="{FF2B5EF4-FFF2-40B4-BE49-F238E27FC236}">
              <a16:creationId xmlns:a16="http://schemas.microsoft.com/office/drawing/2014/main" id="{3F6365E3-B867-4873-8ABC-36ED9F748452}"/>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83" name="Drop Down 4" hidden="1">
          <a:extLst>
            <a:ext uri="{63B3BB69-23CF-44E3-9099-C40C66FF867C}">
              <a14:compatExt xmlns:a14="http://schemas.microsoft.com/office/drawing/2010/main" spid="_x0000_s2052"/>
            </a:ext>
            <a:ext uri="{FF2B5EF4-FFF2-40B4-BE49-F238E27FC236}">
              <a16:creationId xmlns:a16="http://schemas.microsoft.com/office/drawing/2014/main" id="{7B8B1D22-9ED4-4397-8DB7-A16C9AD55F6A}"/>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84" name="Drop Down 4" hidden="1">
          <a:extLst>
            <a:ext uri="{63B3BB69-23CF-44E3-9099-C40C66FF867C}">
              <a14:compatExt xmlns:a14="http://schemas.microsoft.com/office/drawing/2010/main" spid="_x0000_s2052"/>
            </a:ext>
            <a:ext uri="{FF2B5EF4-FFF2-40B4-BE49-F238E27FC236}">
              <a16:creationId xmlns:a16="http://schemas.microsoft.com/office/drawing/2014/main" id="{91835A60-738A-4041-BAA4-F3A3ACF9BD72}"/>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85" name="Drop Down 4" hidden="1">
          <a:extLst>
            <a:ext uri="{63B3BB69-23CF-44E3-9099-C40C66FF867C}">
              <a14:compatExt xmlns:a14="http://schemas.microsoft.com/office/drawing/2010/main" spid="_x0000_s2052"/>
            </a:ext>
            <a:ext uri="{FF2B5EF4-FFF2-40B4-BE49-F238E27FC236}">
              <a16:creationId xmlns:a16="http://schemas.microsoft.com/office/drawing/2014/main" id="{EFB1817D-D5E9-4E8D-8D54-DC3E6B7B0B79}"/>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136</xdr:row>
      <xdr:rowOff>0</xdr:rowOff>
    </xdr:from>
    <xdr:ext cx="1921468" cy="195685"/>
    <xdr:sp macro="" textlink="">
      <xdr:nvSpPr>
        <xdr:cNvPr id="4386" name="Drop Down 20" hidden="1">
          <a:extLst>
            <a:ext uri="{63B3BB69-23CF-44E3-9099-C40C66FF867C}">
              <a14:compatExt xmlns:a14="http://schemas.microsoft.com/office/drawing/2010/main" spid="_x0000_s2068"/>
            </a:ext>
            <a:ext uri="{FF2B5EF4-FFF2-40B4-BE49-F238E27FC236}">
              <a16:creationId xmlns:a16="http://schemas.microsoft.com/office/drawing/2014/main" id="{C86E36FA-8898-421D-A4AD-736C37B2271B}"/>
            </a:ext>
          </a:extLst>
        </xdr:cNvPr>
        <xdr:cNvSpPr/>
      </xdr:nvSpPr>
      <xdr:spPr bwMode="auto">
        <a:xfrm>
          <a:off x="5974080" y="197434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136</xdr:row>
      <xdr:rowOff>0</xdr:rowOff>
    </xdr:from>
    <xdr:ext cx="2476500" cy="199970"/>
    <xdr:sp macro="" textlink="">
      <xdr:nvSpPr>
        <xdr:cNvPr id="4387" name="Drop Down 24" hidden="1">
          <a:extLst>
            <a:ext uri="{63B3BB69-23CF-44E3-9099-C40C66FF867C}">
              <a14:compatExt xmlns:a14="http://schemas.microsoft.com/office/drawing/2010/main" spid="_x0000_s2072"/>
            </a:ext>
            <a:ext uri="{FF2B5EF4-FFF2-40B4-BE49-F238E27FC236}">
              <a16:creationId xmlns:a16="http://schemas.microsoft.com/office/drawing/2014/main" id="{7F561087-C340-46D0-9122-102F3A0F3D0C}"/>
            </a:ext>
          </a:extLst>
        </xdr:cNvPr>
        <xdr:cNvSpPr/>
      </xdr:nvSpPr>
      <xdr:spPr bwMode="auto">
        <a:xfrm>
          <a:off x="3901440" y="19743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88" name="Drop Down 4" hidden="1">
          <a:extLst>
            <a:ext uri="{63B3BB69-23CF-44E3-9099-C40C66FF867C}">
              <a14:compatExt xmlns:a14="http://schemas.microsoft.com/office/drawing/2010/main" spid="_x0000_s2052"/>
            </a:ext>
            <a:ext uri="{FF2B5EF4-FFF2-40B4-BE49-F238E27FC236}">
              <a16:creationId xmlns:a16="http://schemas.microsoft.com/office/drawing/2014/main" id="{19284D9B-780B-4B28-B564-48C28D19D3CD}"/>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89" name="Drop Down 4" hidden="1">
          <a:extLst>
            <a:ext uri="{63B3BB69-23CF-44E3-9099-C40C66FF867C}">
              <a14:compatExt xmlns:a14="http://schemas.microsoft.com/office/drawing/2010/main" spid="_x0000_s2052"/>
            </a:ext>
            <a:ext uri="{FF2B5EF4-FFF2-40B4-BE49-F238E27FC236}">
              <a16:creationId xmlns:a16="http://schemas.microsoft.com/office/drawing/2014/main" id="{4AF41C8A-1B31-4EE1-9A2D-78C59ACDDD9E}"/>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136</xdr:row>
      <xdr:rowOff>0</xdr:rowOff>
    </xdr:from>
    <xdr:ext cx="2529840" cy="195685"/>
    <xdr:sp macro="" textlink="">
      <xdr:nvSpPr>
        <xdr:cNvPr id="4390" name="Drop Down 4" hidden="1">
          <a:extLst>
            <a:ext uri="{63B3BB69-23CF-44E3-9099-C40C66FF867C}">
              <a14:compatExt xmlns:a14="http://schemas.microsoft.com/office/drawing/2010/main" spid="_x0000_s2052"/>
            </a:ext>
            <a:ext uri="{FF2B5EF4-FFF2-40B4-BE49-F238E27FC236}">
              <a16:creationId xmlns:a16="http://schemas.microsoft.com/office/drawing/2014/main" id="{AA2722D6-4843-4FA1-9ED9-2B13D7DE1446}"/>
            </a:ext>
          </a:extLst>
        </xdr:cNvPr>
        <xdr:cNvSpPr/>
      </xdr:nvSpPr>
      <xdr:spPr bwMode="auto">
        <a:xfrm>
          <a:off x="553974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136</xdr:row>
      <xdr:rowOff>0</xdr:rowOff>
    </xdr:from>
    <xdr:ext cx="2529840" cy="195685"/>
    <xdr:sp macro="" textlink="">
      <xdr:nvSpPr>
        <xdr:cNvPr id="4391" name="Drop Down 4" hidden="1">
          <a:extLst>
            <a:ext uri="{63B3BB69-23CF-44E3-9099-C40C66FF867C}">
              <a14:compatExt xmlns:a14="http://schemas.microsoft.com/office/drawing/2010/main" spid="_x0000_s2052"/>
            </a:ext>
            <a:ext uri="{FF2B5EF4-FFF2-40B4-BE49-F238E27FC236}">
              <a16:creationId xmlns:a16="http://schemas.microsoft.com/office/drawing/2014/main" id="{84DF2640-B4FA-4A67-ABD7-CFB512B4EF12}"/>
            </a:ext>
          </a:extLst>
        </xdr:cNvPr>
        <xdr:cNvSpPr/>
      </xdr:nvSpPr>
      <xdr:spPr bwMode="auto">
        <a:xfrm>
          <a:off x="5227320" y="197434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146</xdr:row>
      <xdr:rowOff>0</xdr:rowOff>
    </xdr:from>
    <xdr:ext cx="2476500" cy="199970"/>
    <xdr:sp macro="" textlink="">
      <xdr:nvSpPr>
        <xdr:cNvPr id="4392" name="Drop Down 24" hidden="1">
          <a:extLst>
            <a:ext uri="{63B3BB69-23CF-44E3-9099-C40C66FF867C}">
              <a14:compatExt xmlns:a14="http://schemas.microsoft.com/office/drawing/2010/main" spid="_x0000_s2072"/>
            </a:ext>
            <a:ext uri="{FF2B5EF4-FFF2-40B4-BE49-F238E27FC236}">
              <a16:creationId xmlns:a16="http://schemas.microsoft.com/office/drawing/2014/main" id="{F4261D42-9C12-45D5-8D7A-EE4C5A9B2ADF}"/>
            </a:ext>
          </a:extLst>
        </xdr:cNvPr>
        <xdr:cNvSpPr/>
      </xdr:nvSpPr>
      <xdr:spPr bwMode="auto">
        <a:xfrm>
          <a:off x="3901440" y="4104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146</xdr:row>
      <xdr:rowOff>0</xdr:rowOff>
    </xdr:from>
    <xdr:ext cx="2476500" cy="199970"/>
    <xdr:sp macro="" textlink="">
      <xdr:nvSpPr>
        <xdr:cNvPr id="4393" name="Drop Down 24" hidden="1">
          <a:extLst>
            <a:ext uri="{63B3BB69-23CF-44E3-9099-C40C66FF867C}">
              <a14:compatExt xmlns:a14="http://schemas.microsoft.com/office/drawing/2010/main" spid="_x0000_s2072"/>
            </a:ext>
            <a:ext uri="{FF2B5EF4-FFF2-40B4-BE49-F238E27FC236}">
              <a16:creationId xmlns:a16="http://schemas.microsoft.com/office/drawing/2014/main" id="{B99506D3-1379-40F6-B699-9679344D6904}"/>
            </a:ext>
          </a:extLst>
        </xdr:cNvPr>
        <xdr:cNvSpPr/>
      </xdr:nvSpPr>
      <xdr:spPr bwMode="auto">
        <a:xfrm>
          <a:off x="3901440" y="4104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146</xdr:row>
      <xdr:rowOff>0</xdr:rowOff>
    </xdr:from>
    <xdr:ext cx="2476500" cy="199970"/>
    <xdr:sp macro="" textlink="">
      <xdr:nvSpPr>
        <xdr:cNvPr id="4394" name="Drop Down 24" hidden="1">
          <a:extLst>
            <a:ext uri="{63B3BB69-23CF-44E3-9099-C40C66FF867C}">
              <a14:compatExt xmlns:a14="http://schemas.microsoft.com/office/drawing/2010/main" spid="_x0000_s2072"/>
            </a:ext>
            <a:ext uri="{FF2B5EF4-FFF2-40B4-BE49-F238E27FC236}">
              <a16:creationId xmlns:a16="http://schemas.microsoft.com/office/drawing/2014/main" id="{AD0C3C0D-76B9-4010-B922-17594A16DD62}"/>
            </a:ext>
          </a:extLst>
        </xdr:cNvPr>
        <xdr:cNvSpPr/>
      </xdr:nvSpPr>
      <xdr:spPr bwMode="auto">
        <a:xfrm>
          <a:off x="3901440" y="4104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395" name="Drop Down 4" hidden="1">
          <a:extLst>
            <a:ext uri="{63B3BB69-23CF-44E3-9099-C40C66FF867C}">
              <a14:compatExt xmlns:a14="http://schemas.microsoft.com/office/drawing/2010/main" spid="_x0000_s2052"/>
            </a:ext>
            <a:ext uri="{FF2B5EF4-FFF2-40B4-BE49-F238E27FC236}">
              <a16:creationId xmlns:a16="http://schemas.microsoft.com/office/drawing/2014/main" id="{9D92A6F2-9D71-4359-9150-7C6BBECAAE47}"/>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146</xdr:row>
      <xdr:rowOff>0</xdr:rowOff>
    </xdr:from>
    <xdr:ext cx="1921468" cy="195685"/>
    <xdr:sp macro="" textlink="">
      <xdr:nvSpPr>
        <xdr:cNvPr id="4396" name="Drop Down 20" hidden="1">
          <a:extLst>
            <a:ext uri="{63B3BB69-23CF-44E3-9099-C40C66FF867C}">
              <a14:compatExt xmlns:a14="http://schemas.microsoft.com/office/drawing/2010/main" spid="_x0000_s2068"/>
            </a:ext>
            <a:ext uri="{FF2B5EF4-FFF2-40B4-BE49-F238E27FC236}">
              <a16:creationId xmlns:a16="http://schemas.microsoft.com/office/drawing/2014/main" id="{B7FD5F8B-4FE6-4FEC-8F43-A4F1E1EA2011}"/>
            </a:ext>
          </a:extLst>
        </xdr:cNvPr>
        <xdr:cNvSpPr/>
      </xdr:nvSpPr>
      <xdr:spPr bwMode="auto">
        <a:xfrm>
          <a:off x="5974080" y="41041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146</xdr:row>
      <xdr:rowOff>0</xdr:rowOff>
    </xdr:from>
    <xdr:ext cx="2476500" cy="199970"/>
    <xdr:sp macro="" textlink="">
      <xdr:nvSpPr>
        <xdr:cNvPr id="4397" name="Drop Down 24" hidden="1">
          <a:extLst>
            <a:ext uri="{63B3BB69-23CF-44E3-9099-C40C66FF867C}">
              <a14:compatExt xmlns:a14="http://schemas.microsoft.com/office/drawing/2010/main" spid="_x0000_s2072"/>
            </a:ext>
            <a:ext uri="{FF2B5EF4-FFF2-40B4-BE49-F238E27FC236}">
              <a16:creationId xmlns:a16="http://schemas.microsoft.com/office/drawing/2014/main" id="{B736A353-94F0-4522-9166-A3C955D70091}"/>
            </a:ext>
          </a:extLst>
        </xdr:cNvPr>
        <xdr:cNvSpPr/>
      </xdr:nvSpPr>
      <xdr:spPr bwMode="auto">
        <a:xfrm>
          <a:off x="3901440" y="4104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398" name="Drop Down 4" hidden="1">
          <a:extLst>
            <a:ext uri="{63B3BB69-23CF-44E3-9099-C40C66FF867C}">
              <a14:compatExt xmlns:a14="http://schemas.microsoft.com/office/drawing/2010/main" spid="_x0000_s2052"/>
            </a:ext>
            <a:ext uri="{FF2B5EF4-FFF2-40B4-BE49-F238E27FC236}">
              <a16:creationId xmlns:a16="http://schemas.microsoft.com/office/drawing/2014/main" id="{27F4DD74-211A-4C87-A1C1-2121CB4D687A}"/>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146</xdr:row>
      <xdr:rowOff>0</xdr:rowOff>
    </xdr:from>
    <xdr:ext cx="2529840" cy="195685"/>
    <xdr:sp macro="" textlink="">
      <xdr:nvSpPr>
        <xdr:cNvPr id="4399" name="Drop Down 4" hidden="1">
          <a:extLst>
            <a:ext uri="{63B3BB69-23CF-44E3-9099-C40C66FF867C}">
              <a14:compatExt xmlns:a14="http://schemas.microsoft.com/office/drawing/2010/main" spid="_x0000_s2052"/>
            </a:ext>
            <a:ext uri="{FF2B5EF4-FFF2-40B4-BE49-F238E27FC236}">
              <a16:creationId xmlns:a16="http://schemas.microsoft.com/office/drawing/2014/main" id="{96283DED-EF0E-4D06-8FEB-BE13442A145B}"/>
            </a:ext>
          </a:extLst>
        </xdr:cNvPr>
        <xdr:cNvSpPr/>
      </xdr:nvSpPr>
      <xdr:spPr bwMode="auto">
        <a:xfrm>
          <a:off x="522732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400" name="Drop Down 4" hidden="1">
          <a:extLst>
            <a:ext uri="{63B3BB69-23CF-44E3-9099-C40C66FF867C}">
              <a14:compatExt xmlns:a14="http://schemas.microsoft.com/office/drawing/2010/main" spid="_x0000_s2052"/>
            </a:ext>
            <a:ext uri="{FF2B5EF4-FFF2-40B4-BE49-F238E27FC236}">
              <a16:creationId xmlns:a16="http://schemas.microsoft.com/office/drawing/2014/main" id="{010776B2-BBD3-40FA-BA57-645D7981E967}"/>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146</xdr:row>
      <xdr:rowOff>0</xdr:rowOff>
    </xdr:from>
    <xdr:ext cx="2529840" cy="195685"/>
    <xdr:sp macro="" textlink="">
      <xdr:nvSpPr>
        <xdr:cNvPr id="4401" name="Drop Down 4" hidden="1">
          <a:extLst>
            <a:ext uri="{63B3BB69-23CF-44E3-9099-C40C66FF867C}">
              <a14:compatExt xmlns:a14="http://schemas.microsoft.com/office/drawing/2010/main" spid="_x0000_s2052"/>
            </a:ext>
            <a:ext uri="{FF2B5EF4-FFF2-40B4-BE49-F238E27FC236}">
              <a16:creationId xmlns:a16="http://schemas.microsoft.com/office/drawing/2014/main" id="{11CEAF93-73A1-4135-9EF2-2B49631A1ACB}"/>
            </a:ext>
          </a:extLst>
        </xdr:cNvPr>
        <xdr:cNvSpPr/>
      </xdr:nvSpPr>
      <xdr:spPr bwMode="auto">
        <a:xfrm>
          <a:off x="522732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402" name="Drop Down 4" hidden="1">
          <a:extLst>
            <a:ext uri="{63B3BB69-23CF-44E3-9099-C40C66FF867C}">
              <a14:compatExt xmlns:a14="http://schemas.microsoft.com/office/drawing/2010/main" spid="_x0000_s2052"/>
            </a:ext>
            <a:ext uri="{FF2B5EF4-FFF2-40B4-BE49-F238E27FC236}">
              <a16:creationId xmlns:a16="http://schemas.microsoft.com/office/drawing/2014/main" id="{E7CCB40B-3FB8-428A-9B72-AF4AA6CB2011}"/>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146</xdr:row>
      <xdr:rowOff>0</xdr:rowOff>
    </xdr:from>
    <xdr:ext cx="1921468" cy="195685"/>
    <xdr:sp macro="" textlink="">
      <xdr:nvSpPr>
        <xdr:cNvPr id="4403" name="Drop Down 20" hidden="1">
          <a:extLst>
            <a:ext uri="{63B3BB69-23CF-44E3-9099-C40C66FF867C}">
              <a14:compatExt xmlns:a14="http://schemas.microsoft.com/office/drawing/2010/main" spid="_x0000_s2068"/>
            </a:ext>
            <a:ext uri="{FF2B5EF4-FFF2-40B4-BE49-F238E27FC236}">
              <a16:creationId xmlns:a16="http://schemas.microsoft.com/office/drawing/2014/main" id="{FDD10983-F3D7-473D-9B28-3B926EDD6EED}"/>
            </a:ext>
          </a:extLst>
        </xdr:cNvPr>
        <xdr:cNvSpPr/>
      </xdr:nvSpPr>
      <xdr:spPr bwMode="auto">
        <a:xfrm>
          <a:off x="5974080" y="41041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146</xdr:row>
      <xdr:rowOff>0</xdr:rowOff>
    </xdr:from>
    <xdr:ext cx="2476500" cy="199970"/>
    <xdr:sp macro="" textlink="">
      <xdr:nvSpPr>
        <xdr:cNvPr id="4404" name="Drop Down 24" hidden="1">
          <a:extLst>
            <a:ext uri="{63B3BB69-23CF-44E3-9099-C40C66FF867C}">
              <a14:compatExt xmlns:a14="http://schemas.microsoft.com/office/drawing/2010/main" spid="_x0000_s2072"/>
            </a:ext>
            <a:ext uri="{FF2B5EF4-FFF2-40B4-BE49-F238E27FC236}">
              <a16:creationId xmlns:a16="http://schemas.microsoft.com/office/drawing/2014/main" id="{7BB749E1-F876-4DF1-A162-4293418492CC}"/>
            </a:ext>
          </a:extLst>
        </xdr:cNvPr>
        <xdr:cNvSpPr/>
      </xdr:nvSpPr>
      <xdr:spPr bwMode="auto">
        <a:xfrm>
          <a:off x="3901440" y="4104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405" name="Drop Down 4" hidden="1">
          <a:extLst>
            <a:ext uri="{63B3BB69-23CF-44E3-9099-C40C66FF867C}">
              <a14:compatExt xmlns:a14="http://schemas.microsoft.com/office/drawing/2010/main" spid="_x0000_s2052"/>
            </a:ext>
            <a:ext uri="{FF2B5EF4-FFF2-40B4-BE49-F238E27FC236}">
              <a16:creationId xmlns:a16="http://schemas.microsoft.com/office/drawing/2014/main" id="{F4FD830B-56B9-4269-9CF9-7FF9AD39CFA8}"/>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146</xdr:row>
      <xdr:rowOff>0</xdr:rowOff>
    </xdr:from>
    <xdr:ext cx="2529840" cy="195685"/>
    <xdr:sp macro="" textlink="">
      <xdr:nvSpPr>
        <xdr:cNvPr id="4406" name="Drop Down 4" hidden="1">
          <a:extLst>
            <a:ext uri="{63B3BB69-23CF-44E3-9099-C40C66FF867C}">
              <a14:compatExt xmlns:a14="http://schemas.microsoft.com/office/drawing/2010/main" spid="_x0000_s2052"/>
            </a:ext>
            <a:ext uri="{FF2B5EF4-FFF2-40B4-BE49-F238E27FC236}">
              <a16:creationId xmlns:a16="http://schemas.microsoft.com/office/drawing/2014/main" id="{C90D0888-8822-42CF-B236-35BB4CABCCAF}"/>
            </a:ext>
          </a:extLst>
        </xdr:cNvPr>
        <xdr:cNvSpPr/>
      </xdr:nvSpPr>
      <xdr:spPr bwMode="auto">
        <a:xfrm>
          <a:off x="522732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407" name="Drop Down 4" hidden="1">
          <a:extLst>
            <a:ext uri="{63B3BB69-23CF-44E3-9099-C40C66FF867C}">
              <a14:compatExt xmlns:a14="http://schemas.microsoft.com/office/drawing/2010/main" spid="_x0000_s2052"/>
            </a:ext>
            <a:ext uri="{FF2B5EF4-FFF2-40B4-BE49-F238E27FC236}">
              <a16:creationId xmlns:a16="http://schemas.microsoft.com/office/drawing/2014/main" id="{3CDB56BD-0EAC-4511-8571-BB2BB151E58B}"/>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146</xdr:row>
      <xdr:rowOff>0</xdr:rowOff>
    </xdr:from>
    <xdr:ext cx="2529840" cy="195685"/>
    <xdr:sp macro="" textlink="">
      <xdr:nvSpPr>
        <xdr:cNvPr id="4408" name="Drop Down 4" hidden="1">
          <a:extLst>
            <a:ext uri="{63B3BB69-23CF-44E3-9099-C40C66FF867C}">
              <a14:compatExt xmlns:a14="http://schemas.microsoft.com/office/drawing/2010/main" spid="_x0000_s2052"/>
            </a:ext>
            <a:ext uri="{FF2B5EF4-FFF2-40B4-BE49-F238E27FC236}">
              <a16:creationId xmlns:a16="http://schemas.microsoft.com/office/drawing/2014/main" id="{65611E9A-BEFE-4950-811F-B9F47ED5AD2E}"/>
            </a:ext>
          </a:extLst>
        </xdr:cNvPr>
        <xdr:cNvSpPr/>
      </xdr:nvSpPr>
      <xdr:spPr bwMode="auto">
        <a:xfrm>
          <a:off x="522732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409" name="Drop Down 4" hidden="1">
          <a:extLst>
            <a:ext uri="{63B3BB69-23CF-44E3-9099-C40C66FF867C}">
              <a14:compatExt xmlns:a14="http://schemas.microsoft.com/office/drawing/2010/main" spid="_x0000_s2052"/>
            </a:ext>
            <a:ext uri="{FF2B5EF4-FFF2-40B4-BE49-F238E27FC236}">
              <a16:creationId xmlns:a16="http://schemas.microsoft.com/office/drawing/2014/main" id="{3B5DD0E8-5767-4301-9F9A-27E2F2AE7C35}"/>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146</xdr:row>
      <xdr:rowOff>0</xdr:rowOff>
    </xdr:from>
    <xdr:ext cx="1921468" cy="195685"/>
    <xdr:sp macro="" textlink="">
      <xdr:nvSpPr>
        <xdr:cNvPr id="4410" name="Drop Down 20" hidden="1">
          <a:extLst>
            <a:ext uri="{63B3BB69-23CF-44E3-9099-C40C66FF867C}">
              <a14:compatExt xmlns:a14="http://schemas.microsoft.com/office/drawing/2010/main" spid="_x0000_s2068"/>
            </a:ext>
            <a:ext uri="{FF2B5EF4-FFF2-40B4-BE49-F238E27FC236}">
              <a16:creationId xmlns:a16="http://schemas.microsoft.com/office/drawing/2014/main" id="{65C4033C-185B-444E-AEE8-2676032E5832}"/>
            </a:ext>
          </a:extLst>
        </xdr:cNvPr>
        <xdr:cNvSpPr/>
      </xdr:nvSpPr>
      <xdr:spPr bwMode="auto">
        <a:xfrm>
          <a:off x="5974080" y="41041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146</xdr:row>
      <xdr:rowOff>0</xdr:rowOff>
    </xdr:from>
    <xdr:ext cx="2476500" cy="199970"/>
    <xdr:sp macro="" textlink="">
      <xdr:nvSpPr>
        <xdr:cNvPr id="4411" name="Drop Down 24" hidden="1">
          <a:extLst>
            <a:ext uri="{63B3BB69-23CF-44E3-9099-C40C66FF867C}">
              <a14:compatExt xmlns:a14="http://schemas.microsoft.com/office/drawing/2010/main" spid="_x0000_s2072"/>
            </a:ext>
            <a:ext uri="{FF2B5EF4-FFF2-40B4-BE49-F238E27FC236}">
              <a16:creationId xmlns:a16="http://schemas.microsoft.com/office/drawing/2014/main" id="{8991918E-8C1E-4117-95C1-F4EA358C8E23}"/>
            </a:ext>
          </a:extLst>
        </xdr:cNvPr>
        <xdr:cNvSpPr/>
      </xdr:nvSpPr>
      <xdr:spPr bwMode="auto">
        <a:xfrm>
          <a:off x="3901440" y="4104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412" name="Drop Down 4" hidden="1">
          <a:extLst>
            <a:ext uri="{63B3BB69-23CF-44E3-9099-C40C66FF867C}">
              <a14:compatExt xmlns:a14="http://schemas.microsoft.com/office/drawing/2010/main" spid="_x0000_s2052"/>
            </a:ext>
            <a:ext uri="{FF2B5EF4-FFF2-40B4-BE49-F238E27FC236}">
              <a16:creationId xmlns:a16="http://schemas.microsoft.com/office/drawing/2014/main" id="{D1004814-738B-44B9-A610-53C672BCA667}"/>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146</xdr:row>
      <xdr:rowOff>0</xdr:rowOff>
    </xdr:from>
    <xdr:ext cx="2529840" cy="195685"/>
    <xdr:sp macro="" textlink="">
      <xdr:nvSpPr>
        <xdr:cNvPr id="4413" name="Drop Down 4" hidden="1">
          <a:extLst>
            <a:ext uri="{63B3BB69-23CF-44E3-9099-C40C66FF867C}">
              <a14:compatExt xmlns:a14="http://schemas.microsoft.com/office/drawing/2010/main" spid="_x0000_s2052"/>
            </a:ext>
            <a:ext uri="{FF2B5EF4-FFF2-40B4-BE49-F238E27FC236}">
              <a16:creationId xmlns:a16="http://schemas.microsoft.com/office/drawing/2014/main" id="{248E14B5-441A-44D9-BB43-093311D903D0}"/>
            </a:ext>
          </a:extLst>
        </xdr:cNvPr>
        <xdr:cNvSpPr/>
      </xdr:nvSpPr>
      <xdr:spPr bwMode="auto">
        <a:xfrm>
          <a:off x="522732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146</xdr:row>
      <xdr:rowOff>0</xdr:rowOff>
    </xdr:from>
    <xdr:ext cx="2529840" cy="195685"/>
    <xdr:sp macro="" textlink="">
      <xdr:nvSpPr>
        <xdr:cNvPr id="4414" name="Drop Down 4" hidden="1">
          <a:extLst>
            <a:ext uri="{63B3BB69-23CF-44E3-9099-C40C66FF867C}">
              <a14:compatExt xmlns:a14="http://schemas.microsoft.com/office/drawing/2010/main" spid="_x0000_s2052"/>
            </a:ext>
            <a:ext uri="{FF2B5EF4-FFF2-40B4-BE49-F238E27FC236}">
              <a16:creationId xmlns:a16="http://schemas.microsoft.com/office/drawing/2014/main" id="{CEC1AB8C-81F0-4C02-BB4D-0F8EBDDB0DBB}"/>
            </a:ext>
          </a:extLst>
        </xdr:cNvPr>
        <xdr:cNvSpPr/>
      </xdr:nvSpPr>
      <xdr:spPr bwMode="auto">
        <a:xfrm>
          <a:off x="553974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146</xdr:row>
      <xdr:rowOff>0</xdr:rowOff>
    </xdr:from>
    <xdr:ext cx="2529840" cy="195685"/>
    <xdr:sp macro="" textlink="">
      <xdr:nvSpPr>
        <xdr:cNvPr id="4415" name="Drop Down 4" hidden="1">
          <a:extLst>
            <a:ext uri="{63B3BB69-23CF-44E3-9099-C40C66FF867C}">
              <a14:compatExt xmlns:a14="http://schemas.microsoft.com/office/drawing/2010/main" spid="_x0000_s2052"/>
            </a:ext>
            <a:ext uri="{FF2B5EF4-FFF2-40B4-BE49-F238E27FC236}">
              <a16:creationId xmlns:a16="http://schemas.microsoft.com/office/drawing/2014/main" id="{7A4653A0-5D66-4A7B-B035-79181B8303AF}"/>
            </a:ext>
          </a:extLst>
        </xdr:cNvPr>
        <xdr:cNvSpPr/>
      </xdr:nvSpPr>
      <xdr:spPr bwMode="auto">
        <a:xfrm>
          <a:off x="5227320" y="41041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17" name="Drop Down 4" hidden="1">
          <a:extLst>
            <a:ext uri="{63B3BB69-23CF-44E3-9099-C40C66FF867C}">
              <a14:compatExt xmlns:a14="http://schemas.microsoft.com/office/drawing/2010/main" spid="_x0000_s2052"/>
            </a:ext>
            <a:ext uri="{FF2B5EF4-FFF2-40B4-BE49-F238E27FC236}">
              <a16:creationId xmlns:a16="http://schemas.microsoft.com/office/drawing/2014/main" id="{601F5C56-6435-4BAA-8DEA-2A5535EF305B}"/>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18" name="Drop Down 20" hidden="1">
          <a:extLst>
            <a:ext uri="{63B3BB69-23CF-44E3-9099-C40C66FF867C}">
              <a14:compatExt xmlns:a14="http://schemas.microsoft.com/office/drawing/2010/main" spid="_x0000_s2068"/>
            </a:ext>
            <a:ext uri="{FF2B5EF4-FFF2-40B4-BE49-F238E27FC236}">
              <a16:creationId xmlns:a16="http://schemas.microsoft.com/office/drawing/2014/main" id="{85B116F9-017B-4DA6-A101-329B07E77462}"/>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19" name="Drop Down 24" hidden="1">
          <a:extLst>
            <a:ext uri="{63B3BB69-23CF-44E3-9099-C40C66FF867C}">
              <a14:compatExt xmlns:a14="http://schemas.microsoft.com/office/drawing/2010/main" spid="_x0000_s2072"/>
            </a:ext>
            <a:ext uri="{FF2B5EF4-FFF2-40B4-BE49-F238E27FC236}">
              <a16:creationId xmlns:a16="http://schemas.microsoft.com/office/drawing/2014/main" id="{B457F5AF-F565-4205-86D1-19B4D1DEE084}"/>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20" name="Drop Down 4" hidden="1">
          <a:extLst>
            <a:ext uri="{63B3BB69-23CF-44E3-9099-C40C66FF867C}">
              <a14:compatExt xmlns:a14="http://schemas.microsoft.com/office/drawing/2010/main" spid="_x0000_s2052"/>
            </a:ext>
            <a:ext uri="{FF2B5EF4-FFF2-40B4-BE49-F238E27FC236}">
              <a16:creationId xmlns:a16="http://schemas.microsoft.com/office/drawing/2014/main" id="{1DB1E5D9-3A96-4E2D-ACFD-6AE95A1636FF}"/>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21" name="Drop Down 4" hidden="1">
          <a:extLst>
            <a:ext uri="{63B3BB69-23CF-44E3-9099-C40C66FF867C}">
              <a14:compatExt xmlns:a14="http://schemas.microsoft.com/office/drawing/2010/main" spid="_x0000_s2052"/>
            </a:ext>
            <a:ext uri="{FF2B5EF4-FFF2-40B4-BE49-F238E27FC236}">
              <a16:creationId xmlns:a16="http://schemas.microsoft.com/office/drawing/2014/main" id="{D6678409-4CBD-45DB-A13C-63E28C124318}"/>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22" name="Drop Down 4" hidden="1">
          <a:extLst>
            <a:ext uri="{63B3BB69-23CF-44E3-9099-C40C66FF867C}">
              <a14:compatExt xmlns:a14="http://schemas.microsoft.com/office/drawing/2010/main" spid="_x0000_s2052"/>
            </a:ext>
            <a:ext uri="{FF2B5EF4-FFF2-40B4-BE49-F238E27FC236}">
              <a16:creationId xmlns:a16="http://schemas.microsoft.com/office/drawing/2014/main" id="{FCFB0568-A50E-49FA-B3FD-FE9059E89911}"/>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23" name="Drop Down 4" hidden="1">
          <a:extLst>
            <a:ext uri="{63B3BB69-23CF-44E3-9099-C40C66FF867C}">
              <a14:compatExt xmlns:a14="http://schemas.microsoft.com/office/drawing/2010/main" spid="_x0000_s2052"/>
            </a:ext>
            <a:ext uri="{FF2B5EF4-FFF2-40B4-BE49-F238E27FC236}">
              <a16:creationId xmlns:a16="http://schemas.microsoft.com/office/drawing/2014/main" id="{BD068750-4064-40BD-8B1B-F9BEC0B82005}"/>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24" name="Drop Down 4" hidden="1">
          <a:extLst>
            <a:ext uri="{63B3BB69-23CF-44E3-9099-C40C66FF867C}">
              <a14:compatExt xmlns:a14="http://schemas.microsoft.com/office/drawing/2010/main" spid="_x0000_s2052"/>
            </a:ext>
            <a:ext uri="{FF2B5EF4-FFF2-40B4-BE49-F238E27FC236}">
              <a16:creationId xmlns:a16="http://schemas.microsoft.com/office/drawing/2014/main" id="{715EC32B-BA28-464A-AE9D-121D56CF3A13}"/>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25" name="Drop Down 20" hidden="1">
          <a:extLst>
            <a:ext uri="{63B3BB69-23CF-44E3-9099-C40C66FF867C}">
              <a14:compatExt xmlns:a14="http://schemas.microsoft.com/office/drawing/2010/main" spid="_x0000_s2068"/>
            </a:ext>
            <a:ext uri="{FF2B5EF4-FFF2-40B4-BE49-F238E27FC236}">
              <a16:creationId xmlns:a16="http://schemas.microsoft.com/office/drawing/2014/main" id="{F5B3B36B-5BDF-43E8-A1B8-7805BC7C05E2}"/>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26" name="Drop Down 24" hidden="1">
          <a:extLst>
            <a:ext uri="{63B3BB69-23CF-44E3-9099-C40C66FF867C}">
              <a14:compatExt xmlns:a14="http://schemas.microsoft.com/office/drawing/2010/main" spid="_x0000_s2072"/>
            </a:ext>
            <a:ext uri="{FF2B5EF4-FFF2-40B4-BE49-F238E27FC236}">
              <a16:creationId xmlns:a16="http://schemas.microsoft.com/office/drawing/2014/main" id="{765686E2-1BAA-497B-BCEC-7F66A5556A36}"/>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27" name="Drop Down 4" hidden="1">
          <a:extLst>
            <a:ext uri="{63B3BB69-23CF-44E3-9099-C40C66FF867C}">
              <a14:compatExt xmlns:a14="http://schemas.microsoft.com/office/drawing/2010/main" spid="_x0000_s2052"/>
            </a:ext>
            <a:ext uri="{FF2B5EF4-FFF2-40B4-BE49-F238E27FC236}">
              <a16:creationId xmlns:a16="http://schemas.microsoft.com/office/drawing/2014/main" id="{E5FAA921-D0A8-4EE9-983A-6CDDF0FE947A}"/>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28" name="Drop Down 4" hidden="1">
          <a:extLst>
            <a:ext uri="{63B3BB69-23CF-44E3-9099-C40C66FF867C}">
              <a14:compatExt xmlns:a14="http://schemas.microsoft.com/office/drawing/2010/main" spid="_x0000_s2052"/>
            </a:ext>
            <a:ext uri="{FF2B5EF4-FFF2-40B4-BE49-F238E27FC236}">
              <a16:creationId xmlns:a16="http://schemas.microsoft.com/office/drawing/2014/main" id="{4F7FD62A-327B-413B-A7AE-B118AF845AAD}"/>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29" name="Drop Down 4" hidden="1">
          <a:extLst>
            <a:ext uri="{63B3BB69-23CF-44E3-9099-C40C66FF867C}">
              <a14:compatExt xmlns:a14="http://schemas.microsoft.com/office/drawing/2010/main" spid="_x0000_s2052"/>
            </a:ext>
            <a:ext uri="{FF2B5EF4-FFF2-40B4-BE49-F238E27FC236}">
              <a16:creationId xmlns:a16="http://schemas.microsoft.com/office/drawing/2014/main" id="{1681FB83-EA6B-4D1A-AFBF-E14C997D6958}"/>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30" name="Drop Down 4" hidden="1">
          <a:extLst>
            <a:ext uri="{63B3BB69-23CF-44E3-9099-C40C66FF867C}">
              <a14:compatExt xmlns:a14="http://schemas.microsoft.com/office/drawing/2010/main" spid="_x0000_s2052"/>
            </a:ext>
            <a:ext uri="{FF2B5EF4-FFF2-40B4-BE49-F238E27FC236}">
              <a16:creationId xmlns:a16="http://schemas.microsoft.com/office/drawing/2014/main" id="{DF71E299-7C7E-4708-B0FA-82BA33630FD7}"/>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31" name="Drop Down 4" hidden="1">
          <a:extLst>
            <a:ext uri="{63B3BB69-23CF-44E3-9099-C40C66FF867C}">
              <a14:compatExt xmlns:a14="http://schemas.microsoft.com/office/drawing/2010/main" spid="_x0000_s2052"/>
            </a:ext>
            <a:ext uri="{FF2B5EF4-FFF2-40B4-BE49-F238E27FC236}">
              <a16:creationId xmlns:a16="http://schemas.microsoft.com/office/drawing/2014/main" id="{DBCC5212-54F3-4587-8298-B69802E5E8B8}"/>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32" name="Drop Down 20" hidden="1">
          <a:extLst>
            <a:ext uri="{63B3BB69-23CF-44E3-9099-C40C66FF867C}">
              <a14:compatExt xmlns:a14="http://schemas.microsoft.com/office/drawing/2010/main" spid="_x0000_s2068"/>
            </a:ext>
            <a:ext uri="{FF2B5EF4-FFF2-40B4-BE49-F238E27FC236}">
              <a16:creationId xmlns:a16="http://schemas.microsoft.com/office/drawing/2014/main" id="{6E2B5980-044C-425F-B4C2-F85D6FA149CF}"/>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33" name="Drop Down 24" hidden="1">
          <a:extLst>
            <a:ext uri="{63B3BB69-23CF-44E3-9099-C40C66FF867C}">
              <a14:compatExt xmlns:a14="http://schemas.microsoft.com/office/drawing/2010/main" spid="_x0000_s2072"/>
            </a:ext>
            <a:ext uri="{FF2B5EF4-FFF2-40B4-BE49-F238E27FC236}">
              <a16:creationId xmlns:a16="http://schemas.microsoft.com/office/drawing/2014/main" id="{FD4A3EC6-B3DE-4DA5-B649-B52CD1473142}"/>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34" name="Drop Down 4" hidden="1">
          <a:extLst>
            <a:ext uri="{63B3BB69-23CF-44E3-9099-C40C66FF867C}">
              <a14:compatExt xmlns:a14="http://schemas.microsoft.com/office/drawing/2010/main" spid="_x0000_s2052"/>
            </a:ext>
            <a:ext uri="{FF2B5EF4-FFF2-40B4-BE49-F238E27FC236}">
              <a16:creationId xmlns:a16="http://schemas.microsoft.com/office/drawing/2014/main" id="{BB79D4A5-302E-4DDE-914A-098408C70638}"/>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35" name="Drop Down 4" hidden="1">
          <a:extLst>
            <a:ext uri="{63B3BB69-23CF-44E3-9099-C40C66FF867C}">
              <a14:compatExt xmlns:a14="http://schemas.microsoft.com/office/drawing/2010/main" spid="_x0000_s2052"/>
            </a:ext>
            <a:ext uri="{FF2B5EF4-FFF2-40B4-BE49-F238E27FC236}">
              <a16:creationId xmlns:a16="http://schemas.microsoft.com/office/drawing/2014/main" id="{48B46F73-A80B-4DD0-A760-6A3BFA61FE47}"/>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36" name="Drop Down 4" hidden="1">
          <a:extLst>
            <a:ext uri="{63B3BB69-23CF-44E3-9099-C40C66FF867C}">
              <a14:compatExt xmlns:a14="http://schemas.microsoft.com/office/drawing/2010/main" spid="_x0000_s2052"/>
            </a:ext>
            <a:ext uri="{FF2B5EF4-FFF2-40B4-BE49-F238E27FC236}">
              <a16:creationId xmlns:a16="http://schemas.microsoft.com/office/drawing/2014/main" id="{53248669-C491-4147-97C0-596B784D630A}"/>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37" name="Drop Down 4" hidden="1">
          <a:extLst>
            <a:ext uri="{63B3BB69-23CF-44E3-9099-C40C66FF867C}">
              <a14:compatExt xmlns:a14="http://schemas.microsoft.com/office/drawing/2010/main" spid="_x0000_s2052"/>
            </a:ext>
            <a:ext uri="{FF2B5EF4-FFF2-40B4-BE49-F238E27FC236}">
              <a16:creationId xmlns:a16="http://schemas.microsoft.com/office/drawing/2014/main" id="{278F8374-F11C-400A-A7F5-1A025A94A53D}"/>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38" name="Drop Down 4" hidden="1">
          <a:extLst>
            <a:ext uri="{63B3BB69-23CF-44E3-9099-C40C66FF867C}">
              <a14:compatExt xmlns:a14="http://schemas.microsoft.com/office/drawing/2010/main" spid="_x0000_s2052"/>
            </a:ext>
            <a:ext uri="{FF2B5EF4-FFF2-40B4-BE49-F238E27FC236}">
              <a16:creationId xmlns:a16="http://schemas.microsoft.com/office/drawing/2014/main" id="{9C61AB0D-AC49-47CF-884D-6AA82B9C6A25}"/>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39" name="Drop Down 20" hidden="1">
          <a:extLst>
            <a:ext uri="{63B3BB69-23CF-44E3-9099-C40C66FF867C}">
              <a14:compatExt xmlns:a14="http://schemas.microsoft.com/office/drawing/2010/main" spid="_x0000_s2068"/>
            </a:ext>
            <a:ext uri="{FF2B5EF4-FFF2-40B4-BE49-F238E27FC236}">
              <a16:creationId xmlns:a16="http://schemas.microsoft.com/office/drawing/2014/main" id="{E7BFA144-5289-4EA8-AC0F-B875309DBE4B}"/>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40" name="Drop Down 24" hidden="1">
          <a:extLst>
            <a:ext uri="{63B3BB69-23CF-44E3-9099-C40C66FF867C}">
              <a14:compatExt xmlns:a14="http://schemas.microsoft.com/office/drawing/2010/main" spid="_x0000_s2072"/>
            </a:ext>
            <a:ext uri="{FF2B5EF4-FFF2-40B4-BE49-F238E27FC236}">
              <a16:creationId xmlns:a16="http://schemas.microsoft.com/office/drawing/2014/main" id="{92724D42-6F4A-4FA2-8FEA-47155782F3DA}"/>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41" name="Drop Down 4" hidden="1">
          <a:extLst>
            <a:ext uri="{63B3BB69-23CF-44E3-9099-C40C66FF867C}">
              <a14:compatExt xmlns:a14="http://schemas.microsoft.com/office/drawing/2010/main" spid="_x0000_s2052"/>
            </a:ext>
            <a:ext uri="{FF2B5EF4-FFF2-40B4-BE49-F238E27FC236}">
              <a16:creationId xmlns:a16="http://schemas.microsoft.com/office/drawing/2014/main" id="{E448BA06-259D-4B40-91C2-DE6956E75F0E}"/>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42" name="Drop Down 4" hidden="1">
          <a:extLst>
            <a:ext uri="{63B3BB69-23CF-44E3-9099-C40C66FF867C}">
              <a14:compatExt xmlns:a14="http://schemas.microsoft.com/office/drawing/2010/main" spid="_x0000_s2052"/>
            </a:ext>
            <a:ext uri="{FF2B5EF4-FFF2-40B4-BE49-F238E27FC236}">
              <a16:creationId xmlns:a16="http://schemas.microsoft.com/office/drawing/2014/main" id="{576BB0A4-B5AE-4784-A27C-4B0445F7E0B4}"/>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43" name="Drop Down 4" hidden="1">
          <a:extLst>
            <a:ext uri="{63B3BB69-23CF-44E3-9099-C40C66FF867C}">
              <a14:compatExt xmlns:a14="http://schemas.microsoft.com/office/drawing/2010/main" spid="_x0000_s2052"/>
            </a:ext>
            <a:ext uri="{FF2B5EF4-FFF2-40B4-BE49-F238E27FC236}">
              <a16:creationId xmlns:a16="http://schemas.microsoft.com/office/drawing/2014/main" id="{FF937E53-0C60-4389-A930-2497CDB4B24A}"/>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44" name="Drop Down 4" hidden="1">
          <a:extLst>
            <a:ext uri="{63B3BB69-23CF-44E3-9099-C40C66FF867C}">
              <a14:compatExt xmlns:a14="http://schemas.microsoft.com/office/drawing/2010/main" spid="_x0000_s2052"/>
            </a:ext>
            <a:ext uri="{FF2B5EF4-FFF2-40B4-BE49-F238E27FC236}">
              <a16:creationId xmlns:a16="http://schemas.microsoft.com/office/drawing/2014/main" id="{6A0F85A4-B373-442B-B2E8-3F96F102EAE8}"/>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45" name="Drop Down 4" hidden="1">
          <a:extLst>
            <a:ext uri="{63B3BB69-23CF-44E3-9099-C40C66FF867C}">
              <a14:compatExt xmlns:a14="http://schemas.microsoft.com/office/drawing/2010/main" spid="_x0000_s2052"/>
            </a:ext>
            <a:ext uri="{FF2B5EF4-FFF2-40B4-BE49-F238E27FC236}">
              <a16:creationId xmlns:a16="http://schemas.microsoft.com/office/drawing/2014/main" id="{07E5529D-0823-4068-A41A-64B1FFAB22CF}"/>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46" name="Drop Down 20" hidden="1">
          <a:extLst>
            <a:ext uri="{63B3BB69-23CF-44E3-9099-C40C66FF867C}">
              <a14:compatExt xmlns:a14="http://schemas.microsoft.com/office/drawing/2010/main" spid="_x0000_s2068"/>
            </a:ext>
            <a:ext uri="{FF2B5EF4-FFF2-40B4-BE49-F238E27FC236}">
              <a16:creationId xmlns:a16="http://schemas.microsoft.com/office/drawing/2014/main" id="{F38561B6-3B3F-4376-94EC-4655C50B5CE7}"/>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47" name="Drop Down 24" hidden="1">
          <a:extLst>
            <a:ext uri="{63B3BB69-23CF-44E3-9099-C40C66FF867C}">
              <a14:compatExt xmlns:a14="http://schemas.microsoft.com/office/drawing/2010/main" spid="_x0000_s2072"/>
            </a:ext>
            <a:ext uri="{FF2B5EF4-FFF2-40B4-BE49-F238E27FC236}">
              <a16:creationId xmlns:a16="http://schemas.microsoft.com/office/drawing/2014/main" id="{5593C9AE-DDF6-4C03-A6E9-1128C9226887}"/>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48" name="Drop Down 4" hidden="1">
          <a:extLst>
            <a:ext uri="{63B3BB69-23CF-44E3-9099-C40C66FF867C}">
              <a14:compatExt xmlns:a14="http://schemas.microsoft.com/office/drawing/2010/main" spid="_x0000_s2052"/>
            </a:ext>
            <a:ext uri="{FF2B5EF4-FFF2-40B4-BE49-F238E27FC236}">
              <a16:creationId xmlns:a16="http://schemas.microsoft.com/office/drawing/2014/main" id="{7776DC10-8762-4594-A52B-8148C99C9109}"/>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49" name="Drop Down 4" hidden="1">
          <a:extLst>
            <a:ext uri="{63B3BB69-23CF-44E3-9099-C40C66FF867C}">
              <a14:compatExt xmlns:a14="http://schemas.microsoft.com/office/drawing/2010/main" spid="_x0000_s2052"/>
            </a:ext>
            <a:ext uri="{FF2B5EF4-FFF2-40B4-BE49-F238E27FC236}">
              <a16:creationId xmlns:a16="http://schemas.microsoft.com/office/drawing/2014/main" id="{BBFC4F53-5DA8-448F-A75A-C67A2051DC6A}"/>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50" name="Drop Down 4" hidden="1">
          <a:extLst>
            <a:ext uri="{63B3BB69-23CF-44E3-9099-C40C66FF867C}">
              <a14:compatExt xmlns:a14="http://schemas.microsoft.com/office/drawing/2010/main" spid="_x0000_s2052"/>
            </a:ext>
            <a:ext uri="{FF2B5EF4-FFF2-40B4-BE49-F238E27FC236}">
              <a16:creationId xmlns:a16="http://schemas.microsoft.com/office/drawing/2014/main" id="{17B632B5-B3AF-4CBB-A221-C9BD3F463B3B}"/>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51" name="Drop Down 4" hidden="1">
          <a:extLst>
            <a:ext uri="{63B3BB69-23CF-44E3-9099-C40C66FF867C}">
              <a14:compatExt xmlns:a14="http://schemas.microsoft.com/office/drawing/2010/main" spid="_x0000_s2052"/>
            </a:ext>
            <a:ext uri="{FF2B5EF4-FFF2-40B4-BE49-F238E27FC236}">
              <a16:creationId xmlns:a16="http://schemas.microsoft.com/office/drawing/2014/main" id="{4805AB39-5009-491C-9EB0-478984A1635B}"/>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52" name="Drop Down 4" hidden="1">
          <a:extLst>
            <a:ext uri="{63B3BB69-23CF-44E3-9099-C40C66FF867C}">
              <a14:compatExt xmlns:a14="http://schemas.microsoft.com/office/drawing/2010/main" spid="_x0000_s2052"/>
            </a:ext>
            <a:ext uri="{FF2B5EF4-FFF2-40B4-BE49-F238E27FC236}">
              <a16:creationId xmlns:a16="http://schemas.microsoft.com/office/drawing/2014/main" id="{24146C09-D6CD-4F7A-88C4-43DC0A063EBE}"/>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53" name="Drop Down 20" hidden="1">
          <a:extLst>
            <a:ext uri="{63B3BB69-23CF-44E3-9099-C40C66FF867C}">
              <a14:compatExt xmlns:a14="http://schemas.microsoft.com/office/drawing/2010/main" spid="_x0000_s2068"/>
            </a:ext>
            <a:ext uri="{FF2B5EF4-FFF2-40B4-BE49-F238E27FC236}">
              <a16:creationId xmlns:a16="http://schemas.microsoft.com/office/drawing/2014/main" id="{E7F9A721-875A-4BCA-87CF-C3C0A8D97D35}"/>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54" name="Drop Down 24" hidden="1">
          <a:extLst>
            <a:ext uri="{63B3BB69-23CF-44E3-9099-C40C66FF867C}">
              <a14:compatExt xmlns:a14="http://schemas.microsoft.com/office/drawing/2010/main" spid="_x0000_s2072"/>
            </a:ext>
            <a:ext uri="{FF2B5EF4-FFF2-40B4-BE49-F238E27FC236}">
              <a16:creationId xmlns:a16="http://schemas.microsoft.com/office/drawing/2014/main" id="{EEF424EA-C3F7-4677-A3DE-0D584A573DBC}"/>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55" name="Drop Down 4" hidden="1">
          <a:extLst>
            <a:ext uri="{63B3BB69-23CF-44E3-9099-C40C66FF867C}">
              <a14:compatExt xmlns:a14="http://schemas.microsoft.com/office/drawing/2010/main" spid="_x0000_s2052"/>
            </a:ext>
            <a:ext uri="{FF2B5EF4-FFF2-40B4-BE49-F238E27FC236}">
              <a16:creationId xmlns:a16="http://schemas.microsoft.com/office/drawing/2014/main" id="{9F4E15D6-9C03-4D8F-A956-1C5B876963B6}"/>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56" name="Drop Down 4" hidden="1">
          <a:extLst>
            <a:ext uri="{63B3BB69-23CF-44E3-9099-C40C66FF867C}">
              <a14:compatExt xmlns:a14="http://schemas.microsoft.com/office/drawing/2010/main" spid="_x0000_s2052"/>
            </a:ext>
            <a:ext uri="{FF2B5EF4-FFF2-40B4-BE49-F238E27FC236}">
              <a16:creationId xmlns:a16="http://schemas.microsoft.com/office/drawing/2014/main" id="{718AC4D9-BABD-4A65-915B-76339F495433}"/>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57" name="Drop Down 4" hidden="1">
          <a:extLst>
            <a:ext uri="{63B3BB69-23CF-44E3-9099-C40C66FF867C}">
              <a14:compatExt xmlns:a14="http://schemas.microsoft.com/office/drawing/2010/main" spid="_x0000_s2052"/>
            </a:ext>
            <a:ext uri="{FF2B5EF4-FFF2-40B4-BE49-F238E27FC236}">
              <a16:creationId xmlns:a16="http://schemas.microsoft.com/office/drawing/2014/main" id="{19FCB31D-5062-4D82-A89E-0505028ED19C}"/>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58" name="Drop Down 4" hidden="1">
          <a:extLst>
            <a:ext uri="{63B3BB69-23CF-44E3-9099-C40C66FF867C}">
              <a14:compatExt xmlns:a14="http://schemas.microsoft.com/office/drawing/2010/main" spid="_x0000_s2052"/>
            </a:ext>
            <a:ext uri="{FF2B5EF4-FFF2-40B4-BE49-F238E27FC236}">
              <a16:creationId xmlns:a16="http://schemas.microsoft.com/office/drawing/2014/main" id="{81EF1454-726F-477B-8F07-530630E8BFFE}"/>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59" name="Drop Down 4" hidden="1">
          <a:extLst>
            <a:ext uri="{63B3BB69-23CF-44E3-9099-C40C66FF867C}">
              <a14:compatExt xmlns:a14="http://schemas.microsoft.com/office/drawing/2010/main" spid="_x0000_s2052"/>
            </a:ext>
            <a:ext uri="{FF2B5EF4-FFF2-40B4-BE49-F238E27FC236}">
              <a16:creationId xmlns:a16="http://schemas.microsoft.com/office/drawing/2014/main" id="{05693212-3191-463F-88D5-DC8C23455260}"/>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60" name="Drop Down 20" hidden="1">
          <a:extLst>
            <a:ext uri="{63B3BB69-23CF-44E3-9099-C40C66FF867C}">
              <a14:compatExt xmlns:a14="http://schemas.microsoft.com/office/drawing/2010/main" spid="_x0000_s2068"/>
            </a:ext>
            <a:ext uri="{FF2B5EF4-FFF2-40B4-BE49-F238E27FC236}">
              <a16:creationId xmlns:a16="http://schemas.microsoft.com/office/drawing/2014/main" id="{9962D21D-9701-4AC0-B2EB-3733FF2858E3}"/>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61" name="Drop Down 24" hidden="1">
          <a:extLst>
            <a:ext uri="{63B3BB69-23CF-44E3-9099-C40C66FF867C}">
              <a14:compatExt xmlns:a14="http://schemas.microsoft.com/office/drawing/2010/main" spid="_x0000_s2072"/>
            </a:ext>
            <a:ext uri="{FF2B5EF4-FFF2-40B4-BE49-F238E27FC236}">
              <a16:creationId xmlns:a16="http://schemas.microsoft.com/office/drawing/2014/main" id="{E6FCDBF7-BD30-4FC8-91B8-39123285A2A0}"/>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62" name="Drop Down 4" hidden="1">
          <a:extLst>
            <a:ext uri="{63B3BB69-23CF-44E3-9099-C40C66FF867C}">
              <a14:compatExt xmlns:a14="http://schemas.microsoft.com/office/drawing/2010/main" spid="_x0000_s2052"/>
            </a:ext>
            <a:ext uri="{FF2B5EF4-FFF2-40B4-BE49-F238E27FC236}">
              <a16:creationId xmlns:a16="http://schemas.microsoft.com/office/drawing/2014/main" id="{EA8F47B9-281B-40B8-91DA-FFE269806713}"/>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63" name="Drop Down 4" hidden="1">
          <a:extLst>
            <a:ext uri="{63B3BB69-23CF-44E3-9099-C40C66FF867C}">
              <a14:compatExt xmlns:a14="http://schemas.microsoft.com/office/drawing/2010/main" spid="_x0000_s2052"/>
            </a:ext>
            <a:ext uri="{FF2B5EF4-FFF2-40B4-BE49-F238E27FC236}">
              <a16:creationId xmlns:a16="http://schemas.microsoft.com/office/drawing/2014/main" id="{07DAFAC3-12EB-4111-A540-0C93D1EACD00}"/>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64" name="Drop Down 4" hidden="1">
          <a:extLst>
            <a:ext uri="{63B3BB69-23CF-44E3-9099-C40C66FF867C}">
              <a14:compatExt xmlns:a14="http://schemas.microsoft.com/office/drawing/2010/main" spid="_x0000_s2052"/>
            </a:ext>
            <a:ext uri="{FF2B5EF4-FFF2-40B4-BE49-F238E27FC236}">
              <a16:creationId xmlns:a16="http://schemas.microsoft.com/office/drawing/2014/main" id="{A87708CF-145A-4381-ACFD-BCE485742C02}"/>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65" name="Drop Down 4" hidden="1">
          <a:extLst>
            <a:ext uri="{63B3BB69-23CF-44E3-9099-C40C66FF867C}">
              <a14:compatExt xmlns:a14="http://schemas.microsoft.com/office/drawing/2010/main" spid="_x0000_s2052"/>
            </a:ext>
            <a:ext uri="{FF2B5EF4-FFF2-40B4-BE49-F238E27FC236}">
              <a16:creationId xmlns:a16="http://schemas.microsoft.com/office/drawing/2014/main" id="{D3AF6F32-9B53-4E1D-9B96-456D97C4097D}"/>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66" name="Drop Down 4" hidden="1">
          <a:extLst>
            <a:ext uri="{63B3BB69-23CF-44E3-9099-C40C66FF867C}">
              <a14:compatExt xmlns:a14="http://schemas.microsoft.com/office/drawing/2010/main" spid="_x0000_s2052"/>
            </a:ext>
            <a:ext uri="{FF2B5EF4-FFF2-40B4-BE49-F238E27FC236}">
              <a16:creationId xmlns:a16="http://schemas.microsoft.com/office/drawing/2014/main" id="{5388A58E-2994-4D42-8147-56FA3EE3DF7C}"/>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67" name="Drop Down 20" hidden="1">
          <a:extLst>
            <a:ext uri="{63B3BB69-23CF-44E3-9099-C40C66FF867C}">
              <a14:compatExt xmlns:a14="http://schemas.microsoft.com/office/drawing/2010/main" spid="_x0000_s2068"/>
            </a:ext>
            <a:ext uri="{FF2B5EF4-FFF2-40B4-BE49-F238E27FC236}">
              <a16:creationId xmlns:a16="http://schemas.microsoft.com/office/drawing/2014/main" id="{8889A03F-2851-471B-87BB-66D9CEAF6842}"/>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68" name="Drop Down 24" hidden="1">
          <a:extLst>
            <a:ext uri="{63B3BB69-23CF-44E3-9099-C40C66FF867C}">
              <a14:compatExt xmlns:a14="http://schemas.microsoft.com/office/drawing/2010/main" spid="_x0000_s2072"/>
            </a:ext>
            <a:ext uri="{FF2B5EF4-FFF2-40B4-BE49-F238E27FC236}">
              <a16:creationId xmlns:a16="http://schemas.microsoft.com/office/drawing/2014/main" id="{23C2DEB7-796B-4318-B03B-72A82AF01F94}"/>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69" name="Drop Down 4" hidden="1">
          <a:extLst>
            <a:ext uri="{63B3BB69-23CF-44E3-9099-C40C66FF867C}">
              <a14:compatExt xmlns:a14="http://schemas.microsoft.com/office/drawing/2010/main" spid="_x0000_s2052"/>
            </a:ext>
            <a:ext uri="{FF2B5EF4-FFF2-40B4-BE49-F238E27FC236}">
              <a16:creationId xmlns:a16="http://schemas.microsoft.com/office/drawing/2014/main" id="{C9E327DD-6B4F-4330-AF52-FAAA415F5AF4}"/>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70" name="Drop Down 4" hidden="1">
          <a:extLst>
            <a:ext uri="{63B3BB69-23CF-44E3-9099-C40C66FF867C}">
              <a14:compatExt xmlns:a14="http://schemas.microsoft.com/office/drawing/2010/main" spid="_x0000_s2052"/>
            </a:ext>
            <a:ext uri="{FF2B5EF4-FFF2-40B4-BE49-F238E27FC236}">
              <a16:creationId xmlns:a16="http://schemas.microsoft.com/office/drawing/2014/main" id="{C7A16564-260D-45BE-B97E-DBE654E78D43}"/>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71" name="Drop Down 4" hidden="1">
          <a:extLst>
            <a:ext uri="{63B3BB69-23CF-44E3-9099-C40C66FF867C}">
              <a14:compatExt xmlns:a14="http://schemas.microsoft.com/office/drawing/2010/main" spid="_x0000_s2052"/>
            </a:ext>
            <a:ext uri="{FF2B5EF4-FFF2-40B4-BE49-F238E27FC236}">
              <a16:creationId xmlns:a16="http://schemas.microsoft.com/office/drawing/2014/main" id="{41D60340-64E5-4099-A12B-702C9FA6B2C1}"/>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72" name="Drop Down 4" hidden="1">
          <a:extLst>
            <a:ext uri="{63B3BB69-23CF-44E3-9099-C40C66FF867C}">
              <a14:compatExt xmlns:a14="http://schemas.microsoft.com/office/drawing/2010/main" spid="_x0000_s2052"/>
            </a:ext>
            <a:ext uri="{FF2B5EF4-FFF2-40B4-BE49-F238E27FC236}">
              <a16:creationId xmlns:a16="http://schemas.microsoft.com/office/drawing/2014/main" id="{7FF66B83-6B16-427A-A989-94D2ED65D77A}"/>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73" name="Drop Down 4" hidden="1">
          <a:extLst>
            <a:ext uri="{63B3BB69-23CF-44E3-9099-C40C66FF867C}">
              <a14:compatExt xmlns:a14="http://schemas.microsoft.com/office/drawing/2010/main" spid="_x0000_s2052"/>
            </a:ext>
            <a:ext uri="{FF2B5EF4-FFF2-40B4-BE49-F238E27FC236}">
              <a16:creationId xmlns:a16="http://schemas.microsoft.com/office/drawing/2014/main" id="{434C2B8B-638C-47BD-B064-7525BF53D0F2}"/>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74" name="Drop Down 20" hidden="1">
          <a:extLst>
            <a:ext uri="{63B3BB69-23CF-44E3-9099-C40C66FF867C}">
              <a14:compatExt xmlns:a14="http://schemas.microsoft.com/office/drawing/2010/main" spid="_x0000_s2068"/>
            </a:ext>
            <a:ext uri="{FF2B5EF4-FFF2-40B4-BE49-F238E27FC236}">
              <a16:creationId xmlns:a16="http://schemas.microsoft.com/office/drawing/2014/main" id="{8326D3A5-2476-4C72-8FC0-69167E2BC0D6}"/>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75" name="Drop Down 24" hidden="1">
          <a:extLst>
            <a:ext uri="{63B3BB69-23CF-44E3-9099-C40C66FF867C}">
              <a14:compatExt xmlns:a14="http://schemas.microsoft.com/office/drawing/2010/main" spid="_x0000_s2072"/>
            </a:ext>
            <a:ext uri="{FF2B5EF4-FFF2-40B4-BE49-F238E27FC236}">
              <a16:creationId xmlns:a16="http://schemas.microsoft.com/office/drawing/2014/main" id="{457559AD-E70E-4179-90B5-AE87BFCB5AFA}"/>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76" name="Drop Down 4" hidden="1">
          <a:extLst>
            <a:ext uri="{63B3BB69-23CF-44E3-9099-C40C66FF867C}">
              <a14:compatExt xmlns:a14="http://schemas.microsoft.com/office/drawing/2010/main" spid="_x0000_s2052"/>
            </a:ext>
            <a:ext uri="{FF2B5EF4-FFF2-40B4-BE49-F238E27FC236}">
              <a16:creationId xmlns:a16="http://schemas.microsoft.com/office/drawing/2014/main" id="{3C837A1D-147B-4B77-8B17-25395EC665A6}"/>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77" name="Drop Down 4" hidden="1">
          <a:extLst>
            <a:ext uri="{63B3BB69-23CF-44E3-9099-C40C66FF867C}">
              <a14:compatExt xmlns:a14="http://schemas.microsoft.com/office/drawing/2010/main" spid="_x0000_s2052"/>
            </a:ext>
            <a:ext uri="{FF2B5EF4-FFF2-40B4-BE49-F238E27FC236}">
              <a16:creationId xmlns:a16="http://schemas.microsoft.com/office/drawing/2014/main" id="{E4227BB1-4430-445B-A617-7BD289B6658C}"/>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78" name="Drop Down 4" hidden="1">
          <a:extLst>
            <a:ext uri="{63B3BB69-23CF-44E3-9099-C40C66FF867C}">
              <a14:compatExt xmlns:a14="http://schemas.microsoft.com/office/drawing/2010/main" spid="_x0000_s2052"/>
            </a:ext>
            <a:ext uri="{FF2B5EF4-FFF2-40B4-BE49-F238E27FC236}">
              <a16:creationId xmlns:a16="http://schemas.microsoft.com/office/drawing/2014/main" id="{8B4CAD9B-658D-42E9-974A-BF9217E48289}"/>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79" name="Drop Down 4" hidden="1">
          <a:extLst>
            <a:ext uri="{63B3BB69-23CF-44E3-9099-C40C66FF867C}">
              <a14:compatExt xmlns:a14="http://schemas.microsoft.com/office/drawing/2010/main" spid="_x0000_s2052"/>
            </a:ext>
            <a:ext uri="{FF2B5EF4-FFF2-40B4-BE49-F238E27FC236}">
              <a16:creationId xmlns:a16="http://schemas.microsoft.com/office/drawing/2014/main" id="{B6077EEA-0A50-45BE-A6DB-DA3A2AD625EF}"/>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80" name="Drop Down 4" hidden="1">
          <a:extLst>
            <a:ext uri="{63B3BB69-23CF-44E3-9099-C40C66FF867C}">
              <a14:compatExt xmlns:a14="http://schemas.microsoft.com/office/drawing/2010/main" spid="_x0000_s2052"/>
            </a:ext>
            <a:ext uri="{FF2B5EF4-FFF2-40B4-BE49-F238E27FC236}">
              <a16:creationId xmlns:a16="http://schemas.microsoft.com/office/drawing/2014/main" id="{5FA7908C-774C-4511-93A4-D5459A41CFFB}"/>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81" name="Drop Down 20" hidden="1">
          <a:extLst>
            <a:ext uri="{63B3BB69-23CF-44E3-9099-C40C66FF867C}">
              <a14:compatExt xmlns:a14="http://schemas.microsoft.com/office/drawing/2010/main" spid="_x0000_s2068"/>
            </a:ext>
            <a:ext uri="{FF2B5EF4-FFF2-40B4-BE49-F238E27FC236}">
              <a16:creationId xmlns:a16="http://schemas.microsoft.com/office/drawing/2014/main" id="{0846EFAF-D28B-4DE0-966F-F54F00A0A307}"/>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82" name="Drop Down 24" hidden="1">
          <a:extLst>
            <a:ext uri="{63B3BB69-23CF-44E3-9099-C40C66FF867C}">
              <a14:compatExt xmlns:a14="http://schemas.microsoft.com/office/drawing/2010/main" spid="_x0000_s2072"/>
            </a:ext>
            <a:ext uri="{FF2B5EF4-FFF2-40B4-BE49-F238E27FC236}">
              <a16:creationId xmlns:a16="http://schemas.microsoft.com/office/drawing/2014/main" id="{DCF75AE2-56BA-4887-B97E-91C268D054DE}"/>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83" name="Drop Down 4" hidden="1">
          <a:extLst>
            <a:ext uri="{63B3BB69-23CF-44E3-9099-C40C66FF867C}">
              <a14:compatExt xmlns:a14="http://schemas.microsoft.com/office/drawing/2010/main" spid="_x0000_s2052"/>
            </a:ext>
            <a:ext uri="{FF2B5EF4-FFF2-40B4-BE49-F238E27FC236}">
              <a16:creationId xmlns:a16="http://schemas.microsoft.com/office/drawing/2014/main" id="{E8A59B40-5383-4E7F-B674-49A85DE4B9D4}"/>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84" name="Drop Down 4" hidden="1">
          <a:extLst>
            <a:ext uri="{63B3BB69-23CF-44E3-9099-C40C66FF867C}">
              <a14:compatExt xmlns:a14="http://schemas.microsoft.com/office/drawing/2010/main" spid="_x0000_s2052"/>
            </a:ext>
            <a:ext uri="{FF2B5EF4-FFF2-40B4-BE49-F238E27FC236}">
              <a16:creationId xmlns:a16="http://schemas.microsoft.com/office/drawing/2014/main" id="{9C39DE82-09E3-4E9E-9152-DCD62DEA8946}"/>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85" name="Drop Down 4" hidden="1">
          <a:extLst>
            <a:ext uri="{63B3BB69-23CF-44E3-9099-C40C66FF867C}">
              <a14:compatExt xmlns:a14="http://schemas.microsoft.com/office/drawing/2010/main" spid="_x0000_s2052"/>
            </a:ext>
            <a:ext uri="{FF2B5EF4-FFF2-40B4-BE49-F238E27FC236}">
              <a16:creationId xmlns:a16="http://schemas.microsoft.com/office/drawing/2014/main" id="{1ECCF78A-A859-4350-8299-89AB1562A376}"/>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86" name="Drop Down 4" hidden="1">
          <a:extLst>
            <a:ext uri="{63B3BB69-23CF-44E3-9099-C40C66FF867C}">
              <a14:compatExt xmlns:a14="http://schemas.microsoft.com/office/drawing/2010/main" spid="_x0000_s2052"/>
            </a:ext>
            <a:ext uri="{FF2B5EF4-FFF2-40B4-BE49-F238E27FC236}">
              <a16:creationId xmlns:a16="http://schemas.microsoft.com/office/drawing/2014/main" id="{6263C376-AE5D-4CC8-A42F-2F1B195A8DEE}"/>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87" name="Drop Down 4" hidden="1">
          <a:extLst>
            <a:ext uri="{63B3BB69-23CF-44E3-9099-C40C66FF867C}">
              <a14:compatExt xmlns:a14="http://schemas.microsoft.com/office/drawing/2010/main" spid="_x0000_s2052"/>
            </a:ext>
            <a:ext uri="{FF2B5EF4-FFF2-40B4-BE49-F238E27FC236}">
              <a16:creationId xmlns:a16="http://schemas.microsoft.com/office/drawing/2014/main" id="{9540EED7-B63C-48E7-842D-F78EC8350F6D}"/>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88" name="Drop Down 20" hidden="1">
          <a:extLst>
            <a:ext uri="{63B3BB69-23CF-44E3-9099-C40C66FF867C}">
              <a14:compatExt xmlns:a14="http://schemas.microsoft.com/office/drawing/2010/main" spid="_x0000_s2068"/>
            </a:ext>
            <a:ext uri="{FF2B5EF4-FFF2-40B4-BE49-F238E27FC236}">
              <a16:creationId xmlns:a16="http://schemas.microsoft.com/office/drawing/2014/main" id="{352E16B3-B68F-4679-9F3F-538F08FF9CC0}"/>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89" name="Drop Down 24" hidden="1">
          <a:extLst>
            <a:ext uri="{63B3BB69-23CF-44E3-9099-C40C66FF867C}">
              <a14:compatExt xmlns:a14="http://schemas.microsoft.com/office/drawing/2010/main" spid="_x0000_s2072"/>
            </a:ext>
            <a:ext uri="{FF2B5EF4-FFF2-40B4-BE49-F238E27FC236}">
              <a16:creationId xmlns:a16="http://schemas.microsoft.com/office/drawing/2014/main" id="{848F10E2-73ED-4D30-9061-2F7F72FD738B}"/>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90" name="Drop Down 4" hidden="1">
          <a:extLst>
            <a:ext uri="{63B3BB69-23CF-44E3-9099-C40C66FF867C}">
              <a14:compatExt xmlns:a14="http://schemas.microsoft.com/office/drawing/2010/main" spid="_x0000_s2052"/>
            </a:ext>
            <a:ext uri="{FF2B5EF4-FFF2-40B4-BE49-F238E27FC236}">
              <a16:creationId xmlns:a16="http://schemas.microsoft.com/office/drawing/2014/main" id="{00B10607-34D9-40B5-9961-F0DB2DE2B2D2}"/>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91" name="Drop Down 4" hidden="1">
          <a:extLst>
            <a:ext uri="{63B3BB69-23CF-44E3-9099-C40C66FF867C}">
              <a14:compatExt xmlns:a14="http://schemas.microsoft.com/office/drawing/2010/main" spid="_x0000_s2052"/>
            </a:ext>
            <a:ext uri="{FF2B5EF4-FFF2-40B4-BE49-F238E27FC236}">
              <a16:creationId xmlns:a16="http://schemas.microsoft.com/office/drawing/2014/main" id="{2DC7689F-8B5F-4928-A104-7159C439F6CF}"/>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92" name="Drop Down 4" hidden="1">
          <a:extLst>
            <a:ext uri="{63B3BB69-23CF-44E3-9099-C40C66FF867C}">
              <a14:compatExt xmlns:a14="http://schemas.microsoft.com/office/drawing/2010/main" spid="_x0000_s2052"/>
            </a:ext>
            <a:ext uri="{FF2B5EF4-FFF2-40B4-BE49-F238E27FC236}">
              <a16:creationId xmlns:a16="http://schemas.microsoft.com/office/drawing/2014/main" id="{CEFDE9B4-103F-400F-A995-7F53EF77A575}"/>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93" name="Drop Down 4" hidden="1">
          <a:extLst>
            <a:ext uri="{63B3BB69-23CF-44E3-9099-C40C66FF867C}">
              <a14:compatExt xmlns:a14="http://schemas.microsoft.com/office/drawing/2010/main" spid="_x0000_s2052"/>
            </a:ext>
            <a:ext uri="{FF2B5EF4-FFF2-40B4-BE49-F238E27FC236}">
              <a16:creationId xmlns:a16="http://schemas.microsoft.com/office/drawing/2014/main" id="{1C030685-8587-4BDD-A51C-FCDAABE1BF86}"/>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94" name="Drop Down 4" hidden="1">
          <a:extLst>
            <a:ext uri="{63B3BB69-23CF-44E3-9099-C40C66FF867C}">
              <a14:compatExt xmlns:a14="http://schemas.microsoft.com/office/drawing/2010/main" spid="_x0000_s2052"/>
            </a:ext>
            <a:ext uri="{FF2B5EF4-FFF2-40B4-BE49-F238E27FC236}">
              <a16:creationId xmlns:a16="http://schemas.microsoft.com/office/drawing/2014/main" id="{B3C8ADA5-1990-4184-AB1B-BB2392B84ABE}"/>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495" name="Drop Down 20" hidden="1">
          <a:extLst>
            <a:ext uri="{63B3BB69-23CF-44E3-9099-C40C66FF867C}">
              <a14:compatExt xmlns:a14="http://schemas.microsoft.com/office/drawing/2010/main" spid="_x0000_s2068"/>
            </a:ext>
            <a:ext uri="{FF2B5EF4-FFF2-40B4-BE49-F238E27FC236}">
              <a16:creationId xmlns:a16="http://schemas.microsoft.com/office/drawing/2014/main" id="{D03C90E2-4009-4C36-9CEA-DBC30C3A0DD5}"/>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496" name="Drop Down 24" hidden="1">
          <a:extLst>
            <a:ext uri="{63B3BB69-23CF-44E3-9099-C40C66FF867C}">
              <a14:compatExt xmlns:a14="http://schemas.microsoft.com/office/drawing/2010/main" spid="_x0000_s2072"/>
            </a:ext>
            <a:ext uri="{FF2B5EF4-FFF2-40B4-BE49-F238E27FC236}">
              <a16:creationId xmlns:a16="http://schemas.microsoft.com/office/drawing/2014/main" id="{3321F2DE-24BA-4CBA-9AE8-63FA7AE9FC01}"/>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97" name="Drop Down 4" hidden="1">
          <a:extLst>
            <a:ext uri="{63B3BB69-23CF-44E3-9099-C40C66FF867C}">
              <a14:compatExt xmlns:a14="http://schemas.microsoft.com/office/drawing/2010/main" spid="_x0000_s2052"/>
            </a:ext>
            <a:ext uri="{FF2B5EF4-FFF2-40B4-BE49-F238E27FC236}">
              <a16:creationId xmlns:a16="http://schemas.microsoft.com/office/drawing/2014/main" id="{85848172-D4E8-44A2-8FB2-C9EAE197DED3}"/>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498" name="Drop Down 4" hidden="1">
          <a:extLst>
            <a:ext uri="{63B3BB69-23CF-44E3-9099-C40C66FF867C}">
              <a14:compatExt xmlns:a14="http://schemas.microsoft.com/office/drawing/2010/main" spid="_x0000_s2052"/>
            </a:ext>
            <a:ext uri="{FF2B5EF4-FFF2-40B4-BE49-F238E27FC236}">
              <a16:creationId xmlns:a16="http://schemas.microsoft.com/office/drawing/2014/main" id="{E39992D1-B9AC-4E8A-B962-C3B0F3CCE9BC}"/>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499" name="Drop Down 4" hidden="1">
          <a:extLst>
            <a:ext uri="{63B3BB69-23CF-44E3-9099-C40C66FF867C}">
              <a14:compatExt xmlns:a14="http://schemas.microsoft.com/office/drawing/2010/main" spid="_x0000_s2052"/>
            </a:ext>
            <a:ext uri="{FF2B5EF4-FFF2-40B4-BE49-F238E27FC236}">
              <a16:creationId xmlns:a16="http://schemas.microsoft.com/office/drawing/2014/main" id="{2009564E-AFFE-4CA8-B516-5D0046802BD9}"/>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00" name="Drop Down 4" hidden="1">
          <a:extLst>
            <a:ext uri="{63B3BB69-23CF-44E3-9099-C40C66FF867C}">
              <a14:compatExt xmlns:a14="http://schemas.microsoft.com/office/drawing/2010/main" spid="_x0000_s2052"/>
            </a:ext>
            <a:ext uri="{FF2B5EF4-FFF2-40B4-BE49-F238E27FC236}">
              <a16:creationId xmlns:a16="http://schemas.microsoft.com/office/drawing/2014/main" id="{F51A33FD-811C-44FB-80BE-704D682DEBFE}"/>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01" name="Drop Down 4" hidden="1">
          <a:extLst>
            <a:ext uri="{63B3BB69-23CF-44E3-9099-C40C66FF867C}">
              <a14:compatExt xmlns:a14="http://schemas.microsoft.com/office/drawing/2010/main" spid="_x0000_s2052"/>
            </a:ext>
            <a:ext uri="{FF2B5EF4-FFF2-40B4-BE49-F238E27FC236}">
              <a16:creationId xmlns:a16="http://schemas.microsoft.com/office/drawing/2014/main" id="{ECFF4B84-D73B-49DC-89FF-0DEDEA7AF774}"/>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502" name="Drop Down 20" hidden="1">
          <a:extLst>
            <a:ext uri="{63B3BB69-23CF-44E3-9099-C40C66FF867C}">
              <a14:compatExt xmlns:a14="http://schemas.microsoft.com/office/drawing/2010/main" spid="_x0000_s2068"/>
            </a:ext>
            <a:ext uri="{FF2B5EF4-FFF2-40B4-BE49-F238E27FC236}">
              <a16:creationId xmlns:a16="http://schemas.microsoft.com/office/drawing/2014/main" id="{DBDFDD55-1E53-4053-B910-64F8125AB54F}"/>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503" name="Drop Down 24" hidden="1">
          <a:extLst>
            <a:ext uri="{63B3BB69-23CF-44E3-9099-C40C66FF867C}">
              <a14:compatExt xmlns:a14="http://schemas.microsoft.com/office/drawing/2010/main" spid="_x0000_s2072"/>
            </a:ext>
            <a:ext uri="{FF2B5EF4-FFF2-40B4-BE49-F238E27FC236}">
              <a16:creationId xmlns:a16="http://schemas.microsoft.com/office/drawing/2014/main" id="{BB06858C-026E-4CAF-BE9A-F6EF0AB570C3}"/>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04" name="Drop Down 4" hidden="1">
          <a:extLst>
            <a:ext uri="{63B3BB69-23CF-44E3-9099-C40C66FF867C}">
              <a14:compatExt xmlns:a14="http://schemas.microsoft.com/office/drawing/2010/main" spid="_x0000_s2052"/>
            </a:ext>
            <a:ext uri="{FF2B5EF4-FFF2-40B4-BE49-F238E27FC236}">
              <a16:creationId xmlns:a16="http://schemas.microsoft.com/office/drawing/2014/main" id="{CCE7E3E9-456E-47A0-941B-9EF26CC785D2}"/>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05" name="Drop Down 4" hidden="1">
          <a:extLst>
            <a:ext uri="{63B3BB69-23CF-44E3-9099-C40C66FF867C}">
              <a14:compatExt xmlns:a14="http://schemas.microsoft.com/office/drawing/2010/main" spid="_x0000_s2052"/>
            </a:ext>
            <a:ext uri="{FF2B5EF4-FFF2-40B4-BE49-F238E27FC236}">
              <a16:creationId xmlns:a16="http://schemas.microsoft.com/office/drawing/2014/main" id="{0D40BFFB-01C9-481D-BB7A-CABEBDA3C65D}"/>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06" name="Drop Down 4" hidden="1">
          <a:extLst>
            <a:ext uri="{63B3BB69-23CF-44E3-9099-C40C66FF867C}">
              <a14:compatExt xmlns:a14="http://schemas.microsoft.com/office/drawing/2010/main" spid="_x0000_s2052"/>
            </a:ext>
            <a:ext uri="{FF2B5EF4-FFF2-40B4-BE49-F238E27FC236}">
              <a16:creationId xmlns:a16="http://schemas.microsoft.com/office/drawing/2014/main" id="{27BD11C1-7ACD-4E12-9B28-3C7A029D9C60}"/>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07" name="Drop Down 4" hidden="1">
          <a:extLst>
            <a:ext uri="{63B3BB69-23CF-44E3-9099-C40C66FF867C}">
              <a14:compatExt xmlns:a14="http://schemas.microsoft.com/office/drawing/2010/main" spid="_x0000_s2052"/>
            </a:ext>
            <a:ext uri="{FF2B5EF4-FFF2-40B4-BE49-F238E27FC236}">
              <a16:creationId xmlns:a16="http://schemas.microsoft.com/office/drawing/2014/main" id="{0C800434-B291-45F9-9E64-B800873DDD8D}"/>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08" name="Drop Down 4" hidden="1">
          <a:extLst>
            <a:ext uri="{63B3BB69-23CF-44E3-9099-C40C66FF867C}">
              <a14:compatExt xmlns:a14="http://schemas.microsoft.com/office/drawing/2010/main" spid="_x0000_s2052"/>
            </a:ext>
            <a:ext uri="{FF2B5EF4-FFF2-40B4-BE49-F238E27FC236}">
              <a16:creationId xmlns:a16="http://schemas.microsoft.com/office/drawing/2014/main" id="{43D10E4A-D746-4D99-8442-E5FC89FFBB81}"/>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509" name="Drop Down 20" hidden="1">
          <a:extLst>
            <a:ext uri="{63B3BB69-23CF-44E3-9099-C40C66FF867C}">
              <a14:compatExt xmlns:a14="http://schemas.microsoft.com/office/drawing/2010/main" spid="_x0000_s2068"/>
            </a:ext>
            <a:ext uri="{FF2B5EF4-FFF2-40B4-BE49-F238E27FC236}">
              <a16:creationId xmlns:a16="http://schemas.microsoft.com/office/drawing/2014/main" id="{B96B4697-866A-49E9-9D71-15F5E3452EBD}"/>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510" name="Drop Down 24" hidden="1">
          <a:extLst>
            <a:ext uri="{63B3BB69-23CF-44E3-9099-C40C66FF867C}">
              <a14:compatExt xmlns:a14="http://schemas.microsoft.com/office/drawing/2010/main" spid="_x0000_s2072"/>
            </a:ext>
            <a:ext uri="{FF2B5EF4-FFF2-40B4-BE49-F238E27FC236}">
              <a16:creationId xmlns:a16="http://schemas.microsoft.com/office/drawing/2014/main" id="{4D7B7B4F-C272-4A04-829B-079E43EC31BA}"/>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11" name="Drop Down 4" hidden="1">
          <a:extLst>
            <a:ext uri="{63B3BB69-23CF-44E3-9099-C40C66FF867C}">
              <a14:compatExt xmlns:a14="http://schemas.microsoft.com/office/drawing/2010/main" spid="_x0000_s2052"/>
            </a:ext>
            <a:ext uri="{FF2B5EF4-FFF2-40B4-BE49-F238E27FC236}">
              <a16:creationId xmlns:a16="http://schemas.microsoft.com/office/drawing/2014/main" id="{86A1CAAA-3478-4366-A25A-C5F388ED9174}"/>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12" name="Drop Down 4" hidden="1">
          <a:extLst>
            <a:ext uri="{63B3BB69-23CF-44E3-9099-C40C66FF867C}">
              <a14:compatExt xmlns:a14="http://schemas.microsoft.com/office/drawing/2010/main" spid="_x0000_s2052"/>
            </a:ext>
            <a:ext uri="{FF2B5EF4-FFF2-40B4-BE49-F238E27FC236}">
              <a16:creationId xmlns:a16="http://schemas.microsoft.com/office/drawing/2014/main" id="{70C70B19-831B-4075-B908-BC2CF635CD03}"/>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13" name="Drop Down 4" hidden="1">
          <a:extLst>
            <a:ext uri="{63B3BB69-23CF-44E3-9099-C40C66FF867C}">
              <a14:compatExt xmlns:a14="http://schemas.microsoft.com/office/drawing/2010/main" spid="_x0000_s2052"/>
            </a:ext>
            <a:ext uri="{FF2B5EF4-FFF2-40B4-BE49-F238E27FC236}">
              <a16:creationId xmlns:a16="http://schemas.microsoft.com/office/drawing/2014/main" id="{69C4BBBB-87CE-4202-A542-2A55773C0CCD}"/>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14" name="Drop Down 4" hidden="1">
          <a:extLst>
            <a:ext uri="{63B3BB69-23CF-44E3-9099-C40C66FF867C}">
              <a14:compatExt xmlns:a14="http://schemas.microsoft.com/office/drawing/2010/main" spid="_x0000_s2052"/>
            </a:ext>
            <a:ext uri="{FF2B5EF4-FFF2-40B4-BE49-F238E27FC236}">
              <a16:creationId xmlns:a16="http://schemas.microsoft.com/office/drawing/2014/main" id="{3639D910-2499-4F53-A40D-F685173AC5F9}"/>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15" name="Drop Down 4" hidden="1">
          <a:extLst>
            <a:ext uri="{63B3BB69-23CF-44E3-9099-C40C66FF867C}">
              <a14:compatExt xmlns:a14="http://schemas.microsoft.com/office/drawing/2010/main" spid="_x0000_s2052"/>
            </a:ext>
            <a:ext uri="{FF2B5EF4-FFF2-40B4-BE49-F238E27FC236}">
              <a16:creationId xmlns:a16="http://schemas.microsoft.com/office/drawing/2014/main" id="{3D5C438B-6863-4562-B59E-144F7A133143}"/>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516" name="Drop Down 20" hidden="1">
          <a:extLst>
            <a:ext uri="{63B3BB69-23CF-44E3-9099-C40C66FF867C}">
              <a14:compatExt xmlns:a14="http://schemas.microsoft.com/office/drawing/2010/main" spid="_x0000_s2068"/>
            </a:ext>
            <a:ext uri="{FF2B5EF4-FFF2-40B4-BE49-F238E27FC236}">
              <a16:creationId xmlns:a16="http://schemas.microsoft.com/office/drawing/2014/main" id="{B3CFDE2B-ED05-475E-A0F2-8B96AAF333C8}"/>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517" name="Drop Down 24" hidden="1">
          <a:extLst>
            <a:ext uri="{63B3BB69-23CF-44E3-9099-C40C66FF867C}">
              <a14:compatExt xmlns:a14="http://schemas.microsoft.com/office/drawing/2010/main" spid="_x0000_s2072"/>
            </a:ext>
            <a:ext uri="{FF2B5EF4-FFF2-40B4-BE49-F238E27FC236}">
              <a16:creationId xmlns:a16="http://schemas.microsoft.com/office/drawing/2014/main" id="{7432E389-B273-4B35-A000-12E71FC66FFA}"/>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18" name="Drop Down 4" hidden="1">
          <a:extLst>
            <a:ext uri="{63B3BB69-23CF-44E3-9099-C40C66FF867C}">
              <a14:compatExt xmlns:a14="http://schemas.microsoft.com/office/drawing/2010/main" spid="_x0000_s2052"/>
            </a:ext>
            <a:ext uri="{FF2B5EF4-FFF2-40B4-BE49-F238E27FC236}">
              <a16:creationId xmlns:a16="http://schemas.microsoft.com/office/drawing/2014/main" id="{00FDB30C-8ED4-452A-928A-97AAD4E49F4E}"/>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19" name="Drop Down 4" hidden="1">
          <a:extLst>
            <a:ext uri="{63B3BB69-23CF-44E3-9099-C40C66FF867C}">
              <a14:compatExt xmlns:a14="http://schemas.microsoft.com/office/drawing/2010/main" spid="_x0000_s2052"/>
            </a:ext>
            <a:ext uri="{FF2B5EF4-FFF2-40B4-BE49-F238E27FC236}">
              <a16:creationId xmlns:a16="http://schemas.microsoft.com/office/drawing/2014/main" id="{DC797564-EDBA-4389-8747-7B9FDF794F73}"/>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20" name="Drop Down 4" hidden="1">
          <a:extLst>
            <a:ext uri="{63B3BB69-23CF-44E3-9099-C40C66FF867C}">
              <a14:compatExt xmlns:a14="http://schemas.microsoft.com/office/drawing/2010/main" spid="_x0000_s2052"/>
            </a:ext>
            <a:ext uri="{FF2B5EF4-FFF2-40B4-BE49-F238E27FC236}">
              <a16:creationId xmlns:a16="http://schemas.microsoft.com/office/drawing/2014/main" id="{3F25A408-95BC-4F28-BDD4-8BE724CF0DAC}"/>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21" name="Drop Down 4" hidden="1">
          <a:extLst>
            <a:ext uri="{63B3BB69-23CF-44E3-9099-C40C66FF867C}">
              <a14:compatExt xmlns:a14="http://schemas.microsoft.com/office/drawing/2010/main" spid="_x0000_s2052"/>
            </a:ext>
            <a:ext uri="{FF2B5EF4-FFF2-40B4-BE49-F238E27FC236}">
              <a16:creationId xmlns:a16="http://schemas.microsoft.com/office/drawing/2014/main" id="{5115F090-4734-4D6C-ABDC-1FFD7D28CCFA}"/>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22" name="Drop Down 4" hidden="1">
          <a:extLst>
            <a:ext uri="{63B3BB69-23CF-44E3-9099-C40C66FF867C}">
              <a14:compatExt xmlns:a14="http://schemas.microsoft.com/office/drawing/2010/main" spid="_x0000_s2052"/>
            </a:ext>
            <a:ext uri="{FF2B5EF4-FFF2-40B4-BE49-F238E27FC236}">
              <a16:creationId xmlns:a16="http://schemas.microsoft.com/office/drawing/2014/main" id="{3B686678-20F3-46C4-8B41-7DD0F82549E1}"/>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523" name="Drop Down 20" hidden="1">
          <a:extLst>
            <a:ext uri="{63B3BB69-23CF-44E3-9099-C40C66FF867C}">
              <a14:compatExt xmlns:a14="http://schemas.microsoft.com/office/drawing/2010/main" spid="_x0000_s2068"/>
            </a:ext>
            <a:ext uri="{FF2B5EF4-FFF2-40B4-BE49-F238E27FC236}">
              <a16:creationId xmlns:a16="http://schemas.microsoft.com/office/drawing/2014/main" id="{6787D801-F5AE-49CC-B3E8-5FE6792C6F4D}"/>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524" name="Drop Down 24" hidden="1">
          <a:extLst>
            <a:ext uri="{63B3BB69-23CF-44E3-9099-C40C66FF867C}">
              <a14:compatExt xmlns:a14="http://schemas.microsoft.com/office/drawing/2010/main" spid="_x0000_s2072"/>
            </a:ext>
            <a:ext uri="{FF2B5EF4-FFF2-40B4-BE49-F238E27FC236}">
              <a16:creationId xmlns:a16="http://schemas.microsoft.com/office/drawing/2014/main" id="{8D5568F2-DAB3-45E4-B736-BA95A3B57835}"/>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25" name="Drop Down 4" hidden="1">
          <a:extLst>
            <a:ext uri="{63B3BB69-23CF-44E3-9099-C40C66FF867C}">
              <a14:compatExt xmlns:a14="http://schemas.microsoft.com/office/drawing/2010/main" spid="_x0000_s2052"/>
            </a:ext>
            <a:ext uri="{FF2B5EF4-FFF2-40B4-BE49-F238E27FC236}">
              <a16:creationId xmlns:a16="http://schemas.microsoft.com/office/drawing/2014/main" id="{7E66820D-E5FD-4280-9BCC-DD3B4C419EFC}"/>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26" name="Drop Down 4" hidden="1">
          <a:extLst>
            <a:ext uri="{63B3BB69-23CF-44E3-9099-C40C66FF867C}">
              <a14:compatExt xmlns:a14="http://schemas.microsoft.com/office/drawing/2010/main" spid="_x0000_s2052"/>
            </a:ext>
            <a:ext uri="{FF2B5EF4-FFF2-40B4-BE49-F238E27FC236}">
              <a16:creationId xmlns:a16="http://schemas.microsoft.com/office/drawing/2014/main" id="{B6BFA5EF-C120-43B0-AD0D-8C38481C597F}"/>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27" name="Drop Down 4" hidden="1">
          <a:extLst>
            <a:ext uri="{63B3BB69-23CF-44E3-9099-C40C66FF867C}">
              <a14:compatExt xmlns:a14="http://schemas.microsoft.com/office/drawing/2010/main" spid="_x0000_s2052"/>
            </a:ext>
            <a:ext uri="{FF2B5EF4-FFF2-40B4-BE49-F238E27FC236}">
              <a16:creationId xmlns:a16="http://schemas.microsoft.com/office/drawing/2014/main" id="{9D532E41-2C59-4332-A695-F5DA84A4DF54}"/>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28" name="Drop Down 4" hidden="1">
          <a:extLst>
            <a:ext uri="{63B3BB69-23CF-44E3-9099-C40C66FF867C}">
              <a14:compatExt xmlns:a14="http://schemas.microsoft.com/office/drawing/2010/main" spid="_x0000_s2052"/>
            </a:ext>
            <a:ext uri="{FF2B5EF4-FFF2-40B4-BE49-F238E27FC236}">
              <a16:creationId xmlns:a16="http://schemas.microsoft.com/office/drawing/2014/main" id="{9068C0B1-6A33-4AC1-B22B-106F52C38236}"/>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29" name="Drop Down 4" hidden="1">
          <a:extLst>
            <a:ext uri="{63B3BB69-23CF-44E3-9099-C40C66FF867C}">
              <a14:compatExt xmlns:a14="http://schemas.microsoft.com/office/drawing/2010/main" spid="_x0000_s2052"/>
            </a:ext>
            <a:ext uri="{FF2B5EF4-FFF2-40B4-BE49-F238E27FC236}">
              <a16:creationId xmlns:a16="http://schemas.microsoft.com/office/drawing/2014/main" id="{B54E277E-E27C-4CA0-9104-DFF57C845A77}"/>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530" name="Drop Down 20" hidden="1">
          <a:extLst>
            <a:ext uri="{63B3BB69-23CF-44E3-9099-C40C66FF867C}">
              <a14:compatExt xmlns:a14="http://schemas.microsoft.com/office/drawing/2010/main" spid="_x0000_s2068"/>
            </a:ext>
            <a:ext uri="{FF2B5EF4-FFF2-40B4-BE49-F238E27FC236}">
              <a16:creationId xmlns:a16="http://schemas.microsoft.com/office/drawing/2014/main" id="{C70600B8-EB18-48B7-922A-38C0E17985EC}"/>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531" name="Drop Down 24" hidden="1">
          <a:extLst>
            <a:ext uri="{63B3BB69-23CF-44E3-9099-C40C66FF867C}">
              <a14:compatExt xmlns:a14="http://schemas.microsoft.com/office/drawing/2010/main" spid="_x0000_s2072"/>
            </a:ext>
            <a:ext uri="{FF2B5EF4-FFF2-40B4-BE49-F238E27FC236}">
              <a16:creationId xmlns:a16="http://schemas.microsoft.com/office/drawing/2014/main" id="{CC66D4F6-B124-416F-B555-B52EB2629139}"/>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32" name="Drop Down 4" hidden="1">
          <a:extLst>
            <a:ext uri="{63B3BB69-23CF-44E3-9099-C40C66FF867C}">
              <a14:compatExt xmlns:a14="http://schemas.microsoft.com/office/drawing/2010/main" spid="_x0000_s2052"/>
            </a:ext>
            <a:ext uri="{FF2B5EF4-FFF2-40B4-BE49-F238E27FC236}">
              <a16:creationId xmlns:a16="http://schemas.microsoft.com/office/drawing/2014/main" id="{48FE58AD-4DA3-4234-A778-2426CDA9491B}"/>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33" name="Drop Down 4" hidden="1">
          <a:extLst>
            <a:ext uri="{63B3BB69-23CF-44E3-9099-C40C66FF867C}">
              <a14:compatExt xmlns:a14="http://schemas.microsoft.com/office/drawing/2010/main" spid="_x0000_s2052"/>
            </a:ext>
            <a:ext uri="{FF2B5EF4-FFF2-40B4-BE49-F238E27FC236}">
              <a16:creationId xmlns:a16="http://schemas.microsoft.com/office/drawing/2014/main" id="{7C265FA0-5791-41D9-9257-162AE1B9F580}"/>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34" name="Drop Down 4" hidden="1">
          <a:extLst>
            <a:ext uri="{63B3BB69-23CF-44E3-9099-C40C66FF867C}">
              <a14:compatExt xmlns:a14="http://schemas.microsoft.com/office/drawing/2010/main" spid="_x0000_s2052"/>
            </a:ext>
            <a:ext uri="{FF2B5EF4-FFF2-40B4-BE49-F238E27FC236}">
              <a16:creationId xmlns:a16="http://schemas.microsoft.com/office/drawing/2014/main" id="{4A13A4BB-13FA-46D0-8DFB-64ECBB53DEE5}"/>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35" name="Drop Down 4" hidden="1">
          <a:extLst>
            <a:ext uri="{63B3BB69-23CF-44E3-9099-C40C66FF867C}">
              <a14:compatExt xmlns:a14="http://schemas.microsoft.com/office/drawing/2010/main" spid="_x0000_s2052"/>
            </a:ext>
            <a:ext uri="{FF2B5EF4-FFF2-40B4-BE49-F238E27FC236}">
              <a16:creationId xmlns:a16="http://schemas.microsoft.com/office/drawing/2014/main" id="{8A8BB18C-74C8-4C08-8774-99FE3BCFBC73}"/>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36" name="Drop Down 4" hidden="1">
          <a:extLst>
            <a:ext uri="{63B3BB69-23CF-44E3-9099-C40C66FF867C}">
              <a14:compatExt xmlns:a14="http://schemas.microsoft.com/office/drawing/2010/main" spid="_x0000_s2052"/>
            </a:ext>
            <a:ext uri="{FF2B5EF4-FFF2-40B4-BE49-F238E27FC236}">
              <a16:creationId xmlns:a16="http://schemas.microsoft.com/office/drawing/2014/main" id="{78AEC18E-7A9A-40D6-87C6-DC7BABA0C58C}"/>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537" name="Drop Down 20" hidden="1">
          <a:extLst>
            <a:ext uri="{63B3BB69-23CF-44E3-9099-C40C66FF867C}">
              <a14:compatExt xmlns:a14="http://schemas.microsoft.com/office/drawing/2010/main" spid="_x0000_s2068"/>
            </a:ext>
            <a:ext uri="{FF2B5EF4-FFF2-40B4-BE49-F238E27FC236}">
              <a16:creationId xmlns:a16="http://schemas.microsoft.com/office/drawing/2014/main" id="{0DC46EBF-54C0-47D5-8954-6BB03206C3D4}"/>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538" name="Drop Down 24" hidden="1">
          <a:extLst>
            <a:ext uri="{63B3BB69-23CF-44E3-9099-C40C66FF867C}">
              <a14:compatExt xmlns:a14="http://schemas.microsoft.com/office/drawing/2010/main" spid="_x0000_s2072"/>
            </a:ext>
            <a:ext uri="{FF2B5EF4-FFF2-40B4-BE49-F238E27FC236}">
              <a16:creationId xmlns:a16="http://schemas.microsoft.com/office/drawing/2014/main" id="{997DF704-6A86-4ADB-A3CF-6DD0BD44A0C1}"/>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39" name="Drop Down 4" hidden="1">
          <a:extLst>
            <a:ext uri="{63B3BB69-23CF-44E3-9099-C40C66FF867C}">
              <a14:compatExt xmlns:a14="http://schemas.microsoft.com/office/drawing/2010/main" spid="_x0000_s2052"/>
            </a:ext>
            <a:ext uri="{FF2B5EF4-FFF2-40B4-BE49-F238E27FC236}">
              <a16:creationId xmlns:a16="http://schemas.microsoft.com/office/drawing/2014/main" id="{208205EC-AE42-46F0-846A-AD0E2BBD6D49}"/>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40" name="Drop Down 4" hidden="1">
          <a:extLst>
            <a:ext uri="{63B3BB69-23CF-44E3-9099-C40C66FF867C}">
              <a14:compatExt xmlns:a14="http://schemas.microsoft.com/office/drawing/2010/main" spid="_x0000_s2052"/>
            </a:ext>
            <a:ext uri="{FF2B5EF4-FFF2-40B4-BE49-F238E27FC236}">
              <a16:creationId xmlns:a16="http://schemas.microsoft.com/office/drawing/2014/main" id="{CD3E02BC-ADAC-4B99-AA07-23D13ECB84BE}"/>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41" name="Drop Down 4" hidden="1">
          <a:extLst>
            <a:ext uri="{63B3BB69-23CF-44E3-9099-C40C66FF867C}">
              <a14:compatExt xmlns:a14="http://schemas.microsoft.com/office/drawing/2010/main" spid="_x0000_s2052"/>
            </a:ext>
            <a:ext uri="{FF2B5EF4-FFF2-40B4-BE49-F238E27FC236}">
              <a16:creationId xmlns:a16="http://schemas.microsoft.com/office/drawing/2014/main" id="{B15125D3-BACB-4C1A-9448-3871999631B2}"/>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42" name="Drop Down 4" hidden="1">
          <a:extLst>
            <a:ext uri="{63B3BB69-23CF-44E3-9099-C40C66FF867C}">
              <a14:compatExt xmlns:a14="http://schemas.microsoft.com/office/drawing/2010/main" spid="_x0000_s2052"/>
            </a:ext>
            <a:ext uri="{FF2B5EF4-FFF2-40B4-BE49-F238E27FC236}">
              <a16:creationId xmlns:a16="http://schemas.microsoft.com/office/drawing/2014/main" id="{66AF3587-1A0A-4E17-9B12-F32AD25162CD}"/>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43" name="Drop Down 4" hidden="1">
          <a:extLst>
            <a:ext uri="{63B3BB69-23CF-44E3-9099-C40C66FF867C}">
              <a14:compatExt xmlns:a14="http://schemas.microsoft.com/office/drawing/2010/main" spid="_x0000_s2052"/>
            </a:ext>
            <a:ext uri="{FF2B5EF4-FFF2-40B4-BE49-F238E27FC236}">
              <a16:creationId xmlns:a16="http://schemas.microsoft.com/office/drawing/2014/main" id="{EEF36DC9-F0FA-445C-AAFB-3B5E4659D208}"/>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260</xdr:row>
      <xdr:rowOff>0</xdr:rowOff>
    </xdr:from>
    <xdr:ext cx="1921468" cy="195685"/>
    <xdr:sp macro="" textlink="">
      <xdr:nvSpPr>
        <xdr:cNvPr id="4544" name="Drop Down 20" hidden="1">
          <a:extLst>
            <a:ext uri="{63B3BB69-23CF-44E3-9099-C40C66FF867C}">
              <a14:compatExt xmlns:a14="http://schemas.microsoft.com/office/drawing/2010/main" spid="_x0000_s2068"/>
            </a:ext>
            <a:ext uri="{FF2B5EF4-FFF2-40B4-BE49-F238E27FC236}">
              <a16:creationId xmlns:a16="http://schemas.microsoft.com/office/drawing/2014/main" id="{1C13D4B4-76FF-4437-B06E-6266E3EFD929}"/>
            </a:ext>
          </a:extLst>
        </xdr:cNvPr>
        <xdr:cNvSpPr/>
      </xdr:nvSpPr>
      <xdr:spPr bwMode="auto">
        <a:xfrm>
          <a:off x="5974080" y="492404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260</xdr:row>
      <xdr:rowOff>0</xdr:rowOff>
    </xdr:from>
    <xdr:ext cx="2476500" cy="199970"/>
    <xdr:sp macro="" textlink="">
      <xdr:nvSpPr>
        <xdr:cNvPr id="4545" name="Drop Down 24" hidden="1">
          <a:extLst>
            <a:ext uri="{63B3BB69-23CF-44E3-9099-C40C66FF867C}">
              <a14:compatExt xmlns:a14="http://schemas.microsoft.com/office/drawing/2010/main" spid="_x0000_s2072"/>
            </a:ext>
            <a:ext uri="{FF2B5EF4-FFF2-40B4-BE49-F238E27FC236}">
              <a16:creationId xmlns:a16="http://schemas.microsoft.com/office/drawing/2014/main" id="{18F5AC63-5F26-4D20-A917-0CDAA4186618}"/>
            </a:ext>
          </a:extLst>
        </xdr:cNvPr>
        <xdr:cNvSpPr/>
      </xdr:nvSpPr>
      <xdr:spPr bwMode="auto">
        <a:xfrm>
          <a:off x="3901440" y="49240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46" name="Drop Down 4" hidden="1">
          <a:extLst>
            <a:ext uri="{63B3BB69-23CF-44E3-9099-C40C66FF867C}">
              <a14:compatExt xmlns:a14="http://schemas.microsoft.com/office/drawing/2010/main" spid="_x0000_s2052"/>
            </a:ext>
            <a:ext uri="{FF2B5EF4-FFF2-40B4-BE49-F238E27FC236}">
              <a16:creationId xmlns:a16="http://schemas.microsoft.com/office/drawing/2014/main" id="{59114A9E-88DC-46CB-9B1B-70F44B0414BE}"/>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47" name="Drop Down 4" hidden="1">
          <a:extLst>
            <a:ext uri="{63B3BB69-23CF-44E3-9099-C40C66FF867C}">
              <a14:compatExt xmlns:a14="http://schemas.microsoft.com/office/drawing/2010/main" spid="_x0000_s2052"/>
            </a:ext>
            <a:ext uri="{FF2B5EF4-FFF2-40B4-BE49-F238E27FC236}">
              <a16:creationId xmlns:a16="http://schemas.microsoft.com/office/drawing/2014/main" id="{5EBA5F21-D5DF-4E38-BD31-691F7EE8DBBD}"/>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260</xdr:row>
      <xdr:rowOff>0</xdr:rowOff>
    </xdr:from>
    <xdr:ext cx="2529840" cy="195685"/>
    <xdr:sp macro="" textlink="">
      <xdr:nvSpPr>
        <xdr:cNvPr id="4548" name="Drop Down 4" hidden="1">
          <a:extLst>
            <a:ext uri="{63B3BB69-23CF-44E3-9099-C40C66FF867C}">
              <a14:compatExt xmlns:a14="http://schemas.microsoft.com/office/drawing/2010/main" spid="_x0000_s2052"/>
            </a:ext>
            <a:ext uri="{FF2B5EF4-FFF2-40B4-BE49-F238E27FC236}">
              <a16:creationId xmlns:a16="http://schemas.microsoft.com/office/drawing/2014/main" id="{4DB8D4FF-870A-43B1-B87C-8D23C79C07C2}"/>
            </a:ext>
          </a:extLst>
        </xdr:cNvPr>
        <xdr:cNvSpPr/>
      </xdr:nvSpPr>
      <xdr:spPr bwMode="auto">
        <a:xfrm>
          <a:off x="553974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260</xdr:row>
      <xdr:rowOff>0</xdr:rowOff>
    </xdr:from>
    <xdr:ext cx="2529840" cy="195685"/>
    <xdr:sp macro="" textlink="">
      <xdr:nvSpPr>
        <xdr:cNvPr id="4549" name="Drop Down 4" hidden="1">
          <a:extLst>
            <a:ext uri="{63B3BB69-23CF-44E3-9099-C40C66FF867C}">
              <a14:compatExt xmlns:a14="http://schemas.microsoft.com/office/drawing/2010/main" spid="_x0000_s2052"/>
            </a:ext>
            <a:ext uri="{FF2B5EF4-FFF2-40B4-BE49-F238E27FC236}">
              <a16:creationId xmlns:a16="http://schemas.microsoft.com/office/drawing/2014/main" id="{86E3810A-0EC1-489A-9A49-DA81DFC62A78}"/>
            </a:ext>
          </a:extLst>
        </xdr:cNvPr>
        <xdr:cNvSpPr/>
      </xdr:nvSpPr>
      <xdr:spPr bwMode="auto">
        <a:xfrm>
          <a:off x="5227320" y="492404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82" name="Drop Down 4" hidden="1">
          <a:extLst>
            <a:ext uri="{63B3BB69-23CF-44E3-9099-C40C66FF867C}">
              <a14:compatExt xmlns:a14="http://schemas.microsoft.com/office/drawing/2010/main" spid="_x0000_s2052"/>
            </a:ext>
            <a:ext uri="{FF2B5EF4-FFF2-40B4-BE49-F238E27FC236}">
              <a16:creationId xmlns:a16="http://schemas.microsoft.com/office/drawing/2014/main" id="{7E28E25A-EB8E-4F1C-9423-4842D00A438D}"/>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083" name="Drop Down 20" hidden="1">
          <a:extLst>
            <a:ext uri="{63B3BB69-23CF-44E3-9099-C40C66FF867C}">
              <a14:compatExt xmlns:a14="http://schemas.microsoft.com/office/drawing/2010/main" spid="_x0000_s2068"/>
            </a:ext>
            <a:ext uri="{FF2B5EF4-FFF2-40B4-BE49-F238E27FC236}">
              <a16:creationId xmlns:a16="http://schemas.microsoft.com/office/drawing/2014/main" id="{A348DD3E-B239-4757-97DA-18BB1D19B142}"/>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084" name="Drop Down 24" hidden="1">
          <a:extLst>
            <a:ext uri="{63B3BB69-23CF-44E3-9099-C40C66FF867C}">
              <a14:compatExt xmlns:a14="http://schemas.microsoft.com/office/drawing/2010/main" spid="_x0000_s2072"/>
            </a:ext>
            <a:ext uri="{FF2B5EF4-FFF2-40B4-BE49-F238E27FC236}">
              <a16:creationId xmlns:a16="http://schemas.microsoft.com/office/drawing/2014/main" id="{AA7220BC-3D90-4030-82FB-58A18A6B63A3}"/>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85" name="Drop Down 4" hidden="1">
          <a:extLst>
            <a:ext uri="{63B3BB69-23CF-44E3-9099-C40C66FF867C}">
              <a14:compatExt xmlns:a14="http://schemas.microsoft.com/office/drawing/2010/main" spid="_x0000_s2052"/>
            </a:ext>
            <a:ext uri="{FF2B5EF4-FFF2-40B4-BE49-F238E27FC236}">
              <a16:creationId xmlns:a16="http://schemas.microsoft.com/office/drawing/2014/main" id="{2E3A286E-E855-450F-8DE8-8B8A5B6BE228}"/>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086" name="Drop Down 4" hidden="1">
          <a:extLst>
            <a:ext uri="{63B3BB69-23CF-44E3-9099-C40C66FF867C}">
              <a14:compatExt xmlns:a14="http://schemas.microsoft.com/office/drawing/2010/main" spid="_x0000_s2052"/>
            </a:ext>
            <a:ext uri="{FF2B5EF4-FFF2-40B4-BE49-F238E27FC236}">
              <a16:creationId xmlns:a16="http://schemas.microsoft.com/office/drawing/2014/main" id="{BB6DE115-DC40-40FB-85C1-ABDBCFA47E6B}"/>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87" name="Drop Down 4" hidden="1">
          <a:extLst>
            <a:ext uri="{63B3BB69-23CF-44E3-9099-C40C66FF867C}">
              <a14:compatExt xmlns:a14="http://schemas.microsoft.com/office/drawing/2010/main" spid="_x0000_s2052"/>
            </a:ext>
            <a:ext uri="{FF2B5EF4-FFF2-40B4-BE49-F238E27FC236}">
              <a16:creationId xmlns:a16="http://schemas.microsoft.com/office/drawing/2014/main" id="{2027FA8F-F20F-4682-9014-F024D6DFB318}"/>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088" name="Drop Down 4" hidden="1">
          <a:extLst>
            <a:ext uri="{63B3BB69-23CF-44E3-9099-C40C66FF867C}">
              <a14:compatExt xmlns:a14="http://schemas.microsoft.com/office/drawing/2010/main" spid="_x0000_s2052"/>
            </a:ext>
            <a:ext uri="{FF2B5EF4-FFF2-40B4-BE49-F238E27FC236}">
              <a16:creationId xmlns:a16="http://schemas.microsoft.com/office/drawing/2014/main" id="{E4D34C87-AC7D-4604-B322-4753217D71AC}"/>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89" name="Drop Down 4" hidden="1">
          <a:extLst>
            <a:ext uri="{63B3BB69-23CF-44E3-9099-C40C66FF867C}">
              <a14:compatExt xmlns:a14="http://schemas.microsoft.com/office/drawing/2010/main" spid="_x0000_s2052"/>
            </a:ext>
            <a:ext uri="{FF2B5EF4-FFF2-40B4-BE49-F238E27FC236}">
              <a16:creationId xmlns:a16="http://schemas.microsoft.com/office/drawing/2014/main" id="{C5672395-9921-42AD-AA71-0AF2DA722269}"/>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090" name="Drop Down 20" hidden="1">
          <a:extLst>
            <a:ext uri="{63B3BB69-23CF-44E3-9099-C40C66FF867C}">
              <a14:compatExt xmlns:a14="http://schemas.microsoft.com/office/drawing/2010/main" spid="_x0000_s2068"/>
            </a:ext>
            <a:ext uri="{FF2B5EF4-FFF2-40B4-BE49-F238E27FC236}">
              <a16:creationId xmlns:a16="http://schemas.microsoft.com/office/drawing/2014/main" id="{6CD5CF6B-EB89-4BCB-A7E9-F700852DBF2C}"/>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091" name="Drop Down 24" hidden="1">
          <a:extLst>
            <a:ext uri="{63B3BB69-23CF-44E3-9099-C40C66FF867C}">
              <a14:compatExt xmlns:a14="http://schemas.microsoft.com/office/drawing/2010/main" spid="_x0000_s2072"/>
            </a:ext>
            <a:ext uri="{FF2B5EF4-FFF2-40B4-BE49-F238E27FC236}">
              <a16:creationId xmlns:a16="http://schemas.microsoft.com/office/drawing/2014/main" id="{24628F7F-8CFB-4768-B813-6CEDF1AD60C2}"/>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92" name="Drop Down 4" hidden="1">
          <a:extLst>
            <a:ext uri="{63B3BB69-23CF-44E3-9099-C40C66FF867C}">
              <a14:compatExt xmlns:a14="http://schemas.microsoft.com/office/drawing/2010/main" spid="_x0000_s2052"/>
            </a:ext>
            <a:ext uri="{FF2B5EF4-FFF2-40B4-BE49-F238E27FC236}">
              <a16:creationId xmlns:a16="http://schemas.microsoft.com/office/drawing/2014/main" id="{052F1595-300C-40B6-90C6-D346352241A6}"/>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093" name="Drop Down 4" hidden="1">
          <a:extLst>
            <a:ext uri="{63B3BB69-23CF-44E3-9099-C40C66FF867C}">
              <a14:compatExt xmlns:a14="http://schemas.microsoft.com/office/drawing/2010/main" spid="_x0000_s2052"/>
            </a:ext>
            <a:ext uri="{FF2B5EF4-FFF2-40B4-BE49-F238E27FC236}">
              <a16:creationId xmlns:a16="http://schemas.microsoft.com/office/drawing/2014/main" id="{85A79051-EA12-4527-AE5A-0198636F63B5}"/>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94" name="Drop Down 4" hidden="1">
          <a:extLst>
            <a:ext uri="{63B3BB69-23CF-44E3-9099-C40C66FF867C}">
              <a14:compatExt xmlns:a14="http://schemas.microsoft.com/office/drawing/2010/main" spid="_x0000_s2052"/>
            </a:ext>
            <a:ext uri="{FF2B5EF4-FFF2-40B4-BE49-F238E27FC236}">
              <a16:creationId xmlns:a16="http://schemas.microsoft.com/office/drawing/2014/main" id="{A8986465-B5DB-4012-8EDA-2F5C117EA62E}"/>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095" name="Drop Down 4" hidden="1">
          <a:extLst>
            <a:ext uri="{63B3BB69-23CF-44E3-9099-C40C66FF867C}">
              <a14:compatExt xmlns:a14="http://schemas.microsoft.com/office/drawing/2010/main" spid="_x0000_s2052"/>
            </a:ext>
            <a:ext uri="{FF2B5EF4-FFF2-40B4-BE49-F238E27FC236}">
              <a16:creationId xmlns:a16="http://schemas.microsoft.com/office/drawing/2014/main" id="{16DA04AC-2639-415F-A86B-6461D4121AFC}"/>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96" name="Drop Down 4" hidden="1">
          <a:extLst>
            <a:ext uri="{63B3BB69-23CF-44E3-9099-C40C66FF867C}">
              <a14:compatExt xmlns:a14="http://schemas.microsoft.com/office/drawing/2010/main" spid="_x0000_s2052"/>
            </a:ext>
            <a:ext uri="{FF2B5EF4-FFF2-40B4-BE49-F238E27FC236}">
              <a16:creationId xmlns:a16="http://schemas.microsoft.com/office/drawing/2014/main" id="{BE298362-58E7-405C-9753-C57FCC3405C7}"/>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097" name="Drop Down 20" hidden="1">
          <a:extLst>
            <a:ext uri="{63B3BB69-23CF-44E3-9099-C40C66FF867C}">
              <a14:compatExt xmlns:a14="http://schemas.microsoft.com/office/drawing/2010/main" spid="_x0000_s2068"/>
            </a:ext>
            <a:ext uri="{FF2B5EF4-FFF2-40B4-BE49-F238E27FC236}">
              <a16:creationId xmlns:a16="http://schemas.microsoft.com/office/drawing/2014/main" id="{65691115-C39D-46EC-8B64-A45B1EC0974B}"/>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098" name="Drop Down 24" hidden="1">
          <a:extLst>
            <a:ext uri="{63B3BB69-23CF-44E3-9099-C40C66FF867C}">
              <a14:compatExt xmlns:a14="http://schemas.microsoft.com/office/drawing/2010/main" spid="_x0000_s2072"/>
            </a:ext>
            <a:ext uri="{FF2B5EF4-FFF2-40B4-BE49-F238E27FC236}">
              <a16:creationId xmlns:a16="http://schemas.microsoft.com/office/drawing/2014/main" id="{15B5CB54-6F9F-44DC-9D8F-159A1AB75A16}"/>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099" name="Drop Down 4" hidden="1">
          <a:extLst>
            <a:ext uri="{63B3BB69-23CF-44E3-9099-C40C66FF867C}">
              <a14:compatExt xmlns:a14="http://schemas.microsoft.com/office/drawing/2010/main" spid="_x0000_s2052"/>
            </a:ext>
            <a:ext uri="{FF2B5EF4-FFF2-40B4-BE49-F238E27FC236}">
              <a16:creationId xmlns:a16="http://schemas.microsoft.com/office/drawing/2014/main" id="{F79D725A-E36F-4898-B0DA-99BA66B16756}"/>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00" name="Drop Down 4" hidden="1">
          <a:extLst>
            <a:ext uri="{63B3BB69-23CF-44E3-9099-C40C66FF867C}">
              <a14:compatExt xmlns:a14="http://schemas.microsoft.com/office/drawing/2010/main" spid="_x0000_s2052"/>
            </a:ext>
            <a:ext uri="{FF2B5EF4-FFF2-40B4-BE49-F238E27FC236}">
              <a16:creationId xmlns:a16="http://schemas.microsoft.com/office/drawing/2014/main" id="{25905D65-8291-4B25-A5E5-9FEE84199A8D}"/>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01" name="Drop Down 4" hidden="1">
          <a:extLst>
            <a:ext uri="{63B3BB69-23CF-44E3-9099-C40C66FF867C}">
              <a14:compatExt xmlns:a14="http://schemas.microsoft.com/office/drawing/2010/main" spid="_x0000_s2052"/>
            </a:ext>
            <a:ext uri="{FF2B5EF4-FFF2-40B4-BE49-F238E27FC236}">
              <a16:creationId xmlns:a16="http://schemas.microsoft.com/office/drawing/2014/main" id="{9DB76393-3A2D-47EF-A041-1CDEBAA5EFA3}"/>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02" name="Drop Down 4" hidden="1">
          <a:extLst>
            <a:ext uri="{63B3BB69-23CF-44E3-9099-C40C66FF867C}">
              <a14:compatExt xmlns:a14="http://schemas.microsoft.com/office/drawing/2010/main" spid="_x0000_s2052"/>
            </a:ext>
            <a:ext uri="{FF2B5EF4-FFF2-40B4-BE49-F238E27FC236}">
              <a16:creationId xmlns:a16="http://schemas.microsoft.com/office/drawing/2014/main" id="{A92B6CDF-C717-492E-AEA4-C9B75F4F8F60}"/>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03" name="Drop Down 4" hidden="1">
          <a:extLst>
            <a:ext uri="{63B3BB69-23CF-44E3-9099-C40C66FF867C}">
              <a14:compatExt xmlns:a14="http://schemas.microsoft.com/office/drawing/2010/main" spid="_x0000_s2052"/>
            </a:ext>
            <a:ext uri="{FF2B5EF4-FFF2-40B4-BE49-F238E27FC236}">
              <a16:creationId xmlns:a16="http://schemas.microsoft.com/office/drawing/2014/main" id="{E094D468-FA3B-4167-A2F9-2C27E6FF34C1}"/>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04" name="Drop Down 20" hidden="1">
          <a:extLst>
            <a:ext uri="{63B3BB69-23CF-44E3-9099-C40C66FF867C}">
              <a14:compatExt xmlns:a14="http://schemas.microsoft.com/office/drawing/2010/main" spid="_x0000_s2068"/>
            </a:ext>
            <a:ext uri="{FF2B5EF4-FFF2-40B4-BE49-F238E27FC236}">
              <a16:creationId xmlns:a16="http://schemas.microsoft.com/office/drawing/2014/main" id="{D9433C29-15F4-425D-9D74-452ED9B0BA3B}"/>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05" name="Drop Down 24" hidden="1">
          <a:extLst>
            <a:ext uri="{63B3BB69-23CF-44E3-9099-C40C66FF867C}">
              <a14:compatExt xmlns:a14="http://schemas.microsoft.com/office/drawing/2010/main" spid="_x0000_s2072"/>
            </a:ext>
            <a:ext uri="{FF2B5EF4-FFF2-40B4-BE49-F238E27FC236}">
              <a16:creationId xmlns:a16="http://schemas.microsoft.com/office/drawing/2014/main" id="{4B30915A-9F1B-4B49-9883-8362526A322B}"/>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06" name="Drop Down 4" hidden="1">
          <a:extLst>
            <a:ext uri="{63B3BB69-23CF-44E3-9099-C40C66FF867C}">
              <a14:compatExt xmlns:a14="http://schemas.microsoft.com/office/drawing/2010/main" spid="_x0000_s2052"/>
            </a:ext>
            <a:ext uri="{FF2B5EF4-FFF2-40B4-BE49-F238E27FC236}">
              <a16:creationId xmlns:a16="http://schemas.microsoft.com/office/drawing/2014/main" id="{1E277A38-2DF6-4036-9BB3-9AF37DE4BBDB}"/>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07" name="Drop Down 4" hidden="1">
          <a:extLst>
            <a:ext uri="{63B3BB69-23CF-44E3-9099-C40C66FF867C}">
              <a14:compatExt xmlns:a14="http://schemas.microsoft.com/office/drawing/2010/main" spid="_x0000_s2052"/>
            </a:ext>
            <a:ext uri="{FF2B5EF4-FFF2-40B4-BE49-F238E27FC236}">
              <a16:creationId xmlns:a16="http://schemas.microsoft.com/office/drawing/2014/main" id="{2EA027B8-5C7E-4BA4-A343-49BD1346231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08" name="Drop Down 4" hidden="1">
          <a:extLst>
            <a:ext uri="{63B3BB69-23CF-44E3-9099-C40C66FF867C}">
              <a14:compatExt xmlns:a14="http://schemas.microsoft.com/office/drawing/2010/main" spid="_x0000_s2052"/>
            </a:ext>
            <a:ext uri="{FF2B5EF4-FFF2-40B4-BE49-F238E27FC236}">
              <a16:creationId xmlns:a16="http://schemas.microsoft.com/office/drawing/2014/main" id="{17F3339F-D95E-4CA2-BEDB-629FDFCD5513}"/>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09" name="Drop Down 4" hidden="1">
          <a:extLst>
            <a:ext uri="{63B3BB69-23CF-44E3-9099-C40C66FF867C}">
              <a14:compatExt xmlns:a14="http://schemas.microsoft.com/office/drawing/2010/main" spid="_x0000_s2052"/>
            </a:ext>
            <a:ext uri="{FF2B5EF4-FFF2-40B4-BE49-F238E27FC236}">
              <a16:creationId xmlns:a16="http://schemas.microsoft.com/office/drawing/2014/main" id="{3B2D7D5B-63D8-4A78-A1C9-B36C0D678B22}"/>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10" name="Drop Down 4" hidden="1">
          <a:extLst>
            <a:ext uri="{63B3BB69-23CF-44E3-9099-C40C66FF867C}">
              <a14:compatExt xmlns:a14="http://schemas.microsoft.com/office/drawing/2010/main" spid="_x0000_s2052"/>
            </a:ext>
            <a:ext uri="{FF2B5EF4-FFF2-40B4-BE49-F238E27FC236}">
              <a16:creationId xmlns:a16="http://schemas.microsoft.com/office/drawing/2014/main" id="{B646C8CC-4F2A-4A13-A21E-EDC9ED6BBD28}"/>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11" name="Drop Down 20" hidden="1">
          <a:extLst>
            <a:ext uri="{63B3BB69-23CF-44E3-9099-C40C66FF867C}">
              <a14:compatExt xmlns:a14="http://schemas.microsoft.com/office/drawing/2010/main" spid="_x0000_s2068"/>
            </a:ext>
            <a:ext uri="{FF2B5EF4-FFF2-40B4-BE49-F238E27FC236}">
              <a16:creationId xmlns:a16="http://schemas.microsoft.com/office/drawing/2014/main" id="{06E3C5A9-C645-4C01-BE17-173ADF2FB301}"/>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12" name="Drop Down 24" hidden="1">
          <a:extLst>
            <a:ext uri="{63B3BB69-23CF-44E3-9099-C40C66FF867C}">
              <a14:compatExt xmlns:a14="http://schemas.microsoft.com/office/drawing/2010/main" spid="_x0000_s2072"/>
            </a:ext>
            <a:ext uri="{FF2B5EF4-FFF2-40B4-BE49-F238E27FC236}">
              <a16:creationId xmlns:a16="http://schemas.microsoft.com/office/drawing/2014/main" id="{8121B31D-67B1-4FC0-A14C-F7142564E043}"/>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13" name="Drop Down 4" hidden="1">
          <a:extLst>
            <a:ext uri="{63B3BB69-23CF-44E3-9099-C40C66FF867C}">
              <a14:compatExt xmlns:a14="http://schemas.microsoft.com/office/drawing/2010/main" spid="_x0000_s2052"/>
            </a:ext>
            <a:ext uri="{FF2B5EF4-FFF2-40B4-BE49-F238E27FC236}">
              <a16:creationId xmlns:a16="http://schemas.microsoft.com/office/drawing/2014/main" id="{0B7B168B-0D84-493F-84AB-E510F5FCAD27}"/>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14" name="Drop Down 4" hidden="1">
          <a:extLst>
            <a:ext uri="{63B3BB69-23CF-44E3-9099-C40C66FF867C}">
              <a14:compatExt xmlns:a14="http://schemas.microsoft.com/office/drawing/2010/main" spid="_x0000_s2052"/>
            </a:ext>
            <a:ext uri="{FF2B5EF4-FFF2-40B4-BE49-F238E27FC236}">
              <a16:creationId xmlns:a16="http://schemas.microsoft.com/office/drawing/2014/main" id="{2B765F14-D71E-4D1C-8F4C-DA4CB72E233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15" name="Drop Down 4" hidden="1">
          <a:extLst>
            <a:ext uri="{63B3BB69-23CF-44E3-9099-C40C66FF867C}">
              <a14:compatExt xmlns:a14="http://schemas.microsoft.com/office/drawing/2010/main" spid="_x0000_s2052"/>
            </a:ext>
            <a:ext uri="{FF2B5EF4-FFF2-40B4-BE49-F238E27FC236}">
              <a16:creationId xmlns:a16="http://schemas.microsoft.com/office/drawing/2014/main" id="{641EBFC7-707D-4E8F-A51B-8142D9062A76}"/>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16" name="Drop Down 4" hidden="1">
          <a:extLst>
            <a:ext uri="{63B3BB69-23CF-44E3-9099-C40C66FF867C}">
              <a14:compatExt xmlns:a14="http://schemas.microsoft.com/office/drawing/2010/main" spid="_x0000_s2052"/>
            </a:ext>
            <a:ext uri="{FF2B5EF4-FFF2-40B4-BE49-F238E27FC236}">
              <a16:creationId xmlns:a16="http://schemas.microsoft.com/office/drawing/2014/main" id="{706F8E41-E09A-428B-A8D9-309E4DAF3D45}"/>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17" name="Drop Down 4" hidden="1">
          <a:extLst>
            <a:ext uri="{63B3BB69-23CF-44E3-9099-C40C66FF867C}">
              <a14:compatExt xmlns:a14="http://schemas.microsoft.com/office/drawing/2010/main" spid="_x0000_s2052"/>
            </a:ext>
            <a:ext uri="{FF2B5EF4-FFF2-40B4-BE49-F238E27FC236}">
              <a16:creationId xmlns:a16="http://schemas.microsoft.com/office/drawing/2014/main" id="{4E11D6EE-FF0B-4111-83D3-EDC36467A9C7}"/>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18" name="Drop Down 20" hidden="1">
          <a:extLst>
            <a:ext uri="{63B3BB69-23CF-44E3-9099-C40C66FF867C}">
              <a14:compatExt xmlns:a14="http://schemas.microsoft.com/office/drawing/2010/main" spid="_x0000_s2068"/>
            </a:ext>
            <a:ext uri="{FF2B5EF4-FFF2-40B4-BE49-F238E27FC236}">
              <a16:creationId xmlns:a16="http://schemas.microsoft.com/office/drawing/2014/main" id="{97A79AAC-7C6D-4B40-B1A6-0CAAB816809F}"/>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19" name="Drop Down 24" hidden="1">
          <a:extLst>
            <a:ext uri="{63B3BB69-23CF-44E3-9099-C40C66FF867C}">
              <a14:compatExt xmlns:a14="http://schemas.microsoft.com/office/drawing/2010/main" spid="_x0000_s2072"/>
            </a:ext>
            <a:ext uri="{FF2B5EF4-FFF2-40B4-BE49-F238E27FC236}">
              <a16:creationId xmlns:a16="http://schemas.microsoft.com/office/drawing/2014/main" id="{8D408328-1D00-4EEF-9E3A-BD78C97AA9EB}"/>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20" name="Drop Down 4" hidden="1">
          <a:extLst>
            <a:ext uri="{63B3BB69-23CF-44E3-9099-C40C66FF867C}">
              <a14:compatExt xmlns:a14="http://schemas.microsoft.com/office/drawing/2010/main" spid="_x0000_s2052"/>
            </a:ext>
            <a:ext uri="{FF2B5EF4-FFF2-40B4-BE49-F238E27FC236}">
              <a16:creationId xmlns:a16="http://schemas.microsoft.com/office/drawing/2014/main" id="{F11CA1E9-29F7-459B-85BA-F64C84B063E6}"/>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21" name="Drop Down 4" hidden="1">
          <a:extLst>
            <a:ext uri="{63B3BB69-23CF-44E3-9099-C40C66FF867C}">
              <a14:compatExt xmlns:a14="http://schemas.microsoft.com/office/drawing/2010/main" spid="_x0000_s2052"/>
            </a:ext>
            <a:ext uri="{FF2B5EF4-FFF2-40B4-BE49-F238E27FC236}">
              <a16:creationId xmlns:a16="http://schemas.microsoft.com/office/drawing/2014/main" id="{74A1B0E4-9FC6-4F53-97EF-6E18AA604FA2}"/>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22" name="Drop Down 4" hidden="1">
          <a:extLst>
            <a:ext uri="{63B3BB69-23CF-44E3-9099-C40C66FF867C}">
              <a14:compatExt xmlns:a14="http://schemas.microsoft.com/office/drawing/2010/main" spid="_x0000_s2052"/>
            </a:ext>
            <a:ext uri="{FF2B5EF4-FFF2-40B4-BE49-F238E27FC236}">
              <a16:creationId xmlns:a16="http://schemas.microsoft.com/office/drawing/2014/main" id="{2654D6F5-9357-4CC6-9065-CD64B35F7426}"/>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23" name="Drop Down 4" hidden="1">
          <a:extLst>
            <a:ext uri="{63B3BB69-23CF-44E3-9099-C40C66FF867C}">
              <a14:compatExt xmlns:a14="http://schemas.microsoft.com/office/drawing/2010/main" spid="_x0000_s2052"/>
            </a:ext>
            <a:ext uri="{FF2B5EF4-FFF2-40B4-BE49-F238E27FC236}">
              <a16:creationId xmlns:a16="http://schemas.microsoft.com/office/drawing/2014/main" id="{C764F8D4-6767-449F-99FF-87016C935F05}"/>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24" name="Drop Down 4" hidden="1">
          <a:extLst>
            <a:ext uri="{63B3BB69-23CF-44E3-9099-C40C66FF867C}">
              <a14:compatExt xmlns:a14="http://schemas.microsoft.com/office/drawing/2010/main" spid="_x0000_s2052"/>
            </a:ext>
            <a:ext uri="{FF2B5EF4-FFF2-40B4-BE49-F238E27FC236}">
              <a16:creationId xmlns:a16="http://schemas.microsoft.com/office/drawing/2014/main" id="{4B3C248F-2F81-4233-867C-A52FFA301AD1}"/>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25" name="Drop Down 20" hidden="1">
          <a:extLst>
            <a:ext uri="{63B3BB69-23CF-44E3-9099-C40C66FF867C}">
              <a14:compatExt xmlns:a14="http://schemas.microsoft.com/office/drawing/2010/main" spid="_x0000_s2068"/>
            </a:ext>
            <a:ext uri="{FF2B5EF4-FFF2-40B4-BE49-F238E27FC236}">
              <a16:creationId xmlns:a16="http://schemas.microsoft.com/office/drawing/2014/main" id="{4BFF1251-B35D-4AF6-8233-275DD011D29C}"/>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26" name="Drop Down 24" hidden="1">
          <a:extLst>
            <a:ext uri="{63B3BB69-23CF-44E3-9099-C40C66FF867C}">
              <a14:compatExt xmlns:a14="http://schemas.microsoft.com/office/drawing/2010/main" spid="_x0000_s2072"/>
            </a:ext>
            <a:ext uri="{FF2B5EF4-FFF2-40B4-BE49-F238E27FC236}">
              <a16:creationId xmlns:a16="http://schemas.microsoft.com/office/drawing/2014/main" id="{68FC1076-DC56-44D2-8E64-E793C2D2903C}"/>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27" name="Drop Down 4" hidden="1">
          <a:extLst>
            <a:ext uri="{63B3BB69-23CF-44E3-9099-C40C66FF867C}">
              <a14:compatExt xmlns:a14="http://schemas.microsoft.com/office/drawing/2010/main" spid="_x0000_s2052"/>
            </a:ext>
            <a:ext uri="{FF2B5EF4-FFF2-40B4-BE49-F238E27FC236}">
              <a16:creationId xmlns:a16="http://schemas.microsoft.com/office/drawing/2014/main" id="{ADE2C952-811E-497A-A479-A4F1D2A4947D}"/>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28" name="Drop Down 4" hidden="1">
          <a:extLst>
            <a:ext uri="{63B3BB69-23CF-44E3-9099-C40C66FF867C}">
              <a14:compatExt xmlns:a14="http://schemas.microsoft.com/office/drawing/2010/main" spid="_x0000_s2052"/>
            </a:ext>
            <a:ext uri="{FF2B5EF4-FFF2-40B4-BE49-F238E27FC236}">
              <a16:creationId xmlns:a16="http://schemas.microsoft.com/office/drawing/2014/main" id="{CB715E02-DAC4-4A45-A462-CF91F5CEB98B}"/>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29" name="Drop Down 4" hidden="1">
          <a:extLst>
            <a:ext uri="{63B3BB69-23CF-44E3-9099-C40C66FF867C}">
              <a14:compatExt xmlns:a14="http://schemas.microsoft.com/office/drawing/2010/main" spid="_x0000_s2052"/>
            </a:ext>
            <a:ext uri="{FF2B5EF4-FFF2-40B4-BE49-F238E27FC236}">
              <a16:creationId xmlns:a16="http://schemas.microsoft.com/office/drawing/2014/main" id="{DAC3B643-63B8-45C1-9928-582F9C7F99AD}"/>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30" name="Drop Down 4" hidden="1">
          <a:extLst>
            <a:ext uri="{63B3BB69-23CF-44E3-9099-C40C66FF867C}">
              <a14:compatExt xmlns:a14="http://schemas.microsoft.com/office/drawing/2010/main" spid="_x0000_s2052"/>
            </a:ext>
            <a:ext uri="{FF2B5EF4-FFF2-40B4-BE49-F238E27FC236}">
              <a16:creationId xmlns:a16="http://schemas.microsoft.com/office/drawing/2014/main" id="{EC61849F-9F0B-49F5-9D6B-1F62D224A1B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31" name="Drop Down 4" hidden="1">
          <a:extLst>
            <a:ext uri="{63B3BB69-23CF-44E3-9099-C40C66FF867C}">
              <a14:compatExt xmlns:a14="http://schemas.microsoft.com/office/drawing/2010/main" spid="_x0000_s2052"/>
            </a:ext>
            <a:ext uri="{FF2B5EF4-FFF2-40B4-BE49-F238E27FC236}">
              <a16:creationId xmlns:a16="http://schemas.microsoft.com/office/drawing/2014/main" id="{AD6E3249-E961-4994-882B-7084C6CADCBA}"/>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32" name="Drop Down 20" hidden="1">
          <a:extLst>
            <a:ext uri="{63B3BB69-23CF-44E3-9099-C40C66FF867C}">
              <a14:compatExt xmlns:a14="http://schemas.microsoft.com/office/drawing/2010/main" spid="_x0000_s2068"/>
            </a:ext>
            <a:ext uri="{FF2B5EF4-FFF2-40B4-BE49-F238E27FC236}">
              <a16:creationId xmlns:a16="http://schemas.microsoft.com/office/drawing/2014/main" id="{C87D113C-5882-4110-BE62-32C6605E61F1}"/>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33" name="Drop Down 24" hidden="1">
          <a:extLst>
            <a:ext uri="{63B3BB69-23CF-44E3-9099-C40C66FF867C}">
              <a14:compatExt xmlns:a14="http://schemas.microsoft.com/office/drawing/2010/main" spid="_x0000_s2072"/>
            </a:ext>
            <a:ext uri="{FF2B5EF4-FFF2-40B4-BE49-F238E27FC236}">
              <a16:creationId xmlns:a16="http://schemas.microsoft.com/office/drawing/2014/main" id="{A4D5E6DE-93B1-498C-9613-1BE540940CAD}"/>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34" name="Drop Down 4" hidden="1">
          <a:extLst>
            <a:ext uri="{63B3BB69-23CF-44E3-9099-C40C66FF867C}">
              <a14:compatExt xmlns:a14="http://schemas.microsoft.com/office/drawing/2010/main" spid="_x0000_s2052"/>
            </a:ext>
            <a:ext uri="{FF2B5EF4-FFF2-40B4-BE49-F238E27FC236}">
              <a16:creationId xmlns:a16="http://schemas.microsoft.com/office/drawing/2014/main" id="{5D779E96-61D9-4047-B59E-D7E637BB5853}"/>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35" name="Drop Down 4" hidden="1">
          <a:extLst>
            <a:ext uri="{63B3BB69-23CF-44E3-9099-C40C66FF867C}">
              <a14:compatExt xmlns:a14="http://schemas.microsoft.com/office/drawing/2010/main" spid="_x0000_s2052"/>
            </a:ext>
            <a:ext uri="{FF2B5EF4-FFF2-40B4-BE49-F238E27FC236}">
              <a16:creationId xmlns:a16="http://schemas.microsoft.com/office/drawing/2014/main" id="{6F9F5E28-1FE3-4D9C-BF66-BE6C2B0A384B}"/>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36" name="Drop Down 4" hidden="1">
          <a:extLst>
            <a:ext uri="{63B3BB69-23CF-44E3-9099-C40C66FF867C}">
              <a14:compatExt xmlns:a14="http://schemas.microsoft.com/office/drawing/2010/main" spid="_x0000_s2052"/>
            </a:ext>
            <a:ext uri="{FF2B5EF4-FFF2-40B4-BE49-F238E27FC236}">
              <a16:creationId xmlns:a16="http://schemas.microsoft.com/office/drawing/2014/main" id="{5AC9AE41-5E9D-414C-9034-86B5E8177EA1}"/>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37" name="Drop Down 4" hidden="1">
          <a:extLst>
            <a:ext uri="{63B3BB69-23CF-44E3-9099-C40C66FF867C}">
              <a14:compatExt xmlns:a14="http://schemas.microsoft.com/office/drawing/2010/main" spid="_x0000_s2052"/>
            </a:ext>
            <a:ext uri="{FF2B5EF4-FFF2-40B4-BE49-F238E27FC236}">
              <a16:creationId xmlns:a16="http://schemas.microsoft.com/office/drawing/2014/main" id="{45E28C8B-D189-4F15-9E3A-9C36E431C657}"/>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38" name="Drop Down 4" hidden="1">
          <a:extLst>
            <a:ext uri="{63B3BB69-23CF-44E3-9099-C40C66FF867C}">
              <a14:compatExt xmlns:a14="http://schemas.microsoft.com/office/drawing/2010/main" spid="_x0000_s2052"/>
            </a:ext>
            <a:ext uri="{FF2B5EF4-FFF2-40B4-BE49-F238E27FC236}">
              <a16:creationId xmlns:a16="http://schemas.microsoft.com/office/drawing/2014/main" id="{00708F7F-0DCF-4C10-8CD4-23F18DD81C7F}"/>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39" name="Drop Down 20" hidden="1">
          <a:extLst>
            <a:ext uri="{63B3BB69-23CF-44E3-9099-C40C66FF867C}">
              <a14:compatExt xmlns:a14="http://schemas.microsoft.com/office/drawing/2010/main" spid="_x0000_s2068"/>
            </a:ext>
            <a:ext uri="{FF2B5EF4-FFF2-40B4-BE49-F238E27FC236}">
              <a16:creationId xmlns:a16="http://schemas.microsoft.com/office/drawing/2014/main" id="{7EFE267D-F9E6-4898-8869-956E33EFAD29}"/>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40" name="Drop Down 24" hidden="1">
          <a:extLst>
            <a:ext uri="{63B3BB69-23CF-44E3-9099-C40C66FF867C}">
              <a14:compatExt xmlns:a14="http://schemas.microsoft.com/office/drawing/2010/main" spid="_x0000_s2072"/>
            </a:ext>
            <a:ext uri="{FF2B5EF4-FFF2-40B4-BE49-F238E27FC236}">
              <a16:creationId xmlns:a16="http://schemas.microsoft.com/office/drawing/2014/main" id="{B27E62B4-781A-47CF-B0D8-517A817E921C}"/>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41" name="Drop Down 4" hidden="1">
          <a:extLst>
            <a:ext uri="{63B3BB69-23CF-44E3-9099-C40C66FF867C}">
              <a14:compatExt xmlns:a14="http://schemas.microsoft.com/office/drawing/2010/main" spid="_x0000_s2052"/>
            </a:ext>
            <a:ext uri="{FF2B5EF4-FFF2-40B4-BE49-F238E27FC236}">
              <a16:creationId xmlns:a16="http://schemas.microsoft.com/office/drawing/2014/main" id="{64A13BB7-8FBB-4C6A-A971-FF614FEFB8EC}"/>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42" name="Drop Down 4" hidden="1">
          <a:extLst>
            <a:ext uri="{63B3BB69-23CF-44E3-9099-C40C66FF867C}">
              <a14:compatExt xmlns:a14="http://schemas.microsoft.com/office/drawing/2010/main" spid="_x0000_s2052"/>
            </a:ext>
            <a:ext uri="{FF2B5EF4-FFF2-40B4-BE49-F238E27FC236}">
              <a16:creationId xmlns:a16="http://schemas.microsoft.com/office/drawing/2014/main" id="{4E14822A-96CE-4DC5-B1E3-691CC04479AD}"/>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43" name="Drop Down 4" hidden="1">
          <a:extLst>
            <a:ext uri="{63B3BB69-23CF-44E3-9099-C40C66FF867C}">
              <a14:compatExt xmlns:a14="http://schemas.microsoft.com/office/drawing/2010/main" spid="_x0000_s2052"/>
            </a:ext>
            <a:ext uri="{FF2B5EF4-FFF2-40B4-BE49-F238E27FC236}">
              <a16:creationId xmlns:a16="http://schemas.microsoft.com/office/drawing/2014/main" id="{91A6D463-B62E-483A-A8B0-3CD96B350773}"/>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44" name="Drop Down 4" hidden="1">
          <a:extLst>
            <a:ext uri="{63B3BB69-23CF-44E3-9099-C40C66FF867C}">
              <a14:compatExt xmlns:a14="http://schemas.microsoft.com/office/drawing/2010/main" spid="_x0000_s2052"/>
            </a:ext>
            <a:ext uri="{FF2B5EF4-FFF2-40B4-BE49-F238E27FC236}">
              <a16:creationId xmlns:a16="http://schemas.microsoft.com/office/drawing/2014/main" id="{1CA2B4B9-0E1E-45E7-AF0C-504A67FC3B1D}"/>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45" name="Drop Down 4" hidden="1">
          <a:extLst>
            <a:ext uri="{63B3BB69-23CF-44E3-9099-C40C66FF867C}">
              <a14:compatExt xmlns:a14="http://schemas.microsoft.com/office/drawing/2010/main" spid="_x0000_s2052"/>
            </a:ext>
            <a:ext uri="{FF2B5EF4-FFF2-40B4-BE49-F238E27FC236}">
              <a16:creationId xmlns:a16="http://schemas.microsoft.com/office/drawing/2014/main" id="{92D9DFA7-3604-448C-8B0D-AE9D90D7CCA5}"/>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46" name="Drop Down 20" hidden="1">
          <a:extLst>
            <a:ext uri="{63B3BB69-23CF-44E3-9099-C40C66FF867C}">
              <a14:compatExt xmlns:a14="http://schemas.microsoft.com/office/drawing/2010/main" spid="_x0000_s2068"/>
            </a:ext>
            <a:ext uri="{FF2B5EF4-FFF2-40B4-BE49-F238E27FC236}">
              <a16:creationId xmlns:a16="http://schemas.microsoft.com/office/drawing/2014/main" id="{91CBB7AE-429B-4B0B-8669-EF0BF7296822}"/>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47" name="Drop Down 24" hidden="1">
          <a:extLst>
            <a:ext uri="{63B3BB69-23CF-44E3-9099-C40C66FF867C}">
              <a14:compatExt xmlns:a14="http://schemas.microsoft.com/office/drawing/2010/main" spid="_x0000_s2072"/>
            </a:ext>
            <a:ext uri="{FF2B5EF4-FFF2-40B4-BE49-F238E27FC236}">
              <a16:creationId xmlns:a16="http://schemas.microsoft.com/office/drawing/2014/main" id="{54701170-3F58-4D99-9701-A7B0EB2F02DA}"/>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48" name="Drop Down 4" hidden="1">
          <a:extLst>
            <a:ext uri="{63B3BB69-23CF-44E3-9099-C40C66FF867C}">
              <a14:compatExt xmlns:a14="http://schemas.microsoft.com/office/drawing/2010/main" spid="_x0000_s2052"/>
            </a:ext>
            <a:ext uri="{FF2B5EF4-FFF2-40B4-BE49-F238E27FC236}">
              <a16:creationId xmlns:a16="http://schemas.microsoft.com/office/drawing/2014/main" id="{D686E736-C018-4710-A37B-D31D6273E271}"/>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49" name="Drop Down 4" hidden="1">
          <a:extLst>
            <a:ext uri="{63B3BB69-23CF-44E3-9099-C40C66FF867C}">
              <a14:compatExt xmlns:a14="http://schemas.microsoft.com/office/drawing/2010/main" spid="_x0000_s2052"/>
            </a:ext>
            <a:ext uri="{FF2B5EF4-FFF2-40B4-BE49-F238E27FC236}">
              <a16:creationId xmlns:a16="http://schemas.microsoft.com/office/drawing/2014/main" id="{FF893A71-41C6-4E1A-97F7-48B71F39175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50" name="Drop Down 4" hidden="1">
          <a:extLst>
            <a:ext uri="{63B3BB69-23CF-44E3-9099-C40C66FF867C}">
              <a14:compatExt xmlns:a14="http://schemas.microsoft.com/office/drawing/2010/main" spid="_x0000_s2052"/>
            </a:ext>
            <a:ext uri="{FF2B5EF4-FFF2-40B4-BE49-F238E27FC236}">
              <a16:creationId xmlns:a16="http://schemas.microsoft.com/office/drawing/2014/main" id="{3AD75A7A-53D3-4FF0-9BE9-8712FA3D2585}"/>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51" name="Drop Down 4" hidden="1">
          <a:extLst>
            <a:ext uri="{63B3BB69-23CF-44E3-9099-C40C66FF867C}">
              <a14:compatExt xmlns:a14="http://schemas.microsoft.com/office/drawing/2010/main" spid="_x0000_s2052"/>
            </a:ext>
            <a:ext uri="{FF2B5EF4-FFF2-40B4-BE49-F238E27FC236}">
              <a16:creationId xmlns:a16="http://schemas.microsoft.com/office/drawing/2014/main" id="{6265FDF0-9216-4F5F-B73F-960F6A314FBE}"/>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52" name="Drop Down 4" hidden="1">
          <a:extLst>
            <a:ext uri="{63B3BB69-23CF-44E3-9099-C40C66FF867C}">
              <a14:compatExt xmlns:a14="http://schemas.microsoft.com/office/drawing/2010/main" spid="_x0000_s2052"/>
            </a:ext>
            <a:ext uri="{FF2B5EF4-FFF2-40B4-BE49-F238E27FC236}">
              <a16:creationId xmlns:a16="http://schemas.microsoft.com/office/drawing/2014/main" id="{0CC4AACC-AB91-4B8D-B39A-BCF2DAE6C224}"/>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53" name="Drop Down 20" hidden="1">
          <a:extLst>
            <a:ext uri="{63B3BB69-23CF-44E3-9099-C40C66FF867C}">
              <a14:compatExt xmlns:a14="http://schemas.microsoft.com/office/drawing/2010/main" spid="_x0000_s2068"/>
            </a:ext>
            <a:ext uri="{FF2B5EF4-FFF2-40B4-BE49-F238E27FC236}">
              <a16:creationId xmlns:a16="http://schemas.microsoft.com/office/drawing/2014/main" id="{6581B7A4-2A0F-4ACF-8048-72696406C5B6}"/>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54" name="Drop Down 24" hidden="1">
          <a:extLst>
            <a:ext uri="{63B3BB69-23CF-44E3-9099-C40C66FF867C}">
              <a14:compatExt xmlns:a14="http://schemas.microsoft.com/office/drawing/2010/main" spid="_x0000_s2072"/>
            </a:ext>
            <a:ext uri="{FF2B5EF4-FFF2-40B4-BE49-F238E27FC236}">
              <a16:creationId xmlns:a16="http://schemas.microsoft.com/office/drawing/2014/main" id="{CF464C37-88FE-45B9-9A76-9ABC605CE691}"/>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55" name="Drop Down 4" hidden="1">
          <a:extLst>
            <a:ext uri="{63B3BB69-23CF-44E3-9099-C40C66FF867C}">
              <a14:compatExt xmlns:a14="http://schemas.microsoft.com/office/drawing/2010/main" spid="_x0000_s2052"/>
            </a:ext>
            <a:ext uri="{FF2B5EF4-FFF2-40B4-BE49-F238E27FC236}">
              <a16:creationId xmlns:a16="http://schemas.microsoft.com/office/drawing/2014/main" id="{7880E51D-F804-48E8-A5A5-6D425E5820B6}"/>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56" name="Drop Down 4" hidden="1">
          <a:extLst>
            <a:ext uri="{63B3BB69-23CF-44E3-9099-C40C66FF867C}">
              <a14:compatExt xmlns:a14="http://schemas.microsoft.com/office/drawing/2010/main" spid="_x0000_s2052"/>
            </a:ext>
            <a:ext uri="{FF2B5EF4-FFF2-40B4-BE49-F238E27FC236}">
              <a16:creationId xmlns:a16="http://schemas.microsoft.com/office/drawing/2014/main" id="{3EAA4133-CD66-4B64-8B25-F0C2A24032F7}"/>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57" name="Drop Down 4" hidden="1">
          <a:extLst>
            <a:ext uri="{63B3BB69-23CF-44E3-9099-C40C66FF867C}">
              <a14:compatExt xmlns:a14="http://schemas.microsoft.com/office/drawing/2010/main" spid="_x0000_s2052"/>
            </a:ext>
            <a:ext uri="{FF2B5EF4-FFF2-40B4-BE49-F238E27FC236}">
              <a16:creationId xmlns:a16="http://schemas.microsoft.com/office/drawing/2014/main" id="{B4C1DDF6-AA0F-4DBB-8E18-D870FF9A5502}"/>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58" name="Drop Down 4" hidden="1">
          <a:extLst>
            <a:ext uri="{63B3BB69-23CF-44E3-9099-C40C66FF867C}">
              <a14:compatExt xmlns:a14="http://schemas.microsoft.com/office/drawing/2010/main" spid="_x0000_s2052"/>
            </a:ext>
            <a:ext uri="{FF2B5EF4-FFF2-40B4-BE49-F238E27FC236}">
              <a16:creationId xmlns:a16="http://schemas.microsoft.com/office/drawing/2014/main" id="{F86EFFBF-EBD5-4ADA-B9D9-A3B114463AD2}"/>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59" name="Drop Down 4" hidden="1">
          <a:extLst>
            <a:ext uri="{63B3BB69-23CF-44E3-9099-C40C66FF867C}">
              <a14:compatExt xmlns:a14="http://schemas.microsoft.com/office/drawing/2010/main" spid="_x0000_s2052"/>
            </a:ext>
            <a:ext uri="{FF2B5EF4-FFF2-40B4-BE49-F238E27FC236}">
              <a16:creationId xmlns:a16="http://schemas.microsoft.com/office/drawing/2014/main" id="{525E04B8-0A15-4E3C-98F5-3049D18E585F}"/>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60" name="Drop Down 20" hidden="1">
          <a:extLst>
            <a:ext uri="{63B3BB69-23CF-44E3-9099-C40C66FF867C}">
              <a14:compatExt xmlns:a14="http://schemas.microsoft.com/office/drawing/2010/main" spid="_x0000_s2068"/>
            </a:ext>
            <a:ext uri="{FF2B5EF4-FFF2-40B4-BE49-F238E27FC236}">
              <a16:creationId xmlns:a16="http://schemas.microsoft.com/office/drawing/2014/main" id="{1732AA7B-F091-4AA8-828B-B008F608C1C1}"/>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61" name="Drop Down 24" hidden="1">
          <a:extLst>
            <a:ext uri="{63B3BB69-23CF-44E3-9099-C40C66FF867C}">
              <a14:compatExt xmlns:a14="http://schemas.microsoft.com/office/drawing/2010/main" spid="_x0000_s2072"/>
            </a:ext>
            <a:ext uri="{FF2B5EF4-FFF2-40B4-BE49-F238E27FC236}">
              <a16:creationId xmlns:a16="http://schemas.microsoft.com/office/drawing/2014/main" id="{A0388C94-7254-406A-81CD-38AD39FE9D4A}"/>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62" name="Drop Down 4" hidden="1">
          <a:extLst>
            <a:ext uri="{63B3BB69-23CF-44E3-9099-C40C66FF867C}">
              <a14:compatExt xmlns:a14="http://schemas.microsoft.com/office/drawing/2010/main" spid="_x0000_s2052"/>
            </a:ext>
            <a:ext uri="{FF2B5EF4-FFF2-40B4-BE49-F238E27FC236}">
              <a16:creationId xmlns:a16="http://schemas.microsoft.com/office/drawing/2014/main" id="{100BAB1F-1D02-45FC-A0B1-F97E21A58712}"/>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63" name="Drop Down 4" hidden="1">
          <a:extLst>
            <a:ext uri="{63B3BB69-23CF-44E3-9099-C40C66FF867C}">
              <a14:compatExt xmlns:a14="http://schemas.microsoft.com/office/drawing/2010/main" spid="_x0000_s2052"/>
            </a:ext>
            <a:ext uri="{FF2B5EF4-FFF2-40B4-BE49-F238E27FC236}">
              <a16:creationId xmlns:a16="http://schemas.microsoft.com/office/drawing/2014/main" id="{ACB4F431-BADB-4774-BC6B-2365984E827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64" name="Drop Down 4" hidden="1">
          <a:extLst>
            <a:ext uri="{63B3BB69-23CF-44E3-9099-C40C66FF867C}">
              <a14:compatExt xmlns:a14="http://schemas.microsoft.com/office/drawing/2010/main" spid="_x0000_s2052"/>
            </a:ext>
            <a:ext uri="{FF2B5EF4-FFF2-40B4-BE49-F238E27FC236}">
              <a16:creationId xmlns:a16="http://schemas.microsoft.com/office/drawing/2014/main" id="{38D81C7F-54DC-42A3-8A8F-CDCF4B47A1B3}"/>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65" name="Drop Down 4" hidden="1">
          <a:extLst>
            <a:ext uri="{63B3BB69-23CF-44E3-9099-C40C66FF867C}">
              <a14:compatExt xmlns:a14="http://schemas.microsoft.com/office/drawing/2010/main" spid="_x0000_s2052"/>
            </a:ext>
            <a:ext uri="{FF2B5EF4-FFF2-40B4-BE49-F238E27FC236}">
              <a16:creationId xmlns:a16="http://schemas.microsoft.com/office/drawing/2014/main" id="{5AEBD104-47BC-40BF-90AB-646121227DCB}"/>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66" name="Drop Down 4" hidden="1">
          <a:extLst>
            <a:ext uri="{63B3BB69-23CF-44E3-9099-C40C66FF867C}">
              <a14:compatExt xmlns:a14="http://schemas.microsoft.com/office/drawing/2010/main" spid="_x0000_s2052"/>
            </a:ext>
            <a:ext uri="{FF2B5EF4-FFF2-40B4-BE49-F238E27FC236}">
              <a16:creationId xmlns:a16="http://schemas.microsoft.com/office/drawing/2014/main" id="{4B7F46D4-958D-403A-874E-AAB78BC53778}"/>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67" name="Drop Down 20" hidden="1">
          <a:extLst>
            <a:ext uri="{63B3BB69-23CF-44E3-9099-C40C66FF867C}">
              <a14:compatExt xmlns:a14="http://schemas.microsoft.com/office/drawing/2010/main" spid="_x0000_s2068"/>
            </a:ext>
            <a:ext uri="{FF2B5EF4-FFF2-40B4-BE49-F238E27FC236}">
              <a16:creationId xmlns:a16="http://schemas.microsoft.com/office/drawing/2014/main" id="{F7E57EF4-5558-4C53-88F2-CEABAC6A2A7F}"/>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68" name="Drop Down 24" hidden="1">
          <a:extLst>
            <a:ext uri="{63B3BB69-23CF-44E3-9099-C40C66FF867C}">
              <a14:compatExt xmlns:a14="http://schemas.microsoft.com/office/drawing/2010/main" spid="_x0000_s2072"/>
            </a:ext>
            <a:ext uri="{FF2B5EF4-FFF2-40B4-BE49-F238E27FC236}">
              <a16:creationId xmlns:a16="http://schemas.microsoft.com/office/drawing/2014/main" id="{C4FE7AC2-EA9B-406F-BAEC-A52A4752E6DF}"/>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69" name="Drop Down 4" hidden="1">
          <a:extLst>
            <a:ext uri="{63B3BB69-23CF-44E3-9099-C40C66FF867C}">
              <a14:compatExt xmlns:a14="http://schemas.microsoft.com/office/drawing/2010/main" spid="_x0000_s2052"/>
            </a:ext>
            <a:ext uri="{FF2B5EF4-FFF2-40B4-BE49-F238E27FC236}">
              <a16:creationId xmlns:a16="http://schemas.microsoft.com/office/drawing/2014/main" id="{226C92B9-E4C8-4DA7-9AFD-FAE6899D0CC0}"/>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70" name="Drop Down 4" hidden="1">
          <a:extLst>
            <a:ext uri="{63B3BB69-23CF-44E3-9099-C40C66FF867C}">
              <a14:compatExt xmlns:a14="http://schemas.microsoft.com/office/drawing/2010/main" spid="_x0000_s2052"/>
            </a:ext>
            <a:ext uri="{FF2B5EF4-FFF2-40B4-BE49-F238E27FC236}">
              <a16:creationId xmlns:a16="http://schemas.microsoft.com/office/drawing/2014/main" id="{AD0578B7-61D3-4CF5-B34E-1D61E8D76323}"/>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71" name="Drop Down 4" hidden="1">
          <a:extLst>
            <a:ext uri="{63B3BB69-23CF-44E3-9099-C40C66FF867C}">
              <a14:compatExt xmlns:a14="http://schemas.microsoft.com/office/drawing/2010/main" spid="_x0000_s2052"/>
            </a:ext>
            <a:ext uri="{FF2B5EF4-FFF2-40B4-BE49-F238E27FC236}">
              <a16:creationId xmlns:a16="http://schemas.microsoft.com/office/drawing/2014/main" id="{BB5030FF-00F5-4DE3-93C3-EFD9F2E04392}"/>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72" name="Drop Down 4" hidden="1">
          <a:extLst>
            <a:ext uri="{63B3BB69-23CF-44E3-9099-C40C66FF867C}">
              <a14:compatExt xmlns:a14="http://schemas.microsoft.com/office/drawing/2010/main" spid="_x0000_s2052"/>
            </a:ext>
            <a:ext uri="{FF2B5EF4-FFF2-40B4-BE49-F238E27FC236}">
              <a16:creationId xmlns:a16="http://schemas.microsoft.com/office/drawing/2014/main" id="{4A3EBFBF-E16B-423D-9FE0-13FD73C7E344}"/>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73" name="Drop Down 4" hidden="1">
          <a:extLst>
            <a:ext uri="{63B3BB69-23CF-44E3-9099-C40C66FF867C}">
              <a14:compatExt xmlns:a14="http://schemas.microsoft.com/office/drawing/2010/main" spid="_x0000_s2052"/>
            </a:ext>
            <a:ext uri="{FF2B5EF4-FFF2-40B4-BE49-F238E27FC236}">
              <a16:creationId xmlns:a16="http://schemas.microsoft.com/office/drawing/2014/main" id="{191CEEEA-1DBE-48C9-A370-1384D5E0D53F}"/>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74" name="Drop Down 20" hidden="1">
          <a:extLst>
            <a:ext uri="{63B3BB69-23CF-44E3-9099-C40C66FF867C}">
              <a14:compatExt xmlns:a14="http://schemas.microsoft.com/office/drawing/2010/main" spid="_x0000_s2068"/>
            </a:ext>
            <a:ext uri="{FF2B5EF4-FFF2-40B4-BE49-F238E27FC236}">
              <a16:creationId xmlns:a16="http://schemas.microsoft.com/office/drawing/2014/main" id="{0A8536A4-8C28-41F4-8DD3-08CC476F7D20}"/>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75" name="Drop Down 24" hidden="1">
          <a:extLst>
            <a:ext uri="{63B3BB69-23CF-44E3-9099-C40C66FF867C}">
              <a14:compatExt xmlns:a14="http://schemas.microsoft.com/office/drawing/2010/main" spid="_x0000_s2072"/>
            </a:ext>
            <a:ext uri="{FF2B5EF4-FFF2-40B4-BE49-F238E27FC236}">
              <a16:creationId xmlns:a16="http://schemas.microsoft.com/office/drawing/2014/main" id="{22606E24-1EF0-42A5-91F9-D4D1AA351F55}"/>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76" name="Drop Down 4" hidden="1">
          <a:extLst>
            <a:ext uri="{63B3BB69-23CF-44E3-9099-C40C66FF867C}">
              <a14:compatExt xmlns:a14="http://schemas.microsoft.com/office/drawing/2010/main" spid="_x0000_s2052"/>
            </a:ext>
            <a:ext uri="{FF2B5EF4-FFF2-40B4-BE49-F238E27FC236}">
              <a16:creationId xmlns:a16="http://schemas.microsoft.com/office/drawing/2014/main" id="{07354AE4-0167-4B67-8EA7-74BCB4CE625E}"/>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77" name="Drop Down 4" hidden="1">
          <a:extLst>
            <a:ext uri="{63B3BB69-23CF-44E3-9099-C40C66FF867C}">
              <a14:compatExt xmlns:a14="http://schemas.microsoft.com/office/drawing/2010/main" spid="_x0000_s2052"/>
            </a:ext>
            <a:ext uri="{FF2B5EF4-FFF2-40B4-BE49-F238E27FC236}">
              <a16:creationId xmlns:a16="http://schemas.microsoft.com/office/drawing/2014/main" id="{81E3CC43-76EF-42AB-B336-C4AB5B836D27}"/>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78" name="Drop Down 4" hidden="1">
          <a:extLst>
            <a:ext uri="{63B3BB69-23CF-44E3-9099-C40C66FF867C}">
              <a14:compatExt xmlns:a14="http://schemas.microsoft.com/office/drawing/2010/main" spid="_x0000_s2052"/>
            </a:ext>
            <a:ext uri="{FF2B5EF4-FFF2-40B4-BE49-F238E27FC236}">
              <a16:creationId xmlns:a16="http://schemas.microsoft.com/office/drawing/2014/main" id="{914CE0E0-EBB8-437E-97D1-349647B10313}"/>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79" name="Drop Down 4" hidden="1">
          <a:extLst>
            <a:ext uri="{63B3BB69-23CF-44E3-9099-C40C66FF867C}">
              <a14:compatExt xmlns:a14="http://schemas.microsoft.com/office/drawing/2010/main" spid="_x0000_s2052"/>
            </a:ext>
            <a:ext uri="{FF2B5EF4-FFF2-40B4-BE49-F238E27FC236}">
              <a16:creationId xmlns:a16="http://schemas.microsoft.com/office/drawing/2014/main" id="{55081CCD-ED99-4340-AF1D-68DA3FA61F51}"/>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80" name="Drop Down 4" hidden="1">
          <a:extLst>
            <a:ext uri="{63B3BB69-23CF-44E3-9099-C40C66FF867C}">
              <a14:compatExt xmlns:a14="http://schemas.microsoft.com/office/drawing/2010/main" spid="_x0000_s2052"/>
            </a:ext>
            <a:ext uri="{FF2B5EF4-FFF2-40B4-BE49-F238E27FC236}">
              <a16:creationId xmlns:a16="http://schemas.microsoft.com/office/drawing/2014/main" id="{3B201D2F-EE00-41D3-B7B4-B190AC65ADBE}"/>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81" name="Drop Down 20" hidden="1">
          <a:extLst>
            <a:ext uri="{63B3BB69-23CF-44E3-9099-C40C66FF867C}">
              <a14:compatExt xmlns:a14="http://schemas.microsoft.com/office/drawing/2010/main" spid="_x0000_s2068"/>
            </a:ext>
            <a:ext uri="{FF2B5EF4-FFF2-40B4-BE49-F238E27FC236}">
              <a16:creationId xmlns:a16="http://schemas.microsoft.com/office/drawing/2014/main" id="{8CE50E8D-DE8B-448A-933E-A5D8233E9947}"/>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82" name="Drop Down 24" hidden="1">
          <a:extLst>
            <a:ext uri="{63B3BB69-23CF-44E3-9099-C40C66FF867C}">
              <a14:compatExt xmlns:a14="http://schemas.microsoft.com/office/drawing/2010/main" spid="_x0000_s2072"/>
            </a:ext>
            <a:ext uri="{FF2B5EF4-FFF2-40B4-BE49-F238E27FC236}">
              <a16:creationId xmlns:a16="http://schemas.microsoft.com/office/drawing/2014/main" id="{5B2C95A0-F29A-4DDD-A058-1D904901E95A}"/>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83" name="Drop Down 4" hidden="1">
          <a:extLst>
            <a:ext uri="{63B3BB69-23CF-44E3-9099-C40C66FF867C}">
              <a14:compatExt xmlns:a14="http://schemas.microsoft.com/office/drawing/2010/main" spid="_x0000_s2052"/>
            </a:ext>
            <a:ext uri="{FF2B5EF4-FFF2-40B4-BE49-F238E27FC236}">
              <a16:creationId xmlns:a16="http://schemas.microsoft.com/office/drawing/2014/main" id="{560FD2F5-4430-41AF-8228-D271D6035446}"/>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84" name="Drop Down 4" hidden="1">
          <a:extLst>
            <a:ext uri="{63B3BB69-23CF-44E3-9099-C40C66FF867C}">
              <a14:compatExt xmlns:a14="http://schemas.microsoft.com/office/drawing/2010/main" spid="_x0000_s2052"/>
            </a:ext>
            <a:ext uri="{FF2B5EF4-FFF2-40B4-BE49-F238E27FC236}">
              <a16:creationId xmlns:a16="http://schemas.microsoft.com/office/drawing/2014/main" id="{1D43811D-1FC4-4D52-80B2-082543469FE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85" name="Drop Down 4" hidden="1">
          <a:extLst>
            <a:ext uri="{63B3BB69-23CF-44E3-9099-C40C66FF867C}">
              <a14:compatExt xmlns:a14="http://schemas.microsoft.com/office/drawing/2010/main" spid="_x0000_s2052"/>
            </a:ext>
            <a:ext uri="{FF2B5EF4-FFF2-40B4-BE49-F238E27FC236}">
              <a16:creationId xmlns:a16="http://schemas.microsoft.com/office/drawing/2014/main" id="{F1BF3026-C444-4E67-B033-6210AE7DD14B}"/>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86" name="Drop Down 4" hidden="1">
          <a:extLst>
            <a:ext uri="{63B3BB69-23CF-44E3-9099-C40C66FF867C}">
              <a14:compatExt xmlns:a14="http://schemas.microsoft.com/office/drawing/2010/main" spid="_x0000_s2052"/>
            </a:ext>
            <a:ext uri="{FF2B5EF4-FFF2-40B4-BE49-F238E27FC236}">
              <a16:creationId xmlns:a16="http://schemas.microsoft.com/office/drawing/2014/main" id="{72548F14-490B-4438-B192-0B0C2D2EB9C3}"/>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87" name="Drop Down 4" hidden="1">
          <a:extLst>
            <a:ext uri="{63B3BB69-23CF-44E3-9099-C40C66FF867C}">
              <a14:compatExt xmlns:a14="http://schemas.microsoft.com/office/drawing/2010/main" spid="_x0000_s2052"/>
            </a:ext>
            <a:ext uri="{FF2B5EF4-FFF2-40B4-BE49-F238E27FC236}">
              <a16:creationId xmlns:a16="http://schemas.microsoft.com/office/drawing/2014/main" id="{B5D850B5-4132-4437-B8E6-26D6CF4FD6CA}"/>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88" name="Drop Down 20" hidden="1">
          <a:extLst>
            <a:ext uri="{63B3BB69-23CF-44E3-9099-C40C66FF867C}">
              <a14:compatExt xmlns:a14="http://schemas.microsoft.com/office/drawing/2010/main" spid="_x0000_s2068"/>
            </a:ext>
            <a:ext uri="{FF2B5EF4-FFF2-40B4-BE49-F238E27FC236}">
              <a16:creationId xmlns:a16="http://schemas.microsoft.com/office/drawing/2014/main" id="{A578AD79-F166-4040-9850-7027D9B4EAC4}"/>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89" name="Drop Down 24" hidden="1">
          <a:extLst>
            <a:ext uri="{63B3BB69-23CF-44E3-9099-C40C66FF867C}">
              <a14:compatExt xmlns:a14="http://schemas.microsoft.com/office/drawing/2010/main" spid="_x0000_s2072"/>
            </a:ext>
            <a:ext uri="{FF2B5EF4-FFF2-40B4-BE49-F238E27FC236}">
              <a16:creationId xmlns:a16="http://schemas.microsoft.com/office/drawing/2014/main" id="{F45EFFE2-6A75-4FEE-A801-845475AE4E23}"/>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90" name="Drop Down 4" hidden="1">
          <a:extLst>
            <a:ext uri="{63B3BB69-23CF-44E3-9099-C40C66FF867C}">
              <a14:compatExt xmlns:a14="http://schemas.microsoft.com/office/drawing/2010/main" spid="_x0000_s2052"/>
            </a:ext>
            <a:ext uri="{FF2B5EF4-FFF2-40B4-BE49-F238E27FC236}">
              <a16:creationId xmlns:a16="http://schemas.microsoft.com/office/drawing/2014/main" id="{EC0FB1DF-BC01-4B64-80DF-2F061ECB06F7}"/>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91" name="Drop Down 4" hidden="1">
          <a:extLst>
            <a:ext uri="{63B3BB69-23CF-44E3-9099-C40C66FF867C}">
              <a14:compatExt xmlns:a14="http://schemas.microsoft.com/office/drawing/2010/main" spid="_x0000_s2052"/>
            </a:ext>
            <a:ext uri="{FF2B5EF4-FFF2-40B4-BE49-F238E27FC236}">
              <a16:creationId xmlns:a16="http://schemas.microsoft.com/office/drawing/2014/main" id="{A6261CA7-E0F8-465D-8D4A-9DC6EE6B45EC}"/>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92" name="Drop Down 4" hidden="1">
          <a:extLst>
            <a:ext uri="{63B3BB69-23CF-44E3-9099-C40C66FF867C}">
              <a14:compatExt xmlns:a14="http://schemas.microsoft.com/office/drawing/2010/main" spid="_x0000_s2052"/>
            </a:ext>
            <a:ext uri="{FF2B5EF4-FFF2-40B4-BE49-F238E27FC236}">
              <a16:creationId xmlns:a16="http://schemas.microsoft.com/office/drawing/2014/main" id="{09AC6202-2E64-4D5C-A46F-3B1A45720263}"/>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93" name="Drop Down 4" hidden="1">
          <a:extLst>
            <a:ext uri="{63B3BB69-23CF-44E3-9099-C40C66FF867C}">
              <a14:compatExt xmlns:a14="http://schemas.microsoft.com/office/drawing/2010/main" spid="_x0000_s2052"/>
            </a:ext>
            <a:ext uri="{FF2B5EF4-FFF2-40B4-BE49-F238E27FC236}">
              <a16:creationId xmlns:a16="http://schemas.microsoft.com/office/drawing/2014/main" id="{B4C3CCAD-012B-4FDA-990A-D1A2564BB00B}"/>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94" name="Drop Down 4" hidden="1">
          <a:extLst>
            <a:ext uri="{63B3BB69-23CF-44E3-9099-C40C66FF867C}">
              <a14:compatExt xmlns:a14="http://schemas.microsoft.com/office/drawing/2010/main" spid="_x0000_s2052"/>
            </a:ext>
            <a:ext uri="{FF2B5EF4-FFF2-40B4-BE49-F238E27FC236}">
              <a16:creationId xmlns:a16="http://schemas.microsoft.com/office/drawing/2014/main" id="{ADBF9BD9-5E5E-41D4-A994-54820A6D835B}"/>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195" name="Drop Down 20" hidden="1">
          <a:extLst>
            <a:ext uri="{63B3BB69-23CF-44E3-9099-C40C66FF867C}">
              <a14:compatExt xmlns:a14="http://schemas.microsoft.com/office/drawing/2010/main" spid="_x0000_s2068"/>
            </a:ext>
            <a:ext uri="{FF2B5EF4-FFF2-40B4-BE49-F238E27FC236}">
              <a16:creationId xmlns:a16="http://schemas.microsoft.com/office/drawing/2014/main" id="{BDCB2E7E-708C-40EE-816D-60EC7974F921}"/>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196" name="Drop Down 24" hidden="1">
          <a:extLst>
            <a:ext uri="{63B3BB69-23CF-44E3-9099-C40C66FF867C}">
              <a14:compatExt xmlns:a14="http://schemas.microsoft.com/office/drawing/2010/main" spid="_x0000_s2072"/>
            </a:ext>
            <a:ext uri="{FF2B5EF4-FFF2-40B4-BE49-F238E27FC236}">
              <a16:creationId xmlns:a16="http://schemas.microsoft.com/office/drawing/2014/main" id="{8ACCE273-376B-4847-8102-15782EB4F834}"/>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97" name="Drop Down 4" hidden="1">
          <a:extLst>
            <a:ext uri="{63B3BB69-23CF-44E3-9099-C40C66FF867C}">
              <a14:compatExt xmlns:a14="http://schemas.microsoft.com/office/drawing/2010/main" spid="_x0000_s2052"/>
            </a:ext>
            <a:ext uri="{FF2B5EF4-FFF2-40B4-BE49-F238E27FC236}">
              <a16:creationId xmlns:a16="http://schemas.microsoft.com/office/drawing/2014/main" id="{B3B851DB-6742-4F64-9B8C-DC0A0163ED0D}"/>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198" name="Drop Down 4" hidden="1">
          <a:extLst>
            <a:ext uri="{63B3BB69-23CF-44E3-9099-C40C66FF867C}">
              <a14:compatExt xmlns:a14="http://schemas.microsoft.com/office/drawing/2010/main" spid="_x0000_s2052"/>
            </a:ext>
            <a:ext uri="{FF2B5EF4-FFF2-40B4-BE49-F238E27FC236}">
              <a16:creationId xmlns:a16="http://schemas.microsoft.com/office/drawing/2014/main" id="{81B6EA85-F136-4576-8CE6-C4F8819FDD6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199" name="Drop Down 4" hidden="1">
          <a:extLst>
            <a:ext uri="{63B3BB69-23CF-44E3-9099-C40C66FF867C}">
              <a14:compatExt xmlns:a14="http://schemas.microsoft.com/office/drawing/2010/main" spid="_x0000_s2052"/>
            </a:ext>
            <a:ext uri="{FF2B5EF4-FFF2-40B4-BE49-F238E27FC236}">
              <a16:creationId xmlns:a16="http://schemas.microsoft.com/office/drawing/2014/main" id="{5075CD56-EA19-42A9-8B2C-64D8A9FD2DA9}"/>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00" name="Drop Down 4" hidden="1">
          <a:extLst>
            <a:ext uri="{63B3BB69-23CF-44E3-9099-C40C66FF867C}">
              <a14:compatExt xmlns:a14="http://schemas.microsoft.com/office/drawing/2010/main" spid="_x0000_s2052"/>
            </a:ext>
            <a:ext uri="{FF2B5EF4-FFF2-40B4-BE49-F238E27FC236}">
              <a16:creationId xmlns:a16="http://schemas.microsoft.com/office/drawing/2014/main" id="{BCE7DF73-C6B6-461A-814C-9715FEF3B986}"/>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01" name="Drop Down 4" hidden="1">
          <a:extLst>
            <a:ext uri="{63B3BB69-23CF-44E3-9099-C40C66FF867C}">
              <a14:compatExt xmlns:a14="http://schemas.microsoft.com/office/drawing/2010/main" spid="_x0000_s2052"/>
            </a:ext>
            <a:ext uri="{FF2B5EF4-FFF2-40B4-BE49-F238E27FC236}">
              <a16:creationId xmlns:a16="http://schemas.microsoft.com/office/drawing/2014/main" id="{BEE4FED7-EBAC-4A84-B2B2-64075B55223B}"/>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02" name="Drop Down 20" hidden="1">
          <a:extLst>
            <a:ext uri="{63B3BB69-23CF-44E3-9099-C40C66FF867C}">
              <a14:compatExt xmlns:a14="http://schemas.microsoft.com/office/drawing/2010/main" spid="_x0000_s2068"/>
            </a:ext>
            <a:ext uri="{FF2B5EF4-FFF2-40B4-BE49-F238E27FC236}">
              <a16:creationId xmlns:a16="http://schemas.microsoft.com/office/drawing/2014/main" id="{FC591DA3-EB91-4D17-AEBE-7126C8F94EA7}"/>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03" name="Drop Down 24" hidden="1">
          <a:extLst>
            <a:ext uri="{63B3BB69-23CF-44E3-9099-C40C66FF867C}">
              <a14:compatExt xmlns:a14="http://schemas.microsoft.com/office/drawing/2010/main" spid="_x0000_s2072"/>
            </a:ext>
            <a:ext uri="{FF2B5EF4-FFF2-40B4-BE49-F238E27FC236}">
              <a16:creationId xmlns:a16="http://schemas.microsoft.com/office/drawing/2014/main" id="{432AD0DB-F2A0-41AA-B545-EC7E756BB9A3}"/>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04" name="Drop Down 4" hidden="1">
          <a:extLst>
            <a:ext uri="{63B3BB69-23CF-44E3-9099-C40C66FF867C}">
              <a14:compatExt xmlns:a14="http://schemas.microsoft.com/office/drawing/2010/main" spid="_x0000_s2052"/>
            </a:ext>
            <a:ext uri="{FF2B5EF4-FFF2-40B4-BE49-F238E27FC236}">
              <a16:creationId xmlns:a16="http://schemas.microsoft.com/office/drawing/2014/main" id="{0EA4B1CB-A9A9-4571-A31B-F8F4A668A63C}"/>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05" name="Drop Down 4" hidden="1">
          <a:extLst>
            <a:ext uri="{63B3BB69-23CF-44E3-9099-C40C66FF867C}">
              <a14:compatExt xmlns:a14="http://schemas.microsoft.com/office/drawing/2010/main" spid="_x0000_s2052"/>
            </a:ext>
            <a:ext uri="{FF2B5EF4-FFF2-40B4-BE49-F238E27FC236}">
              <a16:creationId xmlns:a16="http://schemas.microsoft.com/office/drawing/2014/main" id="{B9126114-CFEE-4145-AAF7-AEBE480920CF}"/>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06" name="Drop Down 4" hidden="1">
          <a:extLst>
            <a:ext uri="{63B3BB69-23CF-44E3-9099-C40C66FF867C}">
              <a14:compatExt xmlns:a14="http://schemas.microsoft.com/office/drawing/2010/main" spid="_x0000_s2052"/>
            </a:ext>
            <a:ext uri="{FF2B5EF4-FFF2-40B4-BE49-F238E27FC236}">
              <a16:creationId xmlns:a16="http://schemas.microsoft.com/office/drawing/2014/main" id="{DF8FEA9A-2C68-401A-863F-DA8664107B0A}"/>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07" name="Drop Down 4" hidden="1">
          <a:extLst>
            <a:ext uri="{63B3BB69-23CF-44E3-9099-C40C66FF867C}">
              <a14:compatExt xmlns:a14="http://schemas.microsoft.com/office/drawing/2010/main" spid="_x0000_s2052"/>
            </a:ext>
            <a:ext uri="{FF2B5EF4-FFF2-40B4-BE49-F238E27FC236}">
              <a16:creationId xmlns:a16="http://schemas.microsoft.com/office/drawing/2014/main" id="{897B0BE4-704A-4674-9060-988E2947BFD8}"/>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08" name="Drop Down 4" hidden="1">
          <a:extLst>
            <a:ext uri="{63B3BB69-23CF-44E3-9099-C40C66FF867C}">
              <a14:compatExt xmlns:a14="http://schemas.microsoft.com/office/drawing/2010/main" spid="_x0000_s2052"/>
            </a:ext>
            <a:ext uri="{FF2B5EF4-FFF2-40B4-BE49-F238E27FC236}">
              <a16:creationId xmlns:a16="http://schemas.microsoft.com/office/drawing/2014/main" id="{4538E006-47E1-45B3-9DE8-D20F4A97961C}"/>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09" name="Drop Down 20" hidden="1">
          <a:extLst>
            <a:ext uri="{63B3BB69-23CF-44E3-9099-C40C66FF867C}">
              <a14:compatExt xmlns:a14="http://schemas.microsoft.com/office/drawing/2010/main" spid="_x0000_s2068"/>
            </a:ext>
            <a:ext uri="{FF2B5EF4-FFF2-40B4-BE49-F238E27FC236}">
              <a16:creationId xmlns:a16="http://schemas.microsoft.com/office/drawing/2014/main" id="{92A3BFA7-E9F8-4DA4-B7BC-20C9C2FE0C94}"/>
            </a:ext>
          </a:extLst>
        </xdr:cNvPr>
        <xdr:cNvSpPr/>
      </xdr:nvSpPr>
      <xdr:spPr bwMode="auto">
        <a:xfrm>
          <a:off x="5974080" y="53850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10" name="Drop Down 24" hidden="1">
          <a:extLst>
            <a:ext uri="{63B3BB69-23CF-44E3-9099-C40C66FF867C}">
              <a14:compatExt xmlns:a14="http://schemas.microsoft.com/office/drawing/2010/main" spid="_x0000_s2072"/>
            </a:ext>
            <a:ext uri="{FF2B5EF4-FFF2-40B4-BE49-F238E27FC236}">
              <a16:creationId xmlns:a16="http://schemas.microsoft.com/office/drawing/2014/main" id="{CD4B74B5-E320-4CAA-9F30-82A35415574F}"/>
            </a:ext>
          </a:extLst>
        </xdr:cNvPr>
        <xdr:cNvSpPr/>
      </xdr:nvSpPr>
      <xdr:spPr bwMode="auto">
        <a:xfrm>
          <a:off x="3901440" y="53850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11" name="Drop Down 4" hidden="1">
          <a:extLst>
            <a:ext uri="{63B3BB69-23CF-44E3-9099-C40C66FF867C}">
              <a14:compatExt xmlns:a14="http://schemas.microsoft.com/office/drawing/2010/main" spid="_x0000_s2052"/>
            </a:ext>
            <a:ext uri="{FF2B5EF4-FFF2-40B4-BE49-F238E27FC236}">
              <a16:creationId xmlns:a16="http://schemas.microsoft.com/office/drawing/2014/main" id="{712FA22A-E6B3-4C7B-AA8F-541A81ECC975}"/>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12" name="Drop Down 4" hidden="1">
          <a:extLst>
            <a:ext uri="{63B3BB69-23CF-44E3-9099-C40C66FF867C}">
              <a14:compatExt xmlns:a14="http://schemas.microsoft.com/office/drawing/2010/main" spid="_x0000_s2052"/>
            </a:ext>
            <a:ext uri="{FF2B5EF4-FFF2-40B4-BE49-F238E27FC236}">
              <a16:creationId xmlns:a16="http://schemas.microsoft.com/office/drawing/2014/main" id="{88A404E8-FBD4-4950-8F87-52B6EBBDEEAC}"/>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13" name="Drop Down 4" hidden="1">
          <a:extLst>
            <a:ext uri="{63B3BB69-23CF-44E3-9099-C40C66FF867C}">
              <a14:compatExt xmlns:a14="http://schemas.microsoft.com/office/drawing/2010/main" spid="_x0000_s2052"/>
            </a:ext>
            <a:ext uri="{FF2B5EF4-FFF2-40B4-BE49-F238E27FC236}">
              <a16:creationId xmlns:a16="http://schemas.microsoft.com/office/drawing/2014/main" id="{E049870F-B3E5-4DB7-B5B1-24F218A27B71}"/>
            </a:ext>
          </a:extLst>
        </xdr:cNvPr>
        <xdr:cNvSpPr/>
      </xdr:nvSpPr>
      <xdr:spPr bwMode="auto">
        <a:xfrm>
          <a:off x="553974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14" name="Drop Down 4" hidden="1">
          <a:extLst>
            <a:ext uri="{63B3BB69-23CF-44E3-9099-C40C66FF867C}">
              <a14:compatExt xmlns:a14="http://schemas.microsoft.com/office/drawing/2010/main" spid="_x0000_s2052"/>
            </a:ext>
            <a:ext uri="{FF2B5EF4-FFF2-40B4-BE49-F238E27FC236}">
              <a16:creationId xmlns:a16="http://schemas.microsoft.com/office/drawing/2014/main" id="{0A96000C-54FE-49C8-8AC8-C36F7D9BEABF}"/>
            </a:ext>
          </a:extLst>
        </xdr:cNvPr>
        <xdr:cNvSpPr/>
      </xdr:nvSpPr>
      <xdr:spPr bwMode="auto">
        <a:xfrm>
          <a:off x="5227320" y="53850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15" name="Drop Down 4" hidden="1">
          <a:extLst>
            <a:ext uri="{63B3BB69-23CF-44E3-9099-C40C66FF867C}">
              <a14:compatExt xmlns:a14="http://schemas.microsoft.com/office/drawing/2010/main" spid="_x0000_s2052"/>
            </a:ext>
            <a:ext uri="{FF2B5EF4-FFF2-40B4-BE49-F238E27FC236}">
              <a16:creationId xmlns:a16="http://schemas.microsoft.com/office/drawing/2014/main" id="{47FB82D1-3611-4B8F-B0A2-424074B0C17C}"/>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16" name="Drop Down 20" hidden="1">
          <a:extLst>
            <a:ext uri="{63B3BB69-23CF-44E3-9099-C40C66FF867C}">
              <a14:compatExt xmlns:a14="http://schemas.microsoft.com/office/drawing/2010/main" spid="_x0000_s2068"/>
            </a:ext>
            <a:ext uri="{FF2B5EF4-FFF2-40B4-BE49-F238E27FC236}">
              <a16:creationId xmlns:a16="http://schemas.microsoft.com/office/drawing/2014/main" id="{07DCDC4E-F957-493D-B6D2-484514569852}"/>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17" name="Drop Down 24" hidden="1">
          <a:extLst>
            <a:ext uri="{63B3BB69-23CF-44E3-9099-C40C66FF867C}">
              <a14:compatExt xmlns:a14="http://schemas.microsoft.com/office/drawing/2010/main" spid="_x0000_s2072"/>
            </a:ext>
            <a:ext uri="{FF2B5EF4-FFF2-40B4-BE49-F238E27FC236}">
              <a16:creationId xmlns:a16="http://schemas.microsoft.com/office/drawing/2014/main" id="{6C8727E2-9A06-45C0-98F5-0B89EEC4599E}"/>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18" name="Drop Down 4" hidden="1">
          <a:extLst>
            <a:ext uri="{63B3BB69-23CF-44E3-9099-C40C66FF867C}">
              <a14:compatExt xmlns:a14="http://schemas.microsoft.com/office/drawing/2010/main" spid="_x0000_s2052"/>
            </a:ext>
            <a:ext uri="{FF2B5EF4-FFF2-40B4-BE49-F238E27FC236}">
              <a16:creationId xmlns:a16="http://schemas.microsoft.com/office/drawing/2014/main" id="{A6F95C28-F9FB-4197-AE0D-4705BDC470AA}"/>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19" name="Drop Down 4" hidden="1">
          <a:extLst>
            <a:ext uri="{63B3BB69-23CF-44E3-9099-C40C66FF867C}">
              <a14:compatExt xmlns:a14="http://schemas.microsoft.com/office/drawing/2010/main" spid="_x0000_s2052"/>
            </a:ext>
            <a:ext uri="{FF2B5EF4-FFF2-40B4-BE49-F238E27FC236}">
              <a16:creationId xmlns:a16="http://schemas.microsoft.com/office/drawing/2014/main" id="{6556026D-EA36-484E-840F-B1B38A70714F}"/>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20" name="Drop Down 4" hidden="1">
          <a:extLst>
            <a:ext uri="{63B3BB69-23CF-44E3-9099-C40C66FF867C}">
              <a14:compatExt xmlns:a14="http://schemas.microsoft.com/office/drawing/2010/main" spid="_x0000_s2052"/>
            </a:ext>
            <a:ext uri="{FF2B5EF4-FFF2-40B4-BE49-F238E27FC236}">
              <a16:creationId xmlns:a16="http://schemas.microsoft.com/office/drawing/2014/main" id="{61D1B1AB-8A25-4F43-84BA-CC32BB64C036}"/>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21" name="Drop Down 4" hidden="1">
          <a:extLst>
            <a:ext uri="{63B3BB69-23CF-44E3-9099-C40C66FF867C}">
              <a14:compatExt xmlns:a14="http://schemas.microsoft.com/office/drawing/2010/main" spid="_x0000_s2052"/>
            </a:ext>
            <a:ext uri="{FF2B5EF4-FFF2-40B4-BE49-F238E27FC236}">
              <a16:creationId xmlns:a16="http://schemas.microsoft.com/office/drawing/2014/main" id="{8D729407-540D-4820-943A-6CC598C18E16}"/>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22" name="Drop Down 4" hidden="1">
          <a:extLst>
            <a:ext uri="{63B3BB69-23CF-44E3-9099-C40C66FF867C}">
              <a14:compatExt xmlns:a14="http://schemas.microsoft.com/office/drawing/2010/main" spid="_x0000_s2052"/>
            </a:ext>
            <a:ext uri="{FF2B5EF4-FFF2-40B4-BE49-F238E27FC236}">
              <a16:creationId xmlns:a16="http://schemas.microsoft.com/office/drawing/2014/main" id="{17CD5F46-BEE3-4F94-96CD-524C7B66DB80}"/>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23" name="Drop Down 20" hidden="1">
          <a:extLst>
            <a:ext uri="{63B3BB69-23CF-44E3-9099-C40C66FF867C}">
              <a14:compatExt xmlns:a14="http://schemas.microsoft.com/office/drawing/2010/main" spid="_x0000_s2068"/>
            </a:ext>
            <a:ext uri="{FF2B5EF4-FFF2-40B4-BE49-F238E27FC236}">
              <a16:creationId xmlns:a16="http://schemas.microsoft.com/office/drawing/2014/main" id="{8A36DB10-288A-4D8D-8B5B-9DF13408A960}"/>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24" name="Drop Down 24" hidden="1">
          <a:extLst>
            <a:ext uri="{63B3BB69-23CF-44E3-9099-C40C66FF867C}">
              <a14:compatExt xmlns:a14="http://schemas.microsoft.com/office/drawing/2010/main" spid="_x0000_s2072"/>
            </a:ext>
            <a:ext uri="{FF2B5EF4-FFF2-40B4-BE49-F238E27FC236}">
              <a16:creationId xmlns:a16="http://schemas.microsoft.com/office/drawing/2014/main" id="{270B2573-3A76-4A2B-A54B-0DAEC288330C}"/>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25" name="Drop Down 4" hidden="1">
          <a:extLst>
            <a:ext uri="{63B3BB69-23CF-44E3-9099-C40C66FF867C}">
              <a14:compatExt xmlns:a14="http://schemas.microsoft.com/office/drawing/2010/main" spid="_x0000_s2052"/>
            </a:ext>
            <a:ext uri="{FF2B5EF4-FFF2-40B4-BE49-F238E27FC236}">
              <a16:creationId xmlns:a16="http://schemas.microsoft.com/office/drawing/2014/main" id="{414CB023-75C4-46DE-BBD1-9C287BF6EF0E}"/>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26" name="Drop Down 4" hidden="1">
          <a:extLst>
            <a:ext uri="{63B3BB69-23CF-44E3-9099-C40C66FF867C}">
              <a14:compatExt xmlns:a14="http://schemas.microsoft.com/office/drawing/2010/main" spid="_x0000_s2052"/>
            </a:ext>
            <a:ext uri="{FF2B5EF4-FFF2-40B4-BE49-F238E27FC236}">
              <a16:creationId xmlns:a16="http://schemas.microsoft.com/office/drawing/2014/main" id="{6DD0B27F-23FF-4E65-B558-72B5E750F12C}"/>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27" name="Drop Down 4" hidden="1">
          <a:extLst>
            <a:ext uri="{63B3BB69-23CF-44E3-9099-C40C66FF867C}">
              <a14:compatExt xmlns:a14="http://schemas.microsoft.com/office/drawing/2010/main" spid="_x0000_s2052"/>
            </a:ext>
            <a:ext uri="{FF2B5EF4-FFF2-40B4-BE49-F238E27FC236}">
              <a16:creationId xmlns:a16="http://schemas.microsoft.com/office/drawing/2014/main" id="{39F615C2-CCE0-4B49-87ED-7FC57D4F3C22}"/>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28" name="Drop Down 4" hidden="1">
          <a:extLst>
            <a:ext uri="{63B3BB69-23CF-44E3-9099-C40C66FF867C}">
              <a14:compatExt xmlns:a14="http://schemas.microsoft.com/office/drawing/2010/main" spid="_x0000_s2052"/>
            </a:ext>
            <a:ext uri="{FF2B5EF4-FFF2-40B4-BE49-F238E27FC236}">
              <a16:creationId xmlns:a16="http://schemas.microsoft.com/office/drawing/2014/main" id="{FC79A9AB-2680-4718-8C39-27CC2B05AF4C}"/>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29" name="Drop Down 4" hidden="1">
          <a:extLst>
            <a:ext uri="{63B3BB69-23CF-44E3-9099-C40C66FF867C}">
              <a14:compatExt xmlns:a14="http://schemas.microsoft.com/office/drawing/2010/main" spid="_x0000_s2052"/>
            </a:ext>
            <a:ext uri="{FF2B5EF4-FFF2-40B4-BE49-F238E27FC236}">
              <a16:creationId xmlns:a16="http://schemas.microsoft.com/office/drawing/2014/main" id="{D6711CDD-2AA6-4257-AF90-01B1BA1EA8A4}"/>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30" name="Drop Down 20" hidden="1">
          <a:extLst>
            <a:ext uri="{63B3BB69-23CF-44E3-9099-C40C66FF867C}">
              <a14:compatExt xmlns:a14="http://schemas.microsoft.com/office/drawing/2010/main" spid="_x0000_s2068"/>
            </a:ext>
            <a:ext uri="{FF2B5EF4-FFF2-40B4-BE49-F238E27FC236}">
              <a16:creationId xmlns:a16="http://schemas.microsoft.com/office/drawing/2014/main" id="{79A272B0-2778-45AD-979F-535133C1807D}"/>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31" name="Drop Down 24" hidden="1">
          <a:extLst>
            <a:ext uri="{63B3BB69-23CF-44E3-9099-C40C66FF867C}">
              <a14:compatExt xmlns:a14="http://schemas.microsoft.com/office/drawing/2010/main" spid="_x0000_s2072"/>
            </a:ext>
            <a:ext uri="{FF2B5EF4-FFF2-40B4-BE49-F238E27FC236}">
              <a16:creationId xmlns:a16="http://schemas.microsoft.com/office/drawing/2014/main" id="{0575ABD8-374D-4093-8106-E3B24BF6BCCF}"/>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32" name="Drop Down 4" hidden="1">
          <a:extLst>
            <a:ext uri="{63B3BB69-23CF-44E3-9099-C40C66FF867C}">
              <a14:compatExt xmlns:a14="http://schemas.microsoft.com/office/drawing/2010/main" spid="_x0000_s2052"/>
            </a:ext>
            <a:ext uri="{FF2B5EF4-FFF2-40B4-BE49-F238E27FC236}">
              <a16:creationId xmlns:a16="http://schemas.microsoft.com/office/drawing/2014/main" id="{67D6701D-9665-40D9-8FCA-31FB2BF78E33}"/>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33" name="Drop Down 4" hidden="1">
          <a:extLst>
            <a:ext uri="{63B3BB69-23CF-44E3-9099-C40C66FF867C}">
              <a14:compatExt xmlns:a14="http://schemas.microsoft.com/office/drawing/2010/main" spid="_x0000_s2052"/>
            </a:ext>
            <a:ext uri="{FF2B5EF4-FFF2-40B4-BE49-F238E27FC236}">
              <a16:creationId xmlns:a16="http://schemas.microsoft.com/office/drawing/2014/main" id="{6AF23D4F-BD3A-4DDD-B6DE-126EF54B2093}"/>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34" name="Drop Down 4" hidden="1">
          <a:extLst>
            <a:ext uri="{63B3BB69-23CF-44E3-9099-C40C66FF867C}">
              <a14:compatExt xmlns:a14="http://schemas.microsoft.com/office/drawing/2010/main" spid="_x0000_s2052"/>
            </a:ext>
            <a:ext uri="{FF2B5EF4-FFF2-40B4-BE49-F238E27FC236}">
              <a16:creationId xmlns:a16="http://schemas.microsoft.com/office/drawing/2014/main" id="{CBC8F496-17AE-4C52-A508-63CD8CC32015}"/>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35" name="Drop Down 4" hidden="1">
          <a:extLst>
            <a:ext uri="{63B3BB69-23CF-44E3-9099-C40C66FF867C}">
              <a14:compatExt xmlns:a14="http://schemas.microsoft.com/office/drawing/2010/main" spid="_x0000_s2052"/>
            </a:ext>
            <a:ext uri="{FF2B5EF4-FFF2-40B4-BE49-F238E27FC236}">
              <a16:creationId xmlns:a16="http://schemas.microsoft.com/office/drawing/2014/main" id="{137960CF-E0B2-4C3F-BDB8-E056DDC45633}"/>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36" name="Drop Down 4" hidden="1">
          <a:extLst>
            <a:ext uri="{63B3BB69-23CF-44E3-9099-C40C66FF867C}">
              <a14:compatExt xmlns:a14="http://schemas.microsoft.com/office/drawing/2010/main" spid="_x0000_s2052"/>
            </a:ext>
            <a:ext uri="{FF2B5EF4-FFF2-40B4-BE49-F238E27FC236}">
              <a16:creationId xmlns:a16="http://schemas.microsoft.com/office/drawing/2014/main" id="{7A6614E3-D461-423C-A585-2B29A48CAC66}"/>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37" name="Drop Down 20" hidden="1">
          <a:extLst>
            <a:ext uri="{63B3BB69-23CF-44E3-9099-C40C66FF867C}">
              <a14:compatExt xmlns:a14="http://schemas.microsoft.com/office/drawing/2010/main" spid="_x0000_s2068"/>
            </a:ext>
            <a:ext uri="{FF2B5EF4-FFF2-40B4-BE49-F238E27FC236}">
              <a16:creationId xmlns:a16="http://schemas.microsoft.com/office/drawing/2014/main" id="{8AA4A25B-A18C-4FF6-A27A-AB31E3A83533}"/>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38" name="Drop Down 24" hidden="1">
          <a:extLst>
            <a:ext uri="{63B3BB69-23CF-44E3-9099-C40C66FF867C}">
              <a14:compatExt xmlns:a14="http://schemas.microsoft.com/office/drawing/2010/main" spid="_x0000_s2072"/>
            </a:ext>
            <a:ext uri="{FF2B5EF4-FFF2-40B4-BE49-F238E27FC236}">
              <a16:creationId xmlns:a16="http://schemas.microsoft.com/office/drawing/2014/main" id="{A3DD1290-EC28-4E20-AF27-692EE2E86099}"/>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39" name="Drop Down 4" hidden="1">
          <a:extLst>
            <a:ext uri="{63B3BB69-23CF-44E3-9099-C40C66FF867C}">
              <a14:compatExt xmlns:a14="http://schemas.microsoft.com/office/drawing/2010/main" spid="_x0000_s2052"/>
            </a:ext>
            <a:ext uri="{FF2B5EF4-FFF2-40B4-BE49-F238E27FC236}">
              <a16:creationId xmlns:a16="http://schemas.microsoft.com/office/drawing/2014/main" id="{FFE37441-5923-46BE-B8A1-32D615BD2A30}"/>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40" name="Drop Down 4" hidden="1">
          <a:extLst>
            <a:ext uri="{63B3BB69-23CF-44E3-9099-C40C66FF867C}">
              <a14:compatExt xmlns:a14="http://schemas.microsoft.com/office/drawing/2010/main" spid="_x0000_s2052"/>
            </a:ext>
            <a:ext uri="{FF2B5EF4-FFF2-40B4-BE49-F238E27FC236}">
              <a16:creationId xmlns:a16="http://schemas.microsoft.com/office/drawing/2014/main" id="{1B0EFD59-F0DE-4499-9B08-222DDBF3E2CF}"/>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41" name="Drop Down 4" hidden="1">
          <a:extLst>
            <a:ext uri="{63B3BB69-23CF-44E3-9099-C40C66FF867C}">
              <a14:compatExt xmlns:a14="http://schemas.microsoft.com/office/drawing/2010/main" spid="_x0000_s2052"/>
            </a:ext>
            <a:ext uri="{FF2B5EF4-FFF2-40B4-BE49-F238E27FC236}">
              <a16:creationId xmlns:a16="http://schemas.microsoft.com/office/drawing/2014/main" id="{FBF90C8C-724E-4B4C-A257-02B5AE1348BF}"/>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42" name="Drop Down 4" hidden="1">
          <a:extLst>
            <a:ext uri="{63B3BB69-23CF-44E3-9099-C40C66FF867C}">
              <a14:compatExt xmlns:a14="http://schemas.microsoft.com/office/drawing/2010/main" spid="_x0000_s2052"/>
            </a:ext>
            <a:ext uri="{FF2B5EF4-FFF2-40B4-BE49-F238E27FC236}">
              <a16:creationId xmlns:a16="http://schemas.microsoft.com/office/drawing/2014/main" id="{DF256230-01A2-4795-A925-2B45C57BA0B9}"/>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43" name="Drop Down 4" hidden="1">
          <a:extLst>
            <a:ext uri="{63B3BB69-23CF-44E3-9099-C40C66FF867C}">
              <a14:compatExt xmlns:a14="http://schemas.microsoft.com/office/drawing/2010/main" spid="_x0000_s2052"/>
            </a:ext>
            <a:ext uri="{FF2B5EF4-FFF2-40B4-BE49-F238E27FC236}">
              <a16:creationId xmlns:a16="http://schemas.microsoft.com/office/drawing/2014/main" id="{720DF9AE-3854-48E4-82AC-5450A0F54410}"/>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44" name="Drop Down 20" hidden="1">
          <a:extLst>
            <a:ext uri="{63B3BB69-23CF-44E3-9099-C40C66FF867C}">
              <a14:compatExt xmlns:a14="http://schemas.microsoft.com/office/drawing/2010/main" spid="_x0000_s2068"/>
            </a:ext>
            <a:ext uri="{FF2B5EF4-FFF2-40B4-BE49-F238E27FC236}">
              <a16:creationId xmlns:a16="http://schemas.microsoft.com/office/drawing/2014/main" id="{7521E0AA-7E25-49D6-8A76-520ABB56FF9B}"/>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45" name="Drop Down 24" hidden="1">
          <a:extLst>
            <a:ext uri="{63B3BB69-23CF-44E3-9099-C40C66FF867C}">
              <a14:compatExt xmlns:a14="http://schemas.microsoft.com/office/drawing/2010/main" spid="_x0000_s2072"/>
            </a:ext>
            <a:ext uri="{FF2B5EF4-FFF2-40B4-BE49-F238E27FC236}">
              <a16:creationId xmlns:a16="http://schemas.microsoft.com/office/drawing/2014/main" id="{57FEB151-DA76-4368-B94C-2065390733ED}"/>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46" name="Drop Down 4" hidden="1">
          <a:extLst>
            <a:ext uri="{63B3BB69-23CF-44E3-9099-C40C66FF867C}">
              <a14:compatExt xmlns:a14="http://schemas.microsoft.com/office/drawing/2010/main" spid="_x0000_s2052"/>
            </a:ext>
            <a:ext uri="{FF2B5EF4-FFF2-40B4-BE49-F238E27FC236}">
              <a16:creationId xmlns:a16="http://schemas.microsoft.com/office/drawing/2014/main" id="{B149E5AC-48A0-446E-A218-C2F910BE2E8D}"/>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47" name="Drop Down 4" hidden="1">
          <a:extLst>
            <a:ext uri="{63B3BB69-23CF-44E3-9099-C40C66FF867C}">
              <a14:compatExt xmlns:a14="http://schemas.microsoft.com/office/drawing/2010/main" spid="_x0000_s2052"/>
            </a:ext>
            <a:ext uri="{FF2B5EF4-FFF2-40B4-BE49-F238E27FC236}">
              <a16:creationId xmlns:a16="http://schemas.microsoft.com/office/drawing/2014/main" id="{50FD0573-8336-4F85-9E67-B9681D90090B}"/>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48" name="Drop Down 4" hidden="1">
          <a:extLst>
            <a:ext uri="{63B3BB69-23CF-44E3-9099-C40C66FF867C}">
              <a14:compatExt xmlns:a14="http://schemas.microsoft.com/office/drawing/2010/main" spid="_x0000_s2052"/>
            </a:ext>
            <a:ext uri="{FF2B5EF4-FFF2-40B4-BE49-F238E27FC236}">
              <a16:creationId xmlns:a16="http://schemas.microsoft.com/office/drawing/2014/main" id="{0CF0917C-8766-44BD-8513-D87DA8983EC3}"/>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49" name="Drop Down 4" hidden="1">
          <a:extLst>
            <a:ext uri="{63B3BB69-23CF-44E3-9099-C40C66FF867C}">
              <a14:compatExt xmlns:a14="http://schemas.microsoft.com/office/drawing/2010/main" spid="_x0000_s2052"/>
            </a:ext>
            <a:ext uri="{FF2B5EF4-FFF2-40B4-BE49-F238E27FC236}">
              <a16:creationId xmlns:a16="http://schemas.microsoft.com/office/drawing/2014/main" id="{FB13CF2E-62C3-46BF-8D46-52F4042F5CA0}"/>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50" name="Drop Down 4" hidden="1">
          <a:extLst>
            <a:ext uri="{63B3BB69-23CF-44E3-9099-C40C66FF867C}">
              <a14:compatExt xmlns:a14="http://schemas.microsoft.com/office/drawing/2010/main" spid="_x0000_s2052"/>
            </a:ext>
            <a:ext uri="{FF2B5EF4-FFF2-40B4-BE49-F238E27FC236}">
              <a16:creationId xmlns:a16="http://schemas.microsoft.com/office/drawing/2014/main" id="{A561CA6D-68AD-426E-9F60-6F00A4C86F49}"/>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51" name="Drop Down 20" hidden="1">
          <a:extLst>
            <a:ext uri="{63B3BB69-23CF-44E3-9099-C40C66FF867C}">
              <a14:compatExt xmlns:a14="http://schemas.microsoft.com/office/drawing/2010/main" spid="_x0000_s2068"/>
            </a:ext>
            <a:ext uri="{FF2B5EF4-FFF2-40B4-BE49-F238E27FC236}">
              <a16:creationId xmlns:a16="http://schemas.microsoft.com/office/drawing/2014/main" id="{191AD078-6D9F-4B2E-9F07-CED3C29A76B5}"/>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52" name="Drop Down 24" hidden="1">
          <a:extLst>
            <a:ext uri="{63B3BB69-23CF-44E3-9099-C40C66FF867C}">
              <a14:compatExt xmlns:a14="http://schemas.microsoft.com/office/drawing/2010/main" spid="_x0000_s2072"/>
            </a:ext>
            <a:ext uri="{FF2B5EF4-FFF2-40B4-BE49-F238E27FC236}">
              <a16:creationId xmlns:a16="http://schemas.microsoft.com/office/drawing/2014/main" id="{011886FE-822F-465B-BB05-B42868425038}"/>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53" name="Drop Down 4" hidden="1">
          <a:extLst>
            <a:ext uri="{63B3BB69-23CF-44E3-9099-C40C66FF867C}">
              <a14:compatExt xmlns:a14="http://schemas.microsoft.com/office/drawing/2010/main" spid="_x0000_s2052"/>
            </a:ext>
            <a:ext uri="{FF2B5EF4-FFF2-40B4-BE49-F238E27FC236}">
              <a16:creationId xmlns:a16="http://schemas.microsoft.com/office/drawing/2014/main" id="{0BDCC6FF-7A19-46F8-B0C6-8162CEA47B83}"/>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54" name="Drop Down 4" hidden="1">
          <a:extLst>
            <a:ext uri="{63B3BB69-23CF-44E3-9099-C40C66FF867C}">
              <a14:compatExt xmlns:a14="http://schemas.microsoft.com/office/drawing/2010/main" spid="_x0000_s2052"/>
            </a:ext>
            <a:ext uri="{FF2B5EF4-FFF2-40B4-BE49-F238E27FC236}">
              <a16:creationId xmlns:a16="http://schemas.microsoft.com/office/drawing/2014/main" id="{1338FB66-9DAA-4D89-A4C3-34DF3F8AC601}"/>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55" name="Drop Down 4" hidden="1">
          <a:extLst>
            <a:ext uri="{63B3BB69-23CF-44E3-9099-C40C66FF867C}">
              <a14:compatExt xmlns:a14="http://schemas.microsoft.com/office/drawing/2010/main" spid="_x0000_s2052"/>
            </a:ext>
            <a:ext uri="{FF2B5EF4-FFF2-40B4-BE49-F238E27FC236}">
              <a16:creationId xmlns:a16="http://schemas.microsoft.com/office/drawing/2014/main" id="{A1EDCE01-0288-463A-A2FA-310C2BF57BCA}"/>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56" name="Drop Down 4" hidden="1">
          <a:extLst>
            <a:ext uri="{63B3BB69-23CF-44E3-9099-C40C66FF867C}">
              <a14:compatExt xmlns:a14="http://schemas.microsoft.com/office/drawing/2010/main" spid="_x0000_s2052"/>
            </a:ext>
            <a:ext uri="{FF2B5EF4-FFF2-40B4-BE49-F238E27FC236}">
              <a16:creationId xmlns:a16="http://schemas.microsoft.com/office/drawing/2014/main" id="{BBE60728-6ECA-489E-81F3-7B2C199A8739}"/>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57" name="Drop Down 4" hidden="1">
          <a:extLst>
            <a:ext uri="{63B3BB69-23CF-44E3-9099-C40C66FF867C}">
              <a14:compatExt xmlns:a14="http://schemas.microsoft.com/office/drawing/2010/main" spid="_x0000_s2052"/>
            </a:ext>
            <a:ext uri="{FF2B5EF4-FFF2-40B4-BE49-F238E27FC236}">
              <a16:creationId xmlns:a16="http://schemas.microsoft.com/office/drawing/2014/main" id="{CAB68B5B-09CB-4D19-9000-CD0DA3431CFE}"/>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58" name="Drop Down 20" hidden="1">
          <a:extLst>
            <a:ext uri="{63B3BB69-23CF-44E3-9099-C40C66FF867C}">
              <a14:compatExt xmlns:a14="http://schemas.microsoft.com/office/drawing/2010/main" spid="_x0000_s2068"/>
            </a:ext>
            <a:ext uri="{FF2B5EF4-FFF2-40B4-BE49-F238E27FC236}">
              <a16:creationId xmlns:a16="http://schemas.microsoft.com/office/drawing/2014/main" id="{58789558-F378-40DD-9F8C-3A3B5C53B084}"/>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59" name="Drop Down 24" hidden="1">
          <a:extLst>
            <a:ext uri="{63B3BB69-23CF-44E3-9099-C40C66FF867C}">
              <a14:compatExt xmlns:a14="http://schemas.microsoft.com/office/drawing/2010/main" spid="_x0000_s2072"/>
            </a:ext>
            <a:ext uri="{FF2B5EF4-FFF2-40B4-BE49-F238E27FC236}">
              <a16:creationId xmlns:a16="http://schemas.microsoft.com/office/drawing/2014/main" id="{EFEF87F6-9D0F-4073-B9A7-E7FD0CE5370A}"/>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60" name="Drop Down 4" hidden="1">
          <a:extLst>
            <a:ext uri="{63B3BB69-23CF-44E3-9099-C40C66FF867C}">
              <a14:compatExt xmlns:a14="http://schemas.microsoft.com/office/drawing/2010/main" spid="_x0000_s2052"/>
            </a:ext>
            <a:ext uri="{FF2B5EF4-FFF2-40B4-BE49-F238E27FC236}">
              <a16:creationId xmlns:a16="http://schemas.microsoft.com/office/drawing/2014/main" id="{8CF2A920-F0AB-49FE-8D76-5AAFC1E673C0}"/>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61" name="Drop Down 4" hidden="1">
          <a:extLst>
            <a:ext uri="{63B3BB69-23CF-44E3-9099-C40C66FF867C}">
              <a14:compatExt xmlns:a14="http://schemas.microsoft.com/office/drawing/2010/main" spid="_x0000_s2052"/>
            </a:ext>
            <a:ext uri="{FF2B5EF4-FFF2-40B4-BE49-F238E27FC236}">
              <a16:creationId xmlns:a16="http://schemas.microsoft.com/office/drawing/2014/main" id="{0AA27400-A50A-4E1E-8B4C-B259504045D8}"/>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62" name="Drop Down 4" hidden="1">
          <a:extLst>
            <a:ext uri="{63B3BB69-23CF-44E3-9099-C40C66FF867C}">
              <a14:compatExt xmlns:a14="http://schemas.microsoft.com/office/drawing/2010/main" spid="_x0000_s2052"/>
            </a:ext>
            <a:ext uri="{FF2B5EF4-FFF2-40B4-BE49-F238E27FC236}">
              <a16:creationId xmlns:a16="http://schemas.microsoft.com/office/drawing/2014/main" id="{D8AA003C-2675-4726-90F2-13891D43BAD2}"/>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63" name="Drop Down 4" hidden="1">
          <a:extLst>
            <a:ext uri="{63B3BB69-23CF-44E3-9099-C40C66FF867C}">
              <a14:compatExt xmlns:a14="http://schemas.microsoft.com/office/drawing/2010/main" spid="_x0000_s2052"/>
            </a:ext>
            <a:ext uri="{FF2B5EF4-FFF2-40B4-BE49-F238E27FC236}">
              <a16:creationId xmlns:a16="http://schemas.microsoft.com/office/drawing/2014/main" id="{6ACC8175-74BB-464F-B697-9CBB2DCFA57A}"/>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64" name="Drop Down 4" hidden="1">
          <a:extLst>
            <a:ext uri="{63B3BB69-23CF-44E3-9099-C40C66FF867C}">
              <a14:compatExt xmlns:a14="http://schemas.microsoft.com/office/drawing/2010/main" spid="_x0000_s2052"/>
            </a:ext>
            <a:ext uri="{FF2B5EF4-FFF2-40B4-BE49-F238E27FC236}">
              <a16:creationId xmlns:a16="http://schemas.microsoft.com/office/drawing/2014/main" id="{54C7BEA7-F5CB-4326-A4A6-EE7454F632AF}"/>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65" name="Drop Down 20" hidden="1">
          <a:extLst>
            <a:ext uri="{63B3BB69-23CF-44E3-9099-C40C66FF867C}">
              <a14:compatExt xmlns:a14="http://schemas.microsoft.com/office/drawing/2010/main" spid="_x0000_s2068"/>
            </a:ext>
            <a:ext uri="{FF2B5EF4-FFF2-40B4-BE49-F238E27FC236}">
              <a16:creationId xmlns:a16="http://schemas.microsoft.com/office/drawing/2014/main" id="{55D43DAE-6864-46E7-80CC-C1DCEF56CDA4}"/>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66" name="Drop Down 24" hidden="1">
          <a:extLst>
            <a:ext uri="{63B3BB69-23CF-44E3-9099-C40C66FF867C}">
              <a14:compatExt xmlns:a14="http://schemas.microsoft.com/office/drawing/2010/main" spid="_x0000_s2072"/>
            </a:ext>
            <a:ext uri="{FF2B5EF4-FFF2-40B4-BE49-F238E27FC236}">
              <a16:creationId xmlns:a16="http://schemas.microsoft.com/office/drawing/2014/main" id="{85FA92E2-206D-4A61-8393-5467707DF80B}"/>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67" name="Drop Down 4" hidden="1">
          <a:extLst>
            <a:ext uri="{63B3BB69-23CF-44E3-9099-C40C66FF867C}">
              <a14:compatExt xmlns:a14="http://schemas.microsoft.com/office/drawing/2010/main" spid="_x0000_s2052"/>
            </a:ext>
            <a:ext uri="{FF2B5EF4-FFF2-40B4-BE49-F238E27FC236}">
              <a16:creationId xmlns:a16="http://schemas.microsoft.com/office/drawing/2014/main" id="{2D991F1E-945C-498B-9A94-0BD2DBB6AC6F}"/>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68" name="Drop Down 4" hidden="1">
          <a:extLst>
            <a:ext uri="{63B3BB69-23CF-44E3-9099-C40C66FF867C}">
              <a14:compatExt xmlns:a14="http://schemas.microsoft.com/office/drawing/2010/main" spid="_x0000_s2052"/>
            </a:ext>
            <a:ext uri="{FF2B5EF4-FFF2-40B4-BE49-F238E27FC236}">
              <a16:creationId xmlns:a16="http://schemas.microsoft.com/office/drawing/2014/main" id="{1626A01B-9B7C-4BC0-B363-087FDAAB8769}"/>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69" name="Drop Down 4" hidden="1">
          <a:extLst>
            <a:ext uri="{63B3BB69-23CF-44E3-9099-C40C66FF867C}">
              <a14:compatExt xmlns:a14="http://schemas.microsoft.com/office/drawing/2010/main" spid="_x0000_s2052"/>
            </a:ext>
            <a:ext uri="{FF2B5EF4-FFF2-40B4-BE49-F238E27FC236}">
              <a16:creationId xmlns:a16="http://schemas.microsoft.com/office/drawing/2014/main" id="{FBB1373E-C952-414E-80FD-4AC0BBC72910}"/>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70" name="Drop Down 4" hidden="1">
          <a:extLst>
            <a:ext uri="{63B3BB69-23CF-44E3-9099-C40C66FF867C}">
              <a14:compatExt xmlns:a14="http://schemas.microsoft.com/office/drawing/2010/main" spid="_x0000_s2052"/>
            </a:ext>
            <a:ext uri="{FF2B5EF4-FFF2-40B4-BE49-F238E27FC236}">
              <a16:creationId xmlns:a16="http://schemas.microsoft.com/office/drawing/2014/main" id="{41152222-3391-4FCB-89F4-D5BEDE597858}"/>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71" name="Drop Down 4" hidden="1">
          <a:extLst>
            <a:ext uri="{63B3BB69-23CF-44E3-9099-C40C66FF867C}">
              <a14:compatExt xmlns:a14="http://schemas.microsoft.com/office/drawing/2010/main" spid="_x0000_s2052"/>
            </a:ext>
            <a:ext uri="{FF2B5EF4-FFF2-40B4-BE49-F238E27FC236}">
              <a16:creationId xmlns:a16="http://schemas.microsoft.com/office/drawing/2014/main" id="{16AFB4A1-9BF5-4F5E-98B5-877D5C105EE9}"/>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72" name="Drop Down 20" hidden="1">
          <a:extLst>
            <a:ext uri="{63B3BB69-23CF-44E3-9099-C40C66FF867C}">
              <a14:compatExt xmlns:a14="http://schemas.microsoft.com/office/drawing/2010/main" spid="_x0000_s2068"/>
            </a:ext>
            <a:ext uri="{FF2B5EF4-FFF2-40B4-BE49-F238E27FC236}">
              <a16:creationId xmlns:a16="http://schemas.microsoft.com/office/drawing/2014/main" id="{DF4B6F7B-03FA-42B7-8464-77BB5F117E06}"/>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73" name="Drop Down 24" hidden="1">
          <a:extLst>
            <a:ext uri="{63B3BB69-23CF-44E3-9099-C40C66FF867C}">
              <a14:compatExt xmlns:a14="http://schemas.microsoft.com/office/drawing/2010/main" spid="_x0000_s2072"/>
            </a:ext>
            <a:ext uri="{FF2B5EF4-FFF2-40B4-BE49-F238E27FC236}">
              <a16:creationId xmlns:a16="http://schemas.microsoft.com/office/drawing/2014/main" id="{ACA44DC7-E4BE-463B-B727-F6607BB2A282}"/>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74" name="Drop Down 4" hidden="1">
          <a:extLst>
            <a:ext uri="{63B3BB69-23CF-44E3-9099-C40C66FF867C}">
              <a14:compatExt xmlns:a14="http://schemas.microsoft.com/office/drawing/2010/main" spid="_x0000_s2052"/>
            </a:ext>
            <a:ext uri="{FF2B5EF4-FFF2-40B4-BE49-F238E27FC236}">
              <a16:creationId xmlns:a16="http://schemas.microsoft.com/office/drawing/2014/main" id="{5AD48AB3-DA02-48F3-9776-BC49A038628A}"/>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75" name="Drop Down 4" hidden="1">
          <a:extLst>
            <a:ext uri="{63B3BB69-23CF-44E3-9099-C40C66FF867C}">
              <a14:compatExt xmlns:a14="http://schemas.microsoft.com/office/drawing/2010/main" spid="_x0000_s2052"/>
            </a:ext>
            <a:ext uri="{FF2B5EF4-FFF2-40B4-BE49-F238E27FC236}">
              <a16:creationId xmlns:a16="http://schemas.microsoft.com/office/drawing/2014/main" id="{BA0A2388-6633-4CF8-9DF3-3EE866FA6683}"/>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76" name="Drop Down 4" hidden="1">
          <a:extLst>
            <a:ext uri="{63B3BB69-23CF-44E3-9099-C40C66FF867C}">
              <a14:compatExt xmlns:a14="http://schemas.microsoft.com/office/drawing/2010/main" spid="_x0000_s2052"/>
            </a:ext>
            <a:ext uri="{FF2B5EF4-FFF2-40B4-BE49-F238E27FC236}">
              <a16:creationId xmlns:a16="http://schemas.microsoft.com/office/drawing/2014/main" id="{9E911810-01D2-4868-B619-33192998B924}"/>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77" name="Drop Down 4" hidden="1">
          <a:extLst>
            <a:ext uri="{63B3BB69-23CF-44E3-9099-C40C66FF867C}">
              <a14:compatExt xmlns:a14="http://schemas.microsoft.com/office/drawing/2010/main" spid="_x0000_s2052"/>
            </a:ext>
            <a:ext uri="{FF2B5EF4-FFF2-40B4-BE49-F238E27FC236}">
              <a16:creationId xmlns:a16="http://schemas.microsoft.com/office/drawing/2014/main" id="{597E29BD-D42C-4E29-998C-F56D77E64B1B}"/>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78" name="Drop Down 4" hidden="1">
          <a:extLst>
            <a:ext uri="{63B3BB69-23CF-44E3-9099-C40C66FF867C}">
              <a14:compatExt xmlns:a14="http://schemas.microsoft.com/office/drawing/2010/main" spid="_x0000_s2052"/>
            </a:ext>
            <a:ext uri="{FF2B5EF4-FFF2-40B4-BE49-F238E27FC236}">
              <a16:creationId xmlns:a16="http://schemas.microsoft.com/office/drawing/2014/main" id="{E9365BFD-61B7-4728-B602-BF08CE4D1101}"/>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79" name="Drop Down 20" hidden="1">
          <a:extLst>
            <a:ext uri="{63B3BB69-23CF-44E3-9099-C40C66FF867C}">
              <a14:compatExt xmlns:a14="http://schemas.microsoft.com/office/drawing/2010/main" spid="_x0000_s2068"/>
            </a:ext>
            <a:ext uri="{FF2B5EF4-FFF2-40B4-BE49-F238E27FC236}">
              <a16:creationId xmlns:a16="http://schemas.microsoft.com/office/drawing/2014/main" id="{89AEF88C-A770-48C2-A154-288A910111E0}"/>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80" name="Drop Down 24" hidden="1">
          <a:extLst>
            <a:ext uri="{63B3BB69-23CF-44E3-9099-C40C66FF867C}">
              <a14:compatExt xmlns:a14="http://schemas.microsoft.com/office/drawing/2010/main" spid="_x0000_s2072"/>
            </a:ext>
            <a:ext uri="{FF2B5EF4-FFF2-40B4-BE49-F238E27FC236}">
              <a16:creationId xmlns:a16="http://schemas.microsoft.com/office/drawing/2014/main" id="{473B949C-2D26-4A18-9C99-096C239D6702}"/>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81" name="Drop Down 4" hidden="1">
          <a:extLst>
            <a:ext uri="{63B3BB69-23CF-44E3-9099-C40C66FF867C}">
              <a14:compatExt xmlns:a14="http://schemas.microsoft.com/office/drawing/2010/main" spid="_x0000_s2052"/>
            </a:ext>
            <a:ext uri="{FF2B5EF4-FFF2-40B4-BE49-F238E27FC236}">
              <a16:creationId xmlns:a16="http://schemas.microsoft.com/office/drawing/2014/main" id="{7FF6F0B3-5DE0-4509-951B-612B868733D7}"/>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82" name="Drop Down 4" hidden="1">
          <a:extLst>
            <a:ext uri="{63B3BB69-23CF-44E3-9099-C40C66FF867C}">
              <a14:compatExt xmlns:a14="http://schemas.microsoft.com/office/drawing/2010/main" spid="_x0000_s2052"/>
            </a:ext>
            <a:ext uri="{FF2B5EF4-FFF2-40B4-BE49-F238E27FC236}">
              <a16:creationId xmlns:a16="http://schemas.microsoft.com/office/drawing/2014/main" id="{4EA78367-BF03-44D1-A291-A52ACEDC7DD3}"/>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83" name="Drop Down 4" hidden="1">
          <a:extLst>
            <a:ext uri="{63B3BB69-23CF-44E3-9099-C40C66FF867C}">
              <a14:compatExt xmlns:a14="http://schemas.microsoft.com/office/drawing/2010/main" spid="_x0000_s2052"/>
            </a:ext>
            <a:ext uri="{FF2B5EF4-FFF2-40B4-BE49-F238E27FC236}">
              <a16:creationId xmlns:a16="http://schemas.microsoft.com/office/drawing/2014/main" id="{408BAFDF-B86A-48CD-84CB-42D93F2CD8E1}"/>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84" name="Drop Down 4" hidden="1">
          <a:extLst>
            <a:ext uri="{63B3BB69-23CF-44E3-9099-C40C66FF867C}">
              <a14:compatExt xmlns:a14="http://schemas.microsoft.com/office/drawing/2010/main" spid="_x0000_s2052"/>
            </a:ext>
            <a:ext uri="{FF2B5EF4-FFF2-40B4-BE49-F238E27FC236}">
              <a16:creationId xmlns:a16="http://schemas.microsoft.com/office/drawing/2014/main" id="{01E3AB74-2AB6-40D5-99F1-0311DEAE8118}"/>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85" name="Drop Down 4" hidden="1">
          <a:extLst>
            <a:ext uri="{63B3BB69-23CF-44E3-9099-C40C66FF867C}">
              <a14:compatExt xmlns:a14="http://schemas.microsoft.com/office/drawing/2010/main" spid="_x0000_s2052"/>
            </a:ext>
            <a:ext uri="{FF2B5EF4-FFF2-40B4-BE49-F238E27FC236}">
              <a16:creationId xmlns:a16="http://schemas.microsoft.com/office/drawing/2014/main" id="{E05C17BF-A7F1-42C5-B1C4-A30C903CCF6F}"/>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86" name="Drop Down 20" hidden="1">
          <a:extLst>
            <a:ext uri="{63B3BB69-23CF-44E3-9099-C40C66FF867C}">
              <a14:compatExt xmlns:a14="http://schemas.microsoft.com/office/drawing/2010/main" spid="_x0000_s2068"/>
            </a:ext>
            <a:ext uri="{FF2B5EF4-FFF2-40B4-BE49-F238E27FC236}">
              <a16:creationId xmlns:a16="http://schemas.microsoft.com/office/drawing/2014/main" id="{EAEB48C8-E39B-4BF1-BDB5-518D324BC159}"/>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87" name="Drop Down 24" hidden="1">
          <a:extLst>
            <a:ext uri="{63B3BB69-23CF-44E3-9099-C40C66FF867C}">
              <a14:compatExt xmlns:a14="http://schemas.microsoft.com/office/drawing/2010/main" spid="_x0000_s2072"/>
            </a:ext>
            <a:ext uri="{FF2B5EF4-FFF2-40B4-BE49-F238E27FC236}">
              <a16:creationId xmlns:a16="http://schemas.microsoft.com/office/drawing/2014/main" id="{A19AA051-9884-4E4E-99CE-00D5C263C46D}"/>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88" name="Drop Down 4" hidden="1">
          <a:extLst>
            <a:ext uri="{63B3BB69-23CF-44E3-9099-C40C66FF867C}">
              <a14:compatExt xmlns:a14="http://schemas.microsoft.com/office/drawing/2010/main" spid="_x0000_s2052"/>
            </a:ext>
            <a:ext uri="{FF2B5EF4-FFF2-40B4-BE49-F238E27FC236}">
              <a16:creationId xmlns:a16="http://schemas.microsoft.com/office/drawing/2014/main" id="{58FCF4A8-8660-4DBD-B13D-9B34CDF20010}"/>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89" name="Drop Down 4" hidden="1">
          <a:extLst>
            <a:ext uri="{63B3BB69-23CF-44E3-9099-C40C66FF867C}">
              <a14:compatExt xmlns:a14="http://schemas.microsoft.com/office/drawing/2010/main" spid="_x0000_s2052"/>
            </a:ext>
            <a:ext uri="{FF2B5EF4-FFF2-40B4-BE49-F238E27FC236}">
              <a16:creationId xmlns:a16="http://schemas.microsoft.com/office/drawing/2014/main" id="{48DFE859-A291-4CFA-8F27-19F0215CAAF8}"/>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90" name="Drop Down 4" hidden="1">
          <a:extLst>
            <a:ext uri="{63B3BB69-23CF-44E3-9099-C40C66FF867C}">
              <a14:compatExt xmlns:a14="http://schemas.microsoft.com/office/drawing/2010/main" spid="_x0000_s2052"/>
            </a:ext>
            <a:ext uri="{FF2B5EF4-FFF2-40B4-BE49-F238E27FC236}">
              <a16:creationId xmlns:a16="http://schemas.microsoft.com/office/drawing/2014/main" id="{D37ADF3F-84DE-4A16-BB9F-BC08DC3D699C}"/>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91" name="Drop Down 4" hidden="1">
          <a:extLst>
            <a:ext uri="{63B3BB69-23CF-44E3-9099-C40C66FF867C}">
              <a14:compatExt xmlns:a14="http://schemas.microsoft.com/office/drawing/2010/main" spid="_x0000_s2052"/>
            </a:ext>
            <a:ext uri="{FF2B5EF4-FFF2-40B4-BE49-F238E27FC236}">
              <a16:creationId xmlns:a16="http://schemas.microsoft.com/office/drawing/2014/main" id="{C3DB845D-B2D5-493B-BF62-620E570B3BDC}"/>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92" name="Drop Down 4" hidden="1">
          <a:extLst>
            <a:ext uri="{63B3BB69-23CF-44E3-9099-C40C66FF867C}">
              <a14:compatExt xmlns:a14="http://schemas.microsoft.com/office/drawing/2010/main" spid="_x0000_s2052"/>
            </a:ext>
            <a:ext uri="{FF2B5EF4-FFF2-40B4-BE49-F238E27FC236}">
              <a16:creationId xmlns:a16="http://schemas.microsoft.com/office/drawing/2014/main" id="{D1AAFE26-A318-4F55-845C-EB21B0A6A935}"/>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293" name="Drop Down 20" hidden="1">
          <a:extLst>
            <a:ext uri="{63B3BB69-23CF-44E3-9099-C40C66FF867C}">
              <a14:compatExt xmlns:a14="http://schemas.microsoft.com/office/drawing/2010/main" spid="_x0000_s2068"/>
            </a:ext>
            <a:ext uri="{FF2B5EF4-FFF2-40B4-BE49-F238E27FC236}">
              <a16:creationId xmlns:a16="http://schemas.microsoft.com/office/drawing/2014/main" id="{A7E821CA-55A2-4A66-AAF5-A0907504AE67}"/>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294" name="Drop Down 24" hidden="1">
          <a:extLst>
            <a:ext uri="{63B3BB69-23CF-44E3-9099-C40C66FF867C}">
              <a14:compatExt xmlns:a14="http://schemas.microsoft.com/office/drawing/2010/main" spid="_x0000_s2072"/>
            </a:ext>
            <a:ext uri="{FF2B5EF4-FFF2-40B4-BE49-F238E27FC236}">
              <a16:creationId xmlns:a16="http://schemas.microsoft.com/office/drawing/2014/main" id="{203E31F9-50B6-4D03-B854-96E0E8424211}"/>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95" name="Drop Down 4" hidden="1">
          <a:extLst>
            <a:ext uri="{63B3BB69-23CF-44E3-9099-C40C66FF867C}">
              <a14:compatExt xmlns:a14="http://schemas.microsoft.com/office/drawing/2010/main" spid="_x0000_s2052"/>
            </a:ext>
            <a:ext uri="{FF2B5EF4-FFF2-40B4-BE49-F238E27FC236}">
              <a16:creationId xmlns:a16="http://schemas.microsoft.com/office/drawing/2014/main" id="{5A72932B-08F5-42BF-971E-5D625A962075}"/>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96" name="Drop Down 4" hidden="1">
          <a:extLst>
            <a:ext uri="{63B3BB69-23CF-44E3-9099-C40C66FF867C}">
              <a14:compatExt xmlns:a14="http://schemas.microsoft.com/office/drawing/2010/main" spid="_x0000_s2052"/>
            </a:ext>
            <a:ext uri="{FF2B5EF4-FFF2-40B4-BE49-F238E27FC236}">
              <a16:creationId xmlns:a16="http://schemas.microsoft.com/office/drawing/2014/main" id="{5106B07C-33F7-4040-A780-945176F374FE}"/>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97" name="Drop Down 4" hidden="1">
          <a:extLst>
            <a:ext uri="{63B3BB69-23CF-44E3-9099-C40C66FF867C}">
              <a14:compatExt xmlns:a14="http://schemas.microsoft.com/office/drawing/2010/main" spid="_x0000_s2052"/>
            </a:ext>
            <a:ext uri="{FF2B5EF4-FFF2-40B4-BE49-F238E27FC236}">
              <a16:creationId xmlns:a16="http://schemas.microsoft.com/office/drawing/2014/main" id="{FA7C2760-C980-4AD4-8637-8DF0907898A0}"/>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298" name="Drop Down 4" hidden="1">
          <a:extLst>
            <a:ext uri="{63B3BB69-23CF-44E3-9099-C40C66FF867C}">
              <a14:compatExt xmlns:a14="http://schemas.microsoft.com/office/drawing/2010/main" spid="_x0000_s2052"/>
            </a:ext>
            <a:ext uri="{FF2B5EF4-FFF2-40B4-BE49-F238E27FC236}">
              <a16:creationId xmlns:a16="http://schemas.microsoft.com/office/drawing/2014/main" id="{60BB1422-2202-45A1-BBBF-9B4BCB7733C7}"/>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299" name="Drop Down 4" hidden="1">
          <a:extLst>
            <a:ext uri="{63B3BB69-23CF-44E3-9099-C40C66FF867C}">
              <a14:compatExt xmlns:a14="http://schemas.microsoft.com/office/drawing/2010/main" spid="_x0000_s2052"/>
            </a:ext>
            <a:ext uri="{FF2B5EF4-FFF2-40B4-BE49-F238E27FC236}">
              <a16:creationId xmlns:a16="http://schemas.microsoft.com/office/drawing/2014/main" id="{7499DC1C-8879-4E35-A662-CD381233F3BA}"/>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300" name="Drop Down 20" hidden="1">
          <a:extLst>
            <a:ext uri="{63B3BB69-23CF-44E3-9099-C40C66FF867C}">
              <a14:compatExt xmlns:a14="http://schemas.microsoft.com/office/drawing/2010/main" spid="_x0000_s2068"/>
            </a:ext>
            <a:ext uri="{FF2B5EF4-FFF2-40B4-BE49-F238E27FC236}">
              <a16:creationId xmlns:a16="http://schemas.microsoft.com/office/drawing/2014/main" id="{D42B4D2B-A901-4F46-ADF6-A70291C98030}"/>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301" name="Drop Down 24" hidden="1">
          <a:extLst>
            <a:ext uri="{63B3BB69-23CF-44E3-9099-C40C66FF867C}">
              <a14:compatExt xmlns:a14="http://schemas.microsoft.com/office/drawing/2010/main" spid="_x0000_s2072"/>
            </a:ext>
            <a:ext uri="{FF2B5EF4-FFF2-40B4-BE49-F238E27FC236}">
              <a16:creationId xmlns:a16="http://schemas.microsoft.com/office/drawing/2014/main" id="{3F418348-9463-499D-87C3-509A65BB262F}"/>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02" name="Drop Down 4" hidden="1">
          <a:extLst>
            <a:ext uri="{63B3BB69-23CF-44E3-9099-C40C66FF867C}">
              <a14:compatExt xmlns:a14="http://schemas.microsoft.com/office/drawing/2010/main" spid="_x0000_s2052"/>
            </a:ext>
            <a:ext uri="{FF2B5EF4-FFF2-40B4-BE49-F238E27FC236}">
              <a16:creationId xmlns:a16="http://schemas.microsoft.com/office/drawing/2014/main" id="{908E4AA5-3B5C-477B-B0D3-4961644CABD5}"/>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03" name="Drop Down 4" hidden="1">
          <a:extLst>
            <a:ext uri="{63B3BB69-23CF-44E3-9099-C40C66FF867C}">
              <a14:compatExt xmlns:a14="http://schemas.microsoft.com/office/drawing/2010/main" spid="_x0000_s2052"/>
            </a:ext>
            <a:ext uri="{FF2B5EF4-FFF2-40B4-BE49-F238E27FC236}">
              <a16:creationId xmlns:a16="http://schemas.microsoft.com/office/drawing/2014/main" id="{DB816426-9860-46BB-85F3-0BC01ACEE1FC}"/>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04" name="Drop Down 4" hidden="1">
          <a:extLst>
            <a:ext uri="{63B3BB69-23CF-44E3-9099-C40C66FF867C}">
              <a14:compatExt xmlns:a14="http://schemas.microsoft.com/office/drawing/2010/main" spid="_x0000_s2052"/>
            </a:ext>
            <a:ext uri="{FF2B5EF4-FFF2-40B4-BE49-F238E27FC236}">
              <a16:creationId xmlns:a16="http://schemas.microsoft.com/office/drawing/2014/main" id="{37DA9D0F-58BC-4D36-A2CF-7FE2D0E45D36}"/>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05" name="Drop Down 4" hidden="1">
          <a:extLst>
            <a:ext uri="{63B3BB69-23CF-44E3-9099-C40C66FF867C}">
              <a14:compatExt xmlns:a14="http://schemas.microsoft.com/office/drawing/2010/main" spid="_x0000_s2052"/>
            </a:ext>
            <a:ext uri="{FF2B5EF4-FFF2-40B4-BE49-F238E27FC236}">
              <a16:creationId xmlns:a16="http://schemas.microsoft.com/office/drawing/2014/main" id="{FA300CA7-E922-40A6-88D3-3DF03846F65D}"/>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06" name="Drop Down 4" hidden="1">
          <a:extLst>
            <a:ext uri="{63B3BB69-23CF-44E3-9099-C40C66FF867C}">
              <a14:compatExt xmlns:a14="http://schemas.microsoft.com/office/drawing/2010/main" spid="_x0000_s2052"/>
            </a:ext>
            <a:ext uri="{FF2B5EF4-FFF2-40B4-BE49-F238E27FC236}">
              <a16:creationId xmlns:a16="http://schemas.microsoft.com/office/drawing/2014/main" id="{6A0669BC-CAA6-4CC7-BCEB-FD56D178E704}"/>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307" name="Drop Down 20" hidden="1">
          <a:extLst>
            <a:ext uri="{63B3BB69-23CF-44E3-9099-C40C66FF867C}">
              <a14:compatExt xmlns:a14="http://schemas.microsoft.com/office/drawing/2010/main" spid="_x0000_s2068"/>
            </a:ext>
            <a:ext uri="{FF2B5EF4-FFF2-40B4-BE49-F238E27FC236}">
              <a16:creationId xmlns:a16="http://schemas.microsoft.com/office/drawing/2014/main" id="{0F9F606C-8982-4660-B054-1F908ED20E95}"/>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308" name="Drop Down 24" hidden="1">
          <a:extLst>
            <a:ext uri="{63B3BB69-23CF-44E3-9099-C40C66FF867C}">
              <a14:compatExt xmlns:a14="http://schemas.microsoft.com/office/drawing/2010/main" spid="_x0000_s2072"/>
            </a:ext>
            <a:ext uri="{FF2B5EF4-FFF2-40B4-BE49-F238E27FC236}">
              <a16:creationId xmlns:a16="http://schemas.microsoft.com/office/drawing/2014/main" id="{4319594A-27B0-41E4-8CB6-80109E3ABFF4}"/>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09" name="Drop Down 4" hidden="1">
          <a:extLst>
            <a:ext uri="{63B3BB69-23CF-44E3-9099-C40C66FF867C}">
              <a14:compatExt xmlns:a14="http://schemas.microsoft.com/office/drawing/2010/main" spid="_x0000_s2052"/>
            </a:ext>
            <a:ext uri="{FF2B5EF4-FFF2-40B4-BE49-F238E27FC236}">
              <a16:creationId xmlns:a16="http://schemas.microsoft.com/office/drawing/2014/main" id="{F17153DF-F800-40A9-A09C-CB1735E6934C}"/>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10" name="Drop Down 4" hidden="1">
          <a:extLst>
            <a:ext uri="{63B3BB69-23CF-44E3-9099-C40C66FF867C}">
              <a14:compatExt xmlns:a14="http://schemas.microsoft.com/office/drawing/2010/main" spid="_x0000_s2052"/>
            </a:ext>
            <a:ext uri="{FF2B5EF4-FFF2-40B4-BE49-F238E27FC236}">
              <a16:creationId xmlns:a16="http://schemas.microsoft.com/office/drawing/2014/main" id="{79E6222F-DAAE-4CE7-9269-494890D0C8D5}"/>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11" name="Drop Down 4" hidden="1">
          <a:extLst>
            <a:ext uri="{63B3BB69-23CF-44E3-9099-C40C66FF867C}">
              <a14:compatExt xmlns:a14="http://schemas.microsoft.com/office/drawing/2010/main" spid="_x0000_s2052"/>
            </a:ext>
            <a:ext uri="{FF2B5EF4-FFF2-40B4-BE49-F238E27FC236}">
              <a16:creationId xmlns:a16="http://schemas.microsoft.com/office/drawing/2014/main" id="{83659DA6-4905-4F07-8443-61B95906622F}"/>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12" name="Drop Down 4" hidden="1">
          <a:extLst>
            <a:ext uri="{63B3BB69-23CF-44E3-9099-C40C66FF867C}">
              <a14:compatExt xmlns:a14="http://schemas.microsoft.com/office/drawing/2010/main" spid="_x0000_s2052"/>
            </a:ext>
            <a:ext uri="{FF2B5EF4-FFF2-40B4-BE49-F238E27FC236}">
              <a16:creationId xmlns:a16="http://schemas.microsoft.com/office/drawing/2014/main" id="{7B09321E-F3DC-45E6-8AD8-E7A59886230B}"/>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13" name="Drop Down 4" hidden="1">
          <a:extLst>
            <a:ext uri="{63B3BB69-23CF-44E3-9099-C40C66FF867C}">
              <a14:compatExt xmlns:a14="http://schemas.microsoft.com/office/drawing/2010/main" spid="_x0000_s2052"/>
            </a:ext>
            <a:ext uri="{FF2B5EF4-FFF2-40B4-BE49-F238E27FC236}">
              <a16:creationId xmlns:a16="http://schemas.microsoft.com/office/drawing/2014/main" id="{A83C2F5C-2FF5-4048-8DDA-9AB6D33D7FB2}"/>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314" name="Drop Down 20" hidden="1">
          <a:extLst>
            <a:ext uri="{63B3BB69-23CF-44E3-9099-C40C66FF867C}">
              <a14:compatExt xmlns:a14="http://schemas.microsoft.com/office/drawing/2010/main" spid="_x0000_s2068"/>
            </a:ext>
            <a:ext uri="{FF2B5EF4-FFF2-40B4-BE49-F238E27FC236}">
              <a16:creationId xmlns:a16="http://schemas.microsoft.com/office/drawing/2014/main" id="{1DCB20E0-8956-4FE3-9C99-D27EBCCB7BB6}"/>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315" name="Drop Down 24" hidden="1">
          <a:extLst>
            <a:ext uri="{63B3BB69-23CF-44E3-9099-C40C66FF867C}">
              <a14:compatExt xmlns:a14="http://schemas.microsoft.com/office/drawing/2010/main" spid="_x0000_s2072"/>
            </a:ext>
            <a:ext uri="{FF2B5EF4-FFF2-40B4-BE49-F238E27FC236}">
              <a16:creationId xmlns:a16="http://schemas.microsoft.com/office/drawing/2014/main" id="{FAC717DF-2010-45F8-9E59-C4DB80F95FCA}"/>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16" name="Drop Down 4" hidden="1">
          <a:extLst>
            <a:ext uri="{63B3BB69-23CF-44E3-9099-C40C66FF867C}">
              <a14:compatExt xmlns:a14="http://schemas.microsoft.com/office/drawing/2010/main" spid="_x0000_s2052"/>
            </a:ext>
            <a:ext uri="{FF2B5EF4-FFF2-40B4-BE49-F238E27FC236}">
              <a16:creationId xmlns:a16="http://schemas.microsoft.com/office/drawing/2014/main" id="{B7673C74-9A6D-4B96-B3C7-5A0192C56FBC}"/>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17" name="Drop Down 4" hidden="1">
          <a:extLst>
            <a:ext uri="{63B3BB69-23CF-44E3-9099-C40C66FF867C}">
              <a14:compatExt xmlns:a14="http://schemas.microsoft.com/office/drawing/2010/main" spid="_x0000_s2052"/>
            </a:ext>
            <a:ext uri="{FF2B5EF4-FFF2-40B4-BE49-F238E27FC236}">
              <a16:creationId xmlns:a16="http://schemas.microsoft.com/office/drawing/2014/main" id="{C981E201-91C7-49CD-B5E6-CE20782ADE78}"/>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18" name="Drop Down 4" hidden="1">
          <a:extLst>
            <a:ext uri="{63B3BB69-23CF-44E3-9099-C40C66FF867C}">
              <a14:compatExt xmlns:a14="http://schemas.microsoft.com/office/drawing/2010/main" spid="_x0000_s2052"/>
            </a:ext>
            <a:ext uri="{FF2B5EF4-FFF2-40B4-BE49-F238E27FC236}">
              <a16:creationId xmlns:a16="http://schemas.microsoft.com/office/drawing/2014/main" id="{6EFB4BB0-3FD8-4993-836A-B66EFDFE04A6}"/>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19" name="Drop Down 4" hidden="1">
          <a:extLst>
            <a:ext uri="{63B3BB69-23CF-44E3-9099-C40C66FF867C}">
              <a14:compatExt xmlns:a14="http://schemas.microsoft.com/office/drawing/2010/main" spid="_x0000_s2052"/>
            </a:ext>
            <a:ext uri="{FF2B5EF4-FFF2-40B4-BE49-F238E27FC236}">
              <a16:creationId xmlns:a16="http://schemas.microsoft.com/office/drawing/2014/main" id="{A9385FAA-29F0-445F-BEF6-8F9672AB0E54}"/>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20" name="Drop Down 4" hidden="1">
          <a:extLst>
            <a:ext uri="{63B3BB69-23CF-44E3-9099-C40C66FF867C}">
              <a14:compatExt xmlns:a14="http://schemas.microsoft.com/office/drawing/2010/main" spid="_x0000_s2052"/>
            </a:ext>
            <a:ext uri="{FF2B5EF4-FFF2-40B4-BE49-F238E27FC236}">
              <a16:creationId xmlns:a16="http://schemas.microsoft.com/office/drawing/2014/main" id="{324D5E22-E361-4F66-A077-4855776CB23B}"/>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321" name="Drop Down 20" hidden="1">
          <a:extLst>
            <a:ext uri="{63B3BB69-23CF-44E3-9099-C40C66FF867C}">
              <a14:compatExt xmlns:a14="http://schemas.microsoft.com/office/drawing/2010/main" spid="_x0000_s2068"/>
            </a:ext>
            <a:ext uri="{FF2B5EF4-FFF2-40B4-BE49-F238E27FC236}">
              <a16:creationId xmlns:a16="http://schemas.microsoft.com/office/drawing/2014/main" id="{700E4688-13A0-46B7-9F36-4CE2B7BFAFE3}"/>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322" name="Drop Down 24" hidden="1">
          <a:extLst>
            <a:ext uri="{63B3BB69-23CF-44E3-9099-C40C66FF867C}">
              <a14:compatExt xmlns:a14="http://schemas.microsoft.com/office/drawing/2010/main" spid="_x0000_s2072"/>
            </a:ext>
            <a:ext uri="{FF2B5EF4-FFF2-40B4-BE49-F238E27FC236}">
              <a16:creationId xmlns:a16="http://schemas.microsoft.com/office/drawing/2014/main" id="{2F7AD0C5-D887-4EF2-9E5E-ABFB112BD1E8}"/>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23" name="Drop Down 4" hidden="1">
          <a:extLst>
            <a:ext uri="{63B3BB69-23CF-44E3-9099-C40C66FF867C}">
              <a14:compatExt xmlns:a14="http://schemas.microsoft.com/office/drawing/2010/main" spid="_x0000_s2052"/>
            </a:ext>
            <a:ext uri="{FF2B5EF4-FFF2-40B4-BE49-F238E27FC236}">
              <a16:creationId xmlns:a16="http://schemas.microsoft.com/office/drawing/2014/main" id="{9978047D-81A3-46D6-BC7A-F12B6D5ECACD}"/>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24" name="Drop Down 4" hidden="1">
          <a:extLst>
            <a:ext uri="{63B3BB69-23CF-44E3-9099-C40C66FF867C}">
              <a14:compatExt xmlns:a14="http://schemas.microsoft.com/office/drawing/2010/main" spid="_x0000_s2052"/>
            </a:ext>
            <a:ext uri="{FF2B5EF4-FFF2-40B4-BE49-F238E27FC236}">
              <a16:creationId xmlns:a16="http://schemas.microsoft.com/office/drawing/2014/main" id="{89814528-6DCC-4732-8FF6-1BAD0582BCCE}"/>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25" name="Drop Down 4" hidden="1">
          <a:extLst>
            <a:ext uri="{63B3BB69-23CF-44E3-9099-C40C66FF867C}">
              <a14:compatExt xmlns:a14="http://schemas.microsoft.com/office/drawing/2010/main" spid="_x0000_s2052"/>
            </a:ext>
            <a:ext uri="{FF2B5EF4-FFF2-40B4-BE49-F238E27FC236}">
              <a16:creationId xmlns:a16="http://schemas.microsoft.com/office/drawing/2014/main" id="{9F456B7F-52D0-457F-A27E-EE91AEE5609D}"/>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26" name="Drop Down 4" hidden="1">
          <a:extLst>
            <a:ext uri="{63B3BB69-23CF-44E3-9099-C40C66FF867C}">
              <a14:compatExt xmlns:a14="http://schemas.microsoft.com/office/drawing/2010/main" spid="_x0000_s2052"/>
            </a:ext>
            <a:ext uri="{FF2B5EF4-FFF2-40B4-BE49-F238E27FC236}">
              <a16:creationId xmlns:a16="http://schemas.microsoft.com/office/drawing/2014/main" id="{A3DB1465-E79B-4617-8D30-AF5FE9CF55D9}"/>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27" name="Drop Down 4" hidden="1">
          <a:extLst>
            <a:ext uri="{63B3BB69-23CF-44E3-9099-C40C66FF867C}">
              <a14:compatExt xmlns:a14="http://schemas.microsoft.com/office/drawing/2010/main" spid="_x0000_s2052"/>
            </a:ext>
            <a:ext uri="{FF2B5EF4-FFF2-40B4-BE49-F238E27FC236}">
              <a16:creationId xmlns:a16="http://schemas.microsoft.com/office/drawing/2014/main" id="{5E6CE88D-6F0B-4244-B9B7-89A4660BABAB}"/>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328" name="Drop Down 20" hidden="1">
          <a:extLst>
            <a:ext uri="{63B3BB69-23CF-44E3-9099-C40C66FF867C}">
              <a14:compatExt xmlns:a14="http://schemas.microsoft.com/office/drawing/2010/main" spid="_x0000_s2068"/>
            </a:ext>
            <a:ext uri="{FF2B5EF4-FFF2-40B4-BE49-F238E27FC236}">
              <a16:creationId xmlns:a16="http://schemas.microsoft.com/office/drawing/2014/main" id="{1313BD78-55A2-40C6-B206-5AA293F5CC1C}"/>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329" name="Drop Down 24" hidden="1">
          <a:extLst>
            <a:ext uri="{63B3BB69-23CF-44E3-9099-C40C66FF867C}">
              <a14:compatExt xmlns:a14="http://schemas.microsoft.com/office/drawing/2010/main" spid="_x0000_s2072"/>
            </a:ext>
            <a:ext uri="{FF2B5EF4-FFF2-40B4-BE49-F238E27FC236}">
              <a16:creationId xmlns:a16="http://schemas.microsoft.com/office/drawing/2014/main" id="{9E9E98F3-C03B-4C11-9B93-A0FB9268AEC8}"/>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30" name="Drop Down 4" hidden="1">
          <a:extLst>
            <a:ext uri="{63B3BB69-23CF-44E3-9099-C40C66FF867C}">
              <a14:compatExt xmlns:a14="http://schemas.microsoft.com/office/drawing/2010/main" spid="_x0000_s2052"/>
            </a:ext>
            <a:ext uri="{FF2B5EF4-FFF2-40B4-BE49-F238E27FC236}">
              <a16:creationId xmlns:a16="http://schemas.microsoft.com/office/drawing/2014/main" id="{E74F388E-6037-411C-92BE-14C0350572EA}"/>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31" name="Drop Down 4" hidden="1">
          <a:extLst>
            <a:ext uri="{63B3BB69-23CF-44E3-9099-C40C66FF867C}">
              <a14:compatExt xmlns:a14="http://schemas.microsoft.com/office/drawing/2010/main" spid="_x0000_s2052"/>
            </a:ext>
            <a:ext uri="{FF2B5EF4-FFF2-40B4-BE49-F238E27FC236}">
              <a16:creationId xmlns:a16="http://schemas.microsoft.com/office/drawing/2014/main" id="{08E1A494-A60D-4255-935B-270B2EDEA5FA}"/>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32" name="Drop Down 4" hidden="1">
          <a:extLst>
            <a:ext uri="{63B3BB69-23CF-44E3-9099-C40C66FF867C}">
              <a14:compatExt xmlns:a14="http://schemas.microsoft.com/office/drawing/2010/main" spid="_x0000_s2052"/>
            </a:ext>
            <a:ext uri="{FF2B5EF4-FFF2-40B4-BE49-F238E27FC236}">
              <a16:creationId xmlns:a16="http://schemas.microsoft.com/office/drawing/2014/main" id="{D17B5EBC-828C-4CFD-BDD9-5A33D3DF929E}"/>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33" name="Drop Down 4" hidden="1">
          <a:extLst>
            <a:ext uri="{63B3BB69-23CF-44E3-9099-C40C66FF867C}">
              <a14:compatExt xmlns:a14="http://schemas.microsoft.com/office/drawing/2010/main" spid="_x0000_s2052"/>
            </a:ext>
            <a:ext uri="{FF2B5EF4-FFF2-40B4-BE49-F238E27FC236}">
              <a16:creationId xmlns:a16="http://schemas.microsoft.com/office/drawing/2014/main" id="{574F0009-F751-4EF0-8AEF-3579EA1C5910}"/>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34" name="Drop Down 4" hidden="1">
          <a:extLst>
            <a:ext uri="{63B3BB69-23CF-44E3-9099-C40C66FF867C}">
              <a14:compatExt xmlns:a14="http://schemas.microsoft.com/office/drawing/2010/main" spid="_x0000_s2052"/>
            </a:ext>
            <a:ext uri="{FF2B5EF4-FFF2-40B4-BE49-F238E27FC236}">
              <a16:creationId xmlns:a16="http://schemas.microsoft.com/office/drawing/2014/main" id="{E1A61FD8-AB6A-4AB0-870D-2E1164D4304E}"/>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335" name="Drop Down 20" hidden="1">
          <a:extLst>
            <a:ext uri="{63B3BB69-23CF-44E3-9099-C40C66FF867C}">
              <a14:compatExt xmlns:a14="http://schemas.microsoft.com/office/drawing/2010/main" spid="_x0000_s2068"/>
            </a:ext>
            <a:ext uri="{FF2B5EF4-FFF2-40B4-BE49-F238E27FC236}">
              <a16:creationId xmlns:a16="http://schemas.microsoft.com/office/drawing/2014/main" id="{A5869EBB-35AD-42EF-96B9-CB17AE97253C}"/>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336" name="Drop Down 24" hidden="1">
          <a:extLst>
            <a:ext uri="{63B3BB69-23CF-44E3-9099-C40C66FF867C}">
              <a14:compatExt xmlns:a14="http://schemas.microsoft.com/office/drawing/2010/main" spid="_x0000_s2072"/>
            </a:ext>
            <a:ext uri="{FF2B5EF4-FFF2-40B4-BE49-F238E27FC236}">
              <a16:creationId xmlns:a16="http://schemas.microsoft.com/office/drawing/2014/main" id="{6B2D5445-F0DA-4417-90FD-BF34E6C40B67}"/>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37" name="Drop Down 4" hidden="1">
          <a:extLst>
            <a:ext uri="{63B3BB69-23CF-44E3-9099-C40C66FF867C}">
              <a14:compatExt xmlns:a14="http://schemas.microsoft.com/office/drawing/2010/main" spid="_x0000_s2052"/>
            </a:ext>
            <a:ext uri="{FF2B5EF4-FFF2-40B4-BE49-F238E27FC236}">
              <a16:creationId xmlns:a16="http://schemas.microsoft.com/office/drawing/2014/main" id="{B132F78F-DD21-4F1C-91DE-00EB0A000BE8}"/>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38" name="Drop Down 4" hidden="1">
          <a:extLst>
            <a:ext uri="{63B3BB69-23CF-44E3-9099-C40C66FF867C}">
              <a14:compatExt xmlns:a14="http://schemas.microsoft.com/office/drawing/2010/main" spid="_x0000_s2052"/>
            </a:ext>
            <a:ext uri="{FF2B5EF4-FFF2-40B4-BE49-F238E27FC236}">
              <a16:creationId xmlns:a16="http://schemas.microsoft.com/office/drawing/2014/main" id="{5B1EA876-5A51-45BE-9ABE-53F7DEAEBBB6}"/>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39" name="Drop Down 4" hidden="1">
          <a:extLst>
            <a:ext uri="{63B3BB69-23CF-44E3-9099-C40C66FF867C}">
              <a14:compatExt xmlns:a14="http://schemas.microsoft.com/office/drawing/2010/main" spid="_x0000_s2052"/>
            </a:ext>
            <a:ext uri="{FF2B5EF4-FFF2-40B4-BE49-F238E27FC236}">
              <a16:creationId xmlns:a16="http://schemas.microsoft.com/office/drawing/2014/main" id="{5ED8FEFE-40B6-4A46-8542-DA29A3D93941}"/>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40" name="Drop Down 4" hidden="1">
          <a:extLst>
            <a:ext uri="{63B3BB69-23CF-44E3-9099-C40C66FF867C}">
              <a14:compatExt xmlns:a14="http://schemas.microsoft.com/office/drawing/2010/main" spid="_x0000_s2052"/>
            </a:ext>
            <a:ext uri="{FF2B5EF4-FFF2-40B4-BE49-F238E27FC236}">
              <a16:creationId xmlns:a16="http://schemas.microsoft.com/office/drawing/2014/main" id="{05FE82CE-9DED-4CDB-A287-AE10CC013F44}"/>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41" name="Drop Down 4" hidden="1">
          <a:extLst>
            <a:ext uri="{63B3BB69-23CF-44E3-9099-C40C66FF867C}">
              <a14:compatExt xmlns:a14="http://schemas.microsoft.com/office/drawing/2010/main" spid="_x0000_s2052"/>
            </a:ext>
            <a:ext uri="{FF2B5EF4-FFF2-40B4-BE49-F238E27FC236}">
              <a16:creationId xmlns:a16="http://schemas.microsoft.com/office/drawing/2014/main" id="{35056677-12C2-4BA7-AFC2-66E6481B5C77}"/>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279</xdr:row>
      <xdr:rowOff>0</xdr:rowOff>
    </xdr:from>
    <xdr:ext cx="1921468" cy="195685"/>
    <xdr:sp macro="" textlink="">
      <xdr:nvSpPr>
        <xdr:cNvPr id="5342" name="Drop Down 20" hidden="1">
          <a:extLst>
            <a:ext uri="{63B3BB69-23CF-44E3-9099-C40C66FF867C}">
              <a14:compatExt xmlns:a14="http://schemas.microsoft.com/office/drawing/2010/main" spid="_x0000_s2068"/>
            </a:ext>
            <a:ext uri="{FF2B5EF4-FFF2-40B4-BE49-F238E27FC236}">
              <a16:creationId xmlns:a16="http://schemas.microsoft.com/office/drawing/2014/main" id="{388FF527-0B91-4F05-A013-AAF4E07B3EF0}"/>
            </a:ext>
          </a:extLst>
        </xdr:cNvPr>
        <xdr:cNvSpPr/>
      </xdr:nvSpPr>
      <xdr:spPr bwMode="auto">
        <a:xfrm>
          <a:off x="5974080" y="543229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279</xdr:row>
      <xdr:rowOff>0</xdr:rowOff>
    </xdr:from>
    <xdr:ext cx="2476500" cy="199970"/>
    <xdr:sp macro="" textlink="">
      <xdr:nvSpPr>
        <xdr:cNvPr id="5343" name="Drop Down 24" hidden="1">
          <a:extLst>
            <a:ext uri="{63B3BB69-23CF-44E3-9099-C40C66FF867C}">
              <a14:compatExt xmlns:a14="http://schemas.microsoft.com/office/drawing/2010/main" spid="_x0000_s2072"/>
            </a:ext>
            <a:ext uri="{FF2B5EF4-FFF2-40B4-BE49-F238E27FC236}">
              <a16:creationId xmlns:a16="http://schemas.microsoft.com/office/drawing/2014/main" id="{828D4542-6575-4F12-8148-F107D5A64CA9}"/>
            </a:ext>
          </a:extLst>
        </xdr:cNvPr>
        <xdr:cNvSpPr/>
      </xdr:nvSpPr>
      <xdr:spPr bwMode="auto">
        <a:xfrm>
          <a:off x="3901440" y="54322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44" name="Drop Down 4" hidden="1">
          <a:extLst>
            <a:ext uri="{63B3BB69-23CF-44E3-9099-C40C66FF867C}">
              <a14:compatExt xmlns:a14="http://schemas.microsoft.com/office/drawing/2010/main" spid="_x0000_s2052"/>
            </a:ext>
            <a:ext uri="{FF2B5EF4-FFF2-40B4-BE49-F238E27FC236}">
              <a16:creationId xmlns:a16="http://schemas.microsoft.com/office/drawing/2014/main" id="{39C5F168-4DBE-4566-B972-8D3AEE014866}"/>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45" name="Drop Down 4" hidden="1">
          <a:extLst>
            <a:ext uri="{63B3BB69-23CF-44E3-9099-C40C66FF867C}">
              <a14:compatExt xmlns:a14="http://schemas.microsoft.com/office/drawing/2010/main" spid="_x0000_s2052"/>
            </a:ext>
            <a:ext uri="{FF2B5EF4-FFF2-40B4-BE49-F238E27FC236}">
              <a16:creationId xmlns:a16="http://schemas.microsoft.com/office/drawing/2014/main" id="{B6F12A8E-27E9-4AD3-ADBD-67DE77A2A4B3}"/>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279</xdr:row>
      <xdr:rowOff>0</xdr:rowOff>
    </xdr:from>
    <xdr:ext cx="2529840" cy="195685"/>
    <xdr:sp macro="" textlink="">
      <xdr:nvSpPr>
        <xdr:cNvPr id="5346" name="Drop Down 4" hidden="1">
          <a:extLst>
            <a:ext uri="{63B3BB69-23CF-44E3-9099-C40C66FF867C}">
              <a14:compatExt xmlns:a14="http://schemas.microsoft.com/office/drawing/2010/main" spid="_x0000_s2052"/>
            </a:ext>
            <a:ext uri="{FF2B5EF4-FFF2-40B4-BE49-F238E27FC236}">
              <a16:creationId xmlns:a16="http://schemas.microsoft.com/office/drawing/2014/main" id="{63D1B91C-806B-4336-BF22-F4B2430CC243}"/>
            </a:ext>
          </a:extLst>
        </xdr:cNvPr>
        <xdr:cNvSpPr/>
      </xdr:nvSpPr>
      <xdr:spPr bwMode="auto">
        <a:xfrm>
          <a:off x="553974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279</xdr:row>
      <xdr:rowOff>0</xdr:rowOff>
    </xdr:from>
    <xdr:ext cx="2529840" cy="195685"/>
    <xdr:sp macro="" textlink="">
      <xdr:nvSpPr>
        <xdr:cNvPr id="5347" name="Drop Down 4" hidden="1">
          <a:extLst>
            <a:ext uri="{63B3BB69-23CF-44E3-9099-C40C66FF867C}">
              <a14:compatExt xmlns:a14="http://schemas.microsoft.com/office/drawing/2010/main" spid="_x0000_s2052"/>
            </a:ext>
            <a:ext uri="{FF2B5EF4-FFF2-40B4-BE49-F238E27FC236}">
              <a16:creationId xmlns:a16="http://schemas.microsoft.com/office/drawing/2014/main" id="{61A8E747-24D1-4678-AEBC-ECF7DC6E587F}"/>
            </a:ext>
          </a:extLst>
        </xdr:cNvPr>
        <xdr:cNvSpPr/>
      </xdr:nvSpPr>
      <xdr:spPr bwMode="auto">
        <a:xfrm>
          <a:off x="5227320" y="543229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48" name="Drop Down 4" hidden="1">
          <a:extLst>
            <a:ext uri="{63B3BB69-23CF-44E3-9099-C40C66FF867C}">
              <a14:compatExt xmlns:a14="http://schemas.microsoft.com/office/drawing/2010/main" spid="_x0000_s2052"/>
            </a:ext>
            <a:ext uri="{FF2B5EF4-FFF2-40B4-BE49-F238E27FC236}">
              <a16:creationId xmlns:a16="http://schemas.microsoft.com/office/drawing/2014/main" id="{23B079D9-F190-439C-96A9-ACCA24A4BD89}"/>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49" name="Drop Down 20" hidden="1">
          <a:extLst>
            <a:ext uri="{63B3BB69-23CF-44E3-9099-C40C66FF867C}">
              <a14:compatExt xmlns:a14="http://schemas.microsoft.com/office/drawing/2010/main" spid="_x0000_s2068"/>
            </a:ext>
            <a:ext uri="{FF2B5EF4-FFF2-40B4-BE49-F238E27FC236}">
              <a16:creationId xmlns:a16="http://schemas.microsoft.com/office/drawing/2014/main" id="{8B59B466-87E6-4817-AAD9-6445B57935EC}"/>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50" name="Drop Down 24" hidden="1">
          <a:extLst>
            <a:ext uri="{63B3BB69-23CF-44E3-9099-C40C66FF867C}">
              <a14:compatExt xmlns:a14="http://schemas.microsoft.com/office/drawing/2010/main" spid="_x0000_s2072"/>
            </a:ext>
            <a:ext uri="{FF2B5EF4-FFF2-40B4-BE49-F238E27FC236}">
              <a16:creationId xmlns:a16="http://schemas.microsoft.com/office/drawing/2014/main" id="{E15BB77F-E91D-4980-A9AB-46D15CAA874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51" name="Drop Down 4" hidden="1">
          <a:extLst>
            <a:ext uri="{63B3BB69-23CF-44E3-9099-C40C66FF867C}">
              <a14:compatExt xmlns:a14="http://schemas.microsoft.com/office/drawing/2010/main" spid="_x0000_s2052"/>
            </a:ext>
            <a:ext uri="{FF2B5EF4-FFF2-40B4-BE49-F238E27FC236}">
              <a16:creationId xmlns:a16="http://schemas.microsoft.com/office/drawing/2014/main" id="{0484874A-FA38-4465-8AE4-C9C2499D036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52" name="Drop Down 4" hidden="1">
          <a:extLst>
            <a:ext uri="{63B3BB69-23CF-44E3-9099-C40C66FF867C}">
              <a14:compatExt xmlns:a14="http://schemas.microsoft.com/office/drawing/2010/main" spid="_x0000_s2052"/>
            </a:ext>
            <a:ext uri="{FF2B5EF4-FFF2-40B4-BE49-F238E27FC236}">
              <a16:creationId xmlns:a16="http://schemas.microsoft.com/office/drawing/2014/main" id="{161AEEF2-6B4B-4EE1-AC15-D541A0E55B1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53" name="Drop Down 4" hidden="1">
          <a:extLst>
            <a:ext uri="{63B3BB69-23CF-44E3-9099-C40C66FF867C}">
              <a14:compatExt xmlns:a14="http://schemas.microsoft.com/office/drawing/2010/main" spid="_x0000_s2052"/>
            </a:ext>
            <a:ext uri="{FF2B5EF4-FFF2-40B4-BE49-F238E27FC236}">
              <a16:creationId xmlns:a16="http://schemas.microsoft.com/office/drawing/2014/main" id="{BE27469D-AEF7-472E-B6C9-2AC64E24B421}"/>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54" name="Drop Down 4" hidden="1">
          <a:extLst>
            <a:ext uri="{63B3BB69-23CF-44E3-9099-C40C66FF867C}">
              <a14:compatExt xmlns:a14="http://schemas.microsoft.com/office/drawing/2010/main" spid="_x0000_s2052"/>
            </a:ext>
            <a:ext uri="{FF2B5EF4-FFF2-40B4-BE49-F238E27FC236}">
              <a16:creationId xmlns:a16="http://schemas.microsoft.com/office/drawing/2014/main" id="{63A7D290-3983-4121-8FBA-AA14998013B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55" name="Drop Down 4" hidden="1">
          <a:extLst>
            <a:ext uri="{63B3BB69-23CF-44E3-9099-C40C66FF867C}">
              <a14:compatExt xmlns:a14="http://schemas.microsoft.com/office/drawing/2010/main" spid="_x0000_s2052"/>
            </a:ext>
            <a:ext uri="{FF2B5EF4-FFF2-40B4-BE49-F238E27FC236}">
              <a16:creationId xmlns:a16="http://schemas.microsoft.com/office/drawing/2014/main" id="{DFB7C12A-73B9-4D4B-97C7-273BBF145B5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56" name="Drop Down 20" hidden="1">
          <a:extLst>
            <a:ext uri="{63B3BB69-23CF-44E3-9099-C40C66FF867C}">
              <a14:compatExt xmlns:a14="http://schemas.microsoft.com/office/drawing/2010/main" spid="_x0000_s2068"/>
            </a:ext>
            <a:ext uri="{FF2B5EF4-FFF2-40B4-BE49-F238E27FC236}">
              <a16:creationId xmlns:a16="http://schemas.microsoft.com/office/drawing/2014/main" id="{F95E950F-A8B9-4852-9E14-A255A0AB046A}"/>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57" name="Drop Down 24" hidden="1">
          <a:extLst>
            <a:ext uri="{63B3BB69-23CF-44E3-9099-C40C66FF867C}">
              <a14:compatExt xmlns:a14="http://schemas.microsoft.com/office/drawing/2010/main" spid="_x0000_s2072"/>
            </a:ext>
            <a:ext uri="{FF2B5EF4-FFF2-40B4-BE49-F238E27FC236}">
              <a16:creationId xmlns:a16="http://schemas.microsoft.com/office/drawing/2014/main" id="{EC529084-FA57-4BDD-97E0-E6C652344905}"/>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58" name="Drop Down 4" hidden="1">
          <a:extLst>
            <a:ext uri="{63B3BB69-23CF-44E3-9099-C40C66FF867C}">
              <a14:compatExt xmlns:a14="http://schemas.microsoft.com/office/drawing/2010/main" spid="_x0000_s2052"/>
            </a:ext>
            <a:ext uri="{FF2B5EF4-FFF2-40B4-BE49-F238E27FC236}">
              <a16:creationId xmlns:a16="http://schemas.microsoft.com/office/drawing/2014/main" id="{84006631-0AE9-4CA3-8A3A-D490C0A792B1}"/>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59" name="Drop Down 4" hidden="1">
          <a:extLst>
            <a:ext uri="{63B3BB69-23CF-44E3-9099-C40C66FF867C}">
              <a14:compatExt xmlns:a14="http://schemas.microsoft.com/office/drawing/2010/main" spid="_x0000_s2052"/>
            </a:ext>
            <a:ext uri="{FF2B5EF4-FFF2-40B4-BE49-F238E27FC236}">
              <a16:creationId xmlns:a16="http://schemas.microsoft.com/office/drawing/2014/main" id="{6F50AC58-3947-4EB4-8D60-8DB96814AA5F}"/>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60" name="Drop Down 4" hidden="1">
          <a:extLst>
            <a:ext uri="{63B3BB69-23CF-44E3-9099-C40C66FF867C}">
              <a14:compatExt xmlns:a14="http://schemas.microsoft.com/office/drawing/2010/main" spid="_x0000_s2052"/>
            </a:ext>
            <a:ext uri="{FF2B5EF4-FFF2-40B4-BE49-F238E27FC236}">
              <a16:creationId xmlns:a16="http://schemas.microsoft.com/office/drawing/2014/main" id="{21382C5C-3BAE-4048-981E-C781CA872A1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61" name="Drop Down 4" hidden="1">
          <a:extLst>
            <a:ext uri="{63B3BB69-23CF-44E3-9099-C40C66FF867C}">
              <a14:compatExt xmlns:a14="http://schemas.microsoft.com/office/drawing/2010/main" spid="_x0000_s2052"/>
            </a:ext>
            <a:ext uri="{FF2B5EF4-FFF2-40B4-BE49-F238E27FC236}">
              <a16:creationId xmlns:a16="http://schemas.microsoft.com/office/drawing/2014/main" id="{327637BE-5E1C-4914-AB82-273B32EDA24C}"/>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62" name="Drop Down 4" hidden="1">
          <a:extLst>
            <a:ext uri="{63B3BB69-23CF-44E3-9099-C40C66FF867C}">
              <a14:compatExt xmlns:a14="http://schemas.microsoft.com/office/drawing/2010/main" spid="_x0000_s2052"/>
            </a:ext>
            <a:ext uri="{FF2B5EF4-FFF2-40B4-BE49-F238E27FC236}">
              <a16:creationId xmlns:a16="http://schemas.microsoft.com/office/drawing/2014/main" id="{9C9D0693-A98F-4239-99F7-ECABF08CA2E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63" name="Drop Down 20" hidden="1">
          <a:extLst>
            <a:ext uri="{63B3BB69-23CF-44E3-9099-C40C66FF867C}">
              <a14:compatExt xmlns:a14="http://schemas.microsoft.com/office/drawing/2010/main" spid="_x0000_s2068"/>
            </a:ext>
            <a:ext uri="{FF2B5EF4-FFF2-40B4-BE49-F238E27FC236}">
              <a16:creationId xmlns:a16="http://schemas.microsoft.com/office/drawing/2014/main" id="{B54C9E54-5774-49C1-9572-B7F48E2AA3AA}"/>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64" name="Drop Down 24" hidden="1">
          <a:extLst>
            <a:ext uri="{63B3BB69-23CF-44E3-9099-C40C66FF867C}">
              <a14:compatExt xmlns:a14="http://schemas.microsoft.com/office/drawing/2010/main" spid="_x0000_s2072"/>
            </a:ext>
            <a:ext uri="{FF2B5EF4-FFF2-40B4-BE49-F238E27FC236}">
              <a16:creationId xmlns:a16="http://schemas.microsoft.com/office/drawing/2014/main" id="{D7AEB7BA-7B71-4D0B-9630-7D3207465170}"/>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65" name="Drop Down 4" hidden="1">
          <a:extLst>
            <a:ext uri="{63B3BB69-23CF-44E3-9099-C40C66FF867C}">
              <a14:compatExt xmlns:a14="http://schemas.microsoft.com/office/drawing/2010/main" spid="_x0000_s2052"/>
            </a:ext>
            <a:ext uri="{FF2B5EF4-FFF2-40B4-BE49-F238E27FC236}">
              <a16:creationId xmlns:a16="http://schemas.microsoft.com/office/drawing/2014/main" id="{FCB00C5F-2B49-4DF1-ABE3-65344FF7FF2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66" name="Drop Down 4" hidden="1">
          <a:extLst>
            <a:ext uri="{63B3BB69-23CF-44E3-9099-C40C66FF867C}">
              <a14:compatExt xmlns:a14="http://schemas.microsoft.com/office/drawing/2010/main" spid="_x0000_s2052"/>
            </a:ext>
            <a:ext uri="{FF2B5EF4-FFF2-40B4-BE49-F238E27FC236}">
              <a16:creationId xmlns:a16="http://schemas.microsoft.com/office/drawing/2014/main" id="{EB085F69-35D4-4C03-A3D3-561685A233A8}"/>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67" name="Drop Down 4" hidden="1">
          <a:extLst>
            <a:ext uri="{63B3BB69-23CF-44E3-9099-C40C66FF867C}">
              <a14:compatExt xmlns:a14="http://schemas.microsoft.com/office/drawing/2010/main" spid="_x0000_s2052"/>
            </a:ext>
            <a:ext uri="{FF2B5EF4-FFF2-40B4-BE49-F238E27FC236}">
              <a16:creationId xmlns:a16="http://schemas.microsoft.com/office/drawing/2014/main" id="{73BB401A-4F89-4B41-9015-0C3D49EFF4F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68" name="Drop Down 4" hidden="1">
          <a:extLst>
            <a:ext uri="{63B3BB69-23CF-44E3-9099-C40C66FF867C}">
              <a14:compatExt xmlns:a14="http://schemas.microsoft.com/office/drawing/2010/main" spid="_x0000_s2052"/>
            </a:ext>
            <a:ext uri="{FF2B5EF4-FFF2-40B4-BE49-F238E27FC236}">
              <a16:creationId xmlns:a16="http://schemas.microsoft.com/office/drawing/2014/main" id="{8C57B824-0527-4096-B842-E5328609125A}"/>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69" name="Drop Down 4" hidden="1">
          <a:extLst>
            <a:ext uri="{63B3BB69-23CF-44E3-9099-C40C66FF867C}">
              <a14:compatExt xmlns:a14="http://schemas.microsoft.com/office/drawing/2010/main" spid="_x0000_s2052"/>
            </a:ext>
            <a:ext uri="{FF2B5EF4-FFF2-40B4-BE49-F238E27FC236}">
              <a16:creationId xmlns:a16="http://schemas.microsoft.com/office/drawing/2014/main" id="{DE80EC2D-13FE-4D0F-857C-A0AE28376E9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70" name="Drop Down 20" hidden="1">
          <a:extLst>
            <a:ext uri="{63B3BB69-23CF-44E3-9099-C40C66FF867C}">
              <a14:compatExt xmlns:a14="http://schemas.microsoft.com/office/drawing/2010/main" spid="_x0000_s2068"/>
            </a:ext>
            <a:ext uri="{FF2B5EF4-FFF2-40B4-BE49-F238E27FC236}">
              <a16:creationId xmlns:a16="http://schemas.microsoft.com/office/drawing/2014/main" id="{F73088C1-D45E-4BFD-BC12-DF609270E855}"/>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71" name="Drop Down 24" hidden="1">
          <a:extLst>
            <a:ext uri="{63B3BB69-23CF-44E3-9099-C40C66FF867C}">
              <a14:compatExt xmlns:a14="http://schemas.microsoft.com/office/drawing/2010/main" spid="_x0000_s2072"/>
            </a:ext>
            <a:ext uri="{FF2B5EF4-FFF2-40B4-BE49-F238E27FC236}">
              <a16:creationId xmlns:a16="http://schemas.microsoft.com/office/drawing/2014/main" id="{D7A8A578-6015-47FA-B30B-E86BA9FF2910}"/>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72" name="Drop Down 4" hidden="1">
          <a:extLst>
            <a:ext uri="{63B3BB69-23CF-44E3-9099-C40C66FF867C}">
              <a14:compatExt xmlns:a14="http://schemas.microsoft.com/office/drawing/2010/main" spid="_x0000_s2052"/>
            </a:ext>
            <a:ext uri="{FF2B5EF4-FFF2-40B4-BE49-F238E27FC236}">
              <a16:creationId xmlns:a16="http://schemas.microsoft.com/office/drawing/2014/main" id="{4B4327C1-B694-4305-84A7-A7E4B022C055}"/>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73" name="Drop Down 4" hidden="1">
          <a:extLst>
            <a:ext uri="{63B3BB69-23CF-44E3-9099-C40C66FF867C}">
              <a14:compatExt xmlns:a14="http://schemas.microsoft.com/office/drawing/2010/main" spid="_x0000_s2052"/>
            </a:ext>
            <a:ext uri="{FF2B5EF4-FFF2-40B4-BE49-F238E27FC236}">
              <a16:creationId xmlns:a16="http://schemas.microsoft.com/office/drawing/2014/main" id="{FA8CFF77-8FD4-40E2-ADEB-C49440629C05}"/>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74" name="Drop Down 4" hidden="1">
          <a:extLst>
            <a:ext uri="{63B3BB69-23CF-44E3-9099-C40C66FF867C}">
              <a14:compatExt xmlns:a14="http://schemas.microsoft.com/office/drawing/2010/main" spid="_x0000_s2052"/>
            </a:ext>
            <a:ext uri="{FF2B5EF4-FFF2-40B4-BE49-F238E27FC236}">
              <a16:creationId xmlns:a16="http://schemas.microsoft.com/office/drawing/2014/main" id="{102661A6-A177-4007-BB52-C37BF8164070}"/>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75" name="Drop Down 4" hidden="1">
          <a:extLst>
            <a:ext uri="{63B3BB69-23CF-44E3-9099-C40C66FF867C}">
              <a14:compatExt xmlns:a14="http://schemas.microsoft.com/office/drawing/2010/main" spid="_x0000_s2052"/>
            </a:ext>
            <a:ext uri="{FF2B5EF4-FFF2-40B4-BE49-F238E27FC236}">
              <a16:creationId xmlns:a16="http://schemas.microsoft.com/office/drawing/2014/main" id="{4060D0A3-B337-4561-93A9-C4E7464C645C}"/>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76" name="Drop Down 4" hidden="1">
          <a:extLst>
            <a:ext uri="{63B3BB69-23CF-44E3-9099-C40C66FF867C}">
              <a14:compatExt xmlns:a14="http://schemas.microsoft.com/office/drawing/2010/main" spid="_x0000_s2052"/>
            </a:ext>
            <a:ext uri="{FF2B5EF4-FFF2-40B4-BE49-F238E27FC236}">
              <a16:creationId xmlns:a16="http://schemas.microsoft.com/office/drawing/2014/main" id="{7BD410D7-B2F3-48BD-8999-90370EFE1A8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77" name="Drop Down 20" hidden="1">
          <a:extLst>
            <a:ext uri="{63B3BB69-23CF-44E3-9099-C40C66FF867C}">
              <a14:compatExt xmlns:a14="http://schemas.microsoft.com/office/drawing/2010/main" spid="_x0000_s2068"/>
            </a:ext>
            <a:ext uri="{FF2B5EF4-FFF2-40B4-BE49-F238E27FC236}">
              <a16:creationId xmlns:a16="http://schemas.microsoft.com/office/drawing/2014/main" id="{C5252FD3-38D7-46CB-9812-1D41E4BEE548}"/>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78" name="Drop Down 24" hidden="1">
          <a:extLst>
            <a:ext uri="{63B3BB69-23CF-44E3-9099-C40C66FF867C}">
              <a14:compatExt xmlns:a14="http://schemas.microsoft.com/office/drawing/2010/main" spid="_x0000_s2072"/>
            </a:ext>
            <a:ext uri="{FF2B5EF4-FFF2-40B4-BE49-F238E27FC236}">
              <a16:creationId xmlns:a16="http://schemas.microsoft.com/office/drawing/2014/main" id="{71A2C26D-FCDD-464C-860D-0460FD4D49FE}"/>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79" name="Drop Down 4" hidden="1">
          <a:extLst>
            <a:ext uri="{63B3BB69-23CF-44E3-9099-C40C66FF867C}">
              <a14:compatExt xmlns:a14="http://schemas.microsoft.com/office/drawing/2010/main" spid="_x0000_s2052"/>
            </a:ext>
            <a:ext uri="{FF2B5EF4-FFF2-40B4-BE49-F238E27FC236}">
              <a16:creationId xmlns:a16="http://schemas.microsoft.com/office/drawing/2014/main" id="{E6C8C912-E79E-41D4-AA20-23F39E072712}"/>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80" name="Drop Down 4" hidden="1">
          <a:extLst>
            <a:ext uri="{63B3BB69-23CF-44E3-9099-C40C66FF867C}">
              <a14:compatExt xmlns:a14="http://schemas.microsoft.com/office/drawing/2010/main" spid="_x0000_s2052"/>
            </a:ext>
            <a:ext uri="{FF2B5EF4-FFF2-40B4-BE49-F238E27FC236}">
              <a16:creationId xmlns:a16="http://schemas.microsoft.com/office/drawing/2014/main" id="{6D189ACE-CEEF-477E-B01E-B8CDAF381DFF}"/>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81" name="Drop Down 4" hidden="1">
          <a:extLst>
            <a:ext uri="{63B3BB69-23CF-44E3-9099-C40C66FF867C}">
              <a14:compatExt xmlns:a14="http://schemas.microsoft.com/office/drawing/2010/main" spid="_x0000_s2052"/>
            </a:ext>
            <a:ext uri="{FF2B5EF4-FFF2-40B4-BE49-F238E27FC236}">
              <a16:creationId xmlns:a16="http://schemas.microsoft.com/office/drawing/2014/main" id="{B2CE3735-5718-4737-8CFA-B5A9F2B0184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82" name="Drop Down 4" hidden="1">
          <a:extLst>
            <a:ext uri="{63B3BB69-23CF-44E3-9099-C40C66FF867C}">
              <a14:compatExt xmlns:a14="http://schemas.microsoft.com/office/drawing/2010/main" spid="_x0000_s2052"/>
            </a:ext>
            <a:ext uri="{FF2B5EF4-FFF2-40B4-BE49-F238E27FC236}">
              <a16:creationId xmlns:a16="http://schemas.microsoft.com/office/drawing/2014/main" id="{B1729A9D-BD7F-48D1-B48C-7CAA246F99EA}"/>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83" name="Drop Down 4" hidden="1">
          <a:extLst>
            <a:ext uri="{63B3BB69-23CF-44E3-9099-C40C66FF867C}">
              <a14:compatExt xmlns:a14="http://schemas.microsoft.com/office/drawing/2010/main" spid="_x0000_s2052"/>
            </a:ext>
            <a:ext uri="{FF2B5EF4-FFF2-40B4-BE49-F238E27FC236}">
              <a16:creationId xmlns:a16="http://schemas.microsoft.com/office/drawing/2014/main" id="{04003658-25B7-48D0-AC09-4144BB4B691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84" name="Drop Down 20" hidden="1">
          <a:extLst>
            <a:ext uri="{63B3BB69-23CF-44E3-9099-C40C66FF867C}">
              <a14:compatExt xmlns:a14="http://schemas.microsoft.com/office/drawing/2010/main" spid="_x0000_s2068"/>
            </a:ext>
            <a:ext uri="{FF2B5EF4-FFF2-40B4-BE49-F238E27FC236}">
              <a16:creationId xmlns:a16="http://schemas.microsoft.com/office/drawing/2014/main" id="{CAD9FCD7-C6D6-4C8D-A259-8F57B28AD2C1}"/>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85" name="Drop Down 24" hidden="1">
          <a:extLst>
            <a:ext uri="{63B3BB69-23CF-44E3-9099-C40C66FF867C}">
              <a14:compatExt xmlns:a14="http://schemas.microsoft.com/office/drawing/2010/main" spid="_x0000_s2072"/>
            </a:ext>
            <a:ext uri="{FF2B5EF4-FFF2-40B4-BE49-F238E27FC236}">
              <a16:creationId xmlns:a16="http://schemas.microsoft.com/office/drawing/2014/main" id="{44426531-1FC1-4FAE-BE3D-FDE4D40239A1}"/>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86" name="Drop Down 4" hidden="1">
          <a:extLst>
            <a:ext uri="{63B3BB69-23CF-44E3-9099-C40C66FF867C}">
              <a14:compatExt xmlns:a14="http://schemas.microsoft.com/office/drawing/2010/main" spid="_x0000_s2052"/>
            </a:ext>
            <a:ext uri="{FF2B5EF4-FFF2-40B4-BE49-F238E27FC236}">
              <a16:creationId xmlns:a16="http://schemas.microsoft.com/office/drawing/2014/main" id="{335290CD-5C85-402A-A2C3-25C13156BB5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87" name="Drop Down 4" hidden="1">
          <a:extLst>
            <a:ext uri="{63B3BB69-23CF-44E3-9099-C40C66FF867C}">
              <a14:compatExt xmlns:a14="http://schemas.microsoft.com/office/drawing/2010/main" spid="_x0000_s2052"/>
            </a:ext>
            <a:ext uri="{FF2B5EF4-FFF2-40B4-BE49-F238E27FC236}">
              <a16:creationId xmlns:a16="http://schemas.microsoft.com/office/drawing/2014/main" id="{6D3BBBBA-0A71-43A6-A75F-95AA301C5A1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88" name="Drop Down 4" hidden="1">
          <a:extLst>
            <a:ext uri="{63B3BB69-23CF-44E3-9099-C40C66FF867C}">
              <a14:compatExt xmlns:a14="http://schemas.microsoft.com/office/drawing/2010/main" spid="_x0000_s2052"/>
            </a:ext>
            <a:ext uri="{FF2B5EF4-FFF2-40B4-BE49-F238E27FC236}">
              <a16:creationId xmlns:a16="http://schemas.microsoft.com/office/drawing/2014/main" id="{D74666C5-6778-4C6A-AC0D-5B6B1398056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89" name="Drop Down 4" hidden="1">
          <a:extLst>
            <a:ext uri="{63B3BB69-23CF-44E3-9099-C40C66FF867C}">
              <a14:compatExt xmlns:a14="http://schemas.microsoft.com/office/drawing/2010/main" spid="_x0000_s2052"/>
            </a:ext>
            <a:ext uri="{FF2B5EF4-FFF2-40B4-BE49-F238E27FC236}">
              <a16:creationId xmlns:a16="http://schemas.microsoft.com/office/drawing/2014/main" id="{CBD1ED29-5C57-4D7D-934D-ACA53231739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90" name="Drop Down 4" hidden="1">
          <a:extLst>
            <a:ext uri="{63B3BB69-23CF-44E3-9099-C40C66FF867C}">
              <a14:compatExt xmlns:a14="http://schemas.microsoft.com/office/drawing/2010/main" spid="_x0000_s2052"/>
            </a:ext>
            <a:ext uri="{FF2B5EF4-FFF2-40B4-BE49-F238E27FC236}">
              <a16:creationId xmlns:a16="http://schemas.microsoft.com/office/drawing/2014/main" id="{6AAC16E7-75CB-476E-827C-EA2ECD1430F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91" name="Drop Down 20" hidden="1">
          <a:extLst>
            <a:ext uri="{63B3BB69-23CF-44E3-9099-C40C66FF867C}">
              <a14:compatExt xmlns:a14="http://schemas.microsoft.com/office/drawing/2010/main" spid="_x0000_s2068"/>
            </a:ext>
            <a:ext uri="{FF2B5EF4-FFF2-40B4-BE49-F238E27FC236}">
              <a16:creationId xmlns:a16="http://schemas.microsoft.com/office/drawing/2014/main" id="{AF55405D-DEBC-4D44-A815-C85A1FAE0797}"/>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92" name="Drop Down 24" hidden="1">
          <a:extLst>
            <a:ext uri="{63B3BB69-23CF-44E3-9099-C40C66FF867C}">
              <a14:compatExt xmlns:a14="http://schemas.microsoft.com/office/drawing/2010/main" spid="_x0000_s2072"/>
            </a:ext>
            <a:ext uri="{FF2B5EF4-FFF2-40B4-BE49-F238E27FC236}">
              <a16:creationId xmlns:a16="http://schemas.microsoft.com/office/drawing/2014/main" id="{7E7D33DA-EC01-4094-9C87-E693F3875560}"/>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93" name="Drop Down 4" hidden="1">
          <a:extLst>
            <a:ext uri="{63B3BB69-23CF-44E3-9099-C40C66FF867C}">
              <a14:compatExt xmlns:a14="http://schemas.microsoft.com/office/drawing/2010/main" spid="_x0000_s2052"/>
            </a:ext>
            <a:ext uri="{FF2B5EF4-FFF2-40B4-BE49-F238E27FC236}">
              <a16:creationId xmlns:a16="http://schemas.microsoft.com/office/drawing/2014/main" id="{97D29538-C434-48A8-993C-286CEF6C9C95}"/>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94" name="Drop Down 4" hidden="1">
          <a:extLst>
            <a:ext uri="{63B3BB69-23CF-44E3-9099-C40C66FF867C}">
              <a14:compatExt xmlns:a14="http://schemas.microsoft.com/office/drawing/2010/main" spid="_x0000_s2052"/>
            </a:ext>
            <a:ext uri="{FF2B5EF4-FFF2-40B4-BE49-F238E27FC236}">
              <a16:creationId xmlns:a16="http://schemas.microsoft.com/office/drawing/2014/main" id="{36D6BEC2-5497-47E8-B303-EF756043A88A}"/>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95" name="Drop Down 4" hidden="1">
          <a:extLst>
            <a:ext uri="{63B3BB69-23CF-44E3-9099-C40C66FF867C}">
              <a14:compatExt xmlns:a14="http://schemas.microsoft.com/office/drawing/2010/main" spid="_x0000_s2052"/>
            </a:ext>
            <a:ext uri="{FF2B5EF4-FFF2-40B4-BE49-F238E27FC236}">
              <a16:creationId xmlns:a16="http://schemas.microsoft.com/office/drawing/2014/main" id="{AFB5E768-E0F9-4BB3-B22D-FA3AD9A685E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396" name="Drop Down 4" hidden="1">
          <a:extLst>
            <a:ext uri="{63B3BB69-23CF-44E3-9099-C40C66FF867C}">
              <a14:compatExt xmlns:a14="http://schemas.microsoft.com/office/drawing/2010/main" spid="_x0000_s2052"/>
            </a:ext>
            <a:ext uri="{FF2B5EF4-FFF2-40B4-BE49-F238E27FC236}">
              <a16:creationId xmlns:a16="http://schemas.microsoft.com/office/drawing/2014/main" id="{92FA6ADE-B230-4320-8DE8-3006509DB077}"/>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397" name="Drop Down 4" hidden="1">
          <a:extLst>
            <a:ext uri="{63B3BB69-23CF-44E3-9099-C40C66FF867C}">
              <a14:compatExt xmlns:a14="http://schemas.microsoft.com/office/drawing/2010/main" spid="_x0000_s2052"/>
            </a:ext>
            <a:ext uri="{FF2B5EF4-FFF2-40B4-BE49-F238E27FC236}">
              <a16:creationId xmlns:a16="http://schemas.microsoft.com/office/drawing/2014/main" id="{32E78FFC-D564-4481-B942-78421776F782}"/>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398" name="Drop Down 20" hidden="1">
          <a:extLst>
            <a:ext uri="{63B3BB69-23CF-44E3-9099-C40C66FF867C}">
              <a14:compatExt xmlns:a14="http://schemas.microsoft.com/office/drawing/2010/main" spid="_x0000_s2068"/>
            </a:ext>
            <a:ext uri="{FF2B5EF4-FFF2-40B4-BE49-F238E27FC236}">
              <a16:creationId xmlns:a16="http://schemas.microsoft.com/office/drawing/2014/main" id="{DE4CDEAE-8E15-4C64-A9A6-634FF853D73F}"/>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399" name="Drop Down 24" hidden="1">
          <a:extLst>
            <a:ext uri="{63B3BB69-23CF-44E3-9099-C40C66FF867C}">
              <a14:compatExt xmlns:a14="http://schemas.microsoft.com/office/drawing/2010/main" spid="_x0000_s2072"/>
            </a:ext>
            <a:ext uri="{FF2B5EF4-FFF2-40B4-BE49-F238E27FC236}">
              <a16:creationId xmlns:a16="http://schemas.microsoft.com/office/drawing/2014/main" id="{092AA961-A2BF-465D-9AAC-1E4BD71A8E02}"/>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00" name="Drop Down 4" hidden="1">
          <a:extLst>
            <a:ext uri="{63B3BB69-23CF-44E3-9099-C40C66FF867C}">
              <a14:compatExt xmlns:a14="http://schemas.microsoft.com/office/drawing/2010/main" spid="_x0000_s2052"/>
            </a:ext>
            <a:ext uri="{FF2B5EF4-FFF2-40B4-BE49-F238E27FC236}">
              <a16:creationId xmlns:a16="http://schemas.microsoft.com/office/drawing/2014/main" id="{92F352F6-41FD-4618-8B08-7FCC957CA34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01" name="Drop Down 4" hidden="1">
          <a:extLst>
            <a:ext uri="{63B3BB69-23CF-44E3-9099-C40C66FF867C}">
              <a14:compatExt xmlns:a14="http://schemas.microsoft.com/office/drawing/2010/main" spid="_x0000_s2052"/>
            </a:ext>
            <a:ext uri="{FF2B5EF4-FFF2-40B4-BE49-F238E27FC236}">
              <a16:creationId xmlns:a16="http://schemas.microsoft.com/office/drawing/2014/main" id="{D49DBEBE-B011-40FA-99E4-9D41B990EA42}"/>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02" name="Drop Down 4" hidden="1">
          <a:extLst>
            <a:ext uri="{63B3BB69-23CF-44E3-9099-C40C66FF867C}">
              <a14:compatExt xmlns:a14="http://schemas.microsoft.com/office/drawing/2010/main" spid="_x0000_s2052"/>
            </a:ext>
            <a:ext uri="{FF2B5EF4-FFF2-40B4-BE49-F238E27FC236}">
              <a16:creationId xmlns:a16="http://schemas.microsoft.com/office/drawing/2014/main" id="{8C325A99-7D26-46DB-AC8A-C30F8E08E7F8}"/>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03" name="Drop Down 4" hidden="1">
          <a:extLst>
            <a:ext uri="{63B3BB69-23CF-44E3-9099-C40C66FF867C}">
              <a14:compatExt xmlns:a14="http://schemas.microsoft.com/office/drawing/2010/main" spid="_x0000_s2052"/>
            </a:ext>
            <a:ext uri="{FF2B5EF4-FFF2-40B4-BE49-F238E27FC236}">
              <a16:creationId xmlns:a16="http://schemas.microsoft.com/office/drawing/2014/main" id="{146E0C55-7C84-4FE6-87FC-3B17C55A6E77}"/>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04" name="Drop Down 4" hidden="1">
          <a:extLst>
            <a:ext uri="{63B3BB69-23CF-44E3-9099-C40C66FF867C}">
              <a14:compatExt xmlns:a14="http://schemas.microsoft.com/office/drawing/2010/main" spid="_x0000_s2052"/>
            </a:ext>
            <a:ext uri="{FF2B5EF4-FFF2-40B4-BE49-F238E27FC236}">
              <a16:creationId xmlns:a16="http://schemas.microsoft.com/office/drawing/2014/main" id="{63F5752E-F547-4D6B-946A-C3219B83AFE0}"/>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05" name="Drop Down 20" hidden="1">
          <a:extLst>
            <a:ext uri="{63B3BB69-23CF-44E3-9099-C40C66FF867C}">
              <a14:compatExt xmlns:a14="http://schemas.microsoft.com/office/drawing/2010/main" spid="_x0000_s2068"/>
            </a:ext>
            <a:ext uri="{FF2B5EF4-FFF2-40B4-BE49-F238E27FC236}">
              <a16:creationId xmlns:a16="http://schemas.microsoft.com/office/drawing/2014/main" id="{F644C489-CD11-41C8-B10D-E35BD85A4BFA}"/>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06" name="Drop Down 24" hidden="1">
          <a:extLst>
            <a:ext uri="{63B3BB69-23CF-44E3-9099-C40C66FF867C}">
              <a14:compatExt xmlns:a14="http://schemas.microsoft.com/office/drawing/2010/main" spid="_x0000_s2072"/>
            </a:ext>
            <a:ext uri="{FF2B5EF4-FFF2-40B4-BE49-F238E27FC236}">
              <a16:creationId xmlns:a16="http://schemas.microsoft.com/office/drawing/2014/main" id="{9F0E0FB1-C19B-4979-A7C3-577680C64833}"/>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07" name="Drop Down 4" hidden="1">
          <a:extLst>
            <a:ext uri="{63B3BB69-23CF-44E3-9099-C40C66FF867C}">
              <a14:compatExt xmlns:a14="http://schemas.microsoft.com/office/drawing/2010/main" spid="_x0000_s2052"/>
            </a:ext>
            <a:ext uri="{FF2B5EF4-FFF2-40B4-BE49-F238E27FC236}">
              <a16:creationId xmlns:a16="http://schemas.microsoft.com/office/drawing/2014/main" id="{39C647F8-36AC-46CF-AEBC-E92E60F12635}"/>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08" name="Drop Down 4" hidden="1">
          <a:extLst>
            <a:ext uri="{63B3BB69-23CF-44E3-9099-C40C66FF867C}">
              <a14:compatExt xmlns:a14="http://schemas.microsoft.com/office/drawing/2010/main" spid="_x0000_s2052"/>
            </a:ext>
            <a:ext uri="{FF2B5EF4-FFF2-40B4-BE49-F238E27FC236}">
              <a16:creationId xmlns:a16="http://schemas.microsoft.com/office/drawing/2014/main" id="{32B8F879-6228-4776-878C-90F2B2F1B48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09" name="Drop Down 4" hidden="1">
          <a:extLst>
            <a:ext uri="{63B3BB69-23CF-44E3-9099-C40C66FF867C}">
              <a14:compatExt xmlns:a14="http://schemas.microsoft.com/office/drawing/2010/main" spid="_x0000_s2052"/>
            </a:ext>
            <a:ext uri="{FF2B5EF4-FFF2-40B4-BE49-F238E27FC236}">
              <a16:creationId xmlns:a16="http://schemas.microsoft.com/office/drawing/2014/main" id="{20DEE187-E0E2-45E0-959A-E03212DEC3FC}"/>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10" name="Drop Down 4" hidden="1">
          <a:extLst>
            <a:ext uri="{63B3BB69-23CF-44E3-9099-C40C66FF867C}">
              <a14:compatExt xmlns:a14="http://schemas.microsoft.com/office/drawing/2010/main" spid="_x0000_s2052"/>
            </a:ext>
            <a:ext uri="{FF2B5EF4-FFF2-40B4-BE49-F238E27FC236}">
              <a16:creationId xmlns:a16="http://schemas.microsoft.com/office/drawing/2014/main" id="{5056DC20-05F9-4529-80DA-B17DE43762F7}"/>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11" name="Drop Down 4" hidden="1">
          <a:extLst>
            <a:ext uri="{63B3BB69-23CF-44E3-9099-C40C66FF867C}">
              <a14:compatExt xmlns:a14="http://schemas.microsoft.com/office/drawing/2010/main" spid="_x0000_s2052"/>
            </a:ext>
            <a:ext uri="{FF2B5EF4-FFF2-40B4-BE49-F238E27FC236}">
              <a16:creationId xmlns:a16="http://schemas.microsoft.com/office/drawing/2014/main" id="{56BFA7F7-7C42-46E7-848E-57C4C52CC8B9}"/>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12" name="Drop Down 20" hidden="1">
          <a:extLst>
            <a:ext uri="{63B3BB69-23CF-44E3-9099-C40C66FF867C}">
              <a14:compatExt xmlns:a14="http://schemas.microsoft.com/office/drawing/2010/main" spid="_x0000_s2068"/>
            </a:ext>
            <a:ext uri="{FF2B5EF4-FFF2-40B4-BE49-F238E27FC236}">
              <a16:creationId xmlns:a16="http://schemas.microsoft.com/office/drawing/2014/main" id="{D485013F-34C0-48B6-BF69-087D1F8C59DF}"/>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13" name="Drop Down 24" hidden="1">
          <a:extLst>
            <a:ext uri="{63B3BB69-23CF-44E3-9099-C40C66FF867C}">
              <a14:compatExt xmlns:a14="http://schemas.microsoft.com/office/drawing/2010/main" spid="_x0000_s2072"/>
            </a:ext>
            <a:ext uri="{FF2B5EF4-FFF2-40B4-BE49-F238E27FC236}">
              <a16:creationId xmlns:a16="http://schemas.microsoft.com/office/drawing/2014/main" id="{5273C985-1E2A-4129-88EB-62BFCA0B14D3}"/>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14" name="Drop Down 4" hidden="1">
          <a:extLst>
            <a:ext uri="{63B3BB69-23CF-44E3-9099-C40C66FF867C}">
              <a14:compatExt xmlns:a14="http://schemas.microsoft.com/office/drawing/2010/main" spid="_x0000_s2052"/>
            </a:ext>
            <a:ext uri="{FF2B5EF4-FFF2-40B4-BE49-F238E27FC236}">
              <a16:creationId xmlns:a16="http://schemas.microsoft.com/office/drawing/2014/main" id="{EE5E5396-9695-44C0-9C7C-2F464F5F493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15" name="Drop Down 4" hidden="1">
          <a:extLst>
            <a:ext uri="{63B3BB69-23CF-44E3-9099-C40C66FF867C}">
              <a14:compatExt xmlns:a14="http://schemas.microsoft.com/office/drawing/2010/main" spid="_x0000_s2052"/>
            </a:ext>
            <a:ext uri="{FF2B5EF4-FFF2-40B4-BE49-F238E27FC236}">
              <a16:creationId xmlns:a16="http://schemas.microsoft.com/office/drawing/2014/main" id="{6E159025-C667-4CA4-862C-0408498AFEC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16" name="Drop Down 4" hidden="1">
          <a:extLst>
            <a:ext uri="{63B3BB69-23CF-44E3-9099-C40C66FF867C}">
              <a14:compatExt xmlns:a14="http://schemas.microsoft.com/office/drawing/2010/main" spid="_x0000_s2052"/>
            </a:ext>
            <a:ext uri="{FF2B5EF4-FFF2-40B4-BE49-F238E27FC236}">
              <a16:creationId xmlns:a16="http://schemas.microsoft.com/office/drawing/2014/main" id="{22573D5B-5879-431D-906F-2A8505C4F9A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17" name="Drop Down 4" hidden="1">
          <a:extLst>
            <a:ext uri="{63B3BB69-23CF-44E3-9099-C40C66FF867C}">
              <a14:compatExt xmlns:a14="http://schemas.microsoft.com/office/drawing/2010/main" spid="_x0000_s2052"/>
            </a:ext>
            <a:ext uri="{FF2B5EF4-FFF2-40B4-BE49-F238E27FC236}">
              <a16:creationId xmlns:a16="http://schemas.microsoft.com/office/drawing/2014/main" id="{C705B383-5494-4A30-96A3-0BAFCEEE39D5}"/>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18" name="Drop Down 4" hidden="1">
          <a:extLst>
            <a:ext uri="{63B3BB69-23CF-44E3-9099-C40C66FF867C}">
              <a14:compatExt xmlns:a14="http://schemas.microsoft.com/office/drawing/2010/main" spid="_x0000_s2052"/>
            </a:ext>
            <a:ext uri="{FF2B5EF4-FFF2-40B4-BE49-F238E27FC236}">
              <a16:creationId xmlns:a16="http://schemas.microsoft.com/office/drawing/2014/main" id="{5117D8D6-09DF-4575-9F3F-40C30FA1D46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19" name="Drop Down 20" hidden="1">
          <a:extLst>
            <a:ext uri="{63B3BB69-23CF-44E3-9099-C40C66FF867C}">
              <a14:compatExt xmlns:a14="http://schemas.microsoft.com/office/drawing/2010/main" spid="_x0000_s2068"/>
            </a:ext>
            <a:ext uri="{FF2B5EF4-FFF2-40B4-BE49-F238E27FC236}">
              <a16:creationId xmlns:a16="http://schemas.microsoft.com/office/drawing/2014/main" id="{1621AA0C-086A-46FE-A1B7-36B1A8EB9C43}"/>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20" name="Drop Down 24" hidden="1">
          <a:extLst>
            <a:ext uri="{63B3BB69-23CF-44E3-9099-C40C66FF867C}">
              <a14:compatExt xmlns:a14="http://schemas.microsoft.com/office/drawing/2010/main" spid="_x0000_s2072"/>
            </a:ext>
            <a:ext uri="{FF2B5EF4-FFF2-40B4-BE49-F238E27FC236}">
              <a16:creationId xmlns:a16="http://schemas.microsoft.com/office/drawing/2014/main" id="{A1FAABDD-25F5-48BD-8BBE-0C5C5E918E5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21" name="Drop Down 4" hidden="1">
          <a:extLst>
            <a:ext uri="{63B3BB69-23CF-44E3-9099-C40C66FF867C}">
              <a14:compatExt xmlns:a14="http://schemas.microsoft.com/office/drawing/2010/main" spid="_x0000_s2052"/>
            </a:ext>
            <a:ext uri="{FF2B5EF4-FFF2-40B4-BE49-F238E27FC236}">
              <a16:creationId xmlns:a16="http://schemas.microsoft.com/office/drawing/2014/main" id="{B295BC84-C8E3-4DDE-97D5-70EA2DCC6F5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22" name="Drop Down 4" hidden="1">
          <a:extLst>
            <a:ext uri="{63B3BB69-23CF-44E3-9099-C40C66FF867C}">
              <a14:compatExt xmlns:a14="http://schemas.microsoft.com/office/drawing/2010/main" spid="_x0000_s2052"/>
            </a:ext>
            <a:ext uri="{FF2B5EF4-FFF2-40B4-BE49-F238E27FC236}">
              <a16:creationId xmlns:a16="http://schemas.microsoft.com/office/drawing/2014/main" id="{546D8581-EBBE-472C-98E4-2558A53056CC}"/>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23" name="Drop Down 4" hidden="1">
          <a:extLst>
            <a:ext uri="{63B3BB69-23CF-44E3-9099-C40C66FF867C}">
              <a14:compatExt xmlns:a14="http://schemas.microsoft.com/office/drawing/2010/main" spid="_x0000_s2052"/>
            </a:ext>
            <a:ext uri="{FF2B5EF4-FFF2-40B4-BE49-F238E27FC236}">
              <a16:creationId xmlns:a16="http://schemas.microsoft.com/office/drawing/2014/main" id="{181C093D-24A2-41AB-8EA9-73A452F73C6A}"/>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24" name="Drop Down 4" hidden="1">
          <a:extLst>
            <a:ext uri="{63B3BB69-23CF-44E3-9099-C40C66FF867C}">
              <a14:compatExt xmlns:a14="http://schemas.microsoft.com/office/drawing/2010/main" spid="_x0000_s2052"/>
            </a:ext>
            <a:ext uri="{FF2B5EF4-FFF2-40B4-BE49-F238E27FC236}">
              <a16:creationId xmlns:a16="http://schemas.microsoft.com/office/drawing/2014/main" id="{C5D77F5C-46A1-434C-A17F-5103F1079769}"/>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25" name="Drop Down 4" hidden="1">
          <a:extLst>
            <a:ext uri="{63B3BB69-23CF-44E3-9099-C40C66FF867C}">
              <a14:compatExt xmlns:a14="http://schemas.microsoft.com/office/drawing/2010/main" spid="_x0000_s2052"/>
            </a:ext>
            <a:ext uri="{FF2B5EF4-FFF2-40B4-BE49-F238E27FC236}">
              <a16:creationId xmlns:a16="http://schemas.microsoft.com/office/drawing/2014/main" id="{903C72BB-E976-44CA-9465-0EDC2BE5E4D1}"/>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26" name="Drop Down 20" hidden="1">
          <a:extLst>
            <a:ext uri="{63B3BB69-23CF-44E3-9099-C40C66FF867C}">
              <a14:compatExt xmlns:a14="http://schemas.microsoft.com/office/drawing/2010/main" spid="_x0000_s2068"/>
            </a:ext>
            <a:ext uri="{FF2B5EF4-FFF2-40B4-BE49-F238E27FC236}">
              <a16:creationId xmlns:a16="http://schemas.microsoft.com/office/drawing/2014/main" id="{12588886-A6D4-4122-8A3A-9225351DD4DA}"/>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27" name="Drop Down 24" hidden="1">
          <a:extLst>
            <a:ext uri="{63B3BB69-23CF-44E3-9099-C40C66FF867C}">
              <a14:compatExt xmlns:a14="http://schemas.microsoft.com/office/drawing/2010/main" spid="_x0000_s2072"/>
            </a:ext>
            <a:ext uri="{FF2B5EF4-FFF2-40B4-BE49-F238E27FC236}">
              <a16:creationId xmlns:a16="http://schemas.microsoft.com/office/drawing/2014/main" id="{D394333E-DFB9-439A-9738-C4E9D346F0F6}"/>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28" name="Drop Down 4" hidden="1">
          <a:extLst>
            <a:ext uri="{63B3BB69-23CF-44E3-9099-C40C66FF867C}">
              <a14:compatExt xmlns:a14="http://schemas.microsoft.com/office/drawing/2010/main" spid="_x0000_s2052"/>
            </a:ext>
            <a:ext uri="{FF2B5EF4-FFF2-40B4-BE49-F238E27FC236}">
              <a16:creationId xmlns:a16="http://schemas.microsoft.com/office/drawing/2014/main" id="{409D3A96-EE92-44AF-BEA1-5EE40E44C771}"/>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29" name="Drop Down 4" hidden="1">
          <a:extLst>
            <a:ext uri="{63B3BB69-23CF-44E3-9099-C40C66FF867C}">
              <a14:compatExt xmlns:a14="http://schemas.microsoft.com/office/drawing/2010/main" spid="_x0000_s2052"/>
            </a:ext>
            <a:ext uri="{FF2B5EF4-FFF2-40B4-BE49-F238E27FC236}">
              <a16:creationId xmlns:a16="http://schemas.microsoft.com/office/drawing/2014/main" id="{817BB355-C365-49D1-8245-CB1228C1E5E8}"/>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30" name="Drop Down 4" hidden="1">
          <a:extLst>
            <a:ext uri="{63B3BB69-23CF-44E3-9099-C40C66FF867C}">
              <a14:compatExt xmlns:a14="http://schemas.microsoft.com/office/drawing/2010/main" spid="_x0000_s2052"/>
            </a:ext>
            <a:ext uri="{FF2B5EF4-FFF2-40B4-BE49-F238E27FC236}">
              <a16:creationId xmlns:a16="http://schemas.microsoft.com/office/drawing/2014/main" id="{0E1A8C9C-3D0E-4DF0-93F4-B262544C6148}"/>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31" name="Drop Down 4" hidden="1">
          <a:extLst>
            <a:ext uri="{63B3BB69-23CF-44E3-9099-C40C66FF867C}">
              <a14:compatExt xmlns:a14="http://schemas.microsoft.com/office/drawing/2010/main" spid="_x0000_s2052"/>
            </a:ext>
            <a:ext uri="{FF2B5EF4-FFF2-40B4-BE49-F238E27FC236}">
              <a16:creationId xmlns:a16="http://schemas.microsoft.com/office/drawing/2014/main" id="{D80C2FA7-6D14-4B4E-9F62-2C3265A5DCA3}"/>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32" name="Drop Down 4" hidden="1">
          <a:extLst>
            <a:ext uri="{63B3BB69-23CF-44E3-9099-C40C66FF867C}">
              <a14:compatExt xmlns:a14="http://schemas.microsoft.com/office/drawing/2010/main" spid="_x0000_s2052"/>
            </a:ext>
            <a:ext uri="{FF2B5EF4-FFF2-40B4-BE49-F238E27FC236}">
              <a16:creationId xmlns:a16="http://schemas.microsoft.com/office/drawing/2014/main" id="{631995E3-7650-417E-B88C-117F134D6668}"/>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33" name="Drop Down 20" hidden="1">
          <a:extLst>
            <a:ext uri="{63B3BB69-23CF-44E3-9099-C40C66FF867C}">
              <a14:compatExt xmlns:a14="http://schemas.microsoft.com/office/drawing/2010/main" spid="_x0000_s2068"/>
            </a:ext>
            <a:ext uri="{FF2B5EF4-FFF2-40B4-BE49-F238E27FC236}">
              <a16:creationId xmlns:a16="http://schemas.microsoft.com/office/drawing/2014/main" id="{35746178-48F6-43FE-B180-30EC0DD3BAC1}"/>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34" name="Drop Down 24" hidden="1">
          <a:extLst>
            <a:ext uri="{63B3BB69-23CF-44E3-9099-C40C66FF867C}">
              <a14:compatExt xmlns:a14="http://schemas.microsoft.com/office/drawing/2010/main" spid="_x0000_s2072"/>
            </a:ext>
            <a:ext uri="{FF2B5EF4-FFF2-40B4-BE49-F238E27FC236}">
              <a16:creationId xmlns:a16="http://schemas.microsoft.com/office/drawing/2014/main" id="{62EE198E-9CEE-4B85-9BA0-713AA21C9708}"/>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35" name="Drop Down 4" hidden="1">
          <a:extLst>
            <a:ext uri="{63B3BB69-23CF-44E3-9099-C40C66FF867C}">
              <a14:compatExt xmlns:a14="http://schemas.microsoft.com/office/drawing/2010/main" spid="_x0000_s2052"/>
            </a:ext>
            <a:ext uri="{FF2B5EF4-FFF2-40B4-BE49-F238E27FC236}">
              <a16:creationId xmlns:a16="http://schemas.microsoft.com/office/drawing/2014/main" id="{68E0C07B-17C3-4995-A980-115638A4BC1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36" name="Drop Down 4" hidden="1">
          <a:extLst>
            <a:ext uri="{63B3BB69-23CF-44E3-9099-C40C66FF867C}">
              <a14:compatExt xmlns:a14="http://schemas.microsoft.com/office/drawing/2010/main" spid="_x0000_s2052"/>
            </a:ext>
            <a:ext uri="{FF2B5EF4-FFF2-40B4-BE49-F238E27FC236}">
              <a16:creationId xmlns:a16="http://schemas.microsoft.com/office/drawing/2014/main" id="{F50E85BC-F115-45AF-8ED5-24E52E60349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37" name="Drop Down 4" hidden="1">
          <a:extLst>
            <a:ext uri="{63B3BB69-23CF-44E3-9099-C40C66FF867C}">
              <a14:compatExt xmlns:a14="http://schemas.microsoft.com/office/drawing/2010/main" spid="_x0000_s2052"/>
            </a:ext>
            <a:ext uri="{FF2B5EF4-FFF2-40B4-BE49-F238E27FC236}">
              <a16:creationId xmlns:a16="http://schemas.microsoft.com/office/drawing/2014/main" id="{1A891E5F-8973-4146-B79E-6F5BAF871069}"/>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38" name="Drop Down 4" hidden="1">
          <a:extLst>
            <a:ext uri="{63B3BB69-23CF-44E3-9099-C40C66FF867C}">
              <a14:compatExt xmlns:a14="http://schemas.microsoft.com/office/drawing/2010/main" spid="_x0000_s2052"/>
            </a:ext>
            <a:ext uri="{FF2B5EF4-FFF2-40B4-BE49-F238E27FC236}">
              <a16:creationId xmlns:a16="http://schemas.microsoft.com/office/drawing/2014/main" id="{45E3D908-3CE7-4B3C-A6E2-2007142D7D1A}"/>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39" name="Drop Down 4" hidden="1">
          <a:extLst>
            <a:ext uri="{63B3BB69-23CF-44E3-9099-C40C66FF867C}">
              <a14:compatExt xmlns:a14="http://schemas.microsoft.com/office/drawing/2010/main" spid="_x0000_s2052"/>
            </a:ext>
            <a:ext uri="{FF2B5EF4-FFF2-40B4-BE49-F238E27FC236}">
              <a16:creationId xmlns:a16="http://schemas.microsoft.com/office/drawing/2014/main" id="{361AAFAA-0C98-4B87-BA10-0F0F3174847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40" name="Drop Down 20" hidden="1">
          <a:extLst>
            <a:ext uri="{63B3BB69-23CF-44E3-9099-C40C66FF867C}">
              <a14:compatExt xmlns:a14="http://schemas.microsoft.com/office/drawing/2010/main" spid="_x0000_s2068"/>
            </a:ext>
            <a:ext uri="{FF2B5EF4-FFF2-40B4-BE49-F238E27FC236}">
              <a16:creationId xmlns:a16="http://schemas.microsoft.com/office/drawing/2014/main" id="{64B08BA9-A409-4DFF-AA0B-C7012F8374F2}"/>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41" name="Drop Down 24" hidden="1">
          <a:extLst>
            <a:ext uri="{63B3BB69-23CF-44E3-9099-C40C66FF867C}">
              <a14:compatExt xmlns:a14="http://schemas.microsoft.com/office/drawing/2010/main" spid="_x0000_s2072"/>
            </a:ext>
            <a:ext uri="{FF2B5EF4-FFF2-40B4-BE49-F238E27FC236}">
              <a16:creationId xmlns:a16="http://schemas.microsoft.com/office/drawing/2014/main" id="{5ACC3EE2-21C7-4293-8824-77525C116EB9}"/>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42" name="Drop Down 4" hidden="1">
          <a:extLst>
            <a:ext uri="{63B3BB69-23CF-44E3-9099-C40C66FF867C}">
              <a14:compatExt xmlns:a14="http://schemas.microsoft.com/office/drawing/2010/main" spid="_x0000_s2052"/>
            </a:ext>
            <a:ext uri="{FF2B5EF4-FFF2-40B4-BE49-F238E27FC236}">
              <a16:creationId xmlns:a16="http://schemas.microsoft.com/office/drawing/2014/main" id="{CD640CB6-2FC8-4EC0-8D5E-C1C60A4E1CE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43" name="Drop Down 4" hidden="1">
          <a:extLst>
            <a:ext uri="{63B3BB69-23CF-44E3-9099-C40C66FF867C}">
              <a14:compatExt xmlns:a14="http://schemas.microsoft.com/office/drawing/2010/main" spid="_x0000_s2052"/>
            </a:ext>
            <a:ext uri="{FF2B5EF4-FFF2-40B4-BE49-F238E27FC236}">
              <a16:creationId xmlns:a16="http://schemas.microsoft.com/office/drawing/2014/main" id="{C1D16EF8-2E2F-450A-9347-A979FF899135}"/>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44" name="Drop Down 4" hidden="1">
          <a:extLst>
            <a:ext uri="{63B3BB69-23CF-44E3-9099-C40C66FF867C}">
              <a14:compatExt xmlns:a14="http://schemas.microsoft.com/office/drawing/2010/main" spid="_x0000_s2052"/>
            </a:ext>
            <a:ext uri="{FF2B5EF4-FFF2-40B4-BE49-F238E27FC236}">
              <a16:creationId xmlns:a16="http://schemas.microsoft.com/office/drawing/2014/main" id="{070F11C6-5B12-47FE-86B5-26EF25A6CE6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45" name="Drop Down 4" hidden="1">
          <a:extLst>
            <a:ext uri="{63B3BB69-23CF-44E3-9099-C40C66FF867C}">
              <a14:compatExt xmlns:a14="http://schemas.microsoft.com/office/drawing/2010/main" spid="_x0000_s2052"/>
            </a:ext>
            <a:ext uri="{FF2B5EF4-FFF2-40B4-BE49-F238E27FC236}">
              <a16:creationId xmlns:a16="http://schemas.microsoft.com/office/drawing/2014/main" id="{C81CE507-6493-4E5D-B644-257215C55F85}"/>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46" name="Drop Down 4" hidden="1">
          <a:extLst>
            <a:ext uri="{63B3BB69-23CF-44E3-9099-C40C66FF867C}">
              <a14:compatExt xmlns:a14="http://schemas.microsoft.com/office/drawing/2010/main" spid="_x0000_s2052"/>
            </a:ext>
            <a:ext uri="{FF2B5EF4-FFF2-40B4-BE49-F238E27FC236}">
              <a16:creationId xmlns:a16="http://schemas.microsoft.com/office/drawing/2014/main" id="{B19FD5BF-0769-4CC6-8DD5-3FD6216D519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47" name="Drop Down 20" hidden="1">
          <a:extLst>
            <a:ext uri="{63B3BB69-23CF-44E3-9099-C40C66FF867C}">
              <a14:compatExt xmlns:a14="http://schemas.microsoft.com/office/drawing/2010/main" spid="_x0000_s2068"/>
            </a:ext>
            <a:ext uri="{FF2B5EF4-FFF2-40B4-BE49-F238E27FC236}">
              <a16:creationId xmlns:a16="http://schemas.microsoft.com/office/drawing/2014/main" id="{13B8CFAE-62F8-482E-B13A-4C38004C4980}"/>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48" name="Drop Down 24" hidden="1">
          <a:extLst>
            <a:ext uri="{63B3BB69-23CF-44E3-9099-C40C66FF867C}">
              <a14:compatExt xmlns:a14="http://schemas.microsoft.com/office/drawing/2010/main" spid="_x0000_s2072"/>
            </a:ext>
            <a:ext uri="{FF2B5EF4-FFF2-40B4-BE49-F238E27FC236}">
              <a16:creationId xmlns:a16="http://schemas.microsoft.com/office/drawing/2014/main" id="{D36B11AE-D1A6-4BEC-8860-628F4CCFA43B}"/>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49" name="Drop Down 4" hidden="1">
          <a:extLst>
            <a:ext uri="{63B3BB69-23CF-44E3-9099-C40C66FF867C}">
              <a14:compatExt xmlns:a14="http://schemas.microsoft.com/office/drawing/2010/main" spid="_x0000_s2052"/>
            </a:ext>
            <a:ext uri="{FF2B5EF4-FFF2-40B4-BE49-F238E27FC236}">
              <a16:creationId xmlns:a16="http://schemas.microsoft.com/office/drawing/2014/main" id="{C61B65FA-F7E5-4109-864E-E255D8AE18A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50" name="Drop Down 4" hidden="1">
          <a:extLst>
            <a:ext uri="{63B3BB69-23CF-44E3-9099-C40C66FF867C}">
              <a14:compatExt xmlns:a14="http://schemas.microsoft.com/office/drawing/2010/main" spid="_x0000_s2052"/>
            </a:ext>
            <a:ext uri="{FF2B5EF4-FFF2-40B4-BE49-F238E27FC236}">
              <a16:creationId xmlns:a16="http://schemas.microsoft.com/office/drawing/2014/main" id="{50D6D066-AD31-46DA-81E1-0D0F00A4FEC2}"/>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51" name="Drop Down 4" hidden="1">
          <a:extLst>
            <a:ext uri="{63B3BB69-23CF-44E3-9099-C40C66FF867C}">
              <a14:compatExt xmlns:a14="http://schemas.microsoft.com/office/drawing/2010/main" spid="_x0000_s2052"/>
            </a:ext>
            <a:ext uri="{FF2B5EF4-FFF2-40B4-BE49-F238E27FC236}">
              <a16:creationId xmlns:a16="http://schemas.microsoft.com/office/drawing/2014/main" id="{25680F60-F35A-428D-BCC6-A05D4E456E48}"/>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52" name="Drop Down 4" hidden="1">
          <a:extLst>
            <a:ext uri="{63B3BB69-23CF-44E3-9099-C40C66FF867C}">
              <a14:compatExt xmlns:a14="http://schemas.microsoft.com/office/drawing/2010/main" spid="_x0000_s2052"/>
            </a:ext>
            <a:ext uri="{FF2B5EF4-FFF2-40B4-BE49-F238E27FC236}">
              <a16:creationId xmlns:a16="http://schemas.microsoft.com/office/drawing/2014/main" id="{B6967421-1A36-4914-9BE6-2D986FA6A97A}"/>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53" name="Drop Down 4" hidden="1">
          <a:extLst>
            <a:ext uri="{63B3BB69-23CF-44E3-9099-C40C66FF867C}">
              <a14:compatExt xmlns:a14="http://schemas.microsoft.com/office/drawing/2010/main" spid="_x0000_s2052"/>
            </a:ext>
            <a:ext uri="{FF2B5EF4-FFF2-40B4-BE49-F238E27FC236}">
              <a16:creationId xmlns:a16="http://schemas.microsoft.com/office/drawing/2014/main" id="{F02AA15A-235D-45D5-B6A9-64651309D83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54" name="Drop Down 20" hidden="1">
          <a:extLst>
            <a:ext uri="{63B3BB69-23CF-44E3-9099-C40C66FF867C}">
              <a14:compatExt xmlns:a14="http://schemas.microsoft.com/office/drawing/2010/main" spid="_x0000_s2068"/>
            </a:ext>
            <a:ext uri="{FF2B5EF4-FFF2-40B4-BE49-F238E27FC236}">
              <a16:creationId xmlns:a16="http://schemas.microsoft.com/office/drawing/2014/main" id="{069DF30A-AE3D-4B64-A9D4-56F2022C8903}"/>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55" name="Drop Down 24" hidden="1">
          <a:extLst>
            <a:ext uri="{63B3BB69-23CF-44E3-9099-C40C66FF867C}">
              <a14:compatExt xmlns:a14="http://schemas.microsoft.com/office/drawing/2010/main" spid="_x0000_s2072"/>
            </a:ext>
            <a:ext uri="{FF2B5EF4-FFF2-40B4-BE49-F238E27FC236}">
              <a16:creationId xmlns:a16="http://schemas.microsoft.com/office/drawing/2014/main" id="{86A24429-EF82-445B-9769-C8F65C95D84D}"/>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56" name="Drop Down 4" hidden="1">
          <a:extLst>
            <a:ext uri="{63B3BB69-23CF-44E3-9099-C40C66FF867C}">
              <a14:compatExt xmlns:a14="http://schemas.microsoft.com/office/drawing/2010/main" spid="_x0000_s2052"/>
            </a:ext>
            <a:ext uri="{FF2B5EF4-FFF2-40B4-BE49-F238E27FC236}">
              <a16:creationId xmlns:a16="http://schemas.microsoft.com/office/drawing/2014/main" id="{FA7508D3-9C50-4198-ABA4-3C82F4A2471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57" name="Drop Down 4" hidden="1">
          <a:extLst>
            <a:ext uri="{63B3BB69-23CF-44E3-9099-C40C66FF867C}">
              <a14:compatExt xmlns:a14="http://schemas.microsoft.com/office/drawing/2010/main" spid="_x0000_s2052"/>
            </a:ext>
            <a:ext uri="{FF2B5EF4-FFF2-40B4-BE49-F238E27FC236}">
              <a16:creationId xmlns:a16="http://schemas.microsoft.com/office/drawing/2014/main" id="{427328AD-2ADE-47B3-9742-24DD1944D23E}"/>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58" name="Drop Down 4" hidden="1">
          <a:extLst>
            <a:ext uri="{63B3BB69-23CF-44E3-9099-C40C66FF867C}">
              <a14:compatExt xmlns:a14="http://schemas.microsoft.com/office/drawing/2010/main" spid="_x0000_s2052"/>
            </a:ext>
            <a:ext uri="{FF2B5EF4-FFF2-40B4-BE49-F238E27FC236}">
              <a16:creationId xmlns:a16="http://schemas.microsoft.com/office/drawing/2014/main" id="{9A45BB4B-13B2-45C1-91F1-A61620D316F1}"/>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59" name="Drop Down 4" hidden="1">
          <a:extLst>
            <a:ext uri="{63B3BB69-23CF-44E3-9099-C40C66FF867C}">
              <a14:compatExt xmlns:a14="http://schemas.microsoft.com/office/drawing/2010/main" spid="_x0000_s2052"/>
            </a:ext>
            <a:ext uri="{FF2B5EF4-FFF2-40B4-BE49-F238E27FC236}">
              <a16:creationId xmlns:a16="http://schemas.microsoft.com/office/drawing/2014/main" id="{FE67A505-ADD6-4C22-B4DC-D6C47C30512D}"/>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60" name="Drop Down 4" hidden="1">
          <a:extLst>
            <a:ext uri="{63B3BB69-23CF-44E3-9099-C40C66FF867C}">
              <a14:compatExt xmlns:a14="http://schemas.microsoft.com/office/drawing/2010/main" spid="_x0000_s2052"/>
            </a:ext>
            <a:ext uri="{FF2B5EF4-FFF2-40B4-BE49-F238E27FC236}">
              <a16:creationId xmlns:a16="http://schemas.microsoft.com/office/drawing/2014/main" id="{7F23607C-67D7-4B0B-BFB8-E10FCC473B2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61" name="Drop Down 20" hidden="1">
          <a:extLst>
            <a:ext uri="{63B3BB69-23CF-44E3-9099-C40C66FF867C}">
              <a14:compatExt xmlns:a14="http://schemas.microsoft.com/office/drawing/2010/main" spid="_x0000_s2068"/>
            </a:ext>
            <a:ext uri="{FF2B5EF4-FFF2-40B4-BE49-F238E27FC236}">
              <a16:creationId xmlns:a16="http://schemas.microsoft.com/office/drawing/2014/main" id="{2405447A-77DC-4A19-9F79-9DF109A1CCF9}"/>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62" name="Drop Down 24" hidden="1">
          <a:extLst>
            <a:ext uri="{63B3BB69-23CF-44E3-9099-C40C66FF867C}">
              <a14:compatExt xmlns:a14="http://schemas.microsoft.com/office/drawing/2010/main" spid="_x0000_s2072"/>
            </a:ext>
            <a:ext uri="{FF2B5EF4-FFF2-40B4-BE49-F238E27FC236}">
              <a16:creationId xmlns:a16="http://schemas.microsoft.com/office/drawing/2014/main" id="{D4E23885-0069-4EC6-AD77-690E8BF334F5}"/>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63" name="Drop Down 4" hidden="1">
          <a:extLst>
            <a:ext uri="{63B3BB69-23CF-44E3-9099-C40C66FF867C}">
              <a14:compatExt xmlns:a14="http://schemas.microsoft.com/office/drawing/2010/main" spid="_x0000_s2052"/>
            </a:ext>
            <a:ext uri="{FF2B5EF4-FFF2-40B4-BE49-F238E27FC236}">
              <a16:creationId xmlns:a16="http://schemas.microsoft.com/office/drawing/2014/main" id="{959C1DE0-0DB1-4874-B883-4E49B104EE9B}"/>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64" name="Drop Down 4" hidden="1">
          <a:extLst>
            <a:ext uri="{63B3BB69-23CF-44E3-9099-C40C66FF867C}">
              <a14:compatExt xmlns:a14="http://schemas.microsoft.com/office/drawing/2010/main" spid="_x0000_s2052"/>
            </a:ext>
            <a:ext uri="{FF2B5EF4-FFF2-40B4-BE49-F238E27FC236}">
              <a16:creationId xmlns:a16="http://schemas.microsoft.com/office/drawing/2014/main" id="{CD2ED46E-5169-416F-9C5A-C4983F54FF22}"/>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65" name="Drop Down 4" hidden="1">
          <a:extLst>
            <a:ext uri="{63B3BB69-23CF-44E3-9099-C40C66FF867C}">
              <a14:compatExt xmlns:a14="http://schemas.microsoft.com/office/drawing/2010/main" spid="_x0000_s2052"/>
            </a:ext>
            <a:ext uri="{FF2B5EF4-FFF2-40B4-BE49-F238E27FC236}">
              <a16:creationId xmlns:a16="http://schemas.microsoft.com/office/drawing/2014/main" id="{3C942659-179C-4A9A-B448-63C747FB9AD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66" name="Drop Down 4" hidden="1">
          <a:extLst>
            <a:ext uri="{63B3BB69-23CF-44E3-9099-C40C66FF867C}">
              <a14:compatExt xmlns:a14="http://schemas.microsoft.com/office/drawing/2010/main" spid="_x0000_s2052"/>
            </a:ext>
            <a:ext uri="{FF2B5EF4-FFF2-40B4-BE49-F238E27FC236}">
              <a16:creationId xmlns:a16="http://schemas.microsoft.com/office/drawing/2014/main" id="{D8D298F8-D2CE-4619-9C74-225CCE6F84C3}"/>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67" name="Drop Down 4" hidden="1">
          <a:extLst>
            <a:ext uri="{63B3BB69-23CF-44E3-9099-C40C66FF867C}">
              <a14:compatExt xmlns:a14="http://schemas.microsoft.com/office/drawing/2010/main" spid="_x0000_s2052"/>
            </a:ext>
            <a:ext uri="{FF2B5EF4-FFF2-40B4-BE49-F238E27FC236}">
              <a16:creationId xmlns:a16="http://schemas.microsoft.com/office/drawing/2014/main" id="{0B386528-47D1-475B-8A80-1E571CB3CEB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68" name="Drop Down 20" hidden="1">
          <a:extLst>
            <a:ext uri="{63B3BB69-23CF-44E3-9099-C40C66FF867C}">
              <a14:compatExt xmlns:a14="http://schemas.microsoft.com/office/drawing/2010/main" spid="_x0000_s2068"/>
            </a:ext>
            <a:ext uri="{FF2B5EF4-FFF2-40B4-BE49-F238E27FC236}">
              <a16:creationId xmlns:a16="http://schemas.microsoft.com/office/drawing/2014/main" id="{4F6E211A-38AA-47FC-9C35-B150D131B0C6}"/>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69" name="Drop Down 24" hidden="1">
          <a:extLst>
            <a:ext uri="{63B3BB69-23CF-44E3-9099-C40C66FF867C}">
              <a14:compatExt xmlns:a14="http://schemas.microsoft.com/office/drawing/2010/main" spid="_x0000_s2072"/>
            </a:ext>
            <a:ext uri="{FF2B5EF4-FFF2-40B4-BE49-F238E27FC236}">
              <a16:creationId xmlns:a16="http://schemas.microsoft.com/office/drawing/2014/main" id="{2CC676BA-C869-4EAD-B690-76C8DC89CFEB}"/>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70" name="Drop Down 4" hidden="1">
          <a:extLst>
            <a:ext uri="{63B3BB69-23CF-44E3-9099-C40C66FF867C}">
              <a14:compatExt xmlns:a14="http://schemas.microsoft.com/office/drawing/2010/main" spid="_x0000_s2052"/>
            </a:ext>
            <a:ext uri="{FF2B5EF4-FFF2-40B4-BE49-F238E27FC236}">
              <a16:creationId xmlns:a16="http://schemas.microsoft.com/office/drawing/2014/main" id="{A00873A5-C747-4F6E-8DF3-6534ED33F9AB}"/>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71" name="Drop Down 4" hidden="1">
          <a:extLst>
            <a:ext uri="{63B3BB69-23CF-44E3-9099-C40C66FF867C}">
              <a14:compatExt xmlns:a14="http://schemas.microsoft.com/office/drawing/2010/main" spid="_x0000_s2052"/>
            </a:ext>
            <a:ext uri="{FF2B5EF4-FFF2-40B4-BE49-F238E27FC236}">
              <a16:creationId xmlns:a16="http://schemas.microsoft.com/office/drawing/2014/main" id="{FBB8C9E9-71CF-4220-8FE0-1E744A59EA9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72" name="Drop Down 4" hidden="1">
          <a:extLst>
            <a:ext uri="{63B3BB69-23CF-44E3-9099-C40C66FF867C}">
              <a14:compatExt xmlns:a14="http://schemas.microsoft.com/office/drawing/2010/main" spid="_x0000_s2052"/>
            </a:ext>
            <a:ext uri="{FF2B5EF4-FFF2-40B4-BE49-F238E27FC236}">
              <a16:creationId xmlns:a16="http://schemas.microsoft.com/office/drawing/2014/main" id="{F90C571D-AC5B-4D76-844C-21B797B240FA}"/>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73" name="Drop Down 4" hidden="1">
          <a:extLst>
            <a:ext uri="{63B3BB69-23CF-44E3-9099-C40C66FF867C}">
              <a14:compatExt xmlns:a14="http://schemas.microsoft.com/office/drawing/2010/main" spid="_x0000_s2052"/>
            </a:ext>
            <a:ext uri="{FF2B5EF4-FFF2-40B4-BE49-F238E27FC236}">
              <a16:creationId xmlns:a16="http://schemas.microsoft.com/office/drawing/2014/main" id="{5B8E9452-8A69-4E70-B031-6182F78B6F0D}"/>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74" name="Drop Down 4" hidden="1">
          <a:extLst>
            <a:ext uri="{63B3BB69-23CF-44E3-9099-C40C66FF867C}">
              <a14:compatExt xmlns:a14="http://schemas.microsoft.com/office/drawing/2010/main" spid="_x0000_s2052"/>
            </a:ext>
            <a:ext uri="{FF2B5EF4-FFF2-40B4-BE49-F238E27FC236}">
              <a16:creationId xmlns:a16="http://schemas.microsoft.com/office/drawing/2014/main" id="{3493AFC0-07E3-4BED-ACA2-4D159F3ED251}"/>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75" name="Drop Down 20" hidden="1">
          <a:extLst>
            <a:ext uri="{63B3BB69-23CF-44E3-9099-C40C66FF867C}">
              <a14:compatExt xmlns:a14="http://schemas.microsoft.com/office/drawing/2010/main" spid="_x0000_s2068"/>
            </a:ext>
            <a:ext uri="{FF2B5EF4-FFF2-40B4-BE49-F238E27FC236}">
              <a16:creationId xmlns:a16="http://schemas.microsoft.com/office/drawing/2014/main" id="{8FAB9B88-1650-4616-9010-56B37FCB6622}"/>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76" name="Drop Down 24" hidden="1">
          <a:extLst>
            <a:ext uri="{63B3BB69-23CF-44E3-9099-C40C66FF867C}">
              <a14:compatExt xmlns:a14="http://schemas.microsoft.com/office/drawing/2010/main" spid="_x0000_s2072"/>
            </a:ext>
            <a:ext uri="{FF2B5EF4-FFF2-40B4-BE49-F238E27FC236}">
              <a16:creationId xmlns:a16="http://schemas.microsoft.com/office/drawing/2014/main" id="{D09D7974-00A1-42BE-AD72-6C84FAFA2EA4}"/>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77" name="Drop Down 4" hidden="1">
          <a:extLst>
            <a:ext uri="{63B3BB69-23CF-44E3-9099-C40C66FF867C}">
              <a14:compatExt xmlns:a14="http://schemas.microsoft.com/office/drawing/2010/main" spid="_x0000_s2052"/>
            </a:ext>
            <a:ext uri="{FF2B5EF4-FFF2-40B4-BE49-F238E27FC236}">
              <a16:creationId xmlns:a16="http://schemas.microsoft.com/office/drawing/2014/main" id="{A8397802-61AC-43A5-9D10-148939FBC789}"/>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78" name="Drop Down 4" hidden="1">
          <a:extLst>
            <a:ext uri="{63B3BB69-23CF-44E3-9099-C40C66FF867C}">
              <a14:compatExt xmlns:a14="http://schemas.microsoft.com/office/drawing/2010/main" spid="_x0000_s2052"/>
            </a:ext>
            <a:ext uri="{FF2B5EF4-FFF2-40B4-BE49-F238E27FC236}">
              <a16:creationId xmlns:a16="http://schemas.microsoft.com/office/drawing/2014/main" id="{C27CDC03-E04E-4C2B-8F8C-27FD979B23BE}"/>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79" name="Drop Down 4" hidden="1">
          <a:extLst>
            <a:ext uri="{63B3BB69-23CF-44E3-9099-C40C66FF867C}">
              <a14:compatExt xmlns:a14="http://schemas.microsoft.com/office/drawing/2010/main" spid="_x0000_s2052"/>
            </a:ext>
            <a:ext uri="{FF2B5EF4-FFF2-40B4-BE49-F238E27FC236}">
              <a16:creationId xmlns:a16="http://schemas.microsoft.com/office/drawing/2014/main" id="{123E1030-361F-4A8F-9177-B82122C0E34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80" name="Drop Down 4" hidden="1">
          <a:extLst>
            <a:ext uri="{63B3BB69-23CF-44E3-9099-C40C66FF867C}">
              <a14:compatExt xmlns:a14="http://schemas.microsoft.com/office/drawing/2010/main" spid="_x0000_s2052"/>
            </a:ext>
            <a:ext uri="{FF2B5EF4-FFF2-40B4-BE49-F238E27FC236}">
              <a16:creationId xmlns:a16="http://schemas.microsoft.com/office/drawing/2014/main" id="{BB48B377-C161-4961-B99C-0561007353B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81" name="Drop Down 4" hidden="1">
          <a:extLst>
            <a:ext uri="{63B3BB69-23CF-44E3-9099-C40C66FF867C}">
              <a14:compatExt xmlns:a14="http://schemas.microsoft.com/office/drawing/2010/main" spid="_x0000_s2052"/>
            </a:ext>
            <a:ext uri="{FF2B5EF4-FFF2-40B4-BE49-F238E27FC236}">
              <a16:creationId xmlns:a16="http://schemas.microsoft.com/office/drawing/2014/main" id="{870F0D13-9281-497E-87D3-8C62D422DA1A}"/>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82" name="Drop Down 20" hidden="1">
          <a:extLst>
            <a:ext uri="{63B3BB69-23CF-44E3-9099-C40C66FF867C}">
              <a14:compatExt xmlns:a14="http://schemas.microsoft.com/office/drawing/2010/main" spid="_x0000_s2068"/>
            </a:ext>
            <a:ext uri="{FF2B5EF4-FFF2-40B4-BE49-F238E27FC236}">
              <a16:creationId xmlns:a16="http://schemas.microsoft.com/office/drawing/2014/main" id="{D3B082F6-CB29-42AE-998A-E648C17CB061}"/>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83" name="Drop Down 24" hidden="1">
          <a:extLst>
            <a:ext uri="{63B3BB69-23CF-44E3-9099-C40C66FF867C}">
              <a14:compatExt xmlns:a14="http://schemas.microsoft.com/office/drawing/2010/main" spid="_x0000_s2072"/>
            </a:ext>
            <a:ext uri="{FF2B5EF4-FFF2-40B4-BE49-F238E27FC236}">
              <a16:creationId xmlns:a16="http://schemas.microsoft.com/office/drawing/2014/main" id="{349D184A-08E2-458F-A86E-85C5CB16D305}"/>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84" name="Drop Down 4" hidden="1">
          <a:extLst>
            <a:ext uri="{63B3BB69-23CF-44E3-9099-C40C66FF867C}">
              <a14:compatExt xmlns:a14="http://schemas.microsoft.com/office/drawing/2010/main" spid="_x0000_s2052"/>
            </a:ext>
            <a:ext uri="{FF2B5EF4-FFF2-40B4-BE49-F238E27FC236}">
              <a16:creationId xmlns:a16="http://schemas.microsoft.com/office/drawing/2014/main" id="{1C1BB1B4-673B-4600-998C-931819B1EEA2}"/>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85" name="Drop Down 4" hidden="1">
          <a:extLst>
            <a:ext uri="{63B3BB69-23CF-44E3-9099-C40C66FF867C}">
              <a14:compatExt xmlns:a14="http://schemas.microsoft.com/office/drawing/2010/main" spid="_x0000_s2052"/>
            </a:ext>
            <a:ext uri="{FF2B5EF4-FFF2-40B4-BE49-F238E27FC236}">
              <a16:creationId xmlns:a16="http://schemas.microsoft.com/office/drawing/2014/main" id="{A122F5AE-58C6-4EC0-917F-63632FF85149}"/>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86" name="Drop Down 4" hidden="1">
          <a:extLst>
            <a:ext uri="{63B3BB69-23CF-44E3-9099-C40C66FF867C}">
              <a14:compatExt xmlns:a14="http://schemas.microsoft.com/office/drawing/2010/main" spid="_x0000_s2052"/>
            </a:ext>
            <a:ext uri="{FF2B5EF4-FFF2-40B4-BE49-F238E27FC236}">
              <a16:creationId xmlns:a16="http://schemas.microsoft.com/office/drawing/2014/main" id="{D7B92CBD-EA81-45CD-9BD5-9449C9511B2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87" name="Drop Down 4" hidden="1">
          <a:extLst>
            <a:ext uri="{63B3BB69-23CF-44E3-9099-C40C66FF867C}">
              <a14:compatExt xmlns:a14="http://schemas.microsoft.com/office/drawing/2010/main" spid="_x0000_s2052"/>
            </a:ext>
            <a:ext uri="{FF2B5EF4-FFF2-40B4-BE49-F238E27FC236}">
              <a16:creationId xmlns:a16="http://schemas.microsoft.com/office/drawing/2014/main" id="{AD73519C-FFBD-4A6D-9FF5-4A745441F16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88" name="Drop Down 4" hidden="1">
          <a:extLst>
            <a:ext uri="{63B3BB69-23CF-44E3-9099-C40C66FF867C}">
              <a14:compatExt xmlns:a14="http://schemas.microsoft.com/office/drawing/2010/main" spid="_x0000_s2052"/>
            </a:ext>
            <a:ext uri="{FF2B5EF4-FFF2-40B4-BE49-F238E27FC236}">
              <a16:creationId xmlns:a16="http://schemas.microsoft.com/office/drawing/2014/main" id="{277E0D17-E8C0-4F9F-82F7-B0A9C0528AB0}"/>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89" name="Drop Down 20" hidden="1">
          <a:extLst>
            <a:ext uri="{63B3BB69-23CF-44E3-9099-C40C66FF867C}">
              <a14:compatExt xmlns:a14="http://schemas.microsoft.com/office/drawing/2010/main" spid="_x0000_s2068"/>
            </a:ext>
            <a:ext uri="{FF2B5EF4-FFF2-40B4-BE49-F238E27FC236}">
              <a16:creationId xmlns:a16="http://schemas.microsoft.com/office/drawing/2014/main" id="{DB17C499-4D7F-49F2-B2D4-782FAB408A01}"/>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90" name="Drop Down 24" hidden="1">
          <a:extLst>
            <a:ext uri="{63B3BB69-23CF-44E3-9099-C40C66FF867C}">
              <a14:compatExt xmlns:a14="http://schemas.microsoft.com/office/drawing/2010/main" spid="_x0000_s2072"/>
            </a:ext>
            <a:ext uri="{FF2B5EF4-FFF2-40B4-BE49-F238E27FC236}">
              <a16:creationId xmlns:a16="http://schemas.microsoft.com/office/drawing/2014/main" id="{6E5B2A87-7B78-4532-AF47-59C71519643A}"/>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91" name="Drop Down 4" hidden="1">
          <a:extLst>
            <a:ext uri="{63B3BB69-23CF-44E3-9099-C40C66FF867C}">
              <a14:compatExt xmlns:a14="http://schemas.microsoft.com/office/drawing/2010/main" spid="_x0000_s2052"/>
            </a:ext>
            <a:ext uri="{FF2B5EF4-FFF2-40B4-BE49-F238E27FC236}">
              <a16:creationId xmlns:a16="http://schemas.microsoft.com/office/drawing/2014/main" id="{46CA5878-2C6D-4546-8D64-E399409C8D2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92" name="Drop Down 4" hidden="1">
          <a:extLst>
            <a:ext uri="{63B3BB69-23CF-44E3-9099-C40C66FF867C}">
              <a14:compatExt xmlns:a14="http://schemas.microsoft.com/office/drawing/2010/main" spid="_x0000_s2052"/>
            </a:ext>
            <a:ext uri="{FF2B5EF4-FFF2-40B4-BE49-F238E27FC236}">
              <a16:creationId xmlns:a16="http://schemas.microsoft.com/office/drawing/2014/main" id="{2B80C273-0AE3-4EC0-B607-147712B745A6}"/>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93" name="Drop Down 4" hidden="1">
          <a:extLst>
            <a:ext uri="{63B3BB69-23CF-44E3-9099-C40C66FF867C}">
              <a14:compatExt xmlns:a14="http://schemas.microsoft.com/office/drawing/2010/main" spid="_x0000_s2052"/>
            </a:ext>
            <a:ext uri="{FF2B5EF4-FFF2-40B4-BE49-F238E27FC236}">
              <a16:creationId xmlns:a16="http://schemas.microsoft.com/office/drawing/2014/main" id="{C84ED7C3-BB9D-4DBD-A0D6-71E77C02FD8A}"/>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94" name="Drop Down 4" hidden="1">
          <a:extLst>
            <a:ext uri="{63B3BB69-23CF-44E3-9099-C40C66FF867C}">
              <a14:compatExt xmlns:a14="http://schemas.microsoft.com/office/drawing/2010/main" spid="_x0000_s2052"/>
            </a:ext>
            <a:ext uri="{FF2B5EF4-FFF2-40B4-BE49-F238E27FC236}">
              <a16:creationId xmlns:a16="http://schemas.microsoft.com/office/drawing/2014/main" id="{3C263AC6-7DCD-4874-9D65-C8EB2FF94F8A}"/>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95" name="Drop Down 4" hidden="1">
          <a:extLst>
            <a:ext uri="{63B3BB69-23CF-44E3-9099-C40C66FF867C}">
              <a14:compatExt xmlns:a14="http://schemas.microsoft.com/office/drawing/2010/main" spid="_x0000_s2052"/>
            </a:ext>
            <a:ext uri="{FF2B5EF4-FFF2-40B4-BE49-F238E27FC236}">
              <a16:creationId xmlns:a16="http://schemas.microsoft.com/office/drawing/2014/main" id="{71031600-926E-4E0D-B2F4-5B97CBC6947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496" name="Drop Down 20" hidden="1">
          <a:extLst>
            <a:ext uri="{63B3BB69-23CF-44E3-9099-C40C66FF867C}">
              <a14:compatExt xmlns:a14="http://schemas.microsoft.com/office/drawing/2010/main" spid="_x0000_s2068"/>
            </a:ext>
            <a:ext uri="{FF2B5EF4-FFF2-40B4-BE49-F238E27FC236}">
              <a16:creationId xmlns:a16="http://schemas.microsoft.com/office/drawing/2014/main" id="{6114D57E-CC2A-442C-9B00-B08A2EE74A0C}"/>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497" name="Drop Down 24" hidden="1">
          <a:extLst>
            <a:ext uri="{63B3BB69-23CF-44E3-9099-C40C66FF867C}">
              <a14:compatExt xmlns:a14="http://schemas.microsoft.com/office/drawing/2010/main" spid="_x0000_s2072"/>
            </a:ext>
            <a:ext uri="{FF2B5EF4-FFF2-40B4-BE49-F238E27FC236}">
              <a16:creationId xmlns:a16="http://schemas.microsoft.com/office/drawing/2014/main" id="{17A95725-0173-491A-A0B4-162A6D64142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498" name="Drop Down 4" hidden="1">
          <a:extLst>
            <a:ext uri="{63B3BB69-23CF-44E3-9099-C40C66FF867C}">
              <a14:compatExt xmlns:a14="http://schemas.microsoft.com/office/drawing/2010/main" spid="_x0000_s2052"/>
            </a:ext>
            <a:ext uri="{FF2B5EF4-FFF2-40B4-BE49-F238E27FC236}">
              <a16:creationId xmlns:a16="http://schemas.microsoft.com/office/drawing/2014/main" id="{395253F6-3D7B-4AB4-9293-E748CA03E78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499" name="Drop Down 4" hidden="1">
          <a:extLst>
            <a:ext uri="{63B3BB69-23CF-44E3-9099-C40C66FF867C}">
              <a14:compatExt xmlns:a14="http://schemas.microsoft.com/office/drawing/2010/main" spid="_x0000_s2052"/>
            </a:ext>
            <a:ext uri="{FF2B5EF4-FFF2-40B4-BE49-F238E27FC236}">
              <a16:creationId xmlns:a16="http://schemas.microsoft.com/office/drawing/2014/main" id="{ACB4E610-B16A-4925-8E28-0697A0FF46F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00" name="Drop Down 4" hidden="1">
          <a:extLst>
            <a:ext uri="{63B3BB69-23CF-44E3-9099-C40C66FF867C}">
              <a14:compatExt xmlns:a14="http://schemas.microsoft.com/office/drawing/2010/main" spid="_x0000_s2052"/>
            </a:ext>
            <a:ext uri="{FF2B5EF4-FFF2-40B4-BE49-F238E27FC236}">
              <a16:creationId xmlns:a16="http://schemas.microsoft.com/office/drawing/2014/main" id="{2E2D5118-B5D3-41AD-A736-DAAB81694FA2}"/>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01" name="Drop Down 4" hidden="1">
          <a:extLst>
            <a:ext uri="{63B3BB69-23CF-44E3-9099-C40C66FF867C}">
              <a14:compatExt xmlns:a14="http://schemas.microsoft.com/office/drawing/2010/main" spid="_x0000_s2052"/>
            </a:ext>
            <a:ext uri="{FF2B5EF4-FFF2-40B4-BE49-F238E27FC236}">
              <a16:creationId xmlns:a16="http://schemas.microsoft.com/office/drawing/2014/main" id="{2B5033AF-E972-44C7-AC0A-FE02AB7AD206}"/>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02" name="Drop Down 4" hidden="1">
          <a:extLst>
            <a:ext uri="{63B3BB69-23CF-44E3-9099-C40C66FF867C}">
              <a14:compatExt xmlns:a14="http://schemas.microsoft.com/office/drawing/2010/main" spid="_x0000_s2052"/>
            </a:ext>
            <a:ext uri="{FF2B5EF4-FFF2-40B4-BE49-F238E27FC236}">
              <a16:creationId xmlns:a16="http://schemas.microsoft.com/office/drawing/2014/main" id="{837D8639-A766-4843-9F7A-138A601EB450}"/>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03" name="Drop Down 20" hidden="1">
          <a:extLst>
            <a:ext uri="{63B3BB69-23CF-44E3-9099-C40C66FF867C}">
              <a14:compatExt xmlns:a14="http://schemas.microsoft.com/office/drawing/2010/main" spid="_x0000_s2068"/>
            </a:ext>
            <a:ext uri="{FF2B5EF4-FFF2-40B4-BE49-F238E27FC236}">
              <a16:creationId xmlns:a16="http://schemas.microsoft.com/office/drawing/2014/main" id="{AB5CE2D1-B9F2-4196-8ADA-74928572D754}"/>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04" name="Drop Down 24" hidden="1">
          <a:extLst>
            <a:ext uri="{63B3BB69-23CF-44E3-9099-C40C66FF867C}">
              <a14:compatExt xmlns:a14="http://schemas.microsoft.com/office/drawing/2010/main" spid="_x0000_s2072"/>
            </a:ext>
            <a:ext uri="{FF2B5EF4-FFF2-40B4-BE49-F238E27FC236}">
              <a16:creationId xmlns:a16="http://schemas.microsoft.com/office/drawing/2014/main" id="{601D9047-72D9-416F-B79C-FE5D2AE38F14}"/>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05" name="Drop Down 4" hidden="1">
          <a:extLst>
            <a:ext uri="{63B3BB69-23CF-44E3-9099-C40C66FF867C}">
              <a14:compatExt xmlns:a14="http://schemas.microsoft.com/office/drawing/2010/main" spid="_x0000_s2052"/>
            </a:ext>
            <a:ext uri="{FF2B5EF4-FFF2-40B4-BE49-F238E27FC236}">
              <a16:creationId xmlns:a16="http://schemas.microsoft.com/office/drawing/2014/main" id="{C489CDC4-4F71-442D-BF37-66F702DF3B0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06" name="Drop Down 4" hidden="1">
          <a:extLst>
            <a:ext uri="{63B3BB69-23CF-44E3-9099-C40C66FF867C}">
              <a14:compatExt xmlns:a14="http://schemas.microsoft.com/office/drawing/2010/main" spid="_x0000_s2052"/>
            </a:ext>
            <a:ext uri="{FF2B5EF4-FFF2-40B4-BE49-F238E27FC236}">
              <a16:creationId xmlns:a16="http://schemas.microsoft.com/office/drawing/2014/main" id="{2E99EF60-AC4F-4D9F-B4C5-2BCAA288DA48}"/>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07" name="Drop Down 4" hidden="1">
          <a:extLst>
            <a:ext uri="{63B3BB69-23CF-44E3-9099-C40C66FF867C}">
              <a14:compatExt xmlns:a14="http://schemas.microsoft.com/office/drawing/2010/main" spid="_x0000_s2052"/>
            </a:ext>
            <a:ext uri="{FF2B5EF4-FFF2-40B4-BE49-F238E27FC236}">
              <a16:creationId xmlns:a16="http://schemas.microsoft.com/office/drawing/2014/main" id="{A3982D41-273E-49AC-827C-41B782CD419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08" name="Drop Down 4" hidden="1">
          <a:extLst>
            <a:ext uri="{63B3BB69-23CF-44E3-9099-C40C66FF867C}">
              <a14:compatExt xmlns:a14="http://schemas.microsoft.com/office/drawing/2010/main" spid="_x0000_s2052"/>
            </a:ext>
            <a:ext uri="{FF2B5EF4-FFF2-40B4-BE49-F238E27FC236}">
              <a16:creationId xmlns:a16="http://schemas.microsoft.com/office/drawing/2014/main" id="{26ED8879-4F06-4AED-8046-D21ED7313AA6}"/>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09" name="Drop Down 4" hidden="1">
          <a:extLst>
            <a:ext uri="{63B3BB69-23CF-44E3-9099-C40C66FF867C}">
              <a14:compatExt xmlns:a14="http://schemas.microsoft.com/office/drawing/2010/main" spid="_x0000_s2052"/>
            </a:ext>
            <a:ext uri="{FF2B5EF4-FFF2-40B4-BE49-F238E27FC236}">
              <a16:creationId xmlns:a16="http://schemas.microsoft.com/office/drawing/2014/main" id="{CFC24D7E-D49B-44C9-A6C5-D4F2B5C3CDA8}"/>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10" name="Drop Down 20" hidden="1">
          <a:extLst>
            <a:ext uri="{63B3BB69-23CF-44E3-9099-C40C66FF867C}">
              <a14:compatExt xmlns:a14="http://schemas.microsoft.com/office/drawing/2010/main" spid="_x0000_s2068"/>
            </a:ext>
            <a:ext uri="{FF2B5EF4-FFF2-40B4-BE49-F238E27FC236}">
              <a16:creationId xmlns:a16="http://schemas.microsoft.com/office/drawing/2014/main" id="{CDA18B4A-C359-4EA9-87B6-7CFB3D83B979}"/>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11" name="Drop Down 24" hidden="1">
          <a:extLst>
            <a:ext uri="{63B3BB69-23CF-44E3-9099-C40C66FF867C}">
              <a14:compatExt xmlns:a14="http://schemas.microsoft.com/office/drawing/2010/main" spid="_x0000_s2072"/>
            </a:ext>
            <a:ext uri="{FF2B5EF4-FFF2-40B4-BE49-F238E27FC236}">
              <a16:creationId xmlns:a16="http://schemas.microsoft.com/office/drawing/2014/main" id="{B7C3132C-461A-425C-82BE-2D09A1EA536F}"/>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12" name="Drop Down 4" hidden="1">
          <a:extLst>
            <a:ext uri="{63B3BB69-23CF-44E3-9099-C40C66FF867C}">
              <a14:compatExt xmlns:a14="http://schemas.microsoft.com/office/drawing/2010/main" spid="_x0000_s2052"/>
            </a:ext>
            <a:ext uri="{FF2B5EF4-FFF2-40B4-BE49-F238E27FC236}">
              <a16:creationId xmlns:a16="http://schemas.microsoft.com/office/drawing/2014/main" id="{8E2CF725-5876-42DC-8A1C-D135937FE250}"/>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13" name="Drop Down 4" hidden="1">
          <a:extLst>
            <a:ext uri="{63B3BB69-23CF-44E3-9099-C40C66FF867C}">
              <a14:compatExt xmlns:a14="http://schemas.microsoft.com/office/drawing/2010/main" spid="_x0000_s2052"/>
            </a:ext>
            <a:ext uri="{FF2B5EF4-FFF2-40B4-BE49-F238E27FC236}">
              <a16:creationId xmlns:a16="http://schemas.microsoft.com/office/drawing/2014/main" id="{2DA1D592-9F82-4366-8E42-71A53CF19ED9}"/>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14" name="Drop Down 4" hidden="1">
          <a:extLst>
            <a:ext uri="{63B3BB69-23CF-44E3-9099-C40C66FF867C}">
              <a14:compatExt xmlns:a14="http://schemas.microsoft.com/office/drawing/2010/main" spid="_x0000_s2052"/>
            </a:ext>
            <a:ext uri="{FF2B5EF4-FFF2-40B4-BE49-F238E27FC236}">
              <a16:creationId xmlns:a16="http://schemas.microsoft.com/office/drawing/2014/main" id="{CFFC37E3-1F33-4EF5-B306-A4F15716E7A8}"/>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15" name="Drop Down 4" hidden="1">
          <a:extLst>
            <a:ext uri="{63B3BB69-23CF-44E3-9099-C40C66FF867C}">
              <a14:compatExt xmlns:a14="http://schemas.microsoft.com/office/drawing/2010/main" spid="_x0000_s2052"/>
            </a:ext>
            <a:ext uri="{FF2B5EF4-FFF2-40B4-BE49-F238E27FC236}">
              <a16:creationId xmlns:a16="http://schemas.microsoft.com/office/drawing/2014/main" id="{8B213AAF-524A-48DB-B413-D36A8A413B1F}"/>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16" name="Drop Down 4" hidden="1">
          <a:extLst>
            <a:ext uri="{63B3BB69-23CF-44E3-9099-C40C66FF867C}">
              <a14:compatExt xmlns:a14="http://schemas.microsoft.com/office/drawing/2010/main" spid="_x0000_s2052"/>
            </a:ext>
            <a:ext uri="{FF2B5EF4-FFF2-40B4-BE49-F238E27FC236}">
              <a16:creationId xmlns:a16="http://schemas.microsoft.com/office/drawing/2014/main" id="{4DB56D9E-14BC-437E-8C0B-337C9DECCD4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17" name="Drop Down 20" hidden="1">
          <a:extLst>
            <a:ext uri="{63B3BB69-23CF-44E3-9099-C40C66FF867C}">
              <a14:compatExt xmlns:a14="http://schemas.microsoft.com/office/drawing/2010/main" spid="_x0000_s2068"/>
            </a:ext>
            <a:ext uri="{FF2B5EF4-FFF2-40B4-BE49-F238E27FC236}">
              <a16:creationId xmlns:a16="http://schemas.microsoft.com/office/drawing/2014/main" id="{56AAB8AC-2D99-437C-9C61-1CC0A2886767}"/>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18" name="Drop Down 24" hidden="1">
          <a:extLst>
            <a:ext uri="{63B3BB69-23CF-44E3-9099-C40C66FF867C}">
              <a14:compatExt xmlns:a14="http://schemas.microsoft.com/office/drawing/2010/main" spid="_x0000_s2072"/>
            </a:ext>
            <a:ext uri="{FF2B5EF4-FFF2-40B4-BE49-F238E27FC236}">
              <a16:creationId xmlns:a16="http://schemas.microsoft.com/office/drawing/2014/main" id="{E49453D1-D5EA-4A1C-90CA-04CA8FF91859}"/>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19" name="Drop Down 4" hidden="1">
          <a:extLst>
            <a:ext uri="{63B3BB69-23CF-44E3-9099-C40C66FF867C}">
              <a14:compatExt xmlns:a14="http://schemas.microsoft.com/office/drawing/2010/main" spid="_x0000_s2052"/>
            </a:ext>
            <a:ext uri="{FF2B5EF4-FFF2-40B4-BE49-F238E27FC236}">
              <a16:creationId xmlns:a16="http://schemas.microsoft.com/office/drawing/2014/main" id="{08D33C9E-0C15-495A-BFEF-0D7B17333F20}"/>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20" name="Drop Down 4" hidden="1">
          <a:extLst>
            <a:ext uri="{63B3BB69-23CF-44E3-9099-C40C66FF867C}">
              <a14:compatExt xmlns:a14="http://schemas.microsoft.com/office/drawing/2010/main" spid="_x0000_s2052"/>
            </a:ext>
            <a:ext uri="{FF2B5EF4-FFF2-40B4-BE49-F238E27FC236}">
              <a16:creationId xmlns:a16="http://schemas.microsoft.com/office/drawing/2014/main" id="{A7E00EDC-C271-4023-BF38-E9153D74C20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21" name="Drop Down 4" hidden="1">
          <a:extLst>
            <a:ext uri="{63B3BB69-23CF-44E3-9099-C40C66FF867C}">
              <a14:compatExt xmlns:a14="http://schemas.microsoft.com/office/drawing/2010/main" spid="_x0000_s2052"/>
            </a:ext>
            <a:ext uri="{FF2B5EF4-FFF2-40B4-BE49-F238E27FC236}">
              <a16:creationId xmlns:a16="http://schemas.microsoft.com/office/drawing/2014/main" id="{CE13F696-0AB2-4469-B4E4-7C6B465DFB4B}"/>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22" name="Drop Down 4" hidden="1">
          <a:extLst>
            <a:ext uri="{63B3BB69-23CF-44E3-9099-C40C66FF867C}">
              <a14:compatExt xmlns:a14="http://schemas.microsoft.com/office/drawing/2010/main" spid="_x0000_s2052"/>
            </a:ext>
            <a:ext uri="{FF2B5EF4-FFF2-40B4-BE49-F238E27FC236}">
              <a16:creationId xmlns:a16="http://schemas.microsoft.com/office/drawing/2014/main" id="{891912BE-A7D4-4867-99FA-227C8BC7433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23" name="Drop Down 4" hidden="1">
          <a:extLst>
            <a:ext uri="{63B3BB69-23CF-44E3-9099-C40C66FF867C}">
              <a14:compatExt xmlns:a14="http://schemas.microsoft.com/office/drawing/2010/main" spid="_x0000_s2052"/>
            </a:ext>
            <a:ext uri="{FF2B5EF4-FFF2-40B4-BE49-F238E27FC236}">
              <a16:creationId xmlns:a16="http://schemas.microsoft.com/office/drawing/2014/main" id="{02C49276-9657-4374-AB17-73A6C537D4D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24" name="Drop Down 20" hidden="1">
          <a:extLst>
            <a:ext uri="{63B3BB69-23CF-44E3-9099-C40C66FF867C}">
              <a14:compatExt xmlns:a14="http://schemas.microsoft.com/office/drawing/2010/main" spid="_x0000_s2068"/>
            </a:ext>
            <a:ext uri="{FF2B5EF4-FFF2-40B4-BE49-F238E27FC236}">
              <a16:creationId xmlns:a16="http://schemas.microsoft.com/office/drawing/2014/main" id="{9BBCB5AC-4662-456A-A74B-AF0AB8BB7E55}"/>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25" name="Drop Down 24" hidden="1">
          <a:extLst>
            <a:ext uri="{63B3BB69-23CF-44E3-9099-C40C66FF867C}">
              <a14:compatExt xmlns:a14="http://schemas.microsoft.com/office/drawing/2010/main" spid="_x0000_s2072"/>
            </a:ext>
            <a:ext uri="{FF2B5EF4-FFF2-40B4-BE49-F238E27FC236}">
              <a16:creationId xmlns:a16="http://schemas.microsoft.com/office/drawing/2014/main" id="{F4384C74-7DDE-4299-BD98-368C26FB8B3F}"/>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26" name="Drop Down 4" hidden="1">
          <a:extLst>
            <a:ext uri="{63B3BB69-23CF-44E3-9099-C40C66FF867C}">
              <a14:compatExt xmlns:a14="http://schemas.microsoft.com/office/drawing/2010/main" spid="_x0000_s2052"/>
            </a:ext>
            <a:ext uri="{FF2B5EF4-FFF2-40B4-BE49-F238E27FC236}">
              <a16:creationId xmlns:a16="http://schemas.microsoft.com/office/drawing/2014/main" id="{1AD09E99-E2E5-47D7-AF4F-DC138DCC95D1}"/>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27" name="Drop Down 4" hidden="1">
          <a:extLst>
            <a:ext uri="{63B3BB69-23CF-44E3-9099-C40C66FF867C}">
              <a14:compatExt xmlns:a14="http://schemas.microsoft.com/office/drawing/2010/main" spid="_x0000_s2052"/>
            </a:ext>
            <a:ext uri="{FF2B5EF4-FFF2-40B4-BE49-F238E27FC236}">
              <a16:creationId xmlns:a16="http://schemas.microsoft.com/office/drawing/2014/main" id="{BC55E4A4-78DA-4C9A-9A46-6F84B9C93FED}"/>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28" name="Drop Down 4" hidden="1">
          <a:extLst>
            <a:ext uri="{63B3BB69-23CF-44E3-9099-C40C66FF867C}">
              <a14:compatExt xmlns:a14="http://schemas.microsoft.com/office/drawing/2010/main" spid="_x0000_s2052"/>
            </a:ext>
            <a:ext uri="{FF2B5EF4-FFF2-40B4-BE49-F238E27FC236}">
              <a16:creationId xmlns:a16="http://schemas.microsoft.com/office/drawing/2014/main" id="{B09267AC-0351-41C9-850B-770706959D6C}"/>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29" name="Drop Down 4" hidden="1">
          <a:extLst>
            <a:ext uri="{63B3BB69-23CF-44E3-9099-C40C66FF867C}">
              <a14:compatExt xmlns:a14="http://schemas.microsoft.com/office/drawing/2010/main" spid="_x0000_s2052"/>
            </a:ext>
            <a:ext uri="{FF2B5EF4-FFF2-40B4-BE49-F238E27FC236}">
              <a16:creationId xmlns:a16="http://schemas.microsoft.com/office/drawing/2014/main" id="{FE2F2D10-0F23-42D9-BDEE-E22DB77129C0}"/>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30" name="Drop Down 4" hidden="1">
          <a:extLst>
            <a:ext uri="{63B3BB69-23CF-44E3-9099-C40C66FF867C}">
              <a14:compatExt xmlns:a14="http://schemas.microsoft.com/office/drawing/2010/main" spid="_x0000_s2052"/>
            </a:ext>
            <a:ext uri="{FF2B5EF4-FFF2-40B4-BE49-F238E27FC236}">
              <a16:creationId xmlns:a16="http://schemas.microsoft.com/office/drawing/2014/main" id="{C438C2A8-8311-43F9-8D48-C1916233222A}"/>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31" name="Drop Down 20" hidden="1">
          <a:extLst>
            <a:ext uri="{63B3BB69-23CF-44E3-9099-C40C66FF867C}">
              <a14:compatExt xmlns:a14="http://schemas.microsoft.com/office/drawing/2010/main" spid="_x0000_s2068"/>
            </a:ext>
            <a:ext uri="{FF2B5EF4-FFF2-40B4-BE49-F238E27FC236}">
              <a16:creationId xmlns:a16="http://schemas.microsoft.com/office/drawing/2014/main" id="{61291C03-3A37-48EE-A8F2-BA63FF4E2E83}"/>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32" name="Drop Down 24" hidden="1">
          <a:extLst>
            <a:ext uri="{63B3BB69-23CF-44E3-9099-C40C66FF867C}">
              <a14:compatExt xmlns:a14="http://schemas.microsoft.com/office/drawing/2010/main" spid="_x0000_s2072"/>
            </a:ext>
            <a:ext uri="{FF2B5EF4-FFF2-40B4-BE49-F238E27FC236}">
              <a16:creationId xmlns:a16="http://schemas.microsoft.com/office/drawing/2014/main" id="{4E9C69F3-A623-4FD0-9538-6CB97DB2D718}"/>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33" name="Drop Down 4" hidden="1">
          <a:extLst>
            <a:ext uri="{63B3BB69-23CF-44E3-9099-C40C66FF867C}">
              <a14:compatExt xmlns:a14="http://schemas.microsoft.com/office/drawing/2010/main" spid="_x0000_s2052"/>
            </a:ext>
            <a:ext uri="{FF2B5EF4-FFF2-40B4-BE49-F238E27FC236}">
              <a16:creationId xmlns:a16="http://schemas.microsoft.com/office/drawing/2014/main" id="{0BF9426B-AE88-41EF-8E01-BE5F28F5CBCA}"/>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34" name="Drop Down 4" hidden="1">
          <a:extLst>
            <a:ext uri="{63B3BB69-23CF-44E3-9099-C40C66FF867C}">
              <a14:compatExt xmlns:a14="http://schemas.microsoft.com/office/drawing/2010/main" spid="_x0000_s2052"/>
            </a:ext>
            <a:ext uri="{FF2B5EF4-FFF2-40B4-BE49-F238E27FC236}">
              <a16:creationId xmlns:a16="http://schemas.microsoft.com/office/drawing/2014/main" id="{5A7D834E-652A-48C7-9B7E-5E67C478369A}"/>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35" name="Drop Down 4" hidden="1">
          <a:extLst>
            <a:ext uri="{63B3BB69-23CF-44E3-9099-C40C66FF867C}">
              <a14:compatExt xmlns:a14="http://schemas.microsoft.com/office/drawing/2010/main" spid="_x0000_s2052"/>
            </a:ext>
            <a:ext uri="{FF2B5EF4-FFF2-40B4-BE49-F238E27FC236}">
              <a16:creationId xmlns:a16="http://schemas.microsoft.com/office/drawing/2014/main" id="{3ED8B484-D67E-4D20-9C98-87C6EEF5170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36" name="Drop Down 4" hidden="1">
          <a:extLst>
            <a:ext uri="{63B3BB69-23CF-44E3-9099-C40C66FF867C}">
              <a14:compatExt xmlns:a14="http://schemas.microsoft.com/office/drawing/2010/main" spid="_x0000_s2052"/>
            </a:ext>
            <a:ext uri="{FF2B5EF4-FFF2-40B4-BE49-F238E27FC236}">
              <a16:creationId xmlns:a16="http://schemas.microsoft.com/office/drawing/2014/main" id="{F272C72E-31FC-4FEF-AD2C-A6DF25F57183}"/>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37" name="Drop Down 4" hidden="1">
          <a:extLst>
            <a:ext uri="{63B3BB69-23CF-44E3-9099-C40C66FF867C}">
              <a14:compatExt xmlns:a14="http://schemas.microsoft.com/office/drawing/2010/main" spid="_x0000_s2052"/>
            </a:ext>
            <a:ext uri="{FF2B5EF4-FFF2-40B4-BE49-F238E27FC236}">
              <a16:creationId xmlns:a16="http://schemas.microsoft.com/office/drawing/2014/main" id="{E85426A9-4A69-42C3-A368-D6FC238EEDA5}"/>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38" name="Drop Down 20" hidden="1">
          <a:extLst>
            <a:ext uri="{63B3BB69-23CF-44E3-9099-C40C66FF867C}">
              <a14:compatExt xmlns:a14="http://schemas.microsoft.com/office/drawing/2010/main" spid="_x0000_s2068"/>
            </a:ext>
            <a:ext uri="{FF2B5EF4-FFF2-40B4-BE49-F238E27FC236}">
              <a16:creationId xmlns:a16="http://schemas.microsoft.com/office/drawing/2014/main" id="{CF1F8692-BD9C-44AF-8BF3-5C2D81DD08E5}"/>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39" name="Drop Down 24" hidden="1">
          <a:extLst>
            <a:ext uri="{63B3BB69-23CF-44E3-9099-C40C66FF867C}">
              <a14:compatExt xmlns:a14="http://schemas.microsoft.com/office/drawing/2010/main" spid="_x0000_s2072"/>
            </a:ext>
            <a:ext uri="{FF2B5EF4-FFF2-40B4-BE49-F238E27FC236}">
              <a16:creationId xmlns:a16="http://schemas.microsoft.com/office/drawing/2014/main" id="{7A305C58-D8A0-4F8C-816F-D969FC2B0061}"/>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40" name="Drop Down 4" hidden="1">
          <a:extLst>
            <a:ext uri="{63B3BB69-23CF-44E3-9099-C40C66FF867C}">
              <a14:compatExt xmlns:a14="http://schemas.microsoft.com/office/drawing/2010/main" spid="_x0000_s2052"/>
            </a:ext>
            <a:ext uri="{FF2B5EF4-FFF2-40B4-BE49-F238E27FC236}">
              <a16:creationId xmlns:a16="http://schemas.microsoft.com/office/drawing/2014/main" id="{BE1A65CA-AE2F-4052-8449-6653C4AC565B}"/>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41" name="Drop Down 4" hidden="1">
          <a:extLst>
            <a:ext uri="{63B3BB69-23CF-44E3-9099-C40C66FF867C}">
              <a14:compatExt xmlns:a14="http://schemas.microsoft.com/office/drawing/2010/main" spid="_x0000_s2052"/>
            </a:ext>
            <a:ext uri="{FF2B5EF4-FFF2-40B4-BE49-F238E27FC236}">
              <a16:creationId xmlns:a16="http://schemas.microsoft.com/office/drawing/2014/main" id="{CEB57271-232A-4290-A74C-2029E0AAB976}"/>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42" name="Drop Down 4" hidden="1">
          <a:extLst>
            <a:ext uri="{63B3BB69-23CF-44E3-9099-C40C66FF867C}">
              <a14:compatExt xmlns:a14="http://schemas.microsoft.com/office/drawing/2010/main" spid="_x0000_s2052"/>
            </a:ext>
            <a:ext uri="{FF2B5EF4-FFF2-40B4-BE49-F238E27FC236}">
              <a16:creationId xmlns:a16="http://schemas.microsoft.com/office/drawing/2014/main" id="{CB2664B0-8823-410B-8C18-8E8E8D9F0FC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43" name="Drop Down 4" hidden="1">
          <a:extLst>
            <a:ext uri="{63B3BB69-23CF-44E3-9099-C40C66FF867C}">
              <a14:compatExt xmlns:a14="http://schemas.microsoft.com/office/drawing/2010/main" spid="_x0000_s2052"/>
            </a:ext>
            <a:ext uri="{FF2B5EF4-FFF2-40B4-BE49-F238E27FC236}">
              <a16:creationId xmlns:a16="http://schemas.microsoft.com/office/drawing/2014/main" id="{2E9C4CE0-EA70-4CE6-89C7-5EC679E8AAD7}"/>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44" name="Drop Down 4" hidden="1">
          <a:extLst>
            <a:ext uri="{63B3BB69-23CF-44E3-9099-C40C66FF867C}">
              <a14:compatExt xmlns:a14="http://schemas.microsoft.com/office/drawing/2010/main" spid="_x0000_s2052"/>
            </a:ext>
            <a:ext uri="{FF2B5EF4-FFF2-40B4-BE49-F238E27FC236}">
              <a16:creationId xmlns:a16="http://schemas.microsoft.com/office/drawing/2014/main" id="{06E88574-3AF0-4E0F-8B7C-896F49CA9965}"/>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45" name="Drop Down 20" hidden="1">
          <a:extLst>
            <a:ext uri="{63B3BB69-23CF-44E3-9099-C40C66FF867C}">
              <a14:compatExt xmlns:a14="http://schemas.microsoft.com/office/drawing/2010/main" spid="_x0000_s2068"/>
            </a:ext>
            <a:ext uri="{FF2B5EF4-FFF2-40B4-BE49-F238E27FC236}">
              <a16:creationId xmlns:a16="http://schemas.microsoft.com/office/drawing/2014/main" id="{DD07F82C-8B9F-4B90-9AAD-9042A4B748D7}"/>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46" name="Drop Down 24" hidden="1">
          <a:extLst>
            <a:ext uri="{63B3BB69-23CF-44E3-9099-C40C66FF867C}">
              <a14:compatExt xmlns:a14="http://schemas.microsoft.com/office/drawing/2010/main" spid="_x0000_s2072"/>
            </a:ext>
            <a:ext uri="{FF2B5EF4-FFF2-40B4-BE49-F238E27FC236}">
              <a16:creationId xmlns:a16="http://schemas.microsoft.com/office/drawing/2014/main" id="{1E708AB1-5163-4DDB-A2BD-FD8CFCB49D4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47" name="Drop Down 4" hidden="1">
          <a:extLst>
            <a:ext uri="{63B3BB69-23CF-44E3-9099-C40C66FF867C}">
              <a14:compatExt xmlns:a14="http://schemas.microsoft.com/office/drawing/2010/main" spid="_x0000_s2052"/>
            </a:ext>
            <a:ext uri="{FF2B5EF4-FFF2-40B4-BE49-F238E27FC236}">
              <a16:creationId xmlns:a16="http://schemas.microsoft.com/office/drawing/2014/main" id="{055B6C95-19D1-48F2-9533-17815D4522C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48" name="Drop Down 4" hidden="1">
          <a:extLst>
            <a:ext uri="{63B3BB69-23CF-44E3-9099-C40C66FF867C}">
              <a14:compatExt xmlns:a14="http://schemas.microsoft.com/office/drawing/2010/main" spid="_x0000_s2052"/>
            </a:ext>
            <a:ext uri="{FF2B5EF4-FFF2-40B4-BE49-F238E27FC236}">
              <a16:creationId xmlns:a16="http://schemas.microsoft.com/office/drawing/2014/main" id="{1B3F32F3-5C54-4E2D-AD1C-938386DB11D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49" name="Drop Down 4" hidden="1">
          <a:extLst>
            <a:ext uri="{63B3BB69-23CF-44E3-9099-C40C66FF867C}">
              <a14:compatExt xmlns:a14="http://schemas.microsoft.com/office/drawing/2010/main" spid="_x0000_s2052"/>
            </a:ext>
            <a:ext uri="{FF2B5EF4-FFF2-40B4-BE49-F238E27FC236}">
              <a16:creationId xmlns:a16="http://schemas.microsoft.com/office/drawing/2014/main" id="{7EE0D8E5-625A-482F-8EAF-31476E17D27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50" name="Drop Down 4" hidden="1">
          <a:extLst>
            <a:ext uri="{63B3BB69-23CF-44E3-9099-C40C66FF867C}">
              <a14:compatExt xmlns:a14="http://schemas.microsoft.com/office/drawing/2010/main" spid="_x0000_s2052"/>
            </a:ext>
            <a:ext uri="{FF2B5EF4-FFF2-40B4-BE49-F238E27FC236}">
              <a16:creationId xmlns:a16="http://schemas.microsoft.com/office/drawing/2014/main" id="{579DCD67-4D89-4521-86BA-470F5213CB19}"/>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51" name="Drop Down 4" hidden="1">
          <a:extLst>
            <a:ext uri="{63B3BB69-23CF-44E3-9099-C40C66FF867C}">
              <a14:compatExt xmlns:a14="http://schemas.microsoft.com/office/drawing/2010/main" spid="_x0000_s2052"/>
            </a:ext>
            <a:ext uri="{FF2B5EF4-FFF2-40B4-BE49-F238E27FC236}">
              <a16:creationId xmlns:a16="http://schemas.microsoft.com/office/drawing/2014/main" id="{D09FCBC4-B2E9-4822-8490-63398F49E71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52" name="Drop Down 20" hidden="1">
          <a:extLst>
            <a:ext uri="{63B3BB69-23CF-44E3-9099-C40C66FF867C}">
              <a14:compatExt xmlns:a14="http://schemas.microsoft.com/office/drawing/2010/main" spid="_x0000_s2068"/>
            </a:ext>
            <a:ext uri="{FF2B5EF4-FFF2-40B4-BE49-F238E27FC236}">
              <a16:creationId xmlns:a16="http://schemas.microsoft.com/office/drawing/2014/main" id="{58D8C2C9-8FC9-472C-89F8-A76A2D47754F}"/>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53" name="Drop Down 24" hidden="1">
          <a:extLst>
            <a:ext uri="{63B3BB69-23CF-44E3-9099-C40C66FF867C}">
              <a14:compatExt xmlns:a14="http://schemas.microsoft.com/office/drawing/2010/main" spid="_x0000_s2072"/>
            </a:ext>
            <a:ext uri="{FF2B5EF4-FFF2-40B4-BE49-F238E27FC236}">
              <a16:creationId xmlns:a16="http://schemas.microsoft.com/office/drawing/2014/main" id="{2D52EAE7-D318-4678-9DE5-7AEDF4D90729}"/>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54" name="Drop Down 4" hidden="1">
          <a:extLst>
            <a:ext uri="{63B3BB69-23CF-44E3-9099-C40C66FF867C}">
              <a14:compatExt xmlns:a14="http://schemas.microsoft.com/office/drawing/2010/main" spid="_x0000_s2052"/>
            </a:ext>
            <a:ext uri="{FF2B5EF4-FFF2-40B4-BE49-F238E27FC236}">
              <a16:creationId xmlns:a16="http://schemas.microsoft.com/office/drawing/2014/main" id="{3E153FD6-C961-44EB-92C9-9B4C285A682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55" name="Drop Down 4" hidden="1">
          <a:extLst>
            <a:ext uri="{63B3BB69-23CF-44E3-9099-C40C66FF867C}">
              <a14:compatExt xmlns:a14="http://schemas.microsoft.com/office/drawing/2010/main" spid="_x0000_s2052"/>
            </a:ext>
            <a:ext uri="{FF2B5EF4-FFF2-40B4-BE49-F238E27FC236}">
              <a16:creationId xmlns:a16="http://schemas.microsoft.com/office/drawing/2014/main" id="{A4EA2DA2-F9D7-4685-9F51-B468EFA76FDB}"/>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56" name="Drop Down 4" hidden="1">
          <a:extLst>
            <a:ext uri="{63B3BB69-23CF-44E3-9099-C40C66FF867C}">
              <a14:compatExt xmlns:a14="http://schemas.microsoft.com/office/drawing/2010/main" spid="_x0000_s2052"/>
            </a:ext>
            <a:ext uri="{FF2B5EF4-FFF2-40B4-BE49-F238E27FC236}">
              <a16:creationId xmlns:a16="http://schemas.microsoft.com/office/drawing/2014/main" id="{6B833556-0492-4DB7-B800-C5B0AD3EE00C}"/>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57" name="Drop Down 4" hidden="1">
          <a:extLst>
            <a:ext uri="{63B3BB69-23CF-44E3-9099-C40C66FF867C}">
              <a14:compatExt xmlns:a14="http://schemas.microsoft.com/office/drawing/2010/main" spid="_x0000_s2052"/>
            </a:ext>
            <a:ext uri="{FF2B5EF4-FFF2-40B4-BE49-F238E27FC236}">
              <a16:creationId xmlns:a16="http://schemas.microsoft.com/office/drawing/2014/main" id="{3CEC5F06-A5C3-4386-89EB-6579D9CBB60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58" name="Drop Down 4" hidden="1">
          <a:extLst>
            <a:ext uri="{63B3BB69-23CF-44E3-9099-C40C66FF867C}">
              <a14:compatExt xmlns:a14="http://schemas.microsoft.com/office/drawing/2010/main" spid="_x0000_s2052"/>
            </a:ext>
            <a:ext uri="{FF2B5EF4-FFF2-40B4-BE49-F238E27FC236}">
              <a16:creationId xmlns:a16="http://schemas.microsoft.com/office/drawing/2014/main" id="{66D27FA1-0CE4-449C-A3D9-7A6E5E0A420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59" name="Drop Down 20" hidden="1">
          <a:extLst>
            <a:ext uri="{63B3BB69-23CF-44E3-9099-C40C66FF867C}">
              <a14:compatExt xmlns:a14="http://schemas.microsoft.com/office/drawing/2010/main" spid="_x0000_s2068"/>
            </a:ext>
            <a:ext uri="{FF2B5EF4-FFF2-40B4-BE49-F238E27FC236}">
              <a16:creationId xmlns:a16="http://schemas.microsoft.com/office/drawing/2014/main" id="{74CBA5EB-4550-469A-B42C-6DF17DD89329}"/>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60" name="Drop Down 24" hidden="1">
          <a:extLst>
            <a:ext uri="{63B3BB69-23CF-44E3-9099-C40C66FF867C}">
              <a14:compatExt xmlns:a14="http://schemas.microsoft.com/office/drawing/2010/main" spid="_x0000_s2072"/>
            </a:ext>
            <a:ext uri="{FF2B5EF4-FFF2-40B4-BE49-F238E27FC236}">
              <a16:creationId xmlns:a16="http://schemas.microsoft.com/office/drawing/2014/main" id="{926E5D67-C014-4272-AD1C-29F9274E172E}"/>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61" name="Drop Down 4" hidden="1">
          <a:extLst>
            <a:ext uri="{63B3BB69-23CF-44E3-9099-C40C66FF867C}">
              <a14:compatExt xmlns:a14="http://schemas.microsoft.com/office/drawing/2010/main" spid="_x0000_s2052"/>
            </a:ext>
            <a:ext uri="{FF2B5EF4-FFF2-40B4-BE49-F238E27FC236}">
              <a16:creationId xmlns:a16="http://schemas.microsoft.com/office/drawing/2014/main" id="{76D87BD8-D91A-45DB-B91C-88E0BF394883}"/>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62" name="Drop Down 4" hidden="1">
          <a:extLst>
            <a:ext uri="{63B3BB69-23CF-44E3-9099-C40C66FF867C}">
              <a14:compatExt xmlns:a14="http://schemas.microsoft.com/office/drawing/2010/main" spid="_x0000_s2052"/>
            </a:ext>
            <a:ext uri="{FF2B5EF4-FFF2-40B4-BE49-F238E27FC236}">
              <a16:creationId xmlns:a16="http://schemas.microsoft.com/office/drawing/2014/main" id="{C3B296CD-F2CC-4A75-9F6D-3AE7DCB4602C}"/>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63" name="Drop Down 4" hidden="1">
          <a:extLst>
            <a:ext uri="{63B3BB69-23CF-44E3-9099-C40C66FF867C}">
              <a14:compatExt xmlns:a14="http://schemas.microsoft.com/office/drawing/2010/main" spid="_x0000_s2052"/>
            </a:ext>
            <a:ext uri="{FF2B5EF4-FFF2-40B4-BE49-F238E27FC236}">
              <a16:creationId xmlns:a16="http://schemas.microsoft.com/office/drawing/2014/main" id="{98DE234E-E28D-458E-BA5E-80B0F6EC27F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64" name="Drop Down 4" hidden="1">
          <a:extLst>
            <a:ext uri="{63B3BB69-23CF-44E3-9099-C40C66FF867C}">
              <a14:compatExt xmlns:a14="http://schemas.microsoft.com/office/drawing/2010/main" spid="_x0000_s2052"/>
            </a:ext>
            <a:ext uri="{FF2B5EF4-FFF2-40B4-BE49-F238E27FC236}">
              <a16:creationId xmlns:a16="http://schemas.microsoft.com/office/drawing/2014/main" id="{73E7E1A8-3591-44BD-A042-70B43A5833B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65" name="Drop Down 4" hidden="1">
          <a:extLst>
            <a:ext uri="{63B3BB69-23CF-44E3-9099-C40C66FF867C}">
              <a14:compatExt xmlns:a14="http://schemas.microsoft.com/office/drawing/2010/main" spid="_x0000_s2052"/>
            </a:ext>
            <a:ext uri="{FF2B5EF4-FFF2-40B4-BE49-F238E27FC236}">
              <a16:creationId xmlns:a16="http://schemas.microsoft.com/office/drawing/2014/main" id="{80268010-5AC9-4E40-BD10-E1BE2E320DE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66" name="Drop Down 20" hidden="1">
          <a:extLst>
            <a:ext uri="{63B3BB69-23CF-44E3-9099-C40C66FF867C}">
              <a14:compatExt xmlns:a14="http://schemas.microsoft.com/office/drawing/2010/main" spid="_x0000_s2068"/>
            </a:ext>
            <a:ext uri="{FF2B5EF4-FFF2-40B4-BE49-F238E27FC236}">
              <a16:creationId xmlns:a16="http://schemas.microsoft.com/office/drawing/2014/main" id="{9E38E0C1-739D-437E-9B63-CBD02B8B5468}"/>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67" name="Drop Down 24" hidden="1">
          <a:extLst>
            <a:ext uri="{63B3BB69-23CF-44E3-9099-C40C66FF867C}">
              <a14:compatExt xmlns:a14="http://schemas.microsoft.com/office/drawing/2010/main" spid="_x0000_s2072"/>
            </a:ext>
            <a:ext uri="{FF2B5EF4-FFF2-40B4-BE49-F238E27FC236}">
              <a16:creationId xmlns:a16="http://schemas.microsoft.com/office/drawing/2014/main" id="{2013F896-7C7D-4366-A4CC-42AA693261E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68" name="Drop Down 4" hidden="1">
          <a:extLst>
            <a:ext uri="{63B3BB69-23CF-44E3-9099-C40C66FF867C}">
              <a14:compatExt xmlns:a14="http://schemas.microsoft.com/office/drawing/2010/main" spid="_x0000_s2052"/>
            </a:ext>
            <a:ext uri="{FF2B5EF4-FFF2-40B4-BE49-F238E27FC236}">
              <a16:creationId xmlns:a16="http://schemas.microsoft.com/office/drawing/2014/main" id="{1D6C87A4-73AF-4DF5-A2AA-CEE4491600D0}"/>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69" name="Drop Down 4" hidden="1">
          <a:extLst>
            <a:ext uri="{63B3BB69-23CF-44E3-9099-C40C66FF867C}">
              <a14:compatExt xmlns:a14="http://schemas.microsoft.com/office/drawing/2010/main" spid="_x0000_s2052"/>
            </a:ext>
            <a:ext uri="{FF2B5EF4-FFF2-40B4-BE49-F238E27FC236}">
              <a16:creationId xmlns:a16="http://schemas.microsoft.com/office/drawing/2014/main" id="{01E2D5BD-1E05-4BC6-AB0B-4B1D9DF1E1F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70" name="Drop Down 4" hidden="1">
          <a:extLst>
            <a:ext uri="{63B3BB69-23CF-44E3-9099-C40C66FF867C}">
              <a14:compatExt xmlns:a14="http://schemas.microsoft.com/office/drawing/2010/main" spid="_x0000_s2052"/>
            </a:ext>
            <a:ext uri="{FF2B5EF4-FFF2-40B4-BE49-F238E27FC236}">
              <a16:creationId xmlns:a16="http://schemas.microsoft.com/office/drawing/2014/main" id="{C0157681-3FBC-410E-9166-8C3E9EDA732A}"/>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71" name="Drop Down 4" hidden="1">
          <a:extLst>
            <a:ext uri="{63B3BB69-23CF-44E3-9099-C40C66FF867C}">
              <a14:compatExt xmlns:a14="http://schemas.microsoft.com/office/drawing/2010/main" spid="_x0000_s2052"/>
            </a:ext>
            <a:ext uri="{FF2B5EF4-FFF2-40B4-BE49-F238E27FC236}">
              <a16:creationId xmlns:a16="http://schemas.microsoft.com/office/drawing/2014/main" id="{0D6ED602-DD00-4E13-9775-D4AB5DAC3528}"/>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72" name="Drop Down 4" hidden="1">
          <a:extLst>
            <a:ext uri="{63B3BB69-23CF-44E3-9099-C40C66FF867C}">
              <a14:compatExt xmlns:a14="http://schemas.microsoft.com/office/drawing/2010/main" spid="_x0000_s2052"/>
            </a:ext>
            <a:ext uri="{FF2B5EF4-FFF2-40B4-BE49-F238E27FC236}">
              <a16:creationId xmlns:a16="http://schemas.microsoft.com/office/drawing/2014/main" id="{C2BEF654-843C-42A3-B916-B9EC51AC57B2}"/>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73" name="Drop Down 20" hidden="1">
          <a:extLst>
            <a:ext uri="{63B3BB69-23CF-44E3-9099-C40C66FF867C}">
              <a14:compatExt xmlns:a14="http://schemas.microsoft.com/office/drawing/2010/main" spid="_x0000_s2068"/>
            </a:ext>
            <a:ext uri="{FF2B5EF4-FFF2-40B4-BE49-F238E27FC236}">
              <a16:creationId xmlns:a16="http://schemas.microsoft.com/office/drawing/2014/main" id="{EF5CAE2E-8611-4496-B2FF-721ED4E926BD}"/>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74" name="Drop Down 24" hidden="1">
          <a:extLst>
            <a:ext uri="{63B3BB69-23CF-44E3-9099-C40C66FF867C}">
              <a14:compatExt xmlns:a14="http://schemas.microsoft.com/office/drawing/2010/main" spid="_x0000_s2072"/>
            </a:ext>
            <a:ext uri="{FF2B5EF4-FFF2-40B4-BE49-F238E27FC236}">
              <a16:creationId xmlns:a16="http://schemas.microsoft.com/office/drawing/2014/main" id="{0FD08D48-C723-4876-BABA-8F0266EE481B}"/>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75" name="Drop Down 4" hidden="1">
          <a:extLst>
            <a:ext uri="{63B3BB69-23CF-44E3-9099-C40C66FF867C}">
              <a14:compatExt xmlns:a14="http://schemas.microsoft.com/office/drawing/2010/main" spid="_x0000_s2052"/>
            </a:ext>
            <a:ext uri="{FF2B5EF4-FFF2-40B4-BE49-F238E27FC236}">
              <a16:creationId xmlns:a16="http://schemas.microsoft.com/office/drawing/2014/main" id="{5BB47B55-A12A-49B9-9061-8744A32FABC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76" name="Drop Down 4" hidden="1">
          <a:extLst>
            <a:ext uri="{63B3BB69-23CF-44E3-9099-C40C66FF867C}">
              <a14:compatExt xmlns:a14="http://schemas.microsoft.com/office/drawing/2010/main" spid="_x0000_s2052"/>
            </a:ext>
            <a:ext uri="{FF2B5EF4-FFF2-40B4-BE49-F238E27FC236}">
              <a16:creationId xmlns:a16="http://schemas.microsoft.com/office/drawing/2014/main" id="{DB53CD75-AFE8-4265-9486-2E5E9BD19A8F}"/>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77" name="Drop Down 4" hidden="1">
          <a:extLst>
            <a:ext uri="{63B3BB69-23CF-44E3-9099-C40C66FF867C}">
              <a14:compatExt xmlns:a14="http://schemas.microsoft.com/office/drawing/2010/main" spid="_x0000_s2052"/>
            </a:ext>
            <a:ext uri="{FF2B5EF4-FFF2-40B4-BE49-F238E27FC236}">
              <a16:creationId xmlns:a16="http://schemas.microsoft.com/office/drawing/2014/main" id="{F83ED966-D508-4D54-8620-FA80B498CC0E}"/>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78" name="Drop Down 4" hidden="1">
          <a:extLst>
            <a:ext uri="{63B3BB69-23CF-44E3-9099-C40C66FF867C}">
              <a14:compatExt xmlns:a14="http://schemas.microsoft.com/office/drawing/2010/main" spid="_x0000_s2052"/>
            </a:ext>
            <a:ext uri="{FF2B5EF4-FFF2-40B4-BE49-F238E27FC236}">
              <a16:creationId xmlns:a16="http://schemas.microsoft.com/office/drawing/2014/main" id="{522C4666-EF25-4796-8558-B1E6C9E29E7B}"/>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79" name="Drop Down 4" hidden="1">
          <a:extLst>
            <a:ext uri="{63B3BB69-23CF-44E3-9099-C40C66FF867C}">
              <a14:compatExt xmlns:a14="http://schemas.microsoft.com/office/drawing/2010/main" spid="_x0000_s2052"/>
            </a:ext>
            <a:ext uri="{FF2B5EF4-FFF2-40B4-BE49-F238E27FC236}">
              <a16:creationId xmlns:a16="http://schemas.microsoft.com/office/drawing/2014/main" id="{9A7CAB90-5D84-4268-AB26-734E8ADAF1C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80" name="Drop Down 20" hidden="1">
          <a:extLst>
            <a:ext uri="{63B3BB69-23CF-44E3-9099-C40C66FF867C}">
              <a14:compatExt xmlns:a14="http://schemas.microsoft.com/office/drawing/2010/main" spid="_x0000_s2068"/>
            </a:ext>
            <a:ext uri="{FF2B5EF4-FFF2-40B4-BE49-F238E27FC236}">
              <a16:creationId xmlns:a16="http://schemas.microsoft.com/office/drawing/2014/main" id="{4966E0E5-CC4B-4FD5-84C9-A0E65878D9BC}"/>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81" name="Drop Down 24" hidden="1">
          <a:extLst>
            <a:ext uri="{63B3BB69-23CF-44E3-9099-C40C66FF867C}">
              <a14:compatExt xmlns:a14="http://schemas.microsoft.com/office/drawing/2010/main" spid="_x0000_s2072"/>
            </a:ext>
            <a:ext uri="{FF2B5EF4-FFF2-40B4-BE49-F238E27FC236}">
              <a16:creationId xmlns:a16="http://schemas.microsoft.com/office/drawing/2014/main" id="{DD4D96BE-CC5F-44B3-B404-5D97D1C7B176}"/>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82" name="Drop Down 4" hidden="1">
          <a:extLst>
            <a:ext uri="{63B3BB69-23CF-44E3-9099-C40C66FF867C}">
              <a14:compatExt xmlns:a14="http://schemas.microsoft.com/office/drawing/2010/main" spid="_x0000_s2052"/>
            </a:ext>
            <a:ext uri="{FF2B5EF4-FFF2-40B4-BE49-F238E27FC236}">
              <a16:creationId xmlns:a16="http://schemas.microsoft.com/office/drawing/2014/main" id="{3619E267-40F6-4436-A521-7AE138A864CB}"/>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83" name="Drop Down 4" hidden="1">
          <a:extLst>
            <a:ext uri="{63B3BB69-23CF-44E3-9099-C40C66FF867C}">
              <a14:compatExt xmlns:a14="http://schemas.microsoft.com/office/drawing/2010/main" spid="_x0000_s2052"/>
            </a:ext>
            <a:ext uri="{FF2B5EF4-FFF2-40B4-BE49-F238E27FC236}">
              <a16:creationId xmlns:a16="http://schemas.microsoft.com/office/drawing/2014/main" id="{AB044379-208D-47C8-B591-EDE5EE8E0F67}"/>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84" name="Drop Down 4" hidden="1">
          <a:extLst>
            <a:ext uri="{63B3BB69-23CF-44E3-9099-C40C66FF867C}">
              <a14:compatExt xmlns:a14="http://schemas.microsoft.com/office/drawing/2010/main" spid="_x0000_s2052"/>
            </a:ext>
            <a:ext uri="{FF2B5EF4-FFF2-40B4-BE49-F238E27FC236}">
              <a16:creationId xmlns:a16="http://schemas.microsoft.com/office/drawing/2014/main" id="{8D07B663-EDD8-4526-AE27-DA2F73B752B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85" name="Drop Down 4" hidden="1">
          <a:extLst>
            <a:ext uri="{63B3BB69-23CF-44E3-9099-C40C66FF867C}">
              <a14:compatExt xmlns:a14="http://schemas.microsoft.com/office/drawing/2010/main" spid="_x0000_s2052"/>
            </a:ext>
            <a:ext uri="{FF2B5EF4-FFF2-40B4-BE49-F238E27FC236}">
              <a16:creationId xmlns:a16="http://schemas.microsoft.com/office/drawing/2014/main" id="{F43696A3-137E-4851-B46D-22F32DCBECCD}"/>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86" name="Drop Down 4" hidden="1">
          <a:extLst>
            <a:ext uri="{63B3BB69-23CF-44E3-9099-C40C66FF867C}">
              <a14:compatExt xmlns:a14="http://schemas.microsoft.com/office/drawing/2010/main" spid="_x0000_s2052"/>
            </a:ext>
            <a:ext uri="{FF2B5EF4-FFF2-40B4-BE49-F238E27FC236}">
              <a16:creationId xmlns:a16="http://schemas.microsoft.com/office/drawing/2014/main" id="{D585DEE1-86DB-4EC1-9AB4-5C4E9AA9837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87" name="Drop Down 20" hidden="1">
          <a:extLst>
            <a:ext uri="{63B3BB69-23CF-44E3-9099-C40C66FF867C}">
              <a14:compatExt xmlns:a14="http://schemas.microsoft.com/office/drawing/2010/main" spid="_x0000_s2068"/>
            </a:ext>
            <a:ext uri="{FF2B5EF4-FFF2-40B4-BE49-F238E27FC236}">
              <a16:creationId xmlns:a16="http://schemas.microsoft.com/office/drawing/2014/main" id="{5D1208FD-8191-4A0F-B917-FF45DF221C11}"/>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88" name="Drop Down 24" hidden="1">
          <a:extLst>
            <a:ext uri="{63B3BB69-23CF-44E3-9099-C40C66FF867C}">
              <a14:compatExt xmlns:a14="http://schemas.microsoft.com/office/drawing/2010/main" spid="_x0000_s2072"/>
            </a:ext>
            <a:ext uri="{FF2B5EF4-FFF2-40B4-BE49-F238E27FC236}">
              <a16:creationId xmlns:a16="http://schemas.microsoft.com/office/drawing/2014/main" id="{FA12BC50-BC86-4D4D-80E4-F8A6D3FE3606}"/>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89" name="Drop Down 4" hidden="1">
          <a:extLst>
            <a:ext uri="{63B3BB69-23CF-44E3-9099-C40C66FF867C}">
              <a14:compatExt xmlns:a14="http://schemas.microsoft.com/office/drawing/2010/main" spid="_x0000_s2052"/>
            </a:ext>
            <a:ext uri="{FF2B5EF4-FFF2-40B4-BE49-F238E27FC236}">
              <a16:creationId xmlns:a16="http://schemas.microsoft.com/office/drawing/2014/main" id="{EB6A1412-E1A6-42CD-9B27-7D9D016D085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90" name="Drop Down 4" hidden="1">
          <a:extLst>
            <a:ext uri="{63B3BB69-23CF-44E3-9099-C40C66FF867C}">
              <a14:compatExt xmlns:a14="http://schemas.microsoft.com/office/drawing/2010/main" spid="_x0000_s2052"/>
            </a:ext>
            <a:ext uri="{FF2B5EF4-FFF2-40B4-BE49-F238E27FC236}">
              <a16:creationId xmlns:a16="http://schemas.microsoft.com/office/drawing/2014/main" id="{29B85F7B-B362-4E5C-B1DA-004D73934D16}"/>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91" name="Drop Down 4" hidden="1">
          <a:extLst>
            <a:ext uri="{63B3BB69-23CF-44E3-9099-C40C66FF867C}">
              <a14:compatExt xmlns:a14="http://schemas.microsoft.com/office/drawing/2010/main" spid="_x0000_s2052"/>
            </a:ext>
            <a:ext uri="{FF2B5EF4-FFF2-40B4-BE49-F238E27FC236}">
              <a16:creationId xmlns:a16="http://schemas.microsoft.com/office/drawing/2014/main" id="{A16B2ED0-B20B-4109-A107-3F7A4F354454}"/>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92" name="Drop Down 4" hidden="1">
          <a:extLst>
            <a:ext uri="{63B3BB69-23CF-44E3-9099-C40C66FF867C}">
              <a14:compatExt xmlns:a14="http://schemas.microsoft.com/office/drawing/2010/main" spid="_x0000_s2052"/>
            </a:ext>
            <a:ext uri="{FF2B5EF4-FFF2-40B4-BE49-F238E27FC236}">
              <a16:creationId xmlns:a16="http://schemas.microsoft.com/office/drawing/2014/main" id="{E11E26DE-90CE-4D74-A644-0B79001346C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93" name="Drop Down 4" hidden="1">
          <a:extLst>
            <a:ext uri="{63B3BB69-23CF-44E3-9099-C40C66FF867C}">
              <a14:compatExt xmlns:a14="http://schemas.microsoft.com/office/drawing/2010/main" spid="_x0000_s2052"/>
            </a:ext>
            <a:ext uri="{FF2B5EF4-FFF2-40B4-BE49-F238E27FC236}">
              <a16:creationId xmlns:a16="http://schemas.microsoft.com/office/drawing/2014/main" id="{79888C27-5439-4D2F-878E-91C03675D4B2}"/>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594" name="Drop Down 20" hidden="1">
          <a:extLst>
            <a:ext uri="{63B3BB69-23CF-44E3-9099-C40C66FF867C}">
              <a14:compatExt xmlns:a14="http://schemas.microsoft.com/office/drawing/2010/main" spid="_x0000_s2068"/>
            </a:ext>
            <a:ext uri="{FF2B5EF4-FFF2-40B4-BE49-F238E27FC236}">
              <a16:creationId xmlns:a16="http://schemas.microsoft.com/office/drawing/2014/main" id="{F55ADA88-79A4-477E-BD01-1051885713EB}"/>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595" name="Drop Down 24" hidden="1">
          <a:extLst>
            <a:ext uri="{63B3BB69-23CF-44E3-9099-C40C66FF867C}">
              <a14:compatExt xmlns:a14="http://schemas.microsoft.com/office/drawing/2010/main" spid="_x0000_s2072"/>
            </a:ext>
            <a:ext uri="{FF2B5EF4-FFF2-40B4-BE49-F238E27FC236}">
              <a16:creationId xmlns:a16="http://schemas.microsoft.com/office/drawing/2014/main" id="{BED329EA-6438-4688-B928-0D07B92A7A57}"/>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96" name="Drop Down 4" hidden="1">
          <a:extLst>
            <a:ext uri="{63B3BB69-23CF-44E3-9099-C40C66FF867C}">
              <a14:compatExt xmlns:a14="http://schemas.microsoft.com/office/drawing/2010/main" spid="_x0000_s2052"/>
            </a:ext>
            <a:ext uri="{FF2B5EF4-FFF2-40B4-BE49-F238E27FC236}">
              <a16:creationId xmlns:a16="http://schemas.microsoft.com/office/drawing/2014/main" id="{717BDE16-4D69-4D8F-83B0-99A83093418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97" name="Drop Down 4" hidden="1">
          <a:extLst>
            <a:ext uri="{63B3BB69-23CF-44E3-9099-C40C66FF867C}">
              <a14:compatExt xmlns:a14="http://schemas.microsoft.com/office/drawing/2010/main" spid="_x0000_s2052"/>
            </a:ext>
            <a:ext uri="{FF2B5EF4-FFF2-40B4-BE49-F238E27FC236}">
              <a16:creationId xmlns:a16="http://schemas.microsoft.com/office/drawing/2014/main" id="{98B6A17F-644C-4146-B3EC-B9C3D261BCE7}"/>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598" name="Drop Down 4" hidden="1">
          <a:extLst>
            <a:ext uri="{63B3BB69-23CF-44E3-9099-C40C66FF867C}">
              <a14:compatExt xmlns:a14="http://schemas.microsoft.com/office/drawing/2010/main" spid="_x0000_s2052"/>
            </a:ext>
            <a:ext uri="{FF2B5EF4-FFF2-40B4-BE49-F238E27FC236}">
              <a16:creationId xmlns:a16="http://schemas.microsoft.com/office/drawing/2014/main" id="{8F95E7D1-63A0-4DF8-8AB4-DA47399BC567}"/>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599" name="Drop Down 4" hidden="1">
          <a:extLst>
            <a:ext uri="{63B3BB69-23CF-44E3-9099-C40C66FF867C}">
              <a14:compatExt xmlns:a14="http://schemas.microsoft.com/office/drawing/2010/main" spid="_x0000_s2052"/>
            </a:ext>
            <a:ext uri="{FF2B5EF4-FFF2-40B4-BE49-F238E27FC236}">
              <a16:creationId xmlns:a16="http://schemas.microsoft.com/office/drawing/2014/main" id="{CBA866AC-3FC6-40F0-8DCA-9A1982C6083C}"/>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600" name="Drop Down 4" hidden="1">
          <a:extLst>
            <a:ext uri="{63B3BB69-23CF-44E3-9099-C40C66FF867C}">
              <a14:compatExt xmlns:a14="http://schemas.microsoft.com/office/drawing/2010/main" spid="_x0000_s2052"/>
            </a:ext>
            <a:ext uri="{FF2B5EF4-FFF2-40B4-BE49-F238E27FC236}">
              <a16:creationId xmlns:a16="http://schemas.microsoft.com/office/drawing/2014/main" id="{DC6CB569-6416-4335-B7A3-014D2B93456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601" name="Drop Down 20" hidden="1">
          <a:extLst>
            <a:ext uri="{63B3BB69-23CF-44E3-9099-C40C66FF867C}">
              <a14:compatExt xmlns:a14="http://schemas.microsoft.com/office/drawing/2010/main" spid="_x0000_s2068"/>
            </a:ext>
            <a:ext uri="{FF2B5EF4-FFF2-40B4-BE49-F238E27FC236}">
              <a16:creationId xmlns:a16="http://schemas.microsoft.com/office/drawing/2014/main" id="{AA234BA2-EE40-4D92-9270-F16A037E9ECC}"/>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02" name="Drop Down 24" hidden="1">
          <a:extLst>
            <a:ext uri="{63B3BB69-23CF-44E3-9099-C40C66FF867C}">
              <a14:compatExt xmlns:a14="http://schemas.microsoft.com/office/drawing/2010/main" spid="_x0000_s2072"/>
            </a:ext>
            <a:ext uri="{FF2B5EF4-FFF2-40B4-BE49-F238E27FC236}">
              <a16:creationId xmlns:a16="http://schemas.microsoft.com/office/drawing/2014/main" id="{F5BCC421-FC6B-4626-A520-B783316E1E86}"/>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603" name="Drop Down 4" hidden="1">
          <a:extLst>
            <a:ext uri="{63B3BB69-23CF-44E3-9099-C40C66FF867C}">
              <a14:compatExt xmlns:a14="http://schemas.microsoft.com/office/drawing/2010/main" spid="_x0000_s2052"/>
            </a:ext>
            <a:ext uri="{FF2B5EF4-FFF2-40B4-BE49-F238E27FC236}">
              <a16:creationId xmlns:a16="http://schemas.microsoft.com/office/drawing/2014/main" id="{F09EBE1D-2456-4076-A2A5-FB55B13CC7E6}"/>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604" name="Drop Down 4" hidden="1">
          <a:extLst>
            <a:ext uri="{63B3BB69-23CF-44E3-9099-C40C66FF867C}">
              <a14:compatExt xmlns:a14="http://schemas.microsoft.com/office/drawing/2010/main" spid="_x0000_s2052"/>
            </a:ext>
            <a:ext uri="{FF2B5EF4-FFF2-40B4-BE49-F238E27FC236}">
              <a16:creationId xmlns:a16="http://schemas.microsoft.com/office/drawing/2014/main" id="{4D61719C-0891-4D28-9B40-FFA8483CEFC1}"/>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605" name="Drop Down 4" hidden="1">
          <a:extLst>
            <a:ext uri="{63B3BB69-23CF-44E3-9099-C40C66FF867C}">
              <a14:compatExt xmlns:a14="http://schemas.microsoft.com/office/drawing/2010/main" spid="_x0000_s2052"/>
            </a:ext>
            <a:ext uri="{FF2B5EF4-FFF2-40B4-BE49-F238E27FC236}">
              <a16:creationId xmlns:a16="http://schemas.microsoft.com/office/drawing/2014/main" id="{2A4C0B48-8E13-495C-8C02-1572595D996B}"/>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606" name="Drop Down 4" hidden="1">
          <a:extLst>
            <a:ext uri="{63B3BB69-23CF-44E3-9099-C40C66FF867C}">
              <a14:compatExt xmlns:a14="http://schemas.microsoft.com/office/drawing/2010/main" spid="_x0000_s2052"/>
            </a:ext>
            <a:ext uri="{FF2B5EF4-FFF2-40B4-BE49-F238E27FC236}">
              <a16:creationId xmlns:a16="http://schemas.microsoft.com/office/drawing/2014/main" id="{83A117F0-BB03-4BE9-B783-BC2E55AAEB38}"/>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607" name="Drop Down 4" hidden="1">
          <a:extLst>
            <a:ext uri="{63B3BB69-23CF-44E3-9099-C40C66FF867C}">
              <a14:compatExt xmlns:a14="http://schemas.microsoft.com/office/drawing/2010/main" spid="_x0000_s2052"/>
            </a:ext>
            <a:ext uri="{FF2B5EF4-FFF2-40B4-BE49-F238E27FC236}">
              <a16:creationId xmlns:a16="http://schemas.microsoft.com/office/drawing/2014/main" id="{1EC3FFA3-A0ED-4FD2-975B-01EF1F980F8F}"/>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303</xdr:row>
      <xdr:rowOff>0</xdr:rowOff>
    </xdr:from>
    <xdr:ext cx="1921468" cy="195685"/>
    <xdr:sp macro="" textlink="">
      <xdr:nvSpPr>
        <xdr:cNvPr id="5608" name="Drop Down 20" hidden="1">
          <a:extLst>
            <a:ext uri="{63B3BB69-23CF-44E3-9099-C40C66FF867C}">
              <a14:compatExt xmlns:a14="http://schemas.microsoft.com/office/drawing/2010/main" spid="_x0000_s2068"/>
            </a:ext>
            <a:ext uri="{FF2B5EF4-FFF2-40B4-BE49-F238E27FC236}">
              <a16:creationId xmlns:a16="http://schemas.microsoft.com/office/drawing/2014/main" id="{3D43A39A-6421-4381-A0E1-92F41642F179}"/>
            </a:ext>
          </a:extLst>
        </xdr:cNvPr>
        <xdr:cNvSpPr/>
      </xdr:nvSpPr>
      <xdr:spPr bwMode="auto">
        <a:xfrm>
          <a:off x="5974080" y="50185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09" name="Drop Down 24" hidden="1">
          <a:extLst>
            <a:ext uri="{63B3BB69-23CF-44E3-9099-C40C66FF867C}">
              <a14:compatExt xmlns:a14="http://schemas.microsoft.com/office/drawing/2010/main" spid="_x0000_s2072"/>
            </a:ext>
            <a:ext uri="{FF2B5EF4-FFF2-40B4-BE49-F238E27FC236}">
              <a16:creationId xmlns:a16="http://schemas.microsoft.com/office/drawing/2014/main" id="{D4EBF055-CB56-4EE9-8D72-9E1505AEBA22}"/>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610" name="Drop Down 4" hidden="1">
          <a:extLst>
            <a:ext uri="{63B3BB69-23CF-44E3-9099-C40C66FF867C}">
              <a14:compatExt xmlns:a14="http://schemas.microsoft.com/office/drawing/2010/main" spid="_x0000_s2052"/>
            </a:ext>
            <a:ext uri="{FF2B5EF4-FFF2-40B4-BE49-F238E27FC236}">
              <a16:creationId xmlns:a16="http://schemas.microsoft.com/office/drawing/2014/main" id="{49B1EDA2-44F2-4C2B-805D-5479A566C09D}"/>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611" name="Drop Down 4" hidden="1">
          <a:extLst>
            <a:ext uri="{63B3BB69-23CF-44E3-9099-C40C66FF867C}">
              <a14:compatExt xmlns:a14="http://schemas.microsoft.com/office/drawing/2010/main" spid="_x0000_s2052"/>
            </a:ext>
            <a:ext uri="{FF2B5EF4-FFF2-40B4-BE49-F238E27FC236}">
              <a16:creationId xmlns:a16="http://schemas.microsoft.com/office/drawing/2014/main" id="{4005AA97-BEAE-4D26-9E1A-DC6B660B0474}"/>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303</xdr:row>
      <xdr:rowOff>0</xdr:rowOff>
    </xdr:from>
    <xdr:ext cx="2529840" cy="195685"/>
    <xdr:sp macro="" textlink="">
      <xdr:nvSpPr>
        <xdr:cNvPr id="5612" name="Drop Down 4" hidden="1">
          <a:extLst>
            <a:ext uri="{63B3BB69-23CF-44E3-9099-C40C66FF867C}">
              <a14:compatExt xmlns:a14="http://schemas.microsoft.com/office/drawing/2010/main" spid="_x0000_s2052"/>
            </a:ext>
            <a:ext uri="{FF2B5EF4-FFF2-40B4-BE49-F238E27FC236}">
              <a16:creationId xmlns:a16="http://schemas.microsoft.com/office/drawing/2014/main" id="{EE948E55-2A99-41BC-9126-B18AD0A07472}"/>
            </a:ext>
          </a:extLst>
        </xdr:cNvPr>
        <xdr:cNvSpPr/>
      </xdr:nvSpPr>
      <xdr:spPr bwMode="auto">
        <a:xfrm>
          <a:off x="553974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303</xdr:row>
      <xdr:rowOff>0</xdr:rowOff>
    </xdr:from>
    <xdr:ext cx="2529840" cy="195685"/>
    <xdr:sp macro="" textlink="">
      <xdr:nvSpPr>
        <xdr:cNvPr id="5613" name="Drop Down 4" hidden="1">
          <a:extLst>
            <a:ext uri="{63B3BB69-23CF-44E3-9099-C40C66FF867C}">
              <a14:compatExt xmlns:a14="http://schemas.microsoft.com/office/drawing/2010/main" spid="_x0000_s2052"/>
            </a:ext>
            <a:ext uri="{FF2B5EF4-FFF2-40B4-BE49-F238E27FC236}">
              <a16:creationId xmlns:a16="http://schemas.microsoft.com/office/drawing/2014/main" id="{FC2402B0-240C-4190-8C34-71F54CE304B5}"/>
            </a:ext>
          </a:extLst>
        </xdr:cNvPr>
        <xdr:cNvSpPr/>
      </xdr:nvSpPr>
      <xdr:spPr bwMode="auto">
        <a:xfrm>
          <a:off x="5227320" y="50185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14" name="Drop Down 24" hidden="1">
          <a:extLst>
            <a:ext uri="{63B3BB69-23CF-44E3-9099-C40C66FF867C}">
              <a14:compatExt xmlns:a14="http://schemas.microsoft.com/office/drawing/2010/main" spid="_x0000_s2072"/>
            </a:ext>
            <a:ext uri="{FF2B5EF4-FFF2-40B4-BE49-F238E27FC236}">
              <a16:creationId xmlns:a16="http://schemas.microsoft.com/office/drawing/2014/main" id="{4311D677-D7E7-4B13-8A40-67D74817B887}"/>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15" name="Drop Down 24" hidden="1">
          <a:extLst>
            <a:ext uri="{63B3BB69-23CF-44E3-9099-C40C66FF867C}">
              <a14:compatExt xmlns:a14="http://schemas.microsoft.com/office/drawing/2010/main" spid="_x0000_s2072"/>
            </a:ext>
            <a:ext uri="{FF2B5EF4-FFF2-40B4-BE49-F238E27FC236}">
              <a16:creationId xmlns:a16="http://schemas.microsoft.com/office/drawing/2014/main" id="{A1682F3F-E080-4EAD-926A-943473518090}"/>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16" name="Drop Down 24" hidden="1">
          <a:extLst>
            <a:ext uri="{63B3BB69-23CF-44E3-9099-C40C66FF867C}">
              <a14:compatExt xmlns:a14="http://schemas.microsoft.com/office/drawing/2010/main" spid="_x0000_s2072"/>
            </a:ext>
            <a:ext uri="{FF2B5EF4-FFF2-40B4-BE49-F238E27FC236}">
              <a16:creationId xmlns:a16="http://schemas.microsoft.com/office/drawing/2014/main" id="{572EF79C-36EC-4C87-AD06-B77E450254CF}"/>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17" name="Drop Down 24" hidden="1">
          <a:extLst>
            <a:ext uri="{63B3BB69-23CF-44E3-9099-C40C66FF867C}">
              <a14:compatExt xmlns:a14="http://schemas.microsoft.com/office/drawing/2010/main" spid="_x0000_s2072"/>
            </a:ext>
            <a:ext uri="{FF2B5EF4-FFF2-40B4-BE49-F238E27FC236}">
              <a16:creationId xmlns:a16="http://schemas.microsoft.com/office/drawing/2014/main" id="{2D676898-991C-44EB-8A03-7AAAD1A7B591}"/>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18" name="Drop Down 24" hidden="1">
          <a:extLst>
            <a:ext uri="{63B3BB69-23CF-44E3-9099-C40C66FF867C}">
              <a14:compatExt xmlns:a14="http://schemas.microsoft.com/office/drawing/2010/main" spid="_x0000_s2072"/>
            </a:ext>
            <a:ext uri="{FF2B5EF4-FFF2-40B4-BE49-F238E27FC236}">
              <a16:creationId xmlns:a16="http://schemas.microsoft.com/office/drawing/2014/main" id="{A090BBB6-BE6F-4A76-B4F5-97FA234ABC9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19" name="Drop Down 24" hidden="1">
          <a:extLst>
            <a:ext uri="{63B3BB69-23CF-44E3-9099-C40C66FF867C}">
              <a14:compatExt xmlns:a14="http://schemas.microsoft.com/office/drawing/2010/main" spid="_x0000_s2072"/>
            </a:ext>
            <a:ext uri="{FF2B5EF4-FFF2-40B4-BE49-F238E27FC236}">
              <a16:creationId xmlns:a16="http://schemas.microsoft.com/office/drawing/2014/main" id="{4261B562-74A9-4FDB-A481-05D631CBC178}"/>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0" name="Drop Down 24" hidden="1">
          <a:extLst>
            <a:ext uri="{63B3BB69-23CF-44E3-9099-C40C66FF867C}">
              <a14:compatExt xmlns:a14="http://schemas.microsoft.com/office/drawing/2010/main" spid="_x0000_s2072"/>
            </a:ext>
            <a:ext uri="{FF2B5EF4-FFF2-40B4-BE49-F238E27FC236}">
              <a16:creationId xmlns:a16="http://schemas.microsoft.com/office/drawing/2014/main" id="{05A7AC09-9E67-4695-894E-2C7A378E609B}"/>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1" name="Drop Down 24" hidden="1">
          <a:extLst>
            <a:ext uri="{63B3BB69-23CF-44E3-9099-C40C66FF867C}">
              <a14:compatExt xmlns:a14="http://schemas.microsoft.com/office/drawing/2010/main" spid="_x0000_s2072"/>
            </a:ext>
            <a:ext uri="{FF2B5EF4-FFF2-40B4-BE49-F238E27FC236}">
              <a16:creationId xmlns:a16="http://schemas.microsoft.com/office/drawing/2014/main" id="{2A125662-C9CE-49DC-8BD6-71301E910478}"/>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2" name="Drop Down 24" hidden="1">
          <a:extLst>
            <a:ext uri="{63B3BB69-23CF-44E3-9099-C40C66FF867C}">
              <a14:compatExt xmlns:a14="http://schemas.microsoft.com/office/drawing/2010/main" spid="_x0000_s2072"/>
            </a:ext>
            <a:ext uri="{FF2B5EF4-FFF2-40B4-BE49-F238E27FC236}">
              <a16:creationId xmlns:a16="http://schemas.microsoft.com/office/drawing/2014/main" id="{CD3E47F7-7853-4A6B-AC0E-DE073EE52FB1}"/>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3" name="Drop Down 24" hidden="1">
          <a:extLst>
            <a:ext uri="{63B3BB69-23CF-44E3-9099-C40C66FF867C}">
              <a14:compatExt xmlns:a14="http://schemas.microsoft.com/office/drawing/2010/main" spid="_x0000_s2072"/>
            </a:ext>
            <a:ext uri="{FF2B5EF4-FFF2-40B4-BE49-F238E27FC236}">
              <a16:creationId xmlns:a16="http://schemas.microsoft.com/office/drawing/2014/main" id="{9FD6F009-D862-44D9-A57F-705BFCD8A811}"/>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4" name="Drop Down 24" hidden="1">
          <a:extLst>
            <a:ext uri="{63B3BB69-23CF-44E3-9099-C40C66FF867C}">
              <a14:compatExt xmlns:a14="http://schemas.microsoft.com/office/drawing/2010/main" spid="_x0000_s2072"/>
            </a:ext>
            <a:ext uri="{FF2B5EF4-FFF2-40B4-BE49-F238E27FC236}">
              <a16:creationId xmlns:a16="http://schemas.microsoft.com/office/drawing/2014/main" id="{3EFDFF45-3293-422A-8354-74FE52D7505A}"/>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5" name="Drop Down 24" hidden="1">
          <a:extLst>
            <a:ext uri="{63B3BB69-23CF-44E3-9099-C40C66FF867C}">
              <a14:compatExt xmlns:a14="http://schemas.microsoft.com/office/drawing/2010/main" spid="_x0000_s2072"/>
            </a:ext>
            <a:ext uri="{FF2B5EF4-FFF2-40B4-BE49-F238E27FC236}">
              <a16:creationId xmlns:a16="http://schemas.microsoft.com/office/drawing/2014/main" id="{7EAA8012-094A-4B21-A157-81EBE912CB1E}"/>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6" name="Drop Down 24" hidden="1">
          <a:extLst>
            <a:ext uri="{63B3BB69-23CF-44E3-9099-C40C66FF867C}">
              <a14:compatExt xmlns:a14="http://schemas.microsoft.com/office/drawing/2010/main" spid="_x0000_s2072"/>
            </a:ext>
            <a:ext uri="{FF2B5EF4-FFF2-40B4-BE49-F238E27FC236}">
              <a16:creationId xmlns:a16="http://schemas.microsoft.com/office/drawing/2014/main" id="{9037DBF0-E203-46AA-BAA9-FA1DDEE2BC3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7" name="Drop Down 24" hidden="1">
          <a:extLst>
            <a:ext uri="{63B3BB69-23CF-44E3-9099-C40C66FF867C}">
              <a14:compatExt xmlns:a14="http://schemas.microsoft.com/office/drawing/2010/main" spid="_x0000_s2072"/>
            </a:ext>
            <a:ext uri="{FF2B5EF4-FFF2-40B4-BE49-F238E27FC236}">
              <a16:creationId xmlns:a16="http://schemas.microsoft.com/office/drawing/2014/main" id="{4D7E5A6C-DB09-41EA-AD4E-423796B28052}"/>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8" name="Drop Down 24" hidden="1">
          <a:extLst>
            <a:ext uri="{63B3BB69-23CF-44E3-9099-C40C66FF867C}">
              <a14:compatExt xmlns:a14="http://schemas.microsoft.com/office/drawing/2010/main" spid="_x0000_s2072"/>
            </a:ext>
            <a:ext uri="{FF2B5EF4-FFF2-40B4-BE49-F238E27FC236}">
              <a16:creationId xmlns:a16="http://schemas.microsoft.com/office/drawing/2014/main" id="{C4514013-B8EE-4835-B6AA-4019679E7703}"/>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29" name="Drop Down 24" hidden="1">
          <a:extLst>
            <a:ext uri="{63B3BB69-23CF-44E3-9099-C40C66FF867C}">
              <a14:compatExt xmlns:a14="http://schemas.microsoft.com/office/drawing/2010/main" spid="_x0000_s2072"/>
            </a:ext>
            <a:ext uri="{FF2B5EF4-FFF2-40B4-BE49-F238E27FC236}">
              <a16:creationId xmlns:a16="http://schemas.microsoft.com/office/drawing/2014/main" id="{CDDB50D2-89B9-4430-B056-7482D313AF56}"/>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30" name="Drop Down 24" hidden="1">
          <a:extLst>
            <a:ext uri="{63B3BB69-23CF-44E3-9099-C40C66FF867C}">
              <a14:compatExt xmlns:a14="http://schemas.microsoft.com/office/drawing/2010/main" spid="_x0000_s2072"/>
            </a:ext>
            <a:ext uri="{FF2B5EF4-FFF2-40B4-BE49-F238E27FC236}">
              <a16:creationId xmlns:a16="http://schemas.microsoft.com/office/drawing/2014/main" id="{D3900B7B-A04C-42EB-887D-2556E294D78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31" name="Drop Down 24" hidden="1">
          <a:extLst>
            <a:ext uri="{63B3BB69-23CF-44E3-9099-C40C66FF867C}">
              <a14:compatExt xmlns:a14="http://schemas.microsoft.com/office/drawing/2010/main" spid="_x0000_s2072"/>
            </a:ext>
            <a:ext uri="{FF2B5EF4-FFF2-40B4-BE49-F238E27FC236}">
              <a16:creationId xmlns:a16="http://schemas.microsoft.com/office/drawing/2014/main" id="{171321B3-CFAB-469F-AF5E-A8E2E87CDA6C}"/>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303</xdr:row>
      <xdr:rowOff>0</xdr:rowOff>
    </xdr:from>
    <xdr:ext cx="2476500" cy="199970"/>
    <xdr:sp macro="" textlink="">
      <xdr:nvSpPr>
        <xdr:cNvPr id="5632" name="Drop Down 24" hidden="1">
          <a:extLst>
            <a:ext uri="{63B3BB69-23CF-44E3-9099-C40C66FF867C}">
              <a14:compatExt xmlns:a14="http://schemas.microsoft.com/office/drawing/2010/main" spid="_x0000_s2072"/>
            </a:ext>
            <a:ext uri="{FF2B5EF4-FFF2-40B4-BE49-F238E27FC236}">
              <a16:creationId xmlns:a16="http://schemas.microsoft.com/office/drawing/2014/main" id="{58A55303-00F3-4408-B9EA-C852930F5218}"/>
            </a:ext>
          </a:extLst>
        </xdr:cNvPr>
        <xdr:cNvSpPr/>
      </xdr:nvSpPr>
      <xdr:spPr bwMode="auto">
        <a:xfrm>
          <a:off x="3901440" y="50185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33" name="Drop Down 4" hidden="1">
          <a:extLst>
            <a:ext uri="{63B3BB69-23CF-44E3-9099-C40C66FF867C}">
              <a14:compatExt xmlns:a14="http://schemas.microsoft.com/office/drawing/2010/main" spid="_x0000_s2052"/>
            </a:ext>
            <a:ext uri="{FF2B5EF4-FFF2-40B4-BE49-F238E27FC236}">
              <a16:creationId xmlns:a16="http://schemas.microsoft.com/office/drawing/2014/main" id="{77B93B83-FA8A-4482-94AE-7E25DC49A3C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34" name="Drop Down 20" hidden="1">
          <a:extLst>
            <a:ext uri="{63B3BB69-23CF-44E3-9099-C40C66FF867C}">
              <a14:compatExt xmlns:a14="http://schemas.microsoft.com/office/drawing/2010/main" spid="_x0000_s2068"/>
            </a:ext>
            <a:ext uri="{FF2B5EF4-FFF2-40B4-BE49-F238E27FC236}">
              <a16:creationId xmlns:a16="http://schemas.microsoft.com/office/drawing/2014/main" id="{7A0EAACF-E62F-4F8C-8636-5E4640AE3EF7}"/>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35" name="Drop Down 24" hidden="1">
          <a:extLst>
            <a:ext uri="{63B3BB69-23CF-44E3-9099-C40C66FF867C}">
              <a14:compatExt xmlns:a14="http://schemas.microsoft.com/office/drawing/2010/main" spid="_x0000_s2072"/>
            </a:ext>
            <a:ext uri="{FF2B5EF4-FFF2-40B4-BE49-F238E27FC236}">
              <a16:creationId xmlns:a16="http://schemas.microsoft.com/office/drawing/2014/main" id="{4BC5D434-D5DE-434A-BBC8-B34A76E37E96}"/>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36" name="Drop Down 4" hidden="1">
          <a:extLst>
            <a:ext uri="{63B3BB69-23CF-44E3-9099-C40C66FF867C}">
              <a14:compatExt xmlns:a14="http://schemas.microsoft.com/office/drawing/2010/main" spid="_x0000_s2052"/>
            </a:ext>
            <a:ext uri="{FF2B5EF4-FFF2-40B4-BE49-F238E27FC236}">
              <a16:creationId xmlns:a16="http://schemas.microsoft.com/office/drawing/2014/main" id="{D04B4E23-5A63-4FC6-9D29-F9FCF3194FD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37" name="Drop Down 4" hidden="1">
          <a:extLst>
            <a:ext uri="{63B3BB69-23CF-44E3-9099-C40C66FF867C}">
              <a14:compatExt xmlns:a14="http://schemas.microsoft.com/office/drawing/2010/main" spid="_x0000_s2052"/>
            </a:ext>
            <a:ext uri="{FF2B5EF4-FFF2-40B4-BE49-F238E27FC236}">
              <a16:creationId xmlns:a16="http://schemas.microsoft.com/office/drawing/2014/main" id="{7722D429-156E-4142-8F3F-C783D6D8E4A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38" name="Drop Down 4" hidden="1">
          <a:extLst>
            <a:ext uri="{63B3BB69-23CF-44E3-9099-C40C66FF867C}">
              <a14:compatExt xmlns:a14="http://schemas.microsoft.com/office/drawing/2010/main" spid="_x0000_s2052"/>
            </a:ext>
            <a:ext uri="{FF2B5EF4-FFF2-40B4-BE49-F238E27FC236}">
              <a16:creationId xmlns:a16="http://schemas.microsoft.com/office/drawing/2014/main" id="{4BEAD29C-ED10-42C3-A978-EE9B26B3F9F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39" name="Drop Down 4" hidden="1">
          <a:extLst>
            <a:ext uri="{63B3BB69-23CF-44E3-9099-C40C66FF867C}">
              <a14:compatExt xmlns:a14="http://schemas.microsoft.com/office/drawing/2010/main" spid="_x0000_s2052"/>
            </a:ext>
            <a:ext uri="{FF2B5EF4-FFF2-40B4-BE49-F238E27FC236}">
              <a16:creationId xmlns:a16="http://schemas.microsoft.com/office/drawing/2014/main" id="{122B1AE6-7376-4DE8-9942-FA450AFCCBE5}"/>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40" name="Drop Down 4" hidden="1">
          <a:extLst>
            <a:ext uri="{63B3BB69-23CF-44E3-9099-C40C66FF867C}">
              <a14:compatExt xmlns:a14="http://schemas.microsoft.com/office/drawing/2010/main" spid="_x0000_s2052"/>
            </a:ext>
            <a:ext uri="{FF2B5EF4-FFF2-40B4-BE49-F238E27FC236}">
              <a16:creationId xmlns:a16="http://schemas.microsoft.com/office/drawing/2014/main" id="{2F2D099D-CB8D-4D54-A24F-CEBADDF2DF9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41" name="Drop Down 20" hidden="1">
          <a:extLst>
            <a:ext uri="{63B3BB69-23CF-44E3-9099-C40C66FF867C}">
              <a14:compatExt xmlns:a14="http://schemas.microsoft.com/office/drawing/2010/main" spid="_x0000_s2068"/>
            </a:ext>
            <a:ext uri="{FF2B5EF4-FFF2-40B4-BE49-F238E27FC236}">
              <a16:creationId xmlns:a16="http://schemas.microsoft.com/office/drawing/2014/main" id="{B0929E8D-6A52-4593-8908-4931298411CD}"/>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42" name="Drop Down 24" hidden="1">
          <a:extLst>
            <a:ext uri="{63B3BB69-23CF-44E3-9099-C40C66FF867C}">
              <a14:compatExt xmlns:a14="http://schemas.microsoft.com/office/drawing/2010/main" spid="_x0000_s2072"/>
            </a:ext>
            <a:ext uri="{FF2B5EF4-FFF2-40B4-BE49-F238E27FC236}">
              <a16:creationId xmlns:a16="http://schemas.microsoft.com/office/drawing/2014/main" id="{691EB8DF-3F79-4BA1-9D29-6FD12C81101C}"/>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43" name="Drop Down 4" hidden="1">
          <a:extLst>
            <a:ext uri="{63B3BB69-23CF-44E3-9099-C40C66FF867C}">
              <a14:compatExt xmlns:a14="http://schemas.microsoft.com/office/drawing/2010/main" spid="_x0000_s2052"/>
            </a:ext>
            <a:ext uri="{FF2B5EF4-FFF2-40B4-BE49-F238E27FC236}">
              <a16:creationId xmlns:a16="http://schemas.microsoft.com/office/drawing/2014/main" id="{DFDB8D64-9121-4EE7-9BC6-B5BBEA01098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44" name="Drop Down 4" hidden="1">
          <a:extLst>
            <a:ext uri="{63B3BB69-23CF-44E3-9099-C40C66FF867C}">
              <a14:compatExt xmlns:a14="http://schemas.microsoft.com/office/drawing/2010/main" spid="_x0000_s2052"/>
            </a:ext>
            <a:ext uri="{FF2B5EF4-FFF2-40B4-BE49-F238E27FC236}">
              <a16:creationId xmlns:a16="http://schemas.microsoft.com/office/drawing/2014/main" id="{5216A1CC-41F6-43C7-9F90-4391675110D7}"/>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45" name="Drop Down 4" hidden="1">
          <a:extLst>
            <a:ext uri="{63B3BB69-23CF-44E3-9099-C40C66FF867C}">
              <a14:compatExt xmlns:a14="http://schemas.microsoft.com/office/drawing/2010/main" spid="_x0000_s2052"/>
            </a:ext>
            <a:ext uri="{FF2B5EF4-FFF2-40B4-BE49-F238E27FC236}">
              <a16:creationId xmlns:a16="http://schemas.microsoft.com/office/drawing/2014/main" id="{683956A1-2626-4812-9C8A-43B3DA37A1E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46" name="Drop Down 4" hidden="1">
          <a:extLst>
            <a:ext uri="{63B3BB69-23CF-44E3-9099-C40C66FF867C}">
              <a14:compatExt xmlns:a14="http://schemas.microsoft.com/office/drawing/2010/main" spid="_x0000_s2052"/>
            </a:ext>
            <a:ext uri="{FF2B5EF4-FFF2-40B4-BE49-F238E27FC236}">
              <a16:creationId xmlns:a16="http://schemas.microsoft.com/office/drawing/2014/main" id="{D0654D3C-993A-4FE0-A8DB-9CA390F7D9A1}"/>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47" name="Drop Down 4" hidden="1">
          <a:extLst>
            <a:ext uri="{63B3BB69-23CF-44E3-9099-C40C66FF867C}">
              <a14:compatExt xmlns:a14="http://schemas.microsoft.com/office/drawing/2010/main" spid="_x0000_s2052"/>
            </a:ext>
            <a:ext uri="{FF2B5EF4-FFF2-40B4-BE49-F238E27FC236}">
              <a16:creationId xmlns:a16="http://schemas.microsoft.com/office/drawing/2014/main" id="{5B6FAB51-9D3C-47E1-8BB7-71370E3C5CC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48" name="Drop Down 20" hidden="1">
          <a:extLst>
            <a:ext uri="{63B3BB69-23CF-44E3-9099-C40C66FF867C}">
              <a14:compatExt xmlns:a14="http://schemas.microsoft.com/office/drawing/2010/main" spid="_x0000_s2068"/>
            </a:ext>
            <a:ext uri="{FF2B5EF4-FFF2-40B4-BE49-F238E27FC236}">
              <a16:creationId xmlns:a16="http://schemas.microsoft.com/office/drawing/2014/main" id="{91EC4195-EACB-4592-8EDD-D1E60AB741BE}"/>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49" name="Drop Down 24" hidden="1">
          <a:extLst>
            <a:ext uri="{63B3BB69-23CF-44E3-9099-C40C66FF867C}">
              <a14:compatExt xmlns:a14="http://schemas.microsoft.com/office/drawing/2010/main" spid="_x0000_s2072"/>
            </a:ext>
            <a:ext uri="{FF2B5EF4-FFF2-40B4-BE49-F238E27FC236}">
              <a16:creationId xmlns:a16="http://schemas.microsoft.com/office/drawing/2014/main" id="{8A8B5802-9462-4997-9370-4DF139D23BF4}"/>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50" name="Drop Down 4" hidden="1">
          <a:extLst>
            <a:ext uri="{63B3BB69-23CF-44E3-9099-C40C66FF867C}">
              <a14:compatExt xmlns:a14="http://schemas.microsoft.com/office/drawing/2010/main" spid="_x0000_s2052"/>
            </a:ext>
            <a:ext uri="{FF2B5EF4-FFF2-40B4-BE49-F238E27FC236}">
              <a16:creationId xmlns:a16="http://schemas.microsoft.com/office/drawing/2014/main" id="{3B041D6D-DE12-440E-A0AC-29D4FE57E18A}"/>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51" name="Drop Down 4" hidden="1">
          <a:extLst>
            <a:ext uri="{63B3BB69-23CF-44E3-9099-C40C66FF867C}">
              <a14:compatExt xmlns:a14="http://schemas.microsoft.com/office/drawing/2010/main" spid="_x0000_s2052"/>
            </a:ext>
            <a:ext uri="{FF2B5EF4-FFF2-40B4-BE49-F238E27FC236}">
              <a16:creationId xmlns:a16="http://schemas.microsoft.com/office/drawing/2014/main" id="{C7E454A7-D096-4512-9BED-721708833649}"/>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52" name="Drop Down 4" hidden="1">
          <a:extLst>
            <a:ext uri="{63B3BB69-23CF-44E3-9099-C40C66FF867C}">
              <a14:compatExt xmlns:a14="http://schemas.microsoft.com/office/drawing/2010/main" spid="_x0000_s2052"/>
            </a:ext>
            <a:ext uri="{FF2B5EF4-FFF2-40B4-BE49-F238E27FC236}">
              <a16:creationId xmlns:a16="http://schemas.microsoft.com/office/drawing/2014/main" id="{0718D1F4-5392-4BE0-B947-3BC19672151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53" name="Drop Down 4" hidden="1">
          <a:extLst>
            <a:ext uri="{63B3BB69-23CF-44E3-9099-C40C66FF867C}">
              <a14:compatExt xmlns:a14="http://schemas.microsoft.com/office/drawing/2010/main" spid="_x0000_s2052"/>
            </a:ext>
            <a:ext uri="{FF2B5EF4-FFF2-40B4-BE49-F238E27FC236}">
              <a16:creationId xmlns:a16="http://schemas.microsoft.com/office/drawing/2014/main" id="{374C5EAB-C015-4211-B38C-0D75C99D587A}"/>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54" name="Drop Down 4" hidden="1">
          <a:extLst>
            <a:ext uri="{63B3BB69-23CF-44E3-9099-C40C66FF867C}">
              <a14:compatExt xmlns:a14="http://schemas.microsoft.com/office/drawing/2010/main" spid="_x0000_s2052"/>
            </a:ext>
            <a:ext uri="{FF2B5EF4-FFF2-40B4-BE49-F238E27FC236}">
              <a16:creationId xmlns:a16="http://schemas.microsoft.com/office/drawing/2014/main" id="{0F544140-C552-45EA-B8A3-06F1D51F538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55" name="Drop Down 20" hidden="1">
          <a:extLst>
            <a:ext uri="{63B3BB69-23CF-44E3-9099-C40C66FF867C}">
              <a14:compatExt xmlns:a14="http://schemas.microsoft.com/office/drawing/2010/main" spid="_x0000_s2068"/>
            </a:ext>
            <a:ext uri="{FF2B5EF4-FFF2-40B4-BE49-F238E27FC236}">
              <a16:creationId xmlns:a16="http://schemas.microsoft.com/office/drawing/2014/main" id="{DC0CFC3A-F5F7-47C1-898D-3E4C2C3C2215}"/>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56" name="Drop Down 24" hidden="1">
          <a:extLst>
            <a:ext uri="{63B3BB69-23CF-44E3-9099-C40C66FF867C}">
              <a14:compatExt xmlns:a14="http://schemas.microsoft.com/office/drawing/2010/main" spid="_x0000_s2072"/>
            </a:ext>
            <a:ext uri="{FF2B5EF4-FFF2-40B4-BE49-F238E27FC236}">
              <a16:creationId xmlns:a16="http://schemas.microsoft.com/office/drawing/2014/main" id="{DDD74E58-1573-4E72-8181-AC751C420CCC}"/>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57" name="Drop Down 4" hidden="1">
          <a:extLst>
            <a:ext uri="{63B3BB69-23CF-44E3-9099-C40C66FF867C}">
              <a14:compatExt xmlns:a14="http://schemas.microsoft.com/office/drawing/2010/main" spid="_x0000_s2052"/>
            </a:ext>
            <a:ext uri="{FF2B5EF4-FFF2-40B4-BE49-F238E27FC236}">
              <a16:creationId xmlns:a16="http://schemas.microsoft.com/office/drawing/2014/main" id="{11EBFDD7-50D7-4770-97F9-20A5C9B37E9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58" name="Drop Down 4" hidden="1">
          <a:extLst>
            <a:ext uri="{63B3BB69-23CF-44E3-9099-C40C66FF867C}">
              <a14:compatExt xmlns:a14="http://schemas.microsoft.com/office/drawing/2010/main" spid="_x0000_s2052"/>
            </a:ext>
            <a:ext uri="{FF2B5EF4-FFF2-40B4-BE49-F238E27FC236}">
              <a16:creationId xmlns:a16="http://schemas.microsoft.com/office/drawing/2014/main" id="{23C748E0-092A-45B6-87F8-1EC104C7DFB0}"/>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59" name="Drop Down 4" hidden="1">
          <a:extLst>
            <a:ext uri="{63B3BB69-23CF-44E3-9099-C40C66FF867C}">
              <a14:compatExt xmlns:a14="http://schemas.microsoft.com/office/drawing/2010/main" spid="_x0000_s2052"/>
            </a:ext>
            <a:ext uri="{FF2B5EF4-FFF2-40B4-BE49-F238E27FC236}">
              <a16:creationId xmlns:a16="http://schemas.microsoft.com/office/drawing/2014/main" id="{09CB1D37-F9B4-4D81-81AD-6157E6EDE4F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60" name="Drop Down 4" hidden="1">
          <a:extLst>
            <a:ext uri="{63B3BB69-23CF-44E3-9099-C40C66FF867C}">
              <a14:compatExt xmlns:a14="http://schemas.microsoft.com/office/drawing/2010/main" spid="_x0000_s2052"/>
            </a:ext>
            <a:ext uri="{FF2B5EF4-FFF2-40B4-BE49-F238E27FC236}">
              <a16:creationId xmlns:a16="http://schemas.microsoft.com/office/drawing/2014/main" id="{B2514545-339C-4959-AF47-E99EEE97C6B2}"/>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61" name="Drop Down 4" hidden="1">
          <a:extLst>
            <a:ext uri="{63B3BB69-23CF-44E3-9099-C40C66FF867C}">
              <a14:compatExt xmlns:a14="http://schemas.microsoft.com/office/drawing/2010/main" spid="_x0000_s2052"/>
            </a:ext>
            <a:ext uri="{FF2B5EF4-FFF2-40B4-BE49-F238E27FC236}">
              <a16:creationId xmlns:a16="http://schemas.microsoft.com/office/drawing/2014/main" id="{E1DBBEFF-6E53-4B3C-8005-952B1D09F43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62" name="Drop Down 20" hidden="1">
          <a:extLst>
            <a:ext uri="{63B3BB69-23CF-44E3-9099-C40C66FF867C}">
              <a14:compatExt xmlns:a14="http://schemas.microsoft.com/office/drawing/2010/main" spid="_x0000_s2068"/>
            </a:ext>
            <a:ext uri="{FF2B5EF4-FFF2-40B4-BE49-F238E27FC236}">
              <a16:creationId xmlns:a16="http://schemas.microsoft.com/office/drawing/2014/main" id="{BA90CBE7-B023-4D74-A812-34E02B85AD0A}"/>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63" name="Drop Down 24" hidden="1">
          <a:extLst>
            <a:ext uri="{63B3BB69-23CF-44E3-9099-C40C66FF867C}">
              <a14:compatExt xmlns:a14="http://schemas.microsoft.com/office/drawing/2010/main" spid="_x0000_s2072"/>
            </a:ext>
            <a:ext uri="{FF2B5EF4-FFF2-40B4-BE49-F238E27FC236}">
              <a16:creationId xmlns:a16="http://schemas.microsoft.com/office/drawing/2014/main" id="{2944608B-C8BD-460C-88C2-40E031B8A64E}"/>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64" name="Drop Down 4" hidden="1">
          <a:extLst>
            <a:ext uri="{63B3BB69-23CF-44E3-9099-C40C66FF867C}">
              <a14:compatExt xmlns:a14="http://schemas.microsoft.com/office/drawing/2010/main" spid="_x0000_s2052"/>
            </a:ext>
            <a:ext uri="{FF2B5EF4-FFF2-40B4-BE49-F238E27FC236}">
              <a16:creationId xmlns:a16="http://schemas.microsoft.com/office/drawing/2014/main" id="{7F3621A9-30FA-4010-9AAE-2C9D7491C07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65" name="Drop Down 4" hidden="1">
          <a:extLst>
            <a:ext uri="{63B3BB69-23CF-44E3-9099-C40C66FF867C}">
              <a14:compatExt xmlns:a14="http://schemas.microsoft.com/office/drawing/2010/main" spid="_x0000_s2052"/>
            </a:ext>
            <a:ext uri="{FF2B5EF4-FFF2-40B4-BE49-F238E27FC236}">
              <a16:creationId xmlns:a16="http://schemas.microsoft.com/office/drawing/2014/main" id="{4EE71632-7E47-4163-A407-BB0EA54ECAB0}"/>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66" name="Drop Down 4" hidden="1">
          <a:extLst>
            <a:ext uri="{63B3BB69-23CF-44E3-9099-C40C66FF867C}">
              <a14:compatExt xmlns:a14="http://schemas.microsoft.com/office/drawing/2010/main" spid="_x0000_s2052"/>
            </a:ext>
            <a:ext uri="{FF2B5EF4-FFF2-40B4-BE49-F238E27FC236}">
              <a16:creationId xmlns:a16="http://schemas.microsoft.com/office/drawing/2014/main" id="{192781F0-C10C-43B5-B5AB-637B053E02B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67" name="Drop Down 4" hidden="1">
          <a:extLst>
            <a:ext uri="{63B3BB69-23CF-44E3-9099-C40C66FF867C}">
              <a14:compatExt xmlns:a14="http://schemas.microsoft.com/office/drawing/2010/main" spid="_x0000_s2052"/>
            </a:ext>
            <a:ext uri="{FF2B5EF4-FFF2-40B4-BE49-F238E27FC236}">
              <a16:creationId xmlns:a16="http://schemas.microsoft.com/office/drawing/2014/main" id="{8DF194C9-1DE7-42B6-8E4B-3A84FD93846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68" name="Drop Down 4" hidden="1">
          <a:extLst>
            <a:ext uri="{63B3BB69-23CF-44E3-9099-C40C66FF867C}">
              <a14:compatExt xmlns:a14="http://schemas.microsoft.com/office/drawing/2010/main" spid="_x0000_s2052"/>
            </a:ext>
            <a:ext uri="{FF2B5EF4-FFF2-40B4-BE49-F238E27FC236}">
              <a16:creationId xmlns:a16="http://schemas.microsoft.com/office/drawing/2014/main" id="{312DFBA3-BE16-46D5-AA62-D31C8174650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69" name="Drop Down 20" hidden="1">
          <a:extLst>
            <a:ext uri="{63B3BB69-23CF-44E3-9099-C40C66FF867C}">
              <a14:compatExt xmlns:a14="http://schemas.microsoft.com/office/drawing/2010/main" spid="_x0000_s2068"/>
            </a:ext>
            <a:ext uri="{FF2B5EF4-FFF2-40B4-BE49-F238E27FC236}">
              <a16:creationId xmlns:a16="http://schemas.microsoft.com/office/drawing/2014/main" id="{330BF2E9-FE1E-4D54-BE6D-E3F1F7EBF93A}"/>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70" name="Drop Down 24" hidden="1">
          <a:extLst>
            <a:ext uri="{63B3BB69-23CF-44E3-9099-C40C66FF867C}">
              <a14:compatExt xmlns:a14="http://schemas.microsoft.com/office/drawing/2010/main" spid="_x0000_s2072"/>
            </a:ext>
            <a:ext uri="{FF2B5EF4-FFF2-40B4-BE49-F238E27FC236}">
              <a16:creationId xmlns:a16="http://schemas.microsoft.com/office/drawing/2014/main" id="{EF7EC550-D147-4FD9-87ED-A55F17275A5C}"/>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71" name="Drop Down 4" hidden="1">
          <a:extLst>
            <a:ext uri="{63B3BB69-23CF-44E3-9099-C40C66FF867C}">
              <a14:compatExt xmlns:a14="http://schemas.microsoft.com/office/drawing/2010/main" spid="_x0000_s2052"/>
            </a:ext>
            <a:ext uri="{FF2B5EF4-FFF2-40B4-BE49-F238E27FC236}">
              <a16:creationId xmlns:a16="http://schemas.microsoft.com/office/drawing/2014/main" id="{4553CE46-F5E0-4EFA-952B-72F6948E119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72" name="Drop Down 4" hidden="1">
          <a:extLst>
            <a:ext uri="{63B3BB69-23CF-44E3-9099-C40C66FF867C}">
              <a14:compatExt xmlns:a14="http://schemas.microsoft.com/office/drawing/2010/main" spid="_x0000_s2052"/>
            </a:ext>
            <a:ext uri="{FF2B5EF4-FFF2-40B4-BE49-F238E27FC236}">
              <a16:creationId xmlns:a16="http://schemas.microsoft.com/office/drawing/2014/main" id="{459BBAEC-2DF6-42E9-9B95-992F78BA495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73" name="Drop Down 4" hidden="1">
          <a:extLst>
            <a:ext uri="{63B3BB69-23CF-44E3-9099-C40C66FF867C}">
              <a14:compatExt xmlns:a14="http://schemas.microsoft.com/office/drawing/2010/main" spid="_x0000_s2052"/>
            </a:ext>
            <a:ext uri="{FF2B5EF4-FFF2-40B4-BE49-F238E27FC236}">
              <a16:creationId xmlns:a16="http://schemas.microsoft.com/office/drawing/2014/main" id="{F1AA12CD-3DD7-4C93-8C89-57C3BF1DA829}"/>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74" name="Drop Down 4" hidden="1">
          <a:extLst>
            <a:ext uri="{63B3BB69-23CF-44E3-9099-C40C66FF867C}">
              <a14:compatExt xmlns:a14="http://schemas.microsoft.com/office/drawing/2010/main" spid="_x0000_s2052"/>
            </a:ext>
            <a:ext uri="{FF2B5EF4-FFF2-40B4-BE49-F238E27FC236}">
              <a16:creationId xmlns:a16="http://schemas.microsoft.com/office/drawing/2014/main" id="{904508C9-B0EF-424F-A6C0-0CDA6E295E76}"/>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75" name="Drop Down 4" hidden="1">
          <a:extLst>
            <a:ext uri="{63B3BB69-23CF-44E3-9099-C40C66FF867C}">
              <a14:compatExt xmlns:a14="http://schemas.microsoft.com/office/drawing/2010/main" spid="_x0000_s2052"/>
            </a:ext>
            <a:ext uri="{FF2B5EF4-FFF2-40B4-BE49-F238E27FC236}">
              <a16:creationId xmlns:a16="http://schemas.microsoft.com/office/drawing/2014/main" id="{7B59D286-6F1D-4D37-9BB8-FC50E6FD906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76" name="Drop Down 20" hidden="1">
          <a:extLst>
            <a:ext uri="{63B3BB69-23CF-44E3-9099-C40C66FF867C}">
              <a14:compatExt xmlns:a14="http://schemas.microsoft.com/office/drawing/2010/main" spid="_x0000_s2068"/>
            </a:ext>
            <a:ext uri="{FF2B5EF4-FFF2-40B4-BE49-F238E27FC236}">
              <a16:creationId xmlns:a16="http://schemas.microsoft.com/office/drawing/2014/main" id="{908A0E44-846F-4DCF-B7FF-0AB96D02CE9A}"/>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77" name="Drop Down 24" hidden="1">
          <a:extLst>
            <a:ext uri="{63B3BB69-23CF-44E3-9099-C40C66FF867C}">
              <a14:compatExt xmlns:a14="http://schemas.microsoft.com/office/drawing/2010/main" spid="_x0000_s2072"/>
            </a:ext>
            <a:ext uri="{FF2B5EF4-FFF2-40B4-BE49-F238E27FC236}">
              <a16:creationId xmlns:a16="http://schemas.microsoft.com/office/drawing/2014/main" id="{C33955E9-7C0F-4465-A2E7-25C35ECBC107}"/>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78" name="Drop Down 4" hidden="1">
          <a:extLst>
            <a:ext uri="{63B3BB69-23CF-44E3-9099-C40C66FF867C}">
              <a14:compatExt xmlns:a14="http://schemas.microsoft.com/office/drawing/2010/main" spid="_x0000_s2052"/>
            </a:ext>
            <a:ext uri="{FF2B5EF4-FFF2-40B4-BE49-F238E27FC236}">
              <a16:creationId xmlns:a16="http://schemas.microsoft.com/office/drawing/2014/main" id="{4459B48F-D1F3-47C0-861D-EFA7F82FCD3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79" name="Drop Down 4" hidden="1">
          <a:extLst>
            <a:ext uri="{63B3BB69-23CF-44E3-9099-C40C66FF867C}">
              <a14:compatExt xmlns:a14="http://schemas.microsoft.com/office/drawing/2010/main" spid="_x0000_s2052"/>
            </a:ext>
            <a:ext uri="{FF2B5EF4-FFF2-40B4-BE49-F238E27FC236}">
              <a16:creationId xmlns:a16="http://schemas.microsoft.com/office/drawing/2014/main" id="{2E170320-7279-41A8-89D4-A67E5BEA80C7}"/>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80" name="Drop Down 4" hidden="1">
          <a:extLst>
            <a:ext uri="{63B3BB69-23CF-44E3-9099-C40C66FF867C}">
              <a14:compatExt xmlns:a14="http://schemas.microsoft.com/office/drawing/2010/main" spid="_x0000_s2052"/>
            </a:ext>
            <a:ext uri="{FF2B5EF4-FFF2-40B4-BE49-F238E27FC236}">
              <a16:creationId xmlns:a16="http://schemas.microsoft.com/office/drawing/2014/main" id="{5E866252-9237-4786-AC84-109CCB3372BA}"/>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81" name="Drop Down 4" hidden="1">
          <a:extLst>
            <a:ext uri="{63B3BB69-23CF-44E3-9099-C40C66FF867C}">
              <a14:compatExt xmlns:a14="http://schemas.microsoft.com/office/drawing/2010/main" spid="_x0000_s2052"/>
            </a:ext>
            <a:ext uri="{FF2B5EF4-FFF2-40B4-BE49-F238E27FC236}">
              <a16:creationId xmlns:a16="http://schemas.microsoft.com/office/drawing/2014/main" id="{733D07B4-F81F-4F15-A2E7-CB063ADAC623}"/>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82" name="Drop Down 4" hidden="1">
          <a:extLst>
            <a:ext uri="{63B3BB69-23CF-44E3-9099-C40C66FF867C}">
              <a14:compatExt xmlns:a14="http://schemas.microsoft.com/office/drawing/2010/main" spid="_x0000_s2052"/>
            </a:ext>
            <a:ext uri="{FF2B5EF4-FFF2-40B4-BE49-F238E27FC236}">
              <a16:creationId xmlns:a16="http://schemas.microsoft.com/office/drawing/2014/main" id="{AC29D5CD-9EAD-4A19-98BB-2DD62EDFDF9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83" name="Drop Down 20" hidden="1">
          <a:extLst>
            <a:ext uri="{63B3BB69-23CF-44E3-9099-C40C66FF867C}">
              <a14:compatExt xmlns:a14="http://schemas.microsoft.com/office/drawing/2010/main" spid="_x0000_s2068"/>
            </a:ext>
            <a:ext uri="{FF2B5EF4-FFF2-40B4-BE49-F238E27FC236}">
              <a16:creationId xmlns:a16="http://schemas.microsoft.com/office/drawing/2014/main" id="{989DC2DB-C43A-471F-A41E-9885497A0424}"/>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84" name="Drop Down 24" hidden="1">
          <a:extLst>
            <a:ext uri="{63B3BB69-23CF-44E3-9099-C40C66FF867C}">
              <a14:compatExt xmlns:a14="http://schemas.microsoft.com/office/drawing/2010/main" spid="_x0000_s2072"/>
            </a:ext>
            <a:ext uri="{FF2B5EF4-FFF2-40B4-BE49-F238E27FC236}">
              <a16:creationId xmlns:a16="http://schemas.microsoft.com/office/drawing/2014/main" id="{CB5531BC-9046-4A75-8111-754E5DEBD245}"/>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85" name="Drop Down 4" hidden="1">
          <a:extLst>
            <a:ext uri="{63B3BB69-23CF-44E3-9099-C40C66FF867C}">
              <a14:compatExt xmlns:a14="http://schemas.microsoft.com/office/drawing/2010/main" spid="_x0000_s2052"/>
            </a:ext>
            <a:ext uri="{FF2B5EF4-FFF2-40B4-BE49-F238E27FC236}">
              <a16:creationId xmlns:a16="http://schemas.microsoft.com/office/drawing/2014/main" id="{926684E7-44FF-4FB3-BB11-31333CF6A8DA}"/>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86" name="Drop Down 4" hidden="1">
          <a:extLst>
            <a:ext uri="{63B3BB69-23CF-44E3-9099-C40C66FF867C}">
              <a14:compatExt xmlns:a14="http://schemas.microsoft.com/office/drawing/2010/main" spid="_x0000_s2052"/>
            </a:ext>
            <a:ext uri="{FF2B5EF4-FFF2-40B4-BE49-F238E27FC236}">
              <a16:creationId xmlns:a16="http://schemas.microsoft.com/office/drawing/2014/main" id="{A5535901-E7D0-441C-90F0-2BEF0CCDF1FE}"/>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87" name="Drop Down 4" hidden="1">
          <a:extLst>
            <a:ext uri="{63B3BB69-23CF-44E3-9099-C40C66FF867C}">
              <a14:compatExt xmlns:a14="http://schemas.microsoft.com/office/drawing/2010/main" spid="_x0000_s2052"/>
            </a:ext>
            <a:ext uri="{FF2B5EF4-FFF2-40B4-BE49-F238E27FC236}">
              <a16:creationId xmlns:a16="http://schemas.microsoft.com/office/drawing/2014/main" id="{4BE3A7B3-06B4-4791-AE76-D3B1C407D3A4}"/>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88" name="Drop Down 4" hidden="1">
          <a:extLst>
            <a:ext uri="{63B3BB69-23CF-44E3-9099-C40C66FF867C}">
              <a14:compatExt xmlns:a14="http://schemas.microsoft.com/office/drawing/2010/main" spid="_x0000_s2052"/>
            </a:ext>
            <a:ext uri="{FF2B5EF4-FFF2-40B4-BE49-F238E27FC236}">
              <a16:creationId xmlns:a16="http://schemas.microsoft.com/office/drawing/2014/main" id="{2D71ED66-CCBE-46C0-BA1D-C1E5005B0D0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89" name="Drop Down 4" hidden="1">
          <a:extLst>
            <a:ext uri="{63B3BB69-23CF-44E3-9099-C40C66FF867C}">
              <a14:compatExt xmlns:a14="http://schemas.microsoft.com/office/drawing/2010/main" spid="_x0000_s2052"/>
            </a:ext>
            <a:ext uri="{FF2B5EF4-FFF2-40B4-BE49-F238E27FC236}">
              <a16:creationId xmlns:a16="http://schemas.microsoft.com/office/drawing/2014/main" id="{D801A488-6D8B-4AE4-A79E-747507DCB8C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90" name="Drop Down 20" hidden="1">
          <a:extLst>
            <a:ext uri="{63B3BB69-23CF-44E3-9099-C40C66FF867C}">
              <a14:compatExt xmlns:a14="http://schemas.microsoft.com/office/drawing/2010/main" spid="_x0000_s2068"/>
            </a:ext>
            <a:ext uri="{FF2B5EF4-FFF2-40B4-BE49-F238E27FC236}">
              <a16:creationId xmlns:a16="http://schemas.microsoft.com/office/drawing/2014/main" id="{F039C19F-EFC4-4BDF-B3D6-7F57EB7E6135}"/>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91" name="Drop Down 24" hidden="1">
          <a:extLst>
            <a:ext uri="{63B3BB69-23CF-44E3-9099-C40C66FF867C}">
              <a14:compatExt xmlns:a14="http://schemas.microsoft.com/office/drawing/2010/main" spid="_x0000_s2072"/>
            </a:ext>
            <a:ext uri="{FF2B5EF4-FFF2-40B4-BE49-F238E27FC236}">
              <a16:creationId xmlns:a16="http://schemas.microsoft.com/office/drawing/2014/main" id="{1A49FF4C-E5A5-4B23-A38D-20ACA66560A7}"/>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92" name="Drop Down 4" hidden="1">
          <a:extLst>
            <a:ext uri="{63B3BB69-23CF-44E3-9099-C40C66FF867C}">
              <a14:compatExt xmlns:a14="http://schemas.microsoft.com/office/drawing/2010/main" spid="_x0000_s2052"/>
            </a:ext>
            <a:ext uri="{FF2B5EF4-FFF2-40B4-BE49-F238E27FC236}">
              <a16:creationId xmlns:a16="http://schemas.microsoft.com/office/drawing/2014/main" id="{DBD772C8-6F0B-4132-A35E-4CC505597B6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93" name="Drop Down 4" hidden="1">
          <a:extLst>
            <a:ext uri="{63B3BB69-23CF-44E3-9099-C40C66FF867C}">
              <a14:compatExt xmlns:a14="http://schemas.microsoft.com/office/drawing/2010/main" spid="_x0000_s2052"/>
            </a:ext>
            <a:ext uri="{FF2B5EF4-FFF2-40B4-BE49-F238E27FC236}">
              <a16:creationId xmlns:a16="http://schemas.microsoft.com/office/drawing/2014/main" id="{30F1A2AA-6FEF-4839-BBC5-A83E95020E65}"/>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94" name="Drop Down 4" hidden="1">
          <a:extLst>
            <a:ext uri="{63B3BB69-23CF-44E3-9099-C40C66FF867C}">
              <a14:compatExt xmlns:a14="http://schemas.microsoft.com/office/drawing/2010/main" spid="_x0000_s2052"/>
            </a:ext>
            <a:ext uri="{FF2B5EF4-FFF2-40B4-BE49-F238E27FC236}">
              <a16:creationId xmlns:a16="http://schemas.microsoft.com/office/drawing/2014/main" id="{7A029770-99F1-49CA-BB4A-41B495339F6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695" name="Drop Down 4" hidden="1">
          <a:extLst>
            <a:ext uri="{63B3BB69-23CF-44E3-9099-C40C66FF867C}">
              <a14:compatExt xmlns:a14="http://schemas.microsoft.com/office/drawing/2010/main" spid="_x0000_s2052"/>
            </a:ext>
            <a:ext uri="{FF2B5EF4-FFF2-40B4-BE49-F238E27FC236}">
              <a16:creationId xmlns:a16="http://schemas.microsoft.com/office/drawing/2014/main" id="{DD08F0A4-4480-4CE6-9440-BAC8B022DD23}"/>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96" name="Drop Down 4" hidden="1">
          <a:extLst>
            <a:ext uri="{63B3BB69-23CF-44E3-9099-C40C66FF867C}">
              <a14:compatExt xmlns:a14="http://schemas.microsoft.com/office/drawing/2010/main" spid="_x0000_s2052"/>
            </a:ext>
            <a:ext uri="{FF2B5EF4-FFF2-40B4-BE49-F238E27FC236}">
              <a16:creationId xmlns:a16="http://schemas.microsoft.com/office/drawing/2014/main" id="{7B14F73A-D8AA-491F-8D3A-A1FD2D93A00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697" name="Drop Down 20" hidden="1">
          <a:extLst>
            <a:ext uri="{63B3BB69-23CF-44E3-9099-C40C66FF867C}">
              <a14:compatExt xmlns:a14="http://schemas.microsoft.com/office/drawing/2010/main" spid="_x0000_s2068"/>
            </a:ext>
            <a:ext uri="{FF2B5EF4-FFF2-40B4-BE49-F238E27FC236}">
              <a16:creationId xmlns:a16="http://schemas.microsoft.com/office/drawing/2014/main" id="{3BB039C9-ADD8-49F2-BF7F-C86DABE501E0}"/>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698" name="Drop Down 24" hidden="1">
          <a:extLst>
            <a:ext uri="{63B3BB69-23CF-44E3-9099-C40C66FF867C}">
              <a14:compatExt xmlns:a14="http://schemas.microsoft.com/office/drawing/2010/main" spid="_x0000_s2072"/>
            </a:ext>
            <a:ext uri="{FF2B5EF4-FFF2-40B4-BE49-F238E27FC236}">
              <a16:creationId xmlns:a16="http://schemas.microsoft.com/office/drawing/2014/main" id="{1B2D75DE-ADBA-49D5-AD66-AAD0B9B1F85E}"/>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699" name="Drop Down 4" hidden="1">
          <a:extLst>
            <a:ext uri="{63B3BB69-23CF-44E3-9099-C40C66FF867C}">
              <a14:compatExt xmlns:a14="http://schemas.microsoft.com/office/drawing/2010/main" spid="_x0000_s2052"/>
            </a:ext>
            <a:ext uri="{FF2B5EF4-FFF2-40B4-BE49-F238E27FC236}">
              <a16:creationId xmlns:a16="http://schemas.microsoft.com/office/drawing/2014/main" id="{DD9E4EFE-F5F8-406A-BBFC-941B3C0E1849}"/>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00" name="Drop Down 4" hidden="1">
          <a:extLst>
            <a:ext uri="{63B3BB69-23CF-44E3-9099-C40C66FF867C}">
              <a14:compatExt xmlns:a14="http://schemas.microsoft.com/office/drawing/2010/main" spid="_x0000_s2052"/>
            </a:ext>
            <a:ext uri="{FF2B5EF4-FFF2-40B4-BE49-F238E27FC236}">
              <a16:creationId xmlns:a16="http://schemas.microsoft.com/office/drawing/2014/main" id="{8DACD7A8-E964-4030-97C9-E3FEE5D1D857}"/>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01" name="Drop Down 4" hidden="1">
          <a:extLst>
            <a:ext uri="{63B3BB69-23CF-44E3-9099-C40C66FF867C}">
              <a14:compatExt xmlns:a14="http://schemas.microsoft.com/office/drawing/2010/main" spid="_x0000_s2052"/>
            </a:ext>
            <a:ext uri="{FF2B5EF4-FFF2-40B4-BE49-F238E27FC236}">
              <a16:creationId xmlns:a16="http://schemas.microsoft.com/office/drawing/2014/main" id="{8B19516B-C315-43FE-98D7-3A2000E2A87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02" name="Drop Down 4" hidden="1">
          <a:extLst>
            <a:ext uri="{63B3BB69-23CF-44E3-9099-C40C66FF867C}">
              <a14:compatExt xmlns:a14="http://schemas.microsoft.com/office/drawing/2010/main" spid="_x0000_s2052"/>
            </a:ext>
            <a:ext uri="{FF2B5EF4-FFF2-40B4-BE49-F238E27FC236}">
              <a16:creationId xmlns:a16="http://schemas.microsoft.com/office/drawing/2014/main" id="{C2B6412E-E5DA-441F-9275-FED8B3CF8029}"/>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03" name="Drop Down 4" hidden="1">
          <a:extLst>
            <a:ext uri="{63B3BB69-23CF-44E3-9099-C40C66FF867C}">
              <a14:compatExt xmlns:a14="http://schemas.microsoft.com/office/drawing/2010/main" spid="_x0000_s2052"/>
            </a:ext>
            <a:ext uri="{FF2B5EF4-FFF2-40B4-BE49-F238E27FC236}">
              <a16:creationId xmlns:a16="http://schemas.microsoft.com/office/drawing/2014/main" id="{D3490792-873C-4564-85EE-1432511C3EF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04" name="Drop Down 20" hidden="1">
          <a:extLst>
            <a:ext uri="{63B3BB69-23CF-44E3-9099-C40C66FF867C}">
              <a14:compatExt xmlns:a14="http://schemas.microsoft.com/office/drawing/2010/main" spid="_x0000_s2068"/>
            </a:ext>
            <a:ext uri="{FF2B5EF4-FFF2-40B4-BE49-F238E27FC236}">
              <a16:creationId xmlns:a16="http://schemas.microsoft.com/office/drawing/2014/main" id="{7AE45BFE-A0B9-450F-8DA9-421736CF8CBA}"/>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05" name="Drop Down 24" hidden="1">
          <a:extLst>
            <a:ext uri="{63B3BB69-23CF-44E3-9099-C40C66FF867C}">
              <a14:compatExt xmlns:a14="http://schemas.microsoft.com/office/drawing/2010/main" spid="_x0000_s2072"/>
            </a:ext>
            <a:ext uri="{FF2B5EF4-FFF2-40B4-BE49-F238E27FC236}">
              <a16:creationId xmlns:a16="http://schemas.microsoft.com/office/drawing/2014/main" id="{DE58CC2A-817D-4BBD-A511-45CF08DFB965}"/>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06" name="Drop Down 4" hidden="1">
          <a:extLst>
            <a:ext uri="{63B3BB69-23CF-44E3-9099-C40C66FF867C}">
              <a14:compatExt xmlns:a14="http://schemas.microsoft.com/office/drawing/2010/main" spid="_x0000_s2052"/>
            </a:ext>
            <a:ext uri="{FF2B5EF4-FFF2-40B4-BE49-F238E27FC236}">
              <a16:creationId xmlns:a16="http://schemas.microsoft.com/office/drawing/2014/main" id="{01A565DF-66BF-4A6D-ABAA-13E75B1EA3C6}"/>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07" name="Drop Down 4" hidden="1">
          <a:extLst>
            <a:ext uri="{63B3BB69-23CF-44E3-9099-C40C66FF867C}">
              <a14:compatExt xmlns:a14="http://schemas.microsoft.com/office/drawing/2010/main" spid="_x0000_s2052"/>
            </a:ext>
            <a:ext uri="{FF2B5EF4-FFF2-40B4-BE49-F238E27FC236}">
              <a16:creationId xmlns:a16="http://schemas.microsoft.com/office/drawing/2014/main" id="{340AD259-47D9-46D2-A3B1-48A1988A4BC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08" name="Drop Down 4" hidden="1">
          <a:extLst>
            <a:ext uri="{63B3BB69-23CF-44E3-9099-C40C66FF867C}">
              <a14:compatExt xmlns:a14="http://schemas.microsoft.com/office/drawing/2010/main" spid="_x0000_s2052"/>
            </a:ext>
            <a:ext uri="{FF2B5EF4-FFF2-40B4-BE49-F238E27FC236}">
              <a16:creationId xmlns:a16="http://schemas.microsoft.com/office/drawing/2014/main" id="{C65A87AC-512B-480C-8E7E-974E519965D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09" name="Drop Down 4" hidden="1">
          <a:extLst>
            <a:ext uri="{63B3BB69-23CF-44E3-9099-C40C66FF867C}">
              <a14:compatExt xmlns:a14="http://schemas.microsoft.com/office/drawing/2010/main" spid="_x0000_s2052"/>
            </a:ext>
            <a:ext uri="{FF2B5EF4-FFF2-40B4-BE49-F238E27FC236}">
              <a16:creationId xmlns:a16="http://schemas.microsoft.com/office/drawing/2014/main" id="{3597ECCA-EE64-40DC-B1A6-F42C0B973B75}"/>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10" name="Drop Down 4" hidden="1">
          <a:extLst>
            <a:ext uri="{63B3BB69-23CF-44E3-9099-C40C66FF867C}">
              <a14:compatExt xmlns:a14="http://schemas.microsoft.com/office/drawing/2010/main" spid="_x0000_s2052"/>
            </a:ext>
            <a:ext uri="{FF2B5EF4-FFF2-40B4-BE49-F238E27FC236}">
              <a16:creationId xmlns:a16="http://schemas.microsoft.com/office/drawing/2014/main" id="{1C7BAE15-86DA-4207-A0C4-A516EF8A88FB}"/>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11" name="Drop Down 20" hidden="1">
          <a:extLst>
            <a:ext uri="{63B3BB69-23CF-44E3-9099-C40C66FF867C}">
              <a14:compatExt xmlns:a14="http://schemas.microsoft.com/office/drawing/2010/main" spid="_x0000_s2068"/>
            </a:ext>
            <a:ext uri="{FF2B5EF4-FFF2-40B4-BE49-F238E27FC236}">
              <a16:creationId xmlns:a16="http://schemas.microsoft.com/office/drawing/2014/main" id="{D889D9B3-3F32-459B-9F98-1F035CDEEB47}"/>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12" name="Drop Down 24" hidden="1">
          <a:extLst>
            <a:ext uri="{63B3BB69-23CF-44E3-9099-C40C66FF867C}">
              <a14:compatExt xmlns:a14="http://schemas.microsoft.com/office/drawing/2010/main" spid="_x0000_s2072"/>
            </a:ext>
            <a:ext uri="{FF2B5EF4-FFF2-40B4-BE49-F238E27FC236}">
              <a16:creationId xmlns:a16="http://schemas.microsoft.com/office/drawing/2014/main" id="{F0913649-09E5-45D5-9666-AC707103356F}"/>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13" name="Drop Down 4" hidden="1">
          <a:extLst>
            <a:ext uri="{63B3BB69-23CF-44E3-9099-C40C66FF867C}">
              <a14:compatExt xmlns:a14="http://schemas.microsoft.com/office/drawing/2010/main" spid="_x0000_s2052"/>
            </a:ext>
            <a:ext uri="{FF2B5EF4-FFF2-40B4-BE49-F238E27FC236}">
              <a16:creationId xmlns:a16="http://schemas.microsoft.com/office/drawing/2014/main" id="{874EEF12-374B-4D84-AA40-6FD85B692F8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14" name="Drop Down 4" hidden="1">
          <a:extLst>
            <a:ext uri="{63B3BB69-23CF-44E3-9099-C40C66FF867C}">
              <a14:compatExt xmlns:a14="http://schemas.microsoft.com/office/drawing/2010/main" spid="_x0000_s2052"/>
            </a:ext>
            <a:ext uri="{FF2B5EF4-FFF2-40B4-BE49-F238E27FC236}">
              <a16:creationId xmlns:a16="http://schemas.microsoft.com/office/drawing/2014/main" id="{70A0CE14-5AAA-45BE-A782-C43D471C764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15" name="Drop Down 4" hidden="1">
          <a:extLst>
            <a:ext uri="{63B3BB69-23CF-44E3-9099-C40C66FF867C}">
              <a14:compatExt xmlns:a14="http://schemas.microsoft.com/office/drawing/2010/main" spid="_x0000_s2052"/>
            </a:ext>
            <a:ext uri="{FF2B5EF4-FFF2-40B4-BE49-F238E27FC236}">
              <a16:creationId xmlns:a16="http://schemas.microsoft.com/office/drawing/2014/main" id="{99C6BACC-E7F0-4F79-A90C-F1AB2CC7E3D1}"/>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16" name="Drop Down 4" hidden="1">
          <a:extLst>
            <a:ext uri="{63B3BB69-23CF-44E3-9099-C40C66FF867C}">
              <a14:compatExt xmlns:a14="http://schemas.microsoft.com/office/drawing/2010/main" spid="_x0000_s2052"/>
            </a:ext>
            <a:ext uri="{FF2B5EF4-FFF2-40B4-BE49-F238E27FC236}">
              <a16:creationId xmlns:a16="http://schemas.microsoft.com/office/drawing/2014/main" id="{20FB17B6-B872-4571-B07E-830D02090CD0}"/>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17" name="Drop Down 4" hidden="1">
          <a:extLst>
            <a:ext uri="{63B3BB69-23CF-44E3-9099-C40C66FF867C}">
              <a14:compatExt xmlns:a14="http://schemas.microsoft.com/office/drawing/2010/main" spid="_x0000_s2052"/>
            </a:ext>
            <a:ext uri="{FF2B5EF4-FFF2-40B4-BE49-F238E27FC236}">
              <a16:creationId xmlns:a16="http://schemas.microsoft.com/office/drawing/2014/main" id="{A2D56DCC-5A11-41CC-B9FB-633806E926AA}"/>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18" name="Drop Down 20" hidden="1">
          <a:extLst>
            <a:ext uri="{63B3BB69-23CF-44E3-9099-C40C66FF867C}">
              <a14:compatExt xmlns:a14="http://schemas.microsoft.com/office/drawing/2010/main" spid="_x0000_s2068"/>
            </a:ext>
            <a:ext uri="{FF2B5EF4-FFF2-40B4-BE49-F238E27FC236}">
              <a16:creationId xmlns:a16="http://schemas.microsoft.com/office/drawing/2014/main" id="{5A70663B-3978-44E5-BE9A-C3FE7FBAEB4D}"/>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19" name="Drop Down 24" hidden="1">
          <a:extLst>
            <a:ext uri="{63B3BB69-23CF-44E3-9099-C40C66FF867C}">
              <a14:compatExt xmlns:a14="http://schemas.microsoft.com/office/drawing/2010/main" spid="_x0000_s2072"/>
            </a:ext>
            <a:ext uri="{FF2B5EF4-FFF2-40B4-BE49-F238E27FC236}">
              <a16:creationId xmlns:a16="http://schemas.microsoft.com/office/drawing/2014/main" id="{BD9811A8-03AD-4E56-8882-D51850F730E9}"/>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20" name="Drop Down 4" hidden="1">
          <a:extLst>
            <a:ext uri="{63B3BB69-23CF-44E3-9099-C40C66FF867C}">
              <a14:compatExt xmlns:a14="http://schemas.microsoft.com/office/drawing/2010/main" spid="_x0000_s2052"/>
            </a:ext>
            <a:ext uri="{FF2B5EF4-FFF2-40B4-BE49-F238E27FC236}">
              <a16:creationId xmlns:a16="http://schemas.microsoft.com/office/drawing/2014/main" id="{7C7721E7-C9B0-4BE0-B765-9FE778D8205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21" name="Drop Down 4" hidden="1">
          <a:extLst>
            <a:ext uri="{63B3BB69-23CF-44E3-9099-C40C66FF867C}">
              <a14:compatExt xmlns:a14="http://schemas.microsoft.com/office/drawing/2010/main" spid="_x0000_s2052"/>
            </a:ext>
            <a:ext uri="{FF2B5EF4-FFF2-40B4-BE49-F238E27FC236}">
              <a16:creationId xmlns:a16="http://schemas.microsoft.com/office/drawing/2014/main" id="{2F563ABE-F387-4A41-8B7C-78A8ADEBB822}"/>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22" name="Drop Down 4" hidden="1">
          <a:extLst>
            <a:ext uri="{63B3BB69-23CF-44E3-9099-C40C66FF867C}">
              <a14:compatExt xmlns:a14="http://schemas.microsoft.com/office/drawing/2010/main" spid="_x0000_s2052"/>
            </a:ext>
            <a:ext uri="{FF2B5EF4-FFF2-40B4-BE49-F238E27FC236}">
              <a16:creationId xmlns:a16="http://schemas.microsoft.com/office/drawing/2014/main" id="{8394E421-02AD-470E-9A5D-F3D71C481E14}"/>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23" name="Drop Down 4" hidden="1">
          <a:extLst>
            <a:ext uri="{63B3BB69-23CF-44E3-9099-C40C66FF867C}">
              <a14:compatExt xmlns:a14="http://schemas.microsoft.com/office/drawing/2010/main" spid="_x0000_s2052"/>
            </a:ext>
            <a:ext uri="{FF2B5EF4-FFF2-40B4-BE49-F238E27FC236}">
              <a16:creationId xmlns:a16="http://schemas.microsoft.com/office/drawing/2014/main" id="{3FCCAB93-7B08-44AA-84C3-ED3C97BB4DC8}"/>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24" name="Drop Down 4" hidden="1">
          <a:extLst>
            <a:ext uri="{63B3BB69-23CF-44E3-9099-C40C66FF867C}">
              <a14:compatExt xmlns:a14="http://schemas.microsoft.com/office/drawing/2010/main" spid="_x0000_s2052"/>
            </a:ext>
            <a:ext uri="{FF2B5EF4-FFF2-40B4-BE49-F238E27FC236}">
              <a16:creationId xmlns:a16="http://schemas.microsoft.com/office/drawing/2014/main" id="{CDEA21BA-AF3E-4EA5-B59A-BDFC3BBD7526}"/>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25" name="Drop Down 20" hidden="1">
          <a:extLst>
            <a:ext uri="{63B3BB69-23CF-44E3-9099-C40C66FF867C}">
              <a14:compatExt xmlns:a14="http://schemas.microsoft.com/office/drawing/2010/main" spid="_x0000_s2068"/>
            </a:ext>
            <a:ext uri="{FF2B5EF4-FFF2-40B4-BE49-F238E27FC236}">
              <a16:creationId xmlns:a16="http://schemas.microsoft.com/office/drawing/2014/main" id="{98D4A387-7669-4491-9B56-9C4EDB248666}"/>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26" name="Drop Down 24" hidden="1">
          <a:extLst>
            <a:ext uri="{63B3BB69-23CF-44E3-9099-C40C66FF867C}">
              <a14:compatExt xmlns:a14="http://schemas.microsoft.com/office/drawing/2010/main" spid="_x0000_s2072"/>
            </a:ext>
            <a:ext uri="{FF2B5EF4-FFF2-40B4-BE49-F238E27FC236}">
              <a16:creationId xmlns:a16="http://schemas.microsoft.com/office/drawing/2014/main" id="{AF227D7C-CAC2-4F2E-A99A-352119F51C0E}"/>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27" name="Drop Down 4" hidden="1">
          <a:extLst>
            <a:ext uri="{63B3BB69-23CF-44E3-9099-C40C66FF867C}">
              <a14:compatExt xmlns:a14="http://schemas.microsoft.com/office/drawing/2010/main" spid="_x0000_s2052"/>
            </a:ext>
            <a:ext uri="{FF2B5EF4-FFF2-40B4-BE49-F238E27FC236}">
              <a16:creationId xmlns:a16="http://schemas.microsoft.com/office/drawing/2014/main" id="{95A39BDD-0B48-4DFD-853B-0628C0B5D08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28" name="Drop Down 4" hidden="1">
          <a:extLst>
            <a:ext uri="{63B3BB69-23CF-44E3-9099-C40C66FF867C}">
              <a14:compatExt xmlns:a14="http://schemas.microsoft.com/office/drawing/2010/main" spid="_x0000_s2052"/>
            </a:ext>
            <a:ext uri="{FF2B5EF4-FFF2-40B4-BE49-F238E27FC236}">
              <a16:creationId xmlns:a16="http://schemas.microsoft.com/office/drawing/2014/main" id="{2D74F3C2-06A8-4713-B425-B42C2585C337}"/>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29" name="Drop Down 4" hidden="1">
          <a:extLst>
            <a:ext uri="{63B3BB69-23CF-44E3-9099-C40C66FF867C}">
              <a14:compatExt xmlns:a14="http://schemas.microsoft.com/office/drawing/2010/main" spid="_x0000_s2052"/>
            </a:ext>
            <a:ext uri="{FF2B5EF4-FFF2-40B4-BE49-F238E27FC236}">
              <a16:creationId xmlns:a16="http://schemas.microsoft.com/office/drawing/2014/main" id="{D9E46F2C-5BCC-41BD-9B31-A2E367B27C5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30" name="Drop Down 4" hidden="1">
          <a:extLst>
            <a:ext uri="{63B3BB69-23CF-44E3-9099-C40C66FF867C}">
              <a14:compatExt xmlns:a14="http://schemas.microsoft.com/office/drawing/2010/main" spid="_x0000_s2052"/>
            </a:ext>
            <a:ext uri="{FF2B5EF4-FFF2-40B4-BE49-F238E27FC236}">
              <a16:creationId xmlns:a16="http://schemas.microsoft.com/office/drawing/2014/main" id="{F8CD6A05-A742-4920-91CB-0E9E704ECF5E}"/>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31" name="Drop Down 4" hidden="1">
          <a:extLst>
            <a:ext uri="{63B3BB69-23CF-44E3-9099-C40C66FF867C}">
              <a14:compatExt xmlns:a14="http://schemas.microsoft.com/office/drawing/2010/main" spid="_x0000_s2052"/>
            </a:ext>
            <a:ext uri="{FF2B5EF4-FFF2-40B4-BE49-F238E27FC236}">
              <a16:creationId xmlns:a16="http://schemas.microsoft.com/office/drawing/2014/main" id="{D997BF92-E60C-4D3A-9938-C05FBA29CEF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32" name="Drop Down 20" hidden="1">
          <a:extLst>
            <a:ext uri="{63B3BB69-23CF-44E3-9099-C40C66FF867C}">
              <a14:compatExt xmlns:a14="http://schemas.microsoft.com/office/drawing/2010/main" spid="_x0000_s2068"/>
            </a:ext>
            <a:ext uri="{FF2B5EF4-FFF2-40B4-BE49-F238E27FC236}">
              <a16:creationId xmlns:a16="http://schemas.microsoft.com/office/drawing/2014/main" id="{FBA09457-3178-43F6-9F68-FAD6D684706E}"/>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33" name="Drop Down 24" hidden="1">
          <a:extLst>
            <a:ext uri="{63B3BB69-23CF-44E3-9099-C40C66FF867C}">
              <a14:compatExt xmlns:a14="http://schemas.microsoft.com/office/drawing/2010/main" spid="_x0000_s2072"/>
            </a:ext>
            <a:ext uri="{FF2B5EF4-FFF2-40B4-BE49-F238E27FC236}">
              <a16:creationId xmlns:a16="http://schemas.microsoft.com/office/drawing/2014/main" id="{A3283251-2DE5-4D49-9270-EE968779CC7F}"/>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34" name="Drop Down 4" hidden="1">
          <a:extLst>
            <a:ext uri="{63B3BB69-23CF-44E3-9099-C40C66FF867C}">
              <a14:compatExt xmlns:a14="http://schemas.microsoft.com/office/drawing/2010/main" spid="_x0000_s2052"/>
            </a:ext>
            <a:ext uri="{FF2B5EF4-FFF2-40B4-BE49-F238E27FC236}">
              <a16:creationId xmlns:a16="http://schemas.microsoft.com/office/drawing/2014/main" id="{5A03DB7B-C74D-44B7-AE2C-85E24A6F266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35" name="Drop Down 4" hidden="1">
          <a:extLst>
            <a:ext uri="{63B3BB69-23CF-44E3-9099-C40C66FF867C}">
              <a14:compatExt xmlns:a14="http://schemas.microsoft.com/office/drawing/2010/main" spid="_x0000_s2052"/>
            </a:ext>
            <a:ext uri="{FF2B5EF4-FFF2-40B4-BE49-F238E27FC236}">
              <a16:creationId xmlns:a16="http://schemas.microsoft.com/office/drawing/2014/main" id="{6D64DC86-B137-4ECE-919E-A2D389D7BA25}"/>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36" name="Drop Down 4" hidden="1">
          <a:extLst>
            <a:ext uri="{63B3BB69-23CF-44E3-9099-C40C66FF867C}">
              <a14:compatExt xmlns:a14="http://schemas.microsoft.com/office/drawing/2010/main" spid="_x0000_s2052"/>
            </a:ext>
            <a:ext uri="{FF2B5EF4-FFF2-40B4-BE49-F238E27FC236}">
              <a16:creationId xmlns:a16="http://schemas.microsoft.com/office/drawing/2014/main" id="{4BF9636E-86E7-44CA-BE46-9C501A20D16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37" name="Drop Down 4" hidden="1">
          <a:extLst>
            <a:ext uri="{63B3BB69-23CF-44E3-9099-C40C66FF867C}">
              <a14:compatExt xmlns:a14="http://schemas.microsoft.com/office/drawing/2010/main" spid="_x0000_s2052"/>
            </a:ext>
            <a:ext uri="{FF2B5EF4-FFF2-40B4-BE49-F238E27FC236}">
              <a16:creationId xmlns:a16="http://schemas.microsoft.com/office/drawing/2014/main" id="{E0C799E0-C723-4835-9EE5-20754986B883}"/>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38" name="Drop Down 4" hidden="1">
          <a:extLst>
            <a:ext uri="{63B3BB69-23CF-44E3-9099-C40C66FF867C}">
              <a14:compatExt xmlns:a14="http://schemas.microsoft.com/office/drawing/2010/main" spid="_x0000_s2052"/>
            </a:ext>
            <a:ext uri="{FF2B5EF4-FFF2-40B4-BE49-F238E27FC236}">
              <a16:creationId xmlns:a16="http://schemas.microsoft.com/office/drawing/2014/main" id="{CFC8E14A-3594-4D3C-AE1B-B070F6B11BB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39" name="Drop Down 20" hidden="1">
          <a:extLst>
            <a:ext uri="{63B3BB69-23CF-44E3-9099-C40C66FF867C}">
              <a14:compatExt xmlns:a14="http://schemas.microsoft.com/office/drawing/2010/main" spid="_x0000_s2068"/>
            </a:ext>
            <a:ext uri="{FF2B5EF4-FFF2-40B4-BE49-F238E27FC236}">
              <a16:creationId xmlns:a16="http://schemas.microsoft.com/office/drawing/2014/main" id="{55727F87-A28B-40EA-BBAF-96D7CD7B6151}"/>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40" name="Drop Down 24" hidden="1">
          <a:extLst>
            <a:ext uri="{63B3BB69-23CF-44E3-9099-C40C66FF867C}">
              <a14:compatExt xmlns:a14="http://schemas.microsoft.com/office/drawing/2010/main" spid="_x0000_s2072"/>
            </a:ext>
            <a:ext uri="{FF2B5EF4-FFF2-40B4-BE49-F238E27FC236}">
              <a16:creationId xmlns:a16="http://schemas.microsoft.com/office/drawing/2014/main" id="{827DB0E4-B663-4DFE-BD93-3D9DCE87F752}"/>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41" name="Drop Down 4" hidden="1">
          <a:extLst>
            <a:ext uri="{63B3BB69-23CF-44E3-9099-C40C66FF867C}">
              <a14:compatExt xmlns:a14="http://schemas.microsoft.com/office/drawing/2010/main" spid="_x0000_s2052"/>
            </a:ext>
            <a:ext uri="{FF2B5EF4-FFF2-40B4-BE49-F238E27FC236}">
              <a16:creationId xmlns:a16="http://schemas.microsoft.com/office/drawing/2014/main" id="{9F37681E-5EFE-4B7E-BAD8-A1DC088F3F71}"/>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42" name="Drop Down 4" hidden="1">
          <a:extLst>
            <a:ext uri="{63B3BB69-23CF-44E3-9099-C40C66FF867C}">
              <a14:compatExt xmlns:a14="http://schemas.microsoft.com/office/drawing/2010/main" spid="_x0000_s2052"/>
            </a:ext>
            <a:ext uri="{FF2B5EF4-FFF2-40B4-BE49-F238E27FC236}">
              <a16:creationId xmlns:a16="http://schemas.microsoft.com/office/drawing/2014/main" id="{33AA3F4C-108E-4AAD-BB7E-862DBE7D35A6}"/>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43" name="Drop Down 4" hidden="1">
          <a:extLst>
            <a:ext uri="{63B3BB69-23CF-44E3-9099-C40C66FF867C}">
              <a14:compatExt xmlns:a14="http://schemas.microsoft.com/office/drawing/2010/main" spid="_x0000_s2052"/>
            </a:ext>
            <a:ext uri="{FF2B5EF4-FFF2-40B4-BE49-F238E27FC236}">
              <a16:creationId xmlns:a16="http://schemas.microsoft.com/office/drawing/2014/main" id="{18EE12D4-8387-455B-8366-ACCD5C8835E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44" name="Drop Down 4" hidden="1">
          <a:extLst>
            <a:ext uri="{63B3BB69-23CF-44E3-9099-C40C66FF867C}">
              <a14:compatExt xmlns:a14="http://schemas.microsoft.com/office/drawing/2010/main" spid="_x0000_s2052"/>
            </a:ext>
            <a:ext uri="{FF2B5EF4-FFF2-40B4-BE49-F238E27FC236}">
              <a16:creationId xmlns:a16="http://schemas.microsoft.com/office/drawing/2014/main" id="{A80CF3B5-E87F-4F39-A2F9-0026EDDB4CE2}"/>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45" name="Drop Down 4" hidden="1">
          <a:extLst>
            <a:ext uri="{63B3BB69-23CF-44E3-9099-C40C66FF867C}">
              <a14:compatExt xmlns:a14="http://schemas.microsoft.com/office/drawing/2010/main" spid="_x0000_s2052"/>
            </a:ext>
            <a:ext uri="{FF2B5EF4-FFF2-40B4-BE49-F238E27FC236}">
              <a16:creationId xmlns:a16="http://schemas.microsoft.com/office/drawing/2014/main" id="{5860595C-6606-45AB-B6BF-A6576659409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46" name="Drop Down 20" hidden="1">
          <a:extLst>
            <a:ext uri="{63B3BB69-23CF-44E3-9099-C40C66FF867C}">
              <a14:compatExt xmlns:a14="http://schemas.microsoft.com/office/drawing/2010/main" spid="_x0000_s2068"/>
            </a:ext>
            <a:ext uri="{FF2B5EF4-FFF2-40B4-BE49-F238E27FC236}">
              <a16:creationId xmlns:a16="http://schemas.microsoft.com/office/drawing/2014/main" id="{2F8E8FDB-3F6C-4AD0-84AD-13F4EBB1A72F}"/>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47" name="Drop Down 24" hidden="1">
          <a:extLst>
            <a:ext uri="{63B3BB69-23CF-44E3-9099-C40C66FF867C}">
              <a14:compatExt xmlns:a14="http://schemas.microsoft.com/office/drawing/2010/main" spid="_x0000_s2072"/>
            </a:ext>
            <a:ext uri="{FF2B5EF4-FFF2-40B4-BE49-F238E27FC236}">
              <a16:creationId xmlns:a16="http://schemas.microsoft.com/office/drawing/2014/main" id="{5CD7F91A-DBCD-4034-9423-02C8EF5B6B21}"/>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48" name="Drop Down 4" hidden="1">
          <a:extLst>
            <a:ext uri="{63B3BB69-23CF-44E3-9099-C40C66FF867C}">
              <a14:compatExt xmlns:a14="http://schemas.microsoft.com/office/drawing/2010/main" spid="_x0000_s2052"/>
            </a:ext>
            <a:ext uri="{FF2B5EF4-FFF2-40B4-BE49-F238E27FC236}">
              <a16:creationId xmlns:a16="http://schemas.microsoft.com/office/drawing/2014/main" id="{C2F3FB4B-DEA2-4786-AFD3-9D176ED94CE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49" name="Drop Down 4" hidden="1">
          <a:extLst>
            <a:ext uri="{63B3BB69-23CF-44E3-9099-C40C66FF867C}">
              <a14:compatExt xmlns:a14="http://schemas.microsoft.com/office/drawing/2010/main" spid="_x0000_s2052"/>
            </a:ext>
            <a:ext uri="{FF2B5EF4-FFF2-40B4-BE49-F238E27FC236}">
              <a16:creationId xmlns:a16="http://schemas.microsoft.com/office/drawing/2014/main" id="{94DBFDD5-BD3A-4AFC-B5CB-6D6F32C0D2D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50" name="Drop Down 4" hidden="1">
          <a:extLst>
            <a:ext uri="{63B3BB69-23CF-44E3-9099-C40C66FF867C}">
              <a14:compatExt xmlns:a14="http://schemas.microsoft.com/office/drawing/2010/main" spid="_x0000_s2052"/>
            </a:ext>
            <a:ext uri="{FF2B5EF4-FFF2-40B4-BE49-F238E27FC236}">
              <a16:creationId xmlns:a16="http://schemas.microsoft.com/office/drawing/2014/main" id="{00D2936B-8BD4-4843-B65D-70C32802717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51" name="Drop Down 4" hidden="1">
          <a:extLst>
            <a:ext uri="{63B3BB69-23CF-44E3-9099-C40C66FF867C}">
              <a14:compatExt xmlns:a14="http://schemas.microsoft.com/office/drawing/2010/main" spid="_x0000_s2052"/>
            </a:ext>
            <a:ext uri="{FF2B5EF4-FFF2-40B4-BE49-F238E27FC236}">
              <a16:creationId xmlns:a16="http://schemas.microsoft.com/office/drawing/2014/main" id="{6804F003-9004-4D7A-8E25-57E7529F8A28}"/>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52" name="Drop Down 4" hidden="1">
          <a:extLst>
            <a:ext uri="{63B3BB69-23CF-44E3-9099-C40C66FF867C}">
              <a14:compatExt xmlns:a14="http://schemas.microsoft.com/office/drawing/2010/main" spid="_x0000_s2052"/>
            </a:ext>
            <a:ext uri="{FF2B5EF4-FFF2-40B4-BE49-F238E27FC236}">
              <a16:creationId xmlns:a16="http://schemas.microsoft.com/office/drawing/2014/main" id="{0220F32C-D969-4C27-BDC5-052C741FE3D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53" name="Drop Down 20" hidden="1">
          <a:extLst>
            <a:ext uri="{63B3BB69-23CF-44E3-9099-C40C66FF867C}">
              <a14:compatExt xmlns:a14="http://schemas.microsoft.com/office/drawing/2010/main" spid="_x0000_s2068"/>
            </a:ext>
            <a:ext uri="{FF2B5EF4-FFF2-40B4-BE49-F238E27FC236}">
              <a16:creationId xmlns:a16="http://schemas.microsoft.com/office/drawing/2014/main" id="{9381B3EC-563C-4B22-898D-2534708EAFC0}"/>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54" name="Drop Down 24" hidden="1">
          <a:extLst>
            <a:ext uri="{63B3BB69-23CF-44E3-9099-C40C66FF867C}">
              <a14:compatExt xmlns:a14="http://schemas.microsoft.com/office/drawing/2010/main" spid="_x0000_s2072"/>
            </a:ext>
            <a:ext uri="{FF2B5EF4-FFF2-40B4-BE49-F238E27FC236}">
              <a16:creationId xmlns:a16="http://schemas.microsoft.com/office/drawing/2014/main" id="{775284FD-471C-4688-BED3-BC3FAF73DE1E}"/>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55" name="Drop Down 4" hidden="1">
          <a:extLst>
            <a:ext uri="{63B3BB69-23CF-44E3-9099-C40C66FF867C}">
              <a14:compatExt xmlns:a14="http://schemas.microsoft.com/office/drawing/2010/main" spid="_x0000_s2052"/>
            </a:ext>
            <a:ext uri="{FF2B5EF4-FFF2-40B4-BE49-F238E27FC236}">
              <a16:creationId xmlns:a16="http://schemas.microsoft.com/office/drawing/2014/main" id="{4DA15696-F2C1-457B-A5EA-7B7A0C6F61D6}"/>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56" name="Drop Down 4" hidden="1">
          <a:extLst>
            <a:ext uri="{63B3BB69-23CF-44E3-9099-C40C66FF867C}">
              <a14:compatExt xmlns:a14="http://schemas.microsoft.com/office/drawing/2010/main" spid="_x0000_s2052"/>
            </a:ext>
            <a:ext uri="{FF2B5EF4-FFF2-40B4-BE49-F238E27FC236}">
              <a16:creationId xmlns:a16="http://schemas.microsoft.com/office/drawing/2014/main" id="{85E4EEF6-92F4-4969-8F5D-09BF19B135E9}"/>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57" name="Drop Down 4" hidden="1">
          <a:extLst>
            <a:ext uri="{63B3BB69-23CF-44E3-9099-C40C66FF867C}">
              <a14:compatExt xmlns:a14="http://schemas.microsoft.com/office/drawing/2010/main" spid="_x0000_s2052"/>
            </a:ext>
            <a:ext uri="{FF2B5EF4-FFF2-40B4-BE49-F238E27FC236}">
              <a16:creationId xmlns:a16="http://schemas.microsoft.com/office/drawing/2014/main" id="{E7C8777F-DC09-456D-92A6-5EF254B0135A}"/>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58" name="Drop Down 4" hidden="1">
          <a:extLst>
            <a:ext uri="{63B3BB69-23CF-44E3-9099-C40C66FF867C}">
              <a14:compatExt xmlns:a14="http://schemas.microsoft.com/office/drawing/2010/main" spid="_x0000_s2052"/>
            </a:ext>
            <a:ext uri="{FF2B5EF4-FFF2-40B4-BE49-F238E27FC236}">
              <a16:creationId xmlns:a16="http://schemas.microsoft.com/office/drawing/2014/main" id="{9E80681A-FF92-4B90-A2DD-AFEC84395AC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59" name="Drop Down 4" hidden="1">
          <a:extLst>
            <a:ext uri="{63B3BB69-23CF-44E3-9099-C40C66FF867C}">
              <a14:compatExt xmlns:a14="http://schemas.microsoft.com/office/drawing/2010/main" spid="_x0000_s2052"/>
            </a:ext>
            <a:ext uri="{FF2B5EF4-FFF2-40B4-BE49-F238E27FC236}">
              <a16:creationId xmlns:a16="http://schemas.microsoft.com/office/drawing/2014/main" id="{674F2746-05D4-40A0-9E1C-AFAED30FE8D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60" name="Drop Down 20" hidden="1">
          <a:extLst>
            <a:ext uri="{63B3BB69-23CF-44E3-9099-C40C66FF867C}">
              <a14:compatExt xmlns:a14="http://schemas.microsoft.com/office/drawing/2010/main" spid="_x0000_s2068"/>
            </a:ext>
            <a:ext uri="{FF2B5EF4-FFF2-40B4-BE49-F238E27FC236}">
              <a16:creationId xmlns:a16="http://schemas.microsoft.com/office/drawing/2014/main" id="{6ABD6FB9-7EAB-4F2C-8B6F-3EF1B9170B31}"/>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61" name="Drop Down 24" hidden="1">
          <a:extLst>
            <a:ext uri="{63B3BB69-23CF-44E3-9099-C40C66FF867C}">
              <a14:compatExt xmlns:a14="http://schemas.microsoft.com/office/drawing/2010/main" spid="_x0000_s2072"/>
            </a:ext>
            <a:ext uri="{FF2B5EF4-FFF2-40B4-BE49-F238E27FC236}">
              <a16:creationId xmlns:a16="http://schemas.microsoft.com/office/drawing/2014/main" id="{F6F5E59B-8FFA-43C1-96A2-DD5A6A2A16D9}"/>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62" name="Drop Down 4" hidden="1">
          <a:extLst>
            <a:ext uri="{63B3BB69-23CF-44E3-9099-C40C66FF867C}">
              <a14:compatExt xmlns:a14="http://schemas.microsoft.com/office/drawing/2010/main" spid="_x0000_s2052"/>
            </a:ext>
            <a:ext uri="{FF2B5EF4-FFF2-40B4-BE49-F238E27FC236}">
              <a16:creationId xmlns:a16="http://schemas.microsoft.com/office/drawing/2014/main" id="{9E9A0B1E-B371-4AC8-BE79-11D61AF07851}"/>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63" name="Drop Down 4" hidden="1">
          <a:extLst>
            <a:ext uri="{63B3BB69-23CF-44E3-9099-C40C66FF867C}">
              <a14:compatExt xmlns:a14="http://schemas.microsoft.com/office/drawing/2010/main" spid="_x0000_s2052"/>
            </a:ext>
            <a:ext uri="{FF2B5EF4-FFF2-40B4-BE49-F238E27FC236}">
              <a16:creationId xmlns:a16="http://schemas.microsoft.com/office/drawing/2014/main" id="{E923E396-034F-424B-8341-C528AF4B3F94}"/>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64" name="Drop Down 4" hidden="1">
          <a:extLst>
            <a:ext uri="{63B3BB69-23CF-44E3-9099-C40C66FF867C}">
              <a14:compatExt xmlns:a14="http://schemas.microsoft.com/office/drawing/2010/main" spid="_x0000_s2052"/>
            </a:ext>
            <a:ext uri="{FF2B5EF4-FFF2-40B4-BE49-F238E27FC236}">
              <a16:creationId xmlns:a16="http://schemas.microsoft.com/office/drawing/2014/main" id="{C4EAB2D9-7AEE-4CCA-82EC-D4534844F94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65" name="Drop Down 4" hidden="1">
          <a:extLst>
            <a:ext uri="{63B3BB69-23CF-44E3-9099-C40C66FF867C}">
              <a14:compatExt xmlns:a14="http://schemas.microsoft.com/office/drawing/2010/main" spid="_x0000_s2052"/>
            </a:ext>
            <a:ext uri="{FF2B5EF4-FFF2-40B4-BE49-F238E27FC236}">
              <a16:creationId xmlns:a16="http://schemas.microsoft.com/office/drawing/2014/main" id="{9A5B0967-0A7E-4665-932D-54A707F33F78}"/>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66" name="Drop Down 4" hidden="1">
          <a:extLst>
            <a:ext uri="{63B3BB69-23CF-44E3-9099-C40C66FF867C}">
              <a14:compatExt xmlns:a14="http://schemas.microsoft.com/office/drawing/2010/main" spid="_x0000_s2052"/>
            </a:ext>
            <a:ext uri="{FF2B5EF4-FFF2-40B4-BE49-F238E27FC236}">
              <a16:creationId xmlns:a16="http://schemas.microsoft.com/office/drawing/2014/main" id="{DA1E8152-A210-4702-8E37-BD1224F9B1C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67" name="Drop Down 20" hidden="1">
          <a:extLst>
            <a:ext uri="{63B3BB69-23CF-44E3-9099-C40C66FF867C}">
              <a14:compatExt xmlns:a14="http://schemas.microsoft.com/office/drawing/2010/main" spid="_x0000_s2068"/>
            </a:ext>
            <a:ext uri="{FF2B5EF4-FFF2-40B4-BE49-F238E27FC236}">
              <a16:creationId xmlns:a16="http://schemas.microsoft.com/office/drawing/2014/main" id="{49059FD4-4697-4891-8CB2-26D567C0CD10}"/>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68" name="Drop Down 24" hidden="1">
          <a:extLst>
            <a:ext uri="{63B3BB69-23CF-44E3-9099-C40C66FF867C}">
              <a14:compatExt xmlns:a14="http://schemas.microsoft.com/office/drawing/2010/main" spid="_x0000_s2072"/>
            </a:ext>
            <a:ext uri="{FF2B5EF4-FFF2-40B4-BE49-F238E27FC236}">
              <a16:creationId xmlns:a16="http://schemas.microsoft.com/office/drawing/2014/main" id="{3A98907F-1455-4D7F-9E0C-C07C534CF6EE}"/>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69" name="Drop Down 4" hidden="1">
          <a:extLst>
            <a:ext uri="{63B3BB69-23CF-44E3-9099-C40C66FF867C}">
              <a14:compatExt xmlns:a14="http://schemas.microsoft.com/office/drawing/2010/main" spid="_x0000_s2052"/>
            </a:ext>
            <a:ext uri="{FF2B5EF4-FFF2-40B4-BE49-F238E27FC236}">
              <a16:creationId xmlns:a16="http://schemas.microsoft.com/office/drawing/2014/main" id="{24647DE1-6ACA-4E8D-9DD6-ABFA4E167A6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70" name="Drop Down 4" hidden="1">
          <a:extLst>
            <a:ext uri="{63B3BB69-23CF-44E3-9099-C40C66FF867C}">
              <a14:compatExt xmlns:a14="http://schemas.microsoft.com/office/drawing/2010/main" spid="_x0000_s2052"/>
            </a:ext>
            <a:ext uri="{FF2B5EF4-FFF2-40B4-BE49-F238E27FC236}">
              <a16:creationId xmlns:a16="http://schemas.microsoft.com/office/drawing/2014/main" id="{148D85FB-C158-4DC3-96F7-A51D4D461098}"/>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71" name="Drop Down 4" hidden="1">
          <a:extLst>
            <a:ext uri="{63B3BB69-23CF-44E3-9099-C40C66FF867C}">
              <a14:compatExt xmlns:a14="http://schemas.microsoft.com/office/drawing/2010/main" spid="_x0000_s2052"/>
            </a:ext>
            <a:ext uri="{FF2B5EF4-FFF2-40B4-BE49-F238E27FC236}">
              <a16:creationId xmlns:a16="http://schemas.microsoft.com/office/drawing/2014/main" id="{A2F36C24-B847-4E52-B622-F8DA8AD58DDA}"/>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72" name="Drop Down 4" hidden="1">
          <a:extLst>
            <a:ext uri="{63B3BB69-23CF-44E3-9099-C40C66FF867C}">
              <a14:compatExt xmlns:a14="http://schemas.microsoft.com/office/drawing/2010/main" spid="_x0000_s2052"/>
            </a:ext>
            <a:ext uri="{FF2B5EF4-FFF2-40B4-BE49-F238E27FC236}">
              <a16:creationId xmlns:a16="http://schemas.microsoft.com/office/drawing/2014/main" id="{ACA90E1D-6339-48DA-B6B2-74E32F6DE73B}"/>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73" name="Drop Down 4" hidden="1">
          <a:extLst>
            <a:ext uri="{63B3BB69-23CF-44E3-9099-C40C66FF867C}">
              <a14:compatExt xmlns:a14="http://schemas.microsoft.com/office/drawing/2010/main" spid="_x0000_s2052"/>
            </a:ext>
            <a:ext uri="{FF2B5EF4-FFF2-40B4-BE49-F238E27FC236}">
              <a16:creationId xmlns:a16="http://schemas.microsoft.com/office/drawing/2014/main" id="{FF54A229-2003-4D11-98C1-C24F33802734}"/>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74" name="Drop Down 20" hidden="1">
          <a:extLst>
            <a:ext uri="{63B3BB69-23CF-44E3-9099-C40C66FF867C}">
              <a14:compatExt xmlns:a14="http://schemas.microsoft.com/office/drawing/2010/main" spid="_x0000_s2068"/>
            </a:ext>
            <a:ext uri="{FF2B5EF4-FFF2-40B4-BE49-F238E27FC236}">
              <a16:creationId xmlns:a16="http://schemas.microsoft.com/office/drawing/2014/main" id="{0591A0CE-7F97-46E1-A462-492B7976AD89}"/>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75" name="Drop Down 24" hidden="1">
          <a:extLst>
            <a:ext uri="{63B3BB69-23CF-44E3-9099-C40C66FF867C}">
              <a14:compatExt xmlns:a14="http://schemas.microsoft.com/office/drawing/2010/main" spid="_x0000_s2072"/>
            </a:ext>
            <a:ext uri="{FF2B5EF4-FFF2-40B4-BE49-F238E27FC236}">
              <a16:creationId xmlns:a16="http://schemas.microsoft.com/office/drawing/2014/main" id="{8BB1D650-F8F0-42B4-BD04-681C7AC644F1}"/>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76" name="Drop Down 4" hidden="1">
          <a:extLst>
            <a:ext uri="{63B3BB69-23CF-44E3-9099-C40C66FF867C}">
              <a14:compatExt xmlns:a14="http://schemas.microsoft.com/office/drawing/2010/main" spid="_x0000_s2052"/>
            </a:ext>
            <a:ext uri="{FF2B5EF4-FFF2-40B4-BE49-F238E27FC236}">
              <a16:creationId xmlns:a16="http://schemas.microsoft.com/office/drawing/2014/main" id="{C621B712-179F-4C31-8A2B-3E27BF7D371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77" name="Drop Down 4" hidden="1">
          <a:extLst>
            <a:ext uri="{63B3BB69-23CF-44E3-9099-C40C66FF867C}">
              <a14:compatExt xmlns:a14="http://schemas.microsoft.com/office/drawing/2010/main" spid="_x0000_s2052"/>
            </a:ext>
            <a:ext uri="{FF2B5EF4-FFF2-40B4-BE49-F238E27FC236}">
              <a16:creationId xmlns:a16="http://schemas.microsoft.com/office/drawing/2014/main" id="{E0AA28DC-392E-44F8-93F2-51217FF33E86}"/>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78" name="Drop Down 4" hidden="1">
          <a:extLst>
            <a:ext uri="{63B3BB69-23CF-44E3-9099-C40C66FF867C}">
              <a14:compatExt xmlns:a14="http://schemas.microsoft.com/office/drawing/2010/main" spid="_x0000_s2052"/>
            </a:ext>
            <a:ext uri="{FF2B5EF4-FFF2-40B4-BE49-F238E27FC236}">
              <a16:creationId xmlns:a16="http://schemas.microsoft.com/office/drawing/2014/main" id="{84C671DF-D630-4515-96C7-B78365636F2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79" name="Drop Down 4" hidden="1">
          <a:extLst>
            <a:ext uri="{63B3BB69-23CF-44E3-9099-C40C66FF867C}">
              <a14:compatExt xmlns:a14="http://schemas.microsoft.com/office/drawing/2010/main" spid="_x0000_s2052"/>
            </a:ext>
            <a:ext uri="{FF2B5EF4-FFF2-40B4-BE49-F238E27FC236}">
              <a16:creationId xmlns:a16="http://schemas.microsoft.com/office/drawing/2014/main" id="{F4276C17-E1D6-47E1-9D0E-DD5DF988F9A1}"/>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80" name="Drop Down 4" hidden="1">
          <a:extLst>
            <a:ext uri="{63B3BB69-23CF-44E3-9099-C40C66FF867C}">
              <a14:compatExt xmlns:a14="http://schemas.microsoft.com/office/drawing/2010/main" spid="_x0000_s2052"/>
            </a:ext>
            <a:ext uri="{FF2B5EF4-FFF2-40B4-BE49-F238E27FC236}">
              <a16:creationId xmlns:a16="http://schemas.microsoft.com/office/drawing/2014/main" id="{5495C802-020D-4016-806C-C71D44CFBAA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81" name="Drop Down 20" hidden="1">
          <a:extLst>
            <a:ext uri="{63B3BB69-23CF-44E3-9099-C40C66FF867C}">
              <a14:compatExt xmlns:a14="http://schemas.microsoft.com/office/drawing/2010/main" spid="_x0000_s2068"/>
            </a:ext>
            <a:ext uri="{FF2B5EF4-FFF2-40B4-BE49-F238E27FC236}">
              <a16:creationId xmlns:a16="http://schemas.microsoft.com/office/drawing/2014/main" id="{7D0F1FCA-2E3F-4FB5-8868-0B2A476A371D}"/>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82" name="Drop Down 24" hidden="1">
          <a:extLst>
            <a:ext uri="{63B3BB69-23CF-44E3-9099-C40C66FF867C}">
              <a14:compatExt xmlns:a14="http://schemas.microsoft.com/office/drawing/2010/main" spid="_x0000_s2072"/>
            </a:ext>
            <a:ext uri="{FF2B5EF4-FFF2-40B4-BE49-F238E27FC236}">
              <a16:creationId xmlns:a16="http://schemas.microsoft.com/office/drawing/2014/main" id="{ED360761-06E7-456F-941E-321593773FC6}"/>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83" name="Drop Down 4" hidden="1">
          <a:extLst>
            <a:ext uri="{63B3BB69-23CF-44E3-9099-C40C66FF867C}">
              <a14:compatExt xmlns:a14="http://schemas.microsoft.com/office/drawing/2010/main" spid="_x0000_s2052"/>
            </a:ext>
            <a:ext uri="{FF2B5EF4-FFF2-40B4-BE49-F238E27FC236}">
              <a16:creationId xmlns:a16="http://schemas.microsoft.com/office/drawing/2014/main" id="{D7445F13-7E36-45D3-983E-FDAB84DD0CE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84" name="Drop Down 4" hidden="1">
          <a:extLst>
            <a:ext uri="{63B3BB69-23CF-44E3-9099-C40C66FF867C}">
              <a14:compatExt xmlns:a14="http://schemas.microsoft.com/office/drawing/2010/main" spid="_x0000_s2052"/>
            </a:ext>
            <a:ext uri="{FF2B5EF4-FFF2-40B4-BE49-F238E27FC236}">
              <a16:creationId xmlns:a16="http://schemas.microsoft.com/office/drawing/2014/main" id="{EC5308C9-CAAA-4FE4-AB1C-D995B735D6B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85" name="Drop Down 4" hidden="1">
          <a:extLst>
            <a:ext uri="{63B3BB69-23CF-44E3-9099-C40C66FF867C}">
              <a14:compatExt xmlns:a14="http://schemas.microsoft.com/office/drawing/2010/main" spid="_x0000_s2052"/>
            </a:ext>
            <a:ext uri="{FF2B5EF4-FFF2-40B4-BE49-F238E27FC236}">
              <a16:creationId xmlns:a16="http://schemas.microsoft.com/office/drawing/2014/main" id="{D65E915A-81AA-49E3-9B7C-0E13F35B7FA9}"/>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86" name="Drop Down 4" hidden="1">
          <a:extLst>
            <a:ext uri="{63B3BB69-23CF-44E3-9099-C40C66FF867C}">
              <a14:compatExt xmlns:a14="http://schemas.microsoft.com/office/drawing/2010/main" spid="_x0000_s2052"/>
            </a:ext>
            <a:ext uri="{FF2B5EF4-FFF2-40B4-BE49-F238E27FC236}">
              <a16:creationId xmlns:a16="http://schemas.microsoft.com/office/drawing/2014/main" id="{D41BA130-96D8-4710-A538-E4C02B9C5428}"/>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87" name="Drop Down 4" hidden="1">
          <a:extLst>
            <a:ext uri="{63B3BB69-23CF-44E3-9099-C40C66FF867C}">
              <a14:compatExt xmlns:a14="http://schemas.microsoft.com/office/drawing/2010/main" spid="_x0000_s2052"/>
            </a:ext>
            <a:ext uri="{FF2B5EF4-FFF2-40B4-BE49-F238E27FC236}">
              <a16:creationId xmlns:a16="http://schemas.microsoft.com/office/drawing/2014/main" id="{58A52D49-969E-470A-AE04-637512820C8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88" name="Drop Down 20" hidden="1">
          <a:extLst>
            <a:ext uri="{63B3BB69-23CF-44E3-9099-C40C66FF867C}">
              <a14:compatExt xmlns:a14="http://schemas.microsoft.com/office/drawing/2010/main" spid="_x0000_s2068"/>
            </a:ext>
            <a:ext uri="{FF2B5EF4-FFF2-40B4-BE49-F238E27FC236}">
              <a16:creationId xmlns:a16="http://schemas.microsoft.com/office/drawing/2014/main" id="{BA1C4240-7FDE-4ECF-8EE6-3E0E45AF4735}"/>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89" name="Drop Down 24" hidden="1">
          <a:extLst>
            <a:ext uri="{63B3BB69-23CF-44E3-9099-C40C66FF867C}">
              <a14:compatExt xmlns:a14="http://schemas.microsoft.com/office/drawing/2010/main" spid="_x0000_s2072"/>
            </a:ext>
            <a:ext uri="{FF2B5EF4-FFF2-40B4-BE49-F238E27FC236}">
              <a16:creationId xmlns:a16="http://schemas.microsoft.com/office/drawing/2014/main" id="{AD89CC4B-86D3-4995-8529-715A40C9772E}"/>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90" name="Drop Down 4" hidden="1">
          <a:extLst>
            <a:ext uri="{63B3BB69-23CF-44E3-9099-C40C66FF867C}">
              <a14:compatExt xmlns:a14="http://schemas.microsoft.com/office/drawing/2010/main" spid="_x0000_s2052"/>
            </a:ext>
            <a:ext uri="{FF2B5EF4-FFF2-40B4-BE49-F238E27FC236}">
              <a16:creationId xmlns:a16="http://schemas.microsoft.com/office/drawing/2014/main" id="{4F04F66F-F03F-4BE3-9E70-495089A7D0D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91" name="Drop Down 4" hidden="1">
          <a:extLst>
            <a:ext uri="{63B3BB69-23CF-44E3-9099-C40C66FF867C}">
              <a14:compatExt xmlns:a14="http://schemas.microsoft.com/office/drawing/2010/main" spid="_x0000_s2052"/>
            </a:ext>
            <a:ext uri="{FF2B5EF4-FFF2-40B4-BE49-F238E27FC236}">
              <a16:creationId xmlns:a16="http://schemas.microsoft.com/office/drawing/2014/main" id="{7B03E950-314E-494B-B5C6-2844BA0201E6}"/>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92" name="Drop Down 4" hidden="1">
          <a:extLst>
            <a:ext uri="{63B3BB69-23CF-44E3-9099-C40C66FF867C}">
              <a14:compatExt xmlns:a14="http://schemas.microsoft.com/office/drawing/2010/main" spid="_x0000_s2052"/>
            </a:ext>
            <a:ext uri="{FF2B5EF4-FFF2-40B4-BE49-F238E27FC236}">
              <a16:creationId xmlns:a16="http://schemas.microsoft.com/office/drawing/2014/main" id="{54774F34-352E-4E6E-9774-19524D062036}"/>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93" name="Drop Down 4" hidden="1">
          <a:extLst>
            <a:ext uri="{63B3BB69-23CF-44E3-9099-C40C66FF867C}">
              <a14:compatExt xmlns:a14="http://schemas.microsoft.com/office/drawing/2010/main" spid="_x0000_s2052"/>
            </a:ext>
            <a:ext uri="{FF2B5EF4-FFF2-40B4-BE49-F238E27FC236}">
              <a16:creationId xmlns:a16="http://schemas.microsoft.com/office/drawing/2014/main" id="{B67AB995-C057-4C65-9758-9DDED6A32523}"/>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94" name="Drop Down 4" hidden="1">
          <a:extLst>
            <a:ext uri="{63B3BB69-23CF-44E3-9099-C40C66FF867C}">
              <a14:compatExt xmlns:a14="http://schemas.microsoft.com/office/drawing/2010/main" spid="_x0000_s2052"/>
            </a:ext>
            <a:ext uri="{FF2B5EF4-FFF2-40B4-BE49-F238E27FC236}">
              <a16:creationId xmlns:a16="http://schemas.microsoft.com/office/drawing/2014/main" id="{3F8CB429-2DC8-46BD-8863-B0B74048016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795" name="Drop Down 20" hidden="1">
          <a:extLst>
            <a:ext uri="{63B3BB69-23CF-44E3-9099-C40C66FF867C}">
              <a14:compatExt xmlns:a14="http://schemas.microsoft.com/office/drawing/2010/main" spid="_x0000_s2068"/>
            </a:ext>
            <a:ext uri="{FF2B5EF4-FFF2-40B4-BE49-F238E27FC236}">
              <a16:creationId xmlns:a16="http://schemas.microsoft.com/office/drawing/2014/main" id="{7D9EEFCB-EF14-44AA-B7C1-519BC287F0EF}"/>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796" name="Drop Down 24" hidden="1">
          <a:extLst>
            <a:ext uri="{63B3BB69-23CF-44E3-9099-C40C66FF867C}">
              <a14:compatExt xmlns:a14="http://schemas.microsoft.com/office/drawing/2010/main" spid="_x0000_s2072"/>
            </a:ext>
            <a:ext uri="{FF2B5EF4-FFF2-40B4-BE49-F238E27FC236}">
              <a16:creationId xmlns:a16="http://schemas.microsoft.com/office/drawing/2014/main" id="{567505F2-BF9C-4FCF-8E5F-CCC24128B877}"/>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97" name="Drop Down 4" hidden="1">
          <a:extLst>
            <a:ext uri="{63B3BB69-23CF-44E3-9099-C40C66FF867C}">
              <a14:compatExt xmlns:a14="http://schemas.microsoft.com/office/drawing/2010/main" spid="_x0000_s2052"/>
            </a:ext>
            <a:ext uri="{FF2B5EF4-FFF2-40B4-BE49-F238E27FC236}">
              <a16:creationId xmlns:a16="http://schemas.microsoft.com/office/drawing/2014/main" id="{2BB63CA9-D455-42A8-BFCE-E8C15FBFFA3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798" name="Drop Down 4" hidden="1">
          <a:extLst>
            <a:ext uri="{63B3BB69-23CF-44E3-9099-C40C66FF867C}">
              <a14:compatExt xmlns:a14="http://schemas.microsoft.com/office/drawing/2010/main" spid="_x0000_s2052"/>
            </a:ext>
            <a:ext uri="{FF2B5EF4-FFF2-40B4-BE49-F238E27FC236}">
              <a16:creationId xmlns:a16="http://schemas.microsoft.com/office/drawing/2014/main" id="{7E8E77F3-4D7A-4CCE-9A0C-F6110DB99218}"/>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799" name="Drop Down 4" hidden="1">
          <a:extLst>
            <a:ext uri="{63B3BB69-23CF-44E3-9099-C40C66FF867C}">
              <a14:compatExt xmlns:a14="http://schemas.microsoft.com/office/drawing/2010/main" spid="_x0000_s2052"/>
            </a:ext>
            <a:ext uri="{FF2B5EF4-FFF2-40B4-BE49-F238E27FC236}">
              <a16:creationId xmlns:a16="http://schemas.microsoft.com/office/drawing/2014/main" id="{B91BA621-07C4-421D-B6EA-FB8FFEE7202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00" name="Drop Down 4" hidden="1">
          <a:extLst>
            <a:ext uri="{63B3BB69-23CF-44E3-9099-C40C66FF867C}">
              <a14:compatExt xmlns:a14="http://schemas.microsoft.com/office/drawing/2010/main" spid="_x0000_s2052"/>
            </a:ext>
            <a:ext uri="{FF2B5EF4-FFF2-40B4-BE49-F238E27FC236}">
              <a16:creationId xmlns:a16="http://schemas.microsoft.com/office/drawing/2014/main" id="{06C629C0-0E91-4941-BFC8-57BF7A53E072}"/>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01" name="Drop Down 4" hidden="1">
          <a:extLst>
            <a:ext uri="{63B3BB69-23CF-44E3-9099-C40C66FF867C}">
              <a14:compatExt xmlns:a14="http://schemas.microsoft.com/office/drawing/2010/main" spid="_x0000_s2052"/>
            </a:ext>
            <a:ext uri="{FF2B5EF4-FFF2-40B4-BE49-F238E27FC236}">
              <a16:creationId xmlns:a16="http://schemas.microsoft.com/office/drawing/2014/main" id="{9D7E8067-A8CA-44DA-A352-376555B055C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02" name="Drop Down 20" hidden="1">
          <a:extLst>
            <a:ext uri="{63B3BB69-23CF-44E3-9099-C40C66FF867C}">
              <a14:compatExt xmlns:a14="http://schemas.microsoft.com/office/drawing/2010/main" spid="_x0000_s2068"/>
            </a:ext>
            <a:ext uri="{FF2B5EF4-FFF2-40B4-BE49-F238E27FC236}">
              <a16:creationId xmlns:a16="http://schemas.microsoft.com/office/drawing/2014/main" id="{2E802904-1BAC-4FCF-9E2E-8B10594B03A1}"/>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03" name="Drop Down 24" hidden="1">
          <a:extLst>
            <a:ext uri="{63B3BB69-23CF-44E3-9099-C40C66FF867C}">
              <a14:compatExt xmlns:a14="http://schemas.microsoft.com/office/drawing/2010/main" spid="_x0000_s2072"/>
            </a:ext>
            <a:ext uri="{FF2B5EF4-FFF2-40B4-BE49-F238E27FC236}">
              <a16:creationId xmlns:a16="http://schemas.microsoft.com/office/drawing/2014/main" id="{BFEC797A-8B0A-487B-A5A6-187413E7A626}"/>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04" name="Drop Down 4" hidden="1">
          <a:extLst>
            <a:ext uri="{63B3BB69-23CF-44E3-9099-C40C66FF867C}">
              <a14:compatExt xmlns:a14="http://schemas.microsoft.com/office/drawing/2010/main" spid="_x0000_s2052"/>
            </a:ext>
            <a:ext uri="{FF2B5EF4-FFF2-40B4-BE49-F238E27FC236}">
              <a16:creationId xmlns:a16="http://schemas.microsoft.com/office/drawing/2014/main" id="{314AB900-38D5-480C-866C-4B7FE8C56A6A}"/>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05" name="Drop Down 4" hidden="1">
          <a:extLst>
            <a:ext uri="{63B3BB69-23CF-44E3-9099-C40C66FF867C}">
              <a14:compatExt xmlns:a14="http://schemas.microsoft.com/office/drawing/2010/main" spid="_x0000_s2052"/>
            </a:ext>
            <a:ext uri="{FF2B5EF4-FFF2-40B4-BE49-F238E27FC236}">
              <a16:creationId xmlns:a16="http://schemas.microsoft.com/office/drawing/2014/main" id="{1227D62E-679E-47D0-8502-B00F9FC521A5}"/>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06" name="Drop Down 4" hidden="1">
          <a:extLst>
            <a:ext uri="{63B3BB69-23CF-44E3-9099-C40C66FF867C}">
              <a14:compatExt xmlns:a14="http://schemas.microsoft.com/office/drawing/2010/main" spid="_x0000_s2052"/>
            </a:ext>
            <a:ext uri="{FF2B5EF4-FFF2-40B4-BE49-F238E27FC236}">
              <a16:creationId xmlns:a16="http://schemas.microsoft.com/office/drawing/2014/main" id="{A0855876-F804-4313-B195-9D0619744B09}"/>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07" name="Drop Down 4" hidden="1">
          <a:extLst>
            <a:ext uri="{63B3BB69-23CF-44E3-9099-C40C66FF867C}">
              <a14:compatExt xmlns:a14="http://schemas.microsoft.com/office/drawing/2010/main" spid="_x0000_s2052"/>
            </a:ext>
            <a:ext uri="{FF2B5EF4-FFF2-40B4-BE49-F238E27FC236}">
              <a16:creationId xmlns:a16="http://schemas.microsoft.com/office/drawing/2014/main" id="{FFC66DC6-008C-4E93-81D4-9DD81DBE1951}"/>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08" name="Drop Down 4" hidden="1">
          <a:extLst>
            <a:ext uri="{63B3BB69-23CF-44E3-9099-C40C66FF867C}">
              <a14:compatExt xmlns:a14="http://schemas.microsoft.com/office/drawing/2010/main" spid="_x0000_s2052"/>
            </a:ext>
            <a:ext uri="{FF2B5EF4-FFF2-40B4-BE49-F238E27FC236}">
              <a16:creationId xmlns:a16="http://schemas.microsoft.com/office/drawing/2014/main" id="{D9736F2D-533D-4D96-9FAB-71DF6FACB3D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09" name="Drop Down 20" hidden="1">
          <a:extLst>
            <a:ext uri="{63B3BB69-23CF-44E3-9099-C40C66FF867C}">
              <a14:compatExt xmlns:a14="http://schemas.microsoft.com/office/drawing/2010/main" spid="_x0000_s2068"/>
            </a:ext>
            <a:ext uri="{FF2B5EF4-FFF2-40B4-BE49-F238E27FC236}">
              <a16:creationId xmlns:a16="http://schemas.microsoft.com/office/drawing/2014/main" id="{4992C71B-7D6F-4FD1-86DC-268D9291337A}"/>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10" name="Drop Down 24" hidden="1">
          <a:extLst>
            <a:ext uri="{63B3BB69-23CF-44E3-9099-C40C66FF867C}">
              <a14:compatExt xmlns:a14="http://schemas.microsoft.com/office/drawing/2010/main" spid="_x0000_s2072"/>
            </a:ext>
            <a:ext uri="{FF2B5EF4-FFF2-40B4-BE49-F238E27FC236}">
              <a16:creationId xmlns:a16="http://schemas.microsoft.com/office/drawing/2014/main" id="{B51AEB00-B111-4AB5-ABC5-0C69C304D663}"/>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11" name="Drop Down 4" hidden="1">
          <a:extLst>
            <a:ext uri="{63B3BB69-23CF-44E3-9099-C40C66FF867C}">
              <a14:compatExt xmlns:a14="http://schemas.microsoft.com/office/drawing/2010/main" spid="_x0000_s2052"/>
            </a:ext>
            <a:ext uri="{FF2B5EF4-FFF2-40B4-BE49-F238E27FC236}">
              <a16:creationId xmlns:a16="http://schemas.microsoft.com/office/drawing/2014/main" id="{275AE86F-D761-4078-9026-89BFAAE1B849}"/>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12" name="Drop Down 4" hidden="1">
          <a:extLst>
            <a:ext uri="{63B3BB69-23CF-44E3-9099-C40C66FF867C}">
              <a14:compatExt xmlns:a14="http://schemas.microsoft.com/office/drawing/2010/main" spid="_x0000_s2052"/>
            </a:ext>
            <a:ext uri="{FF2B5EF4-FFF2-40B4-BE49-F238E27FC236}">
              <a16:creationId xmlns:a16="http://schemas.microsoft.com/office/drawing/2014/main" id="{8BB7E1C8-05B4-4378-8070-CD149609D2A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13" name="Drop Down 4" hidden="1">
          <a:extLst>
            <a:ext uri="{63B3BB69-23CF-44E3-9099-C40C66FF867C}">
              <a14:compatExt xmlns:a14="http://schemas.microsoft.com/office/drawing/2010/main" spid="_x0000_s2052"/>
            </a:ext>
            <a:ext uri="{FF2B5EF4-FFF2-40B4-BE49-F238E27FC236}">
              <a16:creationId xmlns:a16="http://schemas.microsoft.com/office/drawing/2014/main" id="{CFD7999D-5533-4238-9971-1C191872075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14" name="Drop Down 4" hidden="1">
          <a:extLst>
            <a:ext uri="{63B3BB69-23CF-44E3-9099-C40C66FF867C}">
              <a14:compatExt xmlns:a14="http://schemas.microsoft.com/office/drawing/2010/main" spid="_x0000_s2052"/>
            </a:ext>
            <a:ext uri="{FF2B5EF4-FFF2-40B4-BE49-F238E27FC236}">
              <a16:creationId xmlns:a16="http://schemas.microsoft.com/office/drawing/2014/main" id="{4483BFBC-10BB-48A2-AB6A-6866CFCB4AC9}"/>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15" name="Drop Down 4" hidden="1">
          <a:extLst>
            <a:ext uri="{63B3BB69-23CF-44E3-9099-C40C66FF867C}">
              <a14:compatExt xmlns:a14="http://schemas.microsoft.com/office/drawing/2010/main" spid="_x0000_s2052"/>
            </a:ext>
            <a:ext uri="{FF2B5EF4-FFF2-40B4-BE49-F238E27FC236}">
              <a16:creationId xmlns:a16="http://schemas.microsoft.com/office/drawing/2014/main" id="{00506381-0CAD-453F-967A-8EA49A40E37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16" name="Drop Down 20" hidden="1">
          <a:extLst>
            <a:ext uri="{63B3BB69-23CF-44E3-9099-C40C66FF867C}">
              <a14:compatExt xmlns:a14="http://schemas.microsoft.com/office/drawing/2010/main" spid="_x0000_s2068"/>
            </a:ext>
            <a:ext uri="{FF2B5EF4-FFF2-40B4-BE49-F238E27FC236}">
              <a16:creationId xmlns:a16="http://schemas.microsoft.com/office/drawing/2014/main" id="{6DA6A4EB-34C7-46DC-A286-7E64E610D3A7}"/>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17" name="Drop Down 24" hidden="1">
          <a:extLst>
            <a:ext uri="{63B3BB69-23CF-44E3-9099-C40C66FF867C}">
              <a14:compatExt xmlns:a14="http://schemas.microsoft.com/office/drawing/2010/main" spid="_x0000_s2072"/>
            </a:ext>
            <a:ext uri="{FF2B5EF4-FFF2-40B4-BE49-F238E27FC236}">
              <a16:creationId xmlns:a16="http://schemas.microsoft.com/office/drawing/2014/main" id="{F129347B-ADB8-4543-BE33-BD9D9E0CA9EC}"/>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18" name="Drop Down 4" hidden="1">
          <a:extLst>
            <a:ext uri="{63B3BB69-23CF-44E3-9099-C40C66FF867C}">
              <a14:compatExt xmlns:a14="http://schemas.microsoft.com/office/drawing/2010/main" spid="_x0000_s2052"/>
            </a:ext>
            <a:ext uri="{FF2B5EF4-FFF2-40B4-BE49-F238E27FC236}">
              <a16:creationId xmlns:a16="http://schemas.microsoft.com/office/drawing/2014/main" id="{1E8BC81D-B240-4BC5-A230-4BFAFB9E827B}"/>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19" name="Drop Down 4" hidden="1">
          <a:extLst>
            <a:ext uri="{63B3BB69-23CF-44E3-9099-C40C66FF867C}">
              <a14:compatExt xmlns:a14="http://schemas.microsoft.com/office/drawing/2010/main" spid="_x0000_s2052"/>
            </a:ext>
            <a:ext uri="{FF2B5EF4-FFF2-40B4-BE49-F238E27FC236}">
              <a16:creationId xmlns:a16="http://schemas.microsoft.com/office/drawing/2014/main" id="{417A2512-BEC3-43AD-9F99-EC98658F8C4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20" name="Drop Down 4" hidden="1">
          <a:extLst>
            <a:ext uri="{63B3BB69-23CF-44E3-9099-C40C66FF867C}">
              <a14:compatExt xmlns:a14="http://schemas.microsoft.com/office/drawing/2010/main" spid="_x0000_s2052"/>
            </a:ext>
            <a:ext uri="{FF2B5EF4-FFF2-40B4-BE49-F238E27FC236}">
              <a16:creationId xmlns:a16="http://schemas.microsoft.com/office/drawing/2014/main" id="{2D34377D-1759-46CA-974E-0DC9FEDD71C6}"/>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21" name="Drop Down 4" hidden="1">
          <a:extLst>
            <a:ext uri="{63B3BB69-23CF-44E3-9099-C40C66FF867C}">
              <a14:compatExt xmlns:a14="http://schemas.microsoft.com/office/drawing/2010/main" spid="_x0000_s2052"/>
            </a:ext>
            <a:ext uri="{FF2B5EF4-FFF2-40B4-BE49-F238E27FC236}">
              <a16:creationId xmlns:a16="http://schemas.microsoft.com/office/drawing/2014/main" id="{F1E559FD-CC58-4551-BE12-14FD6C1C5FC2}"/>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22" name="Drop Down 4" hidden="1">
          <a:extLst>
            <a:ext uri="{63B3BB69-23CF-44E3-9099-C40C66FF867C}">
              <a14:compatExt xmlns:a14="http://schemas.microsoft.com/office/drawing/2010/main" spid="_x0000_s2052"/>
            </a:ext>
            <a:ext uri="{FF2B5EF4-FFF2-40B4-BE49-F238E27FC236}">
              <a16:creationId xmlns:a16="http://schemas.microsoft.com/office/drawing/2014/main" id="{B4543396-C069-45B4-BFB3-309612953C8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23" name="Drop Down 20" hidden="1">
          <a:extLst>
            <a:ext uri="{63B3BB69-23CF-44E3-9099-C40C66FF867C}">
              <a14:compatExt xmlns:a14="http://schemas.microsoft.com/office/drawing/2010/main" spid="_x0000_s2068"/>
            </a:ext>
            <a:ext uri="{FF2B5EF4-FFF2-40B4-BE49-F238E27FC236}">
              <a16:creationId xmlns:a16="http://schemas.microsoft.com/office/drawing/2014/main" id="{B15BEA05-3CC2-4165-B1D5-D86586E545DE}"/>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24" name="Drop Down 24" hidden="1">
          <a:extLst>
            <a:ext uri="{63B3BB69-23CF-44E3-9099-C40C66FF867C}">
              <a14:compatExt xmlns:a14="http://schemas.microsoft.com/office/drawing/2010/main" spid="_x0000_s2072"/>
            </a:ext>
            <a:ext uri="{FF2B5EF4-FFF2-40B4-BE49-F238E27FC236}">
              <a16:creationId xmlns:a16="http://schemas.microsoft.com/office/drawing/2014/main" id="{6538E896-F465-40D3-931A-1016AD35E495}"/>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25" name="Drop Down 4" hidden="1">
          <a:extLst>
            <a:ext uri="{63B3BB69-23CF-44E3-9099-C40C66FF867C}">
              <a14:compatExt xmlns:a14="http://schemas.microsoft.com/office/drawing/2010/main" spid="_x0000_s2052"/>
            </a:ext>
            <a:ext uri="{FF2B5EF4-FFF2-40B4-BE49-F238E27FC236}">
              <a16:creationId xmlns:a16="http://schemas.microsoft.com/office/drawing/2014/main" id="{058364BE-7B88-4261-8810-347083CE65F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26" name="Drop Down 4" hidden="1">
          <a:extLst>
            <a:ext uri="{63B3BB69-23CF-44E3-9099-C40C66FF867C}">
              <a14:compatExt xmlns:a14="http://schemas.microsoft.com/office/drawing/2010/main" spid="_x0000_s2052"/>
            </a:ext>
            <a:ext uri="{FF2B5EF4-FFF2-40B4-BE49-F238E27FC236}">
              <a16:creationId xmlns:a16="http://schemas.microsoft.com/office/drawing/2014/main" id="{9811B904-2746-4116-AD00-B60FD39D7BC0}"/>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27" name="Drop Down 4" hidden="1">
          <a:extLst>
            <a:ext uri="{63B3BB69-23CF-44E3-9099-C40C66FF867C}">
              <a14:compatExt xmlns:a14="http://schemas.microsoft.com/office/drawing/2010/main" spid="_x0000_s2052"/>
            </a:ext>
            <a:ext uri="{FF2B5EF4-FFF2-40B4-BE49-F238E27FC236}">
              <a16:creationId xmlns:a16="http://schemas.microsoft.com/office/drawing/2014/main" id="{B06FEF8C-6860-484B-97E9-71AC4A896CFB}"/>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28" name="Drop Down 4" hidden="1">
          <a:extLst>
            <a:ext uri="{63B3BB69-23CF-44E3-9099-C40C66FF867C}">
              <a14:compatExt xmlns:a14="http://schemas.microsoft.com/office/drawing/2010/main" spid="_x0000_s2052"/>
            </a:ext>
            <a:ext uri="{FF2B5EF4-FFF2-40B4-BE49-F238E27FC236}">
              <a16:creationId xmlns:a16="http://schemas.microsoft.com/office/drawing/2014/main" id="{55BB2291-74D1-4372-BDF4-545D3BCA64BE}"/>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29" name="Drop Down 4" hidden="1">
          <a:extLst>
            <a:ext uri="{63B3BB69-23CF-44E3-9099-C40C66FF867C}">
              <a14:compatExt xmlns:a14="http://schemas.microsoft.com/office/drawing/2010/main" spid="_x0000_s2052"/>
            </a:ext>
            <a:ext uri="{FF2B5EF4-FFF2-40B4-BE49-F238E27FC236}">
              <a16:creationId xmlns:a16="http://schemas.microsoft.com/office/drawing/2014/main" id="{AE1C0DE0-1CC9-40D7-B60B-A2C3A4D7294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30" name="Drop Down 20" hidden="1">
          <a:extLst>
            <a:ext uri="{63B3BB69-23CF-44E3-9099-C40C66FF867C}">
              <a14:compatExt xmlns:a14="http://schemas.microsoft.com/office/drawing/2010/main" spid="_x0000_s2068"/>
            </a:ext>
            <a:ext uri="{FF2B5EF4-FFF2-40B4-BE49-F238E27FC236}">
              <a16:creationId xmlns:a16="http://schemas.microsoft.com/office/drawing/2014/main" id="{21C5DB2A-DC8B-40D5-9B54-DF7BA1CE034E}"/>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31" name="Drop Down 24" hidden="1">
          <a:extLst>
            <a:ext uri="{63B3BB69-23CF-44E3-9099-C40C66FF867C}">
              <a14:compatExt xmlns:a14="http://schemas.microsoft.com/office/drawing/2010/main" spid="_x0000_s2072"/>
            </a:ext>
            <a:ext uri="{FF2B5EF4-FFF2-40B4-BE49-F238E27FC236}">
              <a16:creationId xmlns:a16="http://schemas.microsoft.com/office/drawing/2014/main" id="{4C220DCD-E40F-42C1-8339-9B60B3B9DA3E}"/>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32" name="Drop Down 4" hidden="1">
          <a:extLst>
            <a:ext uri="{63B3BB69-23CF-44E3-9099-C40C66FF867C}">
              <a14:compatExt xmlns:a14="http://schemas.microsoft.com/office/drawing/2010/main" spid="_x0000_s2052"/>
            </a:ext>
            <a:ext uri="{FF2B5EF4-FFF2-40B4-BE49-F238E27FC236}">
              <a16:creationId xmlns:a16="http://schemas.microsoft.com/office/drawing/2014/main" id="{E8A014CF-A5AF-4B60-9B26-744F9E1BB20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33" name="Drop Down 4" hidden="1">
          <a:extLst>
            <a:ext uri="{63B3BB69-23CF-44E3-9099-C40C66FF867C}">
              <a14:compatExt xmlns:a14="http://schemas.microsoft.com/office/drawing/2010/main" spid="_x0000_s2052"/>
            </a:ext>
            <a:ext uri="{FF2B5EF4-FFF2-40B4-BE49-F238E27FC236}">
              <a16:creationId xmlns:a16="http://schemas.microsoft.com/office/drawing/2014/main" id="{BD28DD6D-0628-47AF-B61D-94CF2240204B}"/>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34" name="Drop Down 4" hidden="1">
          <a:extLst>
            <a:ext uri="{63B3BB69-23CF-44E3-9099-C40C66FF867C}">
              <a14:compatExt xmlns:a14="http://schemas.microsoft.com/office/drawing/2010/main" spid="_x0000_s2052"/>
            </a:ext>
            <a:ext uri="{FF2B5EF4-FFF2-40B4-BE49-F238E27FC236}">
              <a16:creationId xmlns:a16="http://schemas.microsoft.com/office/drawing/2014/main" id="{4ED3FAD3-CBB0-4750-A9B4-8E4C0771DE8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35" name="Drop Down 4" hidden="1">
          <a:extLst>
            <a:ext uri="{63B3BB69-23CF-44E3-9099-C40C66FF867C}">
              <a14:compatExt xmlns:a14="http://schemas.microsoft.com/office/drawing/2010/main" spid="_x0000_s2052"/>
            </a:ext>
            <a:ext uri="{FF2B5EF4-FFF2-40B4-BE49-F238E27FC236}">
              <a16:creationId xmlns:a16="http://schemas.microsoft.com/office/drawing/2014/main" id="{A00E9A68-414E-4D90-9926-C0B82302E3F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36" name="Drop Down 4" hidden="1">
          <a:extLst>
            <a:ext uri="{63B3BB69-23CF-44E3-9099-C40C66FF867C}">
              <a14:compatExt xmlns:a14="http://schemas.microsoft.com/office/drawing/2010/main" spid="_x0000_s2052"/>
            </a:ext>
            <a:ext uri="{FF2B5EF4-FFF2-40B4-BE49-F238E27FC236}">
              <a16:creationId xmlns:a16="http://schemas.microsoft.com/office/drawing/2014/main" id="{834DD3DF-B8C0-4175-BA75-39694F02885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37" name="Drop Down 20" hidden="1">
          <a:extLst>
            <a:ext uri="{63B3BB69-23CF-44E3-9099-C40C66FF867C}">
              <a14:compatExt xmlns:a14="http://schemas.microsoft.com/office/drawing/2010/main" spid="_x0000_s2068"/>
            </a:ext>
            <a:ext uri="{FF2B5EF4-FFF2-40B4-BE49-F238E27FC236}">
              <a16:creationId xmlns:a16="http://schemas.microsoft.com/office/drawing/2014/main" id="{0914FDC7-4519-4A2A-BC01-A9207B898015}"/>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38" name="Drop Down 24" hidden="1">
          <a:extLst>
            <a:ext uri="{63B3BB69-23CF-44E3-9099-C40C66FF867C}">
              <a14:compatExt xmlns:a14="http://schemas.microsoft.com/office/drawing/2010/main" spid="_x0000_s2072"/>
            </a:ext>
            <a:ext uri="{FF2B5EF4-FFF2-40B4-BE49-F238E27FC236}">
              <a16:creationId xmlns:a16="http://schemas.microsoft.com/office/drawing/2014/main" id="{70CA88FA-6E74-4CDC-B523-E76A101570B7}"/>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39" name="Drop Down 4" hidden="1">
          <a:extLst>
            <a:ext uri="{63B3BB69-23CF-44E3-9099-C40C66FF867C}">
              <a14:compatExt xmlns:a14="http://schemas.microsoft.com/office/drawing/2010/main" spid="_x0000_s2052"/>
            </a:ext>
            <a:ext uri="{FF2B5EF4-FFF2-40B4-BE49-F238E27FC236}">
              <a16:creationId xmlns:a16="http://schemas.microsoft.com/office/drawing/2014/main" id="{82458BE8-0E32-4ECC-B569-66E800B374D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40" name="Drop Down 4" hidden="1">
          <a:extLst>
            <a:ext uri="{63B3BB69-23CF-44E3-9099-C40C66FF867C}">
              <a14:compatExt xmlns:a14="http://schemas.microsoft.com/office/drawing/2010/main" spid="_x0000_s2052"/>
            </a:ext>
            <a:ext uri="{FF2B5EF4-FFF2-40B4-BE49-F238E27FC236}">
              <a16:creationId xmlns:a16="http://schemas.microsoft.com/office/drawing/2014/main" id="{42E07A74-A1AD-4FE6-A4DA-4614EFF4A8D3}"/>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41" name="Drop Down 4" hidden="1">
          <a:extLst>
            <a:ext uri="{63B3BB69-23CF-44E3-9099-C40C66FF867C}">
              <a14:compatExt xmlns:a14="http://schemas.microsoft.com/office/drawing/2010/main" spid="_x0000_s2052"/>
            </a:ext>
            <a:ext uri="{FF2B5EF4-FFF2-40B4-BE49-F238E27FC236}">
              <a16:creationId xmlns:a16="http://schemas.microsoft.com/office/drawing/2014/main" id="{8B90FEAA-2629-44A7-A332-BF24E6E9F49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42" name="Drop Down 4" hidden="1">
          <a:extLst>
            <a:ext uri="{63B3BB69-23CF-44E3-9099-C40C66FF867C}">
              <a14:compatExt xmlns:a14="http://schemas.microsoft.com/office/drawing/2010/main" spid="_x0000_s2052"/>
            </a:ext>
            <a:ext uri="{FF2B5EF4-FFF2-40B4-BE49-F238E27FC236}">
              <a16:creationId xmlns:a16="http://schemas.microsoft.com/office/drawing/2014/main" id="{C999D359-EEA8-47A5-B4F3-26D661A5C874}"/>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43" name="Drop Down 4" hidden="1">
          <a:extLst>
            <a:ext uri="{63B3BB69-23CF-44E3-9099-C40C66FF867C}">
              <a14:compatExt xmlns:a14="http://schemas.microsoft.com/office/drawing/2010/main" spid="_x0000_s2052"/>
            </a:ext>
            <a:ext uri="{FF2B5EF4-FFF2-40B4-BE49-F238E27FC236}">
              <a16:creationId xmlns:a16="http://schemas.microsoft.com/office/drawing/2014/main" id="{526AA14C-30B1-402C-8692-C0A921DF137E}"/>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44" name="Drop Down 20" hidden="1">
          <a:extLst>
            <a:ext uri="{63B3BB69-23CF-44E3-9099-C40C66FF867C}">
              <a14:compatExt xmlns:a14="http://schemas.microsoft.com/office/drawing/2010/main" spid="_x0000_s2068"/>
            </a:ext>
            <a:ext uri="{FF2B5EF4-FFF2-40B4-BE49-F238E27FC236}">
              <a16:creationId xmlns:a16="http://schemas.microsoft.com/office/drawing/2014/main" id="{409F40AA-87E8-4BB5-860F-4FB27AF8CDB7}"/>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45" name="Drop Down 24" hidden="1">
          <a:extLst>
            <a:ext uri="{63B3BB69-23CF-44E3-9099-C40C66FF867C}">
              <a14:compatExt xmlns:a14="http://schemas.microsoft.com/office/drawing/2010/main" spid="_x0000_s2072"/>
            </a:ext>
            <a:ext uri="{FF2B5EF4-FFF2-40B4-BE49-F238E27FC236}">
              <a16:creationId xmlns:a16="http://schemas.microsoft.com/office/drawing/2014/main" id="{4A32E683-6FA4-4714-B276-B9E74C8398A8}"/>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46" name="Drop Down 4" hidden="1">
          <a:extLst>
            <a:ext uri="{63B3BB69-23CF-44E3-9099-C40C66FF867C}">
              <a14:compatExt xmlns:a14="http://schemas.microsoft.com/office/drawing/2010/main" spid="_x0000_s2052"/>
            </a:ext>
            <a:ext uri="{FF2B5EF4-FFF2-40B4-BE49-F238E27FC236}">
              <a16:creationId xmlns:a16="http://schemas.microsoft.com/office/drawing/2014/main" id="{3B216398-08B9-4D9D-BBB1-2A3C575616F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47" name="Drop Down 4" hidden="1">
          <a:extLst>
            <a:ext uri="{63B3BB69-23CF-44E3-9099-C40C66FF867C}">
              <a14:compatExt xmlns:a14="http://schemas.microsoft.com/office/drawing/2010/main" spid="_x0000_s2052"/>
            </a:ext>
            <a:ext uri="{FF2B5EF4-FFF2-40B4-BE49-F238E27FC236}">
              <a16:creationId xmlns:a16="http://schemas.microsoft.com/office/drawing/2014/main" id="{0CFFF117-A490-468D-B934-D9C5931DE57D}"/>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48" name="Drop Down 4" hidden="1">
          <a:extLst>
            <a:ext uri="{63B3BB69-23CF-44E3-9099-C40C66FF867C}">
              <a14:compatExt xmlns:a14="http://schemas.microsoft.com/office/drawing/2010/main" spid="_x0000_s2052"/>
            </a:ext>
            <a:ext uri="{FF2B5EF4-FFF2-40B4-BE49-F238E27FC236}">
              <a16:creationId xmlns:a16="http://schemas.microsoft.com/office/drawing/2014/main" id="{CD9ED135-93ED-45D9-8BD3-F48D937E4DD0}"/>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49" name="Drop Down 4" hidden="1">
          <a:extLst>
            <a:ext uri="{63B3BB69-23CF-44E3-9099-C40C66FF867C}">
              <a14:compatExt xmlns:a14="http://schemas.microsoft.com/office/drawing/2010/main" spid="_x0000_s2052"/>
            </a:ext>
            <a:ext uri="{FF2B5EF4-FFF2-40B4-BE49-F238E27FC236}">
              <a16:creationId xmlns:a16="http://schemas.microsoft.com/office/drawing/2014/main" id="{CB8F53BB-EC8F-49AC-9EA7-73338296CBA9}"/>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50" name="Drop Down 4" hidden="1">
          <a:extLst>
            <a:ext uri="{63B3BB69-23CF-44E3-9099-C40C66FF867C}">
              <a14:compatExt xmlns:a14="http://schemas.microsoft.com/office/drawing/2010/main" spid="_x0000_s2052"/>
            </a:ext>
            <a:ext uri="{FF2B5EF4-FFF2-40B4-BE49-F238E27FC236}">
              <a16:creationId xmlns:a16="http://schemas.microsoft.com/office/drawing/2014/main" id="{7A772362-F391-42CE-817D-55DDBFAFBEA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51" name="Drop Down 20" hidden="1">
          <a:extLst>
            <a:ext uri="{63B3BB69-23CF-44E3-9099-C40C66FF867C}">
              <a14:compatExt xmlns:a14="http://schemas.microsoft.com/office/drawing/2010/main" spid="_x0000_s2068"/>
            </a:ext>
            <a:ext uri="{FF2B5EF4-FFF2-40B4-BE49-F238E27FC236}">
              <a16:creationId xmlns:a16="http://schemas.microsoft.com/office/drawing/2014/main" id="{C500C2AF-9DAF-4414-AD8B-167953E2EF10}"/>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52" name="Drop Down 24" hidden="1">
          <a:extLst>
            <a:ext uri="{63B3BB69-23CF-44E3-9099-C40C66FF867C}">
              <a14:compatExt xmlns:a14="http://schemas.microsoft.com/office/drawing/2010/main" spid="_x0000_s2072"/>
            </a:ext>
            <a:ext uri="{FF2B5EF4-FFF2-40B4-BE49-F238E27FC236}">
              <a16:creationId xmlns:a16="http://schemas.microsoft.com/office/drawing/2014/main" id="{4CAC16FB-41EC-4282-BC61-DEF7E9FC94E7}"/>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53" name="Drop Down 4" hidden="1">
          <a:extLst>
            <a:ext uri="{63B3BB69-23CF-44E3-9099-C40C66FF867C}">
              <a14:compatExt xmlns:a14="http://schemas.microsoft.com/office/drawing/2010/main" spid="_x0000_s2052"/>
            </a:ext>
            <a:ext uri="{FF2B5EF4-FFF2-40B4-BE49-F238E27FC236}">
              <a16:creationId xmlns:a16="http://schemas.microsoft.com/office/drawing/2014/main" id="{6BC8B84E-C997-400A-ABAF-9CBCC1AFEC17}"/>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54" name="Drop Down 4" hidden="1">
          <a:extLst>
            <a:ext uri="{63B3BB69-23CF-44E3-9099-C40C66FF867C}">
              <a14:compatExt xmlns:a14="http://schemas.microsoft.com/office/drawing/2010/main" spid="_x0000_s2052"/>
            </a:ext>
            <a:ext uri="{FF2B5EF4-FFF2-40B4-BE49-F238E27FC236}">
              <a16:creationId xmlns:a16="http://schemas.microsoft.com/office/drawing/2014/main" id="{542749F1-0E96-456B-9FCE-60BF014FE2A0}"/>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55" name="Drop Down 4" hidden="1">
          <a:extLst>
            <a:ext uri="{63B3BB69-23CF-44E3-9099-C40C66FF867C}">
              <a14:compatExt xmlns:a14="http://schemas.microsoft.com/office/drawing/2010/main" spid="_x0000_s2052"/>
            </a:ext>
            <a:ext uri="{FF2B5EF4-FFF2-40B4-BE49-F238E27FC236}">
              <a16:creationId xmlns:a16="http://schemas.microsoft.com/office/drawing/2014/main" id="{B497C71D-3820-49B3-8169-BF554CA7DB09}"/>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56" name="Drop Down 4" hidden="1">
          <a:extLst>
            <a:ext uri="{63B3BB69-23CF-44E3-9099-C40C66FF867C}">
              <a14:compatExt xmlns:a14="http://schemas.microsoft.com/office/drawing/2010/main" spid="_x0000_s2052"/>
            </a:ext>
            <a:ext uri="{FF2B5EF4-FFF2-40B4-BE49-F238E27FC236}">
              <a16:creationId xmlns:a16="http://schemas.microsoft.com/office/drawing/2014/main" id="{35270488-C055-49DA-B683-5D0FEFFB448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57" name="Drop Down 4" hidden="1">
          <a:extLst>
            <a:ext uri="{63B3BB69-23CF-44E3-9099-C40C66FF867C}">
              <a14:compatExt xmlns:a14="http://schemas.microsoft.com/office/drawing/2010/main" spid="_x0000_s2052"/>
            </a:ext>
            <a:ext uri="{FF2B5EF4-FFF2-40B4-BE49-F238E27FC236}">
              <a16:creationId xmlns:a16="http://schemas.microsoft.com/office/drawing/2014/main" id="{ED19E513-3E2C-480B-B431-FF74BBC0A0F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58" name="Drop Down 20" hidden="1">
          <a:extLst>
            <a:ext uri="{63B3BB69-23CF-44E3-9099-C40C66FF867C}">
              <a14:compatExt xmlns:a14="http://schemas.microsoft.com/office/drawing/2010/main" spid="_x0000_s2068"/>
            </a:ext>
            <a:ext uri="{FF2B5EF4-FFF2-40B4-BE49-F238E27FC236}">
              <a16:creationId xmlns:a16="http://schemas.microsoft.com/office/drawing/2014/main" id="{FAE97AF0-6815-43AB-8181-601F97140BB2}"/>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59" name="Drop Down 24" hidden="1">
          <a:extLst>
            <a:ext uri="{63B3BB69-23CF-44E3-9099-C40C66FF867C}">
              <a14:compatExt xmlns:a14="http://schemas.microsoft.com/office/drawing/2010/main" spid="_x0000_s2072"/>
            </a:ext>
            <a:ext uri="{FF2B5EF4-FFF2-40B4-BE49-F238E27FC236}">
              <a16:creationId xmlns:a16="http://schemas.microsoft.com/office/drawing/2014/main" id="{A37FB14C-D00F-4304-8892-C234E70493A7}"/>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60" name="Drop Down 4" hidden="1">
          <a:extLst>
            <a:ext uri="{63B3BB69-23CF-44E3-9099-C40C66FF867C}">
              <a14:compatExt xmlns:a14="http://schemas.microsoft.com/office/drawing/2010/main" spid="_x0000_s2052"/>
            </a:ext>
            <a:ext uri="{FF2B5EF4-FFF2-40B4-BE49-F238E27FC236}">
              <a16:creationId xmlns:a16="http://schemas.microsoft.com/office/drawing/2014/main" id="{10AC1776-A6BB-4D0D-9D26-4AD7334F10E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61" name="Drop Down 4" hidden="1">
          <a:extLst>
            <a:ext uri="{63B3BB69-23CF-44E3-9099-C40C66FF867C}">
              <a14:compatExt xmlns:a14="http://schemas.microsoft.com/office/drawing/2010/main" spid="_x0000_s2052"/>
            </a:ext>
            <a:ext uri="{FF2B5EF4-FFF2-40B4-BE49-F238E27FC236}">
              <a16:creationId xmlns:a16="http://schemas.microsoft.com/office/drawing/2014/main" id="{D05AAFC9-2190-42F6-A2D8-E74CED74BC9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62" name="Drop Down 4" hidden="1">
          <a:extLst>
            <a:ext uri="{63B3BB69-23CF-44E3-9099-C40C66FF867C}">
              <a14:compatExt xmlns:a14="http://schemas.microsoft.com/office/drawing/2010/main" spid="_x0000_s2052"/>
            </a:ext>
            <a:ext uri="{FF2B5EF4-FFF2-40B4-BE49-F238E27FC236}">
              <a16:creationId xmlns:a16="http://schemas.microsoft.com/office/drawing/2014/main" id="{46F2D9F0-5728-4FA6-A7BD-2AFDF02A0AB0}"/>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63" name="Drop Down 4" hidden="1">
          <a:extLst>
            <a:ext uri="{63B3BB69-23CF-44E3-9099-C40C66FF867C}">
              <a14:compatExt xmlns:a14="http://schemas.microsoft.com/office/drawing/2010/main" spid="_x0000_s2052"/>
            </a:ext>
            <a:ext uri="{FF2B5EF4-FFF2-40B4-BE49-F238E27FC236}">
              <a16:creationId xmlns:a16="http://schemas.microsoft.com/office/drawing/2014/main" id="{D8D654D1-532F-4B80-B839-4EE10E433551}"/>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64" name="Drop Down 4" hidden="1">
          <a:extLst>
            <a:ext uri="{63B3BB69-23CF-44E3-9099-C40C66FF867C}">
              <a14:compatExt xmlns:a14="http://schemas.microsoft.com/office/drawing/2010/main" spid="_x0000_s2052"/>
            </a:ext>
            <a:ext uri="{FF2B5EF4-FFF2-40B4-BE49-F238E27FC236}">
              <a16:creationId xmlns:a16="http://schemas.microsoft.com/office/drawing/2014/main" id="{CEBDB9AF-8942-4380-A8F2-10A7CB71F93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65" name="Drop Down 20" hidden="1">
          <a:extLst>
            <a:ext uri="{63B3BB69-23CF-44E3-9099-C40C66FF867C}">
              <a14:compatExt xmlns:a14="http://schemas.microsoft.com/office/drawing/2010/main" spid="_x0000_s2068"/>
            </a:ext>
            <a:ext uri="{FF2B5EF4-FFF2-40B4-BE49-F238E27FC236}">
              <a16:creationId xmlns:a16="http://schemas.microsoft.com/office/drawing/2014/main" id="{08E1832D-5CE1-47E6-967C-01940958EAA0}"/>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66" name="Drop Down 24" hidden="1">
          <a:extLst>
            <a:ext uri="{63B3BB69-23CF-44E3-9099-C40C66FF867C}">
              <a14:compatExt xmlns:a14="http://schemas.microsoft.com/office/drawing/2010/main" spid="_x0000_s2072"/>
            </a:ext>
            <a:ext uri="{FF2B5EF4-FFF2-40B4-BE49-F238E27FC236}">
              <a16:creationId xmlns:a16="http://schemas.microsoft.com/office/drawing/2014/main" id="{C14F2090-D9C9-4B8B-A8AB-4AA99B65EFA8}"/>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67" name="Drop Down 4" hidden="1">
          <a:extLst>
            <a:ext uri="{63B3BB69-23CF-44E3-9099-C40C66FF867C}">
              <a14:compatExt xmlns:a14="http://schemas.microsoft.com/office/drawing/2010/main" spid="_x0000_s2052"/>
            </a:ext>
            <a:ext uri="{FF2B5EF4-FFF2-40B4-BE49-F238E27FC236}">
              <a16:creationId xmlns:a16="http://schemas.microsoft.com/office/drawing/2014/main" id="{24103256-726B-451C-9A0F-6519B9B5158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68" name="Drop Down 4" hidden="1">
          <a:extLst>
            <a:ext uri="{63B3BB69-23CF-44E3-9099-C40C66FF867C}">
              <a14:compatExt xmlns:a14="http://schemas.microsoft.com/office/drawing/2010/main" spid="_x0000_s2052"/>
            </a:ext>
            <a:ext uri="{FF2B5EF4-FFF2-40B4-BE49-F238E27FC236}">
              <a16:creationId xmlns:a16="http://schemas.microsoft.com/office/drawing/2014/main" id="{5B2CC501-24D4-40F5-963E-DCC21EFDE039}"/>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69" name="Drop Down 4" hidden="1">
          <a:extLst>
            <a:ext uri="{63B3BB69-23CF-44E3-9099-C40C66FF867C}">
              <a14:compatExt xmlns:a14="http://schemas.microsoft.com/office/drawing/2010/main" spid="_x0000_s2052"/>
            </a:ext>
            <a:ext uri="{FF2B5EF4-FFF2-40B4-BE49-F238E27FC236}">
              <a16:creationId xmlns:a16="http://schemas.microsoft.com/office/drawing/2014/main" id="{5FB80F5E-1A29-4B20-89AB-9EFE9B9B85D5}"/>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70" name="Drop Down 4" hidden="1">
          <a:extLst>
            <a:ext uri="{63B3BB69-23CF-44E3-9099-C40C66FF867C}">
              <a14:compatExt xmlns:a14="http://schemas.microsoft.com/office/drawing/2010/main" spid="_x0000_s2052"/>
            </a:ext>
            <a:ext uri="{FF2B5EF4-FFF2-40B4-BE49-F238E27FC236}">
              <a16:creationId xmlns:a16="http://schemas.microsoft.com/office/drawing/2014/main" id="{32F0E01D-503E-4DE4-9C6C-63E03C327EBC}"/>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71" name="Drop Down 4" hidden="1">
          <a:extLst>
            <a:ext uri="{63B3BB69-23CF-44E3-9099-C40C66FF867C}">
              <a14:compatExt xmlns:a14="http://schemas.microsoft.com/office/drawing/2010/main" spid="_x0000_s2052"/>
            </a:ext>
            <a:ext uri="{FF2B5EF4-FFF2-40B4-BE49-F238E27FC236}">
              <a16:creationId xmlns:a16="http://schemas.microsoft.com/office/drawing/2014/main" id="{9FD48325-C605-4D7F-8205-05EE83F7172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72" name="Drop Down 20" hidden="1">
          <a:extLst>
            <a:ext uri="{63B3BB69-23CF-44E3-9099-C40C66FF867C}">
              <a14:compatExt xmlns:a14="http://schemas.microsoft.com/office/drawing/2010/main" spid="_x0000_s2068"/>
            </a:ext>
            <a:ext uri="{FF2B5EF4-FFF2-40B4-BE49-F238E27FC236}">
              <a16:creationId xmlns:a16="http://schemas.microsoft.com/office/drawing/2014/main" id="{85F8F393-3F0B-4396-B6CC-609F0AD03907}"/>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73" name="Drop Down 24" hidden="1">
          <a:extLst>
            <a:ext uri="{63B3BB69-23CF-44E3-9099-C40C66FF867C}">
              <a14:compatExt xmlns:a14="http://schemas.microsoft.com/office/drawing/2010/main" spid="_x0000_s2072"/>
            </a:ext>
            <a:ext uri="{FF2B5EF4-FFF2-40B4-BE49-F238E27FC236}">
              <a16:creationId xmlns:a16="http://schemas.microsoft.com/office/drawing/2014/main" id="{6BE630E5-8A69-4ABC-8FC9-6042FD8ACD69}"/>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74" name="Drop Down 4" hidden="1">
          <a:extLst>
            <a:ext uri="{63B3BB69-23CF-44E3-9099-C40C66FF867C}">
              <a14:compatExt xmlns:a14="http://schemas.microsoft.com/office/drawing/2010/main" spid="_x0000_s2052"/>
            </a:ext>
            <a:ext uri="{FF2B5EF4-FFF2-40B4-BE49-F238E27FC236}">
              <a16:creationId xmlns:a16="http://schemas.microsoft.com/office/drawing/2014/main" id="{A572380C-EA4A-43EE-90AC-7E4D4B8499C4}"/>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75" name="Drop Down 4" hidden="1">
          <a:extLst>
            <a:ext uri="{63B3BB69-23CF-44E3-9099-C40C66FF867C}">
              <a14:compatExt xmlns:a14="http://schemas.microsoft.com/office/drawing/2010/main" spid="_x0000_s2052"/>
            </a:ext>
            <a:ext uri="{FF2B5EF4-FFF2-40B4-BE49-F238E27FC236}">
              <a16:creationId xmlns:a16="http://schemas.microsoft.com/office/drawing/2014/main" id="{976C1A97-535D-4DBB-94C0-0E5207D46370}"/>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76" name="Drop Down 4" hidden="1">
          <a:extLst>
            <a:ext uri="{63B3BB69-23CF-44E3-9099-C40C66FF867C}">
              <a14:compatExt xmlns:a14="http://schemas.microsoft.com/office/drawing/2010/main" spid="_x0000_s2052"/>
            </a:ext>
            <a:ext uri="{FF2B5EF4-FFF2-40B4-BE49-F238E27FC236}">
              <a16:creationId xmlns:a16="http://schemas.microsoft.com/office/drawing/2014/main" id="{EFE0A5B8-31C4-4387-8025-F30512E9BE98}"/>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77" name="Drop Down 4" hidden="1">
          <a:extLst>
            <a:ext uri="{63B3BB69-23CF-44E3-9099-C40C66FF867C}">
              <a14:compatExt xmlns:a14="http://schemas.microsoft.com/office/drawing/2010/main" spid="_x0000_s2052"/>
            </a:ext>
            <a:ext uri="{FF2B5EF4-FFF2-40B4-BE49-F238E27FC236}">
              <a16:creationId xmlns:a16="http://schemas.microsoft.com/office/drawing/2014/main" id="{96823848-4B68-4D36-B82C-EDA05AB8958A}"/>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78" name="Drop Down 4" hidden="1">
          <a:extLst>
            <a:ext uri="{63B3BB69-23CF-44E3-9099-C40C66FF867C}">
              <a14:compatExt xmlns:a14="http://schemas.microsoft.com/office/drawing/2010/main" spid="_x0000_s2052"/>
            </a:ext>
            <a:ext uri="{FF2B5EF4-FFF2-40B4-BE49-F238E27FC236}">
              <a16:creationId xmlns:a16="http://schemas.microsoft.com/office/drawing/2014/main" id="{84027AB0-7C5E-43CB-8A8F-0838984CC21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79" name="Drop Down 20" hidden="1">
          <a:extLst>
            <a:ext uri="{63B3BB69-23CF-44E3-9099-C40C66FF867C}">
              <a14:compatExt xmlns:a14="http://schemas.microsoft.com/office/drawing/2010/main" spid="_x0000_s2068"/>
            </a:ext>
            <a:ext uri="{FF2B5EF4-FFF2-40B4-BE49-F238E27FC236}">
              <a16:creationId xmlns:a16="http://schemas.microsoft.com/office/drawing/2014/main" id="{5D9F9BE1-FA96-4795-A073-9BC4668C2747}"/>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80" name="Drop Down 24" hidden="1">
          <a:extLst>
            <a:ext uri="{63B3BB69-23CF-44E3-9099-C40C66FF867C}">
              <a14:compatExt xmlns:a14="http://schemas.microsoft.com/office/drawing/2010/main" spid="_x0000_s2072"/>
            </a:ext>
            <a:ext uri="{FF2B5EF4-FFF2-40B4-BE49-F238E27FC236}">
              <a16:creationId xmlns:a16="http://schemas.microsoft.com/office/drawing/2014/main" id="{17A0BE8F-3971-4A5F-8ECE-AB126E9BD395}"/>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81" name="Drop Down 4" hidden="1">
          <a:extLst>
            <a:ext uri="{63B3BB69-23CF-44E3-9099-C40C66FF867C}">
              <a14:compatExt xmlns:a14="http://schemas.microsoft.com/office/drawing/2010/main" spid="_x0000_s2052"/>
            </a:ext>
            <a:ext uri="{FF2B5EF4-FFF2-40B4-BE49-F238E27FC236}">
              <a16:creationId xmlns:a16="http://schemas.microsoft.com/office/drawing/2014/main" id="{2D61A4E2-14EE-410D-A388-D53B6EACDB3C}"/>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82" name="Drop Down 4" hidden="1">
          <a:extLst>
            <a:ext uri="{63B3BB69-23CF-44E3-9099-C40C66FF867C}">
              <a14:compatExt xmlns:a14="http://schemas.microsoft.com/office/drawing/2010/main" spid="_x0000_s2052"/>
            </a:ext>
            <a:ext uri="{FF2B5EF4-FFF2-40B4-BE49-F238E27FC236}">
              <a16:creationId xmlns:a16="http://schemas.microsoft.com/office/drawing/2014/main" id="{E84F44EB-433D-4911-97A7-DCBAECB9BEC6}"/>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83" name="Drop Down 4" hidden="1">
          <a:extLst>
            <a:ext uri="{63B3BB69-23CF-44E3-9099-C40C66FF867C}">
              <a14:compatExt xmlns:a14="http://schemas.microsoft.com/office/drawing/2010/main" spid="_x0000_s2052"/>
            </a:ext>
            <a:ext uri="{FF2B5EF4-FFF2-40B4-BE49-F238E27FC236}">
              <a16:creationId xmlns:a16="http://schemas.microsoft.com/office/drawing/2014/main" id="{00582113-5E18-4424-9D84-82602A45675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84" name="Drop Down 4" hidden="1">
          <a:extLst>
            <a:ext uri="{63B3BB69-23CF-44E3-9099-C40C66FF867C}">
              <a14:compatExt xmlns:a14="http://schemas.microsoft.com/office/drawing/2010/main" spid="_x0000_s2052"/>
            </a:ext>
            <a:ext uri="{FF2B5EF4-FFF2-40B4-BE49-F238E27FC236}">
              <a16:creationId xmlns:a16="http://schemas.microsoft.com/office/drawing/2014/main" id="{4672B4C6-FD83-4C4C-9449-6865D3AC04CB}"/>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85" name="Drop Down 4" hidden="1">
          <a:extLst>
            <a:ext uri="{63B3BB69-23CF-44E3-9099-C40C66FF867C}">
              <a14:compatExt xmlns:a14="http://schemas.microsoft.com/office/drawing/2010/main" spid="_x0000_s2052"/>
            </a:ext>
            <a:ext uri="{FF2B5EF4-FFF2-40B4-BE49-F238E27FC236}">
              <a16:creationId xmlns:a16="http://schemas.microsoft.com/office/drawing/2014/main" id="{540EE567-1753-4B30-A7CD-E77B00B28F5D}"/>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86" name="Drop Down 20" hidden="1">
          <a:extLst>
            <a:ext uri="{63B3BB69-23CF-44E3-9099-C40C66FF867C}">
              <a14:compatExt xmlns:a14="http://schemas.microsoft.com/office/drawing/2010/main" spid="_x0000_s2068"/>
            </a:ext>
            <a:ext uri="{FF2B5EF4-FFF2-40B4-BE49-F238E27FC236}">
              <a16:creationId xmlns:a16="http://schemas.microsoft.com/office/drawing/2014/main" id="{2E3BA86B-4AB7-49C0-BF88-D14A2FBD94CA}"/>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87" name="Drop Down 24" hidden="1">
          <a:extLst>
            <a:ext uri="{63B3BB69-23CF-44E3-9099-C40C66FF867C}">
              <a14:compatExt xmlns:a14="http://schemas.microsoft.com/office/drawing/2010/main" spid="_x0000_s2072"/>
            </a:ext>
            <a:ext uri="{FF2B5EF4-FFF2-40B4-BE49-F238E27FC236}">
              <a16:creationId xmlns:a16="http://schemas.microsoft.com/office/drawing/2014/main" id="{DE6C3D19-C06E-4891-8714-5A148777DBD5}"/>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88" name="Drop Down 4" hidden="1">
          <a:extLst>
            <a:ext uri="{63B3BB69-23CF-44E3-9099-C40C66FF867C}">
              <a14:compatExt xmlns:a14="http://schemas.microsoft.com/office/drawing/2010/main" spid="_x0000_s2052"/>
            </a:ext>
            <a:ext uri="{FF2B5EF4-FFF2-40B4-BE49-F238E27FC236}">
              <a16:creationId xmlns:a16="http://schemas.microsoft.com/office/drawing/2014/main" id="{88710C91-4D46-40DC-9606-13C42B45C48B}"/>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89" name="Drop Down 4" hidden="1">
          <a:extLst>
            <a:ext uri="{63B3BB69-23CF-44E3-9099-C40C66FF867C}">
              <a14:compatExt xmlns:a14="http://schemas.microsoft.com/office/drawing/2010/main" spid="_x0000_s2052"/>
            </a:ext>
            <a:ext uri="{FF2B5EF4-FFF2-40B4-BE49-F238E27FC236}">
              <a16:creationId xmlns:a16="http://schemas.microsoft.com/office/drawing/2014/main" id="{4B584DCF-A1BF-436A-A292-29C5895A048B}"/>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90" name="Drop Down 4" hidden="1">
          <a:extLst>
            <a:ext uri="{63B3BB69-23CF-44E3-9099-C40C66FF867C}">
              <a14:compatExt xmlns:a14="http://schemas.microsoft.com/office/drawing/2010/main" spid="_x0000_s2052"/>
            </a:ext>
            <a:ext uri="{FF2B5EF4-FFF2-40B4-BE49-F238E27FC236}">
              <a16:creationId xmlns:a16="http://schemas.microsoft.com/office/drawing/2014/main" id="{3FE8B9AE-AA8A-4F46-BB43-85956E8714B2}"/>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91" name="Drop Down 4" hidden="1">
          <a:extLst>
            <a:ext uri="{63B3BB69-23CF-44E3-9099-C40C66FF867C}">
              <a14:compatExt xmlns:a14="http://schemas.microsoft.com/office/drawing/2010/main" spid="_x0000_s2052"/>
            </a:ext>
            <a:ext uri="{FF2B5EF4-FFF2-40B4-BE49-F238E27FC236}">
              <a16:creationId xmlns:a16="http://schemas.microsoft.com/office/drawing/2014/main" id="{89E72E16-235A-480B-B804-11614E71800F}"/>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92" name="Drop Down 4" hidden="1">
          <a:extLst>
            <a:ext uri="{63B3BB69-23CF-44E3-9099-C40C66FF867C}">
              <a14:compatExt xmlns:a14="http://schemas.microsoft.com/office/drawing/2010/main" spid="_x0000_s2052"/>
            </a:ext>
            <a:ext uri="{FF2B5EF4-FFF2-40B4-BE49-F238E27FC236}">
              <a16:creationId xmlns:a16="http://schemas.microsoft.com/office/drawing/2014/main" id="{102307AE-13DA-49BD-BD45-02581C148250}"/>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327</xdr:row>
      <xdr:rowOff>0</xdr:rowOff>
    </xdr:from>
    <xdr:ext cx="1921468" cy="195685"/>
    <xdr:sp macro="" textlink="">
      <xdr:nvSpPr>
        <xdr:cNvPr id="5893" name="Drop Down 20" hidden="1">
          <a:extLst>
            <a:ext uri="{63B3BB69-23CF-44E3-9099-C40C66FF867C}">
              <a14:compatExt xmlns:a14="http://schemas.microsoft.com/office/drawing/2010/main" spid="_x0000_s2068"/>
            </a:ext>
            <a:ext uri="{FF2B5EF4-FFF2-40B4-BE49-F238E27FC236}">
              <a16:creationId xmlns:a16="http://schemas.microsoft.com/office/drawing/2014/main" id="{D36FE1FE-EDE9-4747-86B2-6FBCCF207ED5}"/>
            </a:ext>
          </a:extLst>
        </xdr:cNvPr>
        <xdr:cNvSpPr/>
      </xdr:nvSpPr>
      <xdr:spPr bwMode="auto">
        <a:xfrm>
          <a:off x="5974080" y="553059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94" name="Drop Down 24" hidden="1">
          <a:extLst>
            <a:ext uri="{63B3BB69-23CF-44E3-9099-C40C66FF867C}">
              <a14:compatExt xmlns:a14="http://schemas.microsoft.com/office/drawing/2010/main" spid="_x0000_s2072"/>
            </a:ext>
            <a:ext uri="{FF2B5EF4-FFF2-40B4-BE49-F238E27FC236}">
              <a16:creationId xmlns:a16="http://schemas.microsoft.com/office/drawing/2014/main" id="{735F85BB-969E-497E-B476-7D30C8D1FE2F}"/>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95" name="Drop Down 4" hidden="1">
          <a:extLst>
            <a:ext uri="{63B3BB69-23CF-44E3-9099-C40C66FF867C}">
              <a14:compatExt xmlns:a14="http://schemas.microsoft.com/office/drawing/2010/main" spid="_x0000_s2052"/>
            </a:ext>
            <a:ext uri="{FF2B5EF4-FFF2-40B4-BE49-F238E27FC236}">
              <a16:creationId xmlns:a16="http://schemas.microsoft.com/office/drawing/2014/main" id="{B3269443-1722-46A6-A8AB-4BBF1507D36F}"/>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96" name="Drop Down 4" hidden="1">
          <a:extLst>
            <a:ext uri="{63B3BB69-23CF-44E3-9099-C40C66FF867C}">
              <a14:compatExt xmlns:a14="http://schemas.microsoft.com/office/drawing/2010/main" spid="_x0000_s2052"/>
            </a:ext>
            <a:ext uri="{FF2B5EF4-FFF2-40B4-BE49-F238E27FC236}">
              <a16:creationId xmlns:a16="http://schemas.microsoft.com/office/drawing/2014/main" id="{58163F47-FD2B-45CC-8E60-9011B4C140BE}"/>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327</xdr:row>
      <xdr:rowOff>0</xdr:rowOff>
    </xdr:from>
    <xdr:ext cx="2529840" cy="195685"/>
    <xdr:sp macro="" textlink="">
      <xdr:nvSpPr>
        <xdr:cNvPr id="5897" name="Drop Down 4" hidden="1">
          <a:extLst>
            <a:ext uri="{63B3BB69-23CF-44E3-9099-C40C66FF867C}">
              <a14:compatExt xmlns:a14="http://schemas.microsoft.com/office/drawing/2010/main" spid="_x0000_s2052"/>
            </a:ext>
            <a:ext uri="{FF2B5EF4-FFF2-40B4-BE49-F238E27FC236}">
              <a16:creationId xmlns:a16="http://schemas.microsoft.com/office/drawing/2014/main" id="{B8AB1698-E1CF-47D2-ACE4-7237BF25C2D3}"/>
            </a:ext>
          </a:extLst>
        </xdr:cNvPr>
        <xdr:cNvSpPr/>
      </xdr:nvSpPr>
      <xdr:spPr bwMode="auto">
        <a:xfrm>
          <a:off x="553974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327</xdr:row>
      <xdr:rowOff>0</xdr:rowOff>
    </xdr:from>
    <xdr:ext cx="2529840" cy="195685"/>
    <xdr:sp macro="" textlink="">
      <xdr:nvSpPr>
        <xdr:cNvPr id="5898" name="Drop Down 4" hidden="1">
          <a:extLst>
            <a:ext uri="{63B3BB69-23CF-44E3-9099-C40C66FF867C}">
              <a14:compatExt xmlns:a14="http://schemas.microsoft.com/office/drawing/2010/main" spid="_x0000_s2052"/>
            </a:ext>
            <a:ext uri="{FF2B5EF4-FFF2-40B4-BE49-F238E27FC236}">
              <a16:creationId xmlns:a16="http://schemas.microsoft.com/office/drawing/2014/main" id="{3FC6539E-8F49-4D76-BB04-77DF8C975F89}"/>
            </a:ext>
          </a:extLst>
        </xdr:cNvPr>
        <xdr:cNvSpPr/>
      </xdr:nvSpPr>
      <xdr:spPr bwMode="auto">
        <a:xfrm>
          <a:off x="5227320" y="553059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899" name="Drop Down 24" hidden="1">
          <a:extLst>
            <a:ext uri="{63B3BB69-23CF-44E3-9099-C40C66FF867C}">
              <a14:compatExt xmlns:a14="http://schemas.microsoft.com/office/drawing/2010/main" spid="_x0000_s2072"/>
            </a:ext>
            <a:ext uri="{FF2B5EF4-FFF2-40B4-BE49-F238E27FC236}">
              <a16:creationId xmlns:a16="http://schemas.microsoft.com/office/drawing/2014/main" id="{04AD7A22-253C-44E9-B46F-DA2FDD0067FC}"/>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0" name="Drop Down 24" hidden="1">
          <a:extLst>
            <a:ext uri="{63B3BB69-23CF-44E3-9099-C40C66FF867C}">
              <a14:compatExt xmlns:a14="http://schemas.microsoft.com/office/drawing/2010/main" spid="_x0000_s2072"/>
            </a:ext>
            <a:ext uri="{FF2B5EF4-FFF2-40B4-BE49-F238E27FC236}">
              <a16:creationId xmlns:a16="http://schemas.microsoft.com/office/drawing/2014/main" id="{76408557-285A-4C98-A2FD-AC859E1C6FC1}"/>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1" name="Drop Down 24" hidden="1">
          <a:extLst>
            <a:ext uri="{63B3BB69-23CF-44E3-9099-C40C66FF867C}">
              <a14:compatExt xmlns:a14="http://schemas.microsoft.com/office/drawing/2010/main" spid="_x0000_s2072"/>
            </a:ext>
            <a:ext uri="{FF2B5EF4-FFF2-40B4-BE49-F238E27FC236}">
              <a16:creationId xmlns:a16="http://schemas.microsoft.com/office/drawing/2014/main" id="{4D9E69DE-5517-4B48-9FC4-5FDC10D1C69C}"/>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2" name="Drop Down 24" hidden="1">
          <a:extLst>
            <a:ext uri="{63B3BB69-23CF-44E3-9099-C40C66FF867C}">
              <a14:compatExt xmlns:a14="http://schemas.microsoft.com/office/drawing/2010/main" spid="_x0000_s2072"/>
            </a:ext>
            <a:ext uri="{FF2B5EF4-FFF2-40B4-BE49-F238E27FC236}">
              <a16:creationId xmlns:a16="http://schemas.microsoft.com/office/drawing/2014/main" id="{7F9076B8-EAAC-45EB-B731-B6EDCC027782}"/>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3" name="Drop Down 24" hidden="1">
          <a:extLst>
            <a:ext uri="{63B3BB69-23CF-44E3-9099-C40C66FF867C}">
              <a14:compatExt xmlns:a14="http://schemas.microsoft.com/office/drawing/2010/main" spid="_x0000_s2072"/>
            </a:ext>
            <a:ext uri="{FF2B5EF4-FFF2-40B4-BE49-F238E27FC236}">
              <a16:creationId xmlns:a16="http://schemas.microsoft.com/office/drawing/2014/main" id="{A9D0C8BC-9073-411B-A328-F777DC4BF381}"/>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4" name="Drop Down 24" hidden="1">
          <a:extLst>
            <a:ext uri="{63B3BB69-23CF-44E3-9099-C40C66FF867C}">
              <a14:compatExt xmlns:a14="http://schemas.microsoft.com/office/drawing/2010/main" spid="_x0000_s2072"/>
            </a:ext>
            <a:ext uri="{FF2B5EF4-FFF2-40B4-BE49-F238E27FC236}">
              <a16:creationId xmlns:a16="http://schemas.microsoft.com/office/drawing/2014/main" id="{542B9F29-71D6-4599-B70D-A9B522C30B2F}"/>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5" name="Drop Down 24" hidden="1">
          <a:extLst>
            <a:ext uri="{63B3BB69-23CF-44E3-9099-C40C66FF867C}">
              <a14:compatExt xmlns:a14="http://schemas.microsoft.com/office/drawing/2010/main" spid="_x0000_s2072"/>
            </a:ext>
            <a:ext uri="{FF2B5EF4-FFF2-40B4-BE49-F238E27FC236}">
              <a16:creationId xmlns:a16="http://schemas.microsoft.com/office/drawing/2014/main" id="{0BD08D98-C784-4874-AE65-38E580E8C8F8}"/>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6" name="Drop Down 24" hidden="1">
          <a:extLst>
            <a:ext uri="{63B3BB69-23CF-44E3-9099-C40C66FF867C}">
              <a14:compatExt xmlns:a14="http://schemas.microsoft.com/office/drawing/2010/main" spid="_x0000_s2072"/>
            </a:ext>
            <a:ext uri="{FF2B5EF4-FFF2-40B4-BE49-F238E27FC236}">
              <a16:creationId xmlns:a16="http://schemas.microsoft.com/office/drawing/2014/main" id="{F91E14D1-F832-46B0-878D-9D7A5BCAF539}"/>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7" name="Drop Down 24" hidden="1">
          <a:extLst>
            <a:ext uri="{63B3BB69-23CF-44E3-9099-C40C66FF867C}">
              <a14:compatExt xmlns:a14="http://schemas.microsoft.com/office/drawing/2010/main" spid="_x0000_s2072"/>
            </a:ext>
            <a:ext uri="{FF2B5EF4-FFF2-40B4-BE49-F238E27FC236}">
              <a16:creationId xmlns:a16="http://schemas.microsoft.com/office/drawing/2014/main" id="{503D6C88-B860-48B3-BCD7-6126744CFB86}"/>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8" name="Drop Down 24" hidden="1">
          <a:extLst>
            <a:ext uri="{63B3BB69-23CF-44E3-9099-C40C66FF867C}">
              <a14:compatExt xmlns:a14="http://schemas.microsoft.com/office/drawing/2010/main" spid="_x0000_s2072"/>
            </a:ext>
            <a:ext uri="{FF2B5EF4-FFF2-40B4-BE49-F238E27FC236}">
              <a16:creationId xmlns:a16="http://schemas.microsoft.com/office/drawing/2014/main" id="{76D5A292-F6AA-469E-9193-24A964F93234}"/>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09" name="Drop Down 24" hidden="1">
          <a:extLst>
            <a:ext uri="{63B3BB69-23CF-44E3-9099-C40C66FF867C}">
              <a14:compatExt xmlns:a14="http://schemas.microsoft.com/office/drawing/2010/main" spid="_x0000_s2072"/>
            </a:ext>
            <a:ext uri="{FF2B5EF4-FFF2-40B4-BE49-F238E27FC236}">
              <a16:creationId xmlns:a16="http://schemas.microsoft.com/office/drawing/2014/main" id="{ED1823A9-7FC2-42F0-880E-81E5F1D1207A}"/>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0" name="Drop Down 24" hidden="1">
          <a:extLst>
            <a:ext uri="{63B3BB69-23CF-44E3-9099-C40C66FF867C}">
              <a14:compatExt xmlns:a14="http://schemas.microsoft.com/office/drawing/2010/main" spid="_x0000_s2072"/>
            </a:ext>
            <a:ext uri="{FF2B5EF4-FFF2-40B4-BE49-F238E27FC236}">
              <a16:creationId xmlns:a16="http://schemas.microsoft.com/office/drawing/2014/main" id="{8D9F0110-C7B8-452D-BE81-E688E6B92793}"/>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1" name="Drop Down 24" hidden="1">
          <a:extLst>
            <a:ext uri="{63B3BB69-23CF-44E3-9099-C40C66FF867C}">
              <a14:compatExt xmlns:a14="http://schemas.microsoft.com/office/drawing/2010/main" spid="_x0000_s2072"/>
            </a:ext>
            <a:ext uri="{FF2B5EF4-FFF2-40B4-BE49-F238E27FC236}">
              <a16:creationId xmlns:a16="http://schemas.microsoft.com/office/drawing/2014/main" id="{F0D023CC-35E3-43AE-A4E2-25C4C5AB3263}"/>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2" name="Drop Down 24" hidden="1">
          <a:extLst>
            <a:ext uri="{63B3BB69-23CF-44E3-9099-C40C66FF867C}">
              <a14:compatExt xmlns:a14="http://schemas.microsoft.com/office/drawing/2010/main" spid="_x0000_s2072"/>
            </a:ext>
            <a:ext uri="{FF2B5EF4-FFF2-40B4-BE49-F238E27FC236}">
              <a16:creationId xmlns:a16="http://schemas.microsoft.com/office/drawing/2014/main" id="{3143327C-FB1F-400B-89D1-7F4104A10066}"/>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3" name="Drop Down 24" hidden="1">
          <a:extLst>
            <a:ext uri="{63B3BB69-23CF-44E3-9099-C40C66FF867C}">
              <a14:compatExt xmlns:a14="http://schemas.microsoft.com/office/drawing/2010/main" spid="_x0000_s2072"/>
            </a:ext>
            <a:ext uri="{FF2B5EF4-FFF2-40B4-BE49-F238E27FC236}">
              <a16:creationId xmlns:a16="http://schemas.microsoft.com/office/drawing/2014/main" id="{7E2E0566-E7AB-4DD0-9DE7-9C4B998B2112}"/>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4" name="Drop Down 24" hidden="1">
          <a:extLst>
            <a:ext uri="{63B3BB69-23CF-44E3-9099-C40C66FF867C}">
              <a14:compatExt xmlns:a14="http://schemas.microsoft.com/office/drawing/2010/main" spid="_x0000_s2072"/>
            </a:ext>
            <a:ext uri="{FF2B5EF4-FFF2-40B4-BE49-F238E27FC236}">
              <a16:creationId xmlns:a16="http://schemas.microsoft.com/office/drawing/2014/main" id="{A1151C65-16AB-4D3C-ADC6-A7D6ACA4A44A}"/>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5" name="Drop Down 24" hidden="1">
          <a:extLst>
            <a:ext uri="{63B3BB69-23CF-44E3-9099-C40C66FF867C}">
              <a14:compatExt xmlns:a14="http://schemas.microsoft.com/office/drawing/2010/main" spid="_x0000_s2072"/>
            </a:ext>
            <a:ext uri="{FF2B5EF4-FFF2-40B4-BE49-F238E27FC236}">
              <a16:creationId xmlns:a16="http://schemas.microsoft.com/office/drawing/2014/main" id="{8E1981F9-54F8-4E90-BFC5-3C8A39123C61}"/>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6" name="Drop Down 24" hidden="1">
          <a:extLst>
            <a:ext uri="{63B3BB69-23CF-44E3-9099-C40C66FF867C}">
              <a14:compatExt xmlns:a14="http://schemas.microsoft.com/office/drawing/2010/main" spid="_x0000_s2072"/>
            </a:ext>
            <a:ext uri="{FF2B5EF4-FFF2-40B4-BE49-F238E27FC236}">
              <a16:creationId xmlns:a16="http://schemas.microsoft.com/office/drawing/2014/main" id="{2B0C149D-9E88-4D22-AA21-B97C007B06CA}"/>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327</xdr:row>
      <xdr:rowOff>0</xdr:rowOff>
    </xdr:from>
    <xdr:ext cx="2476500" cy="199970"/>
    <xdr:sp macro="" textlink="">
      <xdr:nvSpPr>
        <xdr:cNvPr id="5917" name="Drop Down 24" hidden="1">
          <a:extLst>
            <a:ext uri="{63B3BB69-23CF-44E3-9099-C40C66FF867C}">
              <a14:compatExt xmlns:a14="http://schemas.microsoft.com/office/drawing/2010/main" spid="_x0000_s2072"/>
            </a:ext>
            <a:ext uri="{FF2B5EF4-FFF2-40B4-BE49-F238E27FC236}">
              <a16:creationId xmlns:a16="http://schemas.microsoft.com/office/drawing/2014/main" id="{6B5A3C7E-D939-419D-A96A-1E4E1358F2E2}"/>
            </a:ext>
          </a:extLst>
        </xdr:cNvPr>
        <xdr:cNvSpPr/>
      </xdr:nvSpPr>
      <xdr:spPr bwMode="auto">
        <a:xfrm>
          <a:off x="3901440" y="553059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56" name="Drop Down 4" hidden="1">
          <a:extLst>
            <a:ext uri="{63B3BB69-23CF-44E3-9099-C40C66FF867C}">
              <a14:compatExt xmlns:a14="http://schemas.microsoft.com/office/drawing/2010/main" spid="_x0000_s2052"/>
            </a:ext>
            <a:ext uri="{FF2B5EF4-FFF2-40B4-BE49-F238E27FC236}">
              <a16:creationId xmlns:a16="http://schemas.microsoft.com/office/drawing/2014/main" id="{9D52E726-571C-490D-A53B-43868A7C06C1}"/>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057" name="Drop Down 20" hidden="1">
          <a:extLst>
            <a:ext uri="{63B3BB69-23CF-44E3-9099-C40C66FF867C}">
              <a14:compatExt xmlns:a14="http://schemas.microsoft.com/office/drawing/2010/main" spid="_x0000_s2068"/>
            </a:ext>
            <a:ext uri="{FF2B5EF4-FFF2-40B4-BE49-F238E27FC236}">
              <a16:creationId xmlns:a16="http://schemas.microsoft.com/office/drawing/2014/main" id="{17DA3871-31C8-4B3F-AB7B-EF0175FC4667}"/>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058" name="Drop Down 24" hidden="1">
          <a:extLst>
            <a:ext uri="{63B3BB69-23CF-44E3-9099-C40C66FF867C}">
              <a14:compatExt xmlns:a14="http://schemas.microsoft.com/office/drawing/2010/main" spid="_x0000_s2072"/>
            </a:ext>
            <a:ext uri="{FF2B5EF4-FFF2-40B4-BE49-F238E27FC236}">
              <a16:creationId xmlns:a16="http://schemas.microsoft.com/office/drawing/2014/main" id="{049A5455-6C42-4E39-B8A0-F474F9D5A588}"/>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59" name="Drop Down 4" hidden="1">
          <a:extLst>
            <a:ext uri="{63B3BB69-23CF-44E3-9099-C40C66FF867C}">
              <a14:compatExt xmlns:a14="http://schemas.microsoft.com/office/drawing/2010/main" spid="_x0000_s2052"/>
            </a:ext>
            <a:ext uri="{FF2B5EF4-FFF2-40B4-BE49-F238E27FC236}">
              <a16:creationId xmlns:a16="http://schemas.microsoft.com/office/drawing/2014/main" id="{4670B35F-3441-4CCB-B804-B509257A8DBB}"/>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060" name="Drop Down 4" hidden="1">
          <a:extLst>
            <a:ext uri="{63B3BB69-23CF-44E3-9099-C40C66FF867C}">
              <a14:compatExt xmlns:a14="http://schemas.microsoft.com/office/drawing/2010/main" spid="_x0000_s2052"/>
            </a:ext>
            <a:ext uri="{FF2B5EF4-FFF2-40B4-BE49-F238E27FC236}">
              <a16:creationId xmlns:a16="http://schemas.microsoft.com/office/drawing/2014/main" id="{C6D5FC36-F7E5-460D-BCDB-37B37DCC9DC4}"/>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61" name="Drop Down 4" hidden="1">
          <a:extLst>
            <a:ext uri="{63B3BB69-23CF-44E3-9099-C40C66FF867C}">
              <a14:compatExt xmlns:a14="http://schemas.microsoft.com/office/drawing/2010/main" spid="_x0000_s2052"/>
            </a:ext>
            <a:ext uri="{FF2B5EF4-FFF2-40B4-BE49-F238E27FC236}">
              <a16:creationId xmlns:a16="http://schemas.microsoft.com/office/drawing/2014/main" id="{4DEDE53D-90B5-40F6-8501-EF10399F8B54}"/>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062" name="Drop Down 4" hidden="1">
          <a:extLst>
            <a:ext uri="{63B3BB69-23CF-44E3-9099-C40C66FF867C}">
              <a14:compatExt xmlns:a14="http://schemas.microsoft.com/office/drawing/2010/main" spid="_x0000_s2052"/>
            </a:ext>
            <a:ext uri="{FF2B5EF4-FFF2-40B4-BE49-F238E27FC236}">
              <a16:creationId xmlns:a16="http://schemas.microsoft.com/office/drawing/2014/main" id="{69A40DFA-EF70-43FE-966A-31579C6AB6D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63" name="Drop Down 4" hidden="1">
          <a:extLst>
            <a:ext uri="{63B3BB69-23CF-44E3-9099-C40C66FF867C}">
              <a14:compatExt xmlns:a14="http://schemas.microsoft.com/office/drawing/2010/main" spid="_x0000_s2052"/>
            </a:ext>
            <a:ext uri="{FF2B5EF4-FFF2-40B4-BE49-F238E27FC236}">
              <a16:creationId xmlns:a16="http://schemas.microsoft.com/office/drawing/2014/main" id="{C924BDBE-1DCD-4E79-8BB3-EDF5875C435F}"/>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064" name="Drop Down 20" hidden="1">
          <a:extLst>
            <a:ext uri="{63B3BB69-23CF-44E3-9099-C40C66FF867C}">
              <a14:compatExt xmlns:a14="http://schemas.microsoft.com/office/drawing/2010/main" spid="_x0000_s2068"/>
            </a:ext>
            <a:ext uri="{FF2B5EF4-FFF2-40B4-BE49-F238E27FC236}">
              <a16:creationId xmlns:a16="http://schemas.microsoft.com/office/drawing/2014/main" id="{B622CC19-386A-4BFF-85BC-1CAD8185E13C}"/>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065" name="Drop Down 24" hidden="1">
          <a:extLst>
            <a:ext uri="{63B3BB69-23CF-44E3-9099-C40C66FF867C}">
              <a14:compatExt xmlns:a14="http://schemas.microsoft.com/office/drawing/2010/main" spid="_x0000_s2072"/>
            </a:ext>
            <a:ext uri="{FF2B5EF4-FFF2-40B4-BE49-F238E27FC236}">
              <a16:creationId xmlns:a16="http://schemas.microsoft.com/office/drawing/2014/main" id="{AB35429F-3AA7-4E0B-938B-B725DBFF3826}"/>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66" name="Drop Down 4" hidden="1">
          <a:extLst>
            <a:ext uri="{63B3BB69-23CF-44E3-9099-C40C66FF867C}">
              <a14:compatExt xmlns:a14="http://schemas.microsoft.com/office/drawing/2010/main" spid="_x0000_s2052"/>
            </a:ext>
            <a:ext uri="{FF2B5EF4-FFF2-40B4-BE49-F238E27FC236}">
              <a16:creationId xmlns:a16="http://schemas.microsoft.com/office/drawing/2014/main" id="{4339A31E-462E-495A-B4B1-6751146D91A9}"/>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067" name="Drop Down 4" hidden="1">
          <a:extLst>
            <a:ext uri="{63B3BB69-23CF-44E3-9099-C40C66FF867C}">
              <a14:compatExt xmlns:a14="http://schemas.microsoft.com/office/drawing/2010/main" spid="_x0000_s2052"/>
            </a:ext>
            <a:ext uri="{FF2B5EF4-FFF2-40B4-BE49-F238E27FC236}">
              <a16:creationId xmlns:a16="http://schemas.microsoft.com/office/drawing/2014/main" id="{E7019995-EAE9-4A12-9BF9-BD8D53D2FCA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68" name="Drop Down 4" hidden="1">
          <a:extLst>
            <a:ext uri="{63B3BB69-23CF-44E3-9099-C40C66FF867C}">
              <a14:compatExt xmlns:a14="http://schemas.microsoft.com/office/drawing/2010/main" spid="_x0000_s2052"/>
            </a:ext>
            <a:ext uri="{FF2B5EF4-FFF2-40B4-BE49-F238E27FC236}">
              <a16:creationId xmlns:a16="http://schemas.microsoft.com/office/drawing/2014/main" id="{034694DF-162E-461D-8175-ED28674DFC93}"/>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069" name="Drop Down 4" hidden="1">
          <a:extLst>
            <a:ext uri="{63B3BB69-23CF-44E3-9099-C40C66FF867C}">
              <a14:compatExt xmlns:a14="http://schemas.microsoft.com/office/drawing/2010/main" spid="_x0000_s2052"/>
            </a:ext>
            <a:ext uri="{FF2B5EF4-FFF2-40B4-BE49-F238E27FC236}">
              <a16:creationId xmlns:a16="http://schemas.microsoft.com/office/drawing/2014/main" id="{696B0EE0-D6A3-49D8-A600-CC5FC99C19DE}"/>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70" name="Drop Down 4" hidden="1">
          <a:extLst>
            <a:ext uri="{63B3BB69-23CF-44E3-9099-C40C66FF867C}">
              <a14:compatExt xmlns:a14="http://schemas.microsoft.com/office/drawing/2010/main" spid="_x0000_s2052"/>
            </a:ext>
            <a:ext uri="{FF2B5EF4-FFF2-40B4-BE49-F238E27FC236}">
              <a16:creationId xmlns:a16="http://schemas.microsoft.com/office/drawing/2014/main" id="{23955436-30A8-4C66-A2EF-4A1CEE2C8BE5}"/>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071" name="Drop Down 20" hidden="1">
          <a:extLst>
            <a:ext uri="{63B3BB69-23CF-44E3-9099-C40C66FF867C}">
              <a14:compatExt xmlns:a14="http://schemas.microsoft.com/office/drawing/2010/main" spid="_x0000_s2068"/>
            </a:ext>
            <a:ext uri="{FF2B5EF4-FFF2-40B4-BE49-F238E27FC236}">
              <a16:creationId xmlns:a16="http://schemas.microsoft.com/office/drawing/2014/main" id="{77C4594A-E098-4231-811E-1A5837C781AA}"/>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072" name="Drop Down 24" hidden="1">
          <a:extLst>
            <a:ext uri="{63B3BB69-23CF-44E3-9099-C40C66FF867C}">
              <a14:compatExt xmlns:a14="http://schemas.microsoft.com/office/drawing/2010/main" spid="_x0000_s2072"/>
            </a:ext>
            <a:ext uri="{FF2B5EF4-FFF2-40B4-BE49-F238E27FC236}">
              <a16:creationId xmlns:a16="http://schemas.microsoft.com/office/drawing/2014/main" id="{BCC91F10-34F2-419C-9799-E7575C0C3863}"/>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73" name="Drop Down 4" hidden="1">
          <a:extLst>
            <a:ext uri="{63B3BB69-23CF-44E3-9099-C40C66FF867C}">
              <a14:compatExt xmlns:a14="http://schemas.microsoft.com/office/drawing/2010/main" spid="_x0000_s2052"/>
            </a:ext>
            <a:ext uri="{FF2B5EF4-FFF2-40B4-BE49-F238E27FC236}">
              <a16:creationId xmlns:a16="http://schemas.microsoft.com/office/drawing/2014/main" id="{A8E78731-A6B2-46A1-9F83-64771DFE5327}"/>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074" name="Drop Down 4" hidden="1">
          <a:extLst>
            <a:ext uri="{63B3BB69-23CF-44E3-9099-C40C66FF867C}">
              <a14:compatExt xmlns:a14="http://schemas.microsoft.com/office/drawing/2010/main" spid="_x0000_s2052"/>
            </a:ext>
            <a:ext uri="{FF2B5EF4-FFF2-40B4-BE49-F238E27FC236}">
              <a16:creationId xmlns:a16="http://schemas.microsoft.com/office/drawing/2014/main" id="{D42F2A00-1C98-416E-B7A4-48AEC063419E}"/>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75" name="Drop Down 4" hidden="1">
          <a:extLst>
            <a:ext uri="{63B3BB69-23CF-44E3-9099-C40C66FF867C}">
              <a14:compatExt xmlns:a14="http://schemas.microsoft.com/office/drawing/2010/main" spid="_x0000_s2052"/>
            </a:ext>
            <a:ext uri="{FF2B5EF4-FFF2-40B4-BE49-F238E27FC236}">
              <a16:creationId xmlns:a16="http://schemas.microsoft.com/office/drawing/2014/main" id="{D953B23C-EE31-47AD-B7BC-BF8872F69E90}"/>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076" name="Drop Down 4" hidden="1">
          <a:extLst>
            <a:ext uri="{63B3BB69-23CF-44E3-9099-C40C66FF867C}">
              <a14:compatExt xmlns:a14="http://schemas.microsoft.com/office/drawing/2010/main" spid="_x0000_s2052"/>
            </a:ext>
            <a:ext uri="{FF2B5EF4-FFF2-40B4-BE49-F238E27FC236}">
              <a16:creationId xmlns:a16="http://schemas.microsoft.com/office/drawing/2014/main" id="{7DD0E6E7-C768-45F1-BD46-A9DC5E45452D}"/>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77" name="Drop Down 4" hidden="1">
          <a:extLst>
            <a:ext uri="{63B3BB69-23CF-44E3-9099-C40C66FF867C}">
              <a14:compatExt xmlns:a14="http://schemas.microsoft.com/office/drawing/2010/main" spid="_x0000_s2052"/>
            </a:ext>
            <a:ext uri="{FF2B5EF4-FFF2-40B4-BE49-F238E27FC236}">
              <a16:creationId xmlns:a16="http://schemas.microsoft.com/office/drawing/2014/main" id="{C6D4DA93-A42C-47B2-893A-F125C160B100}"/>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078" name="Drop Down 20" hidden="1">
          <a:extLst>
            <a:ext uri="{63B3BB69-23CF-44E3-9099-C40C66FF867C}">
              <a14:compatExt xmlns:a14="http://schemas.microsoft.com/office/drawing/2010/main" spid="_x0000_s2068"/>
            </a:ext>
            <a:ext uri="{FF2B5EF4-FFF2-40B4-BE49-F238E27FC236}">
              <a16:creationId xmlns:a16="http://schemas.microsoft.com/office/drawing/2014/main" id="{F542F70D-88FA-4B64-B3EF-D4CB11F07BE2}"/>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079" name="Drop Down 24" hidden="1">
          <a:extLst>
            <a:ext uri="{63B3BB69-23CF-44E3-9099-C40C66FF867C}">
              <a14:compatExt xmlns:a14="http://schemas.microsoft.com/office/drawing/2010/main" spid="_x0000_s2072"/>
            </a:ext>
            <a:ext uri="{FF2B5EF4-FFF2-40B4-BE49-F238E27FC236}">
              <a16:creationId xmlns:a16="http://schemas.microsoft.com/office/drawing/2014/main" id="{BE9BE4E0-9984-41A9-97F7-39BD8ED3BE95}"/>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080" name="Drop Down 4" hidden="1">
          <a:extLst>
            <a:ext uri="{63B3BB69-23CF-44E3-9099-C40C66FF867C}">
              <a14:compatExt xmlns:a14="http://schemas.microsoft.com/office/drawing/2010/main" spid="_x0000_s2052"/>
            </a:ext>
            <a:ext uri="{FF2B5EF4-FFF2-40B4-BE49-F238E27FC236}">
              <a16:creationId xmlns:a16="http://schemas.microsoft.com/office/drawing/2014/main" id="{2CCF092D-BCE8-4E54-97B8-DEC0A6EC69EE}"/>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081" name="Drop Down 4" hidden="1">
          <a:extLst>
            <a:ext uri="{63B3BB69-23CF-44E3-9099-C40C66FF867C}">
              <a14:compatExt xmlns:a14="http://schemas.microsoft.com/office/drawing/2010/main" spid="_x0000_s2052"/>
            </a:ext>
            <a:ext uri="{FF2B5EF4-FFF2-40B4-BE49-F238E27FC236}">
              <a16:creationId xmlns:a16="http://schemas.microsoft.com/office/drawing/2014/main" id="{1096D3A4-B212-4FEF-8E58-B5D6729996FF}"/>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18" name="Drop Down 4" hidden="1">
          <a:extLst>
            <a:ext uri="{63B3BB69-23CF-44E3-9099-C40C66FF867C}">
              <a14:compatExt xmlns:a14="http://schemas.microsoft.com/office/drawing/2010/main" spid="_x0000_s2052"/>
            </a:ext>
            <a:ext uri="{FF2B5EF4-FFF2-40B4-BE49-F238E27FC236}">
              <a16:creationId xmlns:a16="http://schemas.microsoft.com/office/drawing/2014/main" id="{21BEC51E-2881-4774-A300-2419D56333AB}"/>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19" name="Drop Down 4" hidden="1">
          <a:extLst>
            <a:ext uri="{63B3BB69-23CF-44E3-9099-C40C66FF867C}">
              <a14:compatExt xmlns:a14="http://schemas.microsoft.com/office/drawing/2010/main" spid="_x0000_s2052"/>
            </a:ext>
            <a:ext uri="{FF2B5EF4-FFF2-40B4-BE49-F238E27FC236}">
              <a16:creationId xmlns:a16="http://schemas.microsoft.com/office/drawing/2014/main" id="{B660CAC5-6014-4909-8256-32ADEC4B9D3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50" name="Drop Down 4" hidden="1">
          <a:extLst>
            <a:ext uri="{63B3BB69-23CF-44E3-9099-C40C66FF867C}">
              <a14:compatExt xmlns:a14="http://schemas.microsoft.com/office/drawing/2010/main" spid="_x0000_s2052"/>
            </a:ext>
            <a:ext uri="{FF2B5EF4-FFF2-40B4-BE49-F238E27FC236}">
              <a16:creationId xmlns:a16="http://schemas.microsoft.com/office/drawing/2014/main" id="{F7D998D4-4F30-46DD-8232-C7DD4A60E29B}"/>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4551" name="Drop Down 20" hidden="1">
          <a:extLst>
            <a:ext uri="{63B3BB69-23CF-44E3-9099-C40C66FF867C}">
              <a14:compatExt xmlns:a14="http://schemas.microsoft.com/office/drawing/2010/main" spid="_x0000_s2068"/>
            </a:ext>
            <a:ext uri="{FF2B5EF4-FFF2-40B4-BE49-F238E27FC236}">
              <a16:creationId xmlns:a16="http://schemas.microsoft.com/office/drawing/2014/main" id="{70B7063D-04A8-4305-B6BD-78C2E7441711}"/>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4552" name="Drop Down 24" hidden="1">
          <a:extLst>
            <a:ext uri="{63B3BB69-23CF-44E3-9099-C40C66FF867C}">
              <a14:compatExt xmlns:a14="http://schemas.microsoft.com/office/drawing/2010/main" spid="_x0000_s2072"/>
            </a:ext>
            <a:ext uri="{FF2B5EF4-FFF2-40B4-BE49-F238E27FC236}">
              <a16:creationId xmlns:a16="http://schemas.microsoft.com/office/drawing/2014/main" id="{2BB05F56-FAF8-41B7-8D07-A89059D13523}"/>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53" name="Drop Down 4" hidden="1">
          <a:extLst>
            <a:ext uri="{63B3BB69-23CF-44E3-9099-C40C66FF867C}">
              <a14:compatExt xmlns:a14="http://schemas.microsoft.com/office/drawing/2010/main" spid="_x0000_s2052"/>
            </a:ext>
            <a:ext uri="{FF2B5EF4-FFF2-40B4-BE49-F238E27FC236}">
              <a16:creationId xmlns:a16="http://schemas.microsoft.com/office/drawing/2014/main" id="{528E98D3-BDF2-4676-AA17-9A91F2E4755C}"/>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4554" name="Drop Down 4" hidden="1">
          <a:extLst>
            <a:ext uri="{63B3BB69-23CF-44E3-9099-C40C66FF867C}">
              <a14:compatExt xmlns:a14="http://schemas.microsoft.com/office/drawing/2010/main" spid="_x0000_s2052"/>
            </a:ext>
            <a:ext uri="{FF2B5EF4-FFF2-40B4-BE49-F238E27FC236}">
              <a16:creationId xmlns:a16="http://schemas.microsoft.com/office/drawing/2014/main" id="{B5CF900C-D48F-4C30-B529-9AFBD0AA5B7E}"/>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55" name="Drop Down 4" hidden="1">
          <a:extLst>
            <a:ext uri="{63B3BB69-23CF-44E3-9099-C40C66FF867C}">
              <a14:compatExt xmlns:a14="http://schemas.microsoft.com/office/drawing/2010/main" spid="_x0000_s2052"/>
            </a:ext>
            <a:ext uri="{FF2B5EF4-FFF2-40B4-BE49-F238E27FC236}">
              <a16:creationId xmlns:a16="http://schemas.microsoft.com/office/drawing/2014/main" id="{4E44E9DA-88A5-4555-B83F-6CC56B57EEF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4556" name="Drop Down 4" hidden="1">
          <a:extLst>
            <a:ext uri="{63B3BB69-23CF-44E3-9099-C40C66FF867C}">
              <a14:compatExt xmlns:a14="http://schemas.microsoft.com/office/drawing/2010/main" spid="_x0000_s2052"/>
            </a:ext>
            <a:ext uri="{FF2B5EF4-FFF2-40B4-BE49-F238E27FC236}">
              <a16:creationId xmlns:a16="http://schemas.microsoft.com/office/drawing/2014/main" id="{A2CDCBA9-9EF5-4DA1-B56C-E0933C405A6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57" name="Drop Down 4" hidden="1">
          <a:extLst>
            <a:ext uri="{63B3BB69-23CF-44E3-9099-C40C66FF867C}">
              <a14:compatExt xmlns:a14="http://schemas.microsoft.com/office/drawing/2010/main" spid="_x0000_s2052"/>
            </a:ext>
            <a:ext uri="{FF2B5EF4-FFF2-40B4-BE49-F238E27FC236}">
              <a16:creationId xmlns:a16="http://schemas.microsoft.com/office/drawing/2014/main" id="{2427BF30-3980-49D7-9BDF-C69BE8D3E88A}"/>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4558" name="Drop Down 20" hidden="1">
          <a:extLst>
            <a:ext uri="{63B3BB69-23CF-44E3-9099-C40C66FF867C}">
              <a14:compatExt xmlns:a14="http://schemas.microsoft.com/office/drawing/2010/main" spid="_x0000_s2068"/>
            </a:ext>
            <a:ext uri="{FF2B5EF4-FFF2-40B4-BE49-F238E27FC236}">
              <a16:creationId xmlns:a16="http://schemas.microsoft.com/office/drawing/2014/main" id="{F7DA2465-FAB3-4A58-A97F-832419F8F53E}"/>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4559" name="Drop Down 24" hidden="1">
          <a:extLst>
            <a:ext uri="{63B3BB69-23CF-44E3-9099-C40C66FF867C}">
              <a14:compatExt xmlns:a14="http://schemas.microsoft.com/office/drawing/2010/main" spid="_x0000_s2072"/>
            </a:ext>
            <a:ext uri="{FF2B5EF4-FFF2-40B4-BE49-F238E27FC236}">
              <a16:creationId xmlns:a16="http://schemas.microsoft.com/office/drawing/2014/main" id="{9FA57DCA-8D50-4AAC-BE08-8D32C095BBCD}"/>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60" name="Drop Down 4" hidden="1">
          <a:extLst>
            <a:ext uri="{63B3BB69-23CF-44E3-9099-C40C66FF867C}">
              <a14:compatExt xmlns:a14="http://schemas.microsoft.com/office/drawing/2010/main" spid="_x0000_s2052"/>
            </a:ext>
            <a:ext uri="{FF2B5EF4-FFF2-40B4-BE49-F238E27FC236}">
              <a16:creationId xmlns:a16="http://schemas.microsoft.com/office/drawing/2014/main" id="{4793C884-878B-42B9-82A5-C7116988E0B7}"/>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4561" name="Drop Down 4" hidden="1">
          <a:extLst>
            <a:ext uri="{63B3BB69-23CF-44E3-9099-C40C66FF867C}">
              <a14:compatExt xmlns:a14="http://schemas.microsoft.com/office/drawing/2010/main" spid="_x0000_s2052"/>
            </a:ext>
            <a:ext uri="{FF2B5EF4-FFF2-40B4-BE49-F238E27FC236}">
              <a16:creationId xmlns:a16="http://schemas.microsoft.com/office/drawing/2014/main" id="{0672459F-D697-4201-A5C5-3A6D67F2455D}"/>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62" name="Drop Down 4" hidden="1">
          <a:extLst>
            <a:ext uri="{63B3BB69-23CF-44E3-9099-C40C66FF867C}">
              <a14:compatExt xmlns:a14="http://schemas.microsoft.com/office/drawing/2010/main" spid="_x0000_s2052"/>
            </a:ext>
            <a:ext uri="{FF2B5EF4-FFF2-40B4-BE49-F238E27FC236}">
              <a16:creationId xmlns:a16="http://schemas.microsoft.com/office/drawing/2014/main" id="{BEF59A99-E295-444F-81C7-ED093C073E0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4563" name="Drop Down 4" hidden="1">
          <a:extLst>
            <a:ext uri="{63B3BB69-23CF-44E3-9099-C40C66FF867C}">
              <a14:compatExt xmlns:a14="http://schemas.microsoft.com/office/drawing/2010/main" spid="_x0000_s2052"/>
            </a:ext>
            <a:ext uri="{FF2B5EF4-FFF2-40B4-BE49-F238E27FC236}">
              <a16:creationId xmlns:a16="http://schemas.microsoft.com/office/drawing/2014/main" id="{C7866435-F914-48AC-BF52-BDFE5C3E760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64" name="Drop Down 4" hidden="1">
          <a:extLst>
            <a:ext uri="{63B3BB69-23CF-44E3-9099-C40C66FF867C}">
              <a14:compatExt xmlns:a14="http://schemas.microsoft.com/office/drawing/2010/main" spid="_x0000_s2052"/>
            </a:ext>
            <a:ext uri="{FF2B5EF4-FFF2-40B4-BE49-F238E27FC236}">
              <a16:creationId xmlns:a16="http://schemas.microsoft.com/office/drawing/2014/main" id="{CD8C898B-9796-4B36-A9D4-8BDDDF996AF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4565" name="Drop Down 20" hidden="1">
          <a:extLst>
            <a:ext uri="{63B3BB69-23CF-44E3-9099-C40C66FF867C}">
              <a14:compatExt xmlns:a14="http://schemas.microsoft.com/office/drawing/2010/main" spid="_x0000_s2068"/>
            </a:ext>
            <a:ext uri="{FF2B5EF4-FFF2-40B4-BE49-F238E27FC236}">
              <a16:creationId xmlns:a16="http://schemas.microsoft.com/office/drawing/2014/main" id="{A887083F-9555-4531-A54E-996C525C14AC}"/>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4566" name="Drop Down 24" hidden="1">
          <a:extLst>
            <a:ext uri="{63B3BB69-23CF-44E3-9099-C40C66FF867C}">
              <a14:compatExt xmlns:a14="http://schemas.microsoft.com/office/drawing/2010/main" spid="_x0000_s2072"/>
            </a:ext>
            <a:ext uri="{FF2B5EF4-FFF2-40B4-BE49-F238E27FC236}">
              <a16:creationId xmlns:a16="http://schemas.microsoft.com/office/drawing/2014/main" id="{78986141-3CE4-4A99-8D86-17CDDE585FD3}"/>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67" name="Drop Down 4" hidden="1">
          <a:extLst>
            <a:ext uri="{63B3BB69-23CF-44E3-9099-C40C66FF867C}">
              <a14:compatExt xmlns:a14="http://schemas.microsoft.com/office/drawing/2010/main" spid="_x0000_s2052"/>
            </a:ext>
            <a:ext uri="{FF2B5EF4-FFF2-40B4-BE49-F238E27FC236}">
              <a16:creationId xmlns:a16="http://schemas.microsoft.com/office/drawing/2014/main" id="{4BFB5E57-DE7A-420D-BA3E-1A20BDB589D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4568" name="Drop Down 4" hidden="1">
          <a:extLst>
            <a:ext uri="{63B3BB69-23CF-44E3-9099-C40C66FF867C}">
              <a14:compatExt xmlns:a14="http://schemas.microsoft.com/office/drawing/2010/main" spid="_x0000_s2052"/>
            </a:ext>
            <a:ext uri="{FF2B5EF4-FFF2-40B4-BE49-F238E27FC236}">
              <a16:creationId xmlns:a16="http://schemas.microsoft.com/office/drawing/2014/main" id="{D39D9EE8-7AE3-4AF3-9D47-2DD4B700DA90}"/>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69" name="Drop Down 4" hidden="1">
          <a:extLst>
            <a:ext uri="{63B3BB69-23CF-44E3-9099-C40C66FF867C}">
              <a14:compatExt xmlns:a14="http://schemas.microsoft.com/office/drawing/2010/main" spid="_x0000_s2052"/>
            </a:ext>
            <a:ext uri="{FF2B5EF4-FFF2-40B4-BE49-F238E27FC236}">
              <a16:creationId xmlns:a16="http://schemas.microsoft.com/office/drawing/2014/main" id="{6F59F5BD-4047-4966-BE0C-CFF4CF2D723E}"/>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4570" name="Drop Down 4" hidden="1">
          <a:extLst>
            <a:ext uri="{63B3BB69-23CF-44E3-9099-C40C66FF867C}">
              <a14:compatExt xmlns:a14="http://schemas.microsoft.com/office/drawing/2010/main" spid="_x0000_s2052"/>
            </a:ext>
            <a:ext uri="{FF2B5EF4-FFF2-40B4-BE49-F238E27FC236}">
              <a16:creationId xmlns:a16="http://schemas.microsoft.com/office/drawing/2014/main" id="{15C139BB-1BC0-418D-829E-33783D310075}"/>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71" name="Drop Down 4" hidden="1">
          <a:extLst>
            <a:ext uri="{63B3BB69-23CF-44E3-9099-C40C66FF867C}">
              <a14:compatExt xmlns:a14="http://schemas.microsoft.com/office/drawing/2010/main" spid="_x0000_s2052"/>
            </a:ext>
            <a:ext uri="{FF2B5EF4-FFF2-40B4-BE49-F238E27FC236}">
              <a16:creationId xmlns:a16="http://schemas.microsoft.com/office/drawing/2014/main" id="{3A31CD00-6AE5-4721-8852-5254CA5774F1}"/>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4572" name="Drop Down 20" hidden="1">
          <a:extLst>
            <a:ext uri="{63B3BB69-23CF-44E3-9099-C40C66FF867C}">
              <a14:compatExt xmlns:a14="http://schemas.microsoft.com/office/drawing/2010/main" spid="_x0000_s2068"/>
            </a:ext>
            <a:ext uri="{FF2B5EF4-FFF2-40B4-BE49-F238E27FC236}">
              <a16:creationId xmlns:a16="http://schemas.microsoft.com/office/drawing/2014/main" id="{0A07AD23-AE30-442E-80AC-383BF61508B8}"/>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4573" name="Drop Down 24" hidden="1">
          <a:extLst>
            <a:ext uri="{63B3BB69-23CF-44E3-9099-C40C66FF867C}">
              <a14:compatExt xmlns:a14="http://schemas.microsoft.com/office/drawing/2010/main" spid="_x0000_s2072"/>
            </a:ext>
            <a:ext uri="{FF2B5EF4-FFF2-40B4-BE49-F238E27FC236}">
              <a16:creationId xmlns:a16="http://schemas.microsoft.com/office/drawing/2014/main" id="{FB826A46-D175-46AF-9F9F-3051F7600FFC}"/>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4574" name="Drop Down 4" hidden="1">
          <a:extLst>
            <a:ext uri="{63B3BB69-23CF-44E3-9099-C40C66FF867C}">
              <a14:compatExt xmlns:a14="http://schemas.microsoft.com/office/drawing/2010/main" spid="_x0000_s2052"/>
            </a:ext>
            <a:ext uri="{FF2B5EF4-FFF2-40B4-BE49-F238E27FC236}">
              <a16:creationId xmlns:a16="http://schemas.microsoft.com/office/drawing/2014/main" id="{DF667871-AA62-47DC-BD6B-9F163DA142F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4575" name="Drop Down 4" hidden="1">
          <a:extLst>
            <a:ext uri="{63B3BB69-23CF-44E3-9099-C40C66FF867C}">
              <a14:compatExt xmlns:a14="http://schemas.microsoft.com/office/drawing/2010/main" spid="_x0000_s2052"/>
            </a:ext>
            <a:ext uri="{FF2B5EF4-FFF2-40B4-BE49-F238E27FC236}">
              <a16:creationId xmlns:a16="http://schemas.microsoft.com/office/drawing/2014/main" id="{6045376B-A739-4834-A966-E4DD6DE7C14B}"/>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20" name="Drop Down 4" hidden="1">
          <a:extLst>
            <a:ext uri="{63B3BB69-23CF-44E3-9099-C40C66FF867C}">
              <a14:compatExt xmlns:a14="http://schemas.microsoft.com/office/drawing/2010/main" spid="_x0000_s2052"/>
            </a:ext>
            <a:ext uri="{FF2B5EF4-FFF2-40B4-BE49-F238E27FC236}">
              <a16:creationId xmlns:a16="http://schemas.microsoft.com/office/drawing/2014/main" id="{95F2500C-CD90-43AF-BC72-8E46D9BA98D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21" name="Drop Down 4" hidden="1">
          <a:extLst>
            <a:ext uri="{63B3BB69-23CF-44E3-9099-C40C66FF867C}">
              <a14:compatExt xmlns:a14="http://schemas.microsoft.com/office/drawing/2010/main" spid="_x0000_s2052"/>
            </a:ext>
            <a:ext uri="{FF2B5EF4-FFF2-40B4-BE49-F238E27FC236}">
              <a16:creationId xmlns:a16="http://schemas.microsoft.com/office/drawing/2014/main" id="{997C4E13-4B41-427B-8CB9-781813AAFF37}"/>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22" name="Drop Down 4" hidden="1">
          <a:extLst>
            <a:ext uri="{63B3BB69-23CF-44E3-9099-C40C66FF867C}">
              <a14:compatExt xmlns:a14="http://schemas.microsoft.com/office/drawing/2010/main" spid="_x0000_s2052"/>
            </a:ext>
            <a:ext uri="{FF2B5EF4-FFF2-40B4-BE49-F238E27FC236}">
              <a16:creationId xmlns:a16="http://schemas.microsoft.com/office/drawing/2014/main" id="{EE233AE7-91E1-4B99-BE32-6D1C50E42125}"/>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23" name="Drop Down 20" hidden="1">
          <a:extLst>
            <a:ext uri="{63B3BB69-23CF-44E3-9099-C40C66FF867C}">
              <a14:compatExt xmlns:a14="http://schemas.microsoft.com/office/drawing/2010/main" spid="_x0000_s2068"/>
            </a:ext>
            <a:ext uri="{FF2B5EF4-FFF2-40B4-BE49-F238E27FC236}">
              <a16:creationId xmlns:a16="http://schemas.microsoft.com/office/drawing/2014/main" id="{19AE0692-CF12-4497-AA93-ABCAED38947F}"/>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24" name="Drop Down 24" hidden="1">
          <a:extLst>
            <a:ext uri="{63B3BB69-23CF-44E3-9099-C40C66FF867C}">
              <a14:compatExt xmlns:a14="http://schemas.microsoft.com/office/drawing/2010/main" spid="_x0000_s2072"/>
            </a:ext>
            <a:ext uri="{FF2B5EF4-FFF2-40B4-BE49-F238E27FC236}">
              <a16:creationId xmlns:a16="http://schemas.microsoft.com/office/drawing/2014/main" id="{25386053-4577-4EE0-9996-B37A5C1674D1}"/>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25" name="Drop Down 4" hidden="1">
          <a:extLst>
            <a:ext uri="{63B3BB69-23CF-44E3-9099-C40C66FF867C}">
              <a14:compatExt xmlns:a14="http://schemas.microsoft.com/office/drawing/2010/main" spid="_x0000_s2052"/>
            </a:ext>
            <a:ext uri="{FF2B5EF4-FFF2-40B4-BE49-F238E27FC236}">
              <a16:creationId xmlns:a16="http://schemas.microsoft.com/office/drawing/2014/main" id="{53CE6A12-7F23-40F9-A59B-1F01D5D39A70}"/>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26" name="Drop Down 4" hidden="1">
          <a:extLst>
            <a:ext uri="{63B3BB69-23CF-44E3-9099-C40C66FF867C}">
              <a14:compatExt xmlns:a14="http://schemas.microsoft.com/office/drawing/2010/main" spid="_x0000_s2052"/>
            </a:ext>
            <a:ext uri="{FF2B5EF4-FFF2-40B4-BE49-F238E27FC236}">
              <a16:creationId xmlns:a16="http://schemas.microsoft.com/office/drawing/2014/main" id="{BAAFFF5C-8713-4678-B3B3-80171C283A14}"/>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27" name="Drop Down 4" hidden="1">
          <a:extLst>
            <a:ext uri="{63B3BB69-23CF-44E3-9099-C40C66FF867C}">
              <a14:compatExt xmlns:a14="http://schemas.microsoft.com/office/drawing/2010/main" spid="_x0000_s2052"/>
            </a:ext>
            <a:ext uri="{FF2B5EF4-FFF2-40B4-BE49-F238E27FC236}">
              <a16:creationId xmlns:a16="http://schemas.microsoft.com/office/drawing/2014/main" id="{DCF0D273-FBD5-41E9-BD76-EA47A592B61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28" name="Drop Down 4" hidden="1">
          <a:extLst>
            <a:ext uri="{63B3BB69-23CF-44E3-9099-C40C66FF867C}">
              <a14:compatExt xmlns:a14="http://schemas.microsoft.com/office/drawing/2010/main" spid="_x0000_s2052"/>
            </a:ext>
            <a:ext uri="{FF2B5EF4-FFF2-40B4-BE49-F238E27FC236}">
              <a16:creationId xmlns:a16="http://schemas.microsoft.com/office/drawing/2014/main" id="{95EE77B0-CFBD-4A95-9659-44130324F79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29" name="Drop Down 4" hidden="1">
          <a:extLst>
            <a:ext uri="{63B3BB69-23CF-44E3-9099-C40C66FF867C}">
              <a14:compatExt xmlns:a14="http://schemas.microsoft.com/office/drawing/2010/main" spid="_x0000_s2052"/>
            </a:ext>
            <a:ext uri="{FF2B5EF4-FFF2-40B4-BE49-F238E27FC236}">
              <a16:creationId xmlns:a16="http://schemas.microsoft.com/office/drawing/2014/main" id="{5A8F5426-CC14-4960-9FA4-CFB88321E072}"/>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30" name="Drop Down 20" hidden="1">
          <a:extLst>
            <a:ext uri="{63B3BB69-23CF-44E3-9099-C40C66FF867C}">
              <a14:compatExt xmlns:a14="http://schemas.microsoft.com/office/drawing/2010/main" spid="_x0000_s2068"/>
            </a:ext>
            <a:ext uri="{FF2B5EF4-FFF2-40B4-BE49-F238E27FC236}">
              <a16:creationId xmlns:a16="http://schemas.microsoft.com/office/drawing/2014/main" id="{92E4908D-E4FD-4723-964A-1B8F2B94BF01}"/>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31" name="Drop Down 24" hidden="1">
          <a:extLst>
            <a:ext uri="{63B3BB69-23CF-44E3-9099-C40C66FF867C}">
              <a14:compatExt xmlns:a14="http://schemas.microsoft.com/office/drawing/2010/main" spid="_x0000_s2072"/>
            </a:ext>
            <a:ext uri="{FF2B5EF4-FFF2-40B4-BE49-F238E27FC236}">
              <a16:creationId xmlns:a16="http://schemas.microsoft.com/office/drawing/2014/main" id="{C89596BF-2D12-4064-A7B6-E207D9638A29}"/>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32" name="Drop Down 4" hidden="1">
          <a:extLst>
            <a:ext uri="{63B3BB69-23CF-44E3-9099-C40C66FF867C}">
              <a14:compatExt xmlns:a14="http://schemas.microsoft.com/office/drawing/2010/main" spid="_x0000_s2052"/>
            </a:ext>
            <a:ext uri="{FF2B5EF4-FFF2-40B4-BE49-F238E27FC236}">
              <a16:creationId xmlns:a16="http://schemas.microsoft.com/office/drawing/2014/main" id="{129C943C-DF4C-40C0-9B1A-A8DC57C4740C}"/>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33" name="Drop Down 4" hidden="1">
          <a:extLst>
            <a:ext uri="{63B3BB69-23CF-44E3-9099-C40C66FF867C}">
              <a14:compatExt xmlns:a14="http://schemas.microsoft.com/office/drawing/2010/main" spid="_x0000_s2052"/>
            </a:ext>
            <a:ext uri="{FF2B5EF4-FFF2-40B4-BE49-F238E27FC236}">
              <a16:creationId xmlns:a16="http://schemas.microsoft.com/office/drawing/2014/main" id="{4A3419AB-2A44-4168-B977-CE184CAD585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34" name="Drop Down 4" hidden="1">
          <a:extLst>
            <a:ext uri="{63B3BB69-23CF-44E3-9099-C40C66FF867C}">
              <a14:compatExt xmlns:a14="http://schemas.microsoft.com/office/drawing/2010/main" spid="_x0000_s2052"/>
            </a:ext>
            <a:ext uri="{FF2B5EF4-FFF2-40B4-BE49-F238E27FC236}">
              <a16:creationId xmlns:a16="http://schemas.microsoft.com/office/drawing/2014/main" id="{D29FE764-DF5B-45BF-831C-716FB43C89BB}"/>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35" name="Drop Down 4" hidden="1">
          <a:extLst>
            <a:ext uri="{63B3BB69-23CF-44E3-9099-C40C66FF867C}">
              <a14:compatExt xmlns:a14="http://schemas.microsoft.com/office/drawing/2010/main" spid="_x0000_s2052"/>
            </a:ext>
            <a:ext uri="{FF2B5EF4-FFF2-40B4-BE49-F238E27FC236}">
              <a16:creationId xmlns:a16="http://schemas.microsoft.com/office/drawing/2014/main" id="{A4231083-E632-48A7-A143-231F3AF5332F}"/>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36" name="Drop Down 4" hidden="1">
          <a:extLst>
            <a:ext uri="{63B3BB69-23CF-44E3-9099-C40C66FF867C}">
              <a14:compatExt xmlns:a14="http://schemas.microsoft.com/office/drawing/2010/main" spid="_x0000_s2052"/>
            </a:ext>
            <a:ext uri="{FF2B5EF4-FFF2-40B4-BE49-F238E27FC236}">
              <a16:creationId xmlns:a16="http://schemas.microsoft.com/office/drawing/2014/main" id="{3C88CE57-2D3C-419B-9063-2DBC1C929EB2}"/>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37" name="Drop Down 20" hidden="1">
          <a:extLst>
            <a:ext uri="{63B3BB69-23CF-44E3-9099-C40C66FF867C}">
              <a14:compatExt xmlns:a14="http://schemas.microsoft.com/office/drawing/2010/main" spid="_x0000_s2068"/>
            </a:ext>
            <a:ext uri="{FF2B5EF4-FFF2-40B4-BE49-F238E27FC236}">
              <a16:creationId xmlns:a16="http://schemas.microsoft.com/office/drawing/2014/main" id="{62B3666D-448B-48DE-AAB6-A4651AB09D1D}"/>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38" name="Drop Down 24" hidden="1">
          <a:extLst>
            <a:ext uri="{63B3BB69-23CF-44E3-9099-C40C66FF867C}">
              <a14:compatExt xmlns:a14="http://schemas.microsoft.com/office/drawing/2010/main" spid="_x0000_s2072"/>
            </a:ext>
            <a:ext uri="{FF2B5EF4-FFF2-40B4-BE49-F238E27FC236}">
              <a16:creationId xmlns:a16="http://schemas.microsoft.com/office/drawing/2014/main" id="{D7DDA99D-C8CE-4746-9FD1-C1788E0D2977}"/>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39" name="Drop Down 4" hidden="1">
          <a:extLst>
            <a:ext uri="{63B3BB69-23CF-44E3-9099-C40C66FF867C}">
              <a14:compatExt xmlns:a14="http://schemas.microsoft.com/office/drawing/2010/main" spid="_x0000_s2052"/>
            </a:ext>
            <a:ext uri="{FF2B5EF4-FFF2-40B4-BE49-F238E27FC236}">
              <a16:creationId xmlns:a16="http://schemas.microsoft.com/office/drawing/2014/main" id="{E119B93B-AA35-43A2-9227-A1D92E2116D5}"/>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40" name="Drop Down 4" hidden="1">
          <a:extLst>
            <a:ext uri="{63B3BB69-23CF-44E3-9099-C40C66FF867C}">
              <a14:compatExt xmlns:a14="http://schemas.microsoft.com/office/drawing/2010/main" spid="_x0000_s2052"/>
            </a:ext>
            <a:ext uri="{FF2B5EF4-FFF2-40B4-BE49-F238E27FC236}">
              <a16:creationId xmlns:a16="http://schemas.microsoft.com/office/drawing/2014/main" id="{65019FBA-F6A1-48C6-B63D-58DE6815674C}"/>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41" name="Drop Down 4" hidden="1">
          <a:extLst>
            <a:ext uri="{63B3BB69-23CF-44E3-9099-C40C66FF867C}">
              <a14:compatExt xmlns:a14="http://schemas.microsoft.com/office/drawing/2010/main" spid="_x0000_s2052"/>
            </a:ext>
            <a:ext uri="{FF2B5EF4-FFF2-40B4-BE49-F238E27FC236}">
              <a16:creationId xmlns:a16="http://schemas.microsoft.com/office/drawing/2014/main" id="{69C085CE-CECD-43C9-806E-8983D6926730}"/>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42" name="Drop Down 4" hidden="1">
          <a:extLst>
            <a:ext uri="{63B3BB69-23CF-44E3-9099-C40C66FF867C}">
              <a14:compatExt xmlns:a14="http://schemas.microsoft.com/office/drawing/2010/main" spid="_x0000_s2052"/>
            </a:ext>
            <a:ext uri="{FF2B5EF4-FFF2-40B4-BE49-F238E27FC236}">
              <a16:creationId xmlns:a16="http://schemas.microsoft.com/office/drawing/2014/main" id="{67ED01FE-2FED-4A8B-BD62-81A8AAC0B456}"/>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43" name="Drop Down 4" hidden="1">
          <a:extLst>
            <a:ext uri="{63B3BB69-23CF-44E3-9099-C40C66FF867C}">
              <a14:compatExt xmlns:a14="http://schemas.microsoft.com/office/drawing/2010/main" spid="_x0000_s2052"/>
            </a:ext>
            <a:ext uri="{FF2B5EF4-FFF2-40B4-BE49-F238E27FC236}">
              <a16:creationId xmlns:a16="http://schemas.microsoft.com/office/drawing/2014/main" id="{41B12C2E-6D4E-4A8D-9C0F-5F0EBFFF6323}"/>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44" name="Drop Down 20" hidden="1">
          <a:extLst>
            <a:ext uri="{63B3BB69-23CF-44E3-9099-C40C66FF867C}">
              <a14:compatExt xmlns:a14="http://schemas.microsoft.com/office/drawing/2010/main" spid="_x0000_s2068"/>
            </a:ext>
            <a:ext uri="{FF2B5EF4-FFF2-40B4-BE49-F238E27FC236}">
              <a16:creationId xmlns:a16="http://schemas.microsoft.com/office/drawing/2014/main" id="{3547FD15-F1C8-4CAE-BC6E-E7BAE51DEA9A}"/>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45" name="Drop Down 24" hidden="1">
          <a:extLst>
            <a:ext uri="{63B3BB69-23CF-44E3-9099-C40C66FF867C}">
              <a14:compatExt xmlns:a14="http://schemas.microsoft.com/office/drawing/2010/main" spid="_x0000_s2072"/>
            </a:ext>
            <a:ext uri="{FF2B5EF4-FFF2-40B4-BE49-F238E27FC236}">
              <a16:creationId xmlns:a16="http://schemas.microsoft.com/office/drawing/2014/main" id="{665A432E-6397-4F63-AF4F-0918738A28F0}"/>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46" name="Drop Down 4" hidden="1">
          <a:extLst>
            <a:ext uri="{63B3BB69-23CF-44E3-9099-C40C66FF867C}">
              <a14:compatExt xmlns:a14="http://schemas.microsoft.com/office/drawing/2010/main" spid="_x0000_s2052"/>
            </a:ext>
            <a:ext uri="{FF2B5EF4-FFF2-40B4-BE49-F238E27FC236}">
              <a16:creationId xmlns:a16="http://schemas.microsoft.com/office/drawing/2014/main" id="{1E50B626-D23C-47F3-9984-754856EC9D8E}"/>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47" name="Drop Down 4" hidden="1">
          <a:extLst>
            <a:ext uri="{63B3BB69-23CF-44E3-9099-C40C66FF867C}">
              <a14:compatExt xmlns:a14="http://schemas.microsoft.com/office/drawing/2010/main" spid="_x0000_s2052"/>
            </a:ext>
            <a:ext uri="{FF2B5EF4-FFF2-40B4-BE49-F238E27FC236}">
              <a16:creationId xmlns:a16="http://schemas.microsoft.com/office/drawing/2014/main" id="{2DC57EE4-2486-4870-8618-7D4FD1E26A97}"/>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48" name="Drop Down 4" hidden="1">
          <a:extLst>
            <a:ext uri="{63B3BB69-23CF-44E3-9099-C40C66FF867C}">
              <a14:compatExt xmlns:a14="http://schemas.microsoft.com/office/drawing/2010/main" spid="_x0000_s2052"/>
            </a:ext>
            <a:ext uri="{FF2B5EF4-FFF2-40B4-BE49-F238E27FC236}">
              <a16:creationId xmlns:a16="http://schemas.microsoft.com/office/drawing/2014/main" id="{E0E5988D-5A4B-4B32-B627-CCA50FC45432}"/>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49" name="Drop Down 4" hidden="1">
          <a:extLst>
            <a:ext uri="{63B3BB69-23CF-44E3-9099-C40C66FF867C}">
              <a14:compatExt xmlns:a14="http://schemas.microsoft.com/office/drawing/2010/main" spid="_x0000_s2052"/>
            </a:ext>
            <a:ext uri="{FF2B5EF4-FFF2-40B4-BE49-F238E27FC236}">
              <a16:creationId xmlns:a16="http://schemas.microsoft.com/office/drawing/2014/main" id="{6B9BA6D1-1440-4FB3-BAE3-F8550054F40A}"/>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50" name="Drop Down 4" hidden="1">
          <a:extLst>
            <a:ext uri="{63B3BB69-23CF-44E3-9099-C40C66FF867C}">
              <a14:compatExt xmlns:a14="http://schemas.microsoft.com/office/drawing/2010/main" spid="_x0000_s2052"/>
            </a:ext>
            <a:ext uri="{FF2B5EF4-FFF2-40B4-BE49-F238E27FC236}">
              <a16:creationId xmlns:a16="http://schemas.microsoft.com/office/drawing/2014/main" id="{0B78071D-F6EA-423D-A8EC-1547D4A8773A}"/>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51" name="Drop Down 20" hidden="1">
          <a:extLst>
            <a:ext uri="{63B3BB69-23CF-44E3-9099-C40C66FF867C}">
              <a14:compatExt xmlns:a14="http://schemas.microsoft.com/office/drawing/2010/main" spid="_x0000_s2068"/>
            </a:ext>
            <a:ext uri="{FF2B5EF4-FFF2-40B4-BE49-F238E27FC236}">
              <a16:creationId xmlns:a16="http://schemas.microsoft.com/office/drawing/2014/main" id="{6C6BB87C-11E3-41CB-ADCE-6973F2CEED49}"/>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52" name="Drop Down 24" hidden="1">
          <a:extLst>
            <a:ext uri="{63B3BB69-23CF-44E3-9099-C40C66FF867C}">
              <a14:compatExt xmlns:a14="http://schemas.microsoft.com/office/drawing/2010/main" spid="_x0000_s2072"/>
            </a:ext>
            <a:ext uri="{FF2B5EF4-FFF2-40B4-BE49-F238E27FC236}">
              <a16:creationId xmlns:a16="http://schemas.microsoft.com/office/drawing/2014/main" id="{734F5D42-D3B9-4581-8D79-8379D1D5A3FB}"/>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53" name="Drop Down 4" hidden="1">
          <a:extLst>
            <a:ext uri="{63B3BB69-23CF-44E3-9099-C40C66FF867C}">
              <a14:compatExt xmlns:a14="http://schemas.microsoft.com/office/drawing/2010/main" spid="_x0000_s2052"/>
            </a:ext>
            <a:ext uri="{FF2B5EF4-FFF2-40B4-BE49-F238E27FC236}">
              <a16:creationId xmlns:a16="http://schemas.microsoft.com/office/drawing/2014/main" id="{8A6050EE-E997-4AA1-91F7-D068E1596C8D}"/>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54" name="Drop Down 4" hidden="1">
          <a:extLst>
            <a:ext uri="{63B3BB69-23CF-44E3-9099-C40C66FF867C}">
              <a14:compatExt xmlns:a14="http://schemas.microsoft.com/office/drawing/2010/main" spid="_x0000_s2052"/>
            </a:ext>
            <a:ext uri="{FF2B5EF4-FFF2-40B4-BE49-F238E27FC236}">
              <a16:creationId xmlns:a16="http://schemas.microsoft.com/office/drawing/2014/main" id="{9B1413AC-4E9F-4155-8A3B-0E2B51755228}"/>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55" name="Drop Down 4" hidden="1">
          <a:extLst>
            <a:ext uri="{63B3BB69-23CF-44E3-9099-C40C66FF867C}">
              <a14:compatExt xmlns:a14="http://schemas.microsoft.com/office/drawing/2010/main" spid="_x0000_s2052"/>
            </a:ext>
            <a:ext uri="{FF2B5EF4-FFF2-40B4-BE49-F238E27FC236}">
              <a16:creationId xmlns:a16="http://schemas.microsoft.com/office/drawing/2014/main" id="{F6422788-767A-40FC-92AC-E98505B24701}"/>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56" name="Drop Down 4" hidden="1">
          <a:extLst>
            <a:ext uri="{63B3BB69-23CF-44E3-9099-C40C66FF867C}">
              <a14:compatExt xmlns:a14="http://schemas.microsoft.com/office/drawing/2010/main" spid="_x0000_s2052"/>
            </a:ext>
            <a:ext uri="{FF2B5EF4-FFF2-40B4-BE49-F238E27FC236}">
              <a16:creationId xmlns:a16="http://schemas.microsoft.com/office/drawing/2014/main" id="{B5EA6C33-A6F7-4877-A132-BC581FDECBAC}"/>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57" name="Drop Down 4" hidden="1">
          <a:extLst>
            <a:ext uri="{63B3BB69-23CF-44E3-9099-C40C66FF867C}">
              <a14:compatExt xmlns:a14="http://schemas.microsoft.com/office/drawing/2010/main" spid="_x0000_s2052"/>
            </a:ext>
            <a:ext uri="{FF2B5EF4-FFF2-40B4-BE49-F238E27FC236}">
              <a16:creationId xmlns:a16="http://schemas.microsoft.com/office/drawing/2014/main" id="{81B9CF1F-B4CF-44B9-98AC-0D98FA11E559}"/>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58" name="Drop Down 20" hidden="1">
          <a:extLst>
            <a:ext uri="{63B3BB69-23CF-44E3-9099-C40C66FF867C}">
              <a14:compatExt xmlns:a14="http://schemas.microsoft.com/office/drawing/2010/main" spid="_x0000_s2068"/>
            </a:ext>
            <a:ext uri="{FF2B5EF4-FFF2-40B4-BE49-F238E27FC236}">
              <a16:creationId xmlns:a16="http://schemas.microsoft.com/office/drawing/2014/main" id="{168F8E67-2058-466C-951E-FBFC7A3B8024}"/>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59" name="Drop Down 24" hidden="1">
          <a:extLst>
            <a:ext uri="{63B3BB69-23CF-44E3-9099-C40C66FF867C}">
              <a14:compatExt xmlns:a14="http://schemas.microsoft.com/office/drawing/2010/main" spid="_x0000_s2072"/>
            </a:ext>
            <a:ext uri="{FF2B5EF4-FFF2-40B4-BE49-F238E27FC236}">
              <a16:creationId xmlns:a16="http://schemas.microsoft.com/office/drawing/2014/main" id="{4ACFE614-2A70-49CC-AB8A-41FD3D820287}"/>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60" name="Drop Down 4" hidden="1">
          <a:extLst>
            <a:ext uri="{63B3BB69-23CF-44E3-9099-C40C66FF867C}">
              <a14:compatExt xmlns:a14="http://schemas.microsoft.com/office/drawing/2010/main" spid="_x0000_s2052"/>
            </a:ext>
            <a:ext uri="{FF2B5EF4-FFF2-40B4-BE49-F238E27FC236}">
              <a16:creationId xmlns:a16="http://schemas.microsoft.com/office/drawing/2014/main" id="{4A9C8DEE-8429-4D3A-8E29-AD74ECF2203B}"/>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61" name="Drop Down 4" hidden="1">
          <a:extLst>
            <a:ext uri="{63B3BB69-23CF-44E3-9099-C40C66FF867C}">
              <a14:compatExt xmlns:a14="http://schemas.microsoft.com/office/drawing/2010/main" spid="_x0000_s2052"/>
            </a:ext>
            <a:ext uri="{FF2B5EF4-FFF2-40B4-BE49-F238E27FC236}">
              <a16:creationId xmlns:a16="http://schemas.microsoft.com/office/drawing/2014/main" id="{5723F3EE-7529-48F7-B407-9B044988B2D6}"/>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62" name="Drop Down 4" hidden="1">
          <a:extLst>
            <a:ext uri="{63B3BB69-23CF-44E3-9099-C40C66FF867C}">
              <a14:compatExt xmlns:a14="http://schemas.microsoft.com/office/drawing/2010/main" spid="_x0000_s2052"/>
            </a:ext>
            <a:ext uri="{FF2B5EF4-FFF2-40B4-BE49-F238E27FC236}">
              <a16:creationId xmlns:a16="http://schemas.microsoft.com/office/drawing/2014/main" id="{CCF0E309-E2D9-4AD4-A35E-22D268AAB1F4}"/>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63" name="Drop Down 4" hidden="1">
          <a:extLst>
            <a:ext uri="{63B3BB69-23CF-44E3-9099-C40C66FF867C}">
              <a14:compatExt xmlns:a14="http://schemas.microsoft.com/office/drawing/2010/main" spid="_x0000_s2052"/>
            </a:ext>
            <a:ext uri="{FF2B5EF4-FFF2-40B4-BE49-F238E27FC236}">
              <a16:creationId xmlns:a16="http://schemas.microsoft.com/office/drawing/2014/main" id="{ECCE6CF7-5729-4BDC-AC57-6AE09B4BEEA5}"/>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64" name="Drop Down 4" hidden="1">
          <a:extLst>
            <a:ext uri="{63B3BB69-23CF-44E3-9099-C40C66FF867C}">
              <a14:compatExt xmlns:a14="http://schemas.microsoft.com/office/drawing/2010/main" spid="_x0000_s2052"/>
            </a:ext>
            <a:ext uri="{FF2B5EF4-FFF2-40B4-BE49-F238E27FC236}">
              <a16:creationId xmlns:a16="http://schemas.microsoft.com/office/drawing/2014/main" id="{AB59D509-5404-40D0-8C8F-25552B1DEBA5}"/>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65" name="Drop Down 20" hidden="1">
          <a:extLst>
            <a:ext uri="{63B3BB69-23CF-44E3-9099-C40C66FF867C}">
              <a14:compatExt xmlns:a14="http://schemas.microsoft.com/office/drawing/2010/main" spid="_x0000_s2068"/>
            </a:ext>
            <a:ext uri="{FF2B5EF4-FFF2-40B4-BE49-F238E27FC236}">
              <a16:creationId xmlns:a16="http://schemas.microsoft.com/office/drawing/2014/main" id="{C57D9D47-0568-4A69-84EE-719C5962AC4E}"/>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66" name="Drop Down 24" hidden="1">
          <a:extLst>
            <a:ext uri="{63B3BB69-23CF-44E3-9099-C40C66FF867C}">
              <a14:compatExt xmlns:a14="http://schemas.microsoft.com/office/drawing/2010/main" spid="_x0000_s2072"/>
            </a:ext>
            <a:ext uri="{FF2B5EF4-FFF2-40B4-BE49-F238E27FC236}">
              <a16:creationId xmlns:a16="http://schemas.microsoft.com/office/drawing/2014/main" id="{2EA6D7D2-9A9C-4DEE-9FAA-6FC93BAA9823}"/>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67" name="Drop Down 4" hidden="1">
          <a:extLst>
            <a:ext uri="{63B3BB69-23CF-44E3-9099-C40C66FF867C}">
              <a14:compatExt xmlns:a14="http://schemas.microsoft.com/office/drawing/2010/main" spid="_x0000_s2052"/>
            </a:ext>
            <a:ext uri="{FF2B5EF4-FFF2-40B4-BE49-F238E27FC236}">
              <a16:creationId xmlns:a16="http://schemas.microsoft.com/office/drawing/2014/main" id="{CA9107FE-3FF4-4711-A36E-191004AE55B9}"/>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68" name="Drop Down 4" hidden="1">
          <a:extLst>
            <a:ext uri="{63B3BB69-23CF-44E3-9099-C40C66FF867C}">
              <a14:compatExt xmlns:a14="http://schemas.microsoft.com/office/drawing/2010/main" spid="_x0000_s2052"/>
            </a:ext>
            <a:ext uri="{FF2B5EF4-FFF2-40B4-BE49-F238E27FC236}">
              <a16:creationId xmlns:a16="http://schemas.microsoft.com/office/drawing/2014/main" id="{7BE66D92-EB1A-4C3E-9C96-EDF3F59F7835}"/>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69" name="Drop Down 4" hidden="1">
          <a:extLst>
            <a:ext uri="{63B3BB69-23CF-44E3-9099-C40C66FF867C}">
              <a14:compatExt xmlns:a14="http://schemas.microsoft.com/office/drawing/2010/main" spid="_x0000_s2052"/>
            </a:ext>
            <a:ext uri="{FF2B5EF4-FFF2-40B4-BE49-F238E27FC236}">
              <a16:creationId xmlns:a16="http://schemas.microsoft.com/office/drawing/2014/main" id="{9CECC760-BEB2-4BBD-BAC6-AA8852FDDF27}"/>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70" name="Drop Down 4" hidden="1">
          <a:extLst>
            <a:ext uri="{63B3BB69-23CF-44E3-9099-C40C66FF867C}">
              <a14:compatExt xmlns:a14="http://schemas.microsoft.com/office/drawing/2010/main" spid="_x0000_s2052"/>
            </a:ext>
            <a:ext uri="{FF2B5EF4-FFF2-40B4-BE49-F238E27FC236}">
              <a16:creationId xmlns:a16="http://schemas.microsoft.com/office/drawing/2014/main" id="{F8CC3A11-C74F-447F-93AE-FF10BE9C3682}"/>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71" name="Drop Down 4" hidden="1">
          <a:extLst>
            <a:ext uri="{63B3BB69-23CF-44E3-9099-C40C66FF867C}">
              <a14:compatExt xmlns:a14="http://schemas.microsoft.com/office/drawing/2010/main" spid="_x0000_s2052"/>
            </a:ext>
            <a:ext uri="{FF2B5EF4-FFF2-40B4-BE49-F238E27FC236}">
              <a16:creationId xmlns:a16="http://schemas.microsoft.com/office/drawing/2014/main" id="{0DF1B738-5733-4A86-993D-9A381362C161}"/>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72" name="Drop Down 20" hidden="1">
          <a:extLst>
            <a:ext uri="{63B3BB69-23CF-44E3-9099-C40C66FF867C}">
              <a14:compatExt xmlns:a14="http://schemas.microsoft.com/office/drawing/2010/main" spid="_x0000_s2068"/>
            </a:ext>
            <a:ext uri="{FF2B5EF4-FFF2-40B4-BE49-F238E27FC236}">
              <a16:creationId xmlns:a16="http://schemas.microsoft.com/office/drawing/2014/main" id="{44EC699A-BC87-4103-9C10-CA6E98409D9A}"/>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73" name="Drop Down 24" hidden="1">
          <a:extLst>
            <a:ext uri="{63B3BB69-23CF-44E3-9099-C40C66FF867C}">
              <a14:compatExt xmlns:a14="http://schemas.microsoft.com/office/drawing/2010/main" spid="_x0000_s2072"/>
            </a:ext>
            <a:ext uri="{FF2B5EF4-FFF2-40B4-BE49-F238E27FC236}">
              <a16:creationId xmlns:a16="http://schemas.microsoft.com/office/drawing/2014/main" id="{D465E3D2-35E2-447A-ACBA-93F9E543146B}"/>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74" name="Drop Down 4" hidden="1">
          <a:extLst>
            <a:ext uri="{63B3BB69-23CF-44E3-9099-C40C66FF867C}">
              <a14:compatExt xmlns:a14="http://schemas.microsoft.com/office/drawing/2010/main" spid="_x0000_s2052"/>
            </a:ext>
            <a:ext uri="{FF2B5EF4-FFF2-40B4-BE49-F238E27FC236}">
              <a16:creationId xmlns:a16="http://schemas.microsoft.com/office/drawing/2014/main" id="{2B6BE93C-11E6-4545-A27D-1481ED68D459}"/>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75" name="Drop Down 4" hidden="1">
          <a:extLst>
            <a:ext uri="{63B3BB69-23CF-44E3-9099-C40C66FF867C}">
              <a14:compatExt xmlns:a14="http://schemas.microsoft.com/office/drawing/2010/main" spid="_x0000_s2052"/>
            </a:ext>
            <a:ext uri="{FF2B5EF4-FFF2-40B4-BE49-F238E27FC236}">
              <a16:creationId xmlns:a16="http://schemas.microsoft.com/office/drawing/2014/main" id="{2D4190F6-8D26-4412-BB77-4B65FD257B3B}"/>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76" name="Drop Down 4" hidden="1">
          <a:extLst>
            <a:ext uri="{63B3BB69-23CF-44E3-9099-C40C66FF867C}">
              <a14:compatExt xmlns:a14="http://schemas.microsoft.com/office/drawing/2010/main" spid="_x0000_s2052"/>
            </a:ext>
            <a:ext uri="{FF2B5EF4-FFF2-40B4-BE49-F238E27FC236}">
              <a16:creationId xmlns:a16="http://schemas.microsoft.com/office/drawing/2014/main" id="{60BA6CA1-D4CE-4DB7-9666-2A0A474DB9BD}"/>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77" name="Drop Down 4" hidden="1">
          <a:extLst>
            <a:ext uri="{63B3BB69-23CF-44E3-9099-C40C66FF867C}">
              <a14:compatExt xmlns:a14="http://schemas.microsoft.com/office/drawing/2010/main" spid="_x0000_s2052"/>
            </a:ext>
            <a:ext uri="{FF2B5EF4-FFF2-40B4-BE49-F238E27FC236}">
              <a16:creationId xmlns:a16="http://schemas.microsoft.com/office/drawing/2014/main" id="{3B52D9C2-DA55-43B9-AA7E-6261D6A2E902}"/>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78" name="Drop Down 4" hidden="1">
          <a:extLst>
            <a:ext uri="{63B3BB69-23CF-44E3-9099-C40C66FF867C}">
              <a14:compatExt xmlns:a14="http://schemas.microsoft.com/office/drawing/2010/main" spid="_x0000_s2052"/>
            </a:ext>
            <a:ext uri="{FF2B5EF4-FFF2-40B4-BE49-F238E27FC236}">
              <a16:creationId xmlns:a16="http://schemas.microsoft.com/office/drawing/2014/main" id="{B52CC44C-2047-4380-A641-358E95938FD8}"/>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79" name="Drop Down 20" hidden="1">
          <a:extLst>
            <a:ext uri="{63B3BB69-23CF-44E3-9099-C40C66FF867C}">
              <a14:compatExt xmlns:a14="http://schemas.microsoft.com/office/drawing/2010/main" spid="_x0000_s2068"/>
            </a:ext>
            <a:ext uri="{FF2B5EF4-FFF2-40B4-BE49-F238E27FC236}">
              <a16:creationId xmlns:a16="http://schemas.microsoft.com/office/drawing/2014/main" id="{91F6DCB1-EBC2-4E2A-BBEF-B752F79C2FAE}"/>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80" name="Drop Down 24" hidden="1">
          <a:extLst>
            <a:ext uri="{63B3BB69-23CF-44E3-9099-C40C66FF867C}">
              <a14:compatExt xmlns:a14="http://schemas.microsoft.com/office/drawing/2010/main" spid="_x0000_s2072"/>
            </a:ext>
            <a:ext uri="{FF2B5EF4-FFF2-40B4-BE49-F238E27FC236}">
              <a16:creationId xmlns:a16="http://schemas.microsoft.com/office/drawing/2014/main" id="{0DFD05FF-632A-4F10-A57E-6113191D8CD0}"/>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81" name="Drop Down 4" hidden="1">
          <a:extLst>
            <a:ext uri="{63B3BB69-23CF-44E3-9099-C40C66FF867C}">
              <a14:compatExt xmlns:a14="http://schemas.microsoft.com/office/drawing/2010/main" spid="_x0000_s2052"/>
            </a:ext>
            <a:ext uri="{FF2B5EF4-FFF2-40B4-BE49-F238E27FC236}">
              <a16:creationId xmlns:a16="http://schemas.microsoft.com/office/drawing/2014/main" id="{7B46E4CF-688E-4C5E-A16D-68FD3AE19605}"/>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82" name="Drop Down 4" hidden="1">
          <a:extLst>
            <a:ext uri="{63B3BB69-23CF-44E3-9099-C40C66FF867C}">
              <a14:compatExt xmlns:a14="http://schemas.microsoft.com/office/drawing/2010/main" spid="_x0000_s2052"/>
            </a:ext>
            <a:ext uri="{FF2B5EF4-FFF2-40B4-BE49-F238E27FC236}">
              <a16:creationId xmlns:a16="http://schemas.microsoft.com/office/drawing/2014/main" id="{4C50DE1E-69F2-4137-B713-D535A3D8A9C7}"/>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83" name="Drop Down 4" hidden="1">
          <a:extLst>
            <a:ext uri="{63B3BB69-23CF-44E3-9099-C40C66FF867C}">
              <a14:compatExt xmlns:a14="http://schemas.microsoft.com/office/drawing/2010/main" spid="_x0000_s2052"/>
            </a:ext>
            <a:ext uri="{FF2B5EF4-FFF2-40B4-BE49-F238E27FC236}">
              <a16:creationId xmlns:a16="http://schemas.microsoft.com/office/drawing/2014/main" id="{85F11948-C173-4224-BDD3-F70DFAA684DF}"/>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84" name="Drop Down 4" hidden="1">
          <a:extLst>
            <a:ext uri="{63B3BB69-23CF-44E3-9099-C40C66FF867C}">
              <a14:compatExt xmlns:a14="http://schemas.microsoft.com/office/drawing/2010/main" spid="_x0000_s2052"/>
            </a:ext>
            <a:ext uri="{FF2B5EF4-FFF2-40B4-BE49-F238E27FC236}">
              <a16:creationId xmlns:a16="http://schemas.microsoft.com/office/drawing/2014/main" id="{F1E3811E-92BA-49E4-ACAE-A502B4C07E83}"/>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85" name="Drop Down 4" hidden="1">
          <a:extLst>
            <a:ext uri="{63B3BB69-23CF-44E3-9099-C40C66FF867C}">
              <a14:compatExt xmlns:a14="http://schemas.microsoft.com/office/drawing/2010/main" spid="_x0000_s2052"/>
            </a:ext>
            <a:ext uri="{FF2B5EF4-FFF2-40B4-BE49-F238E27FC236}">
              <a16:creationId xmlns:a16="http://schemas.microsoft.com/office/drawing/2014/main" id="{3C65AA8F-6367-4902-BFF4-9DE4DF1245FA}"/>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86" name="Drop Down 20" hidden="1">
          <a:extLst>
            <a:ext uri="{63B3BB69-23CF-44E3-9099-C40C66FF867C}">
              <a14:compatExt xmlns:a14="http://schemas.microsoft.com/office/drawing/2010/main" spid="_x0000_s2068"/>
            </a:ext>
            <a:ext uri="{FF2B5EF4-FFF2-40B4-BE49-F238E27FC236}">
              <a16:creationId xmlns:a16="http://schemas.microsoft.com/office/drawing/2014/main" id="{85C98D9C-CF64-4D60-A59A-6302A51C9091}"/>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87" name="Drop Down 24" hidden="1">
          <a:extLst>
            <a:ext uri="{63B3BB69-23CF-44E3-9099-C40C66FF867C}">
              <a14:compatExt xmlns:a14="http://schemas.microsoft.com/office/drawing/2010/main" spid="_x0000_s2072"/>
            </a:ext>
            <a:ext uri="{FF2B5EF4-FFF2-40B4-BE49-F238E27FC236}">
              <a16:creationId xmlns:a16="http://schemas.microsoft.com/office/drawing/2014/main" id="{8C1CEFCD-735B-48E5-BF47-8F81A6EFC78A}"/>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88" name="Drop Down 4" hidden="1">
          <a:extLst>
            <a:ext uri="{63B3BB69-23CF-44E3-9099-C40C66FF867C}">
              <a14:compatExt xmlns:a14="http://schemas.microsoft.com/office/drawing/2010/main" spid="_x0000_s2052"/>
            </a:ext>
            <a:ext uri="{FF2B5EF4-FFF2-40B4-BE49-F238E27FC236}">
              <a16:creationId xmlns:a16="http://schemas.microsoft.com/office/drawing/2014/main" id="{2CFED78F-83BA-43CD-BDE0-294F91E0A6A6}"/>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89" name="Drop Down 4" hidden="1">
          <a:extLst>
            <a:ext uri="{63B3BB69-23CF-44E3-9099-C40C66FF867C}">
              <a14:compatExt xmlns:a14="http://schemas.microsoft.com/office/drawing/2010/main" spid="_x0000_s2052"/>
            </a:ext>
            <a:ext uri="{FF2B5EF4-FFF2-40B4-BE49-F238E27FC236}">
              <a16:creationId xmlns:a16="http://schemas.microsoft.com/office/drawing/2014/main" id="{81D1ECC9-F074-4CBB-A368-476E90570008}"/>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90" name="Drop Down 4" hidden="1">
          <a:extLst>
            <a:ext uri="{63B3BB69-23CF-44E3-9099-C40C66FF867C}">
              <a14:compatExt xmlns:a14="http://schemas.microsoft.com/office/drawing/2010/main" spid="_x0000_s2052"/>
            </a:ext>
            <a:ext uri="{FF2B5EF4-FFF2-40B4-BE49-F238E27FC236}">
              <a16:creationId xmlns:a16="http://schemas.microsoft.com/office/drawing/2014/main" id="{B1CFE55D-74AC-4C06-9138-CD9F76498CBE}"/>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91" name="Drop Down 4" hidden="1">
          <a:extLst>
            <a:ext uri="{63B3BB69-23CF-44E3-9099-C40C66FF867C}">
              <a14:compatExt xmlns:a14="http://schemas.microsoft.com/office/drawing/2010/main" spid="_x0000_s2052"/>
            </a:ext>
            <a:ext uri="{FF2B5EF4-FFF2-40B4-BE49-F238E27FC236}">
              <a16:creationId xmlns:a16="http://schemas.microsoft.com/office/drawing/2014/main" id="{E0D499E9-3E2A-4828-A3E3-7FF52730EBF5}"/>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92" name="Drop Down 4" hidden="1">
          <a:extLst>
            <a:ext uri="{63B3BB69-23CF-44E3-9099-C40C66FF867C}">
              <a14:compatExt xmlns:a14="http://schemas.microsoft.com/office/drawing/2010/main" spid="_x0000_s2052"/>
            </a:ext>
            <a:ext uri="{FF2B5EF4-FFF2-40B4-BE49-F238E27FC236}">
              <a16:creationId xmlns:a16="http://schemas.microsoft.com/office/drawing/2014/main" id="{37344CF8-0225-49C6-9F4C-ED2B095B4A95}"/>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218</xdr:row>
      <xdr:rowOff>0</xdr:rowOff>
    </xdr:from>
    <xdr:ext cx="1921468" cy="195685"/>
    <xdr:sp macro="" textlink="">
      <xdr:nvSpPr>
        <xdr:cNvPr id="5993" name="Drop Down 20" hidden="1">
          <a:extLst>
            <a:ext uri="{63B3BB69-23CF-44E3-9099-C40C66FF867C}">
              <a14:compatExt xmlns:a14="http://schemas.microsoft.com/office/drawing/2010/main" spid="_x0000_s2068"/>
            </a:ext>
            <a:ext uri="{FF2B5EF4-FFF2-40B4-BE49-F238E27FC236}">
              <a16:creationId xmlns:a16="http://schemas.microsoft.com/office/drawing/2014/main" id="{418D7AEC-34B1-470D-B6DA-62F393A6F46B}"/>
            </a:ext>
          </a:extLst>
        </xdr:cNvPr>
        <xdr:cNvSpPr/>
      </xdr:nvSpPr>
      <xdr:spPr bwMode="auto">
        <a:xfrm>
          <a:off x="5974080" y="427863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218</xdr:row>
      <xdr:rowOff>0</xdr:rowOff>
    </xdr:from>
    <xdr:ext cx="2476500" cy="199970"/>
    <xdr:sp macro="" textlink="">
      <xdr:nvSpPr>
        <xdr:cNvPr id="5994" name="Drop Down 24" hidden="1">
          <a:extLst>
            <a:ext uri="{63B3BB69-23CF-44E3-9099-C40C66FF867C}">
              <a14:compatExt xmlns:a14="http://schemas.microsoft.com/office/drawing/2010/main" spid="_x0000_s2072"/>
            </a:ext>
            <a:ext uri="{FF2B5EF4-FFF2-40B4-BE49-F238E27FC236}">
              <a16:creationId xmlns:a16="http://schemas.microsoft.com/office/drawing/2014/main" id="{6F61C7FB-3571-4AC1-90F6-2B7BA52355C6}"/>
            </a:ext>
          </a:extLst>
        </xdr:cNvPr>
        <xdr:cNvSpPr/>
      </xdr:nvSpPr>
      <xdr:spPr bwMode="auto">
        <a:xfrm>
          <a:off x="3901440" y="427863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95" name="Drop Down 4" hidden="1">
          <a:extLst>
            <a:ext uri="{63B3BB69-23CF-44E3-9099-C40C66FF867C}">
              <a14:compatExt xmlns:a14="http://schemas.microsoft.com/office/drawing/2010/main" spid="_x0000_s2052"/>
            </a:ext>
            <a:ext uri="{FF2B5EF4-FFF2-40B4-BE49-F238E27FC236}">
              <a16:creationId xmlns:a16="http://schemas.microsoft.com/office/drawing/2014/main" id="{253B7DA7-B569-40A0-815A-CDF78B73A537}"/>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96" name="Drop Down 4" hidden="1">
          <a:extLst>
            <a:ext uri="{63B3BB69-23CF-44E3-9099-C40C66FF867C}">
              <a14:compatExt xmlns:a14="http://schemas.microsoft.com/office/drawing/2010/main" spid="_x0000_s2052"/>
            </a:ext>
            <a:ext uri="{FF2B5EF4-FFF2-40B4-BE49-F238E27FC236}">
              <a16:creationId xmlns:a16="http://schemas.microsoft.com/office/drawing/2014/main" id="{2D741E9A-9E16-406F-9C50-E5F7C0CB6547}"/>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218</xdr:row>
      <xdr:rowOff>0</xdr:rowOff>
    </xdr:from>
    <xdr:ext cx="2529840" cy="195685"/>
    <xdr:sp macro="" textlink="">
      <xdr:nvSpPr>
        <xdr:cNvPr id="5997" name="Drop Down 4" hidden="1">
          <a:extLst>
            <a:ext uri="{63B3BB69-23CF-44E3-9099-C40C66FF867C}">
              <a14:compatExt xmlns:a14="http://schemas.microsoft.com/office/drawing/2010/main" spid="_x0000_s2052"/>
            </a:ext>
            <a:ext uri="{FF2B5EF4-FFF2-40B4-BE49-F238E27FC236}">
              <a16:creationId xmlns:a16="http://schemas.microsoft.com/office/drawing/2014/main" id="{F12F3824-1A24-4EA4-A1FA-7CB050605B25}"/>
            </a:ext>
          </a:extLst>
        </xdr:cNvPr>
        <xdr:cNvSpPr/>
      </xdr:nvSpPr>
      <xdr:spPr bwMode="auto">
        <a:xfrm>
          <a:off x="553974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218</xdr:row>
      <xdr:rowOff>0</xdr:rowOff>
    </xdr:from>
    <xdr:ext cx="2529840" cy="195685"/>
    <xdr:sp macro="" textlink="">
      <xdr:nvSpPr>
        <xdr:cNvPr id="5998" name="Drop Down 4" hidden="1">
          <a:extLst>
            <a:ext uri="{63B3BB69-23CF-44E3-9099-C40C66FF867C}">
              <a14:compatExt xmlns:a14="http://schemas.microsoft.com/office/drawing/2010/main" spid="_x0000_s2052"/>
            </a:ext>
            <a:ext uri="{FF2B5EF4-FFF2-40B4-BE49-F238E27FC236}">
              <a16:creationId xmlns:a16="http://schemas.microsoft.com/office/drawing/2014/main" id="{BCCBCA87-6ECD-4C1D-8F9D-23B2FB1869A9}"/>
            </a:ext>
          </a:extLst>
        </xdr:cNvPr>
        <xdr:cNvSpPr/>
      </xdr:nvSpPr>
      <xdr:spPr bwMode="auto">
        <a:xfrm>
          <a:off x="5227320" y="427863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179</xdr:row>
      <xdr:rowOff>0</xdr:rowOff>
    </xdr:from>
    <xdr:ext cx="2529840" cy="195685"/>
    <xdr:sp macro="" textlink="">
      <xdr:nvSpPr>
        <xdr:cNvPr id="5999" name="Drop Down 4" hidden="1">
          <a:extLst>
            <a:ext uri="{63B3BB69-23CF-44E3-9099-C40C66FF867C}">
              <a14:compatExt xmlns:a14="http://schemas.microsoft.com/office/drawing/2010/main" spid="_x0000_s2052"/>
            </a:ext>
            <a:ext uri="{FF2B5EF4-FFF2-40B4-BE49-F238E27FC236}">
              <a16:creationId xmlns:a16="http://schemas.microsoft.com/office/drawing/2014/main" id="{A3E2AE26-3418-45C3-97FB-7762D5A39A7E}"/>
            </a:ext>
          </a:extLst>
        </xdr:cNvPr>
        <xdr:cNvSpPr/>
      </xdr:nvSpPr>
      <xdr:spPr bwMode="auto">
        <a:xfrm>
          <a:off x="5539740" y="28514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179</xdr:row>
      <xdr:rowOff>0</xdr:rowOff>
    </xdr:from>
    <xdr:ext cx="1921468" cy="195685"/>
    <xdr:sp macro="" textlink="">
      <xdr:nvSpPr>
        <xdr:cNvPr id="6000" name="Drop Down 20" hidden="1">
          <a:extLst>
            <a:ext uri="{63B3BB69-23CF-44E3-9099-C40C66FF867C}">
              <a14:compatExt xmlns:a14="http://schemas.microsoft.com/office/drawing/2010/main" spid="_x0000_s2068"/>
            </a:ext>
            <a:ext uri="{FF2B5EF4-FFF2-40B4-BE49-F238E27FC236}">
              <a16:creationId xmlns:a16="http://schemas.microsoft.com/office/drawing/2014/main" id="{5CC8A5F4-16CC-4D24-A222-AD9DC1D77721}"/>
            </a:ext>
          </a:extLst>
        </xdr:cNvPr>
        <xdr:cNvSpPr/>
      </xdr:nvSpPr>
      <xdr:spPr bwMode="auto">
        <a:xfrm>
          <a:off x="5974080" y="285140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179</xdr:row>
      <xdr:rowOff>0</xdr:rowOff>
    </xdr:from>
    <xdr:ext cx="2476500" cy="199970"/>
    <xdr:sp macro="" textlink="">
      <xdr:nvSpPr>
        <xdr:cNvPr id="6001" name="Drop Down 24" hidden="1">
          <a:extLst>
            <a:ext uri="{63B3BB69-23CF-44E3-9099-C40C66FF867C}">
              <a14:compatExt xmlns:a14="http://schemas.microsoft.com/office/drawing/2010/main" spid="_x0000_s2072"/>
            </a:ext>
            <a:ext uri="{FF2B5EF4-FFF2-40B4-BE49-F238E27FC236}">
              <a16:creationId xmlns:a16="http://schemas.microsoft.com/office/drawing/2014/main" id="{23BB85F7-1558-4DF2-B0E5-768012D590E9}"/>
            </a:ext>
          </a:extLst>
        </xdr:cNvPr>
        <xdr:cNvSpPr/>
      </xdr:nvSpPr>
      <xdr:spPr bwMode="auto">
        <a:xfrm>
          <a:off x="3901440" y="28514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179</xdr:row>
      <xdr:rowOff>0</xdr:rowOff>
    </xdr:from>
    <xdr:ext cx="2529840" cy="195685"/>
    <xdr:sp macro="" textlink="">
      <xdr:nvSpPr>
        <xdr:cNvPr id="6002" name="Drop Down 4" hidden="1">
          <a:extLst>
            <a:ext uri="{63B3BB69-23CF-44E3-9099-C40C66FF867C}">
              <a14:compatExt xmlns:a14="http://schemas.microsoft.com/office/drawing/2010/main" spid="_x0000_s2052"/>
            </a:ext>
            <a:ext uri="{FF2B5EF4-FFF2-40B4-BE49-F238E27FC236}">
              <a16:creationId xmlns:a16="http://schemas.microsoft.com/office/drawing/2014/main" id="{A8AF9360-340A-4E91-8FD2-D9E404C89FD8}"/>
            </a:ext>
          </a:extLst>
        </xdr:cNvPr>
        <xdr:cNvSpPr/>
      </xdr:nvSpPr>
      <xdr:spPr bwMode="auto">
        <a:xfrm>
          <a:off x="5539740" y="28514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179</xdr:row>
      <xdr:rowOff>0</xdr:rowOff>
    </xdr:from>
    <xdr:ext cx="2529840" cy="195685"/>
    <xdr:sp macro="" textlink="">
      <xdr:nvSpPr>
        <xdr:cNvPr id="6003" name="Drop Down 4" hidden="1">
          <a:extLst>
            <a:ext uri="{63B3BB69-23CF-44E3-9099-C40C66FF867C}">
              <a14:compatExt xmlns:a14="http://schemas.microsoft.com/office/drawing/2010/main" spid="_x0000_s2052"/>
            </a:ext>
            <a:ext uri="{FF2B5EF4-FFF2-40B4-BE49-F238E27FC236}">
              <a16:creationId xmlns:a16="http://schemas.microsoft.com/office/drawing/2014/main" id="{55D83918-B8B6-49BA-93E2-AEA4E76243F8}"/>
            </a:ext>
          </a:extLst>
        </xdr:cNvPr>
        <xdr:cNvSpPr/>
      </xdr:nvSpPr>
      <xdr:spPr bwMode="auto">
        <a:xfrm>
          <a:off x="5227320" y="28514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179</xdr:row>
      <xdr:rowOff>0</xdr:rowOff>
    </xdr:from>
    <xdr:ext cx="2529840" cy="195685"/>
    <xdr:sp macro="" textlink="">
      <xdr:nvSpPr>
        <xdr:cNvPr id="6004" name="Drop Down 4" hidden="1">
          <a:extLst>
            <a:ext uri="{63B3BB69-23CF-44E3-9099-C40C66FF867C}">
              <a14:compatExt xmlns:a14="http://schemas.microsoft.com/office/drawing/2010/main" spid="_x0000_s2052"/>
            </a:ext>
            <a:ext uri="{FF2B5EF4-FFF2-40B4-BE49-F238E27FC236}">
              <a16:creationId xmlns:a16="http://schemas.microsoft.com/office/drawing/2014/main" id="{97FF57A9-B9B1-44A9-8414-E4DDA36FD762}"/>
            </a:ext>
          </a:extLst>
        </xdr:cNvPr>
        <xdr:cNvSpPr/>
      </xdr:nvSpPr>
      <xdr:spPr bwMode="auto">
        <a:xfrm>
          <a:off x="5539740" y="28514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179</xdr:row>
      <xdr:rowOff>0</xdr:rowOff>
    </xdr:from>
    <xdr:ext cx="2529840" cy="195685"/>
    <xdr:sp macro="" textlink="">
      <xdr:nvSpPr>
        <xdr:cNvPr id="6005" name="Drop Down 4" hidden="1">
          <a:extLst>
            <a:ext uri="{63B3BB69-23CF-44E3-9099-C40C66FF867C}">
              <a14:compatExt xmlns:a14="http://schemas.microsoft.com/office/drawing/2010/main" spid="_x0000_s2052"/>
            </a:ext>
            <a:ext uri="{FF2B5EF4-FFF2-40B4-BE49-F238E27FC236}">
              <a16:creationId xmlns:a16="http://schemas.microsoft.com/office/drawing/2014/main" id="{50E2E987-C355-4B54-869C-559B9A1C4DCA}"/>
            </a:ext>
          </a:extLst>
        </xdr:cNvPr>
        <xdr:cNvSpPr/>
      </xdr:nvSpPr>
      <xdr:spPr bwMode="auto">
        <a:xfrm>
          <a:off x="5227320" y="285140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06" name="Drop Down 4" hidden="1">
          <a:extLst>
            <a:ext uri="{63B3BB69-23CF-44E3-9099-C40C66FF867C}">
              <a14:compatExt xmlns:a14="http://schemas.microsoft.com/office/drawing/2010/main" spid="_x0000_s2052"/>
            </a:ext>
            <a:ext uri="{FF2B5EF4-FFF2-40B4-BE49-F238E27FC236}">
              <a16:creationId xmlns:a16="http://schemas.microsoft.com/office/drawing/2014/main" id="{BD66B7B6-F0F0-4B55-A45A-6DECE8C37721}"/>
            </a:ext>
          </a:extLst>
        </xdr:cNvPr>
        <xdr:cNvSpPr/>
      </xdr:nvSpPr>
      <xdr:spPr bwMode="auto">
        <a:xfrm>
          <a:off x="5539740" y="32278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07" name="Drop Down 20" hidden="1">
          <a:extLst>
            <a:ext uri="{63B3BB69-23CF-44E3-9099-C40C66FF867C}">
              <a14:compatExt xmlns:a14="http://schemas.microsoft.com/office/drawing/2010/main" spid="_x0000_s2068"/>
            </a:ext>
            <a:ext uri="{FF2B5EF4-FFF2-40B4-BE49-F238E27FC236}">
              <a16:creationId xmlns:a16="http://schemas.microsoft.com/office/drawing/2014/main" id="{0D1EDE6E-3570-4545-8A8D-7180F099BFB1}"/>
            </a:ext>
          </a:extLst>
        </xdr:cNvPr>
        <xdr:cNvSpPr/>
      </xdr:nvSpPr>
      <xdr:spPr bwMode="auto">
        <a:xfrm>
          <a:off x="5974080" y="322783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08" name="Drop Down 24" hidden="1">
          <a:extLst>
            <a:ext uri="{63B3BB69-23CF-44E3-9099-C40C66FF867C}">
              <a14:compatExt xmlns:a14="http://schemas.microsoft.com/office/drawing/2010/main" spid="_x0000_s2072"/>
            </a:ext>
            <a:ext uri="{FF2B5EF4-FFF2-40B4-BE49-F238E27FC236}">
              <a16:creationId xmlns:a16="http://schemas.microsoft.com/office/drawing/2014/main" id="{4F5CD2C3-C799-4510-99DA-516BB8C7FFDE}"/>
            </a:ext>
          </a:extLst>
        </xdr:cNvPr>
        <xdr:cNvSpPr/>
      </xdr:nvSpPr>
      <xdr:spPr bwMode="auto">
        <a:xfrm>
          <a:off x="3901440" y="32278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09" name="Drop Down 4" hidden="1">
          <a:extLst>
            <a:ext uri="{63B3BB69-23CF-44E3-9099-C40C66FF867C}">
              <a14:compatExt xmlns:a14="http://schemas.microsoft.com/office/drawing/2010/main" spid="_x0000_s2052"/>
            </a:ext>
            <a:ext uri="{FF2B5EF4-FFF2-40B4-BE49-F238E27FC236}">
              <a16:creationId xmlns:a16="http://schemas.microsoft.com/office/drawing/2014/main" id="{7D03E7C1-F677-4465-A6AC-BC98E2C7F2E5}"/>
            </a:ext>
          </a:extLst>
        </xdr:cNvPr>
        <xdr:cNvSpPr/>
      </xdr:nvSpPr>
      <xdr:spPr bwMode="auto">
        <a:xfrm>
          <a:off x="5539740" y="32278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10" name="Drop Down 4" hidden="1">
          <a:extLst>
            <a:ext uri="{63B3BB69-23CF-44E3-9099-C40C66FF867C}">
              <a14:compatExt xmlns:a14="http://schemas.microsoft.com/office/drawing/2010/main" spid="_x0000_s2052"/>
            </a:ext>
            <a:ext uri="{FF2B5EF4-FFF2-40B4-BE49-F238E27FC236}">
              <a16:creationId xmlns:a16="http://schemas.microsoft.com/office/drawing/2014/main" id="{32674450-E7B0-4BB9-9FE4-3407BBEF3D39}"/>
            </a:ext>
          </a:extLst>
        </xdr:cNvPr>
        <xdr:cNvSpPr/>
      </xdr:nvSpPr>
      <xdr:spPr bwMode="auto">
        <a:xfrm>
          <a:off x="5227320" y="32278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11" name="Drop Down 4" hidden="1">
          <a:extLst>
            <a:ext uri="{63B3BB69-23CF-44E3-9099-C40C66FF867C}">
              <a14:compatExt xmlns:a14="http://schemas.microsoft.com/office/drawing/2010/main" spid="_x0000_s2052"/>
            </a:ext>
            <a:ext uri="{FF2B5EF4-FFF2-40B4-BE49-F238E27FC236}">
              <a16:creationId xmlns:a16="http://schemas.microsoft.com/office/drawing/2014/main" id="{6ECBCC41-D261-44E0-AE11-FAC5CE36A68A}"/>
            </a:ext>
          </a:extLst>
        </xdr:cNvPr>
        <xdr:cNvSpPr/>
      </xdr:nvSpPr>
      <xdr:spPr bwMode="auto">
        <a:xfrm>
          <a:off x="5539740" y="32278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12" name="Drop Down 4" hidden="1">
          <a:extLst>
            <a:ext uri="{63B3BB69-23CF-44E3-9099-C40C66FF867C}">
              <a14:compatExt xmlns:a14="http://schemas.microsoft.com/office/drawing/2010/main" spid="_x0000_s2052"/>
            </a:ext>
            <a:ext uri="{FF2B5EF4-FFF2-40B4-BE49-F238E27FC236}">
              <a16:creationId xmlns:a16="http://schemas.microsoft.com/office/drawing/2014/main" id="{FA2960E1-23E3-44C2-B157-E20BF215EE83}"/>
            </a:ext>
          </a:extLst>
        </xdr:cNvPr>
        <xdr:cNvSpPr/>
      </xdr:nvSpPr>
      <xdr:spPr bwMode="auto">
        <a:xfrm>
          <a:off x="5227320" y="322783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13" name="Drop Down 4" hidden="1">
          <a:extLst>
            <a:ext uri="{63B3BB69-23CF-44E3-9099-C40C66FF867C}">
              <a14:compatExt xmlns:a14="http://schemas.microsoft.com/office/drawing/2010/main" spid="_x0000_s2052"/>
            </a:ext>
            <a:ext uri="{FF2B5EF4-FFF2-40B4-BE49-F238E27FC236}">
              <a16:creationId xmlns:a16="http://schemas.microsoft.com/office/drawing/2014/main" id="{A7ABAEEC-1047-4301-976D-4B56978468FB}"/>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14" name="Drop Down 20" hidden="1">
          <a:extLst>
            <a:ext uri="{63B3BB69-23CF-44E3-9099-C40C66FF867C}">
              <a14:compatExt xmlns:a14="http://schemas.microsoft.com/office/drawing/2010/main" spid="_x0000_s2068"/>
            </a:ext>
            <a:ext uri="{FF2B5EF4-FFF2-40B4-BE49-F238E27FC236}">
              <a16:creationId xmlns:a16="http://schemas.microsoft.com/office/drawing/2014/main" id="{8EA7D85A-0B24-4A24-AE67-53948EF2E670}"/>
            </a:ext>
          </a:extLst>
        </xdr:cNvPr>
        <xdr:cNvSpPr/>
      </xdr:nvSpPr>
      <xdr:spPr bwMode="auto">
        <a:xfrm>
          <a:off x="5974080" y="31607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15" name="Drop Down 24" hidden="1">
          <a:extLst>
            <a:ext uri="{63B3BB69-23CF-44E3-9099-C40C66FF867C}">
              <a14:compatExt xmlns:a14="http://schemas.microsoft.com/office/drawing/2010/main" spid="_x0000_s2072"/>
            </a:ext>
            <a:ext uri="{FF2B5EF4-FFF2-40B4-BE49-F238E27FC236}">
              <a16:creationId xmlns:a16="http://schemas.microsoft.com/office/drawing/2014/main" id="{36A7EB82-5AE6-4C5C-9BEB-9AA71ECFE707}"/>
            </a:ext>
          </a:extLst>
        </xdr:cNvPr>
        <xdr:cNvSpPr/>
      </xdr:nvSpPr>
      <xdr:spPr bwMode="auto">
        <a:xfrm>
          <a:off x="3901440" y="31607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16" name="Drop Down 4" hidden="1">
          <a:extLst>
            <a:ext uri="{63B3BB69-23CF-44E3-9099-C40C66FF867C}">
              <a14:compatExt xmlns:a14="http://schemas.microsoft.com/office/drawing/2010/main" spid="_x0000_s2052"/>
            </a:ext>
            <a:ext uri="{FF2B5EF4-FFF2-40B4-BE49-F238E27FC236}">
              <a16:creationId xmlns:a16="http://schemas.microsoft.com/office/drawing/2014/main" id="{FAD63EB8-8843-4DBE-8E02-F1B924A9E8B4}"/>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17" name="Drop Down 4" hidden="1">
          <a:extLst>
            <a:ext uri="{63B3BB69-23CF-44E3-9099-C40C66FF867C}">
              <a14:compatExt xmlns:a14="http://schemas.microsoft.com/office/drawing/2010/main" spid="_x0000_s2052"/>
            </a:ext>
            <a:ext uri="{FF2B5EF4-FFF2-40B4-BE49-F238E27FC236}">
              <a16:creationId xmlns:a16="http://schemas.microsoft.com/office/drawing/2014/main" id="{E4244FFE-3E4B-4901-B884-1C59C83AA695}"/>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18" name="Drop Down 4" hidden="1">
          <a:extLst>
            <a:ext uri="{63B3BB69-23CF-44E3-9099-C40C66FF867C}">
              <a14:compatExt xmlns:a14="http://schemas.microsoft.com/office/drawing/2010/main" spid="_x0000_s2052"/>
            </a:ext>
            <a:ext uri="{FF2B5EF4-FFF2-40B4-BE49-F238E27FC236}">
              <a16:creationId xmlns:a16="http://schemas.microsoft.com/office/drawing/2014/main" id="{85A1FD78-D268-4205-8044-CC1520584FB2}"/>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19" name="Drop Down 4" hidden="1">
          <a:extLst>
            <a:ext uri="{63B3BB69-23CF-44E3-9099-C40C66FF867C}">
              <a14:compatExt xmlns:a14="http://schemas.microsoft.com/office/drawing/2010/main" spid="_x0000_s2052"/>
            </a:ext>
            <a:ext uri="{FF2B5EF4-FFF2-40B4-BE49-F238E27FC236}">
              <a16:creationId xmlns:a16="http://schemas.microsoft.com/office/drawing/2014/main" id="{C92BB71E-5096-4498-894A-5650542E24AA}"/>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20" name="Drop Down 4" hidden="1">
          <a:extLst>
            <a:ext uri="{63B3BB69-23CF-44E3-9099-C40C66FF867C}">
              <a14:compatExt xmlns:a14="http://schemas.microsoft.com/office/drawing/2010/main" spid="_x0000_s2052"/>
            </a:ext>
            <a:ext uri="{FF2B5EF4-FFF2-40B4-BE49-F238E27FC236}">
              <a16:creationId xmlns:a16="http://schemas.microsoft.com/office/drawing/2014/main" id="{5B068BD7-7CD6-4882-9FF3-21F6723564F0}"/>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21" name="Drop Down 20" hidden="1">
          <a:extLst>
            <a:ext uri="{63B3BB69-23CF-44E3-9099-C40C66FF867C}">
              <a14:compatExt xmlns:a14="http://schemas.microsoft.com/office/drawing/2010/main" spid="_x0000_s2068"/>
            </a:ext>
            <a:ext uri="{FF2B5EF4-FFF2-40B4-BE49-F238E27FC236}">
              <a16:creationId xmlns:a16="http://schemas.microsoft.com/office/drawing/2014/main" id="{824286E6-4848-4CB7-A1C4-F719EC5ABD5A}"/>
            </a:ext>
          </a:extLst>
        </xdr:cNvPr>
        <xdr:cNvSpPr/>
      </xdr:nvSpPr>
      <xdr:spPr bwMode="auto">
        <a:xfrm>
          <a:off x="5974080" y="31607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22" name="Drop Down 24" hidden="1">
          <a:extLst>
            <a:ext uri="{63B3BB69-23CF-44E3-9099-C40C66FF867C}">
              <a14:compatExt xmlns:a14="http://schemas.microsoft.com/office/drawing/2010/main" spid="_x0000_s2072"/>
            </a:ext>
            <a:ext uri="{FF2B5EF4-FFF2-40B4-BE49-F238E27FC236}">
              <a16:creationId xmlns:a16="http://schemas.microsoft.com/office/drawing/2014/main" id="{1CDBE007-4F34-40D5-A74F-DD2624766024}"/>
            </a:ext>
          </a:extLst>
        </xdr:cNvPr>
        <xdr:cNvSpPr/>
      </xdr:nvSpPr>
      <xdr:spPr bwMode="auto">
        <a:xfrm>
          <a:off x="3901440" y="31607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23" name="Drop Down 4" hidden="1">
          <a:extLst>
            <a:ext uri="{63B3BB69-23CF-44E3-9099-C40C66FF867C}">
              <a14:compatExt xmlns:a14="http://schemas.microsoft.com/office/drawing/2010/main" spid="_x0000_s2052"/>
            </a:ext>
            <a:ext uri="{FF2B5EF4-FFF2-40B4-BE49-F238E27FC236}">
              <a16:creationId xmlns:a16="http://schemas.microsoft.com/office/drawing/2014/main" id="{D9A6B694-A762-4049-B75C-BDCE3364D425}"/>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24" name="Drop Down 4" hidden="1">
          <a:extLst>
            <a:ext uri="{63B3BB69-23CF-44E3-9099-C40C66FF867C}">
              <a14:compatExt xmlns:a14="http://schemas.microsoft.com/office/drawing/2010/main" spid="_x0000_s2052"/>
            </a:ext>
            <a:ext uri="{FF2B5EF4-FFF2-40B4-BE49-F238E27FC236}">
              <a16:creationId xmlns:a16="http://schemas.microsoft.com/office/drawing/2014/main" id="{4B267E04-2F88-4526-B80F-B25370EC7B79}"/>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25" name="Drop Down 4" hidden="1">
          <a:extLst>
            <a:ext uri="{63B3BB69-23CF-44E3-9099-C40C66FF867C}">
              <a14:compatExt xmlns:a14="http://schemas.microsoft.com/office/drawing/2010/main" spid="_x0000_s2052"/>
            </a:ext>
            <a:ext uri="{FF2B5EF4-FFF2-40B4-BE49-F238E27FC236}">
              <a16:creationId xmlns:a16="http://schemas.microsoft.com/office/drawing/2014/main" id="{11B92AF8-0898-474D-9460-3CE663FBA175}"/>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26" name="Drop Down 4" hidden="1">
          <a:extLst>
            <a:ext uri="{63B3BB69-23CF-44E3-9099-C40C66FF867C}">
              <a14:compatExt xmlns:a14="http://schemas.microsoft.com/office/drawing/2010/main" spid="_x0000_s2052"/>
            </a:ext>
            <a:ext uri="{FF2B5EF4-FFF2-40B4-BE49-F238E27FC236}">
              <a16:creationId xmlns:a16="http://schemas.microsoft.com/office/drawing/2014/main" id="{B47C6D9B-84B9-4204-BF43-09C113DD655E}"/>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27" name="Drop Down 4" hidden="1">
          <a:extLst>
            <a:ext uri="{63B3BB69-23CF-44E3-9099-C40C66FF867C}">
              <a14:compatExt xmlns:a14="http://schemas.microsoft.com/office/drawing/2010/main" spid="_x0000_s2052"/>
            </a:ext>
            <a:ext uri="{FF2B5EF4-FFF2-40B4-BE49-F238E27FC236}">
              <a16:creationId xmlns:a16="http://schemas.microsoft.com/office/drawing/2014/main" id="{7EB16123-54DD-468C-8A8D-AD76F8722AEC}"/>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28" name="Drop Down 20" hidden="1">
          <a:extLst>
            <a:ext uri="{63B3BB69-23CF-44E3-9099-C40C66FF867C}">
              <a14:compatExt xmlns:a14="http://schemas.microsoft.com/office/drawing/2010/main" spid="_x0000_s2068"/>
            </a:ext>
            <a:ext uri="{FF2B5EF4-FFF2-40B4-BE49-F238E27FC236}">
              <a16:creationId xmlns:a16="http://schemas.microsoft.com/office/drawing/2014/main" id="{92D56C40-95BA-4F59-AF50-1310172B2943}"/>
            </a:ext>
          </a:extLst>
        </xdr:cNvPr>
        <xdr:cNvSpPr/>
      </xdr:nvSpPr>
      <xdr:spPr bwMode="auto">
        <a:xfrm>
          <a:off x="5974080" y="31607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29" name="Drop Down 24" hidden="1">
          <a:extLst>
            <a:ext uri="{63B3BB69-23CF-44E3-9099-C40C66FF867C}">
              <a14:compatExt xmlns:a14="http://schemas.microsoft.com/office/drawing/2010/main" spid="_x0000_s2072"/>
            </a:ext>
            <a:ext uri="{FF2B5EF4-FFF2-40B4-BE49-F238E27FC236}">
              <a16:creationId xmlns:a16="http://schemas.microsoft.com/office/drawing/2014/main" id="{D9C01359-99AA-4790-81B7-3FAEA433FFB2}"/>
            </a:ext>
          </a:extLst>
        </xdr:cNvPr>
        <xdr:cNvSpPr/>
      </xdr:nvSpPr>
      <xdr:spPr bwMode="auto">
        <a:xfrm>
          <a:off x="3901440" y="31607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30" name="Drop Down 4" hidden="1">
          <a:extLst>
            <a:ext uri="{63B3BB69-23CF-44E3-9099-C40C66FF867C}">
              <a14:compatExt xmlns:a14="http://schemas.microsoft.com/office/drawing/2010/main" spid="_x0000_s2052"/>
            </a:ext>
            <a:ext uri="{FF2B5EF4-FFF2-40B4-BE49-F238E27FC236}">
              <a16:creationId xmlns:a16="http://schemas.microsoft.com/office/drawing/2014/main" id="{23BB3CC5-5484-4B63-A043-DBEA581B02E3}"/>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31" name="Drop Down 4" hidden="1">
          <a:extLst>
            <a:ext uri="{63B3BB69-23CF-44E3-9099-C40C66FF867C}">
              <a14:compatExt xmlns:a14="http://schemas.microsoft.com/office/drawing/2010/main" spid="_x0000_s2052"/>
            </a:ext>
            <a:ext uri="{FF2B5EF4-FFF2-40B4-BE49-F238E27FC236}">
              <a16:creationId xmlns:a16="http://schemas.microsoft.com/office/drawing/2014/main" id="{92691A3C-013E-4D09-BF6B-71E7E985E37C}"/>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32" name="Drop Down 4" hidden="1">
          <a:extLst>
            <a:ext uri="{63B3BB69-23CF-44E3-9099-C40C66FF867C}">
              <a14:compatExt xmlns:a14="http://schemas.microsoft.com/office/drawing/2010/main" spid="_x0000_s2052"/>
            </a:ext>
            <a:ext uri="{FF2B5EF4-FFF2-40B4-BE49-F238E27FC236}">
              <a16:creationId xmlns:a16="http://schemas.microsoft.com/office/drawing/2014/main" id="{81C0A658-C51B-49D9-8044-D6E7263FA3FC}"/>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33" name="Drop Down 4" hidden="1">
          <a:extLst>
            <a:ext uri="{63B3BB69-23CF-44E3-9099-C40C66FF867C}">
              <a14:compatExt xmlns:a14="http://schemas.microsoft.com/office/drawing/2010/main" spid="_x0000_s2052"/>
            </a:ext>
            <a:ext uri="{FF2B5EF4-FFF2-40B4-BE49-F238E27FC236}">
              <a16:creationId xmlns:a16="http://schemas.microsoft.com/office/drawing/2014/main" id="{602915CC-EFBE-410A-BAF9-60F7A5992B49}"/>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34" name="Drop Down 4" hidden="1">
          <a:extLst>
            <a:ext uri="{63B3BB69-23CF-44E3-9099-C40C66FF867C}">
              <a14:compatExt xmlns:a14="http://schemas.microsoft.com/office/drawing/2010/main" spid="_x0000_s2052"/>
            </a:ext>
            <a:ext uri="{FF2B5EF4-FFF2-40B4-BE49-F238E27FC236}">
              <a16:creationId xmlns:a16="http://schemas.microsoft.com/office/drawing/2014/main" id="{88503450-C3F7-4F82-8614-10C87B8B9135}"/>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35" name="Drop Down 20" hidden="1">
          <a:extLst>
            <a:ext uri="{63B3BB69-23CF-44E3-9099-C40C66FF867C}">
              <a14:compatExt xmlns:a14="http://schemas.microsoft.com/office/drawing/2010/main" spid="_x0000_s2068"/>
            </a:ext>
            <a:ext uri="{FF2B5EF4-FFF2-40B4-BE49-F238E27FC236}">
              <a16:creationId xmlns:a16="http://schemas.microsoft.com/office/drawing/2014/main" id="{B07DBFDA-F4BF-485D-BE35-ABAC8F33B9F7}"/>
            </a:ext>
          </a:extLst>
        </xdr:cNvPr>
        <xdr:cNvSpPr/>
      </xdr:nvSpPr>
      <xdr:spPr bwMode="auto">
        <a:xfrm>
          <a:off x="5974080" y="31607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36" name="Drop Down 24" hidden="1">
          <a:extLst>
            <a:ext uri="{63B3BB69-23CF-44E3-9099-C40C66FF867C}">
              <a14:compatExt xmlns:a14="http://schemas.microsoft.com/office/drawing/2010/main" spid="_x0000_s2072"/>
            </a:ext>
            <a:ext uri="{FF2B5EF4-FFF2-40B4-BE49-F238E27FC236}">
              <a16:creationId xmlns:a16="http://schemas.microsoft.com/office/drawing/2014/main" id="{455239E2-F4AA-4AC3-A0F1-943AF8D920D3}"/>
            </a:ext>
          </a:extLst>
        </xdr:cNvPr>
        <xdr:cNvSpPr/>
      </xdr:nvSpPr>
      <xdr:spPr bwMode="auto">
        <a:xfrm>
          <a:off x="3901440" y="31607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37" name="Drop Down 4" hidden="1">
          <a:extLst>
            <a:ext uri="{63B3BB69-23CF-44E3-9099-C40C66FF867C}">
              <a14:compatExt xmlns:a14="http://schemas.microsoft.com/office/drawing/2010/main" spid="_x0000_s2052"/>
            </a:ext>
            <a:ext uri="{FF2B5EF4-FFF2-40B4-BE49-F238E27FC236}">
              <a16:creationId xmlns:a16="http://schemas.microsoft.com/office/drawing/2014/main" id="{F3D49ABC-D683-419C-96C8-8F3EA280B669}"/>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38" name="Drop Down 4" hidden="1">
          <a:extLst>
            <a:ext uri="{63B3BB69-23CF-44E3-9099-C40C66FF867C}">
              <a14:compatExt xmlns:a14="http://schemas.microsoft.com/office/drawing/2010/main" spid="_x0000_s2052"/>
            </a:ext>
            <a:ext uri="{FF2B5EF4-FFF2-40B4-BE49-F238E27FC236}">
              <a16:creationId xmlns:a16="http://schemas.microsoft.com/office/drawing/2014/main" id="{7AC3A19D-8DD0-4178-A780-A235AEE853E0}"/>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39" name="Drop Down 4" hidden="1">
          <a:extLst>
            <a:ext uri="{63B3BB69-23CF-44E3-9099-C40C66FF867C}">
              <a14:compatExt xmlns:a14="http://schemas.microsoft.com/office/drawing/2010/main" spid="_x0000_s2052"/>
            </a:ext>
            <a:ext uri="{FF2B5EF4-FFF2-40B4-BE49-F238E27FC236}">
              <a16:creationId xmlns:a16="http://schemas.microsoft.com/office/drawing/2014/main" id="{48DBD758-9CEA-4724-8C22-FC02DDACAB73}"/>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40" name="Drop Down 4" hidden="1">
          <a:extLst>
            <a:ext uri="{63B3BB69-23CF-44E3-9099-C40C66FF867C}">
              <a14:compatExt xmlns:a14="http://schemas.microsoft.com/office/drawing/2010/main" spid="_x0000_s2052"/>
            </a:ext>
            <a:ext uri="{FF2B5EF4-FFF2-40B4-BE49-F238E27FC236}">
              <a16:creationId xmlns:a16="http://schemas.microsoft.com/office/drawing/2014/main" id="{E18A8ACA-6C79-477F-A68A-D2190DC58731}"/>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41" name="Drop Down 4" hidden="1">
          <a:extLst>
            <a:ext uri="{63B3BB69-23CF-44E3-9099-C40C66FF867C}">
              <a14:compatExt xmlns:a14="http://schemas.microsoft.com/office/drawing/2010/main" spid="_x0000_s2052"/>
            </a:ext>
            <a:ext uri="{FF2B5EF4-FFF2-40B4-BE49-F238E27FC236}">
              <a16:creationId xmlns:a16="http://schemas.microsoft.com/office/drawing/2014/main" id="{26500C7E-8055-4D8F-A245-A36E8D4004A9}"/>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42" name="Drop Down 20" hidden="1">
          <a:extLst>
            <a:ext uri="{63B3BB69-23CF-44E3-9099-C40C66FF867C}">
              <a14:compatExt xmlns:a14="http://schemas.microsoft.com/office/drawing/2010/main" spid="_x0000_s2068"/>
            </a:ext>
            <a:ext uri="{FF2B5EF4-FFF2-40B4-BE49-F238E27FC236}">
              <a16:creationId xmlns:a16="http://schemas.microsoft.com/office/drawing/2014/main" id="{4DD0F229-89EB-493E-899A-30369459772A}"/>
            </a:ext>
          </a:extLst>
        </xdr:cNvPr>
        <xdr:cNvSpPr/>
      </xdr:nvSpPr>
      <xdr:spPr bwMode="auto">
        <a:xfrm>
          <a:off x="5974080" y="31607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43" name="Drop Down 24" hidden="1">
          <a:extLst>
            <a:ext uri="{63B3BB69-23CF-44E3-9099-C40C66FF867C}">
              <a14:compatExt xmlns:a14="http://schemas.microsoft.com/office/drawing/2010/main" spid="_x0000_s2072"/>
            </a:ext>
            <a:ext uri="{FF2B5EF4-FFF2-40B4-BE49-F238E27FC236}">
              <a16:creationId xmlns:a16="http://schemas.microsoft.com/office/drawing/2014/main" id="{D8A6FAC1-2653-4D92-B476-FE9D213F9A14}"/>
            </a:ext>
          </a:extLst>
        </xdr:cNvPr>
        <xdr:cNvSpPr/>
      </xdr:nvSpPr>
      <xdr:spPr bwMode="auto">
        <a:xfrm>
          <a:off x="3901440" y="31607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44" name="Drop Down 4" hidden="1">
          <a:extLst>
            <a:ext uri="{63B3BB69-23CF-44E3-9099-C40C66FF867C}">
              <a14:compatExt xmlns:a14="http://schemas.microsoft.com/office/drawing/2010/main" spid="_x0000_s2052"/>
            </a:ext>
            <a:ext uri="{FF2B5EF4-FFF2-40B4-BE49-F238E27FC236}">
              <a16:creationId xmlns:a16="http://schemas.microsoft.com/office/drawing/2014/main" id="{9398845C-0F42-4768-9E10-326424431137}"/>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45" name="Drop Down 4" hidden="1">
          <a:extLst>
            <a:ext uri="{63B3BB69-23CF-44E3-9099-C40C66FF867C}">
              <a14:compatExt xmlns:a14="http://schemas.microsoft.com/office/drawing/2010/main" spid="_x0000_s2052"/>
            </a:ext>
            <a:ext uri="{FF2B5EF4-FFF2-40B4-BE49-F238E27FC236}">
              <a16:creationId xmlns:a16="http://schemas.microsoft.com/office/drawing/2014/main" id="{E391DE00-B362-4265-8EE5-004C816A33DB}"/>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46" name="Drop Down 4" hidden="1">
          <a:extLst>
            <a:ext uri="{63B3BB69-23CF-44E3-9099-C40C66FF867C}">
              <a14:compatExt xmlns:a14="http://schemas.microsoft.com/office/drawing/2010/main" spid="_x0000_s2052"/>
            </a:ext>
            <a:ext uri="{FF2B5EF4-FFF2-40B4-BE49-F238E27FC236}">
              <a16:creationId xmlns:a16="http://schemas.microsoft.com/office/drawing/2014/main" id="{35439442-83C5-43CC-8F28-9969FB35465F}"/>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47" name="Drop Down 4" hidden="1">
          <a:extLst>
            <a:ext uri="{63B3BB69-23CF-44E3-9099-C40C66FF867C}">
              <a14:compatExt xmlns:a14="http://schemas.microsoft.com/office/drawing/2010/main" spid="_x0000_s2052"/>
            </a:ext>
            <a:ext uri="{FF2B5EF4-FFF2-40B4-BE49-F238E27FC236}">
              <a16:creationId xmlns:a16="http://schemas.microsoft.com/office/drawing/2014/main" id="{BF65198D-5373-4A16-ACB5-6A7FF1B89728}"/>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48" name="Drop Down 4" hidden="1">
          <a:extLst>
            <a:ext uri="{63B3BB69-23CF-44E3-9099-C40C66FF867C}">
              <a14:compatExt xmlns:a14="http://schemas.microsoft.com/office/drawing/2010/main" spid="_x0000_s2052"/>
            </a:ext>
            <a:ext uri="{FF2B5EF4-FFF2-40B4-BE49-F238E27FC236}">
              <a16:creationId xmlns:a16="http://schemas.microsoft.com/office/drawing/2014/main" id="{FC3FC340-1BF2-4F11-ADB2-368D586D5369}"/>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188</xdr:row>
      <xdr:rowOff>0</xdr:rowOff>
    </xdr:from>
    <xdr:ext cx="1921468" cy="195685"/>
    <xdr:sp macro="" textlink="">
      <xdr:nvSpPr>
        <xdr:cNvPr id="6049" name="Drop Down 20" hidden="1">
          <a:extLst>
            <a:ext uri="{63B3BB69-23CF-44E3-9099-C40C66FF867C}">
              <a14:compatExt xmlns:a14="http://schemas.microsoft.com/office/drawing/2010/main" spid="_x0000_s2068"/>
            </a:ext>
            <a:ext uri="{FF2B5EF4-FFF2-40B4-BE49-F238E27FC236}">
              <a16:creationId xmlns:a16="http://schemas.microsoft.com/office/drawing/2014/main" id="{F54ABCD5-D0B7-485E-A705-A1A0FDE2A212}"/>
            </a:ext>
          </a:extLst>
        </xdr:cNvPr>
        <xdr:cNvSpPr/>
      </xdr:nvSpPr>
      <xdr:spPr bwMode="auto">
        <a:xfrm>
          <a:off x="5974080" y="316077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188</xdr:row>
      <xdr:rowOff>0</xdr:rowOff>
    </xdr:from>
    <xdr:ext cx="2476500" cy="199970"/>
    <xdr:sp macro="" textlink="">
      <xdr:nvSpPr>
        <xdr:cNvPr id="6050" name="Drop Down 24" hidden="1">
          <a:extLst>
            <a:ext uri="{63B3BB69-23CF-44E3-9099-C40C66FF867C}">
              <a14:compatExt xmlns:a14="http://schemas.microsoft.com/office/drawing/2010/main" spid="_x0000_s2072"/>
            </a:ext>
            <a:ext uri="{FF2B5EF4-FFF2-40B4-BE49-F238E27FC236}">
              <a16:creationId xmlns:a16="http://schemas.microsoft.com/office/drawing/2014/main" id="{56C36294-E03C-4CA0-A9ED-CEB4196B8EFE}"/>
            </a:ext>
          </a:extLst>
        </xdr:cNvPr>
        <xdr:cNvSpPr/>
      </xdr:nvSpPr>
      <xdr:spPr bwMode="auto">
        <a:xfrm>
          <a:off x="3901440" y="316077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51" name="Drop Down 4" hidden="1">
          <a:extLst>
            <a:ext uri="{63B3BB69-23CF-44E3-9099-C40C66FF867C}">
              <a14:compatExt xmlns:a14="http://schemas.microsoft.com/office/drawing/2010/main" spid="_x0000_s2052"/>
            </a:ext>
            <a:ext uri="{FF2B5EF4-FFF2-40B4-BE49-F238E27FC236}">
              <a16:creationId xmlns:a16="http://schemas.microsoft.com/office/drawing/2014/main" id="{E8EF36DB-A71A-41DE-B90C-3EA55494E328}"/>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52" name="Drop Down 4" hidden="1">
          <a:extLst>
            <a:ext uri="{63B3BB69-23CF-44E3-9099-C40C66FF867C}">
              <a14:compatExt xmlns:a14="http://schemas.microsoft.com/office/drawing/2010/main" spid="_x0000_s2052"/>
            </a:ext>
            <a:ext uri="{FF2B5EF4-FFF2-40B4-BE49-F238E27FC236}">
              <a16:creationId xmlns:a16="http://schemas.microsoft.com/office/drawing/2014/main" id="{B52FC7CA-FBDF-4E7D-8854-A09BAAA701C2}"/>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188</xdr:row>
      <xdr:rowOff>0</xdr:rowOff>
    </xdr:from>
    <xdr:ext cx="2529840" cy="195685"/>
    <xdr:sp macro="" textlink="">
      <xdr:nvSpPr>
        <xdr:cNvPr id="6053" name="Drop Down 4" hidden="1">
          <a:extLst>
            <a:ext uri="{63B3BB69-23CF-44E3-9099-C40C66FF867C}">
              <a14:compatExt xmlns:a14="http://schemas.microsoft.com/office/drawing/2010/main" spid="_x0000_s2052"/>
            </a:ext>
            <a:ext uri="{FF2B5EF4-FFF2-40B4-BE49-F238E27FC236}">
              <a16:creationId xmlns:a16="http://schemas.microsoft.com/office/drawing/2014/main" id="{016F0A77-D078-49E0-B09A-202992DCA609}"/>
            </a:ext>
          </a:extLst>
        </xdr:cNvPr>
        <xdr:cNvSpPr/>
      </xdr:nvSpPr>
      <xdr:spPr bwMode="auto">
        <a:xfrm>
          <a:off x="553974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188</xdr:row>
      <xdr:rowOff>0</xdr:rowOff>
    </xdr:from>
    <xdr:ext cx="2529840" cy="195685"/>
    <xdr:sp macro="" textlink="">
      <xdr:nvSpPr>
        <xdr:cNvPr id="6054" name="Drop Down 4" hidden="1">
          <a:extLst>
            <a:ext uri="{63B3BB69-23CF-44E3-9099-C40C66FF867C}">
              <a14:compatExt xmlns:a14="http://schemas.microsoft.com/office/drawing/2010/main" spid="_x0000_s2052"/>
            </a:ext>
            <a:ext uri="{FF2B5EF4-FFF2-40B4-BE49-F238E27FC236}">
              <a16:creationId xmlns:a16="http://schemas.microsoft.com/office/drawing/2014/main" id="{895D4FAF-E949-4512-997B-D8EF47518BEB}"/>
            </a:ext>
          </a:extLst>
        </xdr:cNvPr>
        <xdr:cNvSpPr/>
      </xdr:nvSpPr>
      <xdr:spPr bwMode="auto">
        <a:xfrm>
          <a:off x="5227320" y="316077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xdr:row>
      <xdr:rowOff>0</xdr:rowOff>
    </xdr:from>
    <xdr:ext cx="2529840" cy="195685"/>
    <xdr:sp macro="" textlink="">
      <xdr:nvSpPr>
        <xdr:cNvPr id="6055" name="Drop Down 4" hidden="1">
          <a:extLst>
            <a:ext uri="{63B3BB69-23CF-44E3-9099-C40C66FF867C}">
              <a14:compatExt xmlns:a14="http://schemas.microsoft.com/office/drawing/2010/main" spid="_x0000_s2052"/>
            </a:ext>
            <a:ext uri="{FF2B5EF4-FFF2-40B4-BE49-F238E27FC236}">
              <a16:creationId xmlns:a16="http://schemas.microsoft.com/office/drawing/2014/main" id="{76DDCDCB-F035-48DF-B14C-1E1B9DA885BB}"/>
            </a:ext>
          </a:extLst>
        </xdr:cNvPr>
        <xdr:cNvSpPr/>
      </xdr:nvSpPr>
      <xdr:spPr bwMode="auto">
        <a:xfrm>
          <a:off x="5540403" y="522433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xdr:row>
      <xdr:rowOff>0</xdr:rowOff>
    </xdr:from>
    <xdr:ext cx="2529840" cy="195685"/>
    <xdr:sp macro="" textlink="">
      <xdr:nvSpPr>
        <xdr:cNvPr id="6056" name="Drop Down 4" hidden="1">
          <a:extLst>
            <a:ext uri="{63B3BB69-23CF-44E3-9099-C40C66FF867C}">
              <a14:compatExt xmlns:a14="http://schemas.microsoft.com/office/drawing/2010/main" spid="_x0000_s2052"/>
            </a:ext>
            <a:ext uri="{FF2B5EF4-FFF2-40B4-BE49-F238E27FC236}">
              <a16:creationId xmlns:a16="http://schemas.microsoft.com/office/drawing/2014/main" id="{0478570B-F789-482E-8FA0-428E1D30CDD7}"/>
            </a:ext>
          </a:extLst>
        </xdr:cNvPr>
        <xdr:cNvSpPr/>
      </xdr:nvSpPr>
      <xdr:spPr bwMode="auto">
        <a:xfrm>
          <a:off x="5540403" y="540026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57" name="Drop Down 4" hidden="1">
          <a:extLst>
            <a:ext uri="{63B3BB69-23CF-44E3-9099-C40C66FF867C}">
              <a14:compatExt xmlns:a14="http://schemas.microsoft.com/office/drawing/2010/main" spid="_x0000_s2052"/>
            </a:ext>
            <a:ext uri="{FF2B5EF4-FFF2-40B4-BE49-F238E27FC236}">
              <a16:creationId xmlns:a16="http://schemas.microsoft.com/office/drawing/2014/main" id="{27FCE270-45B5-4A9F-AEEE-6A74E6A145B3}"/>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058" name="Drop Down 20" hidden="1">
          <a:extLst>
            <a:ext uri="{63B3BB69-23CF-44E3-9099-C40C66FF867C}">
              <a14:compatExt xmlns:a14="http://schemas.microsoft.com/office/drawing/2010/main" spid="_x0000_s2068"/>
            </a:ext>
            <a:ext uri="{FF2B5EF4-FFF2-40B4-BE49-F238E27FC236}">
              <a16:creationId xmlns:a16="http://schemas.microsoft.com/office/drawing/2014/main" id="{6CCE5D70-4BF0-4713-8239-6DBD63C02A93}"/>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059" name="Drop Down 24" hidden="1">
          <a:extLst>
            <a:ext uri="{63B3BB69-23CF-44E3-9099-C40C66FF867C}">
              <a14:compatExt xmlns:a14="http://schemas.microsoft.com/office/drawing/2010/main" spid="_x0000_s2072"/>
            </a:ext>
            <a:ext uri="{FF2B5EF4-FFF2-40B4-BE49-F238E27FC236}">
              <a16:creationId xmlns:a16="http://schemas.microsoft.com/office/drawing/2014/main" id="{389A907C-3D17-461E-952B-53033BF47313}"/>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60" name="Drop Down 4" hidden="1">
          <a:extLst>
            <a:ext uri="{63B3BB69-23CF-44E3-9099-C40C66FF867C}">
              <a14:compatExt xmlns:a14="http://schemas.microsoft.com/office/drawing/2010/main" spid="_x0000_s2052"/>
            </a:ext>
            <a:ext uri="{FF2B5EF4-FFF2-40B4-BE49-F238E27FC236}">
              <a16:creationId xmlns:a16="http://schemas.microsoft.com/office/drawing/2014/main" id="{0282012C-B6D0-41A2-A8B7-3B66E2FFA701}"/>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61" name="Drop Down 4" hidden="1">
          <a:extLst>
            <a:ext uri="{63B3BB69-23CF-44E3-9099-C40C66FF867C}">
              <a14:compatExt xmlns:a14="http://schemas.microsoft.com/office/drawing/2010/main" spid="_x0000_s2052"/>
            </a:ext>
            <a:ext uri="{FF2B5EF4-FFF2-40B4-BE49-F238E27FC236}">
              <a16:creationId xmlns:a16="http://schemas.microsoft.com/office/drawing/2014/main" id="{85D22C20-65E4-4E3D-947B-2C9F3CE1D80A}"/>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62" name="Drop Down 4" hidden="1">
          <a:extLst>
            <a:ext uri="{63B3BB69-23CF-44E3-9099-C40C66FF867C}">
              <a14:compatExt xmlns:a14="http://schemas.microsoft.com/office/drawing/2010/main" spid="_x0000_s2052"/>
            </a:ext>
            <a:ext uri="{FF2B5EF4-FFF2-40B4-BE49-F238E27FC236}">
              <a16:creationId xmlns:a16="http://schemas.microsoft.com/office/drawing/2014/main" id="{9D2141F6-72E7-4743-BB58-C0852E38346E}"/>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63" name="Drop Down 4" hidden="1">
          <a:extLst>
            <a:ext uri="{63B3BB69-23CF-44E3-9099-C40C66FF867C}">
              <a14:compatExt xmlns:a14="http://schemas.microsoft.com/office/drawing/2010/main" spid="_x0000_s2052"/>
            </a:ext>
            <a:ext uri="{FF2B5EF4-FFF2-40B4-BE49-F238E27FC236}">
              <a16:creationId xmlns:a16="http://schemas.microsoft.com/office/drawing/2014/main" id="{4E0F16A0-0C5A-4C4B-A7F8-8AB56127AB74}"/>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64" name="Drop Down 4" hidden="1">
          <a:extLst>
            <a:ext uri="{63B3BB69-23CF-44E3-9099-C40C66FF867C}">
              <a14:compatExt xmlns:a14="http://schemas.microsoft.com/office/drawing/2010/main" spid="_x0000_s2052"/>
            </a:ext>
            <a:ext uri="{FF2B5EF4-FFF2-40B4-BE49-F238E27FC236}">
              <a16:creationId xmlns:a16="http://schemas.microsoft.com/office/drawing/2014/main" id="{98885633-052D-4CE2-8833-044E8B439724}"/>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065" name="Drop Down 20" hidden="1">
          <a:extLst>
            <a:ext uri="{63B3BB69-23CF-44E3-9099-C40C66FF867C}">
              <a14:compatExt xmlns:a14="http://schemas.microsoft.com/office/drawing/2010/main" spid="_x0000_s2068"/>
            </a:ext>
            <a:ext uri="{FF2B5EF4-FFF2-40B4-BE49-F238E27FC236}">
              <a16:creationId xmlns:a16="http://schemas.microsoft.com/office/drawing/2014/main" id="{7341FCD5-9A7A-4010-96CD-732F49F23500}"/>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066" name="Drop Down 24" hidden="1">
          <a:extLst>
            <a:ext uri="{63B3BB69-23CF-44E3-9099-C40C66FF867C}">
              <a14:compatExt xmlns:a14="http://schemas.microsoft.com/office/drawing/2010/main" spid="_x0000_s2072"/>
            </a:ext>
            <a:ext uri="{FF2B5EF4-FFF2-40B4-BE49-F238E27FC236}">
              <a16:creationId xmlns:a16="http://schemas.microsoft.com/office/drawing/2014/main" id="{26F3549A-25BE-4EEE-8C28-CCF7FC3A04BC}"/>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67" name="Drop Down 4" hidden="1">
          <a:extLst>
            <a:ext uri="{63B3BB69-23CF-44E3-9099-C40C66FF867C}">
              <a14:compatExt xmlns:a14="http://schemas.microsoft.com/office/drawing/2010/main" spid="_x0000_s2052"/>
            </a:ext>
            <a:ext uri="{FF2B5EF4-FFF2-40B4-BE49-F238E27FC236}">
              <a16:creationId xmlns:a16="http://schemas.microsoft.com/office/drawing/2014/main" id="{51928356-12AE-4B10-AC95-FB247F3EBC93}"/>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68" name="Drop Down 4" hidden="1">
          <a:extLst>
            <a:ext uri="{63B3BB69-23CF-44E3-9099-C40C66FF867C}">
              <a14:compatExt xmlns:a14="http://schemas.microsoft.com/office/drawing/2010/main" spid="_x0000_s2052"/>
            </a:ext>
            <a:ext uri="{FF2B5EF4-FFF2-40B4-BE49-F238E27FC236}">
              <a16:creationId xmlns:a16="http://schemas.microsoft.com/office/drawing/2014/main" id="{BA285A02-1122-483F-8AF3-1A47F57CB6A0}"/>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69" name="Drop Down 4" hidden="1">
          <a:extLst>
            <a:ext uri="{63B3BB69-23CF-44E3-9099-C40C66FF867C}">
              <a14:compatExt xmlns:a14="http://schemas.microsoft.com/office/drawing/2010/main" spid="_x0000_s2052"/>
            </a:ext>
            <a:ext uri="{FF2B5EF4-FFF2-40B4-BE49-F238E27FC236}">
              <a16:creationId xmlns:a16="http://schemas.microsoft.com/office/drawing/2014/main" id="{790B14CE-A012-4FA4-86C0-6FDB91BA4234}"/>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70" name="Drop Down 4" hidden="1">
          <a:extLst>
            <a:ext uri="{63B3BB69-23CF-44E3-9099-C40C66FF867C}">
              <a14:compatExt xmlns:a14="http://schemas.microsoft.com/office/drawing/2010/main" spid="_x0000_s2052"/>
            </a:ext>
            <a:ext uri="{FF2B5EF4-FFF2-40B4-BE49-F238E27FC236}">
              <a16:creationId xmlns:a16="http://schemas.microsoft.com/office/drawing/2014/main" id="{6D98E3E3-6BBD-4D72-A51F-8B0E46DF6A2C}"/>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71" name="Drop Down 4" hidden="1">
          <a:extLst>
            <a:ext uri="{63B3BB69-23CF-44E3-9099-C40C66FF867C}">
              <a14:compatExt xmlns:a14="http://schemas.microsoft.com/office/drawing/2010/main" spid="_x0000_s2052"/>
            </a:ext>
            <a:ext uri="{FF2B5EF4-FFF2-40B4-BE49-F238E27FC236}">
              <a16:creationId xmlns:a16="http://schemas.microsoft.com/office/drawing/2014/main" id="{696580D0-B681-4C6C-889D-6CED8ED8EF29}"/>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072" name="Drop Down 20" hidden="1">
          <a:extLst>
            <a:ext uri="{63B3BB69-23CF-44E3-9099-C40C66FF867C}">
              <a14:compatExt xmlns:a14="http://schemas.microsoft.com/office/drawing/2010/main" spid="_x0000_s2068"/>
            </a:ext>
            <a:ext uri="{FF2B5EF4-FFF2-40B4-BE49-F238E27FC236}">
              <a16:creationId xmlns:a16="http://schemas.microsoft.com/office/drawing/2014/main" id="{5FA8D384-2018-4541-A4D5-93DBC1DE7553}"/>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073" name="Drop Down 24" hidden="1">
          <a:extLst>
            <a:ext uri="{63B3BB69-23CF-44E3-9099-C40C66FF867C}">
              <a14:compatExt xmlns:a14="http://schemas.microsoft.com/office/drawing/2010/main" spid="_x0000_s2072"/>
            </a:ext>
            <a:ext uri="{FF2B5EF4-FFF2-40B4-BE49-F238E27FC236}">
              <a16:creationId xmlns:a16="http://schemas.microsoft.com/office/drawing/2014/main" id="{B511EA28-731F-4622-9134-DB6A21E8CA56}"/>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74" name="Drop Down 4" hidden="1">
          <a:extLst>
            <a:ext uri="{63B3BB69-23CF-44E3-9099-C40C66FF867C}">
              <a14:compatExt xmlns:a14="http://schemas.microsoft.com/office/drawing/2010/main" spid="_x0000_s2052"/>
            </a:ext>
            <a:ext uri="{FF2B5EF4-FFF2-40B4-BE49-F238E27FC236}">
              <a16:creationId xmlns:a16="http://schemas.microsoft.com/office/drawing/2014/main" id="{04C59AEC-B601-4EC5-AE3A-F7C3067A1C76}"/>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75" name="Drop Down 4" hidden="1">
          <a:extLst>
            <a:ext uri="{63B3BB69-23CF-44E3-9099-C40C66FF867C}">
              <a14:compatExt xmlns:a14="http://schemas.microsoft.com/office/drawing/2010/main" spid="_x0000_s2052"/>
            </a:ext>
            <a:ext uri="{FF2B5EF4-FFF2-40B4-BE49-F238E27FC236}">
              <a16:creationId xmlns:a16="http://schemas.microsoft.com/office/drawing/2014/main" id="{ECB03DB0-434F-4707-B295-E216BC55CD59}"/>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76" name="Drop Down 4" hidden="1">
          <a:extLst>
            <a:ext uri="{63B3BB69-23CF-44E3-9099-C40C66FF867C}">
              <a14:compatExt xmlns:a14="http://schemas.microsoft.com/office/drawing/2010/main" spid="_x0000_s2052"/>
            </a:ext>
            <a:ext uri="{FF2B5EF4-FFF2-40B4-BE49-F238E27FC236}">
              <a16:creationId xmlns:a16="http://schemas.microsoft.com/office/drawing/2014/main" id="{8D32E121-1F4A-4043-B77B-399190F972F6}"/>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77" name="Drop Down 4" hidden="1">
          <a:extLst>
            <a:ext uri="{63B3BB69-23CF-44E3-9099-C40C66FF867C}">
              <a14:compatExt xmlns:a14="http://schemas.microsoft.com/office/drawing/2010/main" spid="_x0000_s2052"/>
            </a:ext>
            <a:ext uri="{FF2B5EF4-FFF2-40B4-BE49-F238E27FC236}">
              <a16:creationId xmlns:a16="http://schemas.microsoft.com/office/drawing/2014/main" id="{ECA84B8F-3DEE-42C4-94F6-265E319CE991}"/>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78" name="Drop Down 4" hidden="1">
          <a:extLst>
            <a:ext uri="{63B3BB69-23CF-44E3-9099-C40C66FF867C}">
              <a14:compatExt xmlns:a14="http://schemas.microsoft.com/office/drawing/2010/main" spid="_x0000_s2052"/>
            </a:ext>
            <a:ext uri="{FF2B5EF4-FFF2-40B4-BE49-F238E27FC236}">
              <a16:creationId xmlns:a16="http://schemas.microsoft.com/office/drawing/2014/main" id="{9D956C36-B0DB-4B95-812C-13A71EF9104D}"/>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079" name="Drop Down 20" hidden="1">
          <a:extLst>
            <a:ext uri="{63B3BB69-23CF-44E3-9099-C40C66FF867C}">
              <a14:compatExt xmlns:a14="http://schemas.microsoft.com/office/drawing/2010/main" spid="_x0000_s2068"/>
            </a:ext>
            <a:ext uri="{FF2B5EF4-FFF2-40B4-BE49-F238E27FC236}">
              <a16:creationId xmlns:a16="http://schemas.microsoft.com/office/drawing/2014/main" id="{24D98B24-3D8D-439E-8C6C-5754782675DA}"/>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080" name="Drop Down 24" hidden="1">
          <a:extLst>
            <a:ext uri="{63B3BB69-23CF-44E3-9099-C40C66FF867C}">
              <a14:compatExt xmlns:a14="http://schemas.microsoft.com/office/drawing/2010/main" spid="_x0000_s2072"/>
            </a:ext>
            <a:ext uri="{FF2B5EF4-FFF2-40B4-BE49-F238E27FC236}">
              <a16:creationId xmlns:a16="http://schemas.microsoft.com/office/drawing/2014/main" id="{4406E921-5F3F-43C1-AB24-5F68E2F9E8BA}"/>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81" name="Drop Down 4" hidden="1">
          <a:extLst>
            <a:ext uri="{63B3BB69-23CF-44E3-9099-C40C66FF867C}">
              <a14:compatExt xmlns:a14="http://schemas.microsoft.com/office/drawing/2010/main" spid="_x0000_s2052"/>
            </a:ext>
            <a:ext uri="{FF2B5EF4-FFF2-40B4-BE49-F238E27FC236}">
              <a16:creationId xmlns:a16="http://schemas.microsoft.com/office/drawing/2014/main" id="{17D24F39-F74C-4DA2-9667-527F12E63F24}"/>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82" name="Drop Down 4" hidden="1">
          <a:extLst>
            <a:ext uri="{63B3BB69-23CF-44E3-9099-C40C66FF867C}">
              <a14:compatExt xmlns:a14="http://schemas.microsoft.com/office/drawing/2010/main" spid="_x0000_s2052"/>
            </a:ext>
            <a:ext uri="{FF2B5EF4-FFF2-40B4-BE49-F238E27FC236}">
              <a16:creationId xmlns:a16="http://schemas.microsoft.com/office/drawing/2014/main" id="{D6F4971C-5F86-4DF6-B89C-AF324F470EC9}"/>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83" name="Drop Down 4" hidden="1">
          <a:extLst>
            <a:ext uri="{63B3BB69-23CF-44E3-9099-C40C66FF867C}">
              <a14:compatExt xmlns:a14="http://schemas.microsoft.com/office/drawing/2010/main" spid="_x0000_s2052"/>
            </a:ext>
            <a:ext uri="{FF2B5EF4-FFF2-40B4-BE49-F238E27FC236}">
              <a16:creationId xmlns:a16="http://schemas.microsoft.com/office/drawing/2014/main" id="{B514C326-5FE4-4308-8C6C-432471294A12}"/>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84" name="Drop Down 4" hidden="1">
          <a:extLst>
            <a:ext uri="{63B3BB69-23CF-44E3-9099-C40C66FF867C}">
              <a14:compatExt xmlns:a14="http://schemas.microsoft.com/office/drawing/2010/main" spid="_x0000_s2052"/>
            </a:ext>
            <a:ext uri="{FF2B5EF4-FFF2-40B4-BE49-F238E27FC236}">
              <a16:creationId xmlns:a16="http://schemas.microsoft.com/office/drawing/2014/main" id="{0B9020FA-8BA5-428D-9A03-CCD7689A327E}"/>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85" name="Drop Down 4" hidden="1">
          <a:extLst>
            <a:ext uri="{63B3BB69-23CF-44E3-9099-C40C66FF867C}">
              <a14:compatExt xmlns:a14="http://schemas.microsoft.com/office/drawing/2010/main" spid="_x0000_s2052"/>
            </a:ext>
            <a:ext uri="{FF2B5EF4-FFF2-40B4-BE49-F238E27FC236}">
              <a16:creationId xmlns:a16="http://schemas.microsoft.com/office/drawing/2014/main" id="{D051CE35-4BD4-40E6-A509-8F39CA0C6F6A}"/>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086" name="Drop Down 20" hidden="1">
          <a:extLst>
            <a:ext uri="{63B3BB69-23CF-44E3-9099-C40C66FF867C}">
              <a14:compatExt xmlns:a14="http://schemas.microsoft.com/office/drawing/2010/main" spid="_x0000_s2068"/>
            </a:ext>
            <a:ext uri="{FF2B5EF4-FFF2-40B4-BE49-F238E27FC236}">
              <a16:creationId xmlns:a16="http://schemas.microsoft.com/office/drawing/2014/main" id="{75DF7EBB-942D-45AE-A516-6C6260FB4FEC}"/>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087" name="Drop Down 24" hidden="1">
          <a:extLst>
            <a:ext uri="{63B3BB69-23CF-44E3-9099-C40C66FF867C}">
              <a14:compatExt xmlns:a14="http://schemas.microsoft.com/office/drawing/2010/main" spid="_x0000_s2072"/>
            </a:ext>
            <a:ext uri="{FF2B5EF4-FFF2-40B4-BE49-F238E27FC236}">
              <a16:creationId xmlns:a16="http://schemas.microsoft.com/office/drawing/2014/main" id="{8F1FC47C-C985-4A86-AAA6-985D07A76DA7}"/>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88" name="Drop Down 4" hidden="1">
          <a:extLst>
            <a:ext uri="{63B3BB69-23CF-44E3-9099-C40C66FF867C}">
              <a14:compatExt xmlns:a14="http://schemas.microsoft.com/office/drawing/2010/main" spid="_x0000_s2052"/>
            </a:ext>
            <a:ext uri="{FF2B5EF4-FFF2-40B4-BE49-F238E27FC236}">
              <a16:creationId xmlns:a16="http://schemas.microsoft.com/office/drawing/2014/main" id="{CFB29186-E53F-48C0-BB85-49A62E2E3C36}"/>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89" name="Drop Down 4" hidden="1">
          <a:extLst>
            <a:ext uri="{63B3BB69-23CF-44E3-9099-C40C66FF867C}">
              <a14:compatExt xmlns:a14="http://schemas.microsoft.com/office/drawing/2010/main" spid="_x0000_s2052"/>
            </a:ext>
            <a:ext uri="{FF2B5EF4-FFF2-40B4-BE49-F238E27FC236}">
              <a16:creationId xmlns:a16="http://schemas.microsoft.com/office/drawing/2014/main" id="{268069B9-5EE8-4296-B3D7-CA1EC30ED48F}"/>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90" name="Drop Down 4" hidden="1">
          <a:extLst>
            <a:ext uri="{63B3BB69-23CF-44E3-9099-C40C66FF867C}">
              <a14:compatExt xmlns:a14="http://schemas.microsoft.com/office/drawing/2010/main" spid="_x0000_s2052"/>
            </a:ext>
            <a:ext uri="{FF2B5EF4-FFF2-40B4-BE49-F238E27FC236}">
              <a16:creationId xmlns:a16="http://schemas.microsoft.com/office/drawing/2014/main" id="{AC564BA6-8F0B-458D-A714-391564A8FF18}"/>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91" name="Drop Down 4" hidden="1">
          <a:extLst>
            <a:ext uri="{63B3BB69-23CF-44E3-9099-C40C66FF867C}">
              <a14:compatExt xmlns:a14="http://schemas.microsoft.com/office/drawing/2010/main" spid="_x0000_s2052"/>
            </a:ext>
            <a:ext uri="{FF2B5EF4-FFF2-40B4-BE49-F238E27FC236}">
              <a16:creationId xmlns:a16="http://schemas.microsoft.com/office/drawing/2014/main" id="{0DAE93A5-4FA3-4752-BEF2-B6F9CDB80560}"/>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92" name="Drop Down 4" hidden="1">
          <a:extLst>
            <a:ext uri="{63B3BB69-23CF-44E3-9099-C40C66FF867C}">
              <a14:compatExt xmlns:a14="http://schemas.microsoft.com/office/drawing/2010/main" spid="_x0000_s2052"/>
            </a:ext>
            <a:ext uri="{FF2B5EF4-FFF2-40B4-BE49-F238E27FC236}">
              <a16:creationId xmlns:a16="http://schemas.microsoft.com/office/drawing/2014/main" id="{337676C4-C8C4-4743-A990-8FC95A11E443}"/>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093" name="Drop Down 20" hidden="1">
          <a:extLst>
            <a:ext uri="{63B3BB69-23CF-44E3-9099-C40C66FF867C}">
              <a14:compatExt xmlns:a14="http://schemas.microsoft.com/office/drawing/2010/main" spid="_x0000_s2068"/>
            </a:ext>
            <a:ext uri="{FF2B5EF4-FFF2-40B4-BE49-F238E27FC236}">
              <a16:creationId xmlns:a16="http://schemas.microsoft.com/office/drawing/2014/main" id="{42FB89A0-1A0B-4ABC-82E5-667AD44E3843}"/>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094" name="Drop Down 24" hidden="1">
          <a:extLst>
            <a:ext uri="{63B3BB69-23CF-44E3-9099-C40C66FF867C}">
              <a14:compatExt xmlns:a14="http://schemas.microsoft.com/office/drawing/2010/main" spid="_x0000_s2072"/>
            </a:ext>
            <a:ext uri="{FF2B5EF4-FFF2-40B4-BE49-F238E27FC236}">
              <a16:creationId xmlns:a16="http://schemas.microsoft.com/office/drawing/2014/main" id="{A492272D-C636-408E-ABAE-F863EAC09848}"/>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95" name="Drop Down 4" hidden="1">
          <a:extLst>
            <a:ext uri="{63B3BB69-23CF-44E3-9099-C40C66FF867C}">
              <a14:compatExt xmlns:a14="http://schemas.microsoft.com/office/drawing/2010/main" spid="_x0000_s2052"/>
            </a:ext>
            <a:ext uri="{FF2B5EF4-FFF2-40B4-BE49-F238E27FC236}">
              <a16:creationId xmlns:a16="http://schemas.microsoft.com/office/drawing/2014/main" id="{E42DA1DF-7E93-4D7C-B387-B2AFE52F5359}"/>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96" name="Drop Down 4" hidden="1">
          <a:extLst>
            <a:ext uri="{63B3BB69-23CF-44E3-9099-C40C66FF867C}">
              <a14:compatExt xmlns:a14="http://schemas.microsoft.com/office/drawing/2010/main" spid="_x0000_s2052"/>
            </a:ext>
            <a:ext uri="{FF2B5EF4-FFF2-40B4-BE49-F238E27FC236}">
              <a16:creationId xmlns:a16="http://schemas.microsoft.com/office/drawing/2014/main" id="{4B959272-0FA0-4A2C-A5F4-943DD049078D}"/>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97" name="Drop Down 4" hidden="1">
          <a:extLst>
            <a:ext uri="{63B3BB69-23CF-44E3-9099-C40C66FF867C}">
              <a14:compatExt xmlns:a14="http://schemas.microsoft.com/office/drawing/2010/main" spid="_x0000_s2052"/>
            </a:ext>
            <a:ext uri="{FF2B5EF4-FFF2-40B4-BE49-F238E27FC236}">
              <a16:creationId xmlns:a16="http://schemas.microsoft.com/office/drawing/2014/main" id="{C1C15F41-B1C1-495D-B6A5-49CDA284BDAD}"/>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098" name="Drop Down 4" hidden="1">
          <a:extLst>
            <a:ext uri="{63B3BB69-23CF-44E3-9099-C40C66FF867C}">
              <a14:compatExt xmlns:a14="http://schemas.microsoft.com/office/drawing/2010/main" spid="_x0000_s2052"/>
            </a:ext>
            <a:ext uri="{FF2B5EF4-FFF2-40B4-BE49-F238E27FC236}">
              <a16:creationId xmlns:a16="http://schemas.microsoft.com/office/drawing/2014/main" id="{795AB9D4-2C5F-48C2-8440-7339A1EBC3A6}"/>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099" name="Drop Down 4" hidden="1">
          <a:extLst>
            <a:ext uri="{63B3BB69-23CF-44E3-9099-C40C66FF867C}">
              <a14:compatExt xmlns:a14="http://schemas.microsoft.com/office/drawing/2010/main" spid="_x0000_s2052"/>
            </a:ext>
            <a:ext uri="{FF2B5EF4-FFF2-40B4-BE49-F238E27FC236}">
              <a16:creationId xmlns:a16="http://schemas.microsoft.com/office/drawing/2014/main" id="{52F84394-52CA-4185-88E0-66834DD75B34}"/>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00" name="Drop Down 20" hidden="1">
          <a:extLst>
            <a:ext uri="{63B3BB69-23CF-44E3-9099-C40C66FF867C}">
              <a14:compatExt xmlns:a14="http://schemas.microsoft.com/office/drawing/2010/main" spid="_x0000_s2068"/>
            </a:ext>
            <a:ext uri="{FF2B5EF4-FFF2-40B4-BE49-F238E27FC236}">
              <a16:creationId xmlns:a16="http://schemas.microsoft.com/office/drawing/2014/main" id="{7F6E8E57-3549-40FC-8530-E38B31A63A56}"/>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01" name="Drop Down 24" hidden="1">
          <a:extLst>
            <a:ext uri="{63B3BB69-23CF-44E3-9099-C40C66FF867C}">
              <a14:compatExt xmlns:a14="http://schemas.microsoft.com/office/drawing/2010/main" spid="_x0000_s2072"/>
            </a:ext>
            <a:ext uri="{FF2B5EF4-FFF2-40B4-BE49-F238E27FC236}">
              <a16:creationId xmlns:a16="http://schemas.microsoft.com/office/drawing/2014/main" id="{9B2AF8E3-D1CD-4CDB-B96B-E8280F48BC3D}"/>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02" name="Drop Down 4" hidden="1">
          <a:extLst>
            <a:ext uri="{63B3BB69-23CF-44E3-9099-C40C66FF867C}">
              <a14:compatExt xmlns:a14="http://schemas.microsoft.com/office/drawing/2010/main" spid="_x0000_s2052"/>
            </a:ext>
            <a:ext uri="{FF2B5EF4-FFF2-40B4-BE49-F238E27FC236}">
              <a16:creationId xmlns:a16="http://schemas.microsoft.com/office/drawing/2014/main" id="{2C045CAC-3BF1-48B3-80A7-AC4776DCCF21}"/>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03" name="Drop Down 4" hidden="1">
          <a:extLst>
            <a:ext uri="{63B3BB69-23CF-44E3-9099-C40C66FF867C}">
              <a14:compatExt xmlns:a14="http://schemas.microsoft.com/office/drawing/2010/main" spid="_x0000_s2052"/>
            </a:ext>
            <a:ext uri="{FF2B5EF4-FFF2-40B4-BE49-F238E27FC236}">
              <a16:creationId xmlns:a16="http://schemas.microsoft.com/office/drawing/2014/main" id="{ACB96747-C308-459D-B661-9C62A0791DC3}"/>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04" name="Drop Down 4" hidden="1">
          <a:extLst>
            <a:ext uri="{63B3BB69-23CF-44E3-9099-C40C66FF867C}">
              <a14:compatExt xmlns:a14="http://schemas.microsoft.com/office/drawing/2010/main" spid="_x0000_s2052"/>
            </a:ext>
            <a:ext uri="{FF2B5EF4-FFF2-40B4-BE49-F238E27FC236}">
              <a16:creationId xmlns:a16="http://schemas.microsoft.com/office/drawing/2014/main" id="{9581A009-8A8F-444B-8C6E-3B14F12154B9}"/>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05" name="Drop Down 4" hidden="1">
          <a:extLst>
            <a:ext uri="{63B3BB69-23CF-44E3-9099-C40C66FF867C}">
              <a14:compatExt xmlns:a14="http://schemas.microsoft.com/office/drawing/2010/main" spid="_x0000_s2052"/>
            </a:ext>
            <a:ext uri="{FF2B5EF4-FFF2-40B4-BE49-F238E27FC236}">
              <a16:creationId xmlns:a16="http://schemas.microsoft.com/office/drawing/2014/main" id="{06ABE2A3-263F-43FC-B15E-E6B3F343E6E8}"/>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06" name="Drop Down 4" hidden="1">
          <a:extLst>
            <a:ext uri="{63B3BB69-23CF-44E3-9099-C40C66FF867C}">
              <a14:compatExt xmlns:a14="http://schemas.microsoft.com/office/drawing/2010/main" spid="_x0000_s2052"/>
            </a:ext>
            <a:ext uri="{FF2B5EF4-FFF2-40B4-BE49-F238E27FC236}">
              <a16:creationId xmlns:a16="http://schemas.microsoft.com/office/drawing/2014/main" id="{7B019B57-6A2B-4A41-B19F-849BAE416587}"/>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07" name="Drop Down 20" hidden="1">
          <a:extLst>
            <a:ext uri="{63B3BB69-23CF-44E3-9099-C40C66FF867C}">
              <a14:compatExt xmlns:a14="http://schemas.microsoft.com/office/drawing/2010/main" spid="_x0000_s2068"/>
            </a:ext>
            <a:ext uri="{FF2B5EF4-FFF2-40B4-BE49-F238E27FC236}">
              <a16:creationId xmlns:a16="http://schemas.microsoft.com/office/drawing/2014/main" id="{F61C6C32-F35F-4A50-8F6B-56C565E30658}"/>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08" name="Drop Down 24" hidden="1">
          <a:extLst>
            <a:ext uri="{63B3BB69-23CF-44E3-9099-C40C66FF867C}">
              <a14:compatExt xmlns:a14="http://schemas.microsoft.com/office/drawing/2010/main" spid="_x0000_s2072"/>
            </a:ext>
            <a:ext uri="{FF2B5EF4-FFF2-40B4-BE49-F238E27FC236}">
              <a16:creationId xmlns:a16="http://schemas.microsoft.com/office/drawing/2014/main" id="{FA19B14D-FA81-4290-B06F-111A0555159D}"/>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09" name="Drop Down 4" hidden="1">
          <a:extLst>
            <a:ext uri="{63B3BB69-23CF-44E3-9099-C40C66FF867C}">
              <a14:compatExt xmlns:a14="http://schemas.microsoft.com/office/drawing/2010/main" spid="_x0000_s2052"/>
            </a:ext>
            <a:ext uri="{FF2B5EF4-FFF2-40B4-BE49-F238E27FC236}">
              <a16:creationId xmlns:a16="http://schemas.microsoft.com/office/drawing/2014/main" id="{7C698EC8-C62F-4289-9578-6B3FB4E7CE31}"/>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10" name="Drop Down 4" hidden="1">
          <a:extLst>
            <a:ext uri="{63B3BB69-23CF-44E3-9099-C40C66FF867C}">
              <a14:compatExt xmlns:a14="http://schemas.microsoft.com/office/drawing/2010/main" spid="_x0000_s2052"/>
            </a:ext>
            <a:ext uri="{FF2B5EF4-FFF2-40B4-BE49-F238E27FC236}">
              <a16:creationId xmlns:a16="http://schemas.microsoft.com/office/drawing/2014/main" id="{C2E286E0-A422-4615-AD45-A898FFC416FA}"/>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11" name="Drop Down 4" hidden="1">
          <a:extLst>
            <a:ext uri="{63B3BB69-23CF-44E3-9099-C40C66FF867C}">
              <a14:compatExt xmlns:a14="http://schemas.microsoft.com/office/drawing/2010/main" spid="_x0000_s2052"/>
            </a:ext>
            <a:ext uri="{FF2B5EF4-FFF2-40B4-BE49-F238E27FC236}">
              <a16:creationId xmlns:a16="http://schemas.microsoft.com/office/drawing/2014/main" id="{D9D2FF5C-C5C4-4946-963B-572FC8C16D39}"/>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12" name="Drop Down 4" hidden="1">
          <a:extLst>
            <a:ext uri="{63B3BB69-23CF-44E3-9099-C40C66FF867C}">
              <a14:compatExt xmlns:a14="http://schemas.microsoft.com/office/drawing/2010/main" spid="_x0000_s2052"/>
            </a:ext>
            <a:ext uri="{FF2B5EF4-FFF2-40B4-BE49-F238E27FC236}">
              <a16:creationId xmlns:a16="http://schemas.microsoft.com/office/drawing/2014/main" id="{939ABEFD-0052-4360-8AE8-64523A788D53}"/>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13" name="Drop Down 4" hidden="1">
          <a:extLst>
            <a:ext uri="{63B3BB69-23CF-44E3-9099-C40C66FF867C}">
              <a14:compatExt xmlns:a14="http://schemas.microsoft.com/office/drawing/2010/main" spid="_x0000_s2052"/>
            </a:ext>
            <a:ext uri="{FF2B5EF4-FFF2-40B4-BE49-F238E27FC236}">
              <a16:creationId xmlns:a16="http://schemas.microsoft.com/office/drawing/2014/main" id="{58FA8964-0B55-463A-83C8-5DFA435A45A0}"/>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14" name="Drop Down 20" hidden="1">
          <a:extLst>
            <a:ext uri="{63B3BB69-23CF-44E3-9099-C40C66FF867C}">
              <a14:compatExt xmlns:a14="http://schemas.microsoft.com/office/drawing/2010/main" spid="_x0000_s2068"/>
            </a:ext>
            <a:ext uri="{FF2B5EF4-FFF2-40B4-BE49-F238E27FC236}">
              <a16:creationId xmlns:a16="http://schemas.microsoft.com/office/drawing/2014/main" id="{A3440FBA-42B6-484F-954E-2BF8536508AB}"/>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15" name="Drop Down 24" hidden="1">
          <a:extLst>
            <a:ext uri="{63B3BB69-23CF-44E3-9099-C40C66FF867C}">
              <a14:compatExt xmlns:a14="http://schemas.microsoft.com/office/drawing/2010/main" spid="_x0000_s2072"/>
            </a:ext>
            <a:ext uri="{FF2B5EF4-FFF2-40B4-BE49-F238E27FC236}">
              <a16:creationId xmlns:a16="http://schemas.microsoft.com/office/drawing/2014/main" id="{3E961B01-19FA-420A-93EF-139EF14DCC48}"/>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16" name="Drop Down 4" hidden="1">
          <a:extLst>
            <a:ext uri="{63B3BB69-23CF-44E3-9099-C40C66FF867C}">
              <a14:compatExt xmlns:a14="http://schemas.microsoft.com/office/drawing/2010/main" spid="_x0000_s2052"/>
            </a:ext>
            <a:ext uri="{FF2B5EF4-FFF2-40B4-BE49-F238E27FC236}">
              <a16:creationId xmlns:a16="http://schemas.microsoft.com/office/drawing/2014/main" id="{516EEAF8-A3F7-4F40-BF95-A8EF2DC53C72}"/>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17" name="Drop Down 4" hidden="1">
          <a:extLst>
            <a:ext uri="{63B3BB69-23CF-44E3-9099-C40C66FF867C}">
              <a14:compatExt xmlns:a14="http://schemas.microsoft.com/office/drawing/2010/main" spid="_x0000_s2052"/>
            </a:ext>
            <a:ext uri="{FF2B5EF4-FFF2-40B4-BE49-F238E27FC236}">
              <a16:creationId xmlns:a16="http://schemas.microsoft.com/office/drawing/2014/main" id="{7D01335E-6C28-4A75-8319-E39B2397B60D}"/>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18" name="Drop Down 4" hidden="1">
          <a:extLst>
            <a:ext uri="{63B3BB69-23CF-44E3-9099-C40C66FF867C}">
              <a14:compatExt xmlns:a14="http://schemas.microsoft.com/office/drawing/2010/main" spid="_x0000_s2052"/>
            </a:ext>
            <a:ext uri="{FF2B5EF4-FFF2-40B4-BE49-F238E27FC236}">
              <a16:creationId xmlns:a16="http://schemas.microsoft.com/office/drawing/2014/main" id="{AC870716-C787-4B83-9101-17446A6575D8}"/>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19" name="Drop Down 4" hidden="1">
          <a:extLst>
            <a:ext uri="{63B3BB69-23CF-44E3-9099-C40C66FF867C}">
              <a14:compatExt xmlns:a14="http://schemas.microsoft.com/office/drawing/2010/main" spid="_x0000_s2052"/>
            </a:ext>
            <a:ext uri="{FF2B5EF4-FFF2-40B4-BE49-F238E27FC236}">
              <a16:creationId xmlns:a16="http://schemas.microsoft.com/office/drawing/2014/main" id="{AF4C9154-2761-499C-878A-B482613DEE87}"/>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20" name="Drop Down 4" hidden="1">
          <a:extLst>
            <a:ext uri="{63B3BB69-23CF-44E3-9099-C40C66FF867C}">
              <a14:compatExt xmlns:a14="http://schemas.microsoft.com/office/drawing/2010/main" spid="_x0000_s2052"/>
            </a:ext>
            <a:ext uri="{FF2B5EF4-FFF2-40B4-BE49-F238E27FC236}">
              <a16:creationId xmlns:a16="http://schemas.microsoft.com/office/drawing/2014/main" id="{0869BFD2-E563-4143-A39F-CEAF31B1AEEE}"/>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21" name="Drop Down 20" hidden="1">
          <a:extLst>
            <a:ext uri="{63B3BB69-23CF-44E3-9099-C40C66FF867C}">
              <a14:compatExt xmlns:a14="http://schemas.microsoft.com/office/drawing/2010/main" spid="_x0000_s2068"/>
            </a:ext>
            <a:ext uri="{FF2B5EF4-FFF2-40B4-BE49-F238E27FC236}">
              <a16:creationId xmlns:a16="http://schemas.microsoft.com/office/drawing/2014/main" id="{5A8A7031-76C4-4973-821C-7C7BC1D708A1}"/>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22" name="Drop Down 24" hidden="1">
          <a:extLst>
            <a:ext uri="{63B3BB69-23CF-44E3-9099-C40C66FF867C}">
              <a14:compatExt xmlns:a14="http://schemas.microsoft.com/office/drawing/2010/main" spid="_x0000_s2072"/>
            </a:ext>
            <a:ext uri="{FF2B5EF4-FFF2-40B4-BE49-F238E27FC236}">
              <a16:creationId xmlns:a16="http://schemas.microsoft.com/office/drawing/2014/main" id="{C5509DD0-257D-440D-900A-1BDA70FACD58}"/>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23" name="Drop Down 4" hidden="1">
          <a:extLst>
            <a:ext uri="{63B3BB69-23CF-44E3-9099-C40C66FF867C}">
              <a14:compatExt xmlns:a14="http://schemas.microsoft.com/office/drawing/2010/main" spid="_x0000_s2052"/>
            </a:ext>
            <a:ext uri="{FF2B5EF4-FFF2-40B4-BE49-F238E27FC236}">
              <a16:creationId xmlns:a16="http://schemas.microsoft.com/office/drawing/2014/main" id="{EB56032F-05B6-4B55-B1D7-3AECF94E59A1}"/>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24" name="Drop Down 4" hidden="1">
          <a:extLst>
            <a:ext uri="{63B3BB69-23CF-44E3-9099-C40C66FF867C}">
              <a14:compatExt xmlns:a14="http://schemas.microsoft.com/office/drawing/2010/main" spid="_x0000_s2052"/>
            </a:ext>
            <a:ext uri="{FF2B5EF4-FFF2-40B4-BE49-F238E27FC236}">
              <a16:creationId xmlns:a16="http://schemas.microsoft.com/office/drawing/2014/main" id="{AC5FD39F-00BA-40B2-962A-21BDAF333B90}"/>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25" name="Drop Down 4" hidden="1">
          <a:extLst>
            <a:ext uri="{63B3BB69-23CF-44E3-9099-C40C66FF867C}">
              <a14:compatExt xmlns:a14="http://schemas.microsoft.com/office/drawing/2010/main" spid="_x0000_s2052"/>
            </a:ext>
            <a:ext uri="{FF2B5EF4-FFF2-40B4-BE49-F238E27FC236}">
              <a16:creationId xmlns:a16="http://schemas.microsoft.com/office/drawing/2014/main" id="{C281A383-645B-417B-A0F7-1EB27CAA9529}"/>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26" name="Drop Down 4" hidden="1">
          <a:extLst>
            <a:ext uri="{63B3BB69-23CF-44E3-9099-C40C66FF867C}">
              <a14:compatExt xmlns:a14="http://schemas.microsoft.com/office/drawing/2010/main" spid="_x0000_s2052"/>
            </a:ext>
            <a:ext uri="{FF2B5EF4-FFF2-40B4-BE49-F238E27FC236}">
              <a16:creationId xmlns:a16="http://schemas.microsoft.com/office/drawing/2014/main" id="{B6BC2B9A-0D7E-4F59-BD8C-C391B9E0A162}"/>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27" name="Drop Down 4" hidden="1">
          <a:extLst>
            <a:ext uri="{63B3BB69-23CF-44E3-9099-C40C66FF867C}">
              <a14:compatExt xmlns:a14="http://schemas.microsoft.com/office/drawing/2010/main" spid="_x0000_s2052"/>
            </a:ext>
            <a:ext uri="{FF2B5EF4-FFF2-40B4-BE49-F238E27FC236}">
              <a16:creationId xmlns:a16="http://schemas.microsoft.com/office/drawing/2014/main" id="{C56FD70A-81C5-447D-A7E7-9BCAA761A62D}"/>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28" name="Drop Down 20" hidden="1">
          <a:extLst>
            <a:ext uri="{63B3BB69-23CF-44E3-9099-C40C66FF867C}">
              <a14:compatExt xmlns:a14="http://schemas.microsoft.com/office/drawing/2010/main" spid="_x0000_s2068"/>
            </a:ext>
            <a:ext uri="{FF2B5EF4-FFF2-40B4-BE49-F238E27FC236}">
              <a16:creationId xmlns:a16="http://schemas.microsoft.com/office/drawing/2014/main" id="{BD697F34-A0D6-4BBE-8A47-5C8D62C29413}"/>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29" name="Drop Down 24" hidden="1">
          <a:extLst>
            <a:ext uri="{63B3BB69-23CF-44E3-9099-C40C66FF867C}">
              <a14:compatExt xmlns:a14="http://schemas.microsoft.com/office/drawing/2010/main" spid="_x0000_s2072"/>
            </a:ext>
            <a:ext uri="{FF2B5EF4-FFF2-40B4-BE49-F238E27FC236}">
              <a16:creationId xmlns:a16="http://schemas.microsoft.com/office/drawing/2014/main" id="{D1C225AB-C041-4220-BA35-CFAB579C601E}"/>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30" name="Drop Down 4" hidden="1">
          <a:extLst>
            <a:ext uri="{63B3BB69-23CF-44E3-9099-C40C66FF867C}">
              <a14:compatExt xmlns:a14="http://schemas.microsoft.com/office/drawing/2010/main" spid="_x0000_s2052"/>
            </a:ext>
            <a:ext uri="{FF2B5EF4-FFF2-40B4-BE49-F238E27FC236}">
              <a16:creationId xmlns:a16="http://schemas.microsoft.com/office/drawing/2014/main" id="{ED7740A5-3841-4A26-9B1C-5F669AF3536E}"/>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31" name="Drop Down 4" hidden="1">
          <a:extLst>
            <a:ext uri="{63B3BB69-23CF-44E3-9099-C40C66FF867C}">
              <a14:compatExt xmlns:a14="http://schemas.microsoft.com/office/drawing/2010/main" spid="_x0000_s2052"/>
            </a:ext>
            <a:ext uri="{FF2B5EF4-FFF2-40B4-BE49-F238E27FC236}">
              <a16:creationId xmlns:a16="http://schemas.microsoft.com/office/drawing/2014/main" id="{0155233E-DE28-4338-B8AE-6706F98294BC}"/>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32" name="Drop Down 4" hidden="1">
          <a:extLst>
            <a:ext uri="{63B3BB69-23CF-44E3-9099-C40C66FF867C}">
              <a14:compatExt xmlns:a14="http://schemas.microsoft.com/office/drawing/2010/main" spid="_x0000_s2052"/>
            </a:ext>
            <a:ext uri="{FF2B5EF4-FFF2-40B4-BE49-F238E27FC236}">
              <a16:creationId xmlns:a16="http://schemas.microsoft.com/office/drawing/2014/main" id="{6B50C5FB-BE39-4496-8FDA-11DE590D0CB6}"/>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33" name="Drop Down 4" hidden="1">
          <a:extLst>
            <a:ext uri="{63B3BB69-23CF-44E3-9099-C40C66FF867C}">
              <a14:compatExt xmlns:a14="http://schemas.microsoft.com/office/drawing/2010/main" spid="_x0000_s2052"/>
            </a:ext>
            <a:ext uri="{FF2B5EF4-FFF2-40B4-BE49-F238E27FC236}">
              <a16:creationId xmlns:a16="http://schemas.microsoft.com/office/drawing/2014/main" id="{F5FA186D-9CE3-4EA8-8FEF-5EFFD6EDDCEE}"/>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34" name="Drop Down 4" hidden="1">
          <a:extLst>
            <a:ext uri="{63B3BB69-23CF-44E3-9099-C40C66FF867C}">
              <a14:compatExt xmlns:a14="http://schemas.microsoft.com/office/drawing/2010/main" spid="_x0000_s2052"/>
            </a:ext>
            <a:ext uri="{FF2B5EF4-FFF2-40B4-BE49-F238E27FC236}">
              <a16:creationId xmlns:a16="http://schemas.microsoft.com/office/drawing/2014/main" id="{043A6646-ADE0-48B5-A6FD-0F81FED4141B}"/>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35" name="Drop Down 20" hidden="1">
          <a:extLst>
            <a:ext uri="{63B3BB69-23CF-44E3-9099-C40C66FF867C}">
              <a14:compatExt xmlns:a14="http://schemas.microsoft.com/office/drawing/2010/main" spid="_x0000_s2068"/>
            </a:ext>
            <a:ext uri="{FF2B5EF4-FFF2-40B4-BE49-F238E27FC236}">
              <a16:creationId xmlns:a16="http://schemas.microsoft.com/office/drawing/2014/main" id="{460DDCE3-826E-424C-B313-A53E139E5DDA}"/>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36" name="Drop Down 24" hidden="1">
          <a:extLst>
            <a:ext uri="{63B3BB69-23CF-44E3-9099-C40C66FF867C}">
              <a14:compatExt xmlns:a14="http://schemas.microsoft.com/office/drawing/2010/main" spid="_x0000_s2072"/>
            </a:ext>
            <a:ext uri="{FF2B5EF4-FFF2-40B4-BE49-F238E27FC236}">
              <a16:creationId xmlns:a16="http://schemas.microsoft.com/office/drawing/2014/main" id="{BD89E28C-B43F-4C35-818E-94C7D0C6F3CF}"/>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37" name="Drop Down 4" hidden="1">
          <a:extLst>
            <a:ext uri="{63B3BB69-23CF-44E3-9099-C40C66FF867C}">
              <a14:compatExt xmlns:a14="http://schemas.microsoft.com/office/drawing/2010/main" spid="_x0000_s2052"/>
            </a:ext>
            <a:ext uri="{FF2B5EF4-FFF2-40B4-BE49-F238E27FC236}">
              <a16:creationId xmlns:a16="http://schemas.microsoft.com/office/drawing/2014/main" id="{DB0E8C63-4716-43AF-A672-B6CC4E86F62C}"/>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38" name="Drop Down 4" hidden="1">
          <a:extLst>
            <a:ext uri="{63B3BB69-23CF-44E3-9099-C40C66FF867C}">
              <a14:compatExt xmlns:a14="http://schemas.microsoft.com/office/drawing/2010/main" spid="_x0000_s2052"/>
            </a:ext>
            <a:ext uri="{FF2B5EF4-FFF2-40B4-BE49-F238E27FC236}">
              <a16:creationId xmlns:a16="http://schemas.microsoft.com/office/drawing/2014/main" id="{F48A4955-C2F7-412E-B2F0-690BACCA4982}"/>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39" name="Drop Down 4" hidden="1">
          <a:extLst>
            <a:ext uri="{63B3BB69-23CF-44E3-9099-C40C66FF867C}">
              <a14:compatExt xmlns:a14="http://schemas.microsoft.com/office/drawing/2010/main" spid="_x0000_s2052"/>
            </a:ext>
            <a:ext uri="{FF2B5EF4-FFF2-40B4-BE49-F238E27FC236}">
              <a16:creationId xmlns:a16="http://schemas.microsoft.com/office/drawing/2014/main" id="{286D0EEA-735D-4CBE-B881-326FEFF776FD}"/>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40" name="Drop Down 4" hidden="1">
          <a:extLst>
            <a:ext uri="{63B3BB69-23CF-44E3-9099-C40C66FF867C}">
              <a14:compatExt xmlns:a14="http://schemas.microsoft.com/office/drawing/2010/main" spid="_x0000_s2052"/>
            </a:ext>
            <a:ext uri="{FF2B5EF4-FFF2-40B4-BE49-F238E27FC236}">
              <a16:creationId xmlns:a16="http://schemas.microsoft.com/office/drawing/2014/main" id="{AD3BA03C-A831-4205-A67A-452824176E29}"/>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41" name="Drop Down 4" hidden="1">
          <a:extLst>
            <a:ext uri="{63B3BB69-23CF-44E3-9099-C40C66FF867C}">
              <a14:compatExt xmlns:a14="http://schemas.microsoft.com/office/drawing/2010/main" spid="_x0000_s2052"/>
            </a:ext>
            <a:ext uri="{FF2B5EF4-FFF2-40B4-BE49-F238E27FC236}">
              <a16:creationId xmlns:a16="http://schemas.microsoft.com/office/drawing/2014/main" id="{B99A8AEF-B5F4-4B0E-95BD-986329A050A3}"/>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42" name="Drop Down 20" hidden="1">
          <a:extLst>
            <a:ext uri="{63B3BB69-23CF-44E3-9099-C40C66FF867C}">
              <a14:compatExt xmlns:a14="http://schemas.microsoft.com/office/drawing/2010/main" spid="_x0000_s2068"/>
            </a:ext>
            <a:ext uri="{FF2B5EF4-FFF2-40B4-BE49-F238E27FC236}">
              <a16:creationId xmlns:a16="http://schemas.microsoft.com/office/drawing/2014/main" id="{292E7333-DE0F-46F7-84CC-C7C90A0F310C}"/>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43" name="Drop Down 24" hidden="1">
          <a:extLst>
            <a:ext uri="{63B3BB69-23CF-44E3-9099-C40C66FF867C}">
              <a14:compatExt xmlns:a14="http://schemas.microsoft.com/office/drawing/2010/main" spid="_x0000_s2072"/>
            </a:ext>
            <a:ext uri="{FF2B5EF4-FFF2-40B4-BE49-F238E27FC236}">
              <a16:creationId xmlns:a16="http://schemas.microsoft.com/office/drawing/2014/main" id="{72864545-D796-4915-A9F1-8C907E990C9F}"/>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44" name="Drop Down 4" hidden="1">
          <a:extLst>
            <a:ext uri="{63B3BB69-23CF-44E3-9099-C40C66FF867C}">
              <a14:compatExt xmlns:a14="http://schemas.microsoft.com/office/drawing/2010/main" spid="_x0000_s2052"/>
            </a:ext>
            <a:ext uri="{FF2B5EF4-FFF2-40B4-BE49-F238E27FC236}">
              <a16:creationId xmlns:a16="http://schemas.microsoft.com/office/drawing/2014/main" id="{71A88E34-DBA9-43B1-B262-C64D7A1A4A76}"/>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45" name="Drop Down 4" hidden="1">
          <a:extLst>
            <a:ext uri="{63B3BB69-23CF-44E3-9099-C40C66FF867C}">
              <a14:compatExt xmlns:a14="http://schemas.microsoft.com/office/drawing/2010/main" spid="_x0000_s2052"/>
            </a:ext>
            <a:ext uri="{FF2B5EF4-FFF2-40B4-BE49-F238E27FC236}">
              <a16:creationId xmlns:a16="http://schemas.microsoft.com/office/drawing/2014/main" id="{04EFEB57-9767-4AA6-A15F-CE11B0861C81}"/>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46" name="Drop Down 4" hidden="1">
          <a:extLst>
            <a:ext uri="{63B3BB69-23CF-44E3-9099-C40C66FF867C}">
              <a14:compatExt xmlns:a14="http://schemas.microsoft.com/office/drawing/2010/main" spid="_x0000_s2052"/>
            </a:ext>
            <a:ext uri="{FF2B5EF4-FFF2-40B4-BE49-F238E27FC236}">
              <a16:creationId xmlns:a16="http://schemas.microsoft.com/office/drawing/2014/main" id="{9DD1FBC6-49D6-48CB-919F-3710B4400427}"/>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47" name="Drop Down 4" hidden="1">
          <a:extLst>
            <a:ext uri="{63B3BB69-23CF-44E3-9099-C40C66FF867C}">
              <a14:compatExt xmlns:a14="http://schemas.microsoft.com/office/drawing/2010/main" spid="_x0000_s2052"/>
            </a:ext>
            <a:ext uri="{FF2B5EF4-FFF2-40B4-BE49-F238E27FC236}">
              <a16:creationId xmlns:a16="http://schemas.microsoft.com/office/drawing/2014/main" id="{AD085438-EFAD-40E4-B49B-3CEE3D74190D}"/>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48" name="Drop Down 4" hidden="1">
          <a:extLst>
            <a:ext uri="{63B3BB69-23CF-44E3-9099-C40C66FF867C}">
              <a14:compatExt xmlns:a14="http://schemas.microsoft.com/office/drawing/2010/main" spid="_x0000_s2052"/>
            </a:ext>
            <a:ext uri="{FF2B5EF4-FFF2-40B4-BE49-F238E27FC236}">
              <a16:creationId xmlns:a16="http://schemas.microsoft.com/office/drawing/2014/main" id="{3168D9F0-1EAC-4E6C-9D40-BD3DC431484C}"/>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49" name="Drop Down 20" hidden="1">
          <a:extLst>
            <a:ext uri="{63B3BB69-23CF-44E3-9099-C40C66FF867C}">
              <a14:compatExt xmlns:a14="http://schemas.microsoft.com/office/drawing/2010/main" spid="_x0000_s2068"/>
            </a:ext>
            <a:ext uri="{FF2B5EF4-FFF2-40B4-BE49-F238E27FC236}">
              <a16:creationId xmlns:a16="http://schemas.microsoft.com/office/drawing/2014/main" id="{D38FBF70-2174-4421-A8DF-A0E36C21E358}"/>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50" name="Drop Down 24" hidden="1">
          <a:extLst>
            <a:ext uri="{63B3BB69-23CF-44E3-9099-C40C66FF867C}">
              <a14:compatExt xmlns:a14="http://schemas.microsoft.com/office/drawing/2010/main" spid="_x0000_s2072"/>
            </a:ext>
            <a:ext uri="{FF2B5EF4-FFF2-40B4-BE49-F238E27FC236}">
              <a16:creationId xmlns:a16="http://schemas.microsoft.com/office/drawing/2014/main" id="{E0CEC984-8237-4AA7-BBA9-D883DD73BCA2}"/>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51" name="Drop Down 4" hidden="1">
          <a:extLst>
            <a:ext uri="{63B3BB69-23CF-44E3-9099-C40C66FF867C}">
              <a14:compatExt xmlns:a14="http://schemas.microsoft.com/office/drawing/2010/main" spid="_x0000_s2052"/>
            </a:ext>
            <a:ext uri="{FF2B5EF4-FFF2-40B4-BE49-F238E27FC236}">
              <a16:creationId xmlns:a16="http://schemas.microsoft.com/office/drawing/2014/main" id="{0A1A5DF4-2B61-4631-A054-4E187FF80445}"/>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52" name="Drop Down 4" hidden="1">
          <a:extLst>
            <a:ext uri="{63B3BB69-23CF-44E3-9099-C40C66FF867C}">
              <a14:compatExt xmlns:a14="http://schemas.microsoft.com/office/drawing/2010/main" spid="_x0000_s2052"/>
            </a:ext>
            <a:ext uri="{FF2B5EF4-FFF2-40B4-BE49-F238E27FC236}">
              <a16:creationId xmlns:a16="http://schemas.microsoft.com/office/drawing/2014/main" id="{3961BF41-2F16-4A0B-9550-6110B61D5382}"/>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53" name="Drop Down 4" hidden="1">
          <a:extLst>
            <a:ext uri="{63B3BB69-23CF-44E3-9099-C40C66FF867C}">
              <a14:compatExt xmlns:a14="http://schemas.microsoft.com/office/drawing/2010/main" spid="_x0000_s2052"/>
            </a:ext>
            <a:ext uri="{FF2B5EF4-FFF2-40B4-BE49-F238E27FC236}">
              <a16:creationId xmlns:a16="http://schemas.microsoft.com/office/drawing/2014/main" id="{18C2DACD-CE4E-4110-A6FB-2C76900F76B3}"/>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54" name="Drop Down 4" hidden="1">
          <a:extLst>
            <a:ext uri="{63B3BB69-23CF-44E3-9099-C40C66FF867C}">
              <a14:compatExt xmlns:a14="http://schemas.microsoft.com/office/drawing/2010/main" spid="_x0000_s2052"/>
            </a:ext>
            <a:ext uri="{FF2B5EF4-FFF2-40B4-BE49-F238E27FC236}">
              <a16:creationId xmlns:a16="http://schemas.microsoft.com/office/drawing/2014/main" id="{5B87F589-014E-4F29-8BDD-ABF58C9C7C08}"/>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55" name="Drop Down 4" hidden="1">
          <a:extLst>
            <a:ext uri="{63B3BB69-23CF-44E3-9099-C40C66FF867C}">
              <a14:compatExt xmlns:a14="http://schemas.microsoft.com/office/drawing/2010/main" spid="_x0000_s2052"/>
            </a:ext>
            <a:ext uri="{FF2B5EF4-FFF2-40B4-BE49-F238E27FC236}">
              <a16:creationId xmlns:a16="http://schemas.microsoft.com/office/drawing/2014/main" id="{493C1A40-24DA-493D-A3EA-A72AE985C508}"/>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56" name="Drop Down 20" hidden="1">
          <a:extLst>
            <a:ext uri="{63B3BB69-23CF-44E3-9099-C40C66FF867C}">
              <a14:compatExt xmlns:a14="http://schemas.microsoft.com/office/drawing/2010/main" spid="_x0000_s2068"/>
            </a:ext>
            <a:ext uri="{FF2B5EF4-FFF2-40B4-BE49-F238E27FC236}">
              <a16:creationId xmlns:a16="http://schemas.microsoft.com/office/drawing/2014/main" id="{AEE41A85-D23B-47A9-875D-292E3688CC6B}"/>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57" name="Drop Down 24" hidden="1">
          <a:extLst>
            <a:ext uri="{63B3BB69-23CF-44E3-9099-C40C66FF867C}">
              <a14:compatExt xmlns:a14="http://schemas.microsoft.com/office/drawing/2010/main" spid="_x0000_s2072"/>
            </a:ext>
            <a:ext uri="{FF2B5EF4-FFF2-40B4-BE49-F238E27FC236}">
              <a16:creationId xmlns:a16="http://schemas.microsoft.com/office/drawing/2014/main" id="{3A084D8B-4320-4072-ADCF-5A700B127E52}"/>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58" name="Drop Down 4" hidden="1">
          <a:extLst>
            <a:ext uri="{63B3BB69-23CF-44E3-9099-C40C66FF867C}">
              <a14:compatExt xmlns:a14="http://schemas.microsoft.com/office/drawing/2010/main" spid="_x0000_s2052"/>
            </a:ext>
            <a:ext uri="{FF2B5EF4-FFF2-40B4-BE49-F238E27FC236}">
              <a16:creationId xmlns:a16="http://schemas.microsoft.com/office/drawing/2014/main" id="{25FFB345-36AC-4FCA-9651-B28522F8A509}"/>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59" name="Drop Down 4" hidden="1">
          <a:extLst>
            <a:ext uri="{63B3BB69-23CF-44E3-9099-C40C66FF867C}">
              <a14:compatExt xmlns:a14="http://schemas.microsoft.com/office/drawing/2010/main" spid="_x0000_s2052"/>
            </a:ext>
            <a:ext uri="{FF2B5EF4-FFF2-40B4-BE49-F238E27FC236}">
              <a16:creationId xmlns:a16="http://schemas.microsoft.com/office/drawing/2014/main" id="{0AD6AC22-BC77-493A-A086-128F23C58FF1}"/>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60" name="Drop Down 4" hidden="1">
          <a:extLst>
            <a:ext uri="{63B3BB69-23CF-44E3-9099-C40C66FF867C}">
              <a14:compatExt xmlns:a14="http://schemas.microsoft.com/office/drawing/2010/main" spid="_x0000_s2052"/>
            </a:ext>
            <a:ext uri="{FF2B5EF4-FFF2-40B4-BE49-F238E27FC236}">
              <a16:creationId xmlns:a16="http://schemas.microsoft.com/office/drawing/2014/main" id="{15D4C543-EEE5-4095-B3C4-8020FE6B5B6D}"/>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61" name="Drop Down 4" hidden="1">
          <a:extLst>
            <a:ext uri="{63B3BB69-23CF-44E3-9099-C40C66FF867C}">
              <a14:compatExt xmlns:a14="http://schemas.microsoft.com/office/drawing/2010/main" spid="_x0000_s2052"/>
            </a:ext>
            <a:ext uri="{FF2B5EF4-FFF2-40B4-BE49-F238E27FC236}">
              <a16:creationId xmlns:a16="http://schemas.microsoft.com/office/drawing/2014/main" id="{B97AD536-5C85-4C73-8714-9E1D96D469FB}"/>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62" name="Drop Down 4" hidden="1">
          <a:extLst>
            <a:ext uri="{63B3BB69-23CF-44E3-9099-C40C66FF867C}">
              <a14:compatExt xmlns:a14="http://schemas.microsoft.com/office/drawing/2010/main" spid="_x0000_s2052"/>
            </a:ext>
            <a:ext uri="{FF2B5EF4-FFF2-40B4-BE49-F238E27FC236}">
              <a16:creationId xmlns:a16="http://schemas.microsoft.com/office/drawing/2014/main" id="{EF9FA354-610C-49E8-96AF-137B04B66C83}"/>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63" name="Drop Down 20" hidden="1">
          <a:extLst>
            <a:ext uri="{63B3BB69-23CF-44E3-9099-C40C66FF867C}">
              <a14:compatExt xmlns:a14="http://schemas.microsoft.com/office/drawing/2010/main" spid="_x0000_s2068"/>
            </a:ext>
            <a:ext uri="{FF2B5EF4-FFF2-40B4-BE49-F238E27FC236}">
              <a16:creationId xmlns:a16="http://schemas.microsoft.com/office/drawing/2014/main" id="{ADA6C90E-A199-4434-871E-CBD189C65A5C}"/>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64" name="Drop Down 24" hidden="1">
          <a:extLst>
            <a:ext uri="{63B3BB69-23CF-44E3-9099-C40C66FF867C}">
              <a14:compatExt xmlns:a14="http://schemas.microsoft.com/office/drawing/2010/main" spid="_x0000_s2072"/>
            </a:ext>
            <a:ext uri="{FF2B5EF4-FFF2-40B4-BE49-F238E27FC236}">
              <a16:creationId xmlns:a16="http://schemas.microsoft.com/office/drawing/2014/main" id="{EE254615-E0B7-418D-B964-DFC9FD35A433}"/>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65" name="Drop Down 4" hidden="1">
          <a:extLst>
            <a:ext uri="{63B3BB69-23CF-44E3-9099-C40C66FF867C}">
              <a14:compatExt xmlns:a14="http://schemas.microsoft.com/office/drawing/2010/main" spid="_x0000_s2052"/>
            </a:ext>
            <a:ext uri="{FF2B5EF4-FFF2-40B4-BE49-F238E27FC236}">
              <a16:creationId xmlns:a16="http://schemas.microsoft.com/office/drawing/2014/main" id="{478F725F-EDE1-4B65-8B77-C039EC68EC76}"/>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66" name="Drop Down 4" hidden="1">
          <a:extLst>
            <a:ext uri="{63B3BB69-23CF-44E3-9099-C40C66FF867C}">
              <a14:compatExt xmlns:a14="http://schemas.microsoft.com/office/drawing/2010/main" spid="_x0000_s2052"/>
            </a:ext>
            <a:ext uri="{FF2B5EF4-FFF2-40B4-BE49-F238E27FC236}">
              <a16:creationId xmlns:a16="http://schemas.microsoft.com/office/drawing/2014/main" id="{C2A2FA7A-590A-4BA0-B252-5CBFE393C633}"/>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67" name="Drop Down 4" hidden="1">
          <a:extLst>
            <a:ext uri="{63B3BB69-23CF-44E3-9099-C40C66FF867C}">
              <a14:compatExt xmlns:a14="http://schemas.microsoft.com/office/drawing/2010/main" spid="_x0000_s2052"/>
            </a:ext>
            <a:ext uri="{FF2B5EF4-FFF2-40B4-BE49-F238E27FC236}">
              <a16:creationId xmlns:a16="http://schemas.microsoft.com/office/drawing/2014/main" id="{47783C7E-F339-4B05-847F-6A69A3D8EC5B}"/>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68" name="Drop Down 4" hidden="1">
          <a:extLst>
            <a:ext uri="{63B3BB69-23CF-44E3-9099-C40C66FF867C}">
              <a14:compatExt xmlns:a14="http://schemas.microsoft.com/office/drawing/2010/main" spid="_x0000_s2052"/>
            </a:ext>
            <a:ext uri="{FF2B5EF4-FFF2-40B4-BE49-F238E27FC236}">
              <a16:creationId xmlns:a16="http://schemas.microsoft.com/office/drawing/2014/main" id="{DF7AA591-85A0-4E04-AA98-6CB6A611E8C9}"/>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69" name="Drop Down 4" hidden="1">
          <a:extLst>
            <a:ext uri="{63B3BB69-23CF-44E3-9099-C40C66FF867C}">
              <a14:compatExt xmlns:a14="http://schemas.microsoft.com/office/drawing/2010/main" spid="_x0000_s2052"/>
            </a:ext>
            <a:ext uri="{FF2B5EF4-FFF2-40B4-BE49-F238E27FC236}">
              <a16:creationId xmlns:a16="http://schemas.microsoft.com/office/drawing/2014/main" id="{ACAF71D2-2401-45C8-80C5-92446AC4C620}"/>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70" name="Drop Down 20" hidden="1">
          <a:extLst>
            <a:ext uri="{63B3BB69-23CF-44E3-9099-C40C66FF867C}">
              <a14:compatExt xmlns:a14="http://schemas.microsoft.com/office/drawing/2010/main" spid="_x0000_s2068"/>
            </a:ext>
            <a:ext uri="{FF2B5EF4-FFF2-40B4-BE49-F238E27FC236}">
              <a16:creationId xmlns:a16="http://schemas.microsoft.com/office/drawing/2014/main" id="{6DBD5AA8-3C15-488F-9BC4-52AC88F8E67F}"/>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71" name="Drop Down 24" hidden="1">
          <a:extLst>
            <a:ext uri="{63B3BB69-23CF-44E3-9099-C40C66FF867C}">
              <a14:compatExt xmlns:a14="http://schemas.microsoft.com/office/drawing/2010/main" spid="_x0000_s2072"/>
            </a:ext>
            <a:ext uri="{FF2B5EF4-FFF2-40B4-BE49-F238E27FC236}">
              <a16:creationId xmlns:a16="http://schemas.microsoft.com/office/drawing/2014/main" id="{32A2BD88-A993-4847-A858-9A54CFB6F043}"/>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72" name="Drop Down 4" hidden="1">
          <a:extLst>
            <a:ext uri="{63B3BB69-23CF-44E3-9099-C40C66FF867C}">
              <a14:compatExt xmlns:a14="http://schemas.microsoft.com/office/drawing/2010/main" spid="_x0000_s2052"/>
            </a:ext>
            <a:ext uri="{FF2B5EF4-FFF2-40B4-BE49-F238E27FC236}">
              <a16:creationId xmlns:a16="http://schemas.microsoft.com/office/drawing/2014/main" id="{1B1EA415-480B-4008-921C-82A8B0C48CC5}"/>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73" name="Drop Down 4" hidden="1">
          <a:extLst>
            <a:ext uri="{63B3BB69-23CF-44E3-9099-C40C66FF867C}">
              <a14:compatExt xmlns:a14="http://schemas.microsoft.com/office/drawing/2010/main" spid="_x0000_s2052"/>
            </a:ext>
            <a:ext uri="{FF2B5EF4-FFF2-40B4-BE49-F238E27FC236}">
              <a16:creationId xmlns:a16="http://schemas.microsoft.com/office/drawing/2014/main" id="{D95817B0-7A60-434B-B210-05176F196C0E}"/>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74" name="Drop Down 4" hidden="1">
          <a:extLst>
            <a:ext uri="{63B3BB69-23CF-44E3-9099-C40C66FF867C}">
              <a14:compatExt xmlns:a14="http://schemas.microsoft.com/office/drawing/2010/main" spid="_x0000_s2052"/>
            </a:ext>
            <a:ext uri="{FF2B5EF4-FFF2-40B4-BE49-F238E27FC236}">
              <a16:creationId xmlns:a16="http://schemas.microsoft.com/office/drawing/2014/main" id="{E5E79AF5-B417-4931-8CF6-F2852C2F9851}"/>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75" name="Drop Down 4" hidden="1">
          <a:extLst>
            <a:ext uri="{63B3BB69-23CF-44E3-9099-C40C66FF867C}">
              <a14:compatExt xmlns:a14="http://schemas.microsoft.com/office/drawing/2010/main" spid="_x0000_s2052"/>
            </a:ext>
            <a:ext uri="{FF2B5EF4-FFF2-40B4-BE49-F238E27FC236}">
              <a16:creationId xmlns:a16="http://schemas.microsoft.com/office/drawing/2014/main" id="{611BAB96-0239-43D7-9043-4FE6EB987367}"/>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76" name="Drop Down 4" hidden="1">
          <a:extLst>
            <a:ext uri="{63B3BB69-23CF-44E3-9099-C40C66FF867C}">
              <a14:compatExt xmlns:a14="http://schemas.microsoft.com/office/drawing/2010/main" spid="_x0000_s2052"/>
            </a:ext>
            <a:ext uri="{FF2B5EF4-FFF2-40B4-BE49-F238E27FC236}">
              <a16:creationId xmlns:a16="http://schemas.microsoft.com/office/drawing/2014/main" id="{DAE1E233-F664-488F-B6EE-03F5A7FBB24E}"/>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77" name="Drop Down 20" hidden="1">
          <a:extLst>
            <a:ext uri="{63B3BB69-23CF-44E3-9099-C40C66FF867C}">
              <a14:compatExt xmlns:a14="http://schemas.microsoft.com/office/drawing/2010/main" spid="_x0000_s2068"/>
            </a:ext>
            <a:ext uri="{FF2B5EF4-FFF2-40B4-BE49-F238E27FC236}">
              <a16:creationId xmlns:a16="http://schemas.microsoft.com/office/drawing/2014/main" id="{BB019ED0-737A-4D39-957B-E50CC58FD86C}"/>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78" name="Drop Down 24" hidden="1">
          <a:extLst>
            <a:ext uri="{63B3BB69-23CF-44E3-9099-C40C66FF867C}">
              <a14:compatExt xmlns:a14="http://schemas.microsoft.com/office/drawing/2010/main" spid="_x0000_s2072"/>
            </a:ext>
            <a:ext uri="{FF2B5EF4-FFF2-40B4-BE49-F238E27FC236}">
              <a16:creationId xmlns:a16="http://schemas.microsoft.com/office/drawing/2014/main" id="{E5C7AC04-7F48-4776-9A95-4888A5B00942}"/>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79" name="Drop Down 4" hidden="1">
          <a:extLst>
            <a:ext uri="{63B3BB69-23CF-44E3-9099-C40C66FF867C}">
              <a14:compatExt xmlns:a14="http://schemas.microsoft.com/office/drawing/2010/main" spid="_x0000_s2052"/>
            </a:ext>
            <a:ext uri="{FF2B5EF4-FFF2-40B4-BE49-F238E27FC236}">
              <a16:creationId xmlns:a16="http://schemas.microsoft.com/office/drawing/2014/main" id="{75D7D46E-7272-49E6-8FDA-73CC399B873C}"/>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80" name="Drop Down 4" hidden="1">
          <a:extLst>
            <a:ext uri="{63B3BB69-23CF-44E3-9099-C40C66FF867C}">
              <a14:compatExt xmlns:a14="http://schemas.microsoft.com/office/drawing/2010/main" spid="_x0000_s2052"/>
            </a:ext>
            <a:ext uri="{FF2B5EF4-FFF2-40B4-BE49-F238E27FC236}">
              <a16:creationId xmlns:a16="http://schemas.microsoft.com/office/drawing/2014/main" id="{2BECF03E-AA87-48BC-B456-5577620875F5}"/>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81" name="Drop Down 4" hidden="1">
          <a:extLst>
            <a:ext uri="{63B3BB69-23CF-44E3-9099-C40C66FF867C}">
              <a14:compatExt xmlns:a14="http://schemas.microsoft.com/office/drawing/2010/main" spid="_x0000_s2052"/>
            </a:ext>
            <a:ext uri="{FF2B5EF4-FFF2-40B4-BE49-F238E27FC236}">
              <a16:creationId xmlns:a16="http://schemas.microsoft.com/office/drawing/2014/main" id="{544A4EC9-CD15-4D51-BF5A-8AC7A09860C0}"/>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82" name="Drop Down 4" hidden="1">
          <a:extLst>
            <a:ext uri="{63B3BB69-23CF-44E3-9099-C40C66FF867C}">
              <a14:compatExt xmlns:a14="http://schemas.microsoft.com/office/drawing/2010/main" spid="_x0000_s2052"/>
            </a:ext>
            <a:ext uri="{FF2B5EF4-FFF2-40B4-BE49-F238E27FC236}">
              <a16:creationId xmlns:a16="http://schemas.microsoft.com/office/drawing/2014/main" id="{7332EBBC-DD8A-4AEA-A8D7-DCC73038E2B2}"/>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83" name="Drop Down 4" hidden="1">
          <a:extLst>
            <a:ext uri="{63B3BB69-23CF-44E3-9099-C40C66FF867C}">
              <a14:compatExt xmlns:a14="http://schemas.microsoft.com/office/drawing/2010/main" spid="_x0000_s2052"/>
            </a:ext>
            <a:ext uri="{FF2B5EF4-FFF2-40B4-BE49-F238E27FC236}">
              <a16:creationId xmlns:a16="http://schemas.microsoft.com/office/drawing/2014/main" id="{BF84F2E9-50D6-4064-8CDA-095EA2C50105}"/>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6184" name="Drop Down 20" hidden="1">
          <a:extLst>
            <a:ext uri="{63B3BB69-23CF-44E3-9099-C40C66FF867C}">
              <a14:compatExt xmlns:a14="http://schemas.microsoft.com/office/drawing/2010/main" spid="_x0000_s2068"/>
            </a:ext>
            <a:ext uri="{FF2B5EF4-FFF2-40B4-BE49-F238E27FC236}">
              <a16:creationId xmlns:a16="http://schemas.microsoft.com/office/drawing/2014/main" id="{6DCF0A40-1291-42F2-AF9B-721764550443}"/>
            </a:ext>
          </a:extLst>
        </xdr:cNvPr>
        <xdr:cNvSpPr/>
      </xdr:nvSpPr>
      <xdr:spPr bwMode="auto">
        <a:xfrm>
          <a:off x="5970494" y="452628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6185" name="Drop Down 24" hidden="1">
          <a:extLst>
            <a:ext uri="{63B3BB69-23CF-44E3-9099-C40C66FF867C}">
              <a14:compatExt xmlns:a14="http://schemas.microsoft.com/office/drawing/2010/main" spid="_x0000_s2072"/>
            </a:ext>
            <a:ext uri="{FF2B5EF4-FFF2-40B4-BE49-F238E27FC236}">
              <a16:creationId xmlns:a16="http://schemas.microsoft.com/office/drawing/2014/main" id="{E0E70C6B-5F04-4543-AC96-B2E5DBAE289B}"/>
            </a:ext>
          </a:extLst>
        </xdr:cNvPr>
        <xdr:cNvSpPr/>
      </xdr:nvSpPr>
      <xdr:spPr bwMode="auto">
        <a:xfrm>
          <a:off x="3895165" y="45262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86" name="Drop Down 4" hidden="1">
          <a:extLst>
            <a:ext uri="{63B3BB69-23CF-44E3-9099-C40C66FF867C}">
              <a14:compatExt xmlns:a14="http://schemas.microsoft.com/office/drawing/2010/main" spid="_x0000_s2052"/>
            </a:ext>
            <a:ext uri="{FF2B5EF4-FFF2-40B4-BE49-F238E27FC236}">
              <a16:creationId xmlns:a16="http://schemas.microsoft.com/office/drawing/2014/main" id="{56B9FF04-C27C-444B-917E-2085F74B6438}"/>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87" name="Drop Down 4" hidden="1">
          <a:extLst>
            <a:ext uri="{63B3BB69-23CF-44E3-9099-C40C66FF867C}">
              <a14:compatExt xmlns:a14="http://schemas.microsoft.com/office/drawing/2010/main" spid="_x0000_s2052"/>
            </a:ext>
            <a:ext uri="{FF2B5EF4-FFF2-40B4-BE49-F238E27FC236}">
              <a16:creationId xmlns:a16="http://schemas.microsoft.com/office/drawing/2014/main" id="{48EA401B-A222-4E8C-80EB-0E8C20F4E044}"/>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6188" name="Drop Down 4" hidden="1">
          <a:extLst>
            <a:ext uri="{63B3BB69-23CF-44E3-9099-C40C66FF867C}">
              <a14:compatExt xmlns:a14="http://schemas.microsoft.com/office/drawing/2010/main" spid="_x0000_s2052"/>
            </a:ext>
            <a:ext uri="{FF2B5EF4-FFF2-40B4-BE49-F238E27FC236}">
              <a16:creationId xmlns:a16="http://schemas.microsoft.com/office/drawing/2014/main" id="{510A1663-E2B6-485F-8BF6-2234B7BA2558}"/>
            </a:ext>
          </a:extLst>
        </xdr:cNvPr>
        <xdr:cNvSpPr/>
      </xdr:nvSpPr>
      <xdr:spPr bwMode="auto">
        <a:xfrm>
          <a:off x="5538844"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6189" name="Drop Down 4" hidden="1">
          <a:extLst>
            <a:ext uri="{63B3BB69-23CF-44E3-9099-C40C66FF867C}">
              <a14:compatExt xmlns:a14="http://schemas.microsoft.com/office/drawing/2010/main" spid="_x0000_s2052"/>
            </a:ext>
            <a:ext uri="{FF2B5EF4-FFF2-40B4-BE49-F238E27FC236}">
              <a16:creationId xmlns:a16="http://schemas.microsoft.com/office/drawing/2014/main" id="{22037EAF-2477-436C-99F5-67DD632E9959}"/>
            </a:ext>
          </a:extLst>
        </xdr:cNvPr>
        <xdr:cNvSpPr/>
      </xdr:nvSpPr>
      <xdr:spPr bwMode="auto">
        <a:xfrm>
          <a:off x="5222389" y="452628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190" name="Drop Down 4" hidden="1">
          <a:extLst>
            <a:ext uri="{63B3BB69-23CF-44E3-9099-C40C66FF867C}">
              <a14:compatExt xmlns:a14="http://schemas.microsoft.com/office/drawing/2010/main" spid="_x0000_s2052"/>
            </a:ext>
            <a:ext uri="{FF2B5EF4-FFF2-40B4-BE49-F238E27FC236}">
              <a16:creationId xmlns:a16="http://schemas.microsoft.com/office/drawing/2014/main" id="{98CC0FBD-7B21-483C-A269-C47779ACA595}"/>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191" name="Drop Down 20" hidden="1">
          <a:extLst>
            <a:ext uri="{63B3BB69-23CF-44E3-9099-C40C66FF867C}">
              <a14:compatExt xmlns:a14="http://schemas.microsoft.com/office/drawing/2010/main" spid="_x0000_s2068"/>
            </a:ext>
            <a:ext uri="{FF2B5EF4-FFF2-40B4-BE49-F238E27FC236}">
              <a16:creationId xmlns:a16="http://schemas.microsoft.com/office/drawing/2014/main" id="{0F2C0677-B297-425D-BC43-2AA99F20F508}"/>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192" name="Drop Down 24" hidden="1">
          <a:extLst>
            <a:ext uri="{63B3BB69-23CF-44E3-9099-C40C66FF867C}">
              <a14:compatExt xmlns:a14="http://schemas.microsoft.com/office/drawing/2010/main" spid="_x0000_s2072"/>
            </a:ext>
            <a:ext uri="{FF2B5EF4-FFF2-40B4-BE49-F238E27FC236}">
              <a16:creationId xmlns:a16="http://schemas.microsoft.com/office/drawing/2014/main" id="{E6640E4C-AED0-467D-AC10-16EF6A8F45C2}"/>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193" name="Drop Down 4" hidden="1">
          <a:extLst>
            <a:ext uri="{63B3BB69-23CF-44E3-9099-C40C66FF867C}">
              <a14:compatExt xmlns:a14="http://schemas.microsoft.com/office/drawing/2010/main" spid="_x0000_s2052"/>
            </a:ext>
            <a:ext uri="{FF2B5EF4-FFF2-40B4-BE49-F238E27FC236}">
              <a16:creationId xmlns:a16="http://schemas.microsoft.com/office/drawing/2014/main" id="{A99FC40A-1E98-4C7B-A9B1-52A4D7B0CF7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194" name="Drop Down 4" hidden="1">
          <a:extLst>
            <a:ext uri="{63B3BB69-23CF-44E3-9099-C40C66FF867C}">
              <a14:compatExt xmlns:a14="http://schemas.microsoft.com/office/drawing/2010/main" spid="_x0000_s2052"/>
            </a:ext>
            <a:ext uri="{FF2B5EF4-FFF2-40B4-BE49-F238E27FC236}">
              <a16:creationId xmlns:a16="http://schemas.microsoft.com/office/drawing/2014/main" id="{7892786E-3178-491A-9B8A-1287056FE0A1}"/>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195" name="Drop Down 4" hidden="1">
          <a:extLst>
            <a:ext uri="{63B3BB69-23CF-44E3-9099-C40C66FF867C}">
              <a14:compatExt xmlns:a14="http://schemas.microsoft.com/office/drawing/2010/main" spid="_x0000_s2052"/>
            </a:ext>
            <a:ext uri="{FF2B5EF4-FFF2-40B4-BE49-F238E27FC236}">
              <a16:creationId xmlns:a16="http://schemas.microsoft.com/office/drawing/2014/main" id="{F1AC0DD8-AC70-42D8-963B-581734B0A2C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196" name="Drop Down 4" hidden="1">
          <a:extLst>
            <a:ext uri="{63B3BB69-23CF-44E3-9099-C40C66FF867C}">
              <a14:compatExt xmlns:a14="http://schemas.microsoft.com/office/drawing/2010/main" spid="_x0000_s2052"/>
            </a:ext>
            <a:ext uri="{FF2B5EF4-FFF2-40B4-BE49-F238E27FC236}">
              <a16:creationId xmlns:a16="http://schemas.microsoft.com/office/drawing/2014/main" id="{96453A29-BDE3-4D65-9EFE-DF95A20599C8}"/>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197" name="Drop Down 4" hidden="1">
          <a:extLst>
            <a:ext uri="{63B3BB69-23CF-44E3-9099-C40C66FF867C}">
              <a14:compatExt xmlns:a14="http://schemas.microsoft.com/office/drawing/2010/main" spid="_x0000_s2052"/>
            </a:ext>
            <a:ext uri="{FF2B5EF4-FFF2-40B4-BE49-F238E27FC236}">
              <a16:creationId xmlns:a16="http://schemas.microsoft.com/office/drawing/2014/main" id="{114AAF34-A25A-4697-9087-011282A3F119}"/>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198" name="Drop Down 20" hidden="1">
          <a:extLst>
            <a:ext uri="{63B3BB69-23CF-44E3-9099-C40C66FF867C}">
              <a14:compatExt xmlns:a14="http://schemas.microsoft.com/office/drawing/2010/main" spid="_x0000_s2068"/>
            </a:ext>
            <a:ext uri="{FF2B5EF4-FFF2-40B4-BE49-F238E27FC236}">
              <a16:creationId xmlns:a16="http://schemas.microsoft.com/office/drawing/2014/main" id="{892D6251-F947-49E3-8DDB-036D7FC9AFDB}"/>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199" name="Drop Down 24" hidden="1">
          <a:extLst>
            <a:ext uri="{63B3BB69-23CF-44E3-9099-C40C66FF867C}">
              <a14:compatExt xmlns:a14="http://schemas.microsoft.com/office/drawing/2010/main" spid="_x0000_s2072"/>
            </a:ext>
            <a:ext uri="{FF2B5EF4-FFF2-40B4-BE49-F238E27FC236}">
              <a16:creationId xmlns:a16="http://schemas.microsoft.com/office/drawing/2014/main" id="{7CF74E04-57AD-4BCC-942B-64FEBD03D1FD}"/>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00" name="Drop Down 4" hidden="1">
          <a:extLst>
            <a:ext uri="{63B3BB69-23CF-44E3-9099-C40C66FF867C}">
              <a14:compatExt xmlns:a14="http://schemas.microsoft.com/office/drawing/2010/main" spid="_x0000_s2052"/>
            </a:ext>
            <a:ext uri="{FF2B5EF4-FFF2-40B4-BE49-F238E27FC236}">
              <a16:creationId xmlns:a16="http://schemas.microsoft.com/office/drawing/2014/main" id="{A59BDB9C-994F-4FF5-A7B3-654F333461B3}"/>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01" name="Drop Down 4" hidden="1">
          <a:extLst>
            <a:ext uri="{63B3BB69-23CF-44E3-9099-C40C66FF867C}">
              <a14:compatExt xmlns:a14="http://schemas.microsoft.com/office/drawing/2010/main" spid="_x0000_s2052"/>
            </a:ext>
            <a:ext uri="{FF2B5EF4-FFF2-40B4-BE49-F238E27FC236}">
              <a16:creationId xmlns:a16="http://schemas.microsoft.com/office/drawing/2014/main" id="{03FD441E-7100-4E22-8338-124C35764F45}"/>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02" name="Drop Down 4" hidden="1">
          <a:extLst>
            <a:ext uri="{63B3BB69-23CF-44E3-9099-C40C66FF867C}">
              <a14:compatExt xmlns:a14="http://schemas.microsoft.com/office/drawing/2010/main" spid="_x0000_s2052"/>
            </a:ext>
            <a:ext uri="{FF2B5EF4-FFF2-40B4-BE49-F238E27FC236}">
              <a16:creationId xmlns:a16="http://schemas.microsoft.com/office/drawing/2014/main" id="{DEA5B2A6-A2F8-43C0-9809-E64108251785}"/>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03" name="Drop Down 4" hidden="1">
          <a:extLst>
            <a:ext uri="{63B3BB69-23CF-44E3-9099-C40C66FF867C}">
              <a14:compatExt xmlns:a14="http://schemas.microsoft.com/office/drawing/2010/main" spid="_x0000_s2052"/>
            </a:ext>
            <a:ext uri="{FF2B5EF4-FFF2-40B4-BE49-F238E27FC236}">
              <a16:creationId xmlns:a16="http://schemas.microsoft.com/office/drawing/2014/main" id="{C603A66A-6F7E-422A-9626-57C1FE08DCC3}"/>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04" name="Drop Down 4" hidden="1">
          <a:extLst>
            <a:ext uri="{63B3BB69-23CF-44E3-9099-C40C66FF867C}">
              <a14:compatExt xmlns:a14="http://schemas.microsoft.com/office/drawing/2010/main" spid="_x0000_s2052"/>
            </a:ext>
            <a:ext uri="{FF2B5EF4-FFF2-40B4-BE49-F238E27FC236}">
              <a16:creationId xmlns:a16="http://schemas.microsoft.com/office/drawing/2014/main" id="{87428C10-B067-44ED-852F-29B759EA0FF0}"/>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05" name="Drop Down 20" hidden="1">
          <a:extLst>
            <a:ext uri="{63B3BB69-23CF-44E3-9099-C40C66FF867C}">
              <a14:compatExt xmlns:a14="http://schemas.microsoft.com/office/drawing/2010/main" spid="_x0000_s2068"/>
            </a:ext>
            <a:ext uri="{FF2B5EF4-FFF2-40B4-BE49-F238E27FC236}">
              <a16:creationId xmlns:a16="http://schemas.microsoft.com/office/drawing/2014/main" id="{FC652F61-1455-4324-9C89-6C370B0255FF}"/>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06" name="Drop Down 24" hidden="1">
          <a:extLst>
            <a:ext uri="{63B3BB69-23CF-44E3-9099-C40C66FF867C}">
              <a14:compatExt xmlns:a14="http://schemas.microsoft.com/office/drawing/2010/main" spid="_x0000_s2072"/>
            </a:ext>
            <a:ext uri="{FF2B5EF4-FFF2-40B4-BE49-F238E27FC236}">
              <a16:creationId xmlns:a16="http://schemas.microsoft.com/office/drawing/2014/main" id="{0A793759-45D1-4F70-B4E6-8F2B1AD0BC25}"/>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07" name="Drop Down 4" hidden="1">
          <a:extLst>
            <a:ext uri="{63B3BB69-23CF-44E3-9099-C40C66FF867C}">
              <a14:compatExt xmlns:a14="http://schemas.microsoft.com/office/drawing/2010/main" spid="_x0000_s2052"/>
            </a:ext>
            <a:ext uri="{FF2B5EF4-FFF2-40B4-BE49-F238E27FC236}">
              <a16:creationId xmlns:a16="http://schemas.microsoft.com/office/drawing/2014/main" id="{D0D18ACC-3977-4376-9DE6-9A59864BDA0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08" name="Drop Down 4" hidden="1">
          <a:extLst>
            <a:ext uri="{63B3BB69-23CF-44E3-9099-C40C66FF867C}">
              <a14:compatExt xmlns:a14="http://schemas.microsoft.com/office/drawing/2010/main" spid="_x0000_s2052"/>
            </a:ext>
            <a:ext uri="{FF2B5EF4-FFF2-40B4-BE49-F238E27FC236}">
              <a16:creationId xmlns:a16="http://schemas.microsoft.com/office/drawing/2014/main" id="{E918EDB5-C841-4865-9FF9-185AA7438783}"/>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09" name="Drop Down 4" hidden="1">
          <a:extLst>
            <a:ext uri="{63B3BB69-23CF-44E3-9099-C40C66FF867C}">
              <a14:compatExt xmlns:a14="http://schemas.microsoft.com/office/drawing/2010/main" spid="_x0000_s2052"/>
            </a:ext>
            <a:ext uri="{FF2B5EF4-FFF2-40B4-BE49-F238E27FC236}">
              <a16:creationId xmlns:a16="http://schemas.microsoft.com/office/drawing/2014/main" id="{9C53D954-190E-4929-A6C4-BF8968D6EF23}"/>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10" name="Drop Down 4" hidden="1">
          <a:extLst>
            <a:ext uri="{63B3BB69-23CF-44E3-9099-C40C66FF867C}">
              <a14:compatExt xmlns:a14="http://schemas.microsoft.com/office/drawing/2010/main" spid="_x0000_s2052"/>
            </a:ext>
            <a:ext uri="{FF2B5EF4-FFF2-40B4-BE49-F238E27FC236}">
              <a16:creationId xmlns:a16="http://schemas.microsoft.com/office/drawing/2014/main" id="{0E28DD11-F330-42B7-ABC0-D0080A8391F9}"/>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11" name="Drop Down 4" hidden="1">
          <a:extLst>
            <a:ext uri="{63B3BB69-23CF-44E3-9099-C40C66FF867C}">
              <a14:compatExt xmlns:a14="http://schemas.microsoft.com/office/drawing/2010/main" spid="_x0000_s2052"/>
            </a:ext>
            <a:ext uri="{FF2B5EF4-FFF2-40B4-BE49-F238E27FC236}">
              <a16:creationId xmlns:a16="http://schemas.microsoft.com/office/drawing/2014/main" id="{DE1021CE-E18D-4AAC-A267-65BEA4C1166D}"/>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12" name="Drop Down 20" hidden="1">
          <a:extLst>
            <a:ext uri="{63B3BB69-23CF-44E3-9099-C40C66FF867C}">
              <a14:compatExt xmlns:a14="http://schemas.microsoft.com/office/drawing/2010/main" spid="_x0000_s2068"/>
            </a:ext>
            <a:ext uri="{FF2B5EF4-FFF2-40B4-BE49-F238E27FC236}">
              <a16:creationId xmlns:a16="http://schemas.microsoft.com/office/drawing/2014/main" id="{456931BC-42E9-49E2-9AB1-554BEE52B385}"/>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13" name="Drop Down 24" hidden="1">
          <a:extLst>
            <a:ext uri="{63B3BB69-23CF-44E3-9099-C40C66FF867C}">
              <a14:compatExt xmlns:a14="http://schemas.microsoft.com/office/drawing/2010/main" spid="_x0000_s2072"/>
            </a:ext>
            <a:ext uri="{FF2B5EF4-FFF2-40B4-BE49-F238E27FC236}">
              <a16:creationId xmlns:a16="http://schemas.microsoft.com/office/drawing/2014/main" id="{AC2F37FE-A887-4555-816E-EE4A31C08573}"/>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14" name="Drop Down 4" hidden="1">
          <a:extLst>
            <a:ext uri="{63B3BB69-23CF-44E3-9099-C40C66FF867C}">
              <a14:compatExt xmlns:a14="http://schemas.microsoft.com/office/drawing/2010/main" spid="_x0000_s2052"/>
            </a:ext>
            <a:ext uri="{FF2B5EF4-FFF2-40B4-BE49-F238E27FC236}">
              <a16:creationId xmlns:a16="http://schemas.microsoft.com/office/drawing/2014/main" id="{21DA42F2-89B7-450A-91A0-014C9967ADD3}"/>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15" name="Drop Down 4" hidden="1">
          <a:extLst>
            <a:ext uri="{63B3BB69-23CF-44E3-9099-C40C66FF867C}">
              <a14:compatExt xmlns:a14="http://schemas.microsoft.com/office/drawing/2010/main" spid="_x0000_s2052"/>
            </a:ext>
            <a:ext uri="{FF2B5EF4-FFF2-40B4-BE49-F238E27FC236}">
              <a16:creationId xmlns:a16="http://schemas.microsoft.com/office/drawing/2014/main" id="{FFE6768E-3361-4372-8C30-E1736B1B8230}"/>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16" name="Drop Down 4" hidden="1">
          <a:extLst>
            <a:ext uri="{63B3BB69-23CF-44E3-9099-C40C66FF867C}">
              <a14:compatExt xmlns:a14="http://schemas.microsoft.com/office/drawing/2010/main" spid="_x0000_s2052"/>
            </a:ext>
            <a:ext uri="{FF2B5EF4-FFF2-40B4-BE49-F238E27FC236}">
              <a16:creationId xmlns:a16="http://schemas.microsoft.com/office/drawing/2014/main" id="{EE3633E0-DE12-42ED-8995-E927B6A60A11}"/>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17" name="Drop Down 4" hidden="1">
          <a:extLst>
            <a:ext uri="{63B3BB69-23CF-44E3-9099-C40C66FF867C}">
              <a14:compatExt xmlns:a14="http://schemas.microsoft.com/office/drawing/2010/main" spid="_x0000_s2052"/>
            </a:ext>
            <a:ext uri="{FF2B5EF4-FFF2-40B4-BE49-F238E27FC236}">
              <a16:creationId xmlns:a16="http://schemas.microsoft.com/office/drawing/2014/main" id="{2A84E9FE-A64D-4A70-9CEF-18E6869D3441}"/>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18" name="Drop Down 4" hidden="1">
          <a:extLst>
            <a:ext uri="{63B3BB69-23CF-44E3-9099-C40C66FF867C}">
              <a14:compatExt xmlns:a14="http://schemas.microsoft.com/office/drawing/2010/main" spid="_x0000_s2052"/>
            </a:ext>
            <a:ext uri="{FF2B5EF4-FFF2-40B4-BE49-F238E27FC236}">
              <a16:creationId xmlns:a16="http://schemas.microsoft.com/office/drawing/2014/main" id="{7A66E2FD-D79D-4588-8684-EE96F93BF7B4}"/>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19" name="Drop Down 20" hidden="1">
          <a:extLst>
            <a:ext uri="{63B3BB69-23CF-44E3-9099-C40C66FF867C}">
              <a14:compatExt xmlns:a14="http://schemas.microsoft.com/office/drawing/2010/main" spid="_x0000_s2068"/>
            </a:ext>
            <a:ext uri="{FF2B5EF4-FFF2-40B4-BE49-F238E27FC236}">
              <a16:creationId xmlns:a16="http://schemas.microsoft.com/office/drawing/2014/main" id="{F89C6B1D-0E49-4BA0-9CD6-0233ED3F227E}"/>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20" name="Drop Down 24" hidden="1">
          <a:extLst>
            <a:ext uri="{63B3BB69-23CF-44E3-9099-C40C66FF867C}">
              <a14:compatExt xmlns:a14="http://schemas.microsoft.com/office/drawing/2010/main" spid="_x0000_s2072"/>
            </a:ext>
            <a:ext uri="{FF2B5EF4-FFF2-40B4-BE49-F238E27FC236}">
              <a16:creationId xmlns:a16="http://schemas.microsoft.com/office/drawing/2014/main" id="{C1F7232A-37BB-4258-B4EE-3D6034D7F26B}"/>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21" name="Drop Down 4" hidden="1">
          <a:extLst>
            <a:ext uri="{63B3BB69-23CF-44E3-9099-C40C66FF867C}">
              <a14:compatExt xmlns:a14="http://schemas.microsoft.com/office/drawing/2010/main" spid="_x0000_s2052"/>
            </a:ext>
            <a:ext uri="{FF2B5EF4-FFF2-40B4-BE49-F238E27FC236}">
              <a16:creationId xmlns:a16="http://schemas.microsoft.com/office/drawing/2014/main" id="{94189DF3-0A74-454F-A710-8B8189C3E3F0}"/>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22" name="Drop Down 4" hidden="1">
          <a:extLst>
            <a:ext uri="{63B3BB69-23CF-44E3-9099-C40C66FF867C}">
              <a14:compatExt xmlns:a14="http://schemas.microsoft.com/office/drawing/2010/main" spid="_x0000_s2052"/>
            </a:ext>
            <a:ext uri="{FF2B5EF4-FFF2-40B4-BE49-F238E27FC236}">
              <a16:creationId xmlns:a16="http://schemas.microsoft.com/office/drawing/2014/main" id="{413AB395-09EA-4438-8C2C-317EF08FC106}"/>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23" name="Drop Down 4" hidden="1">
          <a:extLst>
            <a:ext uri="{63B3BB69-23CF-44E3-9099-C40C66FF867C}">
              <a14:compatExt xmlns:a14="http://schemas.microsoft.com/office/drawing/2010/main" spid="_x0000_s2052"/>
            </a:ext>
            <a:ext uri="{FF2B5EF4-FFF2-40B4-BE49-F238E27FC236}">
              <a16:creationId xmlns:a16="http://schemas.microsoft.com/office/drawing/2014/main" id="{0D23845C-8FAC-4524-B2A8-08AF0BCAEB39}"/>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24" name="Drop Down 4" hidden="1">
          <a:extLst>
            <a:ext uri="{63B3BB69-23CF-44E3-9099-C40C66FF867C}">
              <a14:compatExt xmlns:a14="http://schemas.microsoft.com/office/drawing/2010/main" spid="_x0000_s2052"/>
            </a:ext>
            <a:ext uri="{FF2B5EF4-FFF2-40B4-BE49-F238E27FC236}">
              <a16:creationId xmlns:a16="http://schemas.microsoft.com/office/drawing/2014/main" id="{90CDF46C-6292-47EB-BCF8-0198C36B27B5}"/>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25" name="Drop Down 4" hidden="1">
          <a:extLst>
            <a:ext uri="{63B3BB69-23CF-44E3-9099-C40C66FF867C}">
              <a14:compatExt xmlns:a14="http://schemas.microsoft.com/office/drawing/2010/main" spid="_x0000_s2052"/>
            </a:ext>
            <a:ext uri="{FF2B5EF4-FFF2-40B4-BE49-F238E27FC236}">
              <a16:creationId xmlns:a16="http://schemas.microsoft.com/office/drawing/2014/main" id="{B8FA8ADA-5EE1-421A-BD35-5B5E4C4E4655}"/>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26" name="Drop Down 20" hidden="1">
          <a:extLst>
            <a:ext uri="{63B3BB69-23CF-44E3-9099-C40C66FF867C}">
              <a14:compatExt xmlns:a14="http://schemas.microsoft.com/office/drawing/2010/main" spid="_x0000_s2068"/>
            </a:ext>
            <a:ext uri="{FF2B5EF4-FFF2-40B4-BE49-F238E27FC236}">
              <a16:creationId xmlns:a16="http://schemas.microsoft.com/office/drawing/2014/main" id="{7C2F1416-C8E1-4ACF-80F7-9D146BE8B2A5}"/>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27" name="Drop Down 24" hidden="1">
          <a:extLst>
            <a:ext uri="{63B3BB69-23CF-44E3-9099-C40C66FF867C}">
              <a14:compatExt xmlns:a14="http://schemas.microsoft.com/office/drawing/2010/main" spid="_x0000_s2072"/>
            </a:ext>
            <a:ext uri="{FF2B5EF4-FFF2-40B4-BE49-F238E27FC236}">
              <a16:creationId xmlns:a16="http://schemas.microsoft.com/office/drawing/2014/main" id="{FD5B0EAE-3B6B-474D-BB0C-DFDBBD54A05D}"/>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28" name="Drop Down 4" hidden="1">
          <a:extLst>
            <a:ext uri="{63B3BB69-23CF-44E3-9099-C40C66FF867C}">
              <a14:compatExt xmlns:a14="http://schemas.microsoft.com/office/drawing/2010/main" spid="_x0000_s2052"/>
            </a:ext>
            <a:ext uri="{FF2B5EF4-FFF2-40B4-BE49-F238E27FC236}">
              <a16:creationId xmlns:a16="http://schemas.microsoft.com/office/drawing/2014/main" id="{8A182A2E-6C2B-4471-8679-EDADD9ABD46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29" name="Drop Down 4" hidden="1">
          <a:extLst>
            <a:ext uri="{63B3BB69-23CF-44E3-9099-C40C66FF867C}">
              <a14:compatExt xmlns:a14="http://schemas.microsoft.com/office/drawing/2010/main" spid="_x0000_s2052"/>
            </a:ext>
            <a:ext uri="{FF2B5EF4-FFF2-40B4-BE49-F238E27FC236}">
              <a16:creationId xmlns:a16="http://schemas.microsoft.com/office/drawing/2014/main" id="{4440ACC4-6E3C-4BA1-B8C6-BDDC14B32AE5}"/>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30" name="Drop Down 4" hidden="1">
          <a:extLst>
            <a:ext uri="{63B3BB69-23CF-44E3-9099-C40C66FF867C}">
              <a14:compatExt xmlns:a14="http://schemas.microsoft.com/office/drawing/2010/main" spid="_x0000_s2052"/>
            </a:ext>
            <a:ext uri="{FF2B5EF4-FFF2-40B4-BE49-F238E27FC236}">
              <a16:creationId xmlns:a16="http://schemas.microsoft.com/office/drawing/2014/main" id="{43836C62-EC9C-4AD7-ADCA-544D91BE9E51}"/>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31" name="Drop Down 4" hidden="1">
          <a:extLst>
            <a:ext uri="{63B3BB69-23CF-44E3-9099-C40C66FF867C}">
              <a14:compatExt xmlns:a14="http://schemas.microsoft.com/office/drawing/2010/main" spid="_x0000_s2052"/>
            </a:ext>
            <a:ext uri="{FF2B5EF4-FFF2-40B4-BE49-F238E27FC236}">
              <a16:creationId xmlns:a16="http://schemas.microsoft.com/office/drawing/2014/main" id="{2F512EDA-9E65-429F-BD1F-2B6420145F83}"/>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32" name="Drop Down 4" hidden="1">
          <a:extLst>
            <a:ext uri="{63B3BB69-23CF-44E3-9099-C40C66FF867C}">
              <a14:compatExt xmlns:a14="http://schemas.microsoft.com/office/drawing/2010/main" spid="_x0000_s2052"/>
            </a:ext>
            <a:ext uri="{FF2B5EF4-FFF2-40B4-BE49-F238E27FC236}">
              <a16:creationId xmlns:a16="http://schemas.microsoft.com/office/drawing/2014/main" id="{0D642FF1-462A-4A24-813E-8230AF1EE33F}"/>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33" name="Drop Down 20" hidden="1">
          <a:extLst>
            <a:ext uri="{63B3BB69-23CF-44E3-9099-C40C66FF867C}">
              <a14:compatExt xmlns:a14="http://schemas.microsoft.com/office/drawing/2010/main" spid="_x0000_s2068"/>
            </a:ext>
            <a:ext uri="{FF2B5EF4-FFF2-40B4-BE49-F238E27FC236}">
              <a16:creationId xmlns:a16="http://schemas.microsoft.com/office/drawing/2014/main" id="{A1EE289A-AC71-4886-8381-8614A1E3F9D0}"/>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34" name="Drop Down 24" hidden="1">
          <a:extLst>
            <a:ext uri="{63B3BB69-23CF-44E3-9099-C40C66FF867C}">
              <a14:compatExt xmlns:a14="http://schemas.microsoft.com/office/drawing/2010/main" spid="_x0000_s2072"/>
            </a:ext>
            <a:ext uri="{FF2B5EF4-FFF2-40B4-BE49-F238E27FC236}">
              <a16:creationId xmlns:a16="http://schemas.microsoft.com/office/drawing/2014/main" id="{401019B6-41DA-47E3-B944-BFD1C102A993}"/>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35" name="Drop Down 4" hidden="1">
          <a:extLst>
            <a:ext uri="{63B3BB69-23CF-44E3-9099-C40C66FF867C}">
              <a14:compatExt xmlns:a14="http://schemas.microsoft.com/office/drawing/2010/main" spid="_x0000_s2052"/>
            </a:ext>
            <a:ext uri="{FF2B5EF4-FFF2-40B4-BE49-F238E27FC236}">
              <a16:creationId xmlns:a16="http://schemas.microsoft.com/office/drawing/2014/main" id="{CFA2EAC6-C1D0-442A-B7A2-37CC29187AC4}"/>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36" name="Drop Down 4" hidden="1">
          <a:extLst>
            <a:ext uri="{63B3BB69-23CF-44E3-9099-C40C66FF867C}">
              <a14:compatExt xmlns:a14="http://schemas.microsoft.com/office/drawing/2010/main" spid="_x0000_s2052"/>
            </a:ext>
            <a:ext uri="{FF2B5EF4-FFF2-40B4-BE49-F238E27FC236}">
              <a16:creationId xmlns:a16="http://schemas.microsoft.com/office/drawing/2014/main" id="{A1BCFE97-0853-42C0-9BBF-1F83AD16833F}"/>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37" name="Drop Down 4" hidden="1">
          <a:extLst>
            <a:ext uri="{63B3BB69-23CF-44E3-9099-C40C66FF867C}">
              <a14:compatExt xmlns:a14="http://schemas.microsoft.com/office/drawing/2010/main" spid="_x0000_s2052"/>
            </a:ext>
            <a:ext uri="{FF2B5EF4-FFF2-40B4-BE49-F238E27FC236}">
              <a16:creationId xmlns:a16="http://schemas.microsoft.com/office/drawing/2014/main" id="{124635B0-CD4A-45F0-A16F-A6699B012714}"/>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38" name="Drop Down 4" hidden="1">
          <a:extLst>
            <a:ext uri="{63B3BB69-23CF-44E3-9099-C40C66FF867C}">
              <a14:compatExt xmlns:a14="http://schemas.microsoft.com/office/drawing/2010/main" spid="_x0000_s2052"/>
            </a:ext>
            <a:ext uri="{FF2B5EF4-FFF2-40B4-BE49-F238E27FC236}">
              <a16:creationId xmlns:a16="http://schemas.microsoft.com/office/drawing/2014/main" id="{36F10192-2640-4FCB-9B8A-A1409D612BE8}"/>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39" name="Drop Down 4" hidden="1">
          <a:extLst>
            <a:ext uri="{63B3BB69-23CF-44E3-9099-C40C66FF867C}">
              <a14:compatExt xmlns:a14="http://schemas.microsoft.com/office/drawing/2010/main" spid="_x0000_s2052"/>
            </a:ext>
            <a:ext uri="{FF2B5EF4-FFF2-40B4-BE49-F238E27FC236}">
              <a16:creationId xmlns:a16="http://schemas.microsoft.com/office/drawing/2014/main" id="{3D64C422-6087-44A9-BDB6-5D87DF64A457}"/>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40" name="Drop Down 20" hidden="1">
          <a:extLst>
            <a:ext uri="{63B3BB69-23CF-44E3-9099-C40C66FF867C}">
              <a14:compatExt xmlns:a14="http://schemas.microsoft.com/office/drawing/2010/main" spid="_x0000_s2068"/>
            </a:ext>
            <a:ext uri="{FF2B5EF4-FFF2-40B4-BE49-F238E27FC236}">
              <a16:creationId xmlns:a16="http://schemas.microsoft.com/office/drawing/2014/main" id="{424F6FC2-75AA-4F32-B899-998614DB524B}"/>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41" name="Drop Down 24" hidden="1">
          <a:extLst>
            <a:ext uri="{63B3BB69-23CF-44E3-9099-C40C66FF867C}">
              <a14:compatExt xmlns:a14="http://schemas.microsoft.com/office/drawing/2010/main" spid="_x0000_s2072"/>
            </a:ext>
            <a:ext uri="{FF2B5EF4-FFF2-40B4-BE49-F238E27FC236}">
              <a16:creationId xmlns:a16="http://schemas.microsoft.com/office/drawing/2014/main" id="{7EA8E544-F7C7-47FC-AC8A-BEEB442D24C6}"/>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42" name="Drop Down 4" hidden="1">
          <a:extLst>
            <a:ext uri="{63B3BB69-23CF-44E3-9099-C40C66FF867C}">
              <a14:compatExt xmlns:a14="http://schemas.microsoft.com/office/drawing/2010/main" spid="_x0000_s2052"/>
            </a:ext>
            <a:ext uri="{FF2B5EF4-FFF2-40B4-BE49-F238E27FC236}">
              <a16:creationId xmlns:a16="http://schemas.microsoft.com/office/drawing/2014/main" id="{0F57B6FF-33E1-4FDE-A771-76B9B58CF1C6}"/>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43" name="Drop Down 4" hidden="1">
          <a:extLst>
            <a:ext uri="{63B3BB69-23CF-44E3-9099-C40C66FF867C}">
              <a14:compatExt xmlns:a14="http://schemas.microsoft.com/office/drawing/2010/main" spid="_x0000_s2052"/>
            </a:ext>
            <a:ext uri="{FF2B5EF4-FFF2-40B4-BE49-F238E27FC236}">
              <a16:creationId xmlns:a16="http://schemas.microsoft.com/office/drawing/2014/main" id="{108A25A7-B855-420B-904A-24A219A69641}"/>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44" name="Drop Down 4" hidden="1">
          <a:extLst>
            <a:ext uri="{63B3BB69-23CF-44E3-9099-C40C66FF867C}">
              <a14:compatExt xmlns:a14="http://schemas.microsoft.com/office/drawing/2010/main" spid="_x0000_s2052"/>
            </a:ext>
            <a:ext uri="{FF2B5EF4-FFF2-40B4-BE49-F238E27FC236}">
              <a16:creationId xmlns:a16="http://schemas.microsoft.com/office/drawing/2014/main" id="{DFB25EB4-B329-4F11-B377-7D7738523045}"/>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45" name="Drop Down 4" hidden="1">
          <a:extLst>
            <a:ext uri="{63B3BB69-23CF-44E3-9099-C40C66FF867C}">
              <a14:compatExt xmlns:a14="http://schemas.microsoft.com/office/drawing/2010/main" spid="_x0000_s2052"/>
            </a:ext>
            <a:ext uri="{FF2B5EF4-FFF2-40B4-BE49-F238E27FC236}">
              <a16:creationId xmlns:a16="http://schemas.microsoft.com/office/drawing/2014/main" id="{2DEE6724-7A26-4711-AEB5-2152E269498E}"/>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46" name="Drop Down 4" hidden="1">
          <a:extLst>
            <a:ext uri="{63B3BB69-23CF-44E3-9099-C40C66FF867C}">
              <a14:compatExt xmlns:a14="http://schemas.microsoft.com/office/drawing/2010/main" spid="_x0000_s2052"/>
            </a:ext>
            <a:ext uri="{FF2B5EF4-FFF2-40B4-BE49-F238E27FC236}">
              <a16:creationId xmlns:a16="http://schemas.microsoft.com/office/drawing/2014/main" id="{2D7A095B-4700-4E1D-895E-424E3D41173A}"/>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47" name="Drop Down 20" hidden="1">
          <a:extLst>
            <a:ext uri="{63B3BB69-23CF-44E3-9099-C40C66FF867C}">
              <a14:compatExt xmlns:a14="http://schemas.microsoft.com/office/drawing/2010/main" spid="_x0000_s2068"/>
            </a:ext>
            <a:ext uri="{FF2B5EF4-FFF2-40B4-BE49-F238E27FC236}">
              <a16:creationId xmlns:a16="http://schemas.microsoft.com/office/drawing/2014/main" id="{43A17BCE-D111-4398-A42B-B9D56027D0D3}"/>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48" name="Drop Down 24" hidden="1">
          <a:extLst>
            <a:ext uri="{63B3BB69-23CF-44E3-9099-C40C66FF867C}">
              <a14:compatExt xmlns:a14="http://schemas.microsoft.com/office/drawing/2010/main" spid="_x0000_s2072"/>
            </a:ext>
            <a:ext uri="{FF2B5EF4-FFF2-40B4-BE49-F238E27FC236}">
              <a16:creationId xmlns:a16="http://schemas.microsoft.com/office/drawing/2014/main" id="{969E9F03-AF0F-42F3-8DF4-9999B8D210D0}"/>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49" name="Drop Down 4" hidden="1">
          <a:extLst>
            <a:ext uri="{63B3BB69-23CF-44E3-9099-C40C66FF867C}">
              <a14:compatExt xmlns:a14="http://schemas.microsoft.com/office/drawing/2010/main" spid="_x0000_s2052"/>
            </a:ext>
            <a:ext uri="{FF2B5EF4-FFF2-40B4-BE49-F238E27FC236}">
              <a16:creationId xmlns:a16="http://schemas.microsoft.com/office/drawing/2014/main" id="{04B25902-DC0F-47C8-899C-25C03F94E358}"/>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50" name="Drop Down 4" hidden="1">
          <a:extLst>
            <a:ext uri="{63B3BB69-23CF-44E3-9099-C40C66FF867C}">
              <a14:compatExt xmlns:a14="http://schemas.microsoft.com/office/drawing/2010/main" spid="_x0000_s2052"/>
            </a:ext>
            <a:ext uri="{FF2B5EF4-FFF2-40B4-BE49-F238E27FC236}">
              <a16:creationId xmlns:a16="http://schemas.microsoft.com/office/drawing/2014/main" id="{3F98CC9E-9AA2-4048-A6CC-77A0AE0575BA}"/>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51" name="Drop Down 4" hidden="1">
          <a:extLst>
            <a:ext uri="{63B3BB69-23CF-44E3-9099-C40C66FF867C}">
              <a14:compatExt xmlns:a14="http://schemas.microsoft.com/office/drawing/2010/main" spid="_x0000_s2052"/>
            </a:ext>
            <a:ext uri="{FF2B5EF4-FFF2-40B4-BE49-F238E27FC236}">
              <a16:creationId xmlns:a16="http://schemas.microsoft.com/office/drawing/2014/main" id="{11F81AF2-FE45-4A76-9378-7A419BEA5D36}"/>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52" name="Drop Down 4" hidden="1">
          <a:extLst>
            <a:ext uri="{63B3BB69-23CF-44E3-9099-C40C66FF867C}">
              <a14:compatExt xmlns:a14="http://schemas.microsoft.com/office/drawing/2010/main" spid="_x0000_s2052"/>
            </a:ext>
            <a:ext uri="{FF2B5EF4-FFF2-40B4-BE49-F238E27FC236}">
              <a16:creationId xmlns:a16="http://schemas.microsoft.com/office/drawing/2014/main" id="{0BAB9E5D-5850-4540-9167-334A1EE35C55}"/>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53" name="Drop Down 4" hidden="1">
          <a:extLst>
            <a:ext uri="{63B3BB69-23CF-44E3-9099-C40C66FF867C}">
              <a14:compatExt xmlns:a14="http://schemas.microsoft.com/office/drawing/2010/main" spid="_x0000_s2052"/>
            </a:ext>
            <a:ext uri="{FF2B5EF4-FFF2-40B4-BE49-F238E27FC236}">
              <a16:creationId xmlns:a16="http://schemas.microsoft.com/office/drawing/2014/main" id="{8DA70C79-F3EB-4A20-8DBF-260D116414AB}"/>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54" name="Drop Down 20" hidden="1">
          <a:extLst>
            <a:ext uri="{63B3BB69-23CF-44E3-9099-C40C66FF867C}">
              <a14:compatExt xmlns:a14="http://schemas.microsoft.com/office/drawing/2010/main" spid="_x0000_s2068"/>
            </a:ext>
            <a:ext uri="{FF2B5EF4-FFF2-40B4-BE49-F238E27FC236}">
              <a16:creationId xmlns:a16="http://schemas.microsoft.com/office/drawing/2014/main" id="{71C03D09-7F9F-4ACD-A3AB-7C4C04B3B98A}"/>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55" name="Drop Down 24" hidden="1">
          <a:extLst>
            <a:ext uri="{63B3BB69-23CF-44E3-9099-C40C66FF867C}">
              <a14:compatExt xmlns:a14="http://schemas.microsoft.com/office/drawing/2010/main" spid="_x0000_s2072"/>
            </a:ext>
            <a:ext uri="{FF2B5EF4-FFF2-40B4-BE49-F238E27FC236}">
              <a16:creationId xmlns:a16="http://schemas.microsoft.com/office/drawing/2014/main" id="{7C2CE67C-5537-4603-8787-2F05675C332B}"/>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56" name="Drop Down 4" hidden="1">
          <a:extLst>
            <a:ext uri="{63B3BB69-23CF-44E3-9099-C40C66FF867C}">
              <a14:compatExt xmlns:a14="http://schemas.microsoft.com/office/drawing/2010/main" spid="_x0000_s2052"/>
            </a:ext>
            <a:ext uri="{FF2B5EF4-FFF2-40B4-BE49-F238E27FC236}">
              <a16:creationId xmlns:a16="http://schemas.microsoft.com/office/drawing/2014/main" id="{9D9A5E1D-5351-4590-BEA2-F3E7854A43CA}"/>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57" name="Drop Down 4" hidden="1">
          <a:extLst>
            <a:ext uri="{63B3BB69-23CF-44E3-9099-C40C66FF867C}">
              <a14:compatExt xmlns:a14="http://schemas.microsoft.com/office/drawing/2010/main" spid="_x0000_s2052"/>
            </a:ext>
            <a:ext uri="{FF2B5EF4-FFF2-40B4-BE49-F238E27FC236}">
              <a16:creationId xmlns:a16="http://schemas.microsoft.com/office/drawing/2014/main" id="{AA12B73F-46C5-4031-9265-B28A78928680}"/>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58" name="Drop Down 4" hidden="1">
          <a:extLst>
            <a:ext uri="{63B3BB69-23CF-44E3-9099-C40C66FF867C}">
              <a14:compatExt xmlns:a14="http://schemas.microsoft.com/office/drawing/2010/main" spid="_x0000_s2052"/>
            </a:ext>
            <a:ext uri="{FF2B5EF4-FFF2-40B4-BE49-F238E27FC236}">
              <a16:creationId xmlns:a16="http://schemas.microsoft.com/office/drawing/2014/main" id="{34CC10DD-DA91-424B-9909-732AD30DB638}"/>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59" name="Drop Down 4" hidden="1">
          <a:extLst>
            <a:ext uri="{63B3BB69-23CF-44E3-9099-C40C66FF867C}">
              <a14:compatExt xmlns:a14="http://schemas.microsoft.com/office/drawing/2010/main" spid="_x0000_s2052"/>
            </a:ext>
            <a:ext uri="{FF2B5EF4-FFF2-40B4-BE49-F238E27FC236}">
              <a16:creationId xmlns:a16="http://schemas.microsoft.com/office/drawing/2014/main" id="{6F3C2763-8810-4BD8-AE46-1D87FA33E653}"/>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60" name="Drop Down 4" hidden="1">
          <a:extLst>
            <a:ext uri="{63B3BB69-23CF-44E3-9099-C40C66FF867C}">
              <a14:compatExt xmlns:a14="http://schemas.microsoft.com/office/drawing/2010/main" spid="_x0000_s2052"/>
            </a:ext>
            <a:ext uri="{FF2B5EF4-FFF2-40B4-BE49-F238E27FC236}">
              <a16:creationId xmlns:a16="http://schemas.microsoft.com/office/drawing/2014/main" id="{C5F02CEA-CBC9-4130-B613-CE9E981B5006}"/>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61" name="Drop Down 20" hidden="1">
          <a:extLst>
            <a:ext uri="{63B3BB69-23CF-44E3-9099-C40C66FF867C}">
              <a14:compatExt xmlns:a14="http://schemas.microsoft.com/office/drawing/2010/main" spid="_x0000_s2068"/>
            </a:ext>
            <a:ext uri="{FF2B5EF4-FFF2-40B4-BE49-F238E27FC236}">
              <a16:creationId xmlns:a16="http://schemas.microsoft.com/office/drawing/2014/main" id="{5D491278-BBDD-45B0-9980-76E7756DF7E7}"/>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62" name="Drop Down 24" hidden="1">
          <a:extLst>
            <a:ext uri="{63B3BB69-23CF-44E3-9099-C40C66FF867C}">
              <a14:compatExt xmlns:a14="http://schemas.microsoft.com/office/drawing/2010/main" spid="_x0000_s2072"/>
            </a:ext>
            <a:ext uri="{FF2B5EF4-FFF2-40B4-BE49-F238E27FC236}">
              <a16:creationId xmlns:a16="http://schemas.microsoft.com/office/drawing/2014/main" id="{3650D907-D43C-45CC-AB80-CF9B8A583BDF}"/>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63" name="Drop Down 4" hidden="1">
          <a:extLst>
            <a:ext uri="{63B3BB69-23CF-44E3-9099-C40C66FF867C}">
              <a14:compatExt xmlns:a14="http://schemas.microsoft.com/office/drawing/2010/main" spid="_x0000_s2052"/>
            </a:ext>
            <a:ext uri="{FF2B5EF4-FFF2-40B4-BE49-F238E27FC236}">
              <a16:creationId xmlns:a16="http://schemas.microsoft.com/office/drawing/2014/main" id="{59FCF6FB-5B81-4464-AD09-FEC9ABB47CF3}"/>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64" name="Drop Down 4" hidden="1">
          <a:extLst>
            <a:ext uri="{63B3BB69-23CF-44E3-9099-C40C66FF867C}">
              <a14:compatExt xmlns:a14="http://schemas.microsoft.com/office/drawing/2010/main" spid="_x0000_s2052"/>
            </a:ext>
            <a:ext uri="{FF2B5EF4-FFF2-40B4-BE49-F238E27FC236}">
              <a16:creationId xmlns:a16="http://schemas.microsoft.com/office/drawing/2014/main" id="{68B9DEAF-42C3-41FB-AD73-33030449E160}"/>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65" name="Drop Down 4" hidden="1">
          <a:extLst>
            <a:ext uri="{63B3BB69-23CF-44E3-9099-C40C66FF867C}">
              <a14:compatExt xmlns:a14="http://schemas.microsoft.com/office/drawing/2010/main" spid="_x0000_s2052"/>
            </a:ext>
            <a:ext uri="{FF2B5EF4-FFF2-40B4-BE49-F238E27FC236}">
              <a16:creationId xmlns:a16="http://schemas.microsoft.com/office/drawing/2014/main" id="{617AFD43-E450-4E84-A6A4-7D5EC779F26C}"/>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66" name="Drop Down 4" hidden="1">
          <a:extLst>
            <a:ext uri="{63B3BB69-23CF-44E3-9099-C40C66FF867C}">
              <a14:compatExt xmlns:a14="http://schemas.microsoft.com/office/drawing/2010/main" spid="_x0000_s2052"/>
            </a:ext>
            <a:ext uri="{FF2B5EF4-FFF2-40B4-BE49-F238E27FC236}">
              <a16:creationId xmlns:a16="http://schemas.microsoft.com/office/drawing/2014/main" id="{9A87C41F-A21F-4FFA-BEAD-C697555A775F}"/>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67" name="Drop Down 4" hidden="1">
          <a:extLst>
            <a:ext uri="{63B3BB69-23CF-44E3-9099-C40C66FF867C}">
              <a14:compatExt xmlns:a14="http://schemas.microsoft.com/office/drawing/2010/main" spid="_x0000_s2052"/>
            </a:ext>
            <a:ext uri="{FF2B5EF4-FFF2-40B4-BE49-F238E27FC236}">
              <a16:creationId xmlns:a16="http://schemas.microsoft.com/office/drawing/2014/main" id="{D4F430B9-B56E-4D6B-B7EA-26ED2974740D}"/>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68" name="Drop Down 20" hidden="1">
          <a:extLst>
            <a:ext uri="{63B3BB69-23CF-44E3-9099-C40C66FF867C}">
              <a14:compatExt xmlns:a14="http://schemas.microsoft.com/office/drawing/2010/main" spid="_x0000_s2068"/>
            </a:ext>
            <a:ext uri="{FF2B5EF4-FFF2-40B4-BE49-F238E27FC236}">
              <a16:creationId xmlns:a16="http://schemas.microsoft.com/office/drawing/2014/main" id="{5573F9D0-D946-4314-8891-24A7AD59BC13}"/>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69" name="Drop Down 24" hidden="1">
          <a:extLst>
            <a:ext uri="{63B3BB69-23CF-44E3-9099-C40C66FF867C}">
              <a14:compatExt xmlns:a14="http://schemas.microsoft.com/office/drawing/2010/main" spid="_x0000_s2072"/>
            </a:ext>
            <a:ext uri="{FF2B5EF4-FFF2-40B4-BE49-F238E27FC236}">
              <a16:creationId xmlns:a16="http://schemas.microsoft.com/office/drawing/2014/main" id="{B6B4B624-0673-48E2-AF00-9678CD863014}"/>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70" name="Drop Down 4" hidden="1">
          <a:extLst>
            <a:ext uri="{63B3BB69-23CF-44E3-9099-C40C66FF867C}">
              <a14:compatExt xmlns:a14="http://schemas.microsoft.com/office/drawing/2010/main" spid="_x0000_s2052"/>
            </a:ext>
            <a:ext uri="{FF2B5EF4-FFF2-40B4-BE49-F238E27FC236}">
              <a16:creationId xmlns:a16="http://schemas.microsoft.com/office/drawing/2014/main" id="{7171A61D-5544-4923-AC5C-A9D0AFF4DBAA}"/>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71" name="Drop Down 4" hidden="1">
          <a:extLst>
            <a:ext uri="{63B3BB69-23CF-44E3-9099-C40C66FF867C}">
              <a14:compatExt xmlns:a14="http://schemas.microsoft.com/office/drawing/2010/main" spid="_x0000_s2052"/>
            </a:ext>
            <a:ext uri="{FF2B5EF4-FFF2-40B4-BE49-F238E27FC236}">
              <a16:creationId xmlns:a16="http://schemas.microsoft.com/office/drawing/2014/main" id="{C9D5A1DC-0BF1-4FBD-A5CA-5EF3BECA77FA}"/>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72" name="Drop Down 4" hidden="1">
          <a:extLst>
            <a:ext uri="{63B3BB69-23CF-44E3-9099-C40C66FF867C}">
              <a14:compatExt xmlns:a14="http://schemas.microsoft.com/office/drawing/2010/main" spid="_x0000_s2052"/>
            </a:ext>
            <a:ext uri="{FF2B5EF4-FFF2-40B4-BE49-F238E27FC236}">
              <a16:creationId xmlns:a16="http://schemas.microsoft.com/office/drawing/2014/main" id="{BAFD376E-22F2-48F8-9022-43856352935B}"/>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73" name="Drop Down 4" hidden="1">
          <a:extLst>
            <a:ext uri="{63B3BB69-23CF-44E3-9099-C40C66FF867C}">
              <a14:compatExt xmlns:a14="http://schemas.microsoft.com/office/drawing/2010/main" spid="_x0000_s2052"/>
            </a:ext>
            <a:ext uri="{FF2B5EF4-FFF2-40B4-BE49-F238E27FC236}">
              <a16:creationId xmlns:a16="http://schemas.microsoft.com/office/drawing/2014/main" id="{837C38A8-71DB-4265-B3F8-9A9A30B337DC}"/>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74" name="Drop Down 4" hidden="1">
          <a:extLst>
            <a:ext uri="{63B3BB69-23CF-44E3-9099-C40C66FF867C}">
              <a14:compatExt xmlns:a14="http://schemas.microsoft.com/office/drawing/2010/main" spid="_x0000_s2052"/>
            </a:ext>
            <a:ext uri="{FF2B5EF4-FFF2-40B4-BE49-F238E27FC236}">
              <a16:creationId xmlns:a16="http://schemas.microsoft.com/office/drawing/2014/main" id="{55E2EA21-DD87-4105-81BD-AE8C69742629}"/>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75" name="Drop Down 20" hidden="1">
          <a:extLst>
            <a:ext uri="{63B3BB69-23CF-44E3-9099-C40C66FF867C}">
              <a14:compatExt xmlns:a14="http://schemas.microsoft.com/office/drawing/2010/main" spid="_x0000_s2068"/>
            </a:ext>
            <a:ext uri="{FF2B5EF4-FFF2-40B4-BE49-F238E27FC236}">
              <a16:creationId xmlns:a16="http://schemas.microsoft.com/office/drawing/2014/main" id="{4876E9D7-8BE0-40D5-84E3-7435EFF2B557}"/>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76" name="Drop Down 24" hidden="1">
          <a:extLst>
            <a:ext uri="{63B3BB69-23CF-44E3-9099-C40C66FF867C}">
              <a14:compatExt xmlns:a14="http://schemas.microsoft.com/office/drawing/2010/main" spid="_x0000_s2072"/>
            </a:ext>
            <a:ext uri="{FF2B5EF4-FFF2-40B4-BE49-F238E27FC236}">
              <a16:creationId xmlns:a16="http://schemas.microsoft.com/office/drawing/2014/main" id="{855CF4B2-3C98-469A-A7E1-A5C6ED287315}"/>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77" name="Drop Down 4" hidden="1">
          <a:extLst>
            <a:ext uri="{63B3BB69-23CF-44E3-9099-C40C66FF867C}">
              <a14:compatExt xmlns:a14="http://schemas.microsoft.com/office/drawing/2010/main" spid="_x0000_s2052"/>
            </a:ext>
            <a:ext uri="{FF2B5EF4-FFF2-40B4-BE49-F238E27FC236}">
              <a16:creationId xmlns:a16="http://schemas.microsoft.com/office/drawing/2014/main" id="{AC449199-2E0D-4EB6-A4A2-FA351088F9A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78" name="Drop Down 4" hidden="1">
          <a:extLst>
            <a:ext uri="{63B3BB69-23CF-44E3-9099-C40C66FF867C}">
              <a14:compatExt xmlns:a14="http://schemas.microsoft.com/office/drawing/2010/main" spid="_x0000_s2052"/>
            </a:ext>
            <a:ext uri="{FF2B5EF4-FFF2-40B4-BE49-F238E27FC236}">
              <a16:creationId xmlns:a16="http://schemas.microsoft.com/office/drawing/2014/main" id="{EF46567C-229C-420E-9F77-01D7F91DD8D5}"/>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79" name="Drop Down 4" hidden="1">
          <a:extLst>
            <a:ext uri="{63B3BB69-23CF-44E3-9099-C40C66FF867C}">
              <a14:compatExt xmlns:a14="http://schemas.microsoft.com/office/drawing/2010/main" spid="_x0000_s2052"/>
            </a:ext>
            <a:ext uri="{FF2B5EF4-FFF2-40B4-BE49-F238E27FC236}">
              <a16:creationId xmlns:a16="http://schemas.microsoft.com/office/drawing/2014/main" id="{E9FCAF3D-76A8-4AB0-89CE-773A0F3E405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80" name="Drop Down 4" hidden="1">
          <a:extLst>
            <a:ext uri="{63B3BB69-23CF-44E3-9099-C40C66FF867C}">
              <a14:compatExt xmlns:a14="http://schemas.microsoft.com/office/drawing/2010/main" spid="_x0000_s2052"/>
            </a:ext>
            <a:ext uri="{FF2B5EF4-FFF2-40B4-BE49-F238E27FC236}">
              <a16:creationId xmlns:a16="http://schemas.microsoft.com/office/drawing/2014/main" id="{4F505391-2D40-40E5-A305-95A126C6723D}"/>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81" name="Drop Down 4" hidden="1">
          <a:extLst>
            <a:ext uri="{63B3BB69-23CF-44E3-9099-C40C66FF867C}">
              <a14:compatExt xmlns:a14="http://schemas.microsoft.com/office/drawing/2010/main" spid="_x0000_s2052"/>
            </a:ext>
            <a:ext uri="{FF2B5EF4-FFF2-40B4-BE49-F238E27FC236}">
              <a16:creationId xmlns:a16="http://schemas.microsoft.com/office/drawing/2014/main" id="{A1732DCA-2D5E-46C2-8275-A4EFA647DFB5}"/>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82" name="Drop Down 20" hidden="1">
          <a:extLst>
            <a:ext uri="{63B3BB69-23CF-44E3-9099-C40C66FF867C}">
              <a14:compatExt xmlns:a14="http://schemas.microsoft.com/office/drawing/2010/main" spid="_x0000_s2068"/>
            </a:ext>
            <a:ext uri="{FF2B5EF4-FFF2-40B4-BE49-F238E27FC236}">
              <a16:creationId xmlns:a16="http://schemas.microsoft.com/office/drawing/2014/main" id="{50A214FB-DDC2-478E-A8BF-BFF23E8E6799}"/>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83" name="Drop Down 24" hidden="1">
          <a:extLst>
            <a:ext uri="{63B3BB69-23CF-44E3-9099-C40C66FF867C}">
              <a14:compatExt xmlns:a14="http://schemas.microsoft.com/office/drawing/2010/main" spid="_x0000_s2072"/>
            </a:ext>
            <a:ext uri="{FF2B5EF4-FFF2-40B4-BE49-F238E27FC236}">
              <a16:creationId xmlns:a16="http://schemas.microsoft.com/office/drawing/2014/main" id="{19487F4A-E45F-4EBE-87B1-BC47B26482C4}"/>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84" name="Drop Down 4" hidden="1">
          <a:extLst>
            <a:ext uri="{63B3BB69-23CF-44E3-9099-C40C66FF867C}">
              <a14:compatExt xmlns:a14="http://schemas.microsoft.com/office/drawing/2010/main" spid="_x0000_s2052"/>
            </a:ext>
            <a:ext uri="{FF2B5EF4-FFF2-40B4-BE49-F238E27FC236}">
              <a16:creationId xmlns:a16="http://schemas.microsoft.com/office/drawing/2014/main" id="{2DB3E976-3349-4623-9CF0-AFC73C416DD3}"/>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85" name="Drop Down 4" hidden="1">
          <a:extLst>
            <a:ext uri="{63B3BB69-23CF-44E3-9099-C40C66FF867C}">
              <a14:compatExt xmlns:a14="http://schemas.microsoft.com/office/drawing/2010/main" spid="_x0000_s2052"/>
            </a:ext>
            <a:ext uri="{FF2B5EF4-FFF2-40B4-BE49-F238E27FC236}">
              <a16:creationId xmlns:a16="http://schemas.microsoft.com/office/drawing/2014/main" id="{6C240C8B-B04A-4C62-A856-AFD5411C7DF3}"/>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86" name="Drop Down 4" hidden="1">
          <a:extLst>
            <a:ext uri="{63B3BB69-23CF-44E3-9099-C40C66FF867C}">
              <a14:compatExt xmlns:a14="http://schemas.microsoft.com/office/drawing/2010/main" spid="_x0000_s2052"/>
            </a:ext>
            <a:ext uri="{FF2B5EF4-FFF2-40B4-BE49-F238E27FC236}">
              <a16:creationId xmlns:a16="http://schemas.microsoft.com/office/drawing/2014/main" id="{554F4FDF-6AD0-428E-AF49-4789110A4E76}"/>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87" name="Drop Down 4" hidden="1">
          <a:extLst>
            <a:ext uri="{63B3BB69-23CF-44E3-9099-C40C66FF867C}">
              <a14:compatExt xmlns:a14="http://schemas.microsoft.com/office/drawing/2010/main" spid="_x0000_s2052"/>
            </a:ext>
            <a:ext uri="{FF2B5EF4-FFF2-40B4-BE49-F238E27FC236}">
              <a16:creationId xmlns:a16="http://schemas.microsoft.com/office/drawing/2014/main" id="{B2F532E3-0931-4F37-9704-5A3DD3F93D3C}"/>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88" name="Drop Down 4" hidden="1">
          <a:extLst>
            <a:ext uri="{63B3BB69-23CF-44E3-9099-C40C66FF867C}">
              <a14:compatExt xmlns:a14="http://schemas.microsoft.com/office/drawing/2010/main" spid="_x0000_s2052"/>
            </a:ext>
            <a:ext uri="{FF2B5EF4-FFF2-40B4-BE49-F238E27FC236}">
              <a16:creationId xmlns:a16="http://schemas.microsoft.com/office/drawing/2014/main" id="{1383C90F-9F52-450C-AB2F-40EB447F783D}"/>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89" name="Drop Down 20" hidden="1">
          <a:extLst>
            <a:ext uri="{63B3BB69-23CF-44E3-9099-C40C66FF867C}">
              <a14:compatExt xmlns:a14="http://schemas.microsoft.com/office/drawing/2010/main" spid="_x0000_s2068"/>
            </a:ext>
            <a:ext uri="{FF2B5EF4-FFF2-40B4-BE49-F238E27FC236}">
              <a16:creationId xmlns:a16="http://schemas.microsoft.com/office/drawing/2014/main" id="{3BA7E0B0-6E2F-448C-A2F5-A1CEA76DAF6A}"/>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90" name="Drop Down 24" hidden="1">
          <a:extLst>
            <a:ext uri="{63B3BB69-23CF-44E3-9099-C40C66FF867C}">
              <a14:compatExt xmlns:a14="http://schemas.microsoft.com/office/drawing/2010/main" spid="_x0000_s2072"/>
            </a:ext>
            <a:ext uri="{FF2B5EF4-FFF2-40B4-BE49-F238E27FC236}">
              <a16:creationId xmlns:a16="http://schemas.microsoft.com/office/drawing/2014/main" id="{AF60678C-3FFE-48AF-A528-B65A2908162A}"/>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91" name="Drop Down 4" hidden="1">
          <a:extLst>
            <a:ext uri="{63B3BB69-23CF-44E3-9099-C40C66FF867C}">
              <a14:compatExt xmlns:a14="http://schemas.microsoft.com/office/drawing/2010/main" spid="_x0000_s2052"/>
            </a:ext>
            <a:ext uri="{FF2B5EF4-FFF2-40B4-BE49-F238E27FC236}">
              <a16:creationId xmlns:a16="http://schemas.microsoft.com/office/drawing/2014/main" id="{2F0C8A83-758C-4F74-BB6B-6E443E3306E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92" name="Drop Down 4" hidden="1">
          <a:extLst>
            <a:ext uri="{63B3BB69-23CF-44E3-9099-C40C66FF867C}">
              <a14:compatExt xmlns:a14="http://schemas.microsoft.com/office/drawing/2010/main" spid="_x0000_s2052"/>
            </a:ext>
            <a:ext uri="{FF2B5EF4-FFF2-40B4-BE49-F238E27FC236}">
              <a16:creationId xmlns:a16="http://schemas.microsoft.com/office/drawing/2014/main" id="{398043E7-B3BB-40F2-BC28-08D222F1F44C}"/>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93" name="Drop Down 4" hidden="1">
          <a:extLst>
            <a:ext uri="{63B3BB69-23CF-44E3-9099-C40C66FF867C}">
              <a14:compatExt xmlns:a14="http://schemas.microsoft.com/office/drawing/2010/main" spid="_x0000_s2052"/>
            </a:ext>
            <a:ext uri="{FF2B5EF4-FFF2-40B4-BE49-F238E27FC236}">
              <a16:creationId xmlns:a16="http://schemas.microsoft.com/office/drawing/2014/main" id="{BFF42F27-95CD-490F-AD70-1DBCE53AFC92}"/>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94" name="Drop Down 4" hidden="1">
          <a:extLst>
            <a:ext uri="{63B3BB69-23CF-44E3-9099-C40C66FF867C}">
              <a14:compatExt xmlns:a14="http://schemas.microsoft.com/office/drawing/2010/main" spid="_x0000_s2052"/>
            </a:ext>
            <a:ext uri="{FF2B5EF4-FFF2-40B4-BE49-F238E27FC236}">
              <a16:creationId xmlns:a16="http://schemas.microsoft.com/office/drawing/2014/main" id="{0CF7ABB3-87CE-4EE5-ACAC-F62CA3961D09}"/>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95" name="Drop Down 4" hidden="1">
          <a:extLst>
            <a:ext uri="{63B3BB69-23CF-44E3-9099-C40C66FF867C}">
              <a14:compatExt xmlns:a14="http://schemas.microsoft.com/office/drawing/2010/main" spid="_x0000_s2052"/>
            </a:ext>
            <a:ext uri="{FF2B5EF4-FFF2-40B4-BE49-F238E27FC236}">
              <a16:creationId xmlns:a16="http://schemas.microsoft.com/office/drawing/2014/main" id="{C960502E-42C2-4CA9-AAB0-DA86C96E4084}"/>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296" name="Drop Down 20" hidden="1">
          <a:extLst>
            <a:ext uri="{63B3BB69-23CF-44E3-9099-C40C66FF867C}">
              <a14:compatExt xmlns:a14="http://schemas.microsoft.com/office/drawing/2010/main" spid="_x0000_s2068"/>
            </a:ext>
            <a:ext uri="{FF2B5EF4-FFF2-40B4-BE49-F238E27FC236}">
              <a16:creationId xmlns:a16="http://schemas.microsoft.com/office/drawing/2014/main" id="{6D4CD9F3-57E6-4282-B3CE-B622AAD43FF2}"/>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297" name="Drop Down 24" hidden="1">
          <a:extLst>
            <a:ext uri="{63B3BB69-23CF-44E3-9099-C40C66FF867C}">
              <a14:compatExt xmlns:a14="http://schemas.microsoft.com/office/drawing/2010/main" spid="_x0000_s2072"/>
            </a:ext>
            <a:ext uri="{FF2B5EF4-FFF2-40B4-BE49-F238E27FC236}">
              <a16:creationId xmlns:a16="http://schemas.microsoft.com/office/drawing/2014/main" id="{2E4DB1B9-67A9-40B7-A9D9-21E61FB28134}"/>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298" name="Drop Down 4" hidden="1">
          <a:extLst>
            <a:ext uri="{63B3BB69-23CF-44E3-9099-C40C66FF867C}">
              <a14:compatExt xmlns:a14="http://schemas.microsoft.com/office/drawing/2010/main" spid="_x0000_s2052"/>
            </a:ext>
            <a:ext uri="{FF2B5EF4-FFF2-40B4-BE49-F238E27FC236}">
              <a16:creationId xmlns:a16="http://schemas.microsoft.com/office/drawing/2014/main" id="{B65EF681-7B27-445D-9690-EBC992BF62CA}"/>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299" name="Drop Down 4" hidden="1">
          <a:extLst>
            <a:ext uri="{63B3BB69-23CF-44E3-9099-C40C66FF867C}">
              <a14:compatExt xmlns:a14="http://schemas.microsoft.com/office/drawing/2010/main" spid="_x0000_s2052"/>
            </a:ext>
            <a:ext uri="{FF2B5EF4-FFF2-40B4-BE49-F238E27FC236}">
              <a16:creationId xmlns:a16="http://schemas.microsoft.com/office/drawing/2014/main" id="{8E38AD6F-54F2-427C-A0CF-4BA66DD3CC7A}"/>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00" name="Drop Down 4" hidden="1">
          <a:extLst>
            <a:ext uri="{63B3BB69-23CF-44E3-9099-C40C66FF867C}">
              <a14:compatExt xmlns:a14="http://schemas.microsoft.com/office/drawing/2010/main" spid="_x0000_s2052"/>
            </a:ext>
            <a:ext uri="{FF2B5EF4-FFF2-40B4-BE49-F238E27FC236}">
              <a16:creationId xmlns:a16="http://schemas.microsoft.com/office/drawing/2014/main" id="{64CB0DAF-0434-4472-AFC7-7C651C778D3D}"/>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301" name="Drop Down 4" hidden="1">
          <a:extLst>
            <a:ext uri="{63B3BB69-23CF-44E3-9099-C40C66FF867C}">
              <a14:compatExt xmlns:a14="http://schemas.microsoft.com/office/drawing/2010/main" spid="_x0000_s2052"/>
            </a:ext>
            <a:ext uri="{FF2B5EF4-FFF2-40B4-BE49-F238E27FC236}">
              <a16:creationId xmlns:a16="http://schemas.microsoft.com/office/drawing/2014/main" id="{D51DD8BD-14FD-4F1F-A582-834A6CC089E6}"/>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02" name="Drop Down 4" hidden="1">
          <a:extLst>
            <a:ext uri="{63B3BB69-23CF-44E3-9099-C40C66FF867C}">
              <a14:compatExt xmlns:a14="http://schemas.microsoft.com/office/drawing/2010/main" spid="_x0000_s2052"/>
            </a:ext>
            <a:ext uri="{FF2B5EF4-FFF2-40B4-BE49-F238E27FC236}">
              <a16:creationId xmlns:a16="http://schemas.microsoft.com/office/drawing/2014/main" id="{31CD0806-9A60-4568-9A28-154ADAD4A55D}"/>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303" name="Drop Down 20" hidden="1">
          <a:extLst>
            <a:ext uri="{63B3BB69-23CF-44E3-9099-C40C66FF867C}">
              <a14:compatExt xmlns:a14="http://schemas.microsoft.com/office/drawing/2010/main" spid="_x0000_s2068"/>
            </a:ext>
            <a:ext uri="{FF2B5EF4-FFF2-40B4-BE49-F238E27FC236}">
              <a16:creationId xmlns:a16="http://schemas.microsoft.com/office/drawing/2014/main" id="{1AD47CD4-160C-49D7-9391-6F1B2A0E2583}"/>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304" name="Drop Down 24" hidden="1">
          <a:extLst>
            <a:ext uri="{63B3BB69-23CF-44E3-9099-C40C66FF867C}">
              <a14:compatExt xmlns:a14="http://schemas.microsoft.com/office/drawing/2010/main" spid="_x0000_s2072"/>
            </a:ext>
            <a:ext uri="{FF2B5EF4-FFF2-40B4-BE49-F238E27FC236}">
              <a16:creationId xmlns:a16="http://schemas.microsoft.com/office/drawing/2014/main" id="{7C4729DB-4707-46CB-B9C5-4B247E155E82}"/>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05" name="Drop Down 4" hidden="1">
          <a:extLst>
            <a:ext uri="{63B3BB69-23CF-44E3-9099-C40C66FF867C}">
              <a14:compatExt xmlns:a14="http://schemas.microsoft.com/office/drawing/2010/main" spid="_x0000_s2052"/>
            </a:ext>
            <a:ext uri="{FF2B5EF4-FFF2-40B4-BE49-F238E27FC236}">
              <a16:creationId xmlns:a16="http://schemas.microsoft.com/office/drawing/2014/main" id="{7227676E-4A18-460B-9C37-E6C6C9C9B804}"/>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306" name="Drop Down 4" hidden="1">
          <a:extLst>
            <a:ext uri="{63B3BB69-23CF-44E3-9099-C40C66FF867C}">
              <a14:compatExt xmlns:a14="http://schemas.microsoft.com/office/drawing/2010/main" spid="_x0000_s2052"/>
            </a:ext>
            <a:ext uri="{FF2B5EF4-FFF2-40B4-BE49-F238E27FC236}">
              <a16:creationId xmlns:a16="http://schemas.microsoft.com/office/drawing/2014/main" id="{5307CBE0-DEC4-40F0-AD4F-0815203AACBB}"/>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07" name="Drop Down 4" hidden="1">
          <a:extLst>
            <a:ext uri="{63B3BB69-23CF-44E3-9099-C40C66FF867C}">
              <a14:compatExt xmlns:a14="http://schemas.microsoft.com/office/drawing/2010/main" spid="_x0000_s2052"/>
            </a:ext>
            <a:ext uri="{FF2B5EF4-FFF2-40B4-BE49-F238E27FC236}">
              <a16:creationId xmlns:a16="http://schemas.microsoft.com/office/drawing/2014/main" id="{8A7A9194-4A92-47F2-9BE6-031160B849C0}"/>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308" name="Drop Down 4" hidden="1">
          <a:extLst>
            <a:ext uri="{63B3BB69-23CF-44E3-9099-C40C66FF867C}">
              <a14:compatExt xmlns:a14="http://schemas.microsoft.com/office/drawing/2010/main" spid="_x0000_s2052"/>
            </a:ext>
            <a:ext uri="{FF2B5EF4-FFF2-40B4-BE49-F238E27FC236}">
              <a16:creationId xmlns:a16="http://schemas.microsoft.com/office/drawing/2014/main" id="{5B67EE31-8A8C-40A2-87E2-6D59C9355CD8}"/>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09" name="Drop Down 4" hidden="1">
          <a:extLst>
            <a:ext uri="{63B3BB69-23CF-44E3-9099-C40C66FF867C}">
              <a14:compatExt xmlns:a14="http://schemas.microsoft.com/office/drawing/2010/main" spid="_x0000_s2052"/>
            </a:ext>
            <a:ext uri="{FF2B5EF4-FFF2-40B4-BE49-F238E27FC236}">
              <a16:creationId xmlns:a16="http://schemas.microsoft.com/office/drawing/2014/main" id="{2D62A8DA-2D32-454C-AFE1-7424C93AA6EF}"/>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310" name="Drop Down 20" hidden="1">
          <a:extLst>
            <a:ext uri="{63B3BB69-23CF-44E3-9099-C40C66FF867C}">
              <a14:compatExt xmlns:a14="http://schemas.microsoft.com/office/drawing/2010/main" spid="_x0000_s2068"/>
            </a:ext>
            <a:ext uri="{FF2B5EF4-FFF2-40B4-BE49-F238E27FC236}">
              <a16:creationId xmlns:a16="http://schemas.microsoft.com/office/drawing/2014/main" id="{2FDF097D-5F5D-432E-AB9E-34850CC7B830}"/>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311" name="Drop Down 24" hidden="1">
          <a:extLst>
            <a:ext uri="{63B3BB69-23CF-44E3-9099-C40C66FF867C}">
              <a14:compatExt xmlns:a14="http://schemas.microsoft.com/office/drawing/2010/main" spid="_x0000_s2072"/>
            </a:ext>
            <a:ext uri="{FF2B5EF4-FFF2-40B4-BE49-F238E27FC236}">
              <a16:creationId xmlns:a16="http://schemas.microsoft.com/office/drawing/2014/main" id="{A72576B0-573A-4956-9E0C-D085F28C0D1A}"/>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12" name="Drop Down 4" hidden="1">
          <a:extLst>
            <a:ext uri="{63B3BB69-23CF-44E3-9099-C40C66FF867C}">
              <a14:compatExt xmlns:a14="http://schemas.microsoft.com/office/drawing/2010/main" spid="_x0000_s2052"/>
            </a:ext>
            <a:ext uri="{FF2B5EF4-FFF2-40B4-BE49-F238E27FC236}">
              <a16:creationId xmlns:a16="http://schemas.microsoft.com/office/drawing/2014/main" id="{3854A56C-173F-4D76-9269-8FDDF941AEB8}"/>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313" name="Drop Down 4" hidden="1">
          <a:extLst>
            <a:ext uri="{63B3BB69-23CF-44E3-9099-C40C66FF867C}">
              <a14:compatExt xmlns:a14="http://schemas.microsoft.com/office/drawing/2010/main" spid="_x0000_s2052"/>
            </a:ext>
            <a:ext uri="{FF2B5EF4-FFF2-40B4-BE49-F238E27FC236}">
              <a16:creationId xmlns:a16="http://schemas.microsoft.com/office/drawing/2014/main" id="{5BA790F9-8502-4974-8E13-ADAB94CFA1AC}"/>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14" name="Drop Down 4" hidden="1">
          <a:extLst>
            <a:ext uri="{63B3BB69-23CF-44E3-9099-C40C66FF867C}">
              <a14:compatExt xmlns:a14="http://schemas.microsoft.com/office/drawing/2010/main" spid="_x0000_s2052"/>
            </a:ext>
            <a:ext uri="{FF2B5EF4-FFF2-40B4-BE49-F238E27FC236}">
              <a16:creationId xmlns:a16="http://schemas.microsoft.com/office/drawing/2014/main" id="{7F8E92E8-8F5C-453A-AA8D-45E63C07E671}"/>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315" name="Drop Down 4" hidden="1">
          <a:extLst>
            <a:ext uri="{63B3BB69-23CF-44E3-9099-C40C66FF867C}">
              <a14:compatExt xmlns:a14="http://schemas.microsoft.com/office/drawing/2010/main" spid="_x0000_s2052"/>
            </a:ext>
            <a:ext uri="{FF2B5EF4-FFF2-40B4-BE49-F238E27FC236}">
              <a16:creationId xmlns:a16="http://schemas.microsoft.com/office/drawing/2014/main" id="{28CD3335-7BC6-44C8-848E-E9FCB96E235F}"/>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16" name="Drop Down 4" hidden="1">
          <a:extLst>
            <a:ext uri="{63B3BB69-23CF-44E3-9099-C40C66FF867C}">
              <a14:compatExt xmlns:a14="http://schemas.microsoft.com/office/drawing/2010/main" spid="_x0000_s2052"/>
            </a:ext>
            <a:ext uri="{FF2B5EF4-FFF2-40B4-BE49-F238E27FC236}">
              <a16:creationId xmlns:a16="http://schemas.microsoft.com/office/drawing/2014/main" id="{97699073-A58C-4D53-AF84-770B742717B3}"/>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6317" name="Drop Down 20" hidden="1">
          <a:extLst>
            <a:ext uri="{63B3BB69-23CF-44E3-9099-C40C66FF867C}">
              <a14:compatExt xmlns:a14="http://schemas.microsoft.com/office/drawing/2010/main" spid="_x0000_s2068"/>
            </a:ext>
            <a:ext uri="{FF2B5EF4-FFF2-40B4-BE49-F238E27FC236}">
              <a16:creationId xmlns:a16="http://schemas.microsoft.com/office/drawing/2014/main" id="{79A684AC-2FD1-47B9-9511-9B9F3ED46AAB}"/>
            </a:ext>
          </a:extLst>
        </xdr:cNvPr>
        <xdr:cNvSpPr/>
      </xdr:nvSpPr>
      <xdr:spPr bwMode="auto">
        <a:xfrm>
          <a:off x="5970494" y="4573792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6318" name="Drop Down 24" hidden="1">
          <a:extLst>
            <a:ext uri="{63B3BB69-23CF-44E3-9099-C40C66FF867C}">
              <a14:compatExt xmlns:a14="http://schemas.microsoft.com/office/drawing/2010/main" spid="_x0000_s2072"/>
            </a:ext>
            <a:ext uri="{FF2B5EF4-FFF2-40B4-BE49-F238E27FC236}">
              <a16:creationId xmlns:a16="http://schemas.microsoft.com/office/drawing/2014/main" id="{E61EE825-D2A3-4177-9509-4894488E60F6}"/>
            </a:ext>
          </a:extLst>
        </xdr:cNvPr>
        <xdr:cNvSpPr/>
      </xdr:nvSpPr>
      <xdr:spPr bwMode="auto">
        <a:xfrm>
          <a:off x="3895165" y="457379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19" name="Drop Down 4" hidden="1">
          <a:extLst>
            <a:ext uri="{63B3BB69-23CF-44E3-9099-C40C66FF867C}">
              <a14:compatExt xmlns:a14="http://schemas.microsoft.com/office/drawing/2010/main" spid="_x0000_s2052"/>
            </a:ext>
            <a:ext uri="{FF2B5EF4-FFF2-40B4-BE49-F238E27FC236}">
              <a16:creationId xmlns:a16="http://schemas.microsoft.com/office/drawing/2014/main" id="{DDE40436-3458-4BC3-B19E-5795CB0CACD0}"/>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320" name="Drop Down 4" hidden="1">
          <a:extLst>
            <a:ext uri="{63B3BB69-23CF-44E3-9099-C40C66FF867C}">
              <a14:compatExt xmlns:a14="http://schemas.microsoft.com/office/drawing/2010/main" spid="_x0000_s2052"/>
            </a:ext>
            <a:ext uri="{FF2B5EF4-FFF2-40B4-BE49-F238E27FC236}">
              <a16:creationId xmlns:a16="http://schemas.microsoft.com/office/drawing/2014/main" id="{12D13D7C-C815-45AA-A871-629EBD85CF69}"/>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6321" name="Drop Down 4" hidden="1">
          <a:extLst>
            <a:ext uri="{63B3BB69-23CF-44E3-9099-C40C66FF867C}">
              <a14:compatExt xmlns:a14="http://schemas.microsoft.com/office/drawing/2010/main" spid="_x0000_s2052"/>
            </a:ext>
            <a:ext uri="{FF2B5EF4-FFF2-40B4-BE49-F238E27FC236}">
              <a16:creationId xmlns:a16="http://schemas.microsoft.com/office/drawing/2014/main" id="{4FB6B684-A219-426E-96FC-97DA7CC0C1D9}"/>
            </a:ext>
          </a:extLst>
        </xdr:cNvPr>
        <xdr:cNvSpPr/>
      </xdr:nvSpPr>
      <xdr:spPr bwMode="auto">
        <a:xfrm>
          <a:off x="5538844"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6322" name="Drop Down 4" hidden="1">
          <a:extLst>
            <a:ext uri="{63B3BB69-23CF-44E3-9099-C40C66FF867C}">
              <a14:compatExt xmlns:a14="http://schemas.microsoft.com/office/drawing/2010/main" spid="_x0000_s2052"/>
            </a:ext>
            <a:ext uri="{FF2B5EF4-FFF2-40B4-BE49-F238E27FC236}">
              <a16:creationId xmlns:a16="http://schemas.microsoft.com/office/drawing/2014/main" id="{FE9E81D8-8F34-409C-821B-049BF6A072DB}"/>
            </a:ext>
          </a:extLst>
        </xdr:cNvPr>
        <xdr:cNvSpPr/>
      </xdr:nvSpPr>
      <xdr:spPr bwMode="auto">
        <a:xfrm>
          <a:off x="5222389" y="4573792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23" name="Drop Down 4" hidden="1">
          <a:extLst>
            <a:ext uri="{63B3BB69-23CF-44E3-9099-C40C66FF867C}">
              <a14:compatExt xmlns:a14="http://schemas.microsoft.com/office/drawing/2010/main" spid="_x0000_s2052"/>
            </a:ext>
            <a:ext uri="{FF2B5EF4-FFF2-40B4-BE49-F238E27FC236}">
              <a16:creationId xmlns:a16="http://schemas.microsoft.com/office/drawing/2014/main" id="{1BF1CCEA-EF28-4F5E-B553-C35445D62CE8}"/>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24" name="Drop Down 20" hidden="1">
          <a:extLst>
            <a:ext uri="{63B3BB69-23CF-44E3-9099-C40C66FF867C}">
              <a14:compatExt xmlns:a14="http://schemas.microsoft.com/office/drawing/2010/main" spid="_x0000_s2068"/>
            </a:ext>
            <a:ext uri="{FF2B5EF4-FFF2-40B4-BE49-F238E27FC236}">
              <a16:creationId xmlns:a16="http://schemas.microsoft.com/office/drawing/2014/main" id="{BC22663C-61DE-4CEA-8C02-0FD6D015A90D}"/>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25" name="Drop Down 24" hidden="1">
          <a:extLst>
            <a:ext uri="{63B3BB69-23CF-44E3-9099-C40C66FF867C}">
              <a14:compatExt xmlns:a14="http://schemas.microsoft.com/office/drawing/2010/main" spid="_x0000_s2072"/>
            </a:ext>
            <a:ext uri="{FF2B5EF4-FFF2-40B4-BE49-F238E27FC236}">
              <a16:creationId xmlns:a16="http://schemas.microsoft.com/office/drawing/2014/main" id="{91FB581B-FE08-4ADD-AF6A-0B3C744639DA}"/>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26" name="Drop Down 4" hidden="1">
          <a:extLst>
            <a:ext uri="{63B3BB69-23CF-44E3-9099-C40C66FF867C}">
              <a14:compatExt xmlns:a14="http://schemas.microsoft.com/office/drawing/2010/main" spid="_x0000_s2052"/>
            </a:ext>
            <a:ext uri="{FF2B5EF4-FFF2-40B4-BE49-F238E27FC236}">
              <a16:creationId xmlns:a16="http://schemas.microsoft.com/office/drawing/2014/main" id="{6664765D-F315-45FF-A82F-EB4286EEB68F}"/>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27" name="Drop Down 4" hidden="1">
          <a:extLst>
            <a:ext uri="{63B3BB69-23CF-44E3-9099-C40C66FF867C}">
              <a14:compatExt xmlns:a14="http://schemas.microsoft.com/office/drawing/2010/main" spid="_x0000_s2052"/>
            </a:ext>
            <a:ext uri="{FF2B5EF4-FFF2-40B4-BE49-F238E27FC236}">
              <a16:creationId xmlns:a16="http://schemas.microsoft.com/office/drawing/2014/main" id="{64EF8B0F-AEB3-431C-8620-386FABF7AF53}"/>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28" name="Drop Down 4" hidden="1">
          <a:extLst>
            <a:ext uri="{63B3BB69-23CF-44E3-9099-C40C66FF867C}">
              <a14:compatExt xmlns:a14="http://schemas.microsoft.com/office/drawing/2010/main" spid="_x0000_s2052"/>
            </a:ext>
            <a:ext uri="{FF2B5EF4-FFF2-40B4-BE49-F238E27FC236}">
              <a16:creationId xmlns:a16="http://schemas.microsoft.com/office/drawing/2014/main" id="{DF26A7F0-EA79-42FC-BDC8-726B99CD3690}"/>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29" name="Drop Down 4" hidden="1">
          <a:extLst>
            <a:ext uri="{63B3BB69-23CF-44E3-9099-C40C66FF867C}">
              <a14:compatExt xmlns:a14="http://schemas.microsoft.com/office/drawing/2010/main" spid="_x0000_s2052"/>
            </a:ext>
            <a:ext uri="{FF2B5EF4-FFF2-40B4-BE49-F238E27FC236}">
              <a16:creationId xmlns:a16="http://schemas.microsoft.com/office/drawing/2014/main" id="{A52996DD-CC34-422E-9498-00E603C3F709}"/>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30" name="Drop Down 4" hidden="1">
          <a:extLst>
            <a:ext uri="{63B3BB69-23CF-44E3-9099-C40C66FF867C}">
              <a14:compatExt xmlns:a14="http://schemas.microsoft.com/office/drawing/2010/main" spid="_x0000_s2052"/>
            </a:ext>
            <a:ext uri="{FF2B5EF4-FFF2-40B4-BE49-F238E27FC236}">
              <a16:creationId xmlns:a16="http://schemas.microsoft.com/office/drawing/2014/main" id="{99F8184F-BD49-4B9F-9F9C-6C0D2F687B05}"/>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31" name="Drop Down 20" hidden="1">
          <a:extLst>
            <a:ext uri="{63B3BB69-23CF-44E3-9099-C40C66FF867C}">
              <a14:compatExt xmlns:a14="http://schemas.microsoft.com/office/drawing/2010/main" spid="_x0000_s2068"/>
            </a:ext>
            <a:ext uri="{FF2B5EF4-FFF2-40B4-BE49-F238E27FC236}">
              <a16:creationId xmlns:a16="http://schemas.microsoft.com/office/drawing/2014/main" id="{C0BA0A06-2466-4D73-A533-7AAD15421808}"/>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32" name="Drop Down 24" hidden="1">
          <a:extLst>
            <a:ext uri="{63B3BB69-23CF-44E3-9099-C40C66FF867C}">
              <a14:compatExt xmlns:a14="http://schemas.microsoft.com/office/drawing/2010/main" spid="_x0000_s2072"/>
            </a:ext>
            <a:ext uri="{FF2B5EF4-FFF2-40B4-BE49-F238E27FC236}">
              <a16:creationId xmlns:a16="http://schemas.microsoft.com/office/drawing/2014/main" id="{61959FCB-6D78-4A95-8E99-5AAF24B66982}"/>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33" name="Drop Down 4" hidden="1">
          <a:extLst>
            <a:ext uri="{63B3BB69-23CF-44E3-9099-C40C66FF867C}">
              <a14:compatExt xmlns:a14="http://schemas.microsoft.com/office/drawing/2010/main" spid="_x0000_s2052"/>
            </a:ext>
            <a:ext uri="{FF2B5EF4-FFF2-40B4-BE49-F238E27FC236}">
              <a16:creationId xmlns:a16="http://schemas.microsoft.com/office/drawing/2014/main" id="{AB7F7C82-2331-4DA6-AD23-F23DD2D1A5DE}"/>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34" name="Drop Down 4" hidden="1">
          <a:extLst>
            <a:ext uri="{63B3BB69-23CF-44E3-9099-C40C66FF867C}">
              <a14:compatExt xmlns:a14="http://schemas.microsoft.com/office/drawing/2010/main" spid="_x0000_s2052"/>
            </a:ext>
            <a:ext uri="{FF2B5EF4-FFF2-40B4-BE49-F238E27FC236}">
              <a16:creationId xmlns:a16="http://schemas.microsoft.com/office/drawing/2014/main" id="{7914A845-436D-49B4-AFBB-0304296CB067}"/>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35" name="Drop Down 4" hidden="1">
          <a:extLst>
            <a:ext uri="{63B3BB69-23CF-44E3-9099-C40C66FF867C}">
              <a14:compatExt xmlns:a14="http://schemas.microsoft.com/office/drawing/2010/main" spid="_x0000_s2052"/>
            </a:ext>
            <a:ext uri="{FF2B5EF4-FFF2-40B4-BE49-F238E27FC236}">
              <a16:creationId xmlns:a16="http://schemas.microsoft.com/office/drawing/2014/main" id="{92C64191-CDA2-49E6-949E-16F15F25B90C}"/>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36" name="Drop Down 4" hidden="1">
          <a:extLst>
            <a:ext uri="{63B3BB69-23CF-44E3-9099-C40C66FF867C}">
              <a14:compatExt xmlns:a14="http://schemas.microsoft.com/office/drawing/2010/main" spid="_x0000_s2052"/>
            </a:ext>
            <a:ext uri="{FF2B5EF4-FFF2-40B4-BE49-F238E27FC236}">
              <a16:creationId xmlns:a16="http://schemas.microsoft.com/office/drawing/2014/main" id="{9F4BF108-CFA7-445A-B5E0-95B5F746DC2E}"/>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37" name="Drop Down 4" hidden="1">
          <a:extLst>
            <a:ext uri="{63B3BB69-23CF-44E3-9099-C40C66FF867C}">
              <a14:compatExt xmlns:a14="http://schemas.microsoft.com/office/drawing/2010/main" spid="_x0000_s2052"/>
            </a:ext>
            <a:ext uri="{FF2B5EF4-FFF2-40B4-BE49-F238E27FC236}">
              <a16:creationId xmlns:a16="http://schemas.microsoft.com/office/drawing/2014/main" id="{F7E8B0C6-8668-4673-AEDE-AD9EA92B51F0}"/>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38" name="Drop Down 20" hidden="1">
          <a:extLst>
            <a:ext uri="{63B3BB69-23CF-44E3-9099-C40C66FF867C}">
              <a14:compatExt xmlns:a14="http://schemas.microsoft.com/office/drawing/2010/main" spid="_x0000_s2068"/>
            </a:ext>
            <a:ext uri="{FF2B5EF4-FFF2-40B4-BE49-F238E27FC236}">
              <a16:creationId xmlns:a16="http://schemas.microsoft.com/office/drawing/2014/main" id="{1A16DFED-81FB-4C37-B2CD-B4D34B44795F}"/>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39" name="Drop Down 24" hidden="1">
          <a:extLst>
            <a:ext uri="{63B3BB69-23CF-44E3-9099-C40C66FF867C}">
              <a14:compatExt xmlns:a14="http://schemas.microsoft.com/office/drawing/2010/main" spid="_x0000_s2072"/>
            </a:ext>
            <a:ext uri="{FF2B5EF4-FFF2-40B4-BE49-F238E27FC236}">
              <a16:creationId xmlns:a16="http://schemas.microsoft.com/office/drawing/2014/main" id="{6DA94CE3-E2A6-44CF-BAD0-44EAA24F9229}"/>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40" name="Drop Down 4" hidden="1">
          <a:extLst>
            <a:ext uri="{63B3BB69-23CF-44E3-9099-C40C66FF867C}">
              <a14:compatExt xmlns:a14="http://schemas.microsoft.com/office/drawing/2010/main" spid="_x0000_s2052"/>
            </a:ext>
            <a:ext uri="{FF2B5EF4-FFF2-40B4-BE49-F238E27FC236}">
              <a16:creationId xmlns:a16="http://schemas.microsoft.com/office/drawing/2014/main" id="{D67A05E7-74F9-402B-B8E4-5C73658E01D6}"/>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41" name="Drop Down 4" hidden="1">
          <a:extLst>
            <a:ext uri="{63B3BB69-23CF-44E3-9099-C40C66FF867C}">
              <a14:compatExt xmlns:a14="http://schemas.microsoft.com/office/drawing/2010/main" spid="_x0000_s2052"/>
            </a:ext>
            <a:ext uri="{FF2B5EF4-FFF2-40B4-BE49-F238E27FC236}">
              <a16:creationId xmlns:a16="http://schemas.microsoft.com/office/drawing/2014/main" id="{21AD20EC-5160-4880-9810-A5F1D62205DC}"/>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42" name="Drop Down 4" hidden="1">
          <a:extLst>
            <a:ext uri="{63B3BB69-23CF-44E3-9099-C40C66FF867C}">
              <a14:compatExt xmlns:a14="http://schemas.microsoft.com/office/drawing/2010/main" spid="_x0000_s2052"/>
            </a:ext>
            <a:ext uri="{FF2B5EF4-FFF2-40B4-BE49-F238E27FC236}">
              <a16:creationId xmlns:a16="http://schemas.microsoft.com/office/drawing/2014/main" id="{133E24C4-994F-4BBF-880D-D9DE21D7031C}"/>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43" name="Drop Down 4" hidden="1">
          <a:extLst>
            <a:ext uri="{63B3BB69-23CF-44E3-9099-C40C66FF867C}">
              <a14:compatExt xmlns:a14="http://schemas.microsoft.com/office/drawing/2010/main" spid="_x0000_s2052"/>
            </a:ext>
            <a:ext uri="{FF2B5EF4-FFF2-40B4-BE49-F238E27FC236}">
              <a16:creationId xmlns:a16="http://schemas.microsoft.com/office/drawing/2014/main" id="{371A20A3-0756-4CA4-8DE7-4A579AF355BE}"/>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44" name="Drop Down 4" hidden="1">
          <a:extLst>
            <a:ext uri="{63B3BB69-23CF-44E3-9099-C40C66FF867C}">
              <a14:compatExt xmlns:a14="http://schemas.microsoft.com/office/drawing/2010/main" spid="_x0000_s2052"/>
            </a:ext>
            <a:ext uri="{FF2B5EF4-FFF2-40B4-BE49-F238E27FC236}">
              <a16:creationId xmlns:a16="http://schemas.microsoft.com/office/drawing/2014/main" id="{10C0A9AC-3890-4477-8F8F-B5C83CA1BE75}"/>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45" name="Drop Down 20" hidden="1">
          <a:extLst>
            <a:ext uri="{63B3BB69-23CF-44E3-9099-C40C66FF867C}">
              <a14:compatExt xmlns:a14="http://schemas.microsoft.com/office/drawing/2010/main" spid="_x0000_s2068"/>
            </a:ext>
            <a:ext uri="{FF2B5EF4-FFF2-40B4-BE49-F238E27FC236}">
              <a16:creationId xmlns:a16="http://schemas.microsoft.com/office/drawing/2014/main" id="{4625F5E0-F8C7-440A-AD17-538CE3BD9CBA}"/>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46" name="Drop Down 24" hidden="1">
          <a:extLst>
            <a:ext uri="{63B3BB69-23CF-44E3-9099-C40C66FF867C}">
              <a14:compatExt xmlns:a14="http://schemas.microsoft.com/office/drawing/2010/main" spid="_x0000_s2072"/>
            </a:ext>
            <a:ext uri="{FF2B5EF4-FFF2-40B4-BE49-F238E27FC236}">
              <a16:creationId xmlns:a16="http://schemas.microsoft.com/office/drawing/2014/main" id="{9BB00B1E-75BE-47C9-92AE-1D9F04E135FC}"/>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47" name="Drop Down 4" hidden="1">
          <a:extLst>
            <a:ext uri="{63B3BB69-23CF-44E3-9099-C40C66FF867C}">
              <a14:compatExt xmlns:a14="http://schemas.microsoft.com/office/drawing/2010/main" spid="_x0000_s2052"/>
            </a:ext>
            <a:ext uri="{FF2B5EF4-FFF2-40B4-BE49-F238E27FC236}">
              <a16:creationId xmlns:a16="http://schemas.microsoft.com/office/drawing/2014/main" id="{096D7A7C-6DAC-4EA2-9311-482612F7BB4F}"/>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48" name="Drop Down 4" hidden="1">
          <a:extLst>
            <a:ext uri="{63B3BB69-23CF-44E3-9099-C40C66FF867C}">
              <a14:compatExt xmlns:a14="http://schemas.microsoft.com/office/drawing/2010/main" spid="_x0000_s2052"/>
            </a:ext>
            <a:ext uri="{FF2B5EF4-FFF2-40B4-BE49-F238E27FC236}">
              <a16:creationId xmlns:a16="http://schemas.microsoft.com/office/drawing/2014/main" id="{3F1FEF54-6C2E-44BB-B709-AA3102E45FD4}"/>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49" name="Drop Down 4" hidden="1">
          <a:extLst>
            <a:ext uri="{63B3BB69-23CF-44E3-9099-C40C66FF867C}">
              <a14:compatExt xmlns:a14="http://schemas.microsoft.com/office/drawing/2010/main" spid="_x0000_s2052"/>
            </a:ext>
            <a:ext uri="{FF2B5EF4-FFF2-40B4-BE49-F238E27FC236}">
              <a16:creationId xmlns:a16="http://schemas.microsoft.com/office/drawing/2014/main" id="{A7C0ECB3-B56D-42F9-8646-C94938C20671}"/>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50" name="Drop Down 4" hidden="1">
          <a:extLst>
            <a:ext uri="{63B3BB69-23CF-44E3-9099-C40C66FF867C}">
              <a14:compatExt xmlns:a14="http://schemas.microsoft.com/office/drawing/2010/main" spid="_x0000_s2052"/>
            </a:ext>
            <a:ext uri="{FF2B5EF4-FFF2-40B4-BE49-F238E27FC236}">
              <a16:creationId xmlns:a16="http://schemas.microsoft.com/office/drawing/2014/main" id="{7D477052-B8C7-409E-B8C8-F58EAB7329A6}"/>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51" name="Drop Down 4" hidden="1">
          <a:extLst>
            <a:ext uri="{63B3BB69-23CF-44E3-9099-C40C66FF867C}">
              <a14:compatExt xmlns:a14="http://schemas.microsoft.com/office/drawing/2010/main" spid="_x0000_s2052"/>
            </a:ext>
            <a:ext uri="{FF2B5EF4-FFF2-40B4-BE49-F238E27FC236}">
              <a16:creationId xmlns:a16="http://schemas.microsoft.com/office/drawing/2014/main" id="{7BCB8FA4-C9D9-4894-8D63-F48D498CD4E5}"/>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52" name="Drop Down 20" hidden="1">
          <a:extLst>
            <a:ext uri="{63B3BB69-23CF-44E3-9099-C40C66FF867C}">
              <a14:compatExt xmlns:a14="http://schemas.microsoft.com/office/drawing/2010/main" spid="_x0000_s2068"/>
            </a:ext>
            <a:ext uri="{FF2B5EF4-FFF2-40B4-BE49-F238E27FC236}">
              <a16:creationId xmlns:a16="http://schemas.microsoft.com/office/drawing/2014/main" id="{05D8CD8A-3024-412E-A357-15C3DD2C0F57}"/>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53" name="Drop Down 24" hidden="1">
          <a:extLst>
            <a:ext uri="{63B3BB69-23CF-44E3-9099-C40C66FF867C}">
              <a14:compatExt xmlns:a14="http://schemas.microsoft.com/office/drawing/2010/main" spid="_x0000_s2072"/>
            </a:ext>
            <a:ext uri="{FF2B5EF4-FFF2-40B4-BE49-F238E27FC236}">
              <a16:creationId xmlns:a16="http://schemas.microsoft.com/office/drawing/2014/main" id="{358A57B0-1845-42B5-A91F-09EB77FAD606}"/>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54" name="Drop Down 4" hidden="1">
          <a:extLst>
            <a:ext uri="{63B3BB69-23CF-44E3-9099-C40C66FF867C}">
              <a14:compatExt xmlns:a14="http://schemas.microsoft.com/office/drawing/2010/main" spid="_x0000_s2052"/>
            </a:ext>
            <a:ext uri="{FF2B5EF4-FFF2-40B4-BE49-F238E27FC236}">
              <a16:creationId xmlns:a16="http://schemas.microsoft.com/office/drawing/2014/main" id="{B763F8AF-F1C3-4B3D-85E3-DF31AB59E189}"/>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55" name="Drop Down 4" hidden="1">
          <a:extLst>
            <a:ext uri="{63B3BB69-23CF-44E3-9099-C40C66FF867C}">
              <a14:compatExt xmlns:a14="http://schemas.microsoft.com/office/drawing/2010/main" spid="_x0000_s2052"/>
            </a:ext>
            <a:ext uri="{FF2B5EF4-FFF2-40B4-BE49-F238E27FC236}">
              <a16:creationId xmlns:a16="http://schemas.microsoft.com/office/drawing/2014/main" id="{14F0C634-71A1-4E0E-B2F0-931BE0B4C883}"/>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56" name="Drop Down 4" hidden="1">
          <a:extLst>
            <a:ext uri="{63B3BB69-23CF-44E3-9099-C40C66FF867C}">
              <a14:compatExt xmlns:a14="http://schemas.microsoft.com/office/drawing/2010/main" spid="_x0000_s2052"/>
            </a:ext>
            <a:ext uri="{FF2B5EF4-FFF2-40B4-BE49-F238E27FC236}">
              <a16:creationId xmlns:a16="http://schemas.microsoft.com/office/drawing/2014/main" id="{A6DAF65C-229A-4830-8762-7173C9EAEA0F}"/>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57" name="Drop Down 4" hidden="1">
          <a:extLst>
            <a:ext uri="{63B3BB69-23CF-44E3-9099-C40C66FF867C}">
              <a14:compatExt xmlns:a14="http://schemas.microsoft.com/office/drawing/2010/main" spid="_x0000_s2052"/>
            </a:ext>
            <a:ext uri="{FF2B5EF4-FFF2-40B4-BE49-F238E27FC236}">
              <a16:creationId xmlns:a16="http://schemas.microsoft.com/office/drawing/2014/main" id="{CFD8421C-5A2F-4ED8-9F45-6265FC19AFA4}"/>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58" name="Drop Down 4" hidden="1">
          <a:extLst>
            <a:ext uri="{63B3BB69-23CF-44E3-9099-C40C66FF867C}">
              <a14:compatExt xmlns:a14="http://schemas.microsoft.com/office/drawing/2010/main" spid="_x0000_s2052"/>
            </a:ext>
            <a:ext uri="{FF2B5EF4-FFF2-40B4-BE49-F238E27FC236}">
              <a16:creationId xmlns:a16="http://schemas.microsoft.com/office/drawing/2014/main" id="{7BD2494F-599F-4DA7-8AD5-9F51697F77BD}"/>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59" name="Drop Down 20" hidden="1">
          <a:extLst>
            <a:ext uri="{63B3BB69-23CF-44E3-9099-C40C66FF867C}">
              <a14:compatExt xmlns:a14="http://schemas.microsoft.com/office/drawing/2010/main" spid="_x0000_s2068"/>
            </a:ext>
            <a:ext uri="{FF2B5EF4-FFF2-40B4-BE49-F238E27FC236}">
              <a16:creationId xmlns:a16="http://schemas.microsoft.com/office/drawing/2014/main" id="{9659084E-B49F-4FF1-9F19-CA560022D292}"/>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60" name="Drop Down 24" hidden="1">
          <a:extLst>
            <a:ext uri="{63B3BB69-23CF-44E3-9099-C40C66FF867C}">
              <a14:compatExt xmlns:a14="http://schemas.microsoft.com/office/drawing/2010/main" spid="_x0000_s2072"/>
            </a:ext>
            <a:ext uri="{FF2B5EF4-FFF2-40B4-BE49-F238E27FC236}">
              <a16:creationId xmlns:a16="http://schemas.microsoft.com/office/drawing/2014/main" id="{AAF683F4-8B4A-4A5F-B922-B8685208A48B}"/>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61" name="Drop Down 4" hidden="1">
          <a:extLst>
            <a:ext uri="{63B3BB69-23CF-44E3-9099-C40C66FF867C}">
              <a14:compatExt xmlns:a14="http://schemas.microsoft.com/office/drawing/2010/main" spid="_x0000_s2052"/>
            </a:ext>
            <a:ext uri="{FF2B5EF4-FFF2-40B4-BE49-F238E27FC236}">
              <a16:creationId xmlns:a16="http://schemas.microsoft.com/office/drawing/2014/main" id="{4A12B04C-E7DE-481E-BF61-E4A873DA23A6}"/>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62" name="Drop Down 4" hidden="1">
          <a:extLst>
            <a:ext uri="{63B3BB69-23CF-44E3-9099-C40C66FF867C}">
              <a14:compatExt xmlns:a14="http://schemas.microsoft.com/office/drawing/2010/main" spid="_x0000_s2052"/>
            </a:ext>
            <a:ext uri="{FF2B5EF4-FFF2-40B4-BE49-F238E27FC236}">
              <a16:creationId xmlns:a16="http://schemas.microsoft.com/office/drawing/2014/main" id="{3352D765-C885-4270-8A5A-C1CFC90F464E}"/>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63" name="Drop Down 4" hidden="1">
          <a:extLst>
            <a:ext uri="{63B3BB69-23CF-44E3-9099-C40C66FF867C}">
              <a14:compatExt xmlns:a14="http://schemas.microsoft.com/office/drawing/2010/main" spid="_x0000_s2052"/>
            </a:ext>
            <a:ext uri="{FF2B5EF4-FFF2-40B4-BE49-F238E27FC236}">
              <a16:creationId xmlns:a16="http://schemas.microsoft.com/office/drawing/2014/main" id="{3FF67AC2-069F-49BE-B9AC-F1A35AE20111}"/>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64" name="Drop Down 4" hidden="1">
          <a:extLst>
            <a:ext uri="{63B3BB69-23CF-44E3-9099-C40C66FF867C}">
              <a14:compatExt xmlns:a14="http://schemas.microsoft.com/office/drawing/2010/main" spid="_x0000_s2052"/>
            </a:ext>
            <a:ext uri="{FF2B5EF4-FFF2-40B4-BE49-F238E27FC236}">
              <a16:creationId xmlns:a16="http://schemas.microsoft.com/office/drawing/2014/main" id="{2BA440D5-C7E0-42B2-9DD4-45E6165FFC14}"/>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65" name="Drop Down 4" hidden="1">
          <a:extLst>
            <a:ext uri="{63B3BB69-23CF-44E3-9099-C40C66FF867C}">
              <a14:compatExt xmlns:a14="http://schemas.microsoft.com/office/drawing/2010/main" spid="_x0000_s2052"/>
            </a:ext>
            <a:ext uri="{FF2B5EF4-FFF2-40B4-BE49-F238E27FC236}">
              <a16:creationId xmlns:a16="http://schemas.microsoft.com/office/drawing/2014/main" id="{1C1DC204-954B-4AAE-9C93-3299125A647D}"/>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66" name="Drop Down 20" hidden="1">
          <a:extLst>
            <a:ext uri="{63B3BB69-23CF-44E3-9099-C40C66FF867C}">
              <a14:compatExt xmlns:a14="http://schemas.microsoft.com/office/drawing/2010/main" spid="_x0000_s2068"/>
            </a:ext>
            <a:ext uri="{FF2B5EF4-FFF2-40B4-BE49-F238E27FC236}">
              <a16:creationId xmlns:a16="http://schemas.microsoft.com/office/drawing/2014/main" id="{20AF6C64-0C75-4BED-9B35-8F754AD59778}"/>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67" name="Drop Down 24" hidden="1">
          <a:extLst>
            <a:ext uri="{63B3BB69-23CF-44E3-9099-C40C66FF867C}">
              <a14:compatExt xmlns:a14="http://schemas.microsoft.com/office/drawing/2010/main" spid="_x0000_s2072"/>
            </a:ext>
            <a:ext uri="{FF2B5EF4-FFF2-40B4-BE49-F238E27FC236}">
              <a16:creationId xmlns:a16="http://schemas.microsoft.com/office/drawing/2014/main" id="{8ECC2D8B-3697-473E-B4B6-CADAB1DD0A7A}"/>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68" name="Drop Down 4" hidden="1">
          <a:extLst>
            <a:ext uri="{63B3BB69-23CF-44E3-9099-C40C66FF867C}">
              <a14:compatExt xmlns:a14="http://schemas.microsoft.com/office/drawing/2010/main" spid="_x0000_s2052"/>
            </a:ext>
            <a:ext uri="{FF2B5EF4-FFF2-40B4-BE49-F238E27FC236}">
              <a16:creationId xmlns:a16="http://schemas.microsoft.com/office/drawing/2014/main" id="{BA161702-284B-4833-9452-345C9FC3618E}"/>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69" name="Drop Down 4" hidden="1">
          <a:extLst>
            <a:ext uri="{63B3BB69-23CF-44E3-9099-C40C66FF867C}">
              <a14:compatExt xmlns:a14="http://schemas.microsoft.com/office/drawing/2010/main" spid="_x0000_s2052"/>
            </a:ext>
            <a:ext uri="{FF2B5EF4-FFF2-40B4-BE49-F238E27FC236}">
              <a16:creationId xmlns:a16="http://schemas.microsoft.com/office/drawing/2014/main" id="{66002D72-3A15-4812-8F27-D402F9F52459}"/>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70" name="Drop Down 4" hidden="1">
          <a:extLst>
            <a:ext uri="{63B3BB69-23CF-44E3-9099-C40C66FF867C}">
              <a14:compatExt xmlns:a14="http://schemas.microsoft.com/office/drawing/2010/main" spid="_x0000_s2052"/>
            </a:ext>
            <a:ext uri="{FF2B5EF4-FFF2-40B4-BE49-F238E27FC236}">
              <a16:creationId xmlns:a16="http://schemas.microsoft.com/office/drawing/2014/main" id="{C5F41250-53E6-4CBA-BE22-95D0D69A34E7}"/>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71" name="Drop Down 4" hidden="1">
          <a:extLst>
            <a:ext uri="{63B3BB69-23CF-44E3-9099-C40C66FF867C}">
              <a14:compatExt xmlns:a14="http://schemas.microsoft.com/office/drawing/2010/main" spid="_x0000_s2052"/>
            </a:ext>
            <a:ext uri="{FF2B5EF4-FFF2-40B4-BE49-F238E27FC236}">
              <a16:creationId xmlns:a16="http://schemas.microsoft.com/office/drawing/2014/main" id="{AFC6EF59-DED2-4795-B0B0-F3F931371E31}"/>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72" name="Drop Down 4" hidden="1">
          <a:extLst>
            <a:ext uri="{63B3BB69-23CF-44E3-9099-C40C66FF867C}">
              <a14:compatExt xmlns:a14="http://schemas.microsoft.com/office/drawing/2010/main" spid="_x0000_s2052"/>
            </a:ext>
            <a:ext uri="{FF2B5EF4-FFF2-40B4-BE49-F238E27FC236}">
              <a16:creationId xmlns:a16="http://schemas.microsoft.com/office/drawing/2014/main" id="{62FC3C62-3D2C-4366-9E3A-6E0DB767182F}"/>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73" name="Drop Down 20" hidden="1">
          <a:extLst>
            <a:ext uri="{63B3BB69-23CF-44E3-9099-C40C66FF867C}">
              <a14:compatExt xmlns:a14="http://schemas.microsoft.com/office/drawing/2010/main" spid="_x0000_s2068"/>
            </a:ext>
            <a:ext uri="{FF2B5EF4-FFF2-40B4-BE49-F238E27FC236}">
              <a16:creationId xmlns:a16="http://schemas.microsoft.com/office/drawing/2014/main" id="{D96C0318-92D3-422A-A775-14C32502DC58}"/>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74" name="Drop Down 24" hidden="1">
          <a:extLst>
            <a:ext uri="{63B3BB69-23CF-44E3-9099-C40C66FF867C}">
              <a14:compatExt xmlns:a14="http://schemas.microsoft.com/office/drawing/2010/main" spid="_x0000_s2072"/>
            </a:ext>
            <a:ext uri="{FF2B5EF4-FFF2-40B4-BE49-F238E27FC236}">
              <a16:creationId xmlns:a16="http://schemas.microsoft.com/office/drawing/2014/main" id="{1A960888-A884-42B5-9EE9-EE26161DE863}"/>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75" name="Drop Down 4" hidden="1">
          <a:extLst>
            <a:ext uri="{63B3BB69-23CF-44E3-9099-C40C66FF867C}">
              <a14:compatExt xmlns:a14="http://schemas.microsoft.com/office/drawing/2010/main" spid="_x0000_s2052"/>
            </a:ext>
            <a:ext uri="{FF2B5EF4-FFF2-40B4-BE49-F238E27FC236}">
              <a16:creationId xmlns:a16="http://schemas.microsoft.com/office/drawing/2014/main" id="{EDD42065-C50C-4E05-82F2-573D837F1F52}"/>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76" name="Drop Down 4" hidden="1">
          <a:extLst>
            <a:ext uri="{63B3BB69-23CF-44E3-9099-C40C66FF867C}">
              <a14:compatExt xmlns:a14="http://schemas.microsoft.com/office/drawing/2010/main" spid="_x0000_s2052"/>
            </a:ext>
            <a:ext uri="{FF2B5EF4-FFF2-40B4-BE49-F238E27FC236}">
              <a16:creationId xmlns:a16="http://schemas.microsoft.com/office/drawing/2014/main" id="{2EF95D92-DCC0-41C3-BEB4-CB7DCF717E15}"/>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77" name="Drop Down 4" hidden="1">
          <a:extLst>
            <a:ext uri="{63B3BB69-23CF-44E3-9099-C40C66FF867C}">
              <a14:compatExt xmlns:a14="http://schemas.microsoft.com/office/drawing/2010/main" spid="_x0000_s2052"/>
            </a:ext>
            <a:ext uri="{FF2B5EF4-FFF2-40B4-BE49-F238E27FC236}">
              <a16:creationId xmlns:a16="http://schemas.microsoft.com/office/drawing/2014/main" id="{1C804023-19FC-4BBC-B4A1-4F331455D1E6}"/>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78" name="Drop Down 4" hidden="1">
          <a:extLst>
            <a:ext uri="{63B3BB69-23CF-44E3-9099-C40C66FF867C}">
              <a14:compatExt xmlns:a14="http://schemas.microsoft.com/office/drawing/2010/main" spid="_x0000_s2052"/>
            </a:ext>
            <a:ext uri="{FF2B5EF4-FFF2-40B4-BE49-F238E27FC236}">
              <a16:creationId xmlns:a16="http://schemas.microsoft.com/office/drawing/2014/main" id="{DEC31C63-EBBC-424E-84FB-B1E1D8ED5D41}"/>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79" name="Drop Down 4" hidden="1">
          <a:extLst>
            <a:ext uri="{63B3BB69-23CF-44E3-9099-C40C66FF867C}">
              <a14:compatExt xmlns:a14="http://schemas.microsoft.com/office/drawing/2010/main" spid="_x0000_s2052"/>
            </a:ext>
            <a:ext uri="{FF2B5EF4-FFF2-40B4-BE49-F238E27FC236}">
              <a16:creationId xmlns:a16="http://schemas.microsoft.com/office/drawing/2014/main" id="{D3874DDC-6D5B-408B-B76B-B1FD8D57DE9A}"/>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80" name="Drop Down 20" hidden="1">
          <a:extLst>
            <a:ext uri="{63B3BB69-23CF-44E3-9099-C40C66FF867C}">
              <a14:compatExt xmlns:a14="http://schemas.microsoft.com/office/drawing/2010/main" spid="_x0000_s2068"/>
            </a:ext>
            <a:ext uri="{FF2B5EF4-FFF2-40B4-BE49-F238E27FC236}">
              <a16:creationId xmlns:a16="http://schemas.microsoft.com/office/drawing/2014/main" id="{D9F3562F-2E2B-4E21-8C72-E8A72FF6F376}"/>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81" name="Drop Down 24" hidden="1">
          <a:extLst>
            <a:ext uri="{63B3BB69-23CF-44E3-9099-C40C66FF867C}">
              <a14:compatExt xmlns:a14="http://schemas.microsoft.com/office/drawing/2010/main" spid="_x0000_s2072"/>
            </a:ext>
            <a:ext uri="{FF2B5EF4-FFF2-40B4-BE49-F238E27FC236}">
              <a16:creationId xmlns:a16="http://schemas.microsoft.com/office/drawing/2014/main" id="{5A2FFDAC-EBF3-48D9-9FB0-D06E2BE4D3FF}"/>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82" name="Drop Down 4" hidden="1">
          <a:extLst>
            <a:ext uri="{63B3BB69-23CF-44E3-9099-C40C66FF867C}">
              <a14:compatExt xmlns:a14="http://schemas.microsoft.com/office/drawing/2010/main" spid="_x0000_s2052"/>
            </a:ext>
            <a:ext uri="{FF2B5EF4-FFF2-40B4-BE49-F238E27FC236}">
              <a16:creationId xmlns:a16="http://schemas.microsoft.com/office/drawing/2014/main" id="{034F69B2-7DA3-47C4-A300-44297A43DA4F}"/>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83" name="Drop Down 4" hidden="1">
          <a:extLst>
            <a:ext uri="{63B3BB69-23CF-44E3-9099-C40C66FF867C}">
              <a14:compatExt xmlns:a14="http://schemas.microsoft.com/office/drawing/2010/main" spid="_x0000_s2052"/>
            </a:ext>
            <a:ext uri="{FF2B5EF4-FFF2-40B4-BE49-F238E27FC236}">
              <a16:creationId xmlns:a16="http://schemas.microsoft.com/office/drawing/2014/main" id="{5C90D8AF-26A1-4C21-8B6C-853F400AC6A4}"/>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84" name="Drop Down 4" hidden="1">
          <a:extLst>
            <a:ext uri="{63B3BB69-23CF-44E3-9099-C40C66FF867C}">
              <a14:compatExt xmlns:a14="http://schemas.microsoft.com/office/drawing/2010/main" spid="_x0000_s2052"/>
            </a:ext>
            <a:ext uri="{FF2B5EF4-FFF2-40B4-BE49-F238E27FC236}">
              <a16:creationId xmlns:a16="http://schemas.microsoft.com/office/drawing/2014/main" id="{38C461D2-7D53-47C9-8B0A-90E8DC445A6A}"/>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85" name="Drop Down 4" hidden="1">
          <a:extLst>
            <a:ext uri="{63B3BB69-23CF-44E3-9099-C40C66FF867C}">
              <a14:compatExt xmlns:a14="http://schemas.microsoft.com/office/drawing/2010/main" spid="_x0000_s2052"/>
            </a:ext>
            <a:ext uri="{FF2B5EF4-FFF2-40B4-BE49-F238E27FC236}">
              <a16:creationId xmlns:a16="http://schemas.microsoft.com/office/drawing/2014/main" id="{01FC1E56-7277-43CE-B22B-9DCB4CDE263E}"/>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86" name="Drop Down 4" hidden="1">
          <a:extLst>
            <a:ext uri="{63B3BB69-23CF-44E3-9099-C40C66FF867C}">
              <a14:compatExt xmlns:a14="http://schemas.microsoft.com/office/drawing/2010/main" spid="_x0000_s2052"/>
            </a:ext>
            <a:ext uri="{FF2B5EF4-FFF2-40B4-BE49-F238E27FC236}">
              <a16:creationId xmlns:a16="http://schemas.microsoft.com/office/drawing/2014/main" id="{E15FF2BB-0ACD-4C52-8407-2FCB35F557B8}"/>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87" name="Drop Down 20" hidden="1">
          <a:extLst>
            <a:ext uri="{63B3BB69-23CF-44E3-9099-C40C66FF867C}">
              <a14:compatExt xmlns:a14="http://schemas.microsoft.com/office/drawing/2010/main" spid="_x0000_s2068"/>
            </a:ext>
            <a:ext uri="{FF2B5EF4-FFF2-40B4-BE49-F238E27FC236}">
              <a16:creationId xmlns:a16="http://schemas.microsoft.com/office/drawing/2014/main" id="{7B606183-961A-4153-8564-4F9CF4F54965}"/>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88" name="Drop Down 24" hidden="1">
          <a:extLst>
            <a:ext uri="{63B3BB69-23CF-44E3-9099-C40C66FF867C}">
              <a14:compatExt xmlns:a14="http://schemas.microsoft.com/office/drawing/2010/main" spid="_x0000_s2072"/>
            </a:ext>
            <a:ext uri="{FF2B5EF4-FFF2-40B4-BE49-F238E27FC236}">
              <a16:creationId xmlns:a16="http://schemas.microsoft.com/office/drawing/2014/main" id="{933B672E-E173-4937-A76E-FC7589585683}"/>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89" name="Drop Down 4" hidden="1">
          <a:extLst>
            <a:ext uri="{63B3BB69-23CF-44E3-9099-C40C66FF867C}">
              <a14:compatExt xmlns:a14="http://schemas.microsoft.com/office/drawing/2010/main" spid="_x0000_s2052"/>
            </a:ext>
            <a:ext uri="{FF2B5EF4-FFF2-40B4-BE49-F238E27FC236}">
              <a16:creationId xmlns:a16="http://schemas.microsoft.com/office/drawing/2014/main" id="{D287B91B-530E-40FE-BF67-D9D6025DBE1E}"/>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90" name="Drop Down 4" hidden="1">
          <a:extLst>
            <a:ext uri="{63B3BB69-23CF-44E3-9099-C40C66FF867C}">
              <a14:compatExt xmlns:a14="http://schemas.microsoft.com/office/drawing/2010/main" spid="_x0000_s2052"/>
            </a:ext>
            <a:ext uri="{FF2B5EF4-FFF2-40B4-BE49-F238E27FC236}">
              <a16:creationId xmlns:a16="http://schemas.microsoft.com/office/drawing/2014/main" id="{F4DD6EEF-5E8B-415C-8547-0086B2B83ADB}"/>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91" name="Drop Down 4" hidden="1">
          <a:extLst>
            <a:ext uri="{63B3BB69-23CF-44E3-9099-C40C66FF867C}">
              <a14:compatExt xmlns:a14="http://schemas.microsoft.com/office/drawing/2010/main" spid="_x0000_s2052"/>
            </a:ext>
            <a:ext uri="{FF2B5EF4-FFF2-40B4-BE49-F238E27FC236}">
              <a16:creationId xmlns:a16="http://schemas.microsoft.com/office/drawing/2014/main" id="{B20B1741-77B4-4045-8493-93C1513CCCA4}"/>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92" name="Drop Down 4" hidden="1">
          <a:extLst>
            <a:ext uri="{63B3BB69-23CF-44E3-9099-C40C66FF867C}">
              <a14:compatExt xmlns:a14="http://schemas.microsoft.com/office/drawing/2010/main" spid="_x0000_s2052"/>
            </a:ext>
            <a:ext uri="{FF2B5EF4-FFF2-40B4-BE49-F238E27FC236}">
              <a16:creationId xmlns:a16="http://schemas.microsoft.com/office/drawing/2014/main" id="{0A1ACB45-8159-4855-B70D-EC50485D762E}"/>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93" name="Drop Down 4" hidden="1">
          <a:extLst>
            <a:ext uri="{63B3BB69-23CF-44E3-9099-C40C66FF867C}">
              <a14:compatExt xmlns:a14="http://schemas.microsoft.com/office/drawing/2010/main" spid="_x0000_s2052"/>
            </a:ext>
            <a:ext uri="{FF2B5EF4-FFF2-40B4-BE49-F238E27FC236}">
              <a16:creationId xmlns:a16="http://schemas.microsoft.com/office/drawing/2014/main" id="{946FFE5F-2647-4551-ACC1-37E92D492BFE}"/>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394" name="Drop Down 20" hidden="1">
          <a:extLst>
            <a:ext uri="{63B3BB69-23CF-44E3-9099-C40C66FF867C}">
              <a14:compatExt xmlns:a14="http://schemas.microsoft.com/office/drawing/2010/main" spid="_x0000_s2068"/>
            </a:ext>
            <a:ext uri="{FF2B5EF4-FFF2-40B4-BE49-F238E27FC236}">
              <a16:creationId xmlns:a16="http://schemas.microsoft.com/office/drawing/2014/main" id="{FA58896F-1E79-4BAA-9DF4-70BF83B9DBC5}"/>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395" name="Drop Down 24" hidden="1">
          <a:extLst>
            <a:ext uri="{63B3BB69-23CF-44E3-9099-C40C66FF867C}">
              <a14:compatExt xmlns:a14="http://schemas.microsoft.com/office/drawing/2010/main" spid="_x0000_s2072"/>
            </a:ext>
            <a:ext uri="{FF2B5EF4-FFF2-40B4-BE49-F238E27FC236}">
              <a16:creationId xmlns:a16="http://schemas.microsoft.com/office/drawing/2014/main" id="{D72F42ED-8596-4288-8897-A68B978FB811}"/>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96" name="Drop Down 4" hidden="1">
          <a:extLst>
            <a:ext uri="{63B3BB69-23CF-44E3-9099-C40C66FF867C}">
              <a14:compatExt xmlns:a14="http://schemas.microsoft.com/office/drawing/2010/main" spid="_x0000_s2052"/>
            </a:ext>
            <a:ext uri="{FF2B5EF4-FFF2-40B4-BE49-F238E27FC236}">
              <a16:creationId xmlns:a16="http://schemas.microsoft.com/office/drawing/2014/main" id="{F54F8FB2-FFB2-4D0A-BEF2-3C0626061965}"/>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97" name="Drop Down 4" hidden="1">
          <a:extLst>
            <a:ext uri="{63B3BB69-23CF-44E3-9099-C40C66FF867C}">
              <a14:compatExt xmlns:a14="http://schemas.microsoft.com/office/drawing/2010/main" spid="_x0000_s2052"/>
            </a:ext>
            <a:ext uri="{FF2B5EF4-FFF2-40B4-BE49-F238E27FC236}">
              <a16:creationId xmlns:a16="http://schemas.microsoft.com/office/drawing/2014/main" id="{C0D8B787-A505-40CA-B61B-A2BA519F54AD}"/>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398" name="Drop Down 4" hidden="1">
          <a:extLst>
            <a:ext uri="{63B3BB69-23CF-44E3-9099-C40C66FF867C}">
              <a14:compatExt xmlns:a14="http://schemas.microsoft.com/office/drawing/2010/main" spid="_x0000_s2052"/>
            </a:ext>
            <a:ext uri="{FF2B5EF4-FFF2-40B4-BE49-F238E27FC236}">
              <a16:creationId xmlns:a16="http://schemas.microsoft.com/office/drawing/2014/main" id="{874967F8-E750-4021-A1A7-2965BD88429D}"/>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399" name="Drop Down 4" hidden="1">
          <a:extLst>
            <a:ext uri="{63B3BB69-23CF-44E3-9099-C40C66FF867C}">
              <a14:compatExt xmlns:a14="http://schemas.microsoft.com/office/drawing/2010/main" spid="_x0000_s2052"/>
            </a:ext>
            <a:ext uri="{FF2B5EF4-FFF2-40B4-BE49-F238E27FC236}">
              <a16:creationId xmlns:a16="http://schemas.microsoft.com/office/drawing/2014/main" id="{61A691AA-094F-4CA4-9DB2-00601EE55773}"/>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00" name="Drop Down 4" hidden="1">
          <a:extLst>
            <a:ext uri="{63B3BB69-23CF-44E3-9099-C40C66FF867C}">
              <a14:compatExt xmlns:a14="http://schemas.microsoft.com/office/drawing/2010/main" spid="_x0000_s2052"/>
            </a:ext>
            <a:ext uri="{FF2B5EF4-FFF2-40B4-BE49-F238E27FC236}">
              <a16:creationId xmlns:a16="http://schemas.microsoft.com/office/drawing/2014/main" id="{8D71C755-FCB8-4284-BFCF-8DDAC9FA7E28}"/>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01" name="Drop Down 20" hidden="1">
          <a:extLst>
            <a:ext uri="{63B3BB69-23CF-44E3-9099-C40C66FF867C}">
              <a14:compatExt xmlns:a14="http://schemas.microsoft.com/office/drawing/2010/main" spid="_x0000_s2068"/>
            </a:ext>
            <a:ext uri="{FF2B5EF4-FFF2-40B4-BE49-F238E27FC236}">
              <a16:creationId xmlns:a16="http://schemas.microsoft.com/office/drawing/2014/main" id="{34048B81-8263-4468-95D8-F38CA2796151}"/>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02" name="Drop Down 24" hidden="1">
          <a:extLst>
            <a:ext uri="{63B3BB69-23CF-44E3-9099-C40C66FF867C}">
              <a14:compatExt xmlns:a14="http://schemas.microsoft.com/office/drawing/2010/main" spid="_x0000_s2072"/>
            </a:ext>
            <a:ext uri="{FF2B5EF4-FFF2-40B4-BE49-F238E27FC236}">
              <a16:creationId xmlns:a16="http://schemas.microsoft.com/office/drawing/2014/main" id="{8A36A1D3-8028-457B-891F-1DBF524C7169}"/>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03" name="Drop Down 4" hidden="1">
          <a:extLst>
            <a:ext uri="{63B3BB69-23CF-44E3-9099-C40C66FF867C}">
              <a14:compatExt xmlns:a14="http://schemas.microsoft.com/office/drawing/2010/main" spid="_x0000_s2052"/>
            </a:ext>
            <a:ext uri="{FF2B5EF4-FFF2-40B4-BE49-F238E27FC236}">
              <a16:creationId xmlns:a16="http://schemas.microsoft.com/office/drawing/2014/main" id="{E774F472-D6F5-4B11-966D-9875579FBC99}"/>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04" name="Drop Down 4" hidden="1">
          <a:extLst>
            <a:ext uri="{63B3BB69-23CF-44E3-9099-C40C66FF867C}">
              <a14:compatExt xmlns:a14="http://schemas.microsoft.com/office/drawing/2010/main" spid="_x0000_s2052"/>
            </a:ext>
            <a:ext uri="{FF2B5EF4-FFF2-40B4-BE49-F238E27FC236}">
              <a16:creationId xmlns:a16="http://schemas.microsoft.com/office/drawing/2014/main" id="{427D8C3A-DCDA-4872-B71A-B4F045C85090}"/>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05" name="Drop Down 4" hidden="1">
          <a:extLst>
            <a:ext uri="{63B3BB69-23CF-44E3-9099-C40C66FF867C}">
              <a14:compatExt xmlns:a14="http://schemas.microsoft.com/office/drawing/2010/main" spid="_x0000_s2052"/>
            </a:ext>
            <a:ext uri="{FF2B5EF4-FFF2-40B4-BE49-F238E27FC236}">
              <a16:creationId xmlns:a16="http://schemas.microsoft.com/office/drawing/2014/main" id="{38BF4940-EDF0-477D-B4EF-0737855EB49A}"/>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06" name="Drop Down 4" hidden="1">
          <a:extLst>
            <a:ext uri="{63B3BB69-23CF-44E3-9099-C40C66FF867C}">
              <a14:compatExt xmlns:a14="http://schemas.microsoft.com/office/drawing/2010/main" spid="_x0000_s2052"/>
            </a:ext>
            <a:ext uri="{FF2B5EF4-FFF2-40B4-BE49-F238E27FC236}">
              <a16:creationId xmlns:a16="http://schemas.microsoft.com/office/drawing/2014/main" id="{11818621-6BB2-4DA0-8C1E-92D14A5DF673}"/>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07" name="Drop Down 4" hidden="1">
          <a:extLst>
            <a:ext uri="{63B3BB69-23CF-44E3-9099-C40C66FF867C}">
              <a14:compatExt xmlns:a14="http://schemas.microsoft.com/office/drawing/2010/main" spid="_x0000_s2052"/>
            </a:ext>
            <a:ext uri="{FF2B5EF4-FFF2-40B4-BE49-F238E27FC236}">
              <a16:creationId xmlns:a16="http://schemas.microsoft.com/office/drawing/2014/main" id="{9008C976-D660-4C54-986C-4A5DF8ABA0D1}"/>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08" name="Drop Down 20" hidden="1">
          <a:extLst>
            <a:ext uri="{63B3BB69-23CF-44E3-9099-C40C66FF867C}">
              <a14:compatExt xmlns:a14="http://schemas.microsoft.com/office/drawing/2010/main" spid="_x0000_s2068"/>
            </a:ext>
            <a:ext uri="{FF2B5EF4-FFF2-40B4-BE49-F238E27FC236}">
              <a16:creationId xmlns:a16="http://schemas.microsoft.com/office/drawing/2014/main" id="{5E3B7050-FDD1-4EFB-B0DC-7EB855616691}"/>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09" name="Drop Down 24" hidden="1">
          <a:extLst>
            <a:ext uri="{63B3BB69-23CF-44E3-9099-C40C66FF867C}">
              <a14:compatExt xmlns:a14="http://schemas.microsoft.com/office/drawing/2010/main" spid="_x0000_s2072"/>
            </a:ext>
            <a:ext uri="{FF2B5EF4-FFF2-40B4-BE49-F238E27FC236}">
              <a16:creationId xmlns:a16="http://schemas.microsoft.com/office/drawing/2014/main" id="{92092C1B-A9A3-42F8-A09A-6B6D0186D488}"/>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10" name="Drop Down 4" hidden="1">
          <a:extLst>
            <a:ext uri="{63B3BB69-23CF-44E3-9099-C40C66FF867C}">
              <a14:compatExt xmlns:a14="http://schemas.microsoft.com/office/drawing/2010/main" spid="_x0000_s2052"/>
            </a:ext>
            <a:ext uri="{FF2B5EF4-FFF2-40B4-BE49-F238E27FC236}">
              <a16:creationId xmlns:a16="http://schemas.microsoft.com/office/drawing/2014/main" id="{5234C251-56B6-441B-86E3-659662480141}"/>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11" name="Drop Down 4" hidden="1">
          <a:extLst>
            <a:ext uri="{63B3BB69-23CF-44E3-9099-C40C66FF867C}">
              <a14:compatExt xmlns:a14="http://schemas.microsoft.com/office/drawing/2010/main" spid="_x0000_s2052"/>
            </a:ext>
            <a:ext uri="{FF2B5EF4-FFF2-40B4-BE49-F238E27FC236}">
              <a16:creationId xmlns:a16="http://schemas.microsoft.com/office/drawing/2014/main" id="{3AF079C8-7F84-42D0-80DB-B512223DDD6B}"/>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12" name="Drop Down 4" hidden="1">
          <a:extLst>
            <a:ext uri="{63B3BB69-23CF-44E3-9099-C40C66FF867C}">
              <a14:compatExt xmlns:a14="http://schemas.microsoft.com/office/drawing/2010/main" spid="_x0000_s2052"/>
            </a:ext>
            <a:ext uri="{FF2B5EF4-FFF2-40B4-BE49-F238E27FC236}">
              <a16:creationId xmlns:a16="http://schemas.microsoft.com/office/drawing/2014/main" id="{AC99E6F8-19F3-43C8-8FE1-525ABE5DD715}"/>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13" name="Drop Down 4" hidden="1">
          <a:extLst>
            <a:ext uri="{63B3BB69-23CF-44E3-9099-C40C66FF867C}">
              <a14:compatExt xmlns:a14="http://schemas.microsoft.com/office/drawing/2010/main" spid="_x0000_s2052"/>
            </a:ext>
            <a:ext uri="{FF2B5EF4-FFF2-40B4-BE49-F238E27FC236}">
              <a16:creationId xmlns:a16="http://schemas.microsoft.com/office/drawing/2014/main" id="{D999211E-A00E-46DC-965D-5AF79009C61C}"/>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14" name="Drop Down 4" hidden="1">
          <a:extLst>
            <a:ext uri="{63B3BB69-23CF-44E3-9099-C40C66FF867C}">
              <a14:compatExt xmlns:a14="http://schemas.microsoft.com/office/drawing/2010/main" spid="_x0000_s2052"/>
            </a:ext>
            <a:ext uri="{FF2B5EF4-FFF2-40B4-BE49-F238E27FC236}">
              <a16:creationId xmlns:a16="http://schemas.microsoft.com/office/drawing/2014/main" id="{5CB7B374-BB15-4C8E-8460-6A8AD04CD7A9}"/>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15" name="Drop Down 20" hidden="1">
          <a:extLst>
            <a:ext uri="{63B3BB69-23CF-44E3-9099-C40C66FF867C}">
              <a14:compatExt xmlns:a14="http://schemas.microsoft.com/office/drawing/2010/main" spid="_x0000_s2068"/>
            </a:ext>
            <a:ext uri="{FF2B5EF4-FFF2-40B4-BE49-F238E27FC236}">
              <a16:creationId xmlns:a16="http://schemas.microsoft.com/office/drawing/2014/main" id="{D6B7A915-D899-4FF6-9F58-AB97483EA6CE}"/>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16" name="Drop Down 24" hidden="1">
          <a:extLst>
            <a:ext uri="{63B3BB69-23CF-44E3-9099-C40C66FF867C}">
              <a14:compatExt xmlns:a14="http://schemas.microsoft.com/office/drawing/2010/main" spid="_x0000_s2072"/>
            </a:ext>
            <a:ext uri="{FF2B5EF4-FFF2-40B4-BE49-F238E27FC236}">
              <a16:creationId xmlns:a16="http://schemas.microsoft.com/office/drawing/2014/main" id="{0E4A1808-FA74-4945-A65D-1EACBF33B301}"/>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17" name="Drop Down 4" hidden="1">
          <a:extLst>
            <a:ext uri="{63B3BB69-23CF-44E3-9099-C40C66FF867C}">
              <a14:compatExt xmlns:a14="http://schemas.microsoft.com/office/drawing/2010/main" spid="_x0000_s2052"/>
            </a:ext>
            <a:ext uri="{FF2B5EF4-FFF2-40B4-BE49-F238E27FC236}">
              <a16:creationId xmlns:a16="http://schemas.microsoft.com/office/drawing/2014/main" id="{88FF27C9-9BC5-4BEC-A195-BCB580E332D2}"/>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18" name="Drop Down 4" hidden="1">
          <a:extLst>
            <a:ext uri="{63B3BB69-23CF-44E3-9099-C40C66FF867C}">
              <a14:compatExt xmlns:a14="http://schemas.microsoft.com/office/drawing/2010/main" spid="_x0000_s2052"/>
            </a:ext>
            <a:ext uri="{FF2B5EF4-FFF2-40B4-BE49-F238E27FC236}">
              <a16:creationId xmlns:a16="http://schemas.microsoft.com/office/drawing/2014/main" id="{FE7E0B36-DE9B-42E0-B40E-46D854D4D126}"/>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19" name="Drop Down 4" hidden="1">
          <a:extLst>
            <a:ext uri="{63B3BB69-23CF-44E3-9099-C40C66FF867C}">
              <a14:compatExt xmlns:a14="http://schemas.microsoft.com/office/drawing/2010/main" spid="_x0000_s2052"/>
            </a:ext>
            <a:ext uri="{FF2B5EF4-FFF2-40B4-BE49-F238E27FC236}">
              <a16:creationId xmlns:a16="http://schemas.microsoft.com/office/drawing/2014/main" id="{289A37C3-266B-46C8-A5BD-D6AB8A299DA5}"/>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20" name="Drop Down 4" hidden="1">
          <a:extLst>
            <a:ext uri="{63B3BB69-23CF-44E3-9099-C40C66FF867C}">
              <a14:compatExt xmlns:a14="http://schemas.microsoft.com/office/drawing/2010/main" spid="_x0000_s2052"/>
            </a:ext>
            <a:ext uri="{FF2B5EF4-FFF2-40B4-BE49-F238E27FC236}">
              <a16:creationId xmlns:a16="http://schemas.microsoft.com/office/drawing/2014/main" id="{DFF9982C-5D0C-46D4-810A-CBDE2CF2D2CE}"/>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21" name="Drop Down 4" hidden="1">
          <a:extLst>
            <a:ext uri="{63B3BB69-23CF-44E3-9099-C40C66FF867C}">
              <a14:compatExt xmlns:a14="http://schemas.microsoft.com/office/drawing/2010/main" spid="_x0000_s2052"/>
            </a:ext>
            <a:ext uri="{FF2B5EF4-FFF2-40B4-BE49-F238E27FC236}">
              <a16:creationId xmlns:a16="http://schemas.microsoft.com/office/drawing/2014/main" id="{7C563B60-91DD-4179-B9A8-3CD8792EB923}"/>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22" name="Drop Down 20" hidden="1">
          <a:extLst>
            <a:ext uri="{63B3BB69-23CF-44E3-9099-C40C66FF867C}">
              <a14:compatExt xmlns:a14="http://schemas.microsoft.com/office/drawing/2010/main" spid="_x0000_s2068"/>
            </a:ext>
            <a:ext uri="{FF2B5EF4-FFF2-40B4-BE49-F238E27FC236}">
              <a16:creationId xmlns:a16="http://schemas.microsoft.com/office/drawing/2014/main" id="{AD4327FB-1AC1-4065-9055-F88D6AC7E455}"/>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23" name="Drop Down 24" hidden="1">
          <a:extLst>
            <a:ext uri="{63B3BB69-23CF-44E3-9099-C40C66FF867C}">
              <a14:compatExt xmlns:a14="http://schemas.microsoft.com/office/drawing/2010/main" spid="_x0000_s2072"/>
            </a:ext>
            <a:ext uri="{FF2B5EF4-FFF2-40B4-BE49-F238E27FC236}">
              <a16:creationId xmlns:a16="http://schemas.microsoft.com/office/drawing/2014/main" id="{2149CA9E-BFD8-40D0-9DE0-823BD3FC46DF}"/>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24" name="Drop Down 4" hidden="1">
          <a:extLst>
            <a:ext uri="{63B3BB69-23CF-44E3-9099-C40C66FF867C}">
              <a14:compatExt xmlns:a14="http://schemas.microsoft.com/office/drawing/2010/main" spid="_x0000_s2052"/>
            </a:ext>
            <a:ext uri="{FF2B5EF4-FFF2-40B4-BE49-F238E27FC236}">
              <a16:creationId xmlns:a16="http://schemas.microsoft.com/office/drawing/2014/main" id="{9BC27A0F-9D27-4A02-8F05-840C8E64F214}"/>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25" name="Drop Down 4" hidden="1">
          <a:extLst>
            <a:ext uri="{63B3BB69-23CF-44E3-9099-C40C66FF867C}">
              <a14:compatExt xmlns:a14="http://schemas.microsoft.com/office/drawing/2010/main" spid="_x0000_s2052"/>
            </a:ext>
            <a:ext uri="{FF2B5EF4-FFF2-40B4-BE49-F238E27FC236}">
              <a16:creationId xmlns:a16="http://schemas.microsoft.com/office/drawing/2014/main" id="{6B15F826-2658-4093-87EB-6E2D1FBC96D7}"/>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26" name="Drop Down 4" hidden="1">
          <a:extLst>
            <a:ext uri="{63B3BB69-23CF-44E3-9099-C40C66FF867C}">
              <a14:compatExt xmlns:a14="http://schemas.microsoft.com/office/drawing/2010/main" spid="_x0000_s2052"/>
            </a:ext>
            <a:ext uri="{FF2B5EF4-FFF2-40B4-BE49-F238E27FC236}">
              <a16:creationId xmlns:a16="http://schemas.microsoft.com/office/drawing/2014/main" id="{EE0F6D6C-16F0-49AE-AAA2-D4AF2A73D6C2}"/>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27" name="Drop Down 4" hidden="1">
          <a:extLst>
            <a:ext uri="{63B3BB69-23CF-44E3-9099-C40C66FF867C}">
              <a14:compatExt xmlns:a14="http://schemas.microsoft.com/office/drawing/2010/main" spid="_x0000_s2052"/>
            </a:ext>
            <a:ext uri="{FF2B5EF4-FFF2-40B4-BE49-F238E27FC236}">
              <a16:creationId xmlns:a16="http://schemas.microsoft.com/office/drawing/2014/main" id="{2C0BBB03-A2E6-4117-9494-DF21C5A2674F}"/>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28" name="Drop Down 4" hidden="1">
          <a:extLst>
            <a:ext uri="{63B3BB69-23CF-44E3-9099-C40C66FF867C}">
              <a14:compatExt xmlns:a14="http://schemas.microsoft.com/office/drawing/2010/main" spid="_x0000_s2052"/>
            </a:ext>
            <a:ext uri="{FF2B5EF4-FFF2-40B4-BE49-F238E27FC236}">
              <a16:creationId xmlns:a16="http://schemas.microsoft.com/office/drawing/2014/main" id="{A80A8BCC-9F93-4B2A-8F78-84483BEAA949}"/>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29" name="Drop Down 20" hidden="1">
          <a:extLst>
            <a:ext uri="{63B3BB69-23CF-44E3-9099-C40C66FF867C}">
              <a14:compatExt xmlns:a14="http://schemas.microsoft.com/office/drawing/2010/main" spid="_x0000_s2068"/>
            </a:ext>
            <a:ext uri="{FF2B5EF4-FFF2-40B4-BE49-F238E27FC236}">
              <a16:creationId xmlns:a16="http://schemas.microsoft.com/office/drawing/2014/main" id="{A86B3BA1-4188-4741-84E5-734E2C7F3216}"/>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30" name="Drop Down 24" hidden="1">
          <a:extLst>
            <a:ext uri="{63B3BB69-23CF-44E3-9099-C40C66FF867C}">
              <a14:compatExt xmlns:a14="http://schemas.microsoft.com/office/drawing/2010/main" spid="_x0000_s2072"/>
            </a:ext>
            <a:ext uri="{FF2B5EF4-FFF2-40B4-BE49-F238E27FC236}">
              <a16:creationId xmlns:a16="http://schemas.microsoft.com/office/drawing/2014/main" id="{B02E20EE-CB9A-4D87-BFFE-9C7550AF844F}"/>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31" name="Drop Down 4" hidden="1">
          <a:extLst>
            <a:ext uri="{63B3BB69-23CF-44E3-9099-C40C66FF867C}">
              <a14:compatExt xmlns:a14="http://schemas.microsoft.com/office/drawing/2010/main" spid="_x0000_s2052"/>
            </a:ext>
            <a:ext uri="{FF2B5EF4-FFF2-40B4-BE49-F238E27FC236}">
              <a16:creationId xmlns:a16="http://schemas.microsoft.com/office/drawing/2014/main" id="{681F2D0A-325B-430B-A9BA-6FFB37BF8BBF}"/>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32" name="Drop Down 4" hidden="1">
          <a:extLst>
            <a:ext uri="{63B3BB69-23CF-44E3-9099-C40C66FF867C}">
              <a14:compatExt xmlns:a14="http://schemas.microsoft.com/office/drawing/2010/main" spid="_x0000_s2052"/>
            </a:ext>
            <a:ext uri="{FF2B5EF4-FFF2-40B4-BE49-F238E27FC236}">
              <a16:creationId xmlns:a16="http://schemas.microsoft.com/office/drawing/2014/main" id="{7E4C4CE7-7594-4F5D-BC7F-0DB4D824D384}"/>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33" name="Drop Down 4" hidden="1">
          <a:extLst>
            <a:ext uri="{63B3BB69-23CF-44E3-9099-C40C66FF867C}">
              <a14:compatExt xmlns:a14="http://schemas.microsoft.com/office/drawing/2010/main" spid="_x0000_s2052"/>
            </a:ext>
            <a:ext uri="{FF2B5EF4-FFF2-40B4-BE49-F238E27FC236}">
              <a16:creationId xmlns:a16="http://schemas.microsoft.com/office/drawing/2014/main" id="{59E54F7E-8D50-47D3-B4D3-AC7A37B98809}"/>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34" name="Drop Down 4" hidden="1">
          <a:extLst>
            <a:ext uri="{63B3BB69-23CF-44E3-9099-C40C66FF867C}">
              <a14:compatExt xmlns:a14="http://schemas.microsoft.com/office/drawing/2010/main" spid="_x0000_s2052"/>
            </a:ext>
            <a:ext uri="{FF2B5EF4-FFF2-40B4-BE49-F238E27FC236}">
              <a16:creationId xmlns:a16="http://schemas.microsoft.com/office/drawing/2014/main" id="{03C7477C-74B4-4225-82C3-96D3831A341B}"/>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35" name="Drop Down 4" hidden="1">
          <a:extLst>
            <a:ext uri="{63B3BB69-23CF-44E3-9099-C40C66FF867C}">
              <a14:compatExt xmlns:a14="http://schemas.microsoft.com/office/drawing/2010/main" spid="_x0000_s2052"/>
            </a:ext>
            <a:ext uri="{FF2B5EF4-FFF2-40B4-BE49-F238E27FC236}">
              <a16:creationId xmlns:a16="http://schemas.microsoft.com/office/drawing/2014/main" id="{AEA7F926-7152-4E38-83ED-C29CF16DCC27}"/>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36" name="Drop Down 20" hidden="1">
          <a:extLst>
            <a:ext uri="{63B3BB69-23CF-44E3-9099-C40C66FF867C}">
              <a14:compatExt xmlns:a14="http://schemas.microsoft.com/office/drawing/2010/main" spid="_x0000_s2068"/>
            </a:ext>
            <a:ext uri="{FF2B5EF4-FFF2-40B4-BE49-F238E27FC236}">
              <a16:creationId xmlns:a16="http://schemas.microsoft.com/office/drawing/2014/main" id="{6D909785-C57B-4A80-95E1-79BCDB2A8B63}"/>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37" name="Drop Down 24" hidden="1">
          <a:extLst>
            <a:ext uri="{63B3BB69-23CF-44E3-9099-C40C66FF867C}">
              <a14:compatExt xmlns:a14="http://schemas.microsoft.com/office/drawing/2010/main" spid="_x0000_s2072"/>
            </a:ext>
            <a:ext uri="{FF2B5EF4-FFF2-40B4-BE49-F238E27FC236}">
              <a16:creationId xmlns:a16="http://schemas.microsoft.com/office/drawing/2014/main" id="{6269A348-1735-45E5-954E-F9E04551C68E}"/>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38" name="Drop Down 4" hidden="1">
          <a:extLst>
            <a:ext uri="{63B3BB69-23CF-44E3-9099-C40C66FF867C}">
              <a14:compatExt xmlns:a14="http://schemas.microsoft.com/office/drawing/2010/main" spid="_x0000_s2052"/>
            </a:ext>
            <a:ext uri="{FF2B5EF4-FFF2-40B4-BE49-F238E27FC236}">
              <a16:creationId xmlns:a16="http://schemas.microsoft.com/office/drawing/2014/main" id="{D23597AA-FAC3-473B-ACEB-11DC9D69A63B}"/>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39" name="Drop Down 4" hidden="1">
          <a:extLst>
            <a:ext uri="{63B3BB69-23CF-44E3-9099-C40C66FF867C}">
              <a14:compatExt xmlns:a14="http://schemas.microsoft.com/office/drawing/2010/main" spid="_x0000_s2052"/>
            </a:ext>
            <a:ext uri="{FF2B5EF4-FFF2-40B4-BE49-F238E27FC236}">
              <a16:creationId xmlns:a16="http://schemas.microsoft.com/office/drawing/2014/main" id="{93C2198F-EF9D-42F7-BAAB-1EFD757FD280}"/>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40" name="Drop Down 4" hidden="1">
          <a:extLst>
            <a:ext uri="{63B3BB69-23CF-44E3-9099-C40C66FF867C}">
              <a14:compatExt xmlns:a14="http://schemas.microsoft.com/office/drawing/2010/main" spid="_x0000_s2052"/>
            </a:ext>
            <a:ext uri="{FF2B5EF4-FFF2-40B4-BE49-F238E27FC236}">
              <a16:creationId xmlns:a16="http://schemas.microsoft.com/office/drawing/2014/main" id="{EE727399-75ED-417F-8512-D3050A576912}"/>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41" name="Drop Down 4" hidden="1">
          <a:extLst>
            <a:ext uri="{63B3BB69-23CF-44E3-9099-C40C66FF867C}">
              <a14:compatExt xmlns:a14="http://schemas.microsoft.com/office/drawing/2010/main" spid="_x0000_s2052"/>
            </a:ext>
            <a:ext uri="{FF2B5EF4-FFF2-40B4-BE49-F238E27FC236}">
              <a16:creationId xmlns:a16="http://schemas.microsoft.com/office/drawing/2014/main" id="{1281464B-1CF0-4D37-BD58-8526A29D3B7E}"/>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42" name="Drop Down 4" hidden="1">
          <a:extLst>
            <a:ext uri="{63B3BB69-23CF-44E3-9099-C40C66FF867C}">
              <a14:compatExt xmlns:a14="http://schemas.microsoft.com/office/drawing/2010/main" spid="_x0000_s2052"/>
            </a:ext>
            <a:ext uri="{FF2B5EF4-FFF2-40B4-BE49-F238E27FC236}">
              <a16:creationId xmlns:a16="http://schemas.microsoft.com/office/drawing/2014/main" id="{7EF09194-58D5-46AB-9751-61B0D7A545B4}"/>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43" name="Drop Down 20" hidden="1">
          <a:extLst>
            <a:ext uri="{63B3BB69-23CF-44E3-9099-C40C66FF867C}">
              <a14:compatExt xmlns:a14="http://schemas.microsoft.com/office/drawing/2010/main" spid="_x0000_s2068"/>
            </a:ext>
            <a:ext uri="{FF2B5EF4-FFF2-40B4-BE49-F238E27FC236}">
              <a16:creationId xmlns:a16="http://schemas.microsoft.com/office/drawing/2014/main" id="{54C606C9-BEE3-41DA-970E-C43B047B0946}"/>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44" name="Drop Down 24" hidden="1">
          <a:extLst>
            <a:ext uri="{63B3BB69-23CF-44E3-9099-C40C66FF867C}">
              <a14:compatExt xmlns:a14="http://schemas.microsoft.com/office/drawing/2010/main" spid="_x0000_s2072"/>
            </a:ext>
            <a:ext uri="{FF2B5EF4-FFF2-40B4-BE49-F238E27FC236}">
              <a16:creationId xmlns:a16="http://schemas.microsoft.com/office/drawing/2014/main" id="{9375A2A0-8BAE-4413-9EFF-2DB737BA518B}"/>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45" name="Drop Down 4" hidden="1">
          <a:extLst>
            <a:ext uri="{63B3BB69-23CF-44E3-9099-C40C66FF867C}">
              <a14:compatExt xmlns:a14="http://schemas.microsoft.com/office/drawing/2010/main" spid="_x0000_s2052"/>
            </a:ext>
            <a:ext uri="{FF2B5EF4-FFF2-40B4-BE49-F238E27FC236}">
              <a16:creationId xmlns:a16="http://schemas.microsoft.com/office/drawing/2014/main" id="{B49A1565-C5F7-44A2-B3DC-83F1F615148A}"/>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46" name="Drop Down 4" hidden="1">
          <a:extLst>
            <a:ext uri="{63B3BB69-23CF-44E3-9099-C40C66FF867C}">
              <a14:compatExt xmlns:a14="http://schemas.microsoft.com/office/drawing/2010/main" spid="_x0000_s2052"/>
            </a:ext>
            <a:ext uri="{FF2B5EF4-FFF2-40B4-BE49-F238E27FC236}">
              <a16:creationId xmlns:a16="http://schemas.microsoft.com/office/drawing/2014/main" id="{8437D252-FB15-4696-8803-EEFA397DF6B1}"/>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47" name="Drop Down 4" hidden="1">
          <a:extLst>
            <a:ext uri="{63B3BB69-23CF-44E3-9099-C40C66FF867C}">
              <a14:compatExt xmlns:a14="http://schemas.microsoft.com/office/drawing/2010/main" spid="_x0000_s2052"/>
            </a:ext>
            <a:ext uri="{FF2B5EF4-FFF2-40B4-BE49-F238E27FC236}">
              <a16:creationId xmlns:a16="http://schemas.microsoft.com/office/drawing/2014/main" id="{C40E713D-605A-48E8-91EE-832E96BDE5B2}"/>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48" name="Drop Down 4" hidden="1">
          <a:extLst>
            <a:ext uri="{63B3BB69-23CF-44E3-9099-C40C66FF867C}">
              <a14:compatExt xmlns:a14="http://schemas.microsoft.com/office/drawing/2010/main" spid="_x0000_s2052"/>
            </a:ext>
            <a:ext uri="{FF2B5EF4-FFF2-40B4-BE49-F238E27FC236}">
              <a16:creationId xmlns:a16="http://schemas.microsoft.com/office/drawing/2014/main" id="{96AF94CF-F2FA-48AB-A6D7-6E6ED16E46B5}"/>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49" name="Drop Down 4" hidden="1">
          <a:extLst>
            <a:ext uri="{63B3BB69-23CF-44E3-9099-C40C66FF867C}">
              <a14:compatExt xmlns:a14="http://schemas.microsoft.com/office/drawing/2010/main" spid="_x0000_s2052"/>
            </a:ext>
            <a:ext uri="{FF2B5EF4-FFF2-40B4-BE49-F238E27FC236}">
              <a16:creationId xmlns:a16="http://schemas.microsoft.com/office/drawing/2014/main" id="{845E9DC9-D7E7-41F9-A81B-F5FA2687BBC4}"/>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6450" name="Drop Down 20" hidden="1">
          <a:extLst>
            <a:ext uri="{63B3BB69-23CF-44E3-9099-C40C66FF867C}">
              <a14:compatExt xmlns:a14="http://schemas.microsoft.com/office/drawing/2010/main" spid="_x0000_s2068"/>
            </a:ext>
            <a:ext uri="{FF2B5EF4-FFF2-40B4-BE49-F238E27FC236}">
              <a16:creationId xmlns:a16="http://schemas.microsoft.com/office/drawing/2014/main" id="{10ED0360-4771-49B2-B831-3B0C947FDF98}"/>
            </a:ext>
          </a:extLst>
        </xdr:cNvPr>
        <xdr:cNvSpPr/>
      </xdr:nvSpPr>
      <xdr:spPr bwMode="auto">
        <a:xfrm>
          <a:off x="5970494" y="466881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6451" name="Drop Down 24" hidden="1">
          <a:extLst>
            <a:ext uri="{63B3BB69-23CF-44E3-9099-C40C66FF867C}">
              <a14:compatExt xmlns:a14="http://schemas.microsoft.com/office/drawing/2010/main" spid="_x0000_s2072"/>
            </a:ext>
            <a:ext uri="{FF2B5EF4-FFF2-40B4-BE49-F238E27FC236}">
              <a16:creationId xmlns:a16="http://schemas.microsoft.com/office/drawing/2014/main" id="{44844079-3A73-4D8D-81DA-B5D876A9AB83}"/>
            </a:ext>
          </a:extLst>
        </xdr:cNvPr>
        <xdr:cNvSpPr/>
      </xdr:nvSpPr>
      <xdr:spPr bwMode="auto">
        <a:xfrm>
          <a:off x="3895165" y="466881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52" name="Drop Down 4" hidden="1">
          <a:extLst>
            <a:ext uri="{63B3BB69-23CF-44E3-9099-C40C66FF867C}">
              <a14:compatExt xmlns:a14="http://schemas.microsoft.com/office/drawing/2010/main" spid="_x0000_s2052"/>
            </a:ext>
            <a:ext uri="{FF2B5EF4-FFF2-40B4-BE49-F238E27FC236}">
              <a16:creationId xmlns:a16="http://schemas.microsoft.com/office/drawing/2014/main" id="{4EFEAA11-8837-4781-AC58-64318AF8DA40}"/>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53" name="Drop Down 4" hidden="1">
          <a:extLst>
            <a:ext uri="{63B3BB69-23CF-44E3-9099-C40C66FF867C}">
              <a14:compatExt xmlns:a14="http://schemas.microsoft.com/office/drawing/2010/main" spid="_x0000_s2052"/>
            </a:ext>
            <a:ext uri="{FF2B5EF4-FFF2-40B4-BE49-F238E27FC236}">
              <a16:creationId xmlns:a16="http://schemas.microsoft.com/office/drawing/2014/main" id="{FF8D9FCB-8C17-4EB6-8AC0-66C71197C247}"/>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6454" name="Drop Down 4" hidden="1">
          <a:extLst>
            <a:ext uri="{63B3BB69-23CF-44E3-9099-C40C66FF867C}">
              <a14:compatExt xmlns:a14="http://schemas.microsoft.com/office/drawing/2010/main" spid="_x0000_s2052"/>
            </a:ext>
            <a:ext uri="{FF2B5EF4-FFF2-40B4-BE49-F238E27FC236}">
              <a16:creationId xmlns:a16="http://schemas.microsoft.com/office/drawing/2014/main" id="{1ACB37A8-9195-4260-B419-76E98FAD5E8C}"/>
            </a:ext>
          </a:extLst>
        </xdr:cNvPr>
        <xdr:cNvSpPr/>
      </xdr:nvSpPr>
      <xdr:spPr bwMode="auto">
        <a:xfrm>
          <a:off x="5538844"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6455" name="Drop Down 4" hidden="1">
          <a:extLst>
            <a:ext uri="{63B3BB69-23CF-44E3-9099-C40C66FF867C}">
              <a14:compatExt xmlns:a14="http://schemas.microsoft.com/office/drawing/2010/main" spid="_x0000_s2052"/>
            </a:ext>
            <a:ext uri="{FF2B5EF4-FFF2-40B4-BE49-F238E27FC236}">
              <a16:creationId xmlns:a16="http://schemas.microsoft.com/office/drawing/2014/main" id="{8621E287-9C95-4E54-BABF-72B1C7CC0908}"/>
            </a:ext>
          </a:extLst>
        </xdr:cNvPr>
        <xdr:cNvSpPr/>
      </xdr:nvSpPr>
      <xdr:spPr bwMode="auto">
        <a:xfrm>
          <a:off x="5222389" y="466881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56" name="Drop Down 4" hidden="1">
          <a:extLst>
            <a:ext uri="{63B3BB69-23CF-44E3-9099-C40C66FF867C}">
              <a14:compatExt xmlns:a14="http://schemas.microsoft.com/office/drawing/2010/main" spid="_x0000_s2052"/>
            </a:ext>
            <a:ext uri="{FF2B5EF4-FFF2-40B4-BE49-F238E27FC236}">
              <a16:creationId xmlns:a16="http://schemas.microsoft.com/office/drawing/2014/main" id="{051EA64E-D580-4A25-8486-47B8A8D1E5B2}"/>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457" name="Drop Down 20" hidden="1">
          <a:extLst>
            <a:ext uri="{63B3BB69-23CF-44E3-9099-C40C66FF867C}">
              <a14:compatExt xmlns:a14="http://schemas.microsoft.com/office/drawing/2010/main" spid="_x0000_s2068"/>
            </a:ext>
            <a:ext uri="{FF2B5EF4-FFF2-40B4-BE49-F238E27FC236}">
              <a16:creationId xmlns:a16="http://schemas.microsoft.com/office/drawing/2014/main" id="{0675E92B-37DF-4A86-BA1D-A561604CEA98}"/>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458" name="Drop Down 24" hidden="1">
          <a:extLst>
            <a:ext uri="{63B3BB69-23CF-44E3-9099-C40C66FF867C}">
              <a14:compatExt xmlns:a14="http://schemas.microsoft.com/office/drawing/2010/main" spid="_x0000_s2072"/>
            </a:ext>
            <a:ext uri="{FF2B5EF4-FFF2-40B4-BE49-F238E27FC236}">
              <a16:creationId xmlns:a16="http://schemas.microsoft.com/office/drawing/2014/main" id="{6AF7346C-045B-48D4-A241-925927913D7F}"/>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59" name="Drop Down 4" hidden="1">
          <a:extLst>
            <a:ext uri="{63B3BB69-23CF-44E3-9099-C40C66FF867C}">
              <a14:compatExt xmlns:a14="http://schemas.microsoft.com/office/drawing/2010/main" spid="_x0000_s2052"/>
            </a:ext>
            <a:ext uri="{FF2B5EF4-FFF2-40B4-BE49-F238E27FC236}">
              <a16:creationId xmlns:a16="http://schemas.microsoft.com/office/drawing/2014/main" id="{D436B592-6430-4B5A-81A1-B14CA4C12D93}"/>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60" name="Drop Down 4" hidden="1">
          <a:extLst>
            <a:ext uri="{63B3BB69-23CF-44E3-9099-C40C66FF867C}">
              <a14:compatExt xmlns:a14="http://schemas.microsoft.com/office/drawing/2010/main" spid="_x0000_s2052"/>
            </a:ext>
            <a:ext uri="{FF2B5EF4-FFF2-40B4-BE49-F238E27FC236}">
              <a16:creationId xmlns:a16="http://schemas.microsoft.com/office/drawing/2014/main" id="{B8815E10-E3DB-41F8-97B7-4760AB4CB22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61" name="Drop Down 4" hidden="1">
          <a:extLst>
            <a:ext uri="{63B3BB69-23CF-44E3-9099-C40C66FF867C}">
              <a14:compatExt xmlns:a14="http://schemas.microsoft.com/office/drawing/2010/main" spid="_x0000_s2052"/>
            </a:ext>
            <a:ext uri="{FF2B5EF4-FFF2-40B4-BE49-F238E27FC236}">
              <a16:creationId xmlns:a16="http://schemas.microsoft.com/office/drawing/2014/main" id="{03CBDEA4-4C17-43B3-9129-D6DF943C5717}"/>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62" name="Drop Down 4" hidden="1">
          <a:extLst>
            <a:ext uri="{63B3BB69-23CF-44E3-9099-C40C66FF867C}">
              <a14:compatExt xmlns:a14="http://schemas.microsoft.com/office/drawing/2010/main" spid="_x0000_s2052"/>
            </a:ext>
            <a:ext uri="{FF2B5EF4-FFF2-40B4-BE49-F238E27FC236}">
              <a16:creationId xmlns:a16="http://schemas.microsoft.com/office/drawing/2014/main" id="{A9212392-146D-4BA0-8F9A-258B22A7112C}"/>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63" name="Drop Down 4" hidden="1">
          <a:extLst>
            <a:ext uri="{63B3BB69-23CF-44E3-9099-C40C66FF867C}">
              <a14:compatExt xmlns:a14="http://schemas.microsoft.com/office/drawing/2010/main" spid="_x0000_s2052"/>
            </a:ext>
            <a:ext uri="{FF2B5EF4-FFF2-40B4-BE49-F238E27FC236}">
              <a16:creationId xmlns:a16="http://schemas.microsoft.com/office/drawing/2014/main" id="{699FA74C-A5B2-4776-BCEF-736383E7DB76}"/>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4416" name="Drop Down 20" hidden="1">
          <a:extLst>
            <a:ext uri="{63B3BB69-23CF-44E3-9099-C40C66FF867C}">
              <a14:compatExt xmlns:a14="http://schemas.microsoft.com/office/drawing/2010/main" spid="_x0000_s2068"/>
            </a:ext>
            <a:ext uri="{FF2B5EF4-FFF2-40B4-BE49-F238E27FC236}">
              <a16:creationId xmlns:a16="http://schemas.microsoft.com/office/drawing/2014/main" id="{B589C17F-CE6E-44AF-B009-30E1E3CE7C49}"/>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464" name="Drop Down 24" hidden="1">
          <a:extLst>
            <a:ext uri="{63B3BB69-23CF-44E3-9099-C40C66FF867C}">
              <a14:compatExt xmlns:a14="http://schemas.microsoft.com/office/drawing/2010/main" spid="_x0000_s2072"/>
            </a:ext>
            <a:ext uri="{FF2B5EF4-FFF2-40B4-BE49-F238E27FC236}">
              <a16:creationId xmlns:a16="http://schemas.microsoft.com/office/drawing/2014/main" id="{2F832E6C-CE5F-4C00-A885-E57375ED76FD}"/>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65" name="Drop Down 4" hidden="1">
          <a:extLst>
            <a:ext uri="{63B3BB69-23CF-44E3-9099-C40C66FF867C}">
              <a14:compatExt xmlns:a14="http://schemas.microsoft.com/office/drawing/2010/main" spid="_x0000_s2052"/>
            </a:ext>
            <a:ext uri="{FF2B5EF4-FFF2-40B4-BE49-F238E27FC236}">
              <a16:creationId xmlns:a16="http://schemas.microsoft.com/office/drawing/2014/main" id="{61639432-90C1-42F1-83B9-6FD81458412E}"/>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66" name="Drop Down 4" hidden="1">
          <a:extLst>
            <a:ext uri="{63B3BB69-23CF-44E3-9099-C40C66FF867C}">
              <a14:compatExt xmlns:a14="http://schemas.microsoft.com/office/drawing/2010/main" spid="_x0000_s2052"/>
            </a:ext>
            <a:ext uri="{FF2B5EF4-FFF2-40B4-BE49-F238E27FC236}">
              <a16:creationId xmlns:a16="http://schemas.microsoft.com/office/drawing/2014/main" id="{74B1AE5D-C3D0-4BBF-A0E5-F1A751B9A08C}"/>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67" name="Drop Down 4" hidden="1">
          <a:extLst>
            <a:ext uri="{63B3BB69-23CF-44E3-9099-C40C66FF867C}">
              <a14:compatExt xmlns:a14="http://schemas.microsoft.com/office/drawing/2010/main" spid="_x0000_s2052"/>
            </a:ext>
            <a:ext uri="{FF2B5EF4-FFF2-40B4-BE49-F238E27FC236}">
              <a16:creationId xmlns:a16="http://schemas.microsoft.com/office/drawing/2014/main" id="{E2F75D0E-8BAF-4BA2-9168-933A4F6FBE58}"/>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68" name="Drop Down 4" hidden="1">
          <a:extLst>
            <a:ext uri="{63B3BB69-23CF-44E3-9099-C40C66FF867C}">
              <a14:compatExt xmlns:a14="http://schemas.microsoft.com/office/drawing/2010/main" spid="_x0000_s2052"/>
            </a:ext>
            <a:ext uri="{FF2B5EF4-FFF2-40B4-BE49-F238E27FC236}">
              <a16:creationId xmlns:a16="http://schemas.microsoft.com/office/drawing/2014/main" id="{61D581AF-32A8-4989-BEB5-10D887DE1C6D}"/>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69" name="Drop Down 4" hidden="1">
          <a:extLst>
            <a:ext uri="{63B3BB69-23CF-44E3-9099-C40C66FF867C}">
              <a14:compatExt xmlns:a14="http://schemas.microsoft.com/office/drawing/2010/main" spid="_x0000_s2052"/>
            </a:ext>
            <a:ext uri="{FF2B5EF4-FFF2-40B4-BE49-F238E27FC236}">
              <a16:creationId xmlns:a16="http://schemas.microsoft.com/office/drawing/2014/main" id="{B74AA3F5-8748-4785-8865-5E35C3B05C91}"/>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470" name="Drop Down 20" hidden="1">
          <a:extLst>
            <a:ext uri="{63B3BB69-23CF-44E3-9099-C40C66FF867C}">
              <a14:compatExt xmlns:a14="http://schemas.microsoft.com/office/drawing/2010/main" spid="_x0000_s2068"/>
            </a:ext>
            <a:ext uri="{FF2B5EF4-FFF2-40B4-BE49-F238E27FC236}">
              <a16:creationId xmlns:a16="http://schemas.microsoft.com/office/drawing/2014/main" id="{3955CDFD-35F9-4705-BD79-B99BB313269C}"/>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471" name="Drop Down 24" hidden="1">
          <a:extLst>
            <a:ext uri="{63B3BB69-23CF-44E3-9099-C40C66FF867C}">
              <a14:compatExt xmlns:a14="http://schemas.microsoft.com/office/drawing/2010/main" spid="_x0000_s2072"/>
            </a:ext>
            <a:ext uri="{FF2B5EF4-FFF2-40B4-BE49-F238E27FC236}">
              <a16:creationId xmlns:a16="http://schemas.microsoft.com/office/drawing/2014/main" id="{4935003F-49E5-40C4-A8D8-473C7A89A191}"/>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72" name="Drop Down 4" hidden="1">
          <a:extLst>
            <a:ext uri="{63B3BB69-23CF-44E3-9099-C40C66FF867C}">
              <a14:compatExt xmlns:a14="http://schemas.microsoft.com/office/drawing/2010/main" spid="_x0000_s2052"/>
            </a:ext>
            <a:ext uri="{FF2B5EF4-FFF2-40B4-BE49-F238E27FC236}">
              <a16:creationId xmlns:a16="http://schemas.microsoft.com/office/drawing/2014/main" id="{82D619A1-FF52-42DB-8225-D2CABD62D7B8}"/>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73" name="Drop Down 4" hidden="1">
          <a:extLst>
            <a:ext uri="{63B3BB69-23CF-44E3-9099-C40C66FF867C}">
              <a14:compatExt xmlns:a14="http://schemas.microsoft.com/office/drawing/2010/main" spid="_x0000_s2052"/>
            </a:ext>
            <a:ext uri="{FF2B5EF4-FFF2-40B4-BE49-F238E27FC236}">
              <a16:creationId xmlns:a16="http://schemas.microsoft.com/office/drawing/2014/main" id="{E8270B9A-398B-4984-9631-19A7393932E0}"/>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74" name="Drop Down 4" hidden="1">
          <a:extLst>
            <a:ext uri="{63B3BB69-23CF-44E3-9099-C40C66FF867C}">
              <a14:compatExt xmlns:a14="http://schemas.microsoft.com/office/drawing/2010/main" spid="_x0000_s2052"/>
            </a:ext>
            <a:ext uri="{FF2B5EF4-FFF2-40B4-BE49-F238E27FC236}">
              <a16:creationId xmlns:a16="http://schemas.microsoft.com/office/drawing/2014/main" id="{901717C7-7B94-4E30-ABD1-714FC51D12CF}"/>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75" name="Drop Down 4" hidden="1">
          <a:extLst>
            <a:ext uri="{63B3BB69-23CF-44E3-9099-C40C66FF867C}">
              <a14:compatExt xmlns:a14="http://schemas.microsoft.com/office/drawing/2010/main" spid="_x0000_s2052"/>
            </a:ext>
            <a:ext uri="{FF2B5EF4-FFF2-40B4-BE49-F238E27FC236}">
              <a16:creationId xmlns:a16="http://schemas.microsoft.com/office/drawing/2014/main" id="{714A6F6C-3336-405B-A1C6-C3B82FB0BE02}"/>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76" name="Drop Down 4" hidden="1">
          <a:extLst>
            <a:ext uri="{63B3BB69-23CF-44E3-9099-C40C66FF867C}">
              <a14:compatExt xmlns:a14="http://schemas.microsoft.com/office/drawing/2010/main" spid="_x0000_s2052"/>
            </a:ext>
            <a:ext uri="{FF2B5EF4-FFF2-40B4-BE49-F238E27FC236}">
              <a16:creationId xmlns:a16="http://schemas.microsoft.com/office/drawing/2014/main" id="{41C010CA-3249-4822-9A1B-6E03AF528AA2}"/>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477" name="Drop Down 20" hidden="1">
          <a:extLst>
            <a:ext uri="{63B3BB69-23CF-44E3-9099-C40C66FF867C}">
              <a14:compatExt xmlns:a14="http://schemas.microsoft.com/office/drawing/2010/main" spid="_x0000_s2068"/>
            </a:ext>
            <a:ext uri="{FF2B5EF4-FFF2-40B4-BE49-F238E27FC236}">
              <a16:creationId xmlns:a16="http://schemas.microsoft.com/office/drawing/2014/main" id="{97B38700-2CEF-497C-B898-A11F997A1BCD}"/>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478" name="Drop Down 24" hidden="1">
          <a:extLst>
            <a:ext uri="{63B3BB69-23CF-44E3-9099-C40C66FF867C}">
              <a14:compatExt xmlns:a14="http://schemas.microsoft.com/office/drawing/2010/main" spid="_x0000_s2072"/>
            </a:ext>
            <a:ext uri="{FF2B5EF4-FFF2-40B4-BE49-F238E27FC236}">
              <a16:creationId xmlns:a16="http://schemas.microsoft.com/office/drawing/2014/main" id="{912B092D-B947-4D94-8A47-3D5E1E8306BB}"/>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79" name="Drop Down 4" hidden="1">
          <a:extLst>
            <a:ext uri="{63B3BB69-23CF-44E3-9099-C40C66FF867C}">
              <a14:compatExt xmlns:a14="http://schemas.microsoft.com/office/drawing/2010/main" spid="_x0000_s2052"/>
            </a:ext>
            <a:ext uri="{FF2B5EF4-FFF2-40B4-BE49-F238E27FC236}">
              <a16:creationId xmlns:a16="http://schemas.microsoft.com/office/drawing/2014/main" id="{BCDE4B7F-3DB0-4BE4-80C3-0E66E07B334B}"/>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80" name="Drop Down 4" hidden="1">
          <a:extLst>
            <a:ext uri="{63B3BB69-23CF-44E3-9099-C40C66FF867C}">
              <a14:compatExt xmlns:a14="http://schemas.microsoft.com/office/drawing/2010/main" spid="_x0000_s2052"/>
            </a:ext>
            <a:ext uri="{FF2B5EF4-FFF2-40B4-BE49-F238E27FC236}">
              <a16:creationId xmlns:a16="http://schemas.microsoft.com/office/drawing/2014/main" id="{E4A998E4-2E79-4520-B07A-F97E1AEB01A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81" name="Drop Down 4" hidden="1">
          <a:extLst>
            <a:ext uri="{63B3BB69-23CF-44E3-9099-C40C66FF867C}">
              <a14:compatExt xmlns:a14="http://schemas.microsoft.com/office/drawing/2010/main" spid="_x0000_s2052"/>
            </a:ext>
            <a:ext uri="{FF2B5EF4-FFF2-40B4-BE49-F238E27FC236}">
              <a16:creationId xmlns:a16="http://schemas.microsoft.com/office/drawing/2014/main" id="{399D31EA-F41A-440C-BBD8-4FE5C39C930F}"/>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82" name="Drop Down 4" hidden="1">
          <a:extLst>
            <a:ext uri="{63B3BB69-23CF-44E3-9099-C40C66FF867C}">
              <a14:compatExt xmlns:a14="http://schemas.microsoft.com/office/drawing/2010/main" spid="_x0000_s2052"/>
            </a:ext>
            <a:ext uri="{FF2B5EF4-FFF2-40B4-BE49-F238E27FC236}">
              <a16:creationId xmlns:a16="http://schemas.microsoft.com/office/drawing/2014/main" id="{0F0C9770-501B-444D-8BF9-BFD99BEFAFC2}"/>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83" name="Drop Down 4" hidden="1">
          <a:extLst>
            <a:ext uri="{63B3BB69-23CF-44E3-9099-C40C66FF867C}">
              <a14:compatExt xmlns:a14="http://schemas.microsoft.com/office/drawing/2010/main" spid="_x0000_s2052"/>
            </a:ext>
            <a:ext uri="{FF2B5EF4-FFF2-40B4-BE49-F238E27FC236}">
              <a16:creationId xmlns:a16="http://schemas.microsoft.com/office/drawing/2014/main" id="{3EF0E463-46C3-4395-9DBF-356873BF8D01}"/>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484" name="Drop Down 20" hidden="1">
          <a:extLst>
            <a:ext uri="{63B3BB69-23CF-44E3-9099-C40C66FF867C}">
              <a14:compatExt xmlns:a14="http://schemas.microsoft.com/office/drawing/2010/main" spid="_x0000_s2068"/>
            </a:ext>
            <a:ext uri="{FF2B5EF4-FFF2-40B4-BE49-F238E27FC236}">
              <a16:creationId xmlns:a16="http://schemas.microsoft.com/office/drawing/2014/main" id="{004FB55C-0E03-4E5B-968D-679355475CAB}"/>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485" name="Drop Down 24" hidden="1">
          <a:extLst>
            <a:ext uri="{63B3BB69-23CF-44E3-9099-C40C66FF867C}">
              <a14:compatExt xmlns:a14="http://schemas.microsoft.com/office/drawing/2010/main" spid="_x0000_s2072"/>
            </a:ext>
            <a:ext uri="{FF2B5EF4-FFF2-40B4-BE49-F238E27FC236}">
              <a16:creationId xmlns:a16="http://schemas.microsoft.com/office/drawing/2014/main" id="{B0AB857A-3730-4BFA-A973-5E7F58E3BD7C}"/>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86" name="Drop Down 4" hidden="1">
          <a:extLst>
            <a:ext uri="{63B3BB69-23CF-44E3-9099-C40C66FF867C}">
              <a14:compatExt xmlns:a14="http://schemas.microsoft.com/office/drawing/2010/main" spid="_x0000_s2052"/>
            </a:ext>
            <a:ext uri="{FF2B5EF4-FFF2-40B4-BE49-F238E27FC236}">
              <a16:creationId xmlns:a16="http://schemas.microsoft.com/office/drawing/2014/main" id="{3DBE2972-8B3E-4A97-BEB5-A8AE6C5CBE95}"/>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87" name="Drop Down 4" hidden="1">
          <a:extLst>
            <a:ext uri="{63B3BB69-23CF-44E3-9099-C40C66FF867C}">
              <a14:compatExt xmlns:a14="http://schemas.microsoft.com/office/drawing/2010/main" spid="_x0000_s2052"/>
            </a:ext>
            <a:ext uri="{FF2B5EF4-FFF2-40B4-BE49-F238E27FC236}">
              <a16:creationId xmlns:a16="http://schemas.microsoft.com/office/drawing/2014/main" id="{ED87AC49-1547-4B13-9326-77580E7105F2}"/>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88" name="Drop Down 4" hidden="1">
          <a:extLst>
            <a:ext uri="{63B3BB69-23CF-44E3-9099-C40C66FF867C}">
              <a14:compatExt xmlns:a14="http://schemas.microsoft.com/office/drawing/2010/main" spid="_x0000_s2052"/>
            </a:ext>
            <a:ext uri="{FF2B5EF4-FFF2-40B4-BE49-F238E27FC236}">
              <a16:creationId xmlns:a16="http://schemas.microsoft.com/office/drawing/2014/main" id="{01B215E1-7476-4F61-9637-1417C7E38AEE}"/>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89" name="Drop Down 4" hidden="1">
          <a:extLst>
            <a:ext uri="{63B3BB69-23CF-44E3-9099-C40C66FF867C}">
              <a14:compatExt xmlns:a14="http://schemas.microsoft.com/office/drawing/2010/main" spid="_x0000_s2052"/>
            </a:ext>
            <a:ext uri="{FF2B5EF4-FFF2-40B4-BE49-F238E27FC236}">
              <a16:creationId xmlns:a16="http://schemas.microsoft.com/office/drawing/2014/main" id="{47EAF850-9370-4E82-84A8-7744149FB226}"/>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90" name="Drop Down 4" hidden="1">
          <a:extLst>
            <a:ext uri="{63B3BB69-23CF-44E3-9099-C40C66FF867C}">
              <a14:compatExt xmlns:a14="http://schemas.microsoft.com/office/drawing/2010/main" spid="_x0000_s2052"/>
            </a:ext>
            <a:ext uri="{FF2B5EF4-FFF2-40B4-BE49-F238E27FC236}">
              <a16:creationId xmlns:a16="http://schemas.microsoft.com/office/drawing/2014/main" id="{F13A2E3C-5EED-4326-9C50-872AD59FEFF0}"/>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491" name="Drop Down 20" hidden="1">
          <a:extLst>
            <a:ext uri="{63B3BB69-23CF-44E3-9099-C40C66FF867C}">
              <a14:compatExt xmlns:a14="http://schemas.microsoft.com/office/drawing/2010/main" spid="_x0000_s2068"/>
            </a:ext>
            <a:ext uri="{FF2B5EF4-FFF2-40B4-BE49-F238E27FC236}">
              <a16:creationId xmlns:a16="http://schemas.microsoft.com/office/drawing/2014/main" id="{FC62B476-C4A2-4F8E-A9D1-BABE65885D80}"/>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492" name="Drop Down 24" hidden="1">
          <a:extLst>
            <a:ext uri="{63B3BB69-23CF-44E3-9099-C40C66FF867C}">
              <a14:compatExt xmlns:a14="http://schemas.microsoft.com/office/drawing/2010/main" spid="_x0000_s2072"/>
            </a:ext>
            <a:ext uri="{FF2B5EF4-FFF2-40B4-BE49-F238E27FC236}">
              <a16:creationId xmlns:a16="http://schemas.microsoft.com/office/drawing/2014/main" id="{31B568E6-7353-41DB-8836-2260DABA3A2F}"/>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93" name="Drop Down 4" hidden="1">
          <a:extLst>
            <a:ext uri="{63B3BB69-23CF-44E3-9099-C40C66FF867C}">
              <a14:compatExt xmlns:a14="http://schemas.microsoft.com/office/drawing/2010/main" spid="_x0000_s2052"/>
            </a:ext>
            <a:ext uri="{FF2B5EF4-FFF2-40B4-BE49-F238E27FC236}">
              <a16:creationId xmlns:a16="http://schemas.microsoft.com/office/drawing/2014/main" id="{3D63E9D2-C1DD-4B2F-9C60-5FD56B31872A}"/>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94" name="Drop Down 4" hidden="1">
          <a:extLst>
            <a:ext uri="{63B3BB69-23CF-44E3-9099-C40C66FF867C}">
              <a14:compatExt xmlns:a14="http://schemas.microsoft.com/office/drawing/2010/main" spid="_x0000_s2052"/>
            </a:ext>
            <a:ext uri="{FF2B5EF4-FFF2-40B4-BE49-F238E27FC236}">
              <a16:creationId xmlns:a16="http://schemas.microsoft.com/office/drawing/2014/main" id="{4FE34129-D8C3-42B2-A4D2-CEF0D02577F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95" name="Drop Down 4" hidden="1">
          <a:extLst>
            <a:ext uri="{63B3BB69-23CF-44E3-9099-C40C66FF867C}">
              <a14:compatExt xmlns:a14="http://schemas.microsoft.com/office/drawing/2010/main" spid="_x0000_s2052"/>
            </a:ext>
            <a:ext uri="{FF2B5EF4-FFF2-40B4-BE49-F238E27FC236}">
              <a16:creationId xmlns:a16="http://schemas.microsoft.com/office/drawing/2014/main" id="{CB413922-51EB-49DF-B73B-9C16E3244C6F}"/>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496" name="Drop Down 4" hidden="1">
          <a:extLst>
            <a:ext uri="{63B3BB69-23CF-44E3-9099-C40C66FF867C}">
              <a14:compatExt xmlns:a14="http://schemas.microsoft.com/office/drawing/2010/main" spid="_x0000_s2052"/>
            </a:ext>
            <a:ext uri="{FF2B5EF4-FFF2-40B4-BE49-F238E27FC236}">
              <a16:creationId xmlns:a16="http://schemas.microsoft.com/office/drawing/2014/main" id="{15150938-60D1-445C-8448-69E7059839FA}"/>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497" name="Drop Down 4" hidden="1">
          <a:extLst>
            <a:ext uri="{63B3BB69-23CF-44E3-9099-C40C66FF867C}">
              <a14:compatExt xmlns:a14="http://schemas.microsoft.com/office/drawing/2010/main" spid="_x0000_s2052"/>
            </a:ext>
            <a:ext uri="{FF2B5EF4-FFF2-40B4-BE49-F238E27FC236}">
              <a16:creationId xmlns:a16="http://schemas.microsoft.com/office/drawing/2014/main" id="{CA43FDE5-21AB-439C-9448-9F574603C60D}"/>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498" name="Drop Down 20" hidden="1">
          <a:extLst>
            <a:ext uri="{63B3BB69-23CF-44E3-9099-C40C66FF867C}">
              <a14:compatExt xmlns:a14="http://schemas.microsoft.com/office/drawing/2010/main" spid="_x0000_s2068"/>
            </a:ext>
            <a:ext uri="{FF2B5EF4-FFF2-40B4-BE49-F238E27FC236}">
              <a16:creationId xmlns:a16="http://schemas.microsoft.com/office/drawing/2014/main" id="{B3A4B4AC-4D71-4AD4-AC68-EBB2AE06B772}"/>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499" name="Drop Down 24" hidden="1">
          <a:extLst>
            <a:ext uri="{63B3BB69-23CF-44E3-9099-C40C66FF867C}">
              <a14:compatExt xmlns:a14="http://schemas.microsoft.com/office/drawing/2010/main" spid="_x0000_s2072"/>
            </a:ext>
            <a:ext uri="{FF2B5EF4-FFF2-40B4-BE49-F238E27FC236}">
              <a16:creationId xmlns:a16="http://schemas.microsoft.com/office/drawing/2014/main" id="{2AFF38ED-E793-472E-8370-69F51AE86C59}"/>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00" name="Drop Down 4" hidden="1">
          <a:extLst>
            <a:ext uri="{63B3BB69-23CF-44E3-9099-C40C66FF867C}">
              <a14:compatExt xmlns:a14="http://schemas.microsoft.com/office/drawing/2010/main" spid="_x0000_s2052"/>
            </a:ext>
            <a:ext uri="{FF2B5EF4-FFF2-40B4-BE49-F238E27FC236}">
              <a16:creationId xmlns:a16="http://schemas.microsoft.com/office/drawing/2014/main" id="{12E0B738-BDA6-49F5-96C4-54674127F9B2}"/>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01" name="Drop Down 4" hidden="1">
          <a:extLst>
            <a:ext uri="{63B3BB69-23CF-44E3-9099-C40C66FF867C}">
              <a14:compatExt xmlns:a14="http://schemas.microsoft.com/office/drawing/2010/main" spid="_x0000_s2052"/>
            </a:ext>
            <a:ext uri="{FF2B5EF4-FFF2-40B4-BE49-F238E27FC236}">
              <a16:creationId xmlns:a16="http://schemas.microsoft.com/office/drawing/2014/main" id="{D0E7BC3C-3F81-44A4-AA10-CB5A6D540AE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02" name="Drop Down 4" hidden="1">
          <a:extLst>
            <a:ext uri="{63B3BB69-23CF-44E3-9099-C40C66FF867C}">
              <a14:compatExt xmlns:a14="http://schemas.microsoft.com/office/drawing/2010/main" spid="_x0000_s2052"/>
            </a:ext>
            <a:ext uri="{FF2B5EF4-FFF2-40B4-BE49-F238E27FC236}">
              <a16:creationId xmlns:a16="http://schemas.microsoft.com/office/drawing/2014/main" id="{4FA5A77E-3E19-4622-B7A8-84ECC97AAFD8}"/>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03" name="Drop Down 4" hidden="1">
          <a:extLst>
            <a:ext uri="{63B3BB69-23CF-44E3-9099-C40C66FF867C}">
              <a14:compatExt xmlns:a14="http://schemas.microsoft.com/office/drawing/2010/main" spid="_x0000_s2052"/>
            </a:ext>
            <a:ext uri="{FF2B5EF4-FFF2-40B4-BE49-F238E27FC236}">
              <a16:creationId xmlns:a16="http://schemas.microsoft.com/office/drawing/2014/main" id="{CBF9EFC1-8DE4-4A26-A098-BFC6997F548F}"/>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04" name="Drop Down 4" hidden="1">
          <a:extLst>
            <a:ext uri="{63B3BB69-23CF-44E3-9099-C40C66FF867C}">
              <a14:compatExt xmlns:a14="http://schemas.microsoft.com/office/drawing/2010/main" spid="_x0000_s2052"/>
            </a:ext>
            <a:ext uri="{FF2B5EF4-FFF2-40B4-BE49-F238E27FC236}">
              <a16:creationId xmlns:a16="http://schemas.microsoft.com/office/drawing/2014/main" id="{BD6A1990-48DA-4A86-A5E4-1CF23760C043}"/>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05" name="Drop Down 20" hidden="1">
          <a:extLst>
            <a:ext uri="{63B3BB69-23CF-44E3-9099-C40C66FF867C}">
              <a14:compatExt xmlns:a14="http://schemas.microsoft.com/office/drawing/2010/main" spid="_x0000_s2068"/>
            </a:ext>
            <a:ext uri="{FF2B5EF4-FFF2-40B4-BE49-F238E27FC236}">
              <a16:creationId xmlns:a16="http://schemas.microsoft.com/office/drawing/2014/main" id="{4175A2A6-3D2F-430E-B997-C482E6D6B461}"/>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06" name="Drop Down 24" hidden="1">
          <a:extLst>
            <a:ext uri="{63B3BB69-23CF-44E3-9099-C40C66FF867C}">
              <a14:compatExt xmlns:a14="http://schemas.microsoft.com/office/drawing/2010/main" spid="_x0000_s2072"/>
            </a:ext>
            <a:ext uri="{FF2B5EF4-FFF2-40B4-BE49-F238E27FC236}">
              <a16:creationId xmlns:a16="http://schemas.microsoft.com/office/drawing/2014/main" id="{68DBF3B9-01EA-40FC-9732-4E64AF2C4F69}"/>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07" name="Drop Down 4" hidden="1">
          <a:extLst>
            <a:ext uri="{63B3BB69-23CF-44E3-9099-C40C66FF867C}">
              <a14:compatExt xmlns:a14="http://schemas.microsoft.com/office/drawing/2010/main" spid="_x0000_s2052"/>
            </a:ext>
            <a:ext uri="{FF2B5EF4-FFF2-40B4-BE49-F238E27FC236}">
              <a16:creationId xmlns:a16="http://schemas.microsoft.com/office/drawing/2014/main" id="{BFEA9EB4-26E3-40D7-A501-16323617CAAE}"/>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08" name="Drop Down 4" hidden="1">
          <a:extLst>
            <a:ext uri="{63B3BB69-23CF-44E3-9099-C40C66FF867C}">
              <a14:compatExt xmlns:a14="http://schemas.microsoft.com/office/drawing/2010/main" spid="_x0000_s2052"/>
            </a:ext>
            <a:ext uri="{FF2B5EF4-FFF2-40B4-BE49-F238E27FC236}">
              <a16:creationId xmlns:a16="http://schemas.microsoft.com/office/drawing/2014/main" id="{28147FB2-5D9B-4ECE-B849-D8F5AE209373}"/>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09" name="Drop Down 4" hidden="1">
          <a:extLst>
            <a:ext uri="{63B3BB69-23CF-44E3-9099-C40C66FF867C}">
              <a14:compatExt xmlns:a14="http://schemas.microsoft.com/office/drawing/2010/main" spid="_x0000_s2052"/>
            </a:ext>
            <a:ext uri="{FF2B5EF4-FFF2-40B4-BE49-F238E27FC236}">
              <a16:creationId xmlns:a16="http://schemas.microsoft.com/office/drawing/2014/main" id="{22AA5C60-F084-4B8F-AA75-55086789EC54}"/>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10" name="Drop Down 4" hidden="1">
          <a:extLst>
            <a:ext uri="{63B3BB69-23CF-44E3-9099-C40C66FF867C}">
              <a14:compatExt xmlns:a14="http://schemas.microsoft.com/office/drawing/2010/main" spid="_x0000_s2052"/>
            </a:ext>
            <a:ext uri="{FF2B5EF4-FFF2-40B4-BE49-F238E27FC236}">
              <a16:creationId xmlns:a16="http://schemas.microsoft.com/office/drawing/2014/main" id="{61353437-5F81-40E1-B44A-E04B68FB4A5A}"/>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11" name="Drop Down 4" hidden="1">
          <a:extLst>
            <a:ext uri="{63B3BB69-23CF-44E3-9099-C40C66FF867C}">
              <a14:compatExt xmlns:a14="http://schemas.microsoft.com/office/drawing/2010/main" spid="_x0000_s2052"/>
            </a:ext>
            <a:ext uri="{FF2B5EF4-FFF2-40B4-BE49-F238E27FC236}">
              <a16:creationId xmlns:a16="http://schemas.microsoft.com/office/drawing/2014/main" id="{4A78EAB6-FE72-4343-A189-C9DEEC38D2C6}"/>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12" name="Drop Down 20" hidden="1">
          <a:extLst>
            <a:ext uri="{63B3BB69-23CF-44E3-9099-C40C66FF867C}">
              <a14:compatExt xmlns:a14="http://schemas.microsoft.com/office/drawing/2010/main" spid="_x0000_s2068"/>
            </a:ext>
            <a:ext uri="{FF2B5EF4-FFF2-40B4-BE49-F238E27FC236}">
              <a16:creationId xmlns:a16="http://schemas.microsoft.com/office/drawing/2014/main" id="{85D9681F-5DF3-4769-9783-0BBC012C49D1}"/>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13" name="Drop Down 24" hidden="1">
          <a:extLst>
            <a:ext uri="{63B3BB69-23CF-44E3-9099-C40C66FF867C}">
              <a14:compatExt xmlns:a14="http://schemas.microsoft.com/office/drawing/2010/main" spid="_x0000_s2072"/>
            </a:ext>
            <a:ext uri="{FF2B5EF4-FFF2-40B4-BE49-F238E27FC236}">
              <a16:creationId xmlns:a16="http://schemas.microsoft.com/office/drawing/2014/main" id="{911C7D85-6D7B-4DF7-939C-7BE9C0F77207}"/>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14" name="Drop Down 4" hidden="1">
          <a:extLst>
            <a:ext uri="{63B3BB69-23CF-44E3-9099-C40C66FF867C}">
              <a14:compatExt xmlns:a14="http://schemas.microsoft.com/office/drawing/2010/main" spid="_x0000_s2052"/>
            </a:ext>
            <a:ext uri="{FF2B5EF4-FFF2-40B4-BE49-F238E27FC236}">
              <a16:creationId xmlns:a16="http://schemas.microsoft.com/office/drawing/2014/main" id="{EB4AA6A0-7B72-4C6C-8EB5-58FAF2A5852B}"/>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15" name="Drop Down 4" hidden="1">
          <a:extLst>
            <a:ext uri="{63B3BB69-23CF-44E3-9099-C40C66FF867C}">
              <a14:compatExt xmlns:a14="http://schemas.microsoft.com/office/drawing/2010/main" spid="_x0000_s2052"/>
            </a:ext>
            <a:ext uri="{FF2B5EF4-FFF2-40B4-BE49-F238E27FC236}">
              <a16:creationId xmlns:a16="http://schemas.microsoft.com/office/drawing/2014/main" id="{F0291DA6-A4D4-42DB-9E2D-ED3522EF352B}"/>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16" name="Drop Down 4" hidden="1">
          <a:extLst>
            <a:ext uri="{63B3BB69-23CF-44E3-9099-C40C66FF867C}">
              <a14:compatExt xmlns:a14="http://schemas.microsoft.com/office/drawing/2010/main" spid="_x0000_s2052"/>
            </a:ext>
            <a:ext uri="{FF2B5EF4-FFF2-40B4-BE49-F238E27FC236}">
              <a16:creationId xmlns:a16="http://schemas.microsoft.com/office/drawing/2014/main" id="{BB28C06A-F8EA-4FD1-AE7C-F62420EA37A5}"/>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17" name="Drop Down 4" hidden="1">
          <a:extLst>
            <a:ext uri="{63B3BB69-23CF-44E3-9099-C40C66FF867C}">
              <a14:compatExt xmlns:a14="http://schemas.microsoft.com/office/drawing/2010/main" spid="_x0000_s2052"/>
            </a:ext>
            <a:ext uri="{FF2B5EF4-FFF2-40B4-BE49-F238E27FC236}">
              <a16:creationId xmlns:a16="http://schemas.microsoft.com/office/drawing/2014/main" id="{D303E9FC-A173-480C-A92F-F57D7D9E2FDD}"/>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18" name="Drop Down 4" hidden="1">
          <a:extLst>
            <a:ext uri="{63B3BB69-23CF-44E3-9099-C40C66FF867C}">
              <a14:compatExt xmlns:a14="http://schemas.microsoft.com/office/drawing/2010/main" spid="_x0000_s2052"/>
            </a:ext>
            <a:ext uri="{FF2B5EF4-FFF2-40B4-BE49-F238E27FC236}">
              <a16:creationId xmlns:a16="http://schemas.microsoft.com/office/drawing/2014/main" id="{99177BB1-5EFD-4A82-A5D4-8A24FA742DF9}"/>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19" name="Drop Down 20" hidden="1">
          <a:extLst>
            <a:ext uri="{63B3BB69-23CF-44E3-9099-C40C66FF867C}">
              <a14:compatExt xmlns:a14="http://schemas.microsoft.com/office/drawing/2010/main" spid="_x0000_s2068"/>
            </a:ext>
            <a:ext uri="{FF2B5EF4-FFF2-40B4-BE49-F238E27FC236}">
              <a16:creationId xmlns:a16="http://schemas.microsoft.com/office/drawing/2014/main" id="{95A56B07-D47B-4597-9F28-745001C040BC}"/>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20" name="Drop Down 24" hidden="1">
          <a:extLst>
            <a:ext uri="{63B3BB69-23CF-44E3-9099-C40C66FF867C}">
              <a14:compatExt xmlns:a14="http://schemas.microsoft.com/office/drawing/2010/main" spid="_x0000_s2072"/>
            </a:ext>
            <a:ext uri="{FF2B5EF4-FFF2-40B4-BE49-F238E27FC236}">
              <a16:creationId xmlns:a16="http://schemas.microsoft.com/office/drawing/2014/main" id="{84089BF3-AC8A-4419-94B6-2338E3273254}"/>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21" name="Drop Down 4" hidden="1">
          <a:extLst>
            <a:ext uri="{63B3BB69-23CF-44E3-9099-C40C66FF867C}">
              <a14:compatExt xmlns:a14="http://schemas.microsoft.com/office/drawing/2010/main" spid="_x0000_s2052"/>
            </a:ext>
            <a:ext uri="{FF2B5EF4-FFF2-40B4-BE49-F238E27FC236}">
              <a16:creationId xmlns:a16="http://schemas.microsoft.com/office/drawing/2014/main" id="{62DAF8A7-BBA7-41CB-91E5-98292E89EB50}"/>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22" name="Drop Down 4" hidden="1">
          <a:extLst>
            <a:ext uri="{63B3BB69-23CF-44E3-9099-C40C66FF867C}">
              <a14:compatExt xmlns:a14="http://schemas.microsoft.com/office/drawing/2010/main" spid="_x0000_s2052"/>
            </a:ext>
            <a:ext uri="{FF2B5EF4-FFF2-40B4-BE49-F238E27FC236}">
              <a16:creationId xmlns:a16="http://schemas.microsoft.com/office/drawing/2014/main" id="{DCB5DC5A-9D01-436B-9911-038A037FC26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23" name="Drop Down 4" hidden="1">
          <a:extLst>
            <a:ext uri="{63B3BB69-23CF-44E3-9099-C40C66FF867C}">
              <a14:compatExt xmlns:a14="http://schemas.microsoft.com/office/drawing/2010/main" spid="_x0000_s2052"/>
            </a:ext>
            <a:ext uri="{FF2B5EF4-FFF2-40B4-BE49-F238E27FC236}">
              <a16:creationId xmlns:a16="http://schemas.microsoft.com/office/drawing/2014/main" id="{789CD723-4BAE-48AA-9140-68CF14C7CD51}"/>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24" name="Drop Down 4" hidden="1">
          <a:extLst>
            <a:ext uri="{63B3BB69-23CF-44E3-9099-C40C66FF867C}">
              <a14:compatExt xmlns:a14="http://schemas.microsoft.com/office/drawing/2010/main" spid="_x0000_s2052"/>
            </a:ext>
            <a:ext uri="{FF2B5EF4-FFF2-40B4-BE49-F238E27FC236}">
              <a16:creationId xmlns:a16="http://schemas.microsoft.com/office/drawing/2014/main" id="{C17C21FB-11D1-4E9C-9555-CA0D94099BF8}"/>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25" name="Drop Down 4" hidden="1">
          <a:extLst>
            <a:ext uri="{63B3BB69-23CF-44E3-9099-C40C66FF867C}">
              <a14:compatExt xmlns:a14="http://schemas.microsoft.com/office/drawing/2010/main" spid="_x0000_s2052"/>
            </a:ext>
            <a:ext uri="{FF2B5EF4-FFF2-40B4-BE49-F238E27FC236}">
              <a16:creationId xmlns:a16="http://schemas.microsoft.com/office/drawing/2014/main" id="{438FAEF9-5BF9-43C0-B865-52F35533BE33}"/>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26" name="Drop Down 20" hidden="1">
          <a:extLst>
            <a:ext uri="{63B3BB69-23CF-44E3-9099-C40C66FF867C}">
              <a14:compatExt xmlns:a14="http://schemas.microsoft.com/office/drawing/2010/main" spid="_x0000_s2068"/>
            </a:ext>
            <a:ext uri="{FF2B5EF4-FFF2-40B4-BE49-F238E27FC236}">
              <a16:creationId xmlns:a16="http://schemas.microsoft.com/office/drawing/2014/main" id="{CD6D127F-ED62-4E3C-884B-F1C7532BEEA0}"/>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27" name="Drop Down 24" hidden="1">
          <a:extLst>
            <a:ext uri="{63B3BB69-23CF-44E3-9099-C40C66FF867C}">
              <a14:compatExt xmlns:a14="http://schemas.microsoft.com/office/drawing/2010/main" spid="_x0000_s2072"/>
            </a:ext>
            <a:ext uri="{FF2B5EF4-FFF2-40B4-BE49-F238E27FC236}">
              <a16:creationId xmlns:a16="http://schemas.microsoft.com/office/drawing/2014/main" id="{B2900F58-B5F7-4A22-9562-5F502ADF8E06}"/>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28" name="Drop Down 4" hidden="1">
          <a:extLst>
            <a:ext uri="{63B3BB69-23CF-44E3-9099-C40C66FF867C}">
              <a14:compatExt xmlns:a14="http://schemas.microsoft.com/office/drawing/2010/main" spid="_x0000_s2052"/>
            </a:ext>
            <a:ext uri="{FF2B5EF4-FFF2-40B4-BE49-F238E27FC236}">
              <a16:creationId xmlns:a16="http://schemas.microsoft.com/office/drawing/2014/main" id="{654F4940-AE20-4EFB-AD8B-177BC78A6F43}"/>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29" name="Drop Down 4" hidden="1">
          <a:extLst>
            <a:ext uri="{63B3BB69-23CF-44E3-9099-C40C66FF867C}">
              <a14:compatExt xmlns:a14="http://schemas.microsoft.com/office/drawing/2010/main" spid="_x0000_s2052"/>
            </a:ext>
            <a:ext uri="{FF2B5EF4-FFF2-40B4-BE49-F238E27FC236}">
              <a16:creationId xmlns:a16="http://schemas.microsoft.com/office/drawing/2014/main" id="{EB391DCE-D52F-4028-AE41-E6A807B7B574}"/>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30" name="Drop Down 4" hidden="1">
          <a:extLst>
            <a:ext uri="{63B3BB69-23CF-44E3-9099-C40C66FF867C}">
              <a14:compatExt xmlns:a14="http://schemas.microsoft.com/office/drawing/2010/main" spid="_x0000_s2052"/>
            </a:ext>
            <a:ext uri="{FF2B5EF4-FFF2-40B4-BE49-F238E27FC236}">
              <a16:creationId xmlns:a16="http://schemas.microsoft.com/office/drawing/2014/main" id="{8777F283-B4BA-4AAD-A442-BE6D59E06A43}"/>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31" name="Drop Down 4" hidden="1">
          <a:extLst>
            <a:ext uri="{63B3BB69-23CF-44E3-9099-C40C66FF867C}">
              <a14:compatExt xmlns:a14="http://schemas.microsoft.com/office/drawing/2010/main" spid="_x0000_s2052"/>
            </a:ext>
            <a:ext uri="{FF2B5EF4-FFF2-40B4-BE49-F238E27FC236}">
              <a16:creationId xmlns:a16="http://schemas.microsoft.com/office/drawing/2014/main" id="{BF607A3E-9F36-43CC-BF71-01F2C2336858}"/>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32" name="Drop Down 4" hidden="1">
          <a:extLst>
            <a:ext uri="{63B3BB69-23CF-44E3-9099-C40C66FF867C}">
              <a14:compatExt xmlns:a14="http://schemas.microsoft.com/office/drawing/2010/main" spid="_x0000_s2052"/>
            </a:ext>
            <a:ext uri="{FF2B5EF4-FFF2-40B4-BE49-F238E27FC236}">
              <a16:creationId xmlns:a16="http://schemas.microsoft.com/office/drawing/2014/main" id="{97F3327D-E97E-45EA-992E-AA765D986152}"/>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33" name="Drop Down 20" hidden="1">
          <a:extLst>
            <a:ext uri="{63B3BB69-23CF-44E3-9099-C40C66FF867C}">
              <a14:compatExt xmlns:a14="http://schemas.microsoft.com/office/drawing/2010/main" spid="_x0000_s2068"/>
            </a:ext>
            <a:ext uri="{FF2B5EF4-FFF2-40B4-BE49-F238E27FC236}">
              <a16:creationId xmlns:a16="http://schemas.microsoft.com/office/drawing/2014/main" id="{5AE1B052-0748-4C2B-BD85-79D3FD54C9C9}"/>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34" name="Drop Down 24" hidden="1">
          <a:extLst>
            <a:ext uri="{63B3BB69-23CF-44E3-9099-C40C66FF867C}">
              <a14:compatExt xmlns:a14="http://schemas.microsoft.com/office/drawing/2010/main" spid="_x0000_s2072"/>
            </a:ext>
            <a:ext uri="{FF2B5EF4-FFF2-40B4-BE49-F238E27FC236}">
              <a16:creationId xmlns:a16="http://schemas.microsoft.com/office/drawing/2014/main" id="{544976ED-D325-44AB-AF71-3DB31A0804E2}"/>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35" name="Drop Down 4" hidden="1">
          <a:extLst>
            <a:ext uri="{63B3BB69-23CF-44E3-9099-C40C66FF867C}">
              <a14:compatExt xmlns:a14="http://schemas.microsoft.com/office/drawing/2010/main" spid="_x0000_s2052"/>
            </a:ext>
            <a:ext uri="{FF2B5EF4-FFF2-40B4-BE49-F238E27FC236}">
              <a16:creationId xmlns:a16="http://schemas.microsoft.com/office/drawing/2014/main" id="{43227826-F68F-4306-86C7-1AD45D4C601D}"/>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36" name="Drop Down 4" hidden="1">
          <a:extLst>
            <a:ext uri="{63B3BB69-23CF-44E3-9099-C40C66FF867C}">
              <a14:compatExt xmlns:a14="http://schemas.microsoft.com/office/drawing/2010/main" spid="_x0000_s2052"/>
            </a:ext>
            <a:ext uri="{FF2B5EF4-FFF2-40B4-BE49-F238E27FC236}">
              <a16:creationId xmlns:a16="http://schemas.microsoft.com/office/drawing/2014/main" id="{DC5E6402-4C28-46C5-92F7-619D4F429BA3}"/>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37" name="Drop Down 4" hidden="1">
          <a:extLst>
            <a:ext uri="{63B3BB69-23CF-44E3-9099-C40C66FF867C}">
              <a14:compatExt xmlns:a14="http://schemas.microsoft.com/office/drawing/2010/main" spid="_x0000_s2052"/>
            </a:ext>
            <a:ext uri="{FF2B5EF4-FFF2-40B4-BE49-F238E27FC236}">
              <a16:creationId xmlns:a16="http://schemas.microsoft.com/office/drawing/2014/main" id="{AFBCEE44-B1BE-44C9-8B70-779E1EAEA83E}"/>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38" name="Drop Down 4" hidden="1">
          <a:extLst>
            <a:ext uri="{63B3BB69-23CF-44E3-9099-C40C66FF867C}">
              <a14:compatExt xmlns:a14="http://schemas.microsoft.com/office/drawing/2010/main" spid="_x0000_s2052"/>
            </a:ext>
            <a:ext uri="{FF2B5EF4-FFF2-40B4-BE49-F238E27FC236}">
              <a16:creationId xmlns:a16="http://schemas.microsoft.com/office/drawing/2014/main" id="{1E526825-AE48-40E1-9F2F-38D97308A00E}"/>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39" name="Drop Down 4" hidden="1">
          <a:extLst>
            <a:ext uri="{63B3BB69-23CF-44E3-9099-C40C66FF867C}">
              <a14:compatExt xmlns:a14="http://schemas.microsoft.com/office/drawing/2010/main" spid="_x0000_s2052"/>
            </a:ext>
            <a:ext uri="{FF2B5EF4-FFF2-40B4-BE49-F238E27FC236}">
              <a16:creationId xmlns:a16="http://schemas.microsoft.com/office/drawing/2014/main" id="{12EF732E-A02F-49E7-9FC2-EE58BAE9B4AB}"/>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40" name="Drop Down 20" hidden="1">
          <a:extLst>
            <a:ext uri="{63B3BB69-23CF-44E3-9099-C40C66FF867C}">
              <a14:compatExt xmlns:a14="http://schemas.microsoft.com/office/drawing/2010/main" spid="_x0000_s2068"/>
            </a:ext>
            <a:ext uri="{FF2B5EF4-FFF2-40B4-BE49-F238E27FC236}">
              <a16:creationId xmlns:a16="http://schemas.microsoft.com/office/drawing/2014/main" id="{7901708D-90D4-4402-B7F7-053BE126FE13}"/>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41" name="Drop Down 24" hidden="1">
          <a:extLst>
            <a:ext uri="{63B3BB69-23CF-44E3-9099-C40C66FF867C}">
              <a14:compatExt xmlns:a14="http://schemas.microsoft.com/office/drawing/2010/main" spid="_x0000_s2072"/>
            </a:ext>
            <a:ext uri="{FF2B5EF4-FFF2-40B4-BE49-F238E27FC236}">
              <a16:creationId xmlns:a16="http://schemas.microsoft.com/office/drawing/2014/main" id="{CCA7CA1D-003F-4255-9D7C-8591ADD36963}"/>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42" name="Drop Down 4" hidden="1">
          <a:extLst>
            <a:ext uri="{63B3BB69-23CF-44E3-9099-C40C66FF867C}">
              <a14:compatExt xmlns:a14="http://schemas.microsoft.com/office/drawing/2010/main" spid="_x0000_s2052"/>
            </a:ext>
            <a:ext uri="{FF2B5EF4-FFF2-40B4-BE49-F238E27FC236}">
              <a16:creationId xmlns:a16="http://schemas.microsoft.com/office/drawing/2014/main" id="{3D71843F-1542-4369-A358-16335622DBD6}"/>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43" name="Drop Down 4" hidden="1">
          <a:extLst>
            <a:ext uri="{63B3BB69-23CF-44E3-9099-C40C66FF867C}">
              <a14:compatExt xmlns:a14="http://schemas.microsoft.com/office/drawing/2010/main" spid="_x0000_s2052"/>
            </a:ext>
            <a:ext uri="{FF2B5EF4-FFF2-40B4-BE49-F238E27FC236}">
              <a16:creationId xmlns:a16="http://schemas.microsoft.com/office/drawing/2014/main" id="{5B80DDCA-BAD6-4315-8B0F-C430FD9F061F}"/>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44" name="Drop Down 4" hidden="1">
          <a:extLst>
            <a:ext uri="{63B3BB69-23CF-44E3-9099-C40C66FF867C}">
              <a14:compatExt xmlns:a14="http://schemas.microsoft.com/office/drawing/2010/main" spid="_x0000_s2052"/>
            </a:ext>
            <a:ext uri="{FF2B5EF4-FFF2-40B4-BE49-F238E27FC236}">
              <a16:creationId xmlns:a16="http://schemas.microsoft.com/office/drawing/2014/main" id="{09BF232E-607E-4D00-9589-ADFDEB3786F9}"/>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45" name="Drop Down 4" hidden="1">
          <a:extLst>
            <a:ext uri="{63B3BB69-23CF-44E3-9099-C40C66FF867C}">
              <a14:compatExt xmlns:a14="http://schemas.microsoft.com/office/drawing/2010/main" spid="_x0000_s2052"/>
            </a:ext>
            <a:ext uri="{FF2B5EF4-FFF2-40B4-BE49-F238E27FC236}">
              <a16:creationId xmlns:a16="http://schemas.microsoft.com/office/drawing/2014/main" id="{7BBD2198-B47C-4B00-A2DB-FA719551FFD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46" name="Drop Down 4" hidden="1">
          <a:extLst>
            <a:ext uri="{63B3BB69-23CF-44E3-9099-C40C66FF867C}">
              <a14:compatExt xmlns:a14="http://schemas.microsoft.com/office/drawing/2010/main" spid="_x0000_s2052"/>
            </a:ext>
            <a:ext uri="{FF2B5EF4-FFF2-40B4-BE49-F238E27FC236}">
              <a16:creationId xmlns:a16="http://schemas.microsoft.com/office/drawing/2014/main" id="{4F73A5CB-7C0B-4B02-93C6-2C356E80EE7D}"/>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47" name="Drop Down 20" hidden="1">
          <a:extLst>
            <a:ext uri="{63B3BB69-23CF-44E3-9099-C40C66FF867C}">
              <a14:compatExt xmlns:a14="http://schemas.microsoft.com/office/drawing/2010/main" spid="_x0000_s2068"/>
            </a:ext>
            <a:ext uri="{FF2B5EF4-FFF2-40B4-BE49-F238E27FC236}">
              <a16:creationId xmlns:a16="http://schemas.microsoft.com/office/drawing/2014/main" id="{DC581548-6E31-4B99-97D0-C2E3BCC33DAA}"/>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48" name="Drop Down 24" hidden="1">
          <a:extLst>
            <a:ext uri="{63B3BB69-23CF-44E3-9099-C40C66FF867C}">
              <a14:compatExt xmlns:a14="http://schemas.microsoft.com/office/drawing/2010/main" spid="_x0000_s2072"/>
            </a:ext>
            <a:ext uri="{FF2B5EF4-FFF2-40B4-BE49-F238E27FC236}">
              <a16:creationId xmlns:a16="http://schemas.microsoft.com/office/drawing/2014/main" id="{BDCCFA50-FC4B-4927-BA1E-8A0FC38569F1}"/>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49" name="Drop Down 4" hidden="1">
          <a:extLst>
            <a:ext uri="{63B3BB69-23CF-44E3-9099-C40C66FF867C}">
              <a14:compatExt xmlns:a14="http://schemas.microsoft.com/office/drawing/2010/main" spid="_x0000_s2052"/>
            </a:ext>
            <a:ext uri="{FF2B5EF4-FFF2-40B4-BE49-F238E27FC236}">
              <a16:creationId xmlns:a16="http://schemas.microsoft.com/office/drawing/2014/main" id="{0C3177D0-F4BB-4302-B339-051E1C377993}"/>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50" name="Drop Down 4" hidden="1">
          <a:extLst>
            <a:ext uri="{63B3BB69-23CF-44E3-9099-C40C66FF867C}">
              <a14:compatExt xmlns:a14="http://schemas.microsoft.com/office/drawing/2010/main" spid="_x0000_s2052"/>
            </a:ext>
            <a:ext uri="{FF2B5EF4-FFF2-40B4-BE49-F238E27FC236}">
              <a16:creationId xmlns:a16="http://schemas.microsoft.com/office/drawing/2014/main" id="{B2C15DCF-E5C3-4B8E-8EC6-6F438ACAEA4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51" name="Drop Down 4" hidden="1">
          <a:extLst>
            <a:ext uri="{63B3BB69-23CF-44E3-9099-C40C66FF867C}">
              <a14:compatExt xmlns:a14="http://schemas.microsoft.com/office/drawing/2010/main" spid="_x0000_s2052"/>
            </a:ext>
            <a:ext uri="{FF2B5EF4-FFF2-40B4-BE49-F238E27FC236}">
              <a16:creationId xmlns:a16="http://schemas.microsoft.com/office/drawing/2014/main" id="{BC7B3DF7-1269-4340-8BF4-B41EB0D80D70}"/>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52" name="Drop Down 4" hidden="1">
          <a:extLst>
            <a:ext uri="{63B3BB69-23CF-44E3-9099-C40C66FF867C}">
              <a14:compatExt xmlns:a14="http://schemas.microsoft.com/office/drawing/2010/main" spid="_x0000_s2052"/>
            </a:ext>
            <a:ext uri="{FF2B5EF4-FFF2-40B4-BE49-F238E27FC236}">
              <a16:creationId xmlns:a16="http://schemas.microsoft.com/office/drawing/2014/main" id="{63A5CB09-03E0-4A09-A276-F1664F6A64F5}"/>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53" name="Drop Down 4" hidden="1">
          <a:extLst>
            <a:ext uri="{63B3BB69-23CF-44E3-9099-C40C66FF867C}">
              <a14:compatExt xmlns:a14="http://schemas.microsoft.com/office/drawing/2010/main" spid="_x0000_s2052"/>
            </a:ext>
            <a:ext uri="{FF2B5EF4-FFF2-40B4-BE49-F238E27FC236}">
              <a16:creationId xmlns:a16="http://schemas.microsoft.com/office/drawing/2014/main" id="{1733385D-1D0D-4AB4-A90E-A95EC419444B}"/>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54" name="Drop Down 20" hidden="1">
          <a:extLst>
            <a:ext uri="{63B3BB69-23CF-44E3-9099-C40C66FF867C}">
              <a14:compatExt xmlns:a14="http://schemas.microsoft.com/office/drawing/2010/main" spid="_x0000_s2068"/>
            </a:ext>
            <a:ext uri="{FF2B5EF4-FFF2-40B4-BE49-F238E27FC236}">
              <a16:creationId xmlns:a16="http://schemas.microsoft.com/office/drawing/2014/main" id="{5869156F-5A22-45F3-B974-14E3285FBE89}"/>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55" name="Drop Down 24" hidden="1">
          <a:extLst>
            <a:ext uri="{63B3BB69-23CF-44E3-9099-C40C66FF867C}">
              <a14:compatExt xmlns:a14="http://schemas.microsoft.com/office/drawing/2010/main" spid="_x0000_s2072"/>
            </a:ext>
            <a:ext uri="{FF2B5EF4-FFF2-40B4-BE49-F238E27FC236}">
              <a16:creationId xmlns:a16="http://schemas.microsoft.com/office/drawing/2014/main" id="{265FA35D-73D7-4083-A07B-36335F67DE11}"/>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56" name="Drop Down 4" hidden="1">
          <a:extLst>
            <a:ext uri="{63B3BB69-23CF-44E3-9099-C40C66FF867C}">
              <a14:compatExt xmlns:a14="http://schemas.microsoft.com/office/drawing/2010/main" spid="_x0000_s2052"/>
            </a:ext>
            <a:ext uri="{FF2B5EF4-FFF2-40B4-BE49-F238E27FC236}">
              <a16:creationId xmlns:a16="http://schemas.microsoft.com/office/drawing/2014/main" id="{15439D4A-DB4F-4D2F-B5D5-1B3D54D17425}"/>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57" name="Drop Down 4" hidden="1">
          <a:extLst>
            <a:ext uri="{63B3BB69-23CF-44E3-9099-C40C66FF867C}">
              <a14:compatExt xmlns:a14="http://schemas.microsoft.com/office/drawing/2010/main" spid="_x0000_s2052"/>
            </a:ext>
            <a:ext uri="{FF2B5EF4-FFF2-40B4-BE49-F238E27FC236}">
              <a16:creationId xmlns:a16="http://schemas.microsoft.com/office/drawing/2014/main" id="{6D53C924-683B-404A-A1F8-9B1EE944AD4D}"/>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58" name="Drop Down 4" hidden="1">
          <a:extLst>
            <a:ext uri="{63B3BB69-23CF-44E3-9099-C40C66FF867C}">
              <a14:compatExt xmlns:a14="http://schemas.microsoft.com/office/drawing/2010/main" spid="_x0000_s2052"/>
            </a:ext>
            <a:ext uri="{FF2B5EF4-FFF2-40B4-BE49-F238E27FC236}">
              <a16:creationId xmlns:a16="http://schemas.microsoft.com/office/drawing/2014/main" id="{5A9680BF-9749-48A3-97A0-2EE6257DE7B8}"/>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59" name="Drop Down 4" hidden="1">
          <a:extLst>
            <a:ext uri="{63B3BB69-23CF-44E3-9099-C40C66FF867C}">
              <a14:compatExt xmlns:a14="http://schemas.microsoft.com/office/drawing/2010/main" spid="_x0000_s2052"/>
            </a:ext>
            <a:ext uri="{FF2B5EF4-FFF2-40B4-BE49-F238E27FC236}">
              <a16:creationId xmlns:a16="http://schemas.microsoft.com/office/drawing/2014/main" id="{1E386E17-3480-4799-A59D-F01643C7F692}"/>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60" name="Drop Down 4" hidden="1">
          <a:extLst>
            <a:ext uri="{63B3BB69-23CF-44E3-9099-C40C66FF867C}">
              <a14:compatExt xmlns:a14="http://schemas.microsoft.com/office/drawing/2010/main" spid="_x0000_s2052"/>
            </a:ext>
            <a:ext uri="{FF2B5EF4-FFF2-40B4-BE49-F238E27FC236}">
              <a16:creationId xmlns:a16="http://schemas.microsoft.com/office/drawing/2014/main" id="{7C685BEE-4D12-47C1-8AF9-D94813EF099A}"/>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61" name="Drop Down 20" hidden="1">
          <a:extLst>
            <a:ext uri="{63B3BB69-23CF-44E3-9099-C40C66FF867C}">
              <a14:compatExt xmlns:a14="http://schemas.microsoft.com/office/drawing/2010/main" spid="_x0000_s2068"/>
            </a:ext>
            <a:ext uri="{FF2B5EF4-FFF2-40B4-BE49-F238E27FC236}">
              <a16:creationId xmlns:a16="http://schemas.microsoft.com/office/drawing/2014/main" id="{C70B4D75-5651-4C14-AAE6-C76D9EDFDB42}"/>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62" name="Drop Down 24" hidden="1">
          <a:extLst>
            <a:ext uri="{63B3BB69-23CF-44E3-9099-C40C66FF867C}">
              <a14:compatExt xmlns:a14="http://schemas.microsoft.com/office/drawing/2010/main" spid="_x0000_s2072"/>
            </a:ext>
            <a:ext uri="{FF2B5EF4-FFF2-40B4-BE49-F238E27FC236}">
              <a16:creationId xmlns:a16="http://schemas.microsoft.com/office/drawing/2014/main" id="{C2BA5540-8ACF-4A61-A487-516FB56E1533}"/>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63" name="Drop Down 4" hidden="1">
          <a:extLst>
            <a:ext uri="{63B3BB69-23CF-44E3-9099-C40C66FF867C}">
              <a14:compatExt xmlns:a14="http://schemas.microsoft.com/office/drawing/2010/main" spid="_x0000_s2052"/>
            </a:ext>
            <a:ext uri="{FF2B5EF4-FFF2-40B4-BE49-F238E27FC236}">
              <a16:creationId xmlns:a16="http://schemas.microsoft.com/office/drawing/2014/main" id="{BC265C1E-3468-4A45-8E39-64DAE4CDAFC2}"/>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64" name="Drop Down 4" hidden="1">
          <a:extLst>
            <a:ext uri="{63B3BB69-23CF-44E3-9099-C40C66FF867C}">
              <a14:compatExt xmlns:a14="http://schemas.microsoft.com/office/drawing/2010/main" spid="_x0000_s2052"/>
            </a:ext>
            <a:ext uri="{FF2B5EF4-FFF2-40B4-BE49-F238E27FC236}">
              <a16:creationId xmlns:a16="http://schemas.microsoft.com/office/drawing/2014/main" id="{5D327C11-3131-4239-AC1C-B7F67866EC94}"/>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65" name="Drop Down 4" hidden="1">
          <a:extLst>
            <a:ext uri="{63B3BB69-23CF-44E3-9099-C40C66FF867C}">
              <a14:compatExt xmlns:a14="http://schemas.microsoft.com/office/drawing/2010/main" spid="_x0000_s2052"/>
            </a:ext>
            <a:ext uri="{FF2B5EF4-FFF2-40B4-BE49-F238E27FC236}">
              <a16:creationId xmlns:a16="http://schemas.microsoft.com/office/drawing/2014/main" id="{C0A86E79-648C-426E-A10C-5B07D2BFB72A}"/>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66" name="Drop Down 4" hidden="1">
          <a:extLst>
            <a:ext uri="{63B3BB69-23CF-44E3-9099-C40C66FF867C}">
              <a14:compatExt xmlns:a14="http://schemas.microsoft.com/office/drawing/2010/main" spid="_x0000_s2052"/>
            </a:ext>
            <a:ext uri="{FF2B5EF4-FFF2-40B4-BE49-F238E27FC236}">
              <a16:creationId xmlns:a16="http://schemas.microsoft.com/office/drawing/2014/main" id="{410D98F9-8762-4E0B-9642-5F1E30E775A4}"/>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67" name="Drop Down 4" hidden="1">
          <a:extLst>
            <a:ext uri="{63B3BB69-23CF-44E3-9099-C40C66FF867C}">
              <a14:compatExt xmlns:a14="http://schemas.microsoft.com/office/drawing/2010/main" spid="_x0000_s2052"/>
            </a:ext>
            <a:ext uri="{FF2B5EF4-FFF2-40B4-BE49-F238E27FC236}">
              <a16:creationId xmlns:a16="http://schemas.microsoft.com/office/drawing/2014/main" id="{93ADB858-A54B-40F1-81EF-3E74A784BF90}"/>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68" name="Drop Down 20" hidden="1">
          <a:extLst>
            <a:ext uri="{63B3BB69-23CF-44E3-9099-C40C66FF867C}">
              <a14:compatExt xmlns:a14="http://schemas.microsoft.com/office/drawing/2010/main" spid="_x0000_s2068"/>
            </a:ext>
            <a:ext uri="{FF2B5EF4-FFF2-40B4-BE49-F238E27FC236}">
              <a16:creationId xmlns:a16="http://schemas.microsoft.com/office/drawing/2014/main" id="{ED7A78FE-889D-498E-AD41-2AC0A11FCB20}"/>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69" name="Drop Down 24" hidden="1">
          <a:extLst>
            <a:ext uri="{63B3BB69-23CF-44E3-9099-C40C66FF867C}">
              <a14:compatExt xmlns:a14="http://schemas.microsoft.com/office/drawing/2010/main" spid="_x0000_s2072"/>
            </a:ext>
            <a:ext uri="{FF2B5EF4-FFF2-40B4-BE49-F238E27FC236}">
              <a16:creationId xmlns:a16="http://schemas.microsoft.com/office/drawing/2014/main" id="{6C20C749-FE61-4E8A-A6D4-175F4F098A0A}"/>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70" name="Drop Down 4" hidden="1">
          <a:extLst>
            <a:ext uri="{63B3BB69-23CF-44E3-9099-C40C66FF867C}">
              <a14:compatExt xmlns:a14="http://schemas.microsoft.com/office/drawing/2010/main" spid="_x0000_s2052"/>
            </a:ext>
            <a:ext uri="{FF2B5EF4-FFF2-40B4-BE49-F238E27FC236}">
              <a16:creationId xmlns:a16="http://schemas.microsoft.com/office/drawing/2014/main" id="{979C68A7-00DA-421C-9A5F-59E5F634E89E}"/>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71" name="Drop Down 4" hidden="1">
          <a:extLst>
            <a:ext uri="{63B3BB69-23CF-44E3-9099-C40C66FF867C}">
              <a14:compatExt xmlns:a14="http://schemas.microsoft.com/office/drawing/2010/main" spid="_x0000_s2052"/>
            </a:ext>
            <a:ext uri="{FF2B5EF4-FFF2-40B4-BE49-F238E27FC236}">
              <a16:creationId xmlns:a16="http://schemas.microsoft.com/office/drawing/2014/main" id="{69EAD538-D196-4FB4-873A-3A88968B262D}"/>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72" name="Drop Down 4" hidden="1">
          <a:extLst>
            <a:ext uri="{63B3BB69-23CF-44E3-9099-C40C66FF867C}">
              <a14:compatExt xmlns:a14="http://schemas.microsoft.com/office/drawing/2010/main" spid="_x0000_s2052"/>
            </a:ext>
            <a:ext uri="{FF2B5EF4-FFF2-40B4-BE49-F238E27FC236}">
              <a16:creationId xmlns:a16="http://schemas.microsoft.com/office/drawing/2014/main" id="{529DA613-6EC7-499D-86A2-5117A8363687}"/>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73" name="Drop Down 4" hidden="1">
          <a:extLst>
            <a:ext uri="{63B3BB69-23CF-44E3-9099-C40C66FF867C}">
              <a14:compatExt xmlns:a14="http://schemas.microsoft.com/office/drawing/2010/main" spid="_x0000_s2052"/>
            </a:ext>
            <a:ext uri="{FF2B5EF4-FFF2-40B4-BE49-F238E27FC236}">
              <a16:creationId xmlns:a16="http://schemas.microsoft.com/office/drawing/2014/main" id="{F803FD5D-54A9-4816-944D-F35E3F38E9D6}"/>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74" name="Drop Down 4" hidden="1">
          <a:extLst>
            <a:ext uri="{63B3BB69-23CF-44E3-9099-C40C66FF867C}">
              <a14:compatExt xmlns:a14="http://schemas.microsoft.com/office/drawing/2010/main" spid="_x0000_s2052"/>
            </a:ext>
            <a:ext uri="{FF2B5EF4-FFF2-40B4-BE49-F238E27FC236}">
              <a16:creationId xmlns:a16="http://schemas.microsoft.com/office/drawing/2014/main" id="{4C8C90F8-1F3B-418E-970B-2333275149D3}"/>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75" name="Drop Down 20" hidden="1">
          <a:extLst>
            <a:ext uri="{63B3BB69-23CF-44E3-9099-C40C66FF867C}">
              <a14:compatExt xmlns:a14="http://schemas.microsoft.com/office/drawing/2010/main" spid="_x0000_s2068"/>
            </a:ext>
            <a:ext uri="{FF2B5EF4-FFF2-40B4-BE49-F238E27FC236}">
              <a16:creationId xmlns:a16="http://schemas.microsoft.com/office/drawing/2014/main" id="{895E9E43-6C1D-4A37-B5EF-BC930B985D4D}"/>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76" name="Drop Down 24" hidden="1">
          <a:extLst>
            <a:ext uri="{63B3BB69-23CF-44E3-9099-C40C66FF867C}">
              <a14:compatExt xmlns:a14="http://schemas.microsoft.com/office/drawing/2010/main" spid="_x0000_s2072"/>
            </a:ext>
            <a:ext uri="{FF2B5EF4-FFF2-40B4-BE49-F238E27FC236}">
              <a16:creationId xmlns:a16="http://schemas.microsoft.com/office/drawing/2014/main" id="{ED8998FF-F102-453C-8F29-C23610A6E23C}"/>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77" name="Drop Down 4" hidden="1">
          <a:extLst>
            <a:ext uri="{63B3BB69-23CF-44E3-9099-C40C66FF867C}">
              <a14:compatExt xmlns:a14="http://schemas.microsoft.com/office/drawing/2010/main" spid="_x0000_s2052"/>
            </a:ext>
            <a:ext uri="{FF2B5EF4-FFF2-40B4-BE49-F238E27FC236}">
              <a16:creationId xmlns:a16="http://schemas.microsoft.com/office/drawing/2014/main" id="{D167B8AB-275B-4943-B203-43D91F71BB9B}"/>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78" name="Drop Down 4" hidden="1">
          <a:extLst>
            <a:ext uri="{63B3BB69-23CF-44E3-9099-C40C66FF867C}">
              <a14:compatExt xmlns:a14="http://schemas.microsoft.com/office/drawing/2010/main" spid="_x0000_s2052"/>
            </a:ext>
            <a:ext uri="{FF2B5EF4-FFF2-40B4-BE49-F238E27FC236}">
              <a16:creationId xmlns:a16="http://schemas.microsoft.com/office/drawing/2014/main" id="{8F73A79D-FA04-4836-9FA1-9923B91A3CED}"/>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79" name="Drop Down 4" hidden="1">
          <a:extLst>
            <a:ext uri="{63B3BB69-23CF-44E3-9099-C40C66FF867C}">
              <a14:compatExt xmlns:a14="http://schemas.microsoft.com/office/drawing/2010/main" spid="_x0000_s2052"/>
            </a:ext>
            <a:ext uri="{FF2B5EF4-FFF2-40B4-BE49-F238E27FC236}">
              <a16:creationId xmlns:a16="http://schemas.microsoft.com/office/drawing/2014/main" id="{63C663DA-861C-4C6E-8238-53B2F1E075CE}"/>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80" name="Drop Down 4" hidden="1">
          <a:extLst>
            <a:ext uri="{63B3BB69-23CF-44E3-9099-C40C66FF867C}">
              <a14:compatExt xmlns:a14="http://schemas.microsoft.com/office/drawing/2010/main" spid="_x0000_s2052"/>
            </a:ext>
            <a:ext uri="{FF2B5EF4-FFF2-40B4-BE49-F238E27FC236}">
              <a16:creationId xmlns:a16="http://schemas.microsoft.com/office/drawing/2014/main" id="{BAC3CACB-1308-4D12-927C-2B6A46420031}"/>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81" name="Drop Down 4" hidden="1">
          <a:extLst>
            <a:ext uri="{63B3BB69-23CF-44E3-9099-C40C66FF867C}">
              <a14:compatExt xmlns:a14="http://schemas.microsoft.com/office/drawing/2010/main" spid="_x0000_s2052"/>
            </a:ext>
            <a:ext uri="{FF2B5EF4-FFF2-40B4-BE49-F238E27FC236}">
              <a16:creationId xmlns:a16="http://schemas.microsoft.com/office/drawing/2014/main" id="{2CC781F0-2F78-45DF-ABF7-1A9B2474DB68}"/>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291</xdr:row>
      <xdr:rowOff>0</xdr:rowOff>
    </xdr:from>
    <xdr:ext cx="1921468" cy="195685"/>
    <xdr:sp macro="" textlink="">
      <xdr:nvSpPr>
        <xdr:cNvPr id="6582" name="Drop Down 20" hidden="1">
          <a:extLst>
            <a:ext uri="{63B3BB69-23CF-44E3-9099-C40C66FF867C}">
              <a14:compatExt xmlns:a14="http://schemas.microsoft.com/office/drawing/2010/main" spid="_x0000_s2068"/>
            </a:ext>
            <a:ext uri="{FF2B5EF4-FFF2-40B4-BE49-F238E27FC236}">
              <a16:creationId xmlns:a16="http://schemas.microsoft.com/office/drawing/2014/main" id="{EA7D79B3-2FF2-4ACF-82F1-4D4FB0495FCA}"/>
            </a:ext>
          </a:extLst>
        </xdr:cNvPr>
        <xdr:cNvSpPr/>
      </xdr:nvSpPr>
      <xdr:spPr bwMode="auto">
        <a:xfrm>
          <a:off x="6027420" y="50573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291</xdr:row>
      <xdr:rowOff>0</xdr:rowOff>
    </xdr:from>
    <xdr:ext cx="2476500" cy="199970"/>
    <xdr:sp macro="" textlink="">
      <xdr:nvSpPr>
        <xdr:cNvPr id="6583" name="Drop Down 24" hidden="1">
          <a:extLst>
            <a:ext uri="{63B3BB69-23CF-44E3-9099-C40C66FF867C}">
              <a14:compatExt xmlns:a14="http://schemas.microsoft.com/office/drawing/2010/main" spid="_x0000_s2072"/>
            </a:ext>
            <a:ext uri="{FF2B5EF4-FFF2-40B4-BE49-F238E27FC236}">
              <a16:creationId xmlns:a16="http://schemas.microsoft.com/office/drawing/2014/main" id="{BDF28685-24DA-4A69-9F27-70D0211EFBB6}"/>
            </a:ext>
          </a:extLst>
        </xdr:cNvPr>
        <xdr:cNvSpPr/>
      </xdr:nvSpPr>
      <xdr:spPr bwMode="auto">
        <a:xfrm>
          <a:off x="3901440" y="50573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84" name="Drop Down 4" hidden="1">
          <a:extLst>
            <a:ext uri="{63B3BB69-23CF-44E3-9099-C40C66FF867C}">
              <a14:compatExt xmlns:a14="http://schemas.microsoft.com/office/drawing/2010/main" spid="_x0000_s2052"/>
            </a:ext>
            <a:ext uri="{FF2B5EF4-FFF2-40B4-BE49-F238E27FC236}">
              <a16:creationId xmlns:a16="http://schemas.microsoft.com/office/drawing/2014/main" id="{EDDA1CA3-5CDB-47E5-A7DA-7CB7A6DCD8A6}"/>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85" name="Drop Down 4" hidden="1">
          <a:extLst>
            <a:ext uri="{63B3BB69-23CF-44E3-9099-C40C66FF867C}">
              <a14:compatExt xmlns:a14="http://schemas.microsoft.com/office/drawing/2010/main" spid="_x0000_s2052"/>
            </a:ext>
            <a:ext uri="{FF2B5EF4-FFF2-40B4-BE49-F238E27FC236}">
              <a16:creationId xmlns:a16="http://schemas.microsoft.com/office/drawing/2014/main" id="{DBEFE392-B607-48FD-A7E2-B9D54D92673B}"/>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291</xdr:row>
      <xdr:rowOff>0</xdr:rowOff>
    </xdr:from>
    <xdr:ext cx="2529840" cy="195685"/>
    <xdr:sp macro="" textlink="">
      <xdr:nvSpPr>
        <xdr:cNvPr id="6586" name="Drop Down 4" hidden="1">
          <a:extLst>
            <a:ext uri="{63B3BB69-23CF-44E3-9099-C40C66FF867C}">
              <a14:compatExt xmlns:a14="http://schemas.microsoft.com/office/drawing/2010/main" spid="_x0000_s2052"/>
            </a:ext>
            <a:ext uri="{FF2B5EF4-FFF2-40B4-BE49-F238E27FC236}">
              <a16:creationId xmlns:a16="http://schemas.microsoft.com/office/drawing/2014/main" id="{D7DD507F-CD74-4410-A64F-20239219A6BB}"/>
            </a:ext>
          </a:extLst>
        </xdr:cNvPr>
        <xdr:cNvSpPr/>
      </xdr:nvSpPr>
      <xdr:spPr bwMode="auto">
        <a:xfrm>
          <a:off x="549402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291</xdr:row>
      <xdr:rowOff>0</xdr:rowOff>
    </xdr:from>
    <xdr:ext cx="2529840" cy="195685"/>
    <xdr:sp macro="" textlink="">
      <xdr:nvSpPr>
        <xdr:cNvPr id="6587" name="Drop Down 4" hidden="1">
          <a:extLst>
            <a:ext uri="{63B3BB69-23CF-44E3-9099-C40C66FF867C}">
              <a14:compatExt xmlns:a14="http://schemas.microsoft.com/office/drawing/2010/main" spid="_x0000_s2052"/>
            </a:ext>
            <a:ext uri="{FF2B5EF4-FFF2-40B4-BE49-F238E27FC236}">
              <a16:creationId xmlns:a16="http://schemas.microsoft.com/office/drawing/2014/main" id="{4F5D1536-73D2-4552-9039-E8C2AA257D35}"/>
            </a:ext>
          </a:extLst>
        </xdr:cNvPr>
        <xdr:cNvSpPr/>
      </xdr:nvSpPr>
      <xdr:spPr bwMode="auto">
        <a:xfrm>
          <a:off x="5181600" y="50573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413</xdr:row>
      <xdr:rowOff>0</xdr:rowOff>
    </xdr:from>
    <xdr:ext cx="2476500" cy="199970"/>
    <xdr:sp macro="" textlink="">
      <xdr:nvSpPr>
        <xdr:cNvPr id="6591" name="Drop Down 24" hidden="1">
          <a:extLst>
            <a:ext uri="{63B3BB69-23CF-44E3-9099-C40C66FF867C}">
              <a14:compatExt xmlns:a14="http://schemas.microsoft.com/office/drawing/2010/main" spid="_x0000_s2072"/>
            </a:ext>
            <a:ext uri="{FF2B5EF4-FFF2-40B4-BE49-F238E27FC236}">
              <a16:creationId xmlns:a16="http://schemas.microsoft.com/office/drawing/2014/main" id="{E78E12D7-9F9B-4BF8-94F0-D52A37867C5D}"/>
            </a:ext>
          </a:extLst>
        </xdr:cNvPr>
        <xdr:cNvSpPr/>
      </xdr:nvSpPr>
      <xdr:spPr bwMode="auto">
        <a:xfrm>
          <a:off x="3901440" y="59824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413</xdr:row>
      <xdr:rowOff>0</xdr:rowOff>
    </xdr:from>
    <xdr:ext cx="2476500" cy="199970"/>
    <xdr:sp macro="" textlink="">
      <xdr:nvSpPr>
        <xdr:cNvPr id="6592" name="Drop Down 24" hidden="1">
          <a:extLst>
            <a:ext uri="{63B3BB69-23CF-44E3-9099-C40C66FF867C}">
              <a14:compatExt xmlns:a14="http://schemas.microsoft.com/office/drawing/2010/main" spid="_x0000_s2072"/>
            </a:ext>
            <a:ext uri="{FF2B5EF4-FFF2-40B4-BE49-F238E27FC236}">
              <a16:creationId xmlns:a16="http://schemas.microsoft.com/office/drawing/2014/main" id="{F4EE3803-98D6-408E-A166-E4018BEBB7E1}"/>
            </a:ext>
          </a:extLst>
        </xdr:cNvPr>
        <xdr:cNvSpPr/>
      </xdr:nvSpPr>
      <xdr:spPr bwMode="auto">
        <a:xfrm>
          <a:off x="3901440" y="59824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413</xdr:row>
      <xdr:rowOff>0</xdr:rowOff>
    </xdr:from>
    <xdr:ext cx="2476500" cy="199970"/>
    <xdr:sp macro="" textlink="">
      <xdr:nvSpPr>
        <xdr:cNvPr id="6593" name="Drop Down 24" hidden="1">
          <a:extLst>
            <a:ext uri="{63B3BB69-23CF-44E3-9099-C40C66FF867C}">
              <a14:compatExt xmlns:a14="http://schemas.microsoft.com/office/drawing/2010/main" spid="_x0000_s2072"/>
            </a:ext>
            <a:ext uri="{FF2B5EF4-FFF2-40B4-BE49-F238E27FC236}">
              <a16:creationId xmlns:a16="http://schemas.microsoft.com/office/drawing/2014/main" id="{1257749C-D4AB-4578-AC90-3D60FB466610}"/>
            </a:ext>
          </a:extLst>
        </xdr:cNvPr>
        <xdr:cNvSpPr/>
      </xdr:nvSpPr>
      <xdr:spPr bwMode="auto">
        <a:xfrm>
          <a:off x="3901440" y="59824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425</xdr:row>
      <xdr:rowOff>0</xdr:rowOff>
    </xdr:from>
    <xdr:ext cx="2476500" cy="199970"/>
    <xdr:sp macro="" textlink="">
      <xdr:nvSpPr>
        <xdr:cNvPr id="6594" name="Drop Down 24" hidden="1">
          <a:extLst>
            <a:ext uri="{63B3BB69-23CF-44E3-9099-C40C66FF867C}">
              <a14:compatExt xmlns:a14="http://schemas.microsoft.com/office/drawing/2010/main" spid="_x0000_s2072"/>
            </a:ext>
            <a:ext uri="{FF2B5EF4-FFF2-40B4-BE49-F238E27FC236}">
              <a16:creationId xmlns:a16="http://schemas.microsoft.com/office/drawing/2014/main" id="{671C247B-061E-4772-8FEB-E62213BE9FA8}"/>
            </a:ext>
          </a:extLst>
        </xdr:cNvPr>
        <xdr:cNvSpPr/>
      </xdr:nvSpPr>
      <xdr:spPr bwMode="auto">
        <a:xfrm>
          <a:off x="3901440" y="69745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425</xdr:row>
      <xdr:rowOff>0</xdr:rowOff>
    </xdr:from>
    <xdr:ext cx="2476500" cy="199970"/>
    <xdr:sp macro="" textlink="">
      <xdr:nvSpPr>
        <xdr:cNvPr id="6595" name="Drop Down 24" hidden="1">
          <a:extLst>
            <a:ext uri="{63B3BB69-23CF-44E3-9099-C40C66FF867C}">
              <a14:compatExt xmlns:a14="http://schemas.microsoft.com/office/drawing/2010/main" spid="_x0000_s2072"/>
            </a:ext>
            <a:ext uri="{FF2B5EF4-FFF2-40B4-BE49-F238E27FC236}">
              <a16:creationId xmlns:a16="http://schemas.microsoft.com/office/drawing/2014/main" id="{4D9EE501-C8CF-4232-AA71-4AA34DF42B0F}"/>
            </a:ext>
          </a:extLst>
        </xdr:cNvPr>
        <xdr:cNvSpPr/>
      </xdr:nvSpPr>
      <xdr:spPr bwMode="auto">
        <a:xfrm>
          <a:off x="3901440" y="69745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425</xdr:row>
      <xdr:rowOff>0</xdr:rowOff>
    </xdr:from>
    <xdr:ext cx="2476500" cy="199970"/>
    <xdr:sp macro="" textlink="">
      <xdr:nvSpPr>
        <xdr:cNvPr id="6596" name="Drop Down 24" hidden="1">
          <a:extLst>
            <a:ext uri="{63B3BB69-23CF-44E3-9099-C40C66FF867C}">
              <a14:compatExt xmlns:a14="http://schemas.microsoft.com/office/drawing/2010/main" spid="_x0000_s2072"/>
            </a:ext>
            <a:ext uri="{FF2B5EF4-FFF2-40B4-BE49-F238E27FC236}">
              <a16:creationId xmlns:a16="http://schemas.microsoft.com/office/drawing/2014/main" id="{58032CEE-2D4A-475F-B3FB-527C73BD4CAC}"/>
            </a:ext>
          </a:extLst>
        </xdr:cNvPr>
        <xdr:cNvSpPr/>
      </xdr:nvSpPr>
      <xdr:spPr bwMode="auto">
        <a:xfrm>
          <a:off x="3901440" y="69745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386</xdr:row>
      <xdr:rowOff>0</xdr:rowOff>
    </xdr:from>
    <xdr:ext cx="2476500" cy="199970"/>
    <xdr:sp macro="" textlink="">
      <xdr:nvSpPr>
        <xdr:cNvPr id="6600" name="Drop Down 24" hidden="1">
          <a:extLst>
            <a:ext uri="{63B3BB69-23CF-44E3-9099-C40C66FF867C}">
              <a14:compatExt xmlns:a14="http://schemas.microsoft.com/office/drawing/2010/main" spid="_x0000_s2072"/>
            </a:ext>
            <a:ext uri="{FF2B5EF4-FFF2-40B4-BE49-F238E27FC236}">
              <a16:creationId xmlns:a16="http://schemas.microsoft.com/office/drawing/2014/main" id="{69078174-D0AC-436A-8659-9F6E9EB441E4}"/>
            </a:ext>
          </a:extLst>
        </xdr:cNvPr>
        <xdr:cNvSpPr/>
      </xdr:nvSpPr>
      <xdr:spPr bwMode="auto">
        <a:xfrm>
          <a:off x="3901440" y="71879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386</xdr:row>
      <xdr:rowOff>0</xdr:rowOff>
    </xdr:from>
    <xdr:ext cx="2476500" cy="199970"/>
    <xdr:sp macro="" textlink="">
      <xdr:nvSpPr>
        <xdr:cNvPr id="6601" name="Drop Down 24" hidden="1">
          <a:extLst>
            <a:ext uri="{63B3BB69-23CF-44E3-9099-C40C66FF867C}">
              <a14:compatExt xmlns:a14="http://schemas.microsoft.com/office/drawing/2010/main" spid="_x0000_s2072"/>
            </a:ext>
            <a:ext uri="{FF2B5EF4-FFF2-40B4-BE49-F238E27FC236}">
              <a16:creationId xmlns:a16="http://schemas.microsoft.com/office/drawing/2014/main" id="{864B0BB7-CE4C-4428-A6E5-7E89E0381218}"/>
            </a:ext>
          </a:extLst>
        </xdr:cNvPr>
        <xdr:cNvSpPr/>
      </xdr:nvSpPr>
      <xdr:spPr bwMode="auto">
        <a:xfrm>
          <a:off x="3901440" y="71879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386</xdr:row>
      <xdr:rowOff>0</xdr:rowOff>
    </xdr:from>
    <xdr:ext cx="2476500" cy="199970"/>
    <xdr:sp macro="" textlink="">
      <xdr:nvSpPr>
        <xdr:cNvPr id="6602" name="Drop Down 24" hidden="1">
          <a:extLst>
            <a:ext uri="{63B3BB69-23CF-44E3-9099-C40C66FF867C}">
              <a14:compatExt xmlns:a14="http://schemas.microsoft.com/office/drawing/2010/main" spid="_x0000_s2072"/>
            </a:ext>
            <a:ext uri="{FF2B5EF4-FFF2-40B4-BE49-F238E27FC236}">
              <a16:creationId xmlns:a16="http://schemas.microsoft.com/office/drawing/2014/main" id="{563CE20F-28B2-4617-A561-7415B89C2A73}"/>
            </a:ext>
          </a:extLst>
        </xdr:cNvPr>
        <xdr:cNvSpPr/>
      </xdr:nvSpPr>
      <xdr:spPr bwMode="auto">
        <a:xfrm>
          <a:off x="3901440" y="71879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588" name="Drop Down 4" hidden="1">
          <a:extLst>
            <a:ext uri="{63B3BB69-23CF-44E3-9099-C40C66FF867C}">
              <a14:compatExt xmlns:a14="http://schemas.microsoft.com/office/drawing/2010/main" spid="_x0000_s2052"/>
            </a:ext>
            <a:ext uri="{FF2B5EF4-FFF2-40B4-BE49-F238E27FC236}">
              <a16:creationId xmlns:a16="http://schemas.microsoft.com/office/drawing/2014/main" id="{36568D32-A95F-4B7A-98FB-9E8480AD4871}"/>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6589" name="Drop Down 20" hidden="1">
          <a:extLst>
            <a:ext uri="{63B3BB69-23CF-44E3-9099-C40C66FF867C}">
              <a14:compatExt xmlns:a14="http://schemas.microsoft.com/office/drawing/2010/main" spid="_x0000_s2068"/>
            </a:ext>
            <a:ext uri="{FF2B5EF4-FFF2-40B4-BE49-F238E27FC236}">
              <a16:creationId xmlns:a16="http://schemas.microsoft.com/office/drawing/2014/main" id="{CDD5D989-4347-4141-9E8F-455D32EE9624}"/>
            </a:ext>
          </a:extLst>
        </xdr:cNvPr>
        <xdr:cNvSpPr/>
      </xdr:nvSpPr>
      <xdr:spPr bwMode="auto">
        <a:xfrm>
          <a:off x="6050280" y="602056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590" name="Drop Down 24" hidden="1">
          <a:extLst>
            <a:ext uri="{63B3BB69-23CF-44E3-9099-C40C66FF867C}">
              <a14:compatExt xmlns:a14="http://schemas.microsoft.com/office/drawing/2010/main" spid="_x0000_s2072"/>
            </a:ext>
            <a:ext uri="{FF2B5EF4-FFF2-40B4-BE49-F238E27FC236}">
              <a16:creationId xmlns:a16="http://schemas.microsoft.com/office/drawing/2014/main" id="{55C72032-D135-4AA6-B302-CE7C7F2B20F0}"/>
            </a:ext>
          </a:extLst>
        </xdr:cNvPr>
        <xdr:cNvSpPr/>
      </xdr:nvSpPr>
      <xdr:spPr bwMode="auto">
        <a:xfrm>
          <a:off x="3901440" y="60205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597" name="Drop Down 4" hidden="1">
          <a:extLst>
            <a:ext uri="{63B3BB69-23CF-44E3-9099-C40C66FF867C}">
              <a14:compatExt xmlns:a14="http://schemas.microsoft.com/office/drawing/2010/main" spid="_x0000_s2052"/>
            </a:ext>
            <a:ext uri="{FF2B5EF4-FFF2-40B4-BE49-F238E27FC236}">
              <a16:creationId xmlns:a16="http://schemas.microsoft.com/office/drawing/2014/main" id="{AF20EF98-1E9C-4122-9E2D-19B33A7A9581}"/>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598" name="Drop Down 4" hidden="1">
          <a:extLst>
            <a:ext uri="{63B3BB69-23CF-44E3-9099-C40C66FF867C}">
              <a14:compatExt xmlns:a14="http://schemas.microsoft.com/office/drawing/2010/main" spid="_x0000_s2052"/>
            </a:ext>
            <a:ext uri="{FF2B5EF4-FFF2-40B4-BE49-F238E27FC236}">
              <a16:creationId xmlns:a16="http://schemas.microsoft.com/office/drawing/2014/main" id="{0CD3B414-813E-47C2-9A28-6E0447EBDAF6}"/>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599" name="Drop Down 4" hidden="1">
          <a:extLst>
            <a:ext uri="{63B3BB69-23CF-44E3-9099-C40C66FF867C}">
              <a14:compatExt xmlns:a14="http://schemas.microsoft.com/office/drawing/2010/main" spid="_x0000_s2052"/>
            </a:ext>
            <a:ext uri="{FF2B5EF4-FFF2-40B4-BE49-F238E27FC236}">
              <a16:creationId xmlns:a16="http://schemas.microsoft.com/office/drawing/2014/main" id="{0D4EE7D2-52D3-4C29-8A14-84556F4B5D92}"/>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03" name="Drop Down 4" hidden="1">
          <a:extLst>
            <a:ext uri="{63B3BB69-23CF-44E3-9099-C40C66FF867C}">
              <a14:compatExt xmlns:a14="http://schemas.microsoft.com/office/drawing/2010/main" spid="_x0000_s2052"/>
            </a:ext>
            <a:ext uri="{FF2B5EF4-FFF2-40B4-BE49-F238E27FC236}">
              <a16:creationId xmlns:a16="http://schemas.microsoft.com/office/drawing/2014/main" id="{8942919B-5AC7-4340-B2AD-4BEEC81360BA}"/>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04" name="Drop Down 4" hidden="1">
          <a:extLst>
            <a:ext uri="{63B3BB69-23CF-44E3-9099-C40C66FF867C}">
              <a14:compatExt xmlns:a14="http://schemas.microsoft.com/office/drawing/2010/main" spid="_x0000_s2052"/>
            </a:ext>
            <a:ext uri="{FF2B5EF4-FFF2-40B4-BE49-F238E27FC236}">
              <a16:creationId xmlns:a16="http://schemas.microsoft.com/office/drawing/2014/main" id="{1EEBAB40-B20D-4456-8002-E275C2117FB4}"/>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6605" name="Drop Down 20" hidden="1">
          <a:extLst>
            <a:ext uri="{63B3BB69-23CF-44E3-9099-C40C66FF867C}">
              <a14:compatExt xmlns:a14="http://schemas.microsoft.com/office/drawing/2010/main" spid="_x0000_s2068"/>
            </a:ext>
            <a:ext uri="{FF2B5EF4-FFF2-40B4-BE49-F238E27FC236}">
              <a16:creationId xmlns:a16="http://schemas.microsoft.com/office/drawing/2014/main" id="{1179E020-6764-46D4-AB3F-4CD53BF37FE0}"/>
            </a:ext>
          </a:extLst>
        </xdr:cNvPr>
        <xdr:cNvSpPr/>
      </xdr:nvSpPr>
      <xdr:spPr bwMode="auto">
        <a:xfrm>
          <a:off x="6050280" y="602056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06" name="Drop Down 24" hidden="1">
          <a:extLst>
            <a:ext uri="{63B3BB69-23CF-44E3-9099-C40C66FF867C}">
              <a14:compatExt xmlns:a14="http://schemas.microsoft.com/office/drawing/2010/main" spid="_x0000_s2072"/>
            </a:ext>
            <a:ext uri="{FF2B5EF4-FFF2-40B4-BE49-F238E27FC236}">
              <a16:creationId xmlns:a16="http://schemas.microsoft.com/office/drawing/2014/main" id="{2A125938-EDCA-4B87-92CD-6FC1EACEB9FB}"/>
            </a:ext>
          </a:extLst>
        </xdr:cNvPr>
        <xdr:cNvSpPr/>
      </xdr:nvSpPr>
      <xdr:spPr bwMode="auto">
        <a:xfrm>
          <a:off x="3901440" y="60205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07" name="Drop Down 4" hidden="1">
          <a:extLst>
            <a:ext uri="{63B3BB69-23CF-44E3-9099-C40C66FF867C}">
              <a14:compatExt xmlns:a14="http://schemas.microsoft.com/office/drawing/2010/main" spid="_x0000_s2052"/>
            </a:ext>
            <a:ext uri="{FF2B5EF4-FFF2-40B4-BE49-F238E27FC236}">
              <a16:creationId xmlns:a16="http://schemas.microsoft.com/office/drawing/2014/main" id="{E8740C40-9565-4365-A92A-B623D0ADD57D}"/>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08" name="Drop Down 4" hidden="1">
          <a:extLst>
            <a:ext uri="{63B3BB69-23CF-44E3-9099-C40C66FF867C}">
              <a14:compatExt xmlns:a14="http://schemas.microsoft.com/office/drawing/2010/main" spid="_x0000_s2052"/>
            </a:ext>
            <a:ext uri="{FF2B5EF4-FFF2-40B4-BE49-F238E27FC236}">
              <a16:creationId xmlns:a16="http://schemas.microsoft.com/office/drawing/2014/main" id="{5397CAB5-D42E-418F-B517-720D71B7D5F3}"/>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09" name="Drop Down 4" hidden="1">
          <a:extLst>
            <a:ext uri="{63B3BB69-23CF-44E3-9099-C40C66FF867C}">
              <a14:compatExt xmlns:a14="http://schemas.microsoft.com/office/drawing/2010/main" spid="_x0000_s2052"/>
            </a:ext>
            <a:ext uri="{FF2B5EF4-FFF2-40B4-BE49-F238E27FC236}">
              <a16:creationId xmlns:a16="http://schemas.microsoft.com/office/drawing/2014/main" id="{0FA6E978-E679-474B-A391-8EF4E68158BB}"/>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10" name="Drop Down 4" hidden="1">
          <a:extLst>
            <a:ext uri="{63B3BB69-23CF-44E3-9099-C40C66FF867C}">
              <a14:compatExt xmlns:a14="http://schemas.microsoft.com/office/drawing/2010/main" spid="_x0000_s2052"/>
            </a:ext>
            <a:ext uri="{FF2B5EF4-FFF2-40B4-BE49-F238E27FC236}">
              <a16:creationId xmlns:a16="http://schemas.microsoft.com/office/drawing/2014/main" id="{80EB33A2-24BF-4EF2-B973-FA0C66CEFB8B}"/>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11" name="Drop Down 4" hidden="1">
          <a:extLst>
            <a:ext uri="{63B3BB69-23CF-44E3-9099-C40C66FF867C}">
              <a14:compatExt xmlns:a14="http://schemas.microsoft.com/office/drawing/2010/main" spid="_x0000_s2052"/>
            </a:ext>
            <a:ext uri="{FF2B5EF4-FFF2-40B4-BE49-F238E27FC236}">
              <a16:creationId xmlns:a16="http://schemas.microsoft.com/office/drawing/2014/main" id="{253A9C56-5075-4485-8200-2F3CE941C194}"/>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6612" name="Drop Down 20" hidden="1">
          <a:extLst>
            <a:ext uri="{63B3BB69-23CF-44E3-9099-C40C66FF867C}">
              <a14:compatExt xmlns:a14="http://schemas.microsoft.com/office/drawing/2010/main" spid="_x0000_s2068"/>
            </a:ext>
            <a:ext uri="{FF2B5EF4-FFF2-40B4-BE49-F238E27FC236}">
              <a16:creationId xmlns:a16="http://schemas.microsoft.com/office/drawing/2014/main" id="{E73BA461-12EC-4A33-A7E3-185E8034D3B9}"/>
            </a:ext>
          </a:extLst>
        </xdr:cNvPr>
        <xdr:cNvSpPr/>
      </xdr:nvSpPr>
      <xdr:spPr bwMode="auto">
        <a:xfrm>
          <a:off x="6050280" y="602056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13" name="Drop Down 24" hidden="1">
          <a:extLst>
            <a:ext uri="{63B3BB69-23CF-44E3-9099-C40C66FF867C}">
              <a14:compatExt xmlns:a14="http://schemas.microsoft.com/office/drawing/2010/main" spid="_x0000_s2072"/>
            </a:ext>
            <a:ext uri="{FF2B5EF4-FFF2-40B4-BE49-F238E27FC236}">
              <a16:creationId xmlns:a16="http://schemas.microsoft.com/office/drawing/2014/main" id="{508C605B-E809-476E-A6E7-07B16E603674}"/>
            </a:ext>
          </a:extLst>
        </xdr:cNvPr>
        <xdr:cNvSpPr/>
      </xdr:nvSpPr>
      <xdr:spPr bwMode="auto">
        <a:xfrm>
          <a:off x="3901440" y="60205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14" name="Drop Down 4" hidden="1">
          <a:extLst>
            <a:ext uri="{63B3BB69-23CF-44E3-9099-C40C66FF867C}">
              <a14:compatExt xmlns:a14="http://schemas.microsoft.com/office/drawing/2010/main" spid="_x0000_s2052"/>
            </a:ext>
            <a:ext uri="{FF2B5EF4-FFF2-40B4-BE49-F238E27FC236}">
              <a16:creationId xmlns:a16="http://schemas.microsoft.com/office/drawing/2014/main" id="{9CC0AFBB-6407-44AB-983E-801D87A4A52E}"/>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15" name="Drop Down 4" hidden="1">
          <a:extLst>
            <a:ext uri="{63B3BB69-23CF-44E3-9099-C40C66FF867C}">
              <a14:compatExt xmlns:a14="http://schemas.microsoft.com/office/drawing/2010/main" spid="_x0000_s2052"/>
            </a:ext>
            <a:ext uri="{FF2B5EF4-FFF2-40B4-BE49-F238E27FC236}">
              <a16:creationId xmlns:a16="http://schemas.microsoft.com/office/drawing/2014/main" id="{166487ED-C040-44F4-A381-1C76E855BA54}"/>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16" name="Drop Down 4" hidden="1">
          <a:extLst>
            <a:ext uri="{63B3BB69-23CF-44E3-9099-C40C66FF867C}">
              <a14:compatExt xmlns:a14="http://schemas.microsoft.com/office/drawing/2010/main" spid="_x0000_s2052"/>
            </a:ext>
            <a:ext uri="{FF2B5EF4-FFF2-40B4-BE49-F238E27FC236}">
              <a16:creationId xmlns:a16="http://schemas.microsoft.com/office/drawing/2014/main" id="{CC209672-4405-4204-8011-0C886BAA62D5}"/>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17" name="Drop Down 4" hidden="1">
          <a:extLst>
            <a:ext uri="{63B3BB69-23CF-44E3-9099-C40C66FF867C}">
              <a14:compatExt xmlns:a14="http://schemas.microsoft.com/office/drawing/2010/main" spid="_x0000_s2052"/>
            </a:ext>
            <a:ext uri="{FF2B5EF4-FFF2-40B4-BE49-F238E27FC236}">
              <a16:creationId xmlns:a16="http://schemas.microsoft.com/office/drawing/2014/main" id="{BCABB285-A1FA-433A-89C2-A3CAFF3C3B31}"/>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18" name="Drop Down 4" hidden="1">
          <a:extLst>
            <a:ext uri="{63B3BB69-23CF-44E3-9099-C40C66FF867C}">
              <a14:compatExt xmlns:a14="http://schemas.microsoft.com/office/drawing/2010/main" spid="_x0000_s2052"/>
            </a:ext>
            <a:ext uri="{FF2B5EF4-FFF2-40B4-BE49-F238E27FC236}">
              <a16:creationId xmlns:a16="http://schemas.microsoft.com/office/drawing/2014/main" id="{20B0C9C9-4DA9-4D67-94EA-EC3BC3DA872C}"/>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6619" name="Drop Down 20" hidden="1">
          <a:extLst>
            <a:ext uri="{63B3BB69-23CF-44E3-9099-C40C66FF867C}">
              <a14:compatExt xmlns:a14="http://schemas.microsoft.com/office/drawing/2010/main" spid="_x0000_s2068"/>
            </a:ext>
            <a:ext uri="{FF2B5EF4-FFF2-40B4-BE49-F238E27FC236}">
              <a16:creationId xmlns:a16="http://schemas.microsoft.com/office/drawing/2014/main" id="{D1635B66-8223-4885-B451-B1376F3E24FC}"/>
            </a:ext>
          </a:extLst>
        </xdr:cNvPr>
        <xdr:cNvSpPr/>
      </xdr:nvSpPr>
      <xdr:spPr bwMode="auto">
        <a:xfrm>
          <a:off x="6050280" y="602056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20" name="Drop Down 24" hidden="1">
          <a:extLst>
            <a:ext uri="{63B3BB69-23CF-44E3-9099-C40C66FF867C}">
              <a14:compatExt xmlns:a14="http://schemas.microsoft.com/office/drawing/2010/main" spid="_x0000_s2072"/>
            </a:ext>
            <a:ext uri="{FF2B5EF4-FFF2-40B4-BE49-F238E27FC236}">
              <a16:creationId xmlns:a16="http://schemas.microsoft.com/office/drawing/2014/main" id="{9998AAEE-C559-424C-A024-858152C455F8}"/>
            </a:ext>
          </a:extLst>
        </xdr:cNvPr>
        <xdr:cNvSpPr/>
      </xdr:nvSpPr>
      <xdr:spPr bwMode="auto">
        <a:xfrm>
          <a:off x="3901440" y="60205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21" name="Drop Down 4" hidden="1">
          <a:extLst>
            <a:ext uri="{63B3BB69-23CF-44E3-9099-C40C66FF867C}">
              <a14:compatExt xmlns:a14="http://schemas.microsoft.com/office/drawing/2010/main" spid="_x0000_s2052"/>
            </a:ext>
            <a:ext uri="{FF2B5EF4-FFF2-40B4-BE49-F238E27FC236}">
              <a16:creationId xmlns:a16="http://schemas.microsoft.com/office/drawing/2014/main" id="{1EBFC34A-2AD7-466A-BEA3-21665F3C041A}"/>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22" name="Drop Down 4" hidden="1">
          <a:extLst>
            <a:ext uri="{63B3BB69-23CF-44E3-9099-C40C66FF867C}">
              <a14:compatExt xmlns:a14="http://schemas.microsoft.com/office/drawing/2010/main" spid="_x0000_s2052"/>
            </a:ext>
            <a:ext uri="{FF2B5EF4-FFF2-40B4-BE49-F238E27FC236}">
              <a16:creationId xmlns:a16="http://schemas.microsoft.com/office/drawing/2014/main" id="{6D393D2E-7D61-407B-9E39-D70CF9679BEA}"/>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23" name="Drop Down 4" hidden="1">
          <a:extLst>
            <a:ext uri="{63B3BB69-23CF-44E3-9099-C40C66FF867C}">
              <a14:compatExt xmlns:a14="http://schemas.microsoft.com/office/drawing/2010/main" spid="_x0000_s2052"/>
            </a:ext>
            <a:ext uri="{FF2B5EF4-FFF2-40B4-BE49-F238E27FC236}">
              <a16:creationId xmlns:a16="http://schemas.microsoft.com/office/drawing/2014/main" id="{2C8AB914-7408-474B-9D65-67132FD8C715}"/>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24" name="Drop Down 4" hidden="1">
          <a:extLst>
            <a:ext uri="{63B3BB69-23CF-44E3-9099-C40C66FF867C}">
              <a14:compatExt xmlns:a14="http://schemas.microsoft.com/office/drawing/2010/main" spid="_x0000_s2052"/>
            </a:ext>
            <a:ext uri="{FF2B5EF4-FFF2-40B4-BE49-F238E27FC236}">
              <a16:creationId xmlns:a16="http://schemas.microsoft.com/office/drawing/2014/main" id="{330B93D7-1E0B-4604-8095-2B7441874AA2}"/>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25" name="Drop Down 4" hidden="1">
          <a:extLst>
            <a:ext uri="{63B3BB69-23CF-44E3-9099-C40C66FF867C}">
              <a14:compatExt xmlns:a14="http://schemas.microsoft.com/office/drawing/2010/main" spid="_x0000_s2052"/>
            </a:ext>
            <a:ext uri="{FF2B5EF4-FFF2-40B4-BE49-F238E27FC236}">
              <a16:creationId xmlns:a16="http://schemas.microsoft.com/office/drawing/2014/main" id="{25B28421-CFD1-4621-8936-859F07C337CC}"/>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6626" name="Drop Down 20" hidden="1">
          <a:extLst>
            <a:ext uri="{63B3BB69-23CF-44E3-9099-C40C66FF867C}">
              <a14:compatExt xmlns:a14="http://schemas.microsoft.com/office/drawing/2010/main" spid="_x0000_s2068"/>
            </a:ext>
            <a:ext uri="{FF2B5EF4-FFF2-40B4-BE49-F238E27FC236}">
              <a16:creationId xmlns:a16="http://schemas.microsoft.com/office/drawing/2014/main" id="{C8AD5B05-A3E7-4B13-8139-54BBDCACF796}"/>
            </a:ext>
          </a:extLst>
        </xdr:cNvPr>
        <xdr:cNvSpPr/>
      </xdr:nvSpPr>
      <xdr:spPr bwMode="auto">
        <a:xfrm>
          <a:off x="6050280" y="602056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27" name="Drop Down 24" hidden="1">
          <a:extLst>
            <a:ext uri="{63B3BB69-23CF-44E3-9099-C40C66FF867C}">
              <a14:compatExt xmlns:a14="http://schemas.microsoft.com/office/drawing/2010/main" spid="_x0000_s2072"/>
            </a:ext>
            <a:ext uri="{FF2B5EF4-FFF2-40B4-BE49-F238E27FC236}">
              <a16:creationId xmlns:a16="http://schemas.microsoft.com/office/drawing/2014/main" id="{B0E83A2A-E776-484F-84AF-56AEBD3281F1}"/>
            </a:ext>
          </a:extLst>
        </xdr:cNvPr>
        <xdr:cNvSpPr/>
      </xdr:nvSpPr>
      <xdr:spPr bwMode="auto">
        <a:xfrm>
          <a:off x="3901440" y="60205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28" name="Drop Down 4" hidden="1">
          <a:extLst>
            <a:ext uri="{63B3BB69-23CF-44E3-9099-C40C66FF867C}">
              <a14:compatExt xmlns:a14="http://schemas.microsoft.com/office/drawing/2010/main" spid="_x0000_s2052"/>
            </a:ext>
            <a:ext uri="{FF2B5EF4-FFF2-40B4-BE49-F238E27FC236}">
              <a16:creationId xmlns:a16="http://schemas.microsoft.com/office/drawing/2014/main" id="{3F7541F3-0AFD-48B3-B0A0-1D0FCDA69DA7}"/>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29" name="Drop Down 4" hidden="1">
          <a:extLst>
            <a:ext uri="{63B3BB69-23CF-44E3-9099-C40C66FF867C}">
              <a14:compatExt xmlns:a14="http://schemas.microsoft.com/office/drawing/2010/main" spid="_x0000_s2052"/>
            </a:ext>
            <a:ext uri="{FF2B5EF4-FFF2-40B4-BE49-F238E27FC236}">
              <a16:creationId xmlns:a16="http://schemas.microsoft.com/office/drawing/2014/main" id="{A35F84CF-3AFE-4043-8457-62B1C59F3DD5}"/>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30" name="Drop Down 4" hidden="1">
          <a:extLst>
            <a:ext uri="{63B3BB69-23CF-44E3-9099-C40C66FF867C}">
              <a14:compatExt xmlns:a14="http://schemas.microsoft.com/office/drawing/2010/main" spid="_x0000_s2052"/>
            </a:ext>
            <a:ext uri="{FF2B5EF4-FFF2-40B4-BE49-F238E27FC236}">
              <a16:creationId xmlns:a16="http://schemas.microsoft.com/office/drawing/2014/main" id="{0FF4EAE0-3DBA-4EC0-8E52-C9282C96E492}"/>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31" name="Drop Down 4" hidden="1">
          <a:extLst>
            <a:ext uri="{63B3BB69-23CF-44E3-9099-C40C66FF867C}">
              <a14:compatExt xmlns:a14="http://schemas.microsoft.com/office/drawing/2010/main" spid="_x0000_s2052"/>
            </a:ext>
            <a:ext uri="{FF2B5EF4-FFF2-40B4-BE49-F238E27FC236}">
              <a16:creationId xmlns:a16="http://schemas.microsoft.com/office/drawing/2014/main" id="{570BF33B-F7A8-4F26-8E4B-CA8974280D29}"/>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32" name="Drop Down 4" hidden="1">
          <a:extLst>
            <a:ext uri="{63B3BB69-23CF-44E3-9099-C40C66FF867C}">
              <a14:compatExt xmlns:a14="http://schemas.microsoft.com/office/drawing/2010/main" spid="_x0000_s2052"/>
            </a:ext>
            <a:ext uri="{FF2B5EF4-FFF2-40B4-BE49-F238E27FC236}">
              <a16:creationId xmlns:a16="http://schemas.microsoft.com/office/drawing/2014/main" id="{F6FFEB47-ED51-4E0A-8829-401DA04F5ED6}"/>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363</xdr:row>
      <xdr:rowOff>0</xdr:rowOff>
    </xdr:from>
    <xdr:ext cx="1921468" cy="195685"/>
    <xdr:sp macro="" textlink="">
      <xdr:nvSpPr>
        <xdr:cNvPr id="6633" name="Drop Down 20" hidden="1">
          <a:extLst>
            <a:ext uri="{63B3BB69-23CF-44E3-9099-C40C66FF867C}">
              <a14:compatExt xmlns:a14="http://schemas.microsoft.com/office/drawing/2010/main" spid="_x0000_s2068"/>
            </a:ext>
            <a:ext uri="{FF2B5EF4-FFF2-40B4-BE49-F238E27FC236}">
              <a16:creationId xmlns:a16="http://schemas.microsoft.com/office/drawing/2014/main" id="{03C6D529-05A3-4EA8-BD8D-8CE524B11D79}"/>
            </a:ext>
          </a:extLst>
        </xdr:cNvPr>
        <xdr:cNvSpPr/>
      </xdr:nvSpPr>
      <xdr:spPr bwMode="auto">
        <a:xfrm>
          <a:off x="6050280" y="602056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34" name="Drop Down 24" hidden="1">
          <a:extLst>
            <a:ext uri="{63B3BB69-23CF-44E3-9099-C40C66FF867C}">
              <a14:compatExt xmlns:a14="http://schemas.microsoft.com/office/drawing/2010/main" spid="_x0000_s2072"/>
            </a:ext>
            <a:ext uri="{FF2B5EF4-FFF2-40B4-BE49-F238E27FC236}">
              <a16:creationId xmlns:a16="http://schemas.microsoft.com/office/drawing/2014/main" id="{6B494D69-85D3-494F-8260-2469E54E600F}"/>
            </a:ext>
          </a:extLst>
        </xdr:cNvPr>
        <xdr:cNvSpPr/>
      </xdr:nvSpPr>
      <xdr:spPr bwMode="auto">
        <a:xfrm>
          <a:off x="3901440" y="60205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35" name="Drop Down 4" hidden="1">
          <a:extLst>
            <a:ext uri="{63B3BB69-23CF-44E3-9099-C40C66FF867C}">
              <a14:compatExt xmlns:a14="http://schemas.microsoft.com/office/drawing/2010/main" spid="_x0000_s2052"/>
            </a:ext>
            <a:ext uri="{FF2B5EF4-FFF2-40B4-BE49-F238E27FC236}">
              <a16:creationId xmlns:a16="http://schemas.microsoft.com/office/drawing/2014/main" id="{9BAF78E0-4C3D-4FFD-A6BA-3EDBB3D4AB9B}"/>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36" name="Drop Down 4" hidden="1">
          <a:extLst>
            <a:ext uri="{63B3BB69-23CF-44E3-9099-C40C66FF867C}">
              <a14:compatExt xmlns:a14="http://schemas.microsoft.com/office/drawing/2010/main" spid="_x0000_s2052"/>
            </a:ext>
            <a:ext uri="{FF2B5EF4-FFF2-40B4-BE49-F238E27FC236}">
              <a16:creationId xmlns:a16="http://schemas.microsoft.com/office/drawing/2014/main" id="{7A15FCCC-A2DB-4771-B043-C986B26E5090}"/>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363</xdr:row>
      <xdr:rowOff>0</xdr:rowOff>
    </xdr:from>
    <xdr:ext cx="2529840" cy="195685"/>
    <xdr:sp macro="" textlink="">
      <xdr:nvSpPr>
        <xdr:cNvPr id="6637" name="Drop Down 4" hidden="1">
          <a:extLst>
            <a:ext uri="{63B3BB69-23CF-44E3-9099-C40C66FF867C}">
              <a14:compatExt xmlns:a14="http://schemas.microsoft.com/office/drawing/2010/main" spid="_x0000_s2052"/>
            </a:ext>
            <a:ext uri="{FF2B5EF4-FFF2-40B4-BE49-F238E27FC236}">
              <a16:creationId xmlns:a16="http://schemas.microsoft.com/office/drawing/2014/main" id="{F52C7EA1-0053-41B2-A419-351BABF1E3D0}"/>
            </a:ext>
          </a:extLst>
        </xdr:cNvPr>
        <xdr:cNvSpPr/>
      </xdr:nvSpPr>
      <xdr:spPr bwMode="auto">
        <a:xfrm>
          <a:off x="551688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363</xdr:row>
      <xdr:rowOff>0</xdr:rowOff>
    </xdr:from>
    <xdr:ext cx="2529840" cy="195685"/>
    <xdr:sp macro="" textlink="">
      <xdr:nvSpPr>
        <xdr:cNvPr id="6638" name="Drop Down 4" hidden="1">
          <a:extLst>
            <a:ext uri="{63B3BB69-23CF-44E3-9099-C40C66FF867C}">
              <a14:compatExt xmlns:a14="http://schemas.microsoft.com/office/drawing/2010/main" spid="_x0000_s2052"/>
            </a:ext>
            <a:ext uri="{FF2B5EF4-FFF2-40B4-BE49-F238E27FC236}">
              <a16:creationId xmlns:a16="http://schemas.microsoft.com/office/drawing/2014/main" id="{1A6C84EB-09FD-40B8-BD12-281FA15A4AFF}"/>
            </a:ext>
          </a:extLst>
        </xdr:cNvPr>
        <xdr:cNvSpPr/>
      </xdr:nvSpPr>
      <xdr:spPr bwMode="auto">
        <a:xfrm>
          <a:off x="5204460" y="602056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39" name="Drop Down 24" hidden="1">
          <a:extLst>
            <a:ext uri="{63B3BB69-23CF-44E3-9099-C40C66FF867C}">
              <a14:compatExt xmlns:a14="http://schemas.microsoft.com/office/drawing/2010/main" spid="_x0000_s2072"/>
            </a:ext>
            <a:ext uri="{FF2B5EF4-FFF2-40B4-BE49-F238E27FC236}">
              <a16:creationId xmlns:a16="http://schemas.microsoft.com/office/drawing/2014/main" id="{038DA7C2-997F-4043-861B-73FAB3BCDFC2}"/>
            </a:ext>
          </a:extLst>
        </xdr:cNvPr>
        <xdr:cNvSpPr/>
      </xdr:nvSpPr>
      <xdr:spPr bwMode="auto">
        <a:xfrm>
          <a:off x="3901440" y="58940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40" name="Drop Down 24" hidden="1">
          <a:extLst>
            <a:ext uri="{63B3BB69-23CF-44E3-9099-C40C66FF867C}">
              <a14:compatExt xmlns:a14="http://schemas.microsoft.com/office/drawing/2010/main" spid="_x0000_s2072"/>
            </a:ext>
            <a:ext uri="{FF2B5EF4-FFF2-40B4-BE49-F238E27FC236}">
              <a16:creationId xmlns:a16="http://schemas.microsoft.com/office/drawing/2014/main" id="{0EB19151-8626-41F4-9AF8-C9A550BEE170}"/>
            </a:ext>
          </a:extLst>
        </xdr:cNvPr>
        <xdr:cNvSpPr/>
      </xdr:nvSpPr>
      <xdr:spPr bwMode="auto">
        <a:xfrm>
          <a:off x="3901440" y="58940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363</xdr:row>
      <xdr:rowOff>0</xdr:rowOff>
    </xdr:from>
    <xdr:ext cx="2476500" cy="199970"/>
    <xdr:sp macro="" textlink="">
      <xdr:nvSpPr>
        <xdr:cNvPr id="6641" name="Drop Down 24" hidden="1">
          <a:extLst>
            <a:ext uri="{63B3BB69-23CF-44E3-9099-C40C66FF867C}">
              <a14:compatExt xmlns:a14="http://schemas.microsoft.com/office/drawing/2010/main" spid="_x0000_s2072"/>
            </a:ext>
            <a:ext uri="{FF2B5EF4-FFF2-40B4-BE49-F238E27FC236}">
              <a16:creationId xmlns:a16="http://schemas.microsoft.com/office/drawing/2014/main" id="{F4A9A496-0412-437D-A6B2-B76D31D22FF9}"/>
            </a:ext>
          </a:extLst>
        </xdr:cNvPr>
        <xdr:cNvSpPr/>
      </xdr:nvSpPr>
      <xdr:spPr bwMode="auto">
        <a:xfrm>
          <a:off x="3901440" y="58940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353</xdr:row>
      <xdr:rowOff>0</xdr:rowOff>
    </xdr:from>
    <xdr:ext cx="2476500" cy="199970"/>
    <xdr:sp macro="" textlink="">
      <xdr:nvSpPr>
        <xdr:cNvPr id="6642" name="Drop Down 24" hidden="1">
          <a:extLst>
            <a:ext uri="{63B3BB69-23CF-44E3-9099-C40C66FF867C}">
              <a14:compatExt xmlns:a14="http://schemas.microsoft.com/office/drawing/2010/main" spid="_x0000_s2072"/>
            </a:ext>
            <a:ext uri="{FF2B5EF4-FFF2-40B4-BE49-F238E27FC236}">
              <a16:creationId xmlns:a16="http://schemas.microsoft.com/office/drawing/2014/main" id="{BB81ED20-CFC7-40C5-958E-56F136B5A882}"/>
            </a:ext>
          </a:extLst>
        </xdr:cNvPr>
        <xdr:cNvSpPr/>
      </xdr:nvSpPr>
      <xdr:spPr bwMode="auto">
        <a:xfrm>
          <a:off x="4160520" y="147751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184</xdr:row>
      <xdr:rowOff>0</xdr:rowOff>
    </xdr:from>
    <xdr:ext cx="2529840" cy="195685"/>
    <xdr:sp macro="" textlink="">
      <xdr:nvSpPr>
        <xdr:cNvPr id="6643" name="Drop Down 4" hidden="1">
          <a:extLst>
            <a:ext uri="{63B3BB69-23CF-44E3-9099-C40C66FF867C}">
              <a14:compatExt xmlns:a14="http://schemas.microsoft.com/office/drawing/2010/main" spid="_x0000_s2052"/>
            </a:ext>
            <a:ext uri="{FF2B5EF4-FFF2-40B4-BE49-F238E27FC236}">
              <a16:creationId xmlns:a16="http://schemas.microsoft.com/office/drawing/2014/main" id="{11596767-537C-4C50-AD09-2CEB8A67DF7B}"/>
            </a:ext>
          </a:extLst>
        </xdr:cNvPr>
        <xdr:cNvSpPr/>
      </xdr:nvSpPr>
      <xdr:spPr bwMode="auto">
        <a:xfrm>
          <a:off x="5775960" y="29580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184</xdr:row>
      <xdr:rowOff>0</xdr:rowOff>
    </xdr:from>
    <xdr:ext cx="1921468" cy="195685"/>
    <xdr:sp macro="" textlink="">
      <xdr:nvSpPr>
        <xdr:cNvPr id="6644" name="Drop Down 20" hidden="1">
          <a:extLst>
            <a:ext uri="{63B3BB69-23CF-44E3-9099-C40C66FF867C}">
              <a14:compatExt xmlns:a14="http://schemas.microsoft.com/office/drawing/2010/main" spid="_x0000_s2068"/>
            </a:ext>
            <a:ext uri="{FF2B5EF4-FFF2-40B4-BE49-F238E27FC236}">
              <a16:creationId xmlns:a16="http://schemas.microsoft.com/office/drawing/2014/main" id="{E543EA8B-057A-4DAA-A0B4-425CA48385B2}"/>
            </a:ext>
          </a:extLst>
        </xdr:cNvPr>
        <xdr:cNvSpPr/>
      </xdr:nvSpPr>
      <xdr:spPr bwMode="auto">
        <a:xfrm>
          <a:off x="6309360" y="295808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184</xdr:row>
      <xdr:rowOff>0</xdr:rowOff>
    </xdr:from>
    <xdr:ext cx="2476500" cy="199970"/>
    <xdr:sp macro="" textlink="">
      <xdr:nvSpPr>
        <xdr:cNvPr id="6645" name="Drop Down 24" hidden="1">
          <a:extLst>
            <a:ext uri="{63B3BB69-23CF-44E3-9099-C40C66FF867C}">
              <a14:compatExt xmlns:a14="http://schemas.microsoft.com/office/drawing/2010/main" spid="_x0000_s2072"/>
            </a:ext>
            <a:ext uri="{FF2B5EF4-FFF2-40B4-BE49-F238E27FC236}">
              <a16:creationId xmlns:a16="http://schemas.microsoft.com/office/drawing/2014/main" id="{AD38934C-97CB-4D60-8EDE-B149E48CC8CE}"/>
            </a:ext>
          </a:extLst>
        </xdr:cNvPr>
        <xdr:cNvSpPr/>
      </xdr:nvSpPr>
      <xdr:spPr bwMode="auto">
        <a:xfrm>
          <a:off x="4160520" y="295808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184</xdr:row>
      <xdr:rowOff>0</xdr:rowOff>
    </xdr:from>
    <xdr:ext cx="2529840" cy="195685"/>
    <xdr:sp macro="" textlink="">
      <xdr:nvSpPr>
        <xdr:cNvPr id="6646" name="Drop Down 4" hidden="1">
          <a:extLst>
            <a:ext uri="{63B3BB69-23CF-44E3-9099-C40C66FF867C}">
              <a14:compatExt xmlns:a14="http://schemas.microsoft.com/office/drawing/2010/main" spid="_x0000_s2052"/>
            </a:ext>
            <a:ext uri="{FF2B5EF4-FFF2-40B4-BE49-F238E27FC236}">
              <a16:creationId xmlns:a16="http://schemas.microsoft.com/office/drawing/2014/main" id="{762BDB4F-3F4C-4E33-AA34-D426A579E907}"/>
            </a:ext>
          </a:extLst>
        </xdr:cNvPr>
        <xdr:cNvSpPr/>
      </xdr:nvSpPr>
      <xdr:spPr bwMode="auto">
        <a:xfrm>
          <a:off x="5775960" y="29580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184</xdr:row>
      <xdr:rowOff>0</xdr:rowOff>
    </xdr:from>
    <xdr:ext cx="2529840" cy="195685"/>
    <xdr:sp macro="" textlink="">
      <xdr:nvSpPr>
        <xdr:cNvPr id="6647" name="Drop Down 4" hidden="1">
          <a:extLst>
            <a:ext uri="{63B3BB69-23CF-44E3-9099-C40C66FF867C}">
              <a14:compatExt xmlns:a14="http://schemas.microsoft.com/office/drawing/2010/main" spid="_x0000_s2052"/>
            </a:ext>
            <a:ext uri="{FF2B5EF4-FFF2-40B4-BE49-F238E27FC236}">
              <a16:creationId xmlns:a16="http://schemas.microsoft.com/office/drawing/2014/main" id="{57C4059D-21E6-4771-B148-5EB993C80437}"/>
            </a:ext>
          </a:extLst>
        </xdr:cNvPr>
        <xdr:cNvSpPr/>
      </xdr:nvSpPr>
      <xdr:spPr bwMode="auto">
        <a:xfrm>
          <a:off x="5463540" y="29580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184</xdr:row>
      <xdr:rowOff>0</xdr:rowOff>
    </xdr:from>
    <xdr:ext cx="2529840" cy="195685"/>
    <xdr:sp macro="" textlink="">
      <xdr:nvSpPr>
        <xdr:cNvPr id="6648" name="Drop Down 4" hidden="1">
          <a:extLst>
            <a:ext uri="{63B3BB69-23CF-44E3-9099-C40C66FF867C}">
              <a14:compatExt xmlns:a14="http://schemas.microsoft.com/office/drawing/2010/main" spid="_x0000_s2052"/>
            </a:ext>
            <a:ext uri="{FF2B5EF4-FFF2-40B4-BE49-F238E27FC236}">
              <a16:creationId xmlns:a16="http://schemas.microsoft.com/office/drawing/2014/main" id="{2FD82E6C-FD4A-4D1F-BCEC-0B71F935F0C7}"/>
            </a:ext>
          </a:extLst>
        </xdr:cNvPr>
        <xdr:cNvSpPr/>
      </xdr:nvSpPr>
      <xdr:spPr bwMode="auto">
        <a:xfrm>
          <a:off x="5775960" y="29580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184</xdr:row>
      <xdr:rowOff>0</xdr:rowOff>
    </xdr:from>
    <xdr:ext cx="2529840" cy="195685"/>
    <xdr:sp macro="" textlink="">
      <xdr:nvSpPr>
        <xdr:cNvPr id="6649" name="Drop Down 4" hidden="1">
          <a:extLst>
            <a:ext uri="{63B3BB69-23CF-44E3-9099-C40C66FF867C}">
              <a14:compatExt xmlns:a14="http://schemas.microsoft.com/office/drawing/2010/main" spid="_x0000_s2052"/>
            </a:ext>
            <a:ext uri="{FF2B5EF4-FFF2-40B4-BE49-F238E27FC236}">
              <a16:creationId xmlns:a16="http://schemas.microsoft.com/office/drawing/2014/main" id="{63A29508-F08C-47B4-97C9-ED17E791F4DA}"/>
            </a:ext>
          </a:extLst>
        </xdr:cNvPr>
        <xdr:cNvSpPr/>
      </xdr:nvSpPr>
      <xdr:spPr bwMode="auto">
        <a:xfrm>
          <a:off x="5463540" y="295808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0" name="Drop Down 24" hidden="1">
          <a:extLst>
            <a:ext uri="{63B3BB69-23CF-44E3-9099-C40C66FF867C}">
              <a14:compatExt xmlns:a14="http://schemas.microsoft.com/office/drawing/2010/main" spid="_x0000_s2072"/>
            </a:ext>
            <a:ext uri="{FF2B5EF4-FFF2-40B4-BE49-F238E27FC236}">
              <a16:creationId xmlns:a16="http://schemas.microsoft.com/office/drawing/2014/main" id="{BB8CB853-43DA-4EF8-88E5-F88E7914BA37}"/>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1" name="Drop Down 24" hidden="1">
          <a:extLst>
            <a:ext uri="{63B3BB69-23CF-44E3-9099-C40C66FF867C}">
              <a14:compatExt xmlns:a14="http://schemas.microsoft.com/office/drawing/2010/main" spid="_x0000_s2072"/>
            </a:ext>
            <a:ext uri="{FF2B5EF4-FFF2-40B4-BE49-F238E27FC236}">
              <a16:creationId xmlns:a16="http://schemas.microsoft.com/office/drawing/2014/main" id="{EDF4025A-1889-4DD6-AD5B-44EE6B64457D}"/>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2" name="Drop Down 24" hidden="1">
          <a:extLst>
            <a:ext uri="{63B3BB69-23CF-44E3-9099-C40C66FF867C}">
              <a14:compatExt xmlns:a14="http://schemas.microsoft.com/office/drawing/2010/main" spid="_x0000_s2072"/>
            </a:ext>
            <a:ext uri="{FF2B5EF4-FFF2-40B4-BE49-F238E27FC236}">
              <a16:creationId xmlns:a16="http://schemas.microsoft.com/office/drawing/2014/main" id="{BE53C3E7-4E0C-4016-B68E-2C7D67A86C76}"/>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3" name="Drop Down 24" hidden="1">
          <a:extLst>
            <a:ext uri="{63B3BB69-23CF-44E3-9099-C40C66FF867C}">
              <a14:compatExt xmlns:a14="http://schemas.microsoft.com/office/drawing/2010/main" spid="_x0000_s2072"/>
            </a:ext>
            <a:ext uri="{FF2B5EF4-FFF2-40B4-BE49-F238E27FC236}">
              <a16:creationId xmlns:a16="http://schemas.microsoft.com/office/drawing/2014/main" id="{DD21ADE7-F600-4CDA-B8D6-1D4DD36303F4}"/>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4" name="Drop Down 24" hidden="1">
          <a:extLst>
            <a:ext uri="{63B3BB69-23CF-44E3-9099-C40C66FF867C}">
              <a14:compatExt xmlns:a14="http://schemas.microsoft.com/office/drawing/2010/main" spid="_x0000_s2072"/>
            </a:ext>
            <a:ext uri="{FF2B5EF4-FFF2-40B4-BE49-F238E27FC236}">
              <a16:creationId xmlns:a16="http://schemas.microsoft.com/office/drawing/2014/main" id="{3DDE4E26-261E-473E-A54B-35082F6F62D6}"/>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5" name="Drop Down 24" hidden="1">
          <a:extLst>
            <a:ext uri="{63B3BB69-23CF-44E3-9099-C40C66FF867C}">
              <a14:compatExt xmlns:a14="http://schemas.microsoft.com/office/drawing/2010/main" spid="_x0000_s2072"/>
            </a:ext>
            <a:ext uri="{FF2B5EF4-FFF2-40B4-BE49-F238E27FC236}">
              <a16:creationId xmlns:a16="http://schemas.microsoft.com/office/drawing/2014/main" id="{8801CB70-1857-488E-A441-FFB3F867784D}"/>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6" name="Drop Down 24" hidden="1">
          <a:extLst>
            <a:ext uri="{63B3BB69-23CF-44E3-9099-C40C66FF867C}">
              <a14:compatExt xmlns:a14="http://schemas.microsoft.com/office/drawing/2010/main" spid="_x0000_s2072"/>
            </a:ext>
            <a:ext uri="{FF2B5EF4-FFF2-40B4-BE49-F238E27FC236}">
              <a16:creationId xmlns:a16="http://schemas.microsoft.com/office/drawing/2014/main" id="{B701C69C-2084-4212-925C-54032FC9F190}"/>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7" name="Drop Down 24" hidden="1">
          <a:extLst>
            <a:ext uri="{63B3BB69-23CF-44E3-9099-C40C66FF867C}">
              <a14:compatExt xmlns:a14="http://schemas.microsoft.com/office/drawing/2010/main" spid="_x0000_s2072"/>
            </a:ext>
            <a:ext uri="{FF2B5EF4-FFF2-40B4-BE49-F238E27FC236}">
              <a16:creationId xmlns:a16="http://schemas.microsoft.com/office/drawing/2014/main" id="{B74D8062-1DC1-45F7-BCA2-4F7EFCDE76C4}"/>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8" name="Drop Down 24" hidden="1">
          <a:extLst>
            <a:ext uri="{63B3BB69-23CF-44E3-9099-C40C66FF867C}">
              <a14:compatExt xmlns:a14="http://schemas.microsoft.com/office/drawing/2010/main" spid="_x0000_s2072"/>
            </a:ext>
            <a:ext uri="{FF2B5EF4-FFF2-40B4-BE49-F238E27FC236}">
              <a16:creationId xmlns:a16="http://schemas.microsoft.com/office/drawing/2014/main" id="{0C7D97C4-53AA-4489-B325-2A0E9BFACE99}"/>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59" name="Drop Down 24" hidden="1">
          <a:extLst>
            <a:ext uri="{63B3BB69-23CF-44E3-9099-C40C66FF867C}">
              <a14:compatExt xmlns:a14="http://schemas.microsoft.com/office/drawing/2010/main" spid="_x0000_s2072"/>
            </a:ext>
            <a:ext uri="{FF2B5EF4-FFF2-40B4-BE49-F238E27FC236}">
              <a16:creationId xmlns:a16="http://schemas.microsoft.com/office/drawing/2014/main" id="{09863F90-4692-4879-80D8-E8CF1AEF8CC2}"/>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0" name="Drop Down 24" hidden="1">
          <a:extLst>
            <a:ext uri="{63B3BB69-23CF-44E3-9099-C40C66FF867C}">
              <a14:compatExt xmlns:a14="http://schemas.microsoft.com/office/drawing/2010/main" spid="_x0000_s2072"/>
            </a:ext>
            <a:ext uri="{FF2B5EF4-FFF2-40B4-BE49-F238E27FC236}">
              <a16:creationId xmlns:a16="http://schemas.microsoft.com/office/drawing/2014/main" id="{F03C2A6C-CC29-4ED6-8256-EC2CA2C672AD}"/>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1" name="Drop Down 24" hidden="1">
          <a:extLst>
            <a:ext uri="{63B3BB69-23CF-44E3-9099-C40C66FF867C}">
              <a14:compatExt xmlns:a14="http://schemas.microsoft.com/office/drawing/2010/main" spid="_x0000_s2072"/>
            </a:ext>
            <a:ext uri="{FF2B5EF4-FFF2-40B4-BE49-F238E27FC236}">
              <a16:creationId xmlns:a16="http://schemas.microsoft.com/office/drawing/2014/main" id="{526CAC30-71B2-4D4D-9793-EAEAA82A23D6}"/>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2" name="Drop Down 24" hidden="1">
          <a:extLst>
            <a:ext uri="{63B3BB69-23CF-44E3-9099-C40C66FF867C}">
              <a14:compatExt xmlns:a14="http://schemas.microsoft.com/office/drawing/2010/main" spid="_x0000_s2072"/>
            </a:ext>
            <a:ext uri="{FF2B5EF4-FFF2-40B4-BE49-F238E27FC236}">
              <a16:creationId xmlns:a16="http://schemas.microsoft.com/office/drawing/2014/main" id="{69541CFD-4CF2-4D64-998F-A25FB7955160}"/>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3" name="Drop Down 24" hidden="1">
          <a:extLst>
            <a:ext uri="{63B3BB69-23CF-44E3-9099-C40C66FF867C}">
              <a14:compatExt xmlns:a14="http://schemas.microsoft.com/office/drawing/2010/main" spid="_x0000_s2072"/>
            </a:ext>
            <a:ext uri="{FF2B5EF4-FFF2-40B4-BE49-F238E27FC236}">
              <a16:creationId xmlns:a16="http://schemas.microsoft.com/office/drawing/2014/main" id="{8B6C9DF7-33FA-403D-A3B9-C36EA19CB06C}"/>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4" name="Drop Down 24" hidden="1">
          <a:extLst>
            <a:ext uri="{63B3BB69-23CF-44E3-9099-C40C66FF867C}">
              <a14:compatExt xmlns:a14="http://schemas.microsoft.com/office/drawing/2010/main" spid="_x0000_s2072"/>
            </a:ext>
            <a:ext uri="{FF2B5EF4-FFF2-40B4-BE49-F238E27FC236}">
              <a16:creationId xmlns:a16="http://schemas.microsoft.com/office/drawing/2014/main" id="{635A4408-EF11-4949-808D-A53BB8E553E5}"/>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5" name="Drop Down 24" hidden="1">
          <a:extLst>
            <a:ext uri="{63B3BB69-23CF-44E3-9099-C40C66FF867C}">
              <a14:compatExt xmlns:a14="http://schemas.microsoft.com/office/drawing/2010/main" spid="_x0000_s2072"/>
            </a:ext>
            <a:ext uri="{FF2B5EF4-FFF2-40B4-BE49-F238E27FC236}">
              <a16:creationId xmlns:a16="http://schemas.microsoft.com/office/drawing/2014/main" id="{B0323BC6-3A5F-49AF-AF47-12E227866E13}"/>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6" name="Drop Down 24" hidden="1">
          <a:extLst>
            <a:ext uri="{63B3BB69-23CF-44E3-9099-C40C66FF867C}">
              <a14:compatExt xmlns:a14="http://schemas.microsoft.com/office/drawing/2010/main" spid="_x0000_s2072"/>
            </a:ext>
            <a:ext uri="{FF2B5EF4-FFF2-40B4-BE49-F238E27FC236}">
              <a16:creationId xmlns:a16="http://schemas.microsoft.com/office/drawing/2014/main" id="{1E9D3BF3-B73F-41FA-BEB4-82FDE148EE2F}"/>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7" name="Drop Down 24" hidden="1">
          <a:extLst>
            <a:ext uri="{63B3BB69-23CF-44E3-9099-C40C66FF867C}">
              <a14:compatExt xmlns:a14="http://schemas.microsoft.com/office/drawing/2010/main" spid="_x0000_s2072"/>
            </a:ext>
            <a:ext uri="{FF2B5EF4-FFF2-40B4-BE49-F238E27FC236}">
              <a16:creationId xmlns:a16="http://schemas.microsoft.com/office/drawing/2014/main" id="{357F7528-9AC8-4FC6-9DED-A651970FC5FB}"/>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324</xdr:row>
      <xdr:rowOff>0</xdr:rowOff>
    </xdr:from>
    <xdr:ext cx="2476500" cy="199970"/>
    <xdr:sp macro="" textlink="">
      <xdr:nvSpPr>
        <xdr:cNvPr id="6668" name="Drop Down 24" hidden="1">
          <a:extLst>
            <a:ext uri="{63B3BB69-23CF-44E3-9099-C40C66FF867C}">
              <a14:compatExt xmlns:a14="http://schemas.microsoft.com/office/drawing/2010/main" spid="_x0000_s2072"/>
            </a:ext>
            <a:ext uri="{FF2B5EF4-FFF2-40B4-BE49-F238E27FC236}">
              <a16:creationId xmlns:a16="http://schemas.microsoft.com/office/drawing/2014/main" id="{248FEEE0-65B7-45AA-A07E-8E4B459D967E}"/>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07" name="Drop Down 24" hidden="1">
          <a:extLst>
            <a:ext uri="{63B3BB69-23CF-44E3-9099-C40C66FF867C}">
              <a14:compatExt xmlns:a14="http://schemas.microsoft.com/office/drawing/2010/main" spid="_x0000_s2072"/>
            </a:ext>
            <a:ext uri="{FF2B5EF4-FFF2-40B4-BE49-F238E27FC236}">
              <a16:creationId xmlns:a16="http://schemas.microsoft.com/office/drawing/2014/main" id="{6C2CB5B9-09A4-4D45-8567-8D72BC8EA6E0}"/>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08" name="Drop Down 24" hidden="1">
          <a:extLst>
            <a:ext uri="{63B3BB69-23CF-44E3-9099-C40C66FF867C}">
              <a14:compatExt xmlns:a14="http://schemas.microsoft.com/office/drawing/2010/main" spid="_x0000_s2072"/>
            </a:ext>
            <a:ext uri="{FF2B5EF4-FFF2-40B4-BE49-F238E27FC236}">
              <a16:creationId xmlns:a16="http://schemas.microsoft.com/office/drawing/2014/main" id="{681F87AA-B5DD-4195-ACBF-CBC88CB0A902}"/>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09" name="Drop Down 24" hidden="1">
          <a:extLst>
            <a:ext uri="{63B3BB69-23CF-44E3-9099-C40C66FF867C}">
              <a14:compatExt xmlns:a14="http://schemas.microsoft.com/office/drawing/2010/main" spid="_x0000_s2072"/>
            </a:ext>
            <a:ext uri="{FF2B5EF4-FFF2-40B4-BE49-F238E27FC236}">
              <a16:creationId xmlns:a16="http://schemas.microsoft.com/office/drawing/2014/main" id="{79C3B5C3-B9D6-44C9-9268-F55B99490C21}"/>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0" name="Drop Down 24" hidden="1">
          <a:extLst>
            <a:ext uri="{63B3BB69-23CF-44E3-9099-C40C66FF867C}">
              <a14:compatExt xmlns:a14="http://schemas.microsoft.com/office/drawing/2010/main" spid="_x0000_s2072"/>
            </a:ext>
            <a:ext uri="{FF2B5EF4-FFF2-40B4-BE49-F238E27FC236}">
              <a16:creationId xmlns:a16="http://schemas.microsoft.com/office/drawing/2014/main" id="{6DAD75B3-8FF1-456C-8212-C2BED13D8D56}"/>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1" name="Drop Down 24" hidden="1">
          <a:extLst>
            <a:ext uri="{63B3BB69-23CF-44E3-9099-C40C66FF867C}">
              <a14:compatExt xmlns:a14="http://schemas.microsoft.com/office/drawing/2010/main" spid="_x0000_s2072"/>
            </a:ext>
            <a:ext uri="{FF2B5EF4-FFF2-40B4-BE49-F238E27FC236}">
              <a16:creationId xmlns:a16="http://schemas.microsoft.com/office/drawing/2014/main" id="{B7AFA94B-6B53-4219-94B9-58955F00FC1E}"/>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2" name="Drop Down 24" hidden="1">
          <a:extLst>
            <a:ext uri="{63B3BB69-23CF-44E3-9099-C40C66FF867C}">
              <a14:compatExt xmlns:a14="http://schemas.microsoft.com/office/drawing/2010/main" spid="_x0000_s2072"/>
            </a:ext>
            <a:ext uri="{FF2B5EF4-FFF2-40B4-BE49-F238E27FC236}">
              <a16:creationId xmlns:a16="http://schemas.microsoft.com/office/drawing/2014/main" id="{1EE6C9E6-D188-432A-8419-9C26DC985CD9}"/>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3" name="Drop Down 24" hidden="1">
          <a:extLst>
            <a:ext uri="{63B3BB69-23CF-44E3-9099-C40C66FF867C}">
              <a14:compatExt xmlns:a14="http://schemas.microsoft.com/office/drawing/2010/main" spid="_x0000_s2072"/>
            </a:ext>
            <a:ext uri="{FF2B5EF4-FFF2-40B4-BE49-F238E27FC236}">
              <a16:creationId xmlns:a16="http://schemas.microsoft.com/office/drawing/2014/main" id="{75B5E166-3BA0-49A5-BAE2-555527C00C11}"/>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4" name="Drop Down 24" hidden="1">
          <a:extLst>
            <a:ext uri="{63B3BB69-23CF-44E3-9099-C40C66FF867C}">
              <a14:compatExt xmlns:a14="http://schemas.microsoft.com/office/drawing/2010/main" spid="_x0000_s2072"/>
            </a:ext>
            <a:ext uri="{FF2B5EF4-FFF2-40B4-BE49-F238E27FC236}">
              <a16:creationId xmlns:a16="http://schemas.microsoft.com/office/drawing/2014/main" id="{E0D1C955-9BC6-49DE-BD1A-08604773A4BA}"/>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5" name="Drop Down 24" hidden="1">
          <a:extLst>
            <a:ext uri="{63B3BB69-23CF-44E3-9099-C40C66FF867C}">
              <a14:compatExt xmlns:a14="http://schemas.microsoft.com/office/drawing/2010/main" spid="_x0000_s2072"/>
            </a:ext>
            <a:ext uri="{FF2B5EF4-FFF2-40B4-BE49-F238E27FC236}">
              <a16:creationId xmlns:a16="http://schemas.microsoft.com/office/drawing/2014/main" id="{4AFC1F9C-73E7-4862-B955-7B5F7FFC80D5}"/>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6" name="Drop Down 24" hidden="1">
          <a:extLst>
            <a:ext uri="{63B3BB69-23CF-44E3-9099-C40C66FF867C}">
              <a14:compatExt xmlns:a14="http://schemas.microsoft.com/office/drawing/2010/main" spid="_x0000_s2072"/>
            </a:ext>
            <a:ext uri="{FF2B5EF4-FFF2-40B4-BE49-F238E27FC236}">
              <a16:creationId xmlns:a16="http://schemas.microsoft.com/office/drawing/2014/main" id="{4871DB37-295A-4AE2-8E40-0704BB56C2A2}"/>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7" name="Drop Down 24" hidden="1">
          <a:extLst>
            <a:ext uri="{63B3BB69-23CF-44E3-9099-C40C66FF867C}">
              <a14:compatExt xmlns:a14="http://schemas.microsoft.com/office/drawing/2010/main" spid="_x0000_s2072"/>
            </a:ext>
            <a:ext uri="{FF2B5EF4-FFF2-40B4-BE49-F238E27FC236}">
              <a16:creationId xmlns:a16="http://schemas.microsoft.com/office/drawing/2014/main" id="{A75FBB31-61A6-4B29-82CF-DAE8732D9622}"/>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8" name="Drop Down 24" hidden="1">
          <a:extLst>
            <a:ext uri="{63B3BB69-23CF-44E3-9099-C40C66FF867C}">
              <a14:compatExt xmlns:a14="http://schemas.microsoft.com/office/drawing/2010/main" spid="_x0000_s2072"/>
            </a:ext>
            <a:ext uri="{FF2B5EF4-FFF2-40B4-BE49-F238E27FC236}">
              <a16:creationId xmlns:a16="http://schemas.microsoft.com/office/drawing/2014/main" id="{5AE5D0CA-CCBF-4208-B40D-F45284E0D71B}"/>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19" name="Drop Down 24" hidden="1">
          <a:extLst>
            <a:ext uri="{63B3BB69-23CF-44E3-9099-C40C66FF867C}">
              <a14:compatExt xmlns:a14="http://schemas.microsoft.com/office/drawing/2010/main" spid="_x0000_s2072"/>
            </a:ext>
            <a:ext uri="{FF2B5EF4-FFF2-40B4-BE49-F238E27FC236}">
              <a16:creationId xmlns:a16="http://schemas.microsoft.com/office/drawing/2014/main" id="{21053259-7428-4620-9B58-0DCD19434E33}"/>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20" name="Drop Down 24" hidden="1">
          <a:extLst>
            <a:ext uri="{63B3BB69-23CF-44E3-9099-C40C66FF867C}">
              <a14:compatExt xmlns:a14="http://schemas.microsoft.com/office/drawing/2010/main" spid="_x0000_s2072"/>
            </a:ext>
            <a:ext uri="{FF2B5EF4-FFF2-40B4-BE49-F238E27FC236}">
              <a16:creationId xmlns:a16="http://schemas.microsoft.com/office/drawing/2014/main" id="{2A3ABFB0-47C3-42A7-A0E4-799A0AB9C24F}"/>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21" name="Drop Down 24" hidden="1">
          <a:extLst>
            <a:ext uri="{63B3BB69-23CF-44E3-9099-C40C66FF867C}">
              <a14:compatExt xmlns:a14="http://schemas.microsoft.com/office/drawing/2010/main" spid="_x0000_s2072"/>
            </a:ext>
            <a:ext uri="{FF2B5EF4-FFF2-40B4-BE49-F238E27FC236}">
              <a16:creationId xmlns:a16="http://schemas.microsoft.com/office/drawing/2014/main" id="{185444A6-83EE-433B-B689-35EC1D0FEFEF}"/>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22" name="Drop Down 24" hidden="1">
          <a:extLst>
            <a:ext uri="{63B3BB69-23CF-44E3-9099-C40C66FF867C}">
              <a14:compatExt xmlns:a14="http://schemas.microsoft.com/office/drawing/2010/main" spid="_x0000_s2072"/>
            </a:ext>
            <a:ext uri="{FF2B5EF4-FFF2-40B4-BE49-F238E27FC236}">
              <a16:creationId xmlns:a16="http://schemas.microsoft.com/office/drawing/2014/main" id="{6B18A128-3E6A-4E69-87DF-957440E794B7}"/>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23" name="Drop Down 24" hidden="1">
          <a:extLst>
            <a:ext uri="{63B3BB69-23CF-44E3-9099-C40C66FF867C}">
              <a14:compatExt xmlns:a14="http://schemas.microsoft.com/office/drawing/2010/main" spid="_x0000_s2072"/>
            </a:ext>
            <a:ext uri="{FF2B5EF4-FFF2-40B4-BE49-F238E27FC236}">
              <a16:creationId xmlns:a16="http://schemas.microsoft.com/office/drawing/2014/main" id="{96FCDA33-2380-4764-A5D6-96B77952558F}"/>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24" name="Drop Down 24" hidden="1">
          <a:extLst>
            <a:ext uri="{63B3BB69-23CF-44E3-9099-C40C66FF867C}">
              <a14:compatExt xmlns:a14="http://schemas.microsoft.com/office/drawing/2010/main" spid="_x0000_s2072"/>
            </a:ext>
            <a:ext uri="{FF2B5EF4-FFF2-40B4-BE49-F238E27FC236}">
              <a16:creationId xmlns:a16="http://schemas.microsoft.com/office/drawing/2014/main" id="{80B20126-63C7-4323-BAB7-E7198CC6981F}"/>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325</xdr:row>
      <xdr:rowOff>0</xdr:rowOff>
    </xdr:from>
    <xdr:ext cx="2476500" cy="199970"/>
    <xdr:sp macro="" textlink="">
      <xdr:nvSpPr>
        <xdr:cNvPr id="6725" name="Drop Down 24" hidden="1">
          <a:extLst>
            <a:ext uri="{63B3BB69-23CF-44E3-9099-C40C66FF867C}">
              <a14:compatExt xmlns:a14="http://schemas.microsoft.com/office/drawing/2010/main" spid="_x0000_s2072"/>
            </a:ext>
            <a:ext uri="{FF2B5EF4-FFF2-40B4-BE49-F238E27FC236}">
              <a16:creationId xmlns:a16="http://schemas.microsoft.com/office/drawing/2014/main" id="{E519ED95-285D-4B25-B0F9-BEB86C0DAE80}"/>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26" name="Drop Down 24" hidden="1">
          <a:extLst>
            <a:ext uri="{63B3BB69-23CF-44E3-9099-C40C66FF867C}">
              <a14:compatExt xmlns:a14="http://schemas.microsoft.com/office/drawing/2010/main" spid="_x0000_s2072"/>
            </a:ext>
            <a:ext uri="{FF2B5EF4-FFF2-40B4-BE49-F238E27FC236}">
              <a16:creationId xmlns:a16="http://schemas.microsoft.com/office/drawing/2014/main" id="{852F9FFE-05BF-4CE2-88FF-5EBA2091A11A}"/>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27" name="Drop Down 24" hidden="1">
          <a:extLst>
            <a:ext uri="{63B3BB69-23CF-44E3-9099-C40C66FF867C}">
              <a14:compatExt xmlns:a14="http://schemas.microsoft.com/office/drawing/2010/main" spid="_x0000_s2072"/>
            </a:ext>
            <a:ext uri="{FF2B5EF4-FFF2-40B4-BE49-F238E27FC236}">
              <a16:creationId xmlns:a16="http://schemas.microsoft.com/office/drawing/2014/main" id="{FAEBC78C-CED9-4024-9C22-DDE485AF6859}"/>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28" name="Drop Down 24" hidden="1">
          <a:extLst>
            <a:ext uri="{63B3BB69-23CF-44E3-9099-C40C66FF867C}">
              <a14:compatExt xmlns:a14="http://schemas.microsoft.com/office/drawing/2010/main" spid="_x0000_s2072"/>
            </a:ext>
            <a:ext uri="{FF2B5EF4-FFF2-40B4-BE49-F238E27FC236}">
              <a16:creationId xmlns:a16="http://schemas.microsoft.com/office/drawing/2014/main" id="{20FBBBBC-0098-47AA-8965-D38A9FDA183C}"/>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29" name="Drop Down 24" hidden="1">
          <a:extLst>
            <a:ext uri="{63B3BB69-23CF-44E3-9099-C40C66FF867C}">
              <a14:compatExt xmlns:a14="http://schemas.microsoft.com/office/drawing/2010/main" spid="_x0000_s2072"/>
            </a:ext>
            <a:ext uri="{FF2B5EF4-FFF2-40B4-BE49-F238E27FC236}">
              <a16:creationId xmlns:a16="http://schemas.microsoft.com/office/drawing/2014/main" id="{BA2E1540-695D-42A3-803F-7D74D5CB7D45}"/>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0" name="Drop Down 24" hidden="1">
          <a:extLst>
            <a:ext uri="{63B3BB69-23CF-44E3-9099-C40C66FF867C}">
              <a14:compatExt xmlns:a14="http://schemas.microsoft.com/office/drawing/2010/main" spid="_x0000_s2072"/>
            </a:ext>
            <a:ext uri="{FF2B5EF4-FFF2-40B4-BE49-F238E27FC236}">
              <a16:creationId xmlns:a16="http://schemas.microsoft.com/office/drawing/2014/main" id="{36034D44-EDF9-41FC-A721-87B4518AE264}"/>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1" name="Drop Down 24" hidden="1">
          <a:extLst>
            <a:ext uri="{63B3BB69-23CF-44E3-9099-C40C66FF867C}">
              <a14:compatExt xmlns:a14="http://schemas.microsoft.com/office/drawing/2010/main" spid="_x0000_s2072"/>
            </a:ext>
            <a:ext uri="{FF2B5EF4-FFF2-40B4-BE49-F238E27FC236}">
              <a16:creationId xmlns:a16="http://schemas.microsoft.com/office/drawing/2014/main" id="{2FBBE958-E56F-4251-8FC7-8A486F55B031}"/>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2" name="Drop Down 24" hidden="1">
          <a:extLst>
            <a:ext uri="{63B3BB69-23CF-44E3-9099-C40C66FF867C}">
              <a14:compatExt xmlns:a14="http://schemas.microsoft.com/office/drawing/2010/main" spid="_x0000_s2072"/>
            </a:ext>
            <a:ext uri="{FF2B5EF4-FFF2-40B4-BE49-F238E27FC236}">
              <a16:creationId xmlns:a16="http://schemas.microsoft.com/office/drawing/2014/main" id="{B299F458-DBEF-493E-A822-2AFDF937485C}"/>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3" name="Drop Down 24" hidden="1">
          <a:extLst>
            <a:ext uri="{63B3BB69-23CF-44E3-9099-C40C66FF867C}">
              <a14:compatExt xmlns:a14="http://schemas.microsoft.com/office/drawing/2010/main" spid="_x0000_s2072"/>
            </a:ext>
            <a:ext uri="{FF2B5EF4-FFF2-40B4-BE49-F238E27FC236}">
              <a16:creationId xmlns:a16="http://schemas.microsoft.com/office/drawing/2014/main" id="{56342F4F-91B9-48A4-882C-38D428F5A035}"/>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4" name="Drop Down 24" hidden="1">
          <a:extLst>
            <a:ext uri="{63B3BB69-23CF-44E3-9099-C40C66FF867C}">
              <a14:compatExt xmlns:a14="http://schemas.microsoft.com/office/drawing/2010/main" spid="_x0000_s2072"/>
            </a:ext>
            <a:ext uri="{FF2B5EF4-FFF2-40B4-BE49-F238E27FC236}">
              <a16:creationId xmlns:a16="http://schemas.microsoft.com/office/drawing/2014/main" id="{031A0976-94CF-4FC4-B944-B1710C513BF8}"/>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5" name="Drop Down 24" hidden="1">
          <a:extLst>
            <a:ext uri="{63B3BB69-23CF-44E3-9099-C40C66FF867C}">
              <a14:compatExt xmlns:a14="http://schemas.microsoft.com/office/drawing/2010/main" spid="_x0000_s2072"/>
            </a:ext>
            <a:ext uri="{FF2B5EF4-FFF2-40B4-BE49-F238E27FC236}">
              <a16:creationId xmlns:a16="http://schemas.microsoft.com/office/drawing/2014/main" id="{EF2EED05-6545-4486-A7A4-93C953CD626F}"/>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6" name="Drop Down 24" hidden="1">
          <a:extLst>
            <a:ext uri="{63B3BB69-23CF-44E3-9099-C40C66FF867C}">
              <a14:compatExt xmlns:a14="http://schemas.microsoft.com/office/drawing/2010/main" spid="_x0000_s2072"/>
            </a:ext>
            <a:ext uri="{FF2B5EF4-FFF2-40B4-BE49-F238E27FC236}">
              <a16:creationId xmlns:a16="http://schemas.microsoft.com/office/drawing/2014/main" id="{5ADD51FD-2125-4518-96DC-50ECB5F3E1E6}"/>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7" name="Drop Down 24" hidden="1">
          <a:extLst>
            <a:ext uri="{63B3BB69-23CF-44E3-9099-C40C66FF867C}">
              <a14:compatExt xmlns:a14="http://schemas.microsoft.com/office/drawing/2010/main" spid="_x0000_s2072"/>
            </a:ext>
            <a:ext uri="{FF2B5EF4-FFF2-40B4-BE49-F238E27FC236}">
              <a16:creationId xmlns:a16="http://schemas.microsoft.com/office/drawing/2014/main" id="{023F04F4-740C-4688-B6F4-AC923EEC079E}"/>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8" name="Drop Down 24" hidden="1">
          <a:extLst>
            <a:ext uri="{63B3BB69-23CF-44E3-9099-C40C66FF867C}">
              <a14:compatExt xmlns:a14="http://schemas.microsoft.com/office/drawing/2010/main" spid="_x0000_s2072"/>
            </a:ext>
            <a:ext uri="{FF2B5EF4-FFF2-40B4-BE49-F238E27FC236}">
              <a16:creationId xmlns:a16="http://schemas.microsoft.com/office/drawing/2014/main" id="{1364ACB4-CBDB-4053-B8C7-B9BB0FD2B5FE}"/>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39" name="Drop Down 24" hidden="1">
          <a:extLst>
            <a:ext uri="{63B3BB69-23CF-44E3-9099-C40C66FF867C}">
              <a14:compatExt xmlns:a14="http://schemas.microsoft.com/office/drawing/2010/main" spid="_x0000_s2072"/>
            </a:ext>
            <a:ext uri="{FF2B5EF4-FFF2-40B4-BE49-F238E27FC236}">
              <a16:creationId xmlns:a16="http://schemas.microsoft.com/office/drawing/2014/main" id="{5F5789FD-814D-47D1-BDB2-8943ED9FD6AE}"/>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40" name="Drop Down 24" hidden="1">
          <a:extLst>
            <a:ext uri="{63B3BB69-23CF-44E3-9099-C40C66FF867C}">
              <a14:compatExt xmlns:a14="http://schemas.microsoft.com/office/drawing/2010/main" spid="_x0000_s2072"/>
            </a:ext>
            <a:ext uri="{FF2B5EF4-FFF2-40B4-BE49-F238E27FC236}">
              <a16:creationId xmlns:a16="http://schemas.microsoft.com/office/drawing/2014/main" id="{4E851BC1-32C0-43C9-B77B-BA18E0167A9F}"/>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41" name="Drop Down 24" hidden="1">
          <a:extLst>
            <a:ext uri="{63B3BB69-23CF-44E3-9099-C40C66FF867C}">
              <a14:compatExt xmlns:a14="http://schemas.microsoft.com/office/drawing/2010/main" spid="_x0000_s2072"/>
            </a:ext>
            <a:ext uri="{FF2B5EF4-FFF2-40B4-BE49-F238E27FC236}">
              <a16:creationId xmlns:a16="http://schemas.microsoft.com/office/drawing/2014/main" id="{D697A25C-676B-4333-BE90-AD879E5CE54F}"/>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42" name="Drop Down 24" hidden="1">
          <a:extLst>
            <a:ext uri="{63B3BB69-23CF-44E3-9099-C40C66FF867C}">
              <a14:compatExt xmlns:a14="http://schemas.microsoft.com/office/drawing/2010/main" spid="_x0000_s2072"/>
            </a:ext>
            <a:ext uri="{FF2B5EF4-FFF2-40B4-BE49-F238E27FC236}">
              <a16:creationId xmlns:a16="http://schemas.microsoft.com/office/drawing/2014/main" id="{6114235D-F9AE-4DAD-B735-CB2A26E6EE10}"/>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43" name="Drop Down 24" hidden="1">
          <a:extLst>
            <a:ext uri="{63B3BB69-23CF-44E3-9099-C40C66FF867C}">
              <a14:compatExt xmlns:a14="http://schemas.microsoft.com/office/drawing/2010/main" spid="_x0000_s2072"/>
            </a:ext>
            <a:ext uri="{FF2B5EF4-FFF2-40B4-BE49-F238E27FC236}">
              <a16:creationId xmlns:a16="http://schemas.microsoft.com/office/drawing/2014/main" id="{3FC4D2FF-2B63-43FB-A08B-F7377CBF9879}"/>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326</xdr:row>
      <xdr:rowOff>0</xdr:rowOff>
    </xdr:from>
    <xdr:ext cx="2476500" cy="199970"/>
    <xdr:sp macro="" textlink="">
      <xdr:nvSpPr>
        <xdr:cNvPr id="6744" name="Drop Down 24" hidden="1">
          <a:extLst>
            <a:ext uri="{63B3BB69-23CF-44E3-9099-C40C66FF867C}">
              <a14:compatExt xmlns:a14="http://schemas.microsoft.com/office/drawing/2010/main" spid="_x0000_s2072"/>
            </a:ext>
            <a:ext uri="{FF2B5EF4-FFF2-40B4-BE49-F238E27FC236}">
              <a16:creationId xmlns:a16="http://schemas.microsoft.com/office/drawing/2014/main" id="{4D944C22-C11B-461D-BB2D-18FAD985FFAD}"/>
            </a:ext>
          </a:extLst>
        </xdr:cNvPr>
        <xdr:cNvSpPr/>
      </xdr:nvSpPr>
      <xdr:spPr bwMode="auto">
        <a:xfrm>
          <a:off x="4160520" y="558317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45" name="Drop Down 24" hidden="1">
          <a:extLst>
            <a:ext uri="{63B3BB69-23CF-44E3-9099-C40C66FF867C}">
              <a14:compatExt xmlns:a14="http://schemas.microsoft.com/office/drawing/2010/main" spid="_x0000_s2072"/>
            </a:ext>
            <a:ext uri="{FF2B5EF4-FFF2-40B4-BE49-F238E27FC236}">
              <a16:creationId xmlns:a16="http://schemas.microsoft.com/office/drawing/2014/main" id="{C1E6A992-772B-4891-ABAD-0829517CAEDF}"/>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46" name="Drop Down 24" hidden="1">
          <a:extLst>
            <a:ext uri="{63B3BB69-23CF-44E3-9099-C40C66FF867C}">
              <a14:compatExt xmlns:a14="http://schemas.microsoft.com/office/drawing/2010/main" spid="_x0000_s2072"/>
            </a:ext>
            <a:ext uri="{FF2B5EF4-FFF2-40B4-BE49-F238E27FC236}">
              <a16:creationId xmlns:a16="http://schemas.microsoft.com/office/drawing/2014/main" id="{D3BD6F49-86B9-4AAF-8BDC-552FCBB60A8B}"/>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47" name="Drop Down 24" hidden="1">
          <a:extLst>
            <a:ext uri="{63B3BB69-23CF-44E3-9099-C40C66FF867C}">
              <a14:compatExt xmlns:a14="http://schemas.microsoft.com/office/drawing/2010/main" spid="_x0000_s2072"/>
            </a:ext>
            <a:ext uri="{FF2B5EF4-FFF2-40B4-BE49-F238E27FC236}">
              <a16:creationId xmlns:a16="http://schemas.microsoft.com/office/drawing/2014/main" id="{F7164653-B566-4BFB-B387-329A95691E35}"/>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48" name="Drop Down 24" hidden="1">
          <a:extLst>
            <a:ext uri="{63B3BB69-23CF-44E3-9099-C40C66FF867C}">
              <a14:compatExt xmlns:a14="http://schemas.microsoft.com/office/drawing/2010/main" spid="_x0000_s2072"/>
            </a:ext>
            <a:ext uri="{FF2B5EF4-FFF2-40B4-BE49-F238E27FC236}">
              <a16:creationId xmlns:a16="http://schemas.microsoft.com/office/drawing/2014/main" id="{392B25C6-2A19-47E6-ACBC-AECB5A024924}"/>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49" name="Drop Down 24" hidden="1">
          <a:extLst>
            <a:ext uri="{63B3BB69-23CF-44E3-9099-C40C66FF867C}">
              <a14:compatExt xmlns:a14="http://schemas.microsoft.com/office/drawing/2010/main" spid="_x0000_s2072"/>
            </a:ext>
            <a:ext uri="{FF2B5EF4-FFF2-40B4-BE49-F238E27FC236}">
              <a16:creationId xmlns:a16="http://schemas.microsoft.com/office/drawing/2014/main" id="{6B463BA9-3B62-4C40-B584-43380FB12186}"/>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0" name="Drop Down 24" hidden="1">
          <a:extLst>
            <a:ext uri="{63B3BB69-23CF-44E3-9099-C40C66FF867C}">
              <a14:compatExt xmlns:a14="http://schemas.microsoft.com/office/drawing/2010/main" spid="_x0000_s2072"/>
            </a:ext>
            <a:ext uri="{FF2B5EF4-FFF2-40B4-BE49-F238E27FC236}">
              <a16:creationId xmlns:a16="http://schemas.microsoft.com/office/drawing/2014/main" id="{FB8724CA-F2EB-4B98-AFA9-9E25FC2E6DD4}"/>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1" name="Drop Down 24" hidden="1">
          <a:extLst>
            <a:ext uri="{63B3BB69-23CF-44E3-9099-C40C66FF867C}">
              <a14:compatExt xmlns:a14="http://schemas.microsoft.com/office/drawing/2010/main" spid="_x0000_s2072"/>
            </a:ext>
            <a:ext uri="{FF2B5EF4-FFF2-40B4-BE49-F238E27FC236}">
              <a16:creationId xmlns:a16="http://schemas.microsoft.com/office/drawing/2014/main" id="{893AAD07-AF36-4100-9A0A-ED940A7CDB1A}"/>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2" name="Drop Down 24" hidden="1">
          <a:extLst>
            <a:ext uri="{63B3BB69-23CF-44E3-9099-C40C66FF867C}">
              <a14:compatExt xmlns:a14="http://schemas.microsoft.com/office/drawing/2010/main" spid="_x0000_s2072"/>
            </a:ext>
            <a:ext uri="{FF2B5EF4-FFF2-40B4-BE49-F238E27FC236}">
              <a16:creationId xmlns:a16="http://schemas.microsoft.com/office/drawing/2014/main" id="{733259D0-0F8E-425A-98F4-DFA658A00BF9}"/>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3" name="Drop Down 24" hidden="1">
          <a:extLst>
            <a:ext uri="{63B3BB69-23CF-44E3-9099-C40C66FF867C}">
              <a14:compatExt xmlns:a14="http://schemas.microsoft.com/office/drawing/2010/main" spid="_x0000_s2072"/>
            </a:ext>
            <a:ext uri="{FF2B5EF4-FFF2-40B4-BE49-F238E27FC236}">
              <a16:creationId xmlns:a16="http://schemas.microsoft.com/office/drawing/2014/main" id="{A04C9598-616E-4773-BE0E-427B83A79EB9}"/>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4" name="Drop Down 24" hidden="1">
          <a:extLst>
            <a:ext uri="{63B3BB69-23CF-44E3-9099-C40C66FF867C}">
              <a14:compatExt xmlns:a14="http://schemas.microsoft.com/office/drawing/2010/main" spid="_x0000_s2072"/>
            </a:ext>
            <a:ext uri="{FF2B5EF4-FFF2-40B4-BE49-F238E27FC236}">
              <a16:creationId xmlns:a16="http://schemas.microsoft.com/office/drawing/2014/main" id="{5EBF21A2-CED9-4DAC-8136-ECE75C23031E}"/>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5" name="Drop Down 24" hidden="1">
          <a:extLst>
            <a:ext uri="{63B3BB69-23CF-44E3-9099-C40C66FF867C}">
              <a14:compatExt xmlns:a14="http://schemas.microsoft.com/office/drawing/2010/main" spid="_x0000_s2072"/>
            </a:ext>
            <a:ext uri="{FF2B5EF4-FFF2-40B4-BE49-F238E27FC236}">
              <a16:creationId xmlns:a16="http://schemas.microsoft.com/office/drawing/2014/main" id="{4EA4B588-1396-471E-9E42-669FE0E2E0A8}"/>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6" name="Drop Down 24" hidden="1">
          <a:extLst>
            <a:ext uri="{63B3BB69-23CF-44E3-9099-C40C66FF867C}">
              <a14:compatExt xmlns:a14="http://schemas.microsoft.com/office/drawing/2010/main" spid="_x0000_s2072"/>
            </a:ext>
            <a:ext uri="{FF2B5EF4-FFF2-40B4-BE49-F238E27FC236}">
              <a16:creationId xmlns:a16="http://schemas.microsoft.com/office/drawing/2014/main" id="{6FA0E024-25D0-4CA2-B7D5-FA4927C40B43}"/>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7" name="Drop Down 24" hidden="1">
          <a:extLst>
            <a:ext uri="{63B3BB69-23CF-44E3-9099-C40C66FF867C}">
              <a14:compatExt xmlns:a14="http://schemas.microsoft.com/office/drawing/2010/main" spid="_x0000_s2072"/>
            </a:ext>
            <a:ext uri="{FF2B5EF4-FFF2-40B4-BE49-F238E27FC236}">
              <a16:creationId xmlns:a16="http://schemas.microsoft.com/office/drawing/2014/main" id="{520B196E-C3D1-4E4E-9BF4-58B125486DCE}"/>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8" name="Drop Down 24" hidden="1">
          <a:extLst>
            <a:ext uri="{63B3BB69-23CF-44E3-9099-C40C66FF867C}">
              <a14:compatExt xmlns:a14="http://schemas.microsoft.com/office/drawing/2010/main" spid="_x0000_s2072"/>
            </a:ext>
            <a:ext uri="{FF2B5EF4-FFF2-40B4-BE49-F238E27FC236}">
              <a16:creationId xmlns:a16="http://schemas.microsoft.com/office/drawing/2014/main" id="{D33A5FBA-4ADC-43E5-AAA8-0763E0D21FDA}"/>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59" name="Drop Down 24" hidden="1">
          <a:extLst>
            <a:ext uri="{63B3BB69-23CF-44E3-9099-C40C66FF867C}">
              <a14:compatExt xmlns:a14="http://schemas.microsoft.com/office/drawing/2010/main" spid="_x0000_s2072"/>
            </a:ext>
            <a:ext uri="{FF2B5EF4-FFF2-40B4-BE49-F238E27FC236}">
              <a16:creationId xmlns:a16="http://schemas.microsoft.com/office/drawing/2014/main" id="{F041CE4E-3945-4D7D-9504-47E8B4CD5B9E}"/>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60" name="Drop Down 24" hidden="1">
          <a:extLst>
            <a:ext uri="{63B3BB69-23CF-44E3-9099-C40C66FF867C}">
              <a14:compatExt xmlns:a14="http://schemas.microsoft.com/office/drawing/2010/main" spid="_x0000_s2072"/>
            </a:ext>
            <a:ext uri="{FF2B5EF4-FFF2-40B4-BE49-F238E27FC236}">
              <a16:creationId xmlns:a16="http://schemas.microsoft.com/office/drawing/2014/main" id="{DB5155A3-E54B-4FD6-B2B8-B3A39C0B4267}"/>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61" name="Drop Down 24" hidden="1">
          <a:extLst>
            <a:ext uri="{63B3BB69-23CF-44E3-9099-C40C66FF867C}">
              <a14:compatExt xmlns:a14="http://schemas.microsoft.com/office/drawing/2010/main" spid="_x0000_s2072"/>
            </a:ext>
            <a:ext uri="{FF2B5EF4-FFF2-40B4-BE49-F238E27FC236}">
              <a16:creationId xmlns:a16="http://schemas.microsoft.com/office/drawing/2014/main" id="{498C16AC-8B5B-4DBE-8396-B7715F9E5FF4}"/>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62" name="Drop Down 24" hidden="1">
          <a:extLst>
            <a:ext uri="{63B3BB69-23CF-44E3-9099-C40C66FF867C}">
              <a14:compatExt xmlns:a14="http://schemas.microsoft.com/office/drawing/2010/main" spid="_x0000_s2072"/>
            </a:ext>
            <a:ext uri="{FF2B5EF4-FFF2-40B4-BE49-F238E27FC236}">
              <a16:creationId xmlns:a16="http://schemas.microsoft.com/office/drawing/2014/main" id="{83CFF28B-FDB7-423C-902C-A081F6710502}"/>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318</xdr:row>
      <xdr:rowOff>0</xdr:rowOff>
    </xdr:from>
    <xdr:ext cx="2476500" cy="199970"/>
    <xdr:sp macro="" textlink="">
      <xdr:nvSpPr>
        <xdr:cNvPr id="6763" name="Drop Down 24" hidden="1">
          <a:extLst>
            <a:ext uri="{63B3BB69-23CF-44E3-9099-C40C66FF867C}">
              <a14:compatExt xmlns:a14="http://schemas.microsoft.com/office/drawing/2010/main" spid="_x0000_s2072"/>
            </a:ext>
            <a:ext uri="{FF2B5EF4-FFF2-40B4-BE49-F238E27FC236}">
              <a16:creationId xmlns:a16="http://schemas.microsoft.com/office/drawing/2014/main" id="{52F8BE0B-7AE2-40BE-A447-2988725A2613}"/>
            </a:ext>
          </a:extLst>
        </xdr:cNvPr>
        <xdr:cNvSpPr/>
      </xdr:nvSpPr>
      <xdr:spPr bwMode="auto">
        <a:xfrm>
          <a:off x="4160520" y="560298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64" name="Drop Down 24" hidden="1">
          <a:extLst>
            <a:ext uri="{63B3BB69-23CF-44E3-9099-C40C66FF867C}">
              <a14:compatExt xmlns:a14="http://schemas.microsoft.com/office/drawing/2010/main" spid="_x0000_s2072"/>
            </a:ext>
            <a:ext uri="{FF2B5EF4-FFF2-40B4-BE49-F238E27FC236}">
              <a16:creationId xmlns:a16="http://schemas.microsoft.com/office/drawing/2014/main" id="{B4EEC096-1564-4BCC-823F-B46AB824E9CD}"/>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65" name="Drop Down 24" hidden="1">
          <a:extLst>
            <a:ext uri="{63B3BB69-23CF-44E3-9099-C40C66FF867C}">
              <a14:compatExt xmlns:a14="http://schemas.microsoft.com/office/drawing/2010/main" spid="_x0000_s2072"/>
            </a:ext>
            <a:ext uri="{FF2B5EF4-FFF2-40B4-BE49-F238E27FC236}">
              <a16:creationId xmlns:a16="http://schemas.microsoft.com/office/drawing/2014/main" id="{1B1A09B1-40F3-4F3B-8E77-06F80F419E3A}"/>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66" name="Drop Down 24" hidden="1">
          <a:extLst>
            <a:ext uri="{63B3BB69-23CF-44E3-9099-C40C66FF867C}">
              <a14:compatExt xmlns:a14="http://schemas.microsoft.com/office/drawing/2010/main" spid="_x0000_s2072"/>
            </a:ext>
            <a:ext uri="{FF2B5EF4-FFF2-40B4-BE49-F238E27FC236}">
              <a16:creationId xmlns:a16="http://schemas.microsoft.com/office/drawing/2014/main" id="{A2D83675-A796-486E-AAF2-2CCE77E7E3F0}"/>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67" name="Drop Down 24" hidden="1">
          <a:extLst>
            <a:ext uri="{63B3BB69-23CF-44E3-9099-C40C66FF867C}">
              <a14:compatExt xmlns:a14="http://schemas.microsoft.com/office/drawing/2010/main" spid="_x0000_s2072"/>
            </a:ext>
            <a:ext uri="{FF2B5EF4-FFF2-40B4-BE49-F238E27FC236}">
              <a16:creationId xmlns:a16="http://schemas.microsoft.com/office/drawing/2014/main" id="{6F16915D-001B-4796-9390-8F1AF19179A7}"/>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68" name="Drop Down 24" hidden="1">
          <a:extLst>
            <a:ext uri="{63B3BB69-23CF-44E3-9099-C40C66FF867C}">
              <a14:compatExt xmlns:a14="http://schemas.microsoft.com/office/drawing/2010/main" spid="_x0000_s2072"/>
            </a:ext>
            <a:ext uri="{FF2B5EF4-FFF2-40B4-BE49-F238E27FC236}">
              <a16:creationId xmlns:a16="http://schemas.microsoft.com/office/drawing/2014/main" id="{F0F83AAF-A5E1-4595-BE67-D1A0E72699D0}"/>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69" name="Drop Down 24" hidden="1">
          <a:extLst>
            <a:ext uri="{63B3BB69-23CF-44E3-9099-C40C66FF867C}">
              <a14:compatExt xmlns:a14="http://schemas.microsoft.com/office/drawing/2010/main" spid="_x0000_s2072"/>
            </a:ext>
            <a:ext uri="{FF2B5EF4-FFF2-40B4-BE49-F238E27FC236}">
              <a16:creationId xmlns:a16="http://schemas.microsoft.com/office/drawing/2014/main" id="{73268A1F-BC85-4DCC-8779-070BCB41831A}"/>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0" name="Drop Down 24" hidden="1">
          <a:extLst>
            <a:ext uri="{63B3BB69-23CF-44E3-9099-C40C66FF867C}">
              <a14:compatExt xmlns:a14="http://schemas.microsoft.com/office/drawing/2010/main" spid="_x0000_s2072"/>
            </a:ext>
            <a:ext uri="{FF2B5EF4-FFF2-40B4-BE49-F238E27FC236}">
              <a16:creationId xmlns:a16="http://schemas.microsoft.com/office/drawing/2014/main" id="{AEF93741-0891-4561-A2B8-8BD8B74C4391}"/>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1" name="Drop Down 24" hidden="1">
          <a:extLst>
            <a:ext uri="{63B3BB69-23CF-44E3-9099-C40C66FF867C}">
              <a14:compatExt xmlns:a14="http://schemas.microsoft.com/office/drawing/2010/main" spid="_x0000_s2072"/>
            </a:ext>
            <a:ext uri="{FF2B5EF4-FFF2-40B4-BE49-F238E27FC236}">
              <a16:creationId xmlns:a16="http://schemas.microsoft.com/office/drawing/2014/main" id="{A2DBC266-99C6-4D0B-94F7-EB8960D443AD}"/>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2" name="Drop Down 24" hidden="1">
          <a:extLst>
            <a:ext uri="{63B3BB69-23CF-44E3-9099-C40C66FF867C}">
              <a14:compatExt xmlns:a14="http://schemas.microsoft.com/office/drawing/2010/main" spid="_x0000_s2072"/>
            </a:ext>
            <a:ext uri="{FF2B5EF4-FFF2-40B4-BE49-F238E27FC236}">
              <a16:creationId xmlns:a16="http://schemas.microsoft.com/office/drawing/2014/main" id="{47F47547-4CF0-4DB8-8DB7-B432727E0D1A}"/>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3" name="Drop Down 24" hidden="1">
          <a:extLst>
            <a:ext uri="{63B3BB69-23CF-44E3-9099-C40C66FF867C}">
              <a14:compatExt xmlns:a14="http://schemas.microsoft.com/office/drawing/2010/main" spid="_x0000_s2072"/>
            </a:ext>
            <a:ext uri="{FF2B5EF4-FFF2-40B4-BE49-F238E27FC236}">
              <a16:creationId xmlns:a16="http://schemas.microsoft.com/office/drawing/2014/main" id="{BAABFBAC-421D-4FB7-AB6D-A93096074041}"/>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4" name="Drop Down 24" hidden="1">
          <a:extLst>
            <a:ext uri="{63B3BB69-23CF-44E3-9099-C40C66FF867C}">
              <a14:compatExt xmlns:a14="http://schemas.microsoft.com/office/drawing/2010/main" spid="_x0000_s2072"/>
            </a:ext>
            <a:ext uri="{FF2B5EF4-FFF2-40B4-BE49-F238E27FC236}">
              <a16:creationId xmlns:a16="http://schemas.microsoft.com/office/drawing/2014/main" id="{1346C740-18A7-4EF3-8334-3F995BB3E1D2}"/>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5" name="Drop Down 24" hidden="1">
          <a:extLst>
            <a:ext uri="{63B3BB69-23CF-44E3-9099-C40C66FF867C}">
              <a14:compatExt xmlns:a14="http://schemas.microsoft.com/office/drawing/2010/main" spid="_x0000_s2072"/>
            </a:ext>
            <a:ext uri="{FF2B5EF4-FFF2-40B4-BE49-F238E27FC236}">
              <a16:creationId xmlns:a16="http://schemas.microsoft.com/office/drawing/2014/main" id="{D93E2F07-5EDE-4518-ADDF-0A7BC31E8BC0}"/>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6" name="Drop Down 24" hidden="1">
          <a:extLst>
            <a:ext uri="{63B3BB69-23CF-44E3-9099-C40C66FF867C}">
              <a14:compatExt xmlns:a14="http://schemas.microsoft.com/office/drawing/2010/main" spid="_x0000_s2072"/>
            </a:ext>
            <a:ext uri="{FF2B5EF4-FFF2-40B4-BE49-F238E27FC236}">
              <a16:creationId xmlns:a16="http://schemas.microsoft.com/office/drawing/2014/main" id="{0C503E44-D494-4B86-B969-147E2C5AD8EE}"/>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7" name="Drop Down 24" hidden="1">
          <a:extLst>
            <a:ext uri="{63B3BB69-23CF-44E3-9099-C40C66FF867C}">
              <a14:compatExt xmlns:a14="http://schemas.microsoft.com/office/drawing/2010/main" spid="_x0000_s2072"/>
            </a:ext>
            <a:ext uri="{FF2B5EF4-FFF2-40B4-BE49-F238E27FC236}">
              <a16:creationId xmlns:a16="http://schemas.microsoft.com/office/drawing/2014/main" id="{A067E9A6-B299-467A-B371-299E0749D8AD}"/>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8" name="Drop Down 24" hidden="1">
          <a:extLst>
            <a:ext uri="{63B3BB69-23CF-44E3-9099-C40C66FF867C}">
              <a14:compatExt xmlns:a14="http://schemas.microsoft.com/office/drawing/2010/main" spid="_x0000_s2072"/>
            </a:ext>
            <a:ext uri="{FF2B5EF4-FFF2-40B4-BE49-F238E27FC236}">
              <a16:creationId xmlns:a16="http://schemas.microsoft.com/office/drawing/2014/main" id="{67BE397C-8113-42DA-B549-C65010D58C8B}"/>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79" name="Drop Down 24" hidden="1">
          <a:extLst>
            <a:ext uri="{63B3BB69-23CF-44E3-9099-C40C66FF867C}">
              <a14:compatExt xmlns:a14="http://schemas.microsoft.com/office/drawing/2010/main" spid="_x0000_s2072"/>
            </a:ext>
            <a:ext uri="{FF2B5EF4-FFF2-40B4-BE49-F238E27FC236}">
              <a16:creationId xmlns:a16="http://schemas.microsoft.com/office/drawing/2014/main" id="{03955A2B-C09A-4B75-837E-55239F31286D}"/>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80" name="Drop Down 24" hidden="1">
          <a:extLst>
            <a:ext uri="{63B3BB69-23CF-44E3-9099-C40C66FF867C}">
              <a14:compatExt xmlns:a14="http://schemas.microsoft.com/office/drawing/2010/main" spid="_x0000_s2072"/>
            </a:ext>
            <a:ext uri="{FF2B5EF4-FFF2-40B4-BE49-F238E27FC236}">
              <a16:creationId xmlns:a16="http://schemas.microsoft.com/office/drawing/2014/main" id="{3A669D1A-1022-481D-BAA2-D52DBBE6FA3C}"/>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81" name="Drop Down 24" hidden="1">
          <a:extLst>
            <a:ext uri="{63B3BB69-23CF-44E3-9099-C40C66FF867C}">
              <a14:compatExt xmlns:a14="http://schemas.microsoft.com/office/drawing/2010/main" spid="_x0000_s2072"/>
            </a:ext>
            <a:ext uri="{FF2B5EF4-FFF2-40B4-BE49-F238E27FC236}">
              <a16:creationId xmlns:a16="http://schemas.microsoft.com/office/drawing/2014/main" id="{6747CE35-2A1F-440D-BBAE-8C91DFE7517F}"/>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319</xdr:row>
      <xdr:rowOff>0</xdr:rowOff>
    </xdr:from>
    <xdr:ext cx="2476500" cy="199970"/>
    <xdr:sp macro="" textlink="">
      <xdr:nvSpPr>
        <xdr:cNvPr id="6782" name="Drop Down 24" hidden="1">
          <a:extLst>
            <a:ext uri="{63B3BB69-23CF-44E3-9099-C40C66FF867C}">
              <a14:compatExt xmlns:a14="http://schemas.microsoft.com/office/drawing/2010/main" spid="_x0000_s2072"/>
            </a:ext>
            <a:ext uri="{FF2B5EF4-FFF2-40B4-BE49-F238E27FC236}">
              <a16:creationId xmlns:a16="http://schemas.microsoft.com/office/drawing/2014/main" id="{7610198F-1231-47FA-A8EB-01DB733E3957}"/>
            </a:ext>
          </a:extLst>
        </xdr:cNvPr>
        <xdr:cNvSpPr/>
      </xdr:nvSpPr>
      <xdr:spPr bwMode="auto">
        <a:xfrm>
          <a:off x="4160520" y="562279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83" name="Drop Down 24" hidden="1">
          <a:extLst>
            <a:ext uri="{63B3BB69-23CF-44E3-9099-C40C66FF867C}">
              <a14:compatExt xmlns:a14="http://schemas.microsoft.com/office/drawing/2010/main" spid="_x0000_s2072"/>
            </a:ext>
            <a:ext uri="{FF2B5EF4-FFF2-40B4-BE49-F238E27FC236}">
              <a16:creationId xmlns:a16="http://schemas.microsoft.com/office/drawing/2014/main" id="{450BCC8C-8FC6-4B0A-AE2C-0ECEB7971FB8}"/>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84" name="Drop Down 24" hidden="1">
          <a:extLst>
            <a:ext uri="{63B3BB69-23CF-44E3-9099-C40C66FF867C}">
              <a14:compatExt xmlns:a14="http://schemas.microsoft.com/office/drawing/2010/main" spid="_x0000_s2072"/>
            </a:ext>
            <a:ext uri="{FF2B5EF4-FFF2-40B4-BE49-F238E27FC236}">
              <a16:creationId xmlns:a16="http://schemas.microsoft.com/office/drawing/2014/main" id="{AA95ADF8-BB02-4D40-8646-DE3C587BD791}"/>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85" name="Drop Down 24" hidden="1">
          <a:extLst>
            <a:ext uri="{63B3BB69-23CF-44E3-9099-C40C66FF867C}">
              <a14:compatExt xmlns:a14="http://schemas.microsoft.com/office/drawing/2010/main" spid="_x0000_s2072"/>
            </a:ext>
            <a:ext uri="{FF2B5EF4-FFF2-40B4-BE49-F238E27FC236}">
              <a16:creationId xmlns:a16="http://schemas.microsoft.com/office/drawing/2014/main" id="{1F81280C-788D-400D-B5A6-896F81078E74}"/>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86" name="Drop Down 24" hidden="1">
          <a:extLst>
            <a:ext uri="{63B3BB69-23CF-44E3-9099-C40C66FF867C}">
              <a14:compatExt xmlns:a14="http://schemas.microsoft.com/office/drawing/2010/main" spid="_x0000_s2072"/>
            </a:ext>
            <a:ext uri="{FF2B5EF4-FFF2-40B4-BE49-F238E27FC236}">
              <a16:creationId xmlns:a16="http://schemas.microsoft.com/office/drawing/2014/main" id="{8F59BE59-93F5-4CC4-ACE4-7DE0E8AC98CC}"/>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87" name="Drop Down 24" hidden="1">
          <a:extLst>
            <a:ext uri="{63B3BB69-23CF-44E3-9099-C40C66FF867C}">
              <a14:compatExt xmlns:a14="http://schemas.microsoft.com/office/drawing/2010/main" spid="_x0000_s2072"/>
            </a:ext>
            <a:ext uri="{FF2B5EF4-FFF2-40B4-BE49-F238E27FC236}">
              <a16:creationId xmlns:a16="http://schemas.microsoft.com/office/drawing/2014/main" id="{551527BE-5481-40C8-94BC-7385DDA4DD10}"/>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88" name="Drop Down 24" hidden="1">
          <a:extLst>
            <a:ext uri="{63B3BB69-23CF-44E3-9099-C40C66FF867C}">
              <a14:compatExt xmlns:a14="http://schemas.microsoft.com/office/drawing/2010/main" spid="_x0000_s2072"/>
            </a:ext>
            <a:ext uri="{FF2B5EF4-FFF2-40B4-BE49-F238E27FC236}">
              <a16:creationId xmlns:a16="http://schemas.microsoft.com/office/drawing/2014/main" id="{D42FADDC-D3D9-4575-8AAF-38908F8F025C}"/>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89" name="Drop Down 24" hidden="1">
          <a:extLst>
            <a:ext uri="{63B3BB69-23CF-44E3-9099-C40C66FF867C}">
              <a14:compatExt xmlns:a14="http://schemas.microsoft.com/office/drawing/2010/main" spid="_x0000_s2072"/>
            </a:ext>
            <a:ext uri="{FF2B5EF4-FFF2-40B4-BE49-F238E27FC236}">
              <a16:creationId xmlns:a16="http://schemas.microsoft.com/office/drawing/2014/main" id="{78203EBC-80B1-4091-BB5D-A8C49D64FE90}"/>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0" name="Drop Down 24" hidden="1">
          <a:extLst>
            <a:ext uri="{63B3BB69-23CF-44E3-9099-C40C66FF867C}">
              <a14:compatExt xmlns:a14="http://schemas.microsoft.com/office/drawing/2010/main" spid="_x0000_s2072"/>
            </a:ext>
            <a:ext uri="{FF2B5EF4-FFF2-40B4-BE49-F238E27FC236}">
              <a16:creationId xmlns:a16="http://schemas.microsoft.com/office/drawing/2014/main" id="{07587AFD-0215-424A-99A0-2BE3B24B58AC}"/>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1" name="Drop Down 24" hidden="1">
          <a:extLst>
            <a:ext uri="{63B3BB69-23CF-44E3-9099-C40C66FF867C}">
              <a14:compatExt xmlns:a14="http://schemas.microsoft.com/office/drawing/2010/main" spid="_x0000_s2072"/>
            </a:ext>
            <a:ext uri="{FF2B5EF4-FFF2-40B4-BE49-F238E27FC236}">
              <a16:creationId xmlns:a16="http://schemas.microsoft.com/office/drawing/2014/main" id="{693471AE-8FF3-408A-B057-628DB47B2542}"/>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2" name="Drop Down 24" hidden="1">
          <a:extLst>
            <a:ext uri="{63B3BB69-23CF-44E3-9099-C40C66FF867C}">
              <a14:compatExt xmlns:a14="http://schemas.microsoft.com/office/drawing/2010/main" spid="_x0000_s2072"/>
            </a:ext>
            <a:ext uri="{FF2B5EF4-FFF2-40B4-BE49-F238E27FC236}">
              <a16:creationId xmlns:a16="http://schemas.microsoft.com/office/drawing/2014/main" id="{A5F85F46-F613-4B78-AC24-5EDEE5952530}"/>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3" name="Drop Down 24" hidden="1">
          <a:extLst>
            <a:ext uri="{63B3BB69-23CF-44E3-9099-C40C66FF867C}">
              <a14:compatExt xmlns:a14="http://schemas.microsoft.com/office/drawing/2010/main" spid="_x0000_s2072"/>
            </a:ext>
            <a:ext uri="{FF2B5EF4-FFF2-40B4-BE49-F238E27FC236}">
              <a16:creationId xmlns:a16="http://schemas.microsoft.com/office/drawing/2014/main" id="{6C13C459-7E9E-4772-A4DD-631C88CCC441}"/>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4" name="Drop Down 24" hidden="1">
          <a:extLst>
            <a:ext uri="{63B3BB69-23CF-44E3-9099-C40C66FF867C}">
              <a14:compatExt xmlns:a14="http://schemas.microsoft.com/office/drawing/2010/main" spid="_x0000_s2072"/>
            </a:ext>
            <a:ext uri="{FF2B5EF4-FFF2-40B4-BE49-F238E27FC236}">
              <a16:creationId xmlns:a16="http://schemas.microsoft.com/office/drawing/2014/main" id="{2B07C808-021E-4257-9574-4C3CDBC5ED5E}"/>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5" name="Drop Down 24" hidden="1">
          <a:extLst>
            <a:ext uri="{63B3BB69-23CF-44E3-9099-C40C66FF867C}">
              <a14:compatExt xmlns:a14="http://schemas.microsoft.com/office/drawing/2010/main" spid="_x0000_s2072"/>
            </a:ext>
            <a:ext uri="{FF2B5EF4-FFF2-40B4-BE49-F238E27FC236}">
              <a16:creationId xmlns:a16="http://schemas.microsoft.com/office/drawing/2014/main" id="{379C0005-FFFD-4A15-96CB-82770699CF2C}"/>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6" name="Drop Down 24" hidden="1">
          <a:extLst>
            <a:ext uri="{63B3BB69-23CF-44E3-9099-C40C66FF867C}">
              <a14:compatExt xmlns:a14="http://schemas.microsoft.com/office/drawing/2010/main" spid="_x0000_s2072"/>
            </a:ext>
            <a:ext uri="{FF2B5EF4-FFF2-40B4-BE49-F238E27FC236}">
              <a16:creationId xmlns:a16="http://schemas.microsoft.com/office/drawing/2014/main" id="{66C9E56B-8E1C-4A8E-BCF5-08683467047E}"/>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7" name="Drop Down 24" hidden="1">
          <a:extLst>
            <a:ext uri="{63B3BB69-23CF-44E3-9099-C40C66FF867C}">
              <a14:compatExt xmlns:a14="http://schemas.microsoft.com/office/drawing/2010/main" spid="_x0000_s2072"/>
            </a:ext>
            <a:ext uri="{FF2B5EF4-FFF2-40B4-BE49-F238E27FC236}">
              <a16:creationId xmlns:a16="http://schemas.microsoft.com/office/drawing/2014/main" id="{3E98DB21-550F-45E5-B5C9-285BC5A0E220}"/>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8" name="Drop Down 24" hidden="1">
          <a:extLst>
            <a:ext uri="{63B3BB69-23CF-44E3-9099-C40C66FF867C}">
              <a14:compatExt xmlns:a14="http://schemas.microsoft.com/office/drawing/2010/main" spid="_x0000_s2072"/>
            </a:ext>
            <a:ext uri="{FF2B5EF4-FFF2-40B4-BE49-F238E27FC236}">
              <a16:creationId xmlns:a16="http://schemas.microsoft.com/office/drawing/2014/main" id="{11CDA392-62E1-45D7-8789-85773ED0C5E3}"/>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799" name="Drop Down 24" hidden="1">
          <a:extLst>
            <a:ext uri="{63B3BB69-23CF-44E3-9099-C40C66FF867C}">
              <a14:compatExt xmlns:a14="http://schemas.microsoft.com/office/drawing/2010/main" spid="_x0000_s2072"/>
            </a:ext>
            <a:ext uri="{FF2B5EF4-FFF2-40B4-BE49-F238E27FC236}">
              <a16:creationId xmlns:a16="http://schemas.microsoft.com/office/drawing/2014/main" id="{9F3B1047-30AA-4814-80C2-9162A19D0C85}"/>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800" name="Drop Down 24" hidden="1">
          <a:extLst>
            <a:ext uri="{63B3BB69-23CF-44E3-9099-C40C66FF867C}">
              <a14:compatExt xmlns:a14="http://schemas.microsoft.com/office/drawing/2010/main" spid="_x0000_s2072"/>
            </a:ext>
            <a:ext uri="{FF2B5EF4-FFF2-40B4-BE49-F238E27FC236}">
              <a16:creationId xmlns:a16="http://schemas.microsoft.com/office/drawing/2014/main" id="{E8ADEC33-EEBA-4FB5-8C3E-A1AE6F96E576}"/>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320</xdr:row>
      <xdr:rowOff>0</xdr:rowOff>
    </xdr:from>
    <xdr:ext cx="2476500" cy="199970"/>
    <xdr:sp macro="" textlink="">
      <xdr:nvSpPr>
        <xdr:cNvPr id="6801" name="Drop Down 24" hidden="1">
          <a:extLst>
            <a:ext uri="{63B3BB69-23CF-44E3-9099-C40C66FF867C}">
              <a14:compatExt xmlns:a14="http://schemas.microsoft.com/office/drawing/2010/main" spid="_x0000_s2072"/>
            </a:ext>
            <a:ext uri="{FF2B5EF4-FFF2-40B4-BE49-F238E27FC236}">
              <a16:creationId xmlns:a16="http://schemas.microsoft.com/office/drawing/2014/main" id="{F1D505E5-782C-49EB-8657-43562AB84115}"/>
            </a:ext>
          </a:extLst>
        </xdr:cNvPr>
        <xdr:cNvSpPr/>
      </xdr:nvSpPr>
      <xdr:spPr bwMode="auto">
        <a:xfrm>
          <a:off x="4160520" y="568223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02" name="Drop Down 4" hidden="1">
          <a:extLst>
            <a:ext uri="{63B3BB69-23CF-44E3-9099-C40C66FF867C}">
              <a14:compatExt xmlns:a14="http://schemas.microsoft.com/office/drawing/2010/main" spid="_x0000_s2052"/>
            </a:ext>
            <a:ext uri="{FF2B5EF4-FFF2-40B4-BE49-F238E27FC236}">
              <a16:creationId xmlns:a16="http://schemas.microsoft.com/office/drawing/2014/main" id="{38BAB683-581F-4C11-B2E6-AD94266293C0}"/>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03" name="Drop Down 20" hidden="1">
          <a:extLst>
            <a:ext uri="{63B3BB69-23CF-44E3-9099-C40C66FF867C}">
              <a14:compatExt xmlns:a14="http://schemas.microsoft.com/office/drawing/2010/main" spid="_x0000_s2068"/>
            </a:ext>
            <a:ext uri="{FF2B5EF4-FFF2-40B4-BE49-F238E27FC236}">
              <a16:creationId xmlns:a16="http://schemas.microsoft.com/office/drawing/2014/main" id="{9286287B-E394-400B-AB05-D8F6FCC768F5}"/>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04" name="Drop Down 24" hidden="1">
          <a:extLst>
            <a:ext uri="{63B3BB69-23CF-44E3-9099-C40C66FF867C}">
              <a14:compatExt xmlns:a14="http://schemas.microsoft.com/office/drawing/2010/main" spid="_x0000_s2072"/>
            </a:ext>
            <a:ext uri="{FF2B5EF4-FFF2-40B4-BE49-F238E27FC236}">
              <a16:creationId xmlns:a16="http://schemas.microsoft.com/office/drawing/2014/main" id="{7475633C-C27C-40B8-AE8A-9BF5A56ABF30}"/>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05" name="Drop Down 4" hidden="1">
          <a:extLst>
            <a:ext uri="{63B3BB69-23CF-44E3-9099-C40C66FF867C}">
              <a14:compatExt xmlns:a14="http://schemas.microsoft.com/office/drawing/2010/main" spid="_x0000_s2052"/>
            </a:ext>
            <a:ext uri="{FF2B5EF4-FFF2-40B4-BE49-F238E27FC236}">
              <a16:creationId xmlns:a16="http://schemas.microsoft.com/office/drawing/2014/main" id="{D2776D47-BB5C-44BF-96EB-2390A5B7EF24}"/>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06" name="Drop Down 4" hidden="1">
          <a:extLst>
            <a:ext uri="{63B3BB69-23CF-44E3-9099-C40C66FF867C}">
              <a14:compatExt xmlns:a14="http://schemas.microsoft.com/office/drawing/2010/main" spid="_x0000_s2052"/>
            </a:ext>
            <a:ext uri="{FF2B5EF4-FFF2-40B4-BE49-F238E27FC236}">
              <a16:creationId xmlns:a16="http://schemas.microsoft.com/office/drawing/2014/main" id="{1B854A09-1A1A-4AC3-B7C9-67F876FA9AE0}"/>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07" name="Drop Down 4" hidden="1">
          <a:extLst>
            <a:ext uri="{63B3BB69-23CF-44E3-9099-C40C66FF867C}">
              <a14:compatExt xmlns:a14="http://schemas.microsoft.com/office/drawing/2010/main" spid="_x0000_s2052"/>
            </a:ext>
            <a:ext uri="{FF2B5EF4-FFF2-40B4-BE49-F238E27FC236}">
              <a16:creationId xmlns:a16="http://schemas.microsoft.com/office/drawing/2014/main" id="{7D9C2B9D-8ABE-4D07-9C2B-6509BA8DC123}"/>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08" name="Drop Down 4" hidden="1">
          <a:extLst>
            <a:ext uri="{63B3BB69-23CF-44E3-9099-C40C66FF867C}">
              <a14:compatExt xmlns:a14="http://schemas.microsoft.com/office/drawing/2010/main" spid="_x0000_s2052"/>
            </a:ext>
            <a:ext uri="{FF2B5EF4-FFF2-40B4-BE49-F238E27FC236}">
              <a16:creationId xmlns:a16="http://schemas.microsoft.com/office/drawing/2014/main" id="{6B2D0AEC-8BB4-4DA9-B996-1612B766CA4E}"/>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09" name="Drop Down 4" hidden="1">
          <a:extLst>
            <a:ext uri="{63B3BB69-23CF-44E3-9099-C40C66FF867C}">
              <a14:compatExt xmlns:a14="http://schemas.microsoft.com/office/drawing/2010/main" spid="_x0000_s2052"/>
            </a:ext>
            <a:ext uri="{FF2B5EF4-FFF2-40B4-BE49-F238E27FC236}">
              <a16:creationId xmlns:a16="http://schemas.microsoft.com/office/drawing/2014/main" id="{921F15D6-34D3-4003-8662-BF8A456C702D}"/>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10" name="Drop Down 20" hidden="1">
          <a:extLst>
            <a:ext uri="{63B3BB69-23CF-44E3-9099-C40C66FF867C}">
              <a14:compatExt xmlns:a14="http://schemas.microsoft.com/office/drawing/2010/main" spid="_x0000_s2068"/>
            </a:ext>
            <a:ext uri="{FF2B5EF4-FFF2-40B4-BE49-F238E27FC236}">
              <a16:creationId xmlns:a16="http://schemas.microsoft.com/office/drawing/2014/main" id="{FD5B89A4-944F-410B-98A7-082363401DB3}"/>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11" name="Drop Down 24" hidden="1">
          <a:extLst>
            <a:ext uri="{63B3BB69-23CF-44E3-9099-C40C66FF867C}">
              <a14:compatExt xmlns:a14="http://schemas.microsoft.com/office/drawing/2010/main" spid="_x0000_s2072"/>
            </a:ext>
            <a:ext uri="{FF2B5EF4-FFF2-40B4-BE49-F238E27FC236}">
              <a16:creationId xmlns:a16="http://schemas.microsoft.com/office/drawing/2014/main" id="{2D262F58-59E9-4093-B073-A534DFA73258}"/>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12" name="Drop Down 4" hidden="1">
          <a:extLst>
            <a:ext uri="{63B3BB69-23CF-44E3-9099-C40C66FF867C}">
              <a14:compatExt xmlns:a14="http://schemas.microsoft.com/office/drawing/2010/main" spid="_x0000_s2052"/>
            </a:ext>
            <a:ext uri="{FF2B5EF4-FFF2-40B4-BE49-F238E27FC236}">
              <a16:creationId xmlns:a16="http://schemas.microsoft.com/office/drawing/2014/main" id="{7856233C-F212-45C9-8403-D2B88BB38BF9}"/>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13" name="Drop Down 4" hidden="1">
          <a:extLst>
            <a:ext uri="{63B3BB69-23CF-44E3-9099-C40C66FF867C}">
              <a14:compatExt xmlns:a14="http://schemas.microsoft.com/office/drawing/2010/main" spid="_x0000_s2052"/>
            </a:ext>
            <a:ext uri="{FF2B5EF4-FFF2-40B4-BE49-F238E27FC236}">
              <a16:creationId xmlns:a16="http://schemas.microsoft.com/office/drawing/2014/main" id="{5E2E9AE5-BB49-46E5-9B5E-A6E12D76260D}"/>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14" name="Drop Down 4" hidden="1">
          <a:extLst>
            <a:ext uri="{63B3BB69-23CF-44E3-9099-C40C66FF867C}">
              <a14:compatExt xmlns:a14="http://schemas.microsoft.com/office/drawing/2010/main" spid="_x0000_s2052"/>
            </a:ext>
            <a:ext uri="{FF2B5EF4-FFF2-40B4-BE49-F238E27FC236}">
              <a16:creationId xmlns:a16="http://schemas.microsoft.com/office/drawing/2014/main" id="{5531DBF5-214A-463A-9671-FD1477B5A8A0}"/>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15" name="Drop Down 4" hidden="1">
          <a:extLst>
            <a:ext uri="{63B3BB69-23CF-44E3-9099-C40C66FF867C}">
              <a14:compatExt xmlns:a14="http://schemas.microsoft.com/office/drawing/2010/main" spid="_x0000_s2052"/>
            </a:ext>
            <a:ext uri="{FF2B5EF4-FFF2-40B4-BE49-F238E27FC236}">
              <a16:creationId xmlns:a16="http://schemas.microsoft.com/office/drawing/2014/main" id="{2D0C475F-5646-4E4C-90F9-E3E22C4D3F6A}"/>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16" name="Drop Down 4" hidden="1">
          <a:extLst>
            <a:ext uri="{63B3BB69-23CF-44E3-9099-C40C66FF867C}">
              <a14:compatExt xmlns:a14="http://schemas.microsoft.com/office/drawing/2010/main" spid="_x0000_s2052"/>
            </a:ext>
            <a:ext uri="{FF2B5EF4-FFF2-40B4-BE49-F238E27FC236}">
              <a16:creationId xmlns:a16="http://schemas.microsoft.com/office/drawing/2014/main" id="{FA8EF0FC-89F3-4C91-96F0-00F9FDFE46A0}"/>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17" name="Drop Down 20" hidden="1">
          <a:extLst>
            <a:ext uri="{63B3BB69-23CF-44E3-9099-C40C66FF867C}">
              <a14:compatExt xmlns:a14="http://schemas.microsoft.com/office/drawing/2010/main" spid="_x0000_s2068"/>
            </a:ext>
            <a:ext uri="{FF2B5EF4-FFF2-40B4-BE49-F238E27FC236}">
              <a16:creationId xmlns:a16="http://schemas.microsoft.com/office/drawing/2014/main" id="{A777BC66-81D7-4DFB-B6D2-637F7757C11C}"/>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18" name="Drop Down 24" hidden="1">
          <a:extLst>
            <a:ext uri="{63B3BB69-23CF-44E3-9099-C40C66FF867C}">
              <a14:compatExt xmlns:a14="http://schemas.microsoft.com/office/drawing/2010/main" spid="_x0000_s2072"/>
            </a:ext>
            <a:ext uri="{FF2B5EF4-FFF2-40B4-BE49-F238E27FC236}">
              <a16:creationId xmlns:a16="http://schemas.microsoft.com/office/drawing/2014/main" id="{77572CF8-F1E0-41A0-9FDD-84874BC2E252}"/>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19" name="Drop Down 4" hidden="1">
          <a:extLst>
            <a:ext uri="{63B3BB69-23CF-44E3-9099-C40C66FF867C}">
              <a14:compatExt xmlns:a14="http://schemas.microsoft.com/office/drawing/2010/main" spid="_x0000_s2052"/>
            </a:ext>
            <a:ext uri="{FF2B5EF4-FFF2-40B4-BE49-F238E27FC236}">
              <a16:creationId xmlns:a16="http://schemas.microsoft.com/office/drawing/2014/main" id="{F8062527-6C59-4850-B656-77579A122720}"/>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20" name="Drop Down 4" hidden="1">
          <a:extLst>
            <a:ext uri="{63B3BB69-23CF-44E3-9099-C40C66FF867C}">
              <a14:compatExt xmlns:a14="http://schemas.microsoft.com/office/drawing/2010/main" spid="_x0000_s2052"/>
            </a:ext>
            <a:ext uri="{FF2B5EF4-FFF2-40B4-BE49-F238E27FC236}">
              <a16:creationId xmlns:a16="http://schemas.microsoft.com/office/drawing/2014/main" id="{EE1714F9-4435-40CB-9CBB-CA385CA9BEDD}"/>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21" name="Drop Down 4" hidden="1">
          <a:extLst>
            <a:ext uri="{63B3BB69-23CF-44E3-9099-C40C66FF867C}">
              <a14:compatExt xmlns:a14="http://schemas.microsoft.com/office/drawing/2010/main" spid="_x0000_s2052"/>
            </a:ext>
            <a:ext uri="{FF2B5EF4-FFF2-40B4-BE49-F238E27FC236}">
              <a16:creationId xmlns:a16="http://schemas.microsoft.com/office/drawing/2014/main" id="{D70E58E0-700D-4324-8ABF-9678DEC6390E}"/>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22" name="Drop Down 4" hidden="1">
          <a:extLst>
            <a:ext uri="{63B3BB69-23CF-44E3-9099-C40C66FF867C}">
              <a14:compatExt xmlns:a14="http://schemas.microsoft.com/office/drawing/2010/main" spid="_x0000_s2052"/>
            </a:ext>
            <a:ext uri="{FF2B5EF4-FFF2-40B4-BE49-F238E27FC236}">
              <a16:creationId xmlns:a16="http://schemas.microsoft.com/office/drawing/2014/main" id="{CB256281-8795-4EE0-9080-AA232F92D677}"/>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23" name="Drop Down 4" hidden="1">
          <a:extLst>
            <a:ext uri="{63B3BB69-23CF-44E3-9099-C40C66FF867C}">
              <a14:compatExt xmlns:a14="http://schemas.microsoft.com/office/drawing/2010/main" spid="_x0000_s2052"/>
            </a:ext>
            <a:ext uri="{FF2B5EF4-FFF2-40B4-BE49-F238E27FC236}">
              <a16:creationId xmlns:a16="http://schemas.microsoft.com/office/drawing/2014/main" id="{35B909A8-3087-4FE4-9472-9F90EFBAF531}"/>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24" name="Drop Down 20" hidden="1">
          <a:extLst>
            <a:ext uri="{63B3BB69-23CF-44E3-9099-C40C66FF867C}">
              <a14:compatExt xmlns:a14="http://schemas.microsoft.com/office/drawing/2010/main" spid="_x0000_s2068"/>
            </a:ext>
            <a:ext uri="{FF2B5EF4-FFF2-40B4-BE49-F238E27FC236}">
              <a16:creationId xmlns:a16="http://schemas.microsoft.com/office/drawing/2014/main" id="{995112C4-A06A-4A17-BA24-D409E0364801}"/>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25" name="Drop Down 24" hidden="1">
          <a:extLst>
            <a:ext uri="{63B3BB69-23CF-44E3-9099-C40C66FF867C}">
              <a14:compatExt xmlns:a14="http://schemas.microsoft.com/office/drawing/2010/main" spid="_x0000_s2072"/>
            </a:ext>
            <a:ext uri="{FF2B5EF4-FFF2-40B4-BE49-F238E27FC236}">
              <a16:creationId xmlns:a16="http://schemas.microsoft.com/office/drawing/2014/main" id="{81617EF9-2C46-4928-AEBC-5395123D7A9A}"/>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26" name="Drop Down 4" hidden="1">
          <a:extLst>
            <a:ext uri="{63B3BB69-23CF-44E3-9099-C40C66FF867C}">
              <a14:compatExt xmlns:a14="http://schemas.microsoft.com/office/drawing/2010/main" spid="_x0000_s2052"/>
            </a:ext>
            <a:ext uri="{FF2B5EF4-FFF2-40B4-BE49-F238E27FC236}">
              <a16:creationId xmlns:a16="http://schemas.microsoft.com/office/drawing/2014/main" id="{71A8B543-5AD2-486E-A4DF-312D23F4352C}"/>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27" name="Drop Down 4" hidden="1">
          <a:extLst>
            <a:ext uri="{63B3BB69-23CF-44E3-9099-C40C66FF867C}">
              <a14:compatExt xmlns:a14="http://schemas.microsoft.com/office/drawing/2010/main" spid="_x0000_s2052"/>
            </a:ext>
            <a:ext uri="{FF2B5EF4-FFF2-40B4-BE49-F238E27FC236}">
              <a16:creationId xmlns:a16="http://schemas.microsoft.com/office/drawing/2014/main" id="{1EA67DA7-F1A3-45E3-9C1A-19EDEAA964B4}"/>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28" name="Drop Down 4" hidden="1">
          <a:extLst>
            <a:ext uri="{63B3BB69-23CF-44E3-9099-C40C66FF867C}">
              <a14:compatExt xmlns:a14="http://schemas.microsoft.com/office/drawing/2010/main" spid="_x0000_s2052"/>
            </a:ext>
            <a:ext uri="{FF2B5EF4-FFF2-40B4-BE49-F238E27FC236}">
              <a16:creationId xmlns:a16="http://schemas.microsoft.com/office/drawing/2014/main" id="{93C53A4D-9BDB-4B91-861D-3B1E50229517}"/>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29" name="Drop Down 4" hidden="1">
          <a:extLst>
            <a:ext uri="{63B3BB69-23CF-44E3-9099-C40C66FF867C}">
              <a14:compatExt xmlns:a14="http://schemas.microsoft.com/office/drawing/2010/main" spid="_x0000_s2052"/>
            </a:ext>
            <a:ext uri="{FF2B5EF4-FFF2-40B4-BE49-F238E27FC236}">
              <a16:creationId xmlns:a16="http://schemas.microsoft.com/office/drawing/2014/main" id="{35B9DBE1-451A-4683-B134-226BDCE84947}"/>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30" name="Drop Down 4" hidden="1">
          <a:extLst>
            <a:ext uri="{63B3BB69-23CF-44E3-9099-C40C66FF867C}">
              <a14:compatExt xmlns:a14="http://schemas.microsoft.com/office/drawing/2010/main" spid="_x0000_s2052"/>
            </a:ext>
            <a:ext uri="{FF2B5EF4-FFF2-40B4-BE49-F238E27FC236}">
              <a16:creationId xmlns:a16="http://schemas.microsoft.com/office/drawing/2014/main" id="{8F8B586A-27FA-4C77-AD66-FAB6FA9D4B30}"/>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31" name="Drop Down 20" hidden="1">
          <a:extLst>
            <a:ext uri="{63B3BB69-23CF-44E3-9099-C40C66FF867C}">
              <a14:compatExt xmlns:a14="http://schemas.microsoft.com/office/drawing/2010/main" spid="_x0000_s2068"/>
            </a:ext>
            <a:ext uri="{FF2B5EF4-FFF2-40B4-BE49-F238E27FC236}">
              <a16:creationId xmlns:a16="http://schemas.microsoft.com/office/drawing/2014/main" id="{4DD0DC13-5CB0-4642-AE33-0B7C10DA1792}"/>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32" name="Drop Down 24" hidden="1">
          <a:extLst>
            <a:ext uri="{63B3BB69-23CF-44E3-9099-C40C66FF867C}">
              <a14:compatExt xmlns:a14="http://schemas.microsoft.com/office/drawing/2010/main" spid="_x0000_s2072"/>
            </a:ext>
            <a:ext uri="{FF2B5EF4-FFF2-40B4-BE49-F238E27FC236}">
              <a16:creationId xmlns:a16="http://schemas.microsoft.com/office/drawing/2014/main" id="{66481EB6-CD09-4F92-BBC3-38678038593F}"/>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33" name="Drop Down 4" hidden="1">
          <a:extLst>
            <a:ext uri="{63B3BB69-23CF-44E3-9099-C40C66FF867C}">
              <a14:compatExt xmlns:a14="http://schemas.microsoft.com/office/drawing/2010/main" spid="_x0000_s2052"/>
            </a:ext>
            <a:ext uri="{FF2B5EF4-FFF2-40B4-BE49-F238E27FC236}">
              <a16:creationId xmlns:a16="http://schemas.microsoft.com/office/drawing/2014/main" id="{C17AB461-E427-4C90-8A06-B5631611BFD0}"/>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34" name="Drop Down 4" hidden="1">
          <a:extLst>
            <a:ext uri="{63B3BB69-23CF-44E3-9099-C40C66FF867C}">
              <a14:compatExt xmlns:a14="http://schemas.microsoft.com/office/drawing/2010/main" spid="_x0000_s2052"/>
            </a:ext>
            <a:ext uri="{FF2B5EF4-FFF2-40B4-BE49-F238E27FC236}">
              <a16:creationId xmlns:a16="http://schemas.microsoft.com/office/drawing/2014/main" id="{780FA0BF-5599-4CB5-94CC-7BC7C777B9C6}"/>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35" name="Drop Down 4" hidden="1">
          <a:extLst>
            <a:ext uri="{63B3BB69-23CF-44E3-9099-C40C66FF867C}">
              <a14:compatExt xmlns:a14="http://schemas.microsoft.com/office/drawing/2010/main" spid="_x0000_s2052"/>
            </a:ext>
            <a:ext uri="{FF2B5EF4-FFF2-40B4-BE49-F238E27FC236}">
              <a16:creationId xmlns:a16="http://schemas.microsoft.com/office/drawing/2014/main" id="{DB02CA8A-986F-4C6D-A9CB-7A9CC5D92DFF}"/>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36" name="Drop Down 4" hidden="1">
          <a:extLst>
            <a:ext uri="{63B3BB69-23CF-44E3-9099-C40C66FF867C}">
              <a14:compatExt xmlns:a14="http://schemas.microsoft.com/office/drawing/2010/main" spid="_x0000_s2052"/>
            </a:ext>
            <a:ext uri="{FF2B5EF4-FFF2-40B4-BE49-F238E27FC236}">
              <a16:creationId xmlns:a16="http://schemas.microsoft.com/office/drawing/2014/main" id="{D2EB8FF9-7FAB-455B-8FB1-62DAC94AC7A9}"/>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37" name="Drop Down 4" hidden="1">
          <a:extLst>
            <a:ext uri="{63B3BB69-23CF-44E3-9099-C40C66FF867C}">
              <a14:compatExt xmlns:a14="http://schemas.microsoft.com/office/drawing/2010/main" spid="_x0000_s2052"/>
            </a:ext>
            <a:ext uri="{FF2B5EF4-FFF2-40B4-BE49-F238E27FC236}">
              <a16:creationId xmlns:a16="http://schemas.microsoft.com/office/drawing/2014/main" id="{A674F10B-C5C4-4F2C-80DD-621545E9FC9E}"/>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38" name="Drop Down 20" hidden="1">
          <a:extLst>
            <a:ext uri="{63B3BB69-23CF-44E3-9099-C40C66FF867C}">
              <a14:compatExt xmlns:a14="http://schemas.microsoft.com/office/drawing/2010/main" spid="_x0000_s2068"/>
            </a:ext>
            <a:ext uri="{FF2B5EF4-FFF2-40B4-BE49-F238E27FC236}">
              <a16:creationId xmlns:a16="http://schemas.microsoft.com/office/drawing/2014/main" id="{AF5F587F-B114-4363-BF52-5AB9103A2BF9}"/>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39" name="Drop Down 24" hidden="1">
          <a:extLst>
            <a:ext uri="{63B3BB69-23CF-44E3-9099-C40C66FF867C}">
              <a14:compatExt xmlns:a14="http://schemas.microsoft.com/office/drawing/2010/main" spid="_x0000_s2072"/>
            </a:ext>
            <a:ext uri="{FF2B5EF4-FFF2-40B4-BE49-F238E27FC236}">
              <a16:creationId xmlns:a16="http://schemas.microsoft.com/office/drawing/2014/main" id="{1E836390-B17C-4BAE-B4F0-652F47785F5D}"/>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40" name="Drop Down 4" hidden="1">
          <a:extLst>
            <a:ext uri="{63B3BB69-23CF-44E3-9099-C40C66FF867C}">
              <a14:compatExt xmlns:a14="http://schemas.microsoft.com/office/drawing/2010/main" spid="_x0000_s2052"/>
            </a:ext>
            <a:ext uri="{FF2B5EF4-FFF2-40B4-BE49-F238E27FC236}">
              <a16:creationId xmlns:a16="http://schemas.microsoft.com/office/drawing/2014/main" id="{4196DBD6-8C51-411E-BE47-E8AD5621BEFE}"/>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41" name="Drop Down 4" hidden="1">
          <a:extLst>
            <a:ext uri="{63B3BB69-23CF-44E3-9099-C40C66FF867C}">
              <a14:compatExt xmlns:a14="http://schemas.microsoft.com/office/drawing/2010/main" spid="_x0000_s2052"/>
            </a:ext>
            <a:ext uri="{FF2B5EF4-FFF2-40B4-BE49-F238E27FC236}">
              <a16:creationId xmlns:a16="http://schemas.microsoft.com/office/drawing/2014/main" id="{481DD3AA-622D-49D1-9C9C-B723A0DE9A43}"/>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42" name="Drop Down 4" hidden="1">
          <a:extLst>
            <a:ext uri="{63B3BB69-23CF-44E3-9099-C40C66FF867C}">
              <a14:compatExt xmlns:a14="http://schemas.microsoft.com/office/drawing/2010/main" spid="_x0000_s2052"/>
            </a:ext>
            <a:ext uri="{FF2B5EF4-FFF2-40B4-BE49-F238E27FC236}">
              <a16:creationId xmlns:a16="http://schemas.microsoft.com/office/drawing/2014/main" id="{80ABC145-B5B3-4003-AFF5-07711106983F}"/>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43" name="Drop Down 4" hidden="1">
          <a:extLst>
            <a:ext uri="{63B3BB69-23CF-44E3-9099-C40C66FF867C}">
              <a14:compatExt xmlns:a14="http://schemas.microsoft.com/office/drawing/2010/main" spid="_x0000_s2052"/>
            </a:ext>
            <a:ext uri="{FF2B5EF4-FFF2-40B4-BE49-F238E27FC236}">
              <a16:creationId xmlns:a16="http://schemas.microsoft.com/office/drawing/2014/main" id="{EBD7B0D1-187C-4246-87DC-F83842631599}"/>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44" name="Drop Down 4" hidden="1">
          <a:extLst>
            <a:ext uri="{63B3BB69-23CF-44E3-9099-C40C66FF867C}">
              <a14:compatExt xmlns:a14="http://schemas.microsoft.com/office/drawing/2010/main" spid="_x0000_s2052"/>
            </a:ext>
            <a:ext uri="{FF2B5EF4-FFF2-40B4-BE49-F238E27FC236}">
              <a16:creationId xmlns:a16="http://schemas.microsoft.com/office/drawing/2014/main" id="{94A352D0-8D6A-4F5A-957D-B2DBF3C41797}"/>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45" name="Drop Down 20" hidden="1">
          <a:extLst>
            <a:ext uri="{63B3BB69-23CF-44E3-9099-C40C66FF867C}">
              <a14:compatExt xmlns:a14="http://schemas.microsoft.com/office/drawing/2010/main" spid="_x0000_s2068"/>
            </a:ext>
            <a:ext uri="{FF2B5EF4-FFF2-40B4-BE49-F238E27FC236}">
              <a16:creationId xmlns:a16="http://schemas.microsoft.com/office/drawing/2014/main" id="{CBAD71FB-48FA-4836-B4F3-E0E564CCF3E0}"/>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46" name="Drop Down 24" hidden="1">
          <a:extLst>
            <a:ext uri="{63B3BB69-23CF-44E3-9099-C40C66FF867C}">
              <a14:compatExt xmlns:a14="http://schemas.microsoft.com/office/drawing/2010/main" spid="_x0000_s2072"/>
            </a:ext>
            <a:ext uri="{FF2B5EF4-FFF2-40B4-BE49-F238E27FC236}">
              <a16:creationId xmlns:a16="http://schemas.microsoft.com/office/drawing/2014/main" id="{36219B36-EE1D-47DA-BEAF-58CC75BF38FE}"/>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47" name="Drop Down 4" hidden="1">
          <a:extLst>
            <a:ext uri="{63B3BB69-23CF-44E3-9099-C40C66FF867C}">
              <a14:compatExt xmlns:a14="http://schemas.microsoft.com/office/drawing/2010/main" spid="_x0000_s2052"/>
            </a:ext>
            <a:ext uri="{FF2B5EF4-FFF2-40B4-BE49-F238E27FC236}">
              <a16:creationId xmlns:a16="http://schemas.microsoft.com/office/drawing/2014/main" id="{DA7986F5-F98E-45D7-B490-5DF1DDB43959}"/>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48" name="Drop Down 4" hidden="1">
          <a:extLst>
            <a:ext uri="{63B3BB69-23CF-44E3-9099-C40C66FF867C}">
              <a14:compatExt xmlns:a14="http://schemas.microsoft.com/office/drawing/2010/main" spid="_x0000_s2052"/>
            </a:ext>
            <a:ext uri="{FF2B5EF4-FFF2-40B4-BE49-F238E27FC236}">
              <a16:creationId xmlns:a16="http://schemas.microsoft.com/office/drawing/2014/main" id="{B98B54C2-63B0-4443-8A54-A9D3427ABA9E}"/>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49" name="Drop Down 4" hidden="1">
          <a:extLst>
            <a:ext uri="{63B3BB69-23CF-44E3-9099-C40C66FF867C}">
              <a14:compatExt xmlns:a14="http://schemas.microsoft.com/office/drawing/2010/main" spid="_x0000_s2052"/>
            </a:ext>
            <a:ext uri="{FF2B5EF4-FFF2-40B4-BE49-F238E27FC236}">
              <a16:creationId xmlns:a16="http://schemas.microsoft.com/office/drawing/2014/main" id="{82DE0FB0-ADD1-447A-A4ED-7F6D5E32D787}"/>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50" name="Drop Down 4" hidden="1">
          <a:extLst>
            <a:ext uri="{63B3BB69-23CF-44E3-9099-C40C66FF867C}">
              <a14:compatExt xmlns:a14="http://schemas.microsoft.com/office/drawing/2010/main" spid="_x0000_s2052"/>
            </a:ext>
            <a:ext uri="{FF2B5EF4-FFF2-40B4-BE49-F238E27FC236}">
              <a16:creationId xmlns:a16="http://schemas.microsoft.com/office/drawing/2014/main" id="{48D0AD7C-90E3-40F1-9057-FE49D910F03A}"/>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51" name="Drop Down 4" hidden="1">
          <a:extLst>
            <a:ext uri="{63B3BB69-23CF-44E3-9099-C40C66FF867C}">
              <a14:compatExt xmlns:a14="http://schemas.microsoft.com/office/drawing/2010/main" spid="_x0000_s2052"/>
            </a:ext>
            <a:ext uri="{FF2B5EF4-FFF2-40B4-BE49-F238E27FC236}">
              <a16:creationId xmlns:a16="http://schemas.microsoft.com/office/drawing/2014/main" id="{AB3F334F-3C50-42FF-938A-1BBEB1412FB6}"/>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52" name="Drop Down 20" hidden="1">
          <a:extLst>
            <a:ext uri="{63B3BB69-23CF-44E3-9099-C40C66FF867C}">
              <a14:compatExt xmlns:a14="http://schemas.microsoft.com/office/drawing/2010/main" spid="_x0000_s2068"/>
            </a:ext>
            <a:ext uri="{FF2B5EF4-FFF2-40B4-BE49-F238E27FC236}">
              <a16:creationId xmlns:a16="http://schemas.microsoft.com/office/drawing/2014/main" id="{332DCDA0-3D2E-410C-804D-2B0A631F5B8D}"/>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53" name="Drop Down 24" hidden="1">
          <a:extLst>
            <a:ext uri="{63B3BB69-23CF-44E3-9099-C40C66FF867C}">
              <a14:compatExt xmlns:a14="http://schemas.microsoft.com/office/drawing/2010/main" spid="_x0000_s2072"/>
            </a:ext>
            <a:ext uri="{FF2B5EF4-FFF2-40B4-BE49-F238E27FC236}">
              <a16:creationId xmlns:a16="http://schemas.microsoft.com/office/drawing/2014/main" id="{01365751-B873-4D95-B47B-74F6F34C6960}"/>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54" name="Drop Down 4" hidden="1">
          <a:extLst>
            <a:ext uri="{63B3BB69-23CF-44E3-9099-C40C66FF867C}">
              <a14:compatExt xmlns:a14="http://schemas.microsoft.com/office/drawing/2010/main" spid="_x0000_s2052"/>
            </a:ext>
            <a:ext uri="{FF2B5EF4-FFF2-40B4-BE49-F238E27FC236}">
              <a16:creationId xmlns:a16="http://schemas.microsoft.com/office/drawing/2014/main" id="{E0EEAB67-60D4-4909-AC05-D33B2BCD8196}"/>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55" name="Drop Down 4" hidden="1">
          <a:extLst>
            <a:ext uri="{63B3BB69-23CF-44E3-9099-C40C66FF867C}">
              <a14:compatExt xmlns:a14="http://schemas.microsoft.com/office/drawing/2010/main" spid="_x0000_s2052"/>
            </a:ext>
            <a:ext uri="{FF2B5EF4-FFF2-40B4-BE49-F238E27FC236}">
              <a16:creationId xmlns:a16="http://schemas.microsoft.com/office/drawing/2014/main" id="{36851B85-037A-4900-8C01-518D31F155A3}"/>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56" name="Drop Down 4" hidden="1">
          <a:extLst>
            <a:ext uri="{63B3BB69-23CF-44E3-9099-C40C66FF867C}">
              <a14:compatExt xmlns:a14="http://schemas.microsoft.com/office/drawing/2010/main" spid="_x0000_s2052"/>
            </a:ext>
            <a:ext uri="{FF2B5EF4-FFF2-40B4-BE49-F238E27FC236}">
              <a16:creationId xmlns:a16="http://schemas.microsoft.com/office/drawing/2014/main" id="{2D8DE413-E835-42AA-97A7-9C21352A23F5}"/>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57" name="Drop Down 4" hidden="1">
          <a:extLst>
            <a:ext uri="{63B3BB69-23CF-44E3-9099-C40C66FF867C}">
              <a14:compatExt xmlns:a14="http://schemas.microsoft.com/office/drawing/2010/main" spid="_x0000_s2052"/>
            </a:ext>
            <a:ext uri="{FF2B5EF4-FFF2-40B4-BE49-F238E27FC236}">
              <a16:creationId xmlns:a16="http://schemas.microsoft.com/office/drawing/2014/main" id="{68F491D3-C239-4EEA-A6AC-602B5AE23526}"/>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58" name="Drop Down 4" hidden="1">
          <a:extLst>
            <a:ext uri="{63B3BB69-23CF-44E3-9099-C40C66FF867C}">
              <a14:compatExt xmlns:a14="http://schemas.microsoft.com/office/drawing/2010/main" spid="_x0000_s2052"/>
            </a:ext>
            <a:ext uri="{FF2B5EF4-FFF2-40B4-BE49-F238E27FC236}">
              <a16:creationId xmlns:a16="http://schemas.microsoft.com/office/drawing/2014/main" id="{202D228B-2092-4046-BD59-15424C1D06AC}"/>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59" name="Drop Down 20" hidden="1">
          <a:extLst>
            <a:ext uri="{63B3BB69-23CF-44E3-9099-C40C66FF867C}">
              <a14:compatExt xmlns:a14="http://schemas.microsoft.com/office/drawing/2010/main" spid="_x0000_s2068"/>
            </a:ext>
            <a:ext uri="{FF2B5EF4-FFF2-40B4-BE49-F238E27FC236}">
              <a16:creationId xmlns:a16="http://schemas.microsoft.com/office/drawing/2014/main" id="{378093F1-1CE1-49C8-BD1D-E8E46E9CEBCA}"/>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60" name="Drop Down 24" hidden="1">
          <a:extLst>
            <a:ext uri="{63B3BB69-23CF-44E3-9099-C40C66FF867C}">
              <a14:compatExt xmlns:a14="http://schemas.microsoft.com/office/drawing/2010/main" spid="_x0000_s2072"/>
            </a:ext>
            <a:ext uri="{FF2B5EF4-FFF2-40B4-BE49-F238E27FC236}">
              <a16:creationId xmlns:a16="http://schemas.microsoft.com/office/drawing/2014/main" id="{0A624DA2-328E-40CA-A0FA-336CB2E45AA5}"/>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61" name="Drop Down 4" hidden="1">
          <a:extLst>
            <a:ext uri="{63B3BB69-23CF-44E3-9099-C40C66FF867C}">
              <a14:compatExt xmlns:a14="http://schemas.microsoft.com/office/drawing/2010/main" spid="_x0000_s2052"/>
            </a:ext>
            <a:ext uri="{FF2B5EF4-FFF2-40B4-BE49-F238E27FC236}">
              <a16:creationId xmlns:a16="http://schemas.microsoft.com/office/drawing/2014/main" id="{CE754F87-D568-41F3-937D-93C41A2294C5}"/>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62" name="Drop Down 4" hidden="1">
          <a:extLst>
            <a:ext uri="{63B3BB69-23CF-44E3-9099-C40C66FF867C}">
              <a14:compatExt xmlns:a14="http://schemas.microsoft.com/office/drawing/2010/main" spid="_x0000_s2052"/>
            </a:ext>
            <a:ext uri="{FF2B5EF4-FFF2-40B4-BE49-F238E27FC236}">
              <a16:creationId xmlns:a16="http://schemas.microsoft.com/office/drawing/2014/main" id="{991BD564-F0F8-4E94-A395-03292AA89842}"/>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63" name="Drop Down 4" hidden="1">
          <a:extLst>
            <a:ext uri="{63B3BB69-23CF-44E3-9099-C40C66FF867C}">
              <a14:compatExt xmlns:a14="http://schemas.microsoft.com/office/drawing/2010/main" spid="_x0000_s2052"/>
            </a:ext>
            <a:ext uri="{FF2B5EF4-FFF2-40B4-BE49-F238E27FC236}">
              <a16:creationId xmlns:a16="http://schemas.microsoft.com/office/drawing/2014/main" id="{AEE04343-43C0-49A6-AEE6-8056F79877C9}"/>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64" name="Drop Down 4" hidden="1">
          <a:extLst>
            <a:ext uri="{63B3BB69-23CF-44E3-9099-C40C66FF867C}">
              <a14:compatExt xmlns:a14="http://schemas.microsoft.com/office/drawing/2010/main" spid="_x0000_s2052"/>
            </a:ext>
            <a:ext uri="{FF2B5EF4-FFF2-40B4-BE49-F238E27FC236}">
              <a16:creationId xmlns:a16="http://schemas.microsoft.com/office/drawing/2014/main" id="{2FD36261-014D-4665-9E70-C8F50AB3CEB3}"/>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65" name="Drop Down 4" hidden="1">
          <a:extLst>
            <a:ext uri="{63B3BB69-23CF-44E3-9099-C40C66FF867C}">
              <a14:compatExt xmlns:a14="http://schemas.microsoft.com/office/drawing/2010/main" spid="_x0000_s2052"/>
            </a:ext>
            <a:ext uri="{FF2B5EF4-FFF2-40B4-BE49-F238E27FC236}">
              <a16:creationId xmlns:a16="http://schemas.microsoft.com/office/drawing/2014/main" id="{8FFEFAE5-8455-44EE-AE32-63349F8B1AEC}"/>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66" name="Drop Down 20" hidden="1">
          <a:extLst>
            <a:ext uri="{63B3BB69-23CF-44E3-9099-C40C66FF867C}">
              <a14:compatExt xmlns:a14="http://schemas.microsoft.com/office/drawing/2010/main" spid="_x0000_s2068"/>
            </a:ext>
            <a:ext uri="{FF2B5EF4-FFF2-40B4-BE49-F238E27FC236}">
              <a16:creationId xmlns:a16="http://schemas.microsoft.com/office/drawing/2014/main" id="{797D4BA1-D4EC-4261-9E4B-05476BE55468}"/>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67" name="Drop Down 24" hidden="1">
          <a:extLst>
            <a:ext uri="{63B3BB69-23CF-44E3-9099-C40C66FF867C}">
              <a14:compatExt xmlns:a14="http://schemas.microsoft.com/office/drawing/2010/main" spid="_x0000_s2072"/>
            </a:ext>
            <a:ext uri="{FF2B5EF4-FFF2-40B4-BE49-F238E27FC236}">
              <a16:creationId xmlns:a16="http://schemas.microsoft.com/office/drawing/2014/main" id="{F899C0CD-4454-41C5-8940-F09A1194DF01}"/>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68" name="Drop Down 4" hidden="1">
          <a:extLst>
            <a:ext uri="{63B3BB69-23CF-44E3-9099-C40C66FF867C}">
              <a14:compatExt xmlns:a14="http://schemas.microsoft.com/office/drawing/2010/main" spid="_x0000_s2052"/>
            </a:ext>
            <a:ext uri="{FF2B5EF4-FFF2-40B4-BE49-F238E27FC236}">
              <a16:creationId xmlns:a16="http://schemas.microsoft.com/office/drawing/2014/main" id="{54D6BF13-5F11-4054-88AD-5F2398C3E2DF}"/>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69" name="Drop Down 4" hidden="1">
          <a:extLst>
            <a:ext uri="{63B3BB69-23CF-44E3-9099-C40C66FF867C}">
              <a14:compatExt xmlns:a14="http://schemas.microsoft.com/office/drawing/2010/main" spid="_x0000_s2052"/>
            </a:ext>
            <a:ext uri="{FF2B5EF4-FFF2-40B4-BE49-F238E27FC236}">
              <a16:creationId xmlns:a16="http://schemas.microsoft.com/office/drawing/2014/main" id="{23BA32FE-8A13-4B71-8255-E071E30811A0}"/>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70" name="Drop Down 4" hidden="1">
          <a:extLst>
            <a:ext uri="{63B3BB69-23CF-44E3-9099-C40C66FF867C}">
              <a14:compatExt xmlns:a14="http://schemas.microsoft.com/office/drawing/2010/main" spid="_x0000_s2052"/>
            </a:ext>
            <a:ext uri="{FF2B5EF4-FFF2-40B4-BE49-F238E27FC236}">
              <a16:creationId xmlns:a16="http://schemas.microsoft.com/office/drawing/2014/main" id="{B9EB7949-4662-45D6-A50B-E2A14304B46D}"/>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71" name="Drop Down 4" hidden="1">
          <a:extLst>
            <a:ext uri="{63B3BB69-23CF-44E3-9099-C40C66FF867C}">
              <a14:compatExt xmlns:a14="http://schemas.microsoft.com/office/drawing/2010/main" spid="_x0000_s2052"/>
            </a:ext>
            <a:ext uri="{FF2B5EF4-FFF2-40B4-BE49-F238E27FC236}">
              <a16:creationId xmlns:a16="http://schemas.microsoft.com/office/drawing/2014/main" id="{B839EC2E-AD98-450A-8F7D-315F81AAB7F6}"/>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72" name="Drop Down 4" hidden="1">
          <a:extLst>
            <a:ext uri="{63B3BB69-23CF-44E3-9099-C40C66FF867C}">
              <a14:compatExt xmlns:a14="http://schemas.microsoft.com/office/drawing/2010/main" spid="_x0000_s2052"/>
            </a:ext>
            <a:ext uri="{FF2B5EF4-FFF2-40B4-BE49-F238E27FC236}">
              <a16:creationId xmlns:a16="http://schemas.microsoft.com/office/drawing/2014/main" id="{51456A35-BC37-4599-81F2-D51E27A18CB7}"/>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73" name="Drop Down 20" hidden="1">
          <a:extLst>
            <a:ext uri="{63B3BB69-23CF-44E3-9099-C40C66FF867C}">
              <a14:compatExt xmlns:a14="http://schemas.microsoft.com/office/drawing/2010/main" spid="_x0000_s2068"/>
            </a:ext>
            <a:ext uri="{FF2B5EF4-FFF2-40B4-BE49-F238E27FC236}">
              <a16:creationId xmlns:a16="http://schemas.microsoft.com/office/drawing/2014/main" id="{F64BA639-372E-42B5-918D-2AA2C416FE5C}"/>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74" name="Drop Down 24" hidden="1">
          <a:extLst>
            <a:ext uri="{63B3BB69-23CF-44E3-9099-C40C66FF867C}">
              <a14:compatExt xmlns:a14="http://schemas.microsoft.com/office/drawing/2010/main" spid="_x0000_s2072"/>
            </a:ext>
            <a:ext uri="{FF2B5EF4-FFF2-40B4-BE49-F238E27FC236}">
              <a16:creationId xmlns:a16="http://schemas.microsoft.com/office/drawing/2014/main" id="{51400F25-97EE-49D6-A6E6-38F090377C04}"/>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75" name="Drop Down 4" hidden="1">
          <a:extLst>
            <a:ext uri="{63B3BB69-23CF-44E3-9099-C40C66FF867C}">
              <a14:compatExt xmlns:a14="http://schemas.microsoft.com/office/drawing/2010/main" spid="_x0000_s2052"/>
            </a:ext>
            <a:ext uri="{FF2B5EF4-FFF2-40B4-BE49-F238E27FC236}">
              <a16:creationId xmlns:a16="http://schemas.microsoft.com/office/drawing/2014/main" id="{9FA80D44-868E-4272-91B1-2A32C13314D8}"/>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76" name="Drop Down 4" hidden="1">
          <a:extLst>
            <a:ext uri="{63B3BB69-23CF-44E3-9099-C40C66FF867C}">
              <a14:compatExt xmlns:a14="http://schemas.microsoft.com/office/drawing/2010/main" spid="_x0000_s2052"/>
            </a:ext>
            <a:ext uri="{FF2B5EF4-FFF2-40B4-BE49-F238E27FC236}">
              <a16:creationId xmlns:a16="http://schemas.microsoft.com/office/drawing/2014/main" id="{EAA9A07E-F254-4521-8B07-74F7F03CE67C}"/>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77" name="Drop Down 4" hidden="1">
          <a:extLst>
            <a:ext uri="{63B3BB69-23CF-44E3-9099-C40C66FF867C}">
              <a14:compatExt xmlns:a14="http://schemas.microsoft.com/office/drawing/2010/main" spid="_x0000_s2052"/>
            </a:ext>
            <a:ext uri="{FF2B5EF4-FFF2-40B4-BE49-F238E27FC236}">
              <a16:creationId xmlns:a16="http://schemas.microsoft.com/office/drawing/2014/main" id="{02FEE444-A492-4819-8A3B-6ADFADDB7B8E}"/>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78" name="Drop Down 4" hidden="1">
          <a:extLst>
            <a:ext uri="{63B3BB69-23CF-44E3-9099-C40C66FF867C}">
              <a14:compatExt xmlns:a14="http://schemas.microsoft.com/office/drawing/2010/main" spid="_x0000_s2052"/>
            </a:ext>
            <a:ext uri="{FF2B5EF4-FFF2-40B4-BE49-F238E27FC236}">
              <a16:creationId xmlns:a16="http://schemas.microsoft.com/office/drawing/2014/main" id="{4F60337E-6BEA-4229-BAD7-8E63DEB85922}"/>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79" name="Drop Down 4" hidden="1">
          <a:extLst>
            <a:ext uri="{63B3BB69-23CF-44E3-9099-C40C66FF867C}">
              <a14:compatExt xmlns:a14="http://schemas.microsoft.com/office/drawing/2010/main" spid="_x0000_s2052"/>
            </a:ext>
            <a:ext uri="{FF2B5EF4-FFF2-40B4-BE49-F238E27FC236}">
              <a16:creationId xmlns:a16="http://schemas.microsoft.com/office/drawing/2014/main" id="{6478F09A-5CF5-4F0D-A8BC-18708F45F962}"/>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80" name="Drop Down 20" hidden="1">
          <a:extLst>
            <a:ext uri="{63B3BB69-23CF-44E3-9099-C40C66FF867C}">
              <a14:compatExt xmlns:a14="http://schemas.microsoft.com/office/drawing/2010/main" spid="_x0000_s2068"/>
            </a:ext>
            <a:ext uri="{FF2B5EF4-FFF2-40B4-BE49-F238E27FC236}">
              <a16:creationId xmlns:a16="http://schemas.microsoft.com/office/drawing/2014/main" id="{DC939441-EBBC-4A1C-8D66-14B783FB507B}"/>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81" name="Drop Down 24" hidden="1">
          <a:extLst>
            <a:ext uri="{63B3BB69-23CF-44E3-9099-C40C66FF867C}">
              <a14:compatExt xmlns:a14="http://schemas.microsoft.com/office/drawing/2010/main" spid="_x0000_s2072"/>
            </a:ext>
            <a:ext uri="{FF2B5EF4-FFF2-40B4-BE49-F238E27FC236}">
              <a16:creationId xmlns:a16="http://schemas.microsoft.com/office/drawing/2014/main" id="{A500AF3E-88C2-4DA6-A34D-479207B3FFCD}"/>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82" name="Drop Down 4" hidden="1">
          <a:extLst>
            <a:ext uri="{63B3BB69-23CF-44E3-9099-C40C66FF867C}">
              <a14:compatExt xmlns:a14="http://schemas.microsoft.com/office/drawing/2010/main" spid="_x0000_s2052"/>
            </a:ext>
            <a:ext uri="{FF2B5EF4-FFF2-40B4-BE49-F238E27FC236}">
              <a16:creationId xmlns:a16="http://schemas.microsoft.com/office/drawing/2014/main" id="{913843E8-F48C-42C2-87E9-E168F8B1687B}"/>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83" name="Drop Down 4" hidden="1">
          <a:extLst>
            <a:ext uri="{63B3BB69-23CF-44E3-9099-C40C66FF867C}">
              <a14:compatExt xmlns:a14="http://schemas.microsoft.com/office/drawing/2010/main" spid="_x0000_s2052"/>
            </a:ext>
            <a:ext uri="{FF2B5EF4-FFF2-40B4-BE49-F238E27FC236}">
              <a16:creationId xmlns:a16="http://schemas.microsoft.com/office/drawing/2014/main" id="{89287560-11D0-4973-9F64-80BAEB109F05}"/>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84" name="Drop Down 4" hidden="1">
          <a:extLst>
            <a:ext uri="{63B3BB69-23CF-44E3-9099-C40C66FF867C}">
              <a14:compatExt xmlns:a14="http://schemas.microsoft.com/office/drawing/2010/main" spid="_x0000_s2052"/>
            </a:ext>
            <a:ext uri="{FF2B5EF4-FFF2-40B4-BE49-F238E27FC236}">
              <a16:creationId xmlns:a16="http://schemas.microsoft.com/office/drawing/2014/main" id="{CC6AE1F5-D4F9-4132-8E3B-311C71B78EFB}"/>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85" name="Drop Down 4" hidden="1">
          <a:extLst>
            <a:ext uri="{63B3BB69-23CF-44E3-9099-C40C66FF867C}">
              <a14:compatExt xmlns:a14="http://schemas.microsoft.com/office/drawing/2010/main" spid="_x0000_s2052"/>
            </a:ext>
            <a:ext uri="{FF2B5EF4-FFF2-40B4-BE49-F238E27FC236}">
              <a16:creationId xmlns:a16="http://schemas.microsoft.com/office/drawing/2014/main" id="{53DFEC52-A92C-49B1-B6B8-6F7259656CFE}"/>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86" name="Drop Down 4" hidden="1">
          <a:extLst>
            <a:ext uri="{63B3BB69-23CF-44E3-9099-C40C66FF867C}">
              <a14:compatExt xmlns:a14="http://schemas.microsoft.com/office/drawing/2010/main" spid="_x0000_s2052"/>
            </a:ext>
            <a:ext uri="{FF2B5EF4-FFF2-40B4-BE49-F238E27FC236}">
              <a16:creationId xmlns:a16="http://schemas.microsoft.com/office/drawing/2014/main" id="{711BF2EE-69DB-4A92-BECE-389B4BDE45DF}"/>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87" name="Drop Down 20" hidden="1">
          <a:extLst>
            <a:ext uri="{63B3BB69-23CF-44E3-9099-C40C66FF867C}">
              <a14:compatExt xmlns:a14="http://schemas.microsoft.com/office/drawing/2010/main" spid="_x0000_s2068"/>
            </a:ext>
            <a:ext uri="{FF2B5EF4-FFF2-40B4-BE49-F238E27FC236}">
              <a16:creationId xmlns:a16="http://schemas.microsoft.com/office/drawing/2014/main" id="{0372EF7D-B80A-4D28-8337-612CF27ED987}"/>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88" name="Drop Down 24" hidden="1">
          <a:extLst>
            <a:ext uri="{63B3BB69-23CF-44E3-9099-C40C66FF867C}">
              <a14:compatExt xmlns:a14="http://schemas.microsoft.com/office/drawing/2010/main" spid="_x0000_s2072"/>
            </a:ext>
            <a:ext uri="{FF2B5EF4-FFF2-40B4-BE49-F238E27FC236}">
              <a16:creationId xmlns:a16="http://schemas.microsoft.com/office/drawing/2014/main" id="{1FEE3F82-43F8-4A69-9024-A0B0E384D7AB}"/>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89" name="Drop Down 4" hidden="1">
          <a:extLst>
            <a:ext uri="{63B3BB69-23CF-44E3-9099-C40C66FF867C}">
              <a14:compatExt xmlns:a14="http://schemas.microsoft.com/office/drawing/2010/main" spid="_x0000_s2052"/>
            </a:ext>
            <a:ext uri="{FF2B5EF4-FFF2-40B4-BE49-F238E27FC236}">
              <a16:creationId xmlns:a16="http://schemas.microsoft.com/office/drawing/2014/main" id="{E90CD410-776F-4E60-9013-156727D8E952}"/>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90" name="Drop Down 4" hidden="1">
          <a:extLst>
            <a:ext uri="{63B3BB69-23CF-44E3-9099-C40C66FF867C}">
              <a14:compatExt xmlns:a14="http://schemas.microsoft.com/office/drawing/2010/main" spid="_x0000_s2052"/>
            </a:ext>
            <a:ext uri="{FF2B5EF4-FFF2-40B4-BE49-F238E27FC236}">
              <a16:creationId xmlns:a16="http://schemas.microsoft.com/office/drawing/2014/main" id="{960653DD-FA68-4E28-8EAF-CFA1A7613FEA}"/>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91" name="Drop Down 4" hidden="1">
          <a:extLst>
            <a:ext uri="{63B3BB69-23CF-44E3-9099-C40C66FF867C}">
              <a14:compatExt xmlns:a14="http://schemas.microsoft.com/office/drawing/2010/main" spid="_x0000_s2052"/>
            </a:ext>
            <a:ext uri="{FF2B5EF4-FFF2-40B4-BE49-F238E27FC236}">
              <a16:creationId xmlns:a16="http://schemas.microsoft.com/office/drawing/2014/main" id="{46776AC4-7C41-4CCA-829B-3264BDD69003}"/>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92" name="Drop Down 4" hidden="1">
          <a:extLst>
            <a:ext uri="{63B3BB69-23CF-44E3-9099-C40C66FF867C}">
              <a14:compatExt xmlns:a14="http://schemas.microsoft.com/office/drawing/2010/main" spid="_x0000_s2052"/>
            </a:ext>
            <a:ext uri="{FF2B5EF4-FFF2-40B4-BE49-F238E27FC236}">
              <a16:creationId xmlns:a16="http://schemas.microsoft.com/office/drawing/2014/main" id="{75922971-FC94-4ECA-9219-4E9F5E58C1F9}"/>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93" name="Drop Down 4" hidden="1">
          <a:extLst>
            <a:ext uri="{63B3BB69-23CF-44E3-9099-C40C66FF867C}">
              <a14:compatExt xmlns:a14="http://schemas.microsoft.com/office/drawing/2010/main" spid="_x0000_s2052"/>
            </a:ext>
            <a:ext uri="{FF2B5EF4-FFF2-40B4-BE49-F238E27FC236}">
              <a16:creationId xmlns:a16="http://schemas.microsoft.com/office/drawing/2014/main" id="{38A023C3-C291-470C-A0DB-093FE7CF37A8}"/>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894" name="Drop Down 20" hidden="1">
          <a:extLst>
            <a:ext uri="{63B3BB69-23CF-44E3-9099-C40C66FF867C}">
              <a14:compatExt xmlns:a14="http://schemas.microsoft.com/office/drawing/2010/main" spid="_x0000_s2068"/>
            </a:ext>
            <a:ext uri="{FF2B5EF4-FFF2-40B4-BE49-F238E27FC236}">
              <a16:creationId xmlns:a16="http://schemas.microsoft.com/office/drawing/2014/main" id="{0C1E7C4F-723B-4AA4-9A44-8F5A7343B8A0}"/>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895" name="Drop Down 24" hidden="1">
          <a:extLst>
            <a:ext uri="{63B3BB69-23CF-44E3-9099-C40C66FF867C}">
              <a14:compatExt xmlns:a14="http://schemas.microsoft.com/office/drawing/2010/main" spid="_x0000_s2072"/>
            </a:ext>
            <a:ext uri="{FF2B5EF4-FFF2-40B4-BE49-F238E27FC236}">
              <a16:creationId xmlns:a16="http://schemas.microsoft.com/office/drawing/2014/main" id="{6DBEB95F-6B36-4EDB-9253-27A31DED7754}"/>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96" name="Drop Down 4" hidden="1">
          <a:extLst>
            <a:ext uri="{63B3BB69-23CF-44E3-9099-C40C66FF867C}">
              <a14:compatExt xmlns:a14="http://schemas.microsoft.com/office/drawing/2010/main" spid="_x0000_s2052"/>
            </a:ext>
            <a:ext uri="{FF2B5EF4-FFF2-40B4-BE49-F238E27FC236}">
              <a16:creationId xmlns:a16="http://schemas.microsoft.com/office/drawing/2014/main" id="{A2747672-5824-47DB-913A-DE033AF98C73}"/>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97" name="Drop Down 4" hidden="1">
          <a:extLst>
            <a:ext uri="{63B3BB69-23CF-44E3-9099-C40C66FF867C}">
              <a14:compatExt xmlns:a14="http://schemas.microsoft.com/office/drawing/2010/main" spid="_x0000_s2052"/>
            </a:ext>
            <a:ext uri="{FF2B5EF4-FFF2-40B4-BE49-F238E27FC236}">
              <a16:creationId xmlns:a16="http://schemas.microsoft.com/office/drawing/2014/main" id="{9F34FAFE-A6E7-46A7-83A5-3AB2D7ACD8DF}"/>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898" name="Drop Down 4" hidden="1">
          <a:extLst>
            <a:ext uri="{63B3BB69-23CF-44E3-9099-C40C66FF867C}">
              <a14:compatExt xmlns:a14="http://schemas.microsoft.com/office/drawing/2010/main" spid="_x0000_s2052"/>
            </a:ext>
            <a:ext uri="{FF2B5EF4-FFF2-40B4-BE49-F238E27FC236}">
              <a16:creationId xmlns:a16="http://schemas.microsoft.com/office/drawing/2014/main" id="{48A7194A-7602-4CF7-BA6E-411B54126117}"/>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899" name="Drop Down 4" hidden="1">
          <a:extLst>
            <a:ext uri="{63B3BB69-23CF-44E3-9099-C40C66FF867C}">
              <a14:compatExt xmlns:a14="http://schemas.microsoft.com/office/drawing/2010/main" spid="_x0000_s2052"/>
            </a:ext>
            <a:ext uri="{FF2B5EF4-FFF2-40B4-BE49-F238E27FC236}">
              <a16:creationId xmlns:a16="http://schemas.microsoft.com/office/drawing/2014/main" id="{D46DDD83-4F84-4E94-9321-4216BF72420D}"/>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00" name="Drop Down 4" hidden="1">
          <a:extLst>
            <a:ext uri="{63B3BB69-23CF-44E3-9099-C40C66FF867C}">
              <a14:compatExt xmlns:a14="http://schemas.microsoft.com/office/drawing/2010/main" spid="_x0000_s2052"/>
            </a:ext>
            <a:ext uri="{FF2B5EF4-FFF2-40B4-BE49-F238E27FC236}">
              <a16:creationId xmlns:a16="http://schemas.microsoft.com/office/drawing/2014/main" id="{13705275-FE48-455C-8434-FA4685E9DB16}"/>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901" name="Drop Down 20" hidden="1">
          <a:extLst>
            <a:ext uri="{63B3BB69-23CF-44E3-9099-C40C66FF867C}">
              <a14:compatExt xmlns:a14="http://schemas.microsoft.com/office/drawing/2010/main" spid="_x0000_s2068"/>
            </a:ext>
            <a:ext uri="{FF2B5EF4-FFF2-40B4-BE49-F238E27FC236}">
              <a16:creationId xmlns:a16="http://schemas.microsoft.com/office/drawing/2014/main" id="{D2529F49-D946-4891-9160-4D0610A37508}"/>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902" name="Drop Down 24" hidden="1">
          <a:extLst>
            <a:ext uri="{63B3BB69-23CF-44E3-9099-C40C66FF867C}">
              <a14:compatExt xmlns:a14="http://schemas.microsoft.com/office/drawing/2010/main" spid="_x0000_s2072"/>
            </a:ext>
            <a:ext uri="{FF2B5EF4-FFF2-40B4-BE49-F238E27FC236}">
              <a16:creationId xmlns:a16="http://schemas.microsoft.com/office/drawing/2014/main" id="{25A2FC65-1246-44BC-8306-DDA962C124F8}"/>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03" name="Drop Down 4" hidden="1">
          <a:extLst>
            <a:ext uri="{63B3BB69-23CF-44E3-9099-C40C66FF867C}">
              <a14:compatExt xmlns:a14="http://schemas.microsoft.com/office/drawing/2010/main" spid="_x0000_s2052"/>
            </a:ext>
            <a:ext uri="{FF2B5EF4-FFF2-40B4-BE49-F238E27FC236}">
              <a16:creationId xmlns:a16="http://schemas.microsoft.com/office/drawing/2014/main" id="{C4715DE6-D810-4D6A-9917-1069D275BD51}"/>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04" name="Drop Down 4" hidden="1">
          <a:extLst>
            <a:ext uri="{63B3BB69-23CF-44E3-9099-C40C66FF867C}">
              <a14:compatExt xmlns:a14="http://schemas.microsoft.com/office/drawing/2010/main" spid="_x0000_s2052"/>
            </a:ext>
            <a:ext uri="{FF2B5EF4-FFF2-40B4-BE49-F238E27FC236}">
              <a16:creationId xmlns:a16="http://schemas.microsoft.com/office/drawing/2014/main" id="{8FF26898-4C77-48C3-87AE-08FBE75E6BA1}"/>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05" name="Drop Down 4" hidden="1">
          <a:extLst>
            <a:ext uri="{63B3BB69-23CF-44E3-9099-C40C66FF867C}">
              <a14:compatExt xmlns:a14="http://schemas.microsoft.com/office/drawing/2010/main" spid="_x0000_s2052"/>
            </a:ext>
            <a:ext uri="{FF2B5EF4-FFF2-40B4-BE49-F238E27FC236}">
              <a16:creationId xmlns:a16="http://schemas.microsoft.com/office/drawing/2014/main" id="{C18B7EF2-88EC-4304-8A2F-766037D27C19}"/>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06" name="Drop Down 4" hidden="1">
          <a:extLst>
            <a:ext uri="{63B3BB69-23CF-44E3-9099-C40C66FF867C}">
              <a14:compatExt xmlns:a14="http://schemas.microsoft.com/office/drawing/2010/main" spid="_x0000_s2052"/>
            </a:ext>
            <a:ext uri="{FF2B5EF4-FFF2-40B4-BE49-F238E27FC236}">
              <a16:creationId xmlns:a16="http://schemas.microsoft.com/office/drawing/2014/main" id="{6A394D50-DC6B-45AC-8D8F-CE8748D3E22F}"/>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07" name="Drop Down 4" hidden="1">
          <a:extLst>
            <a:ext uri="{63B3BB69-23CF-44E3-9099-C40C66FF867C}">
              <a14:compatExt xmlns:a14="http://schemas.microsoft.com/office/drawing/2010/main" spid="_x0000_s2052"/>
            </a:ext>
            <a:ext uri="{FF2B5EF4-FFF2-40B4-BE49-F238E27FC236}">
              <a16:creationId xmlns:a16="http://schemas.microsoft.com/office/drawing/2014/main" id="{C2858936-D73D-4E33-BC8E-5DBC953097DE}"/>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908" name="Drop Down 20" hidden="1">
          <a:extLst>
            <a:ext uri="{63B3BB69-23CF-44E3-9099-C40C66FF867C}">
              <a14:compatExt xmlns:a14="http://schemas.microsoft.com/office/drawing/2010/main" spid="_x0000_s2068"/>
            </a:ext>
            <a:ext uri="{FF2B5EF4-FFF2-40B4-BE49-F238E27FC236}">
              <a16:creationId xmlns:a16="http://schemas.microsoft.com/office/drawing/2014/main" id="{B64380C0-937E-495D-BD51-43957B49E534}"/>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909" name="Drop Down 24" hidden="1">
          <a:extLst>
            <a:ext uri="{63B3BB69-23CF-44E3-9099-C40C66FF867C}">
              <a14:compatExt xmlns:a14="http://schemas.microsoft.com/office/drawing/2010/main" spid="_x0000_s2072"/>
            </a:ext>
            <a:ext uri="{FF2B5EF4-FFF2-40B4-BE49-F238E27FC236}">
              <a16:creationId xmlns:a16="http://schemas.microsoft.com/office/drawing/2014/main" id="{7B6DE53C-E881-4FFB-9E35-09628A5F9232}"/>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10" name="Drop Down 4" hidden="1">
          <a:extLst>
            <a:ext uri="{63B3BB69-23CF-44E3-9099-C40C66FF867C}">
              <a14:compatExt xmlns:a14="http://schemas.microsoft.com/office/drawing/2010/main" spid="_x0000_s2052"/>
            </a:ext>
            <a:ext uri="{FF2B5EF4-FFF2-40B4-BE49-F238E27FC236}">
              <a16:creationId xmlns:a16="http://schemas.microsoft.com/office/drawing/2014/main" id="{25BFF60E-27E6-410F-9496-8042E185AFA4}"/>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11" name="Drop Down 4" hidden="1">
          <a:extLst>
            <a:ext uri="{63B3BB69-23CF-44E3-9099-C40C66FF867C}">
              <a14:compatExt xmlns:a14="http://schemas.microsoft.com/office/drawing/2010/main" spid="_x0000_s2052"/>
            </a:ext>
            <a:ext uri="{FF2B5EF4-FFF2-40B4-BE49-F238E27FC236}">
              <a16:creationId xmlns:a16="http://schemas.microsoft.com/office/drawing/2014/main" id="{7A4BCE56-B2AC-489D-AE84-ED6C59579C49}"/>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12" name="Drop Down 4" hidden="1">
          <a:extLst>
            <a:ext uri="{63B3BB69-23CF-44E3-9099-C40C66FF867C}">
              <a14:compatExt xmlns:a14="http://schemas.microsoft.com/office/drawing/2010/main" spid="_x0000_s2052"/>
            </a:ext>
            <a:ext uri="{FF2B5EF4-FFF2-40B4-BE49-F238E27FC236}">
              <a16:creationId xmlns:a16="http://schemas.microsoft.com/office/drawing/2014/main" id="{0A9A817E-B71E-426E-986D-5B877ABD6002}"/>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13" name="Drop Down 4" hidden="1">
          <a:extLst>
            <a:ext uri="{63B3BB69-23CF-44E3-9099-C40C66FF867C}">
              <a14:compatExt xmlns:a14="http://schemas.microsoft.com/office/drawing/2010/main" spid="_x0000_s2052"/>
            </a:ext>
            <a:ext uri="{FF2B5EF4-FFF2-40B4-BE49-F238E27FC236}">
              <a16:creationId xmlns:a16="http://schemas.microsoft.com/office/drawing/2014/main" id="{A6F24BF8-6F74-498C-91F9-E9B237E593E4}"/>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14" name="Drop Down 4" hidden="1">
          <a:extLst>
            <a:ext uri="{63B3BB69-23CF-44E3-9099-C40C66FF867C}">
              <a14:compatExt xmlns:a14="http://schemas.microsoft.com/office/drawing/2010/main" spid="_x0000_s2052"/>
            </a:ext>
            <a:ext uri="{FF2B5EF4-FFF2-40B4-BE49-F238E27FC236}">
              <a16:creationId xmlns:a16="http://schemas.microsoft.com/office/drawing/2014/main" id="{989EBA78-85A5-4741-9E41-447C4D58068A}"/>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915" name="Drop Down 20" hidden="1">
          <a:extLst>
            <a:ext uri="{63B3BB69-23CF-44E3-9099-C40C66FF867C}">
              <a14:compatExt xmlns:a14="http://schemas.microsoft.com/office/drawing/2010/main" spid="_x0000_s2068"/>
            </a:ext>
            <a:ext uri="{FF2B5EF4-FFF2-40B4-BE49-F238E27FC236}">
              <a16:creationId xmlns:a16="http://schemas.microsoft.com/office/drawing/2014/main" id="{A4ACCE6C-8894-40A9-AEE6-76051874A67F}"/>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916" name="Drop Down 24" hidden="1">
          <a:extLst>
            <a:ext uri="{63B3BB69-23CF-44E3-9099-C40C66FF867C}">
              <a14:compatExt xmlns:a14="http://schemas.microsoft.com/office/drawing/2010/main" spid="_x0000_s2072"/>
            </a:ext>
            <a:ext uri="{FF2B5EF4-FFF2-40B4-BE49-F238E27FC236}">
              <a16:creationId xmlns:a16="http://schemas.microsoft.com/office/drawing/2014/main" id="{07C7443D-86E6-491D-BA98-BD58DA10C49B}"/>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17" name="Drop Down 4" hidden="1">
          <a:extLst>
            <a:ext uri="{63B3BB69-23CF-44E3-9099-C40C66FF867C}">
              <a14:compatExt xmlns:a14="http://schemas.microsoft.com/office/drawing/2010/main" spid="_x0000_s2052"/>
            </a:ext>
            <a:ext uri="{FF2B5EF4-FFF2-40B4-BE49-F238E27FC236}">
              <a16:creationId xmlns:a16="http://schemas.microsoft.com/office/drawing/2014/main" id="{5AEC9C0B-43EE-40E1-AD31-EB45755B3DAE}"/>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18" name="Drop Down 4" hidden="1">
          <a:extLst>
            <a:ext uri="{63B3BB69-23CF-44E3-9099-C40C66FF867C}">
              <a14:compatExt xmlns:a14="http://schemas.microsoft.com/office/drawing/2010/main" spid="_x0000_s2052"/>
            </a:ext>
            <a:ext uri="{FF2B5EF4-FFF2-40B4-BE49-F238E27FC236}">
              <a16:creationId xmlns:a16="http://schemas.microsoft.com/office/drawing/2014/main" id="{57FB1C7B-E961-4DF5-AE16-211DF99E2E72}"/>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19" name="Drop Down 4" hidden="1">
          <a:extLst>
            <a:ext uri="{63B3BB69-23CF-44E3-9099-C40C66FF867C}">
              <a14:compatExt xmlns:a14="http://schemas.microsoft.com/office/drawing/2010/main" spid="_x0000_s2052"/>
            </a:ext>
            <a:ext uri="{FF2B5EF4-FFF2-40B4-BE49-F238E27FC236}">
              <a16:creationId xmlns:a16="http://schemas.microsoft.com/office/drawing/2014/main" id="{1F12EDB9-99B5-4361-9D5A-35C70AAD1DA1}"/>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20" name="Drop Down 4" hidden="1">
          <a:extLst>
            <a:ext uri="{63B3BB69-23CF-44E3-9099-C40C66FF867C}">
              <a14:compatExt xmlns:a14="http://schemas.microsoft.com/office/drawing/2010/main" spid="_x0000_s2052"/>
            </a:ext>
            <a:ext uri="{FF2B5EF4-FFF2-40B4-BE49-F238E27FC236}">
              <a16:creationId xmlns:a16="http://schemas.microsoft.com/office/drawing/2014/main" id="{FEC8144B-4C97-4B89-AC33-A4AA1204CAD9}"/>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21" name="Drop Down 4" hidden="1">
          <a:extLst>
            <a:ext uri="{63B3BB69-23CF-44E3-9099-C40C66FF867C}">
              <a14:compatExt xmlns:a14="http://schemas.microsoft.com/office/drawing/2010/main" spid="_x0000_s2052"/>
            </a:ext>
            <a:ext uri="{FF2B5EF4-FFF2-40B4-BE49-F238E27FC236}">
              <a16:creationId xmlns:a16="http://schemas.microsoft.com/office/drawing/2014/main" id="{A638E178-D67C-4A6F-96AF-9A24D70AE279}"/>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922" name="Drop Down 20" hidden="1">
          <a:extLst>
            <a:ext uri="{63B3BB69-23CF-44E3-9099-C40C66FF867C}">
              <a14:compatExt xmlns:a14="http://schemas.microsoft.com/office/drawing/2010/main" spid="_x0000_s2068"/>
            </a:ext>
            <a:ext uri="{FF2B5EF4-FFF2-40B4-BE49-F238E27FC236}">
              <a16:creationId xmlns:a16="http://schemas.microsoft.com/office/drawing/2014/main" id="{D070F5E3-1AC5-4536-B974-BDE30D7E07D3}"/>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923" name="Drop Down 24" hidden="1">
          <a:extLst>
            <a:ext uri="{63B3BB69-23CF-44E3-9099-C40C66FF867C}">
              <a14:compatExt xmlns:a14="http://schemas.microsoft.com/office/drawing/2010/main" spid="_x0000_s2072"/>
            </a:ext>
            <a:ext uri="{FF2B5EF4-FFF2-40B4-BE49-F238E27FC236}">
              <a16:creationId xmlns:a16="http://schemas.microsoft.com/office/drawing/2014/main" id="{61C666BF-D778-4168-899D-7308AA014692}"/>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24" name="Drop Down 4" hidden="1">
          <a:extLst>
            <a:ext uri="{63B3BB69-23CF-44E3-9099-C40C66FF867C}">
              <a14:compatExt xmlns:a14="http://schemas.microsoft.com/office/drawing/2010/main" spid="_x0000_s2052"/>
            </a:ext>
            <a:ext uri="{FF2B5EF4-FFF2-40B4-BE49-F238E27FC236}">
              <a16:creationId xmlns:a16="http://schemas.microsoft.com/office/drawing/2014/main" id="{BF0037F9-8C6F-43DE-ACF7-A33587F68659}"/>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25" name="Drop Down 4" hidden="1">
          <a:extLst>
            <a:ext uri="{63B3BB69-23CF-44E3-9099-C40C66FF867C}">
              <a14:compatExt xmlns:a14="http://schemas.microsoft.com/office/drawing/2010/main" spid="_x0000_s2052"/>
            </a:ext>
            <a:ext uri="{FF2B5EF4-FFF2-40B4-BE49-F238E27FC236}">
              <a16:creationId xmlns:a16="http://schemas.microsoft.com/office/drawing/2014/main" id="{38A12AF6-2A69-43A0-8B3D-B03D41DA375E}"/>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26" name="Drop Down 4" hidden="1">
          <a:extLst>
            <a:ext uri="{63B3BB69-23CF-44E3-9099-C40C66FF867C}">
              <a14:compatExt xmlns:a14="http://schemas.microsoft.com/office/drawing/2010/main" spid="_x0000_s2052"/>
            </a:ext>
            <a:ext uri="{FF2B5EF4-FFF2-40B4-BE49-F238E27FC236}">
              <a16:creationId xmlns:a16="http://schemas.microsoft.com/office/drawing/2014/main" id="{35208EF7-EAD0-49FB-8948-8AEB054A7091}"/>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27" name="Drop Down 4" hidden="1">
          <a:extLst>
            <a:ext uri="{63B3BB69-23CF-44E3-9099-C40C66FF867C}">
              <a14:compatExt xmlns:a14="http://schemas.microsoft.com/office/drawing/2010/main" spid="_x0000_s2052"/>
            </a:ext>
            <a:ext uri="{FF2B5EF4-FFF2-40B4-BE49-F238E27FC236}">
              <a16:creationId xmlns:a16="http://schemas.microsoft.com/office/drawing/2014/main" id="{3ACAF83C-6845-4605-8DD2-466995D73AE6}"/>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28" name="Drop Down 4" hidden="1">
          <a:extLst>
            <a:ext uri="{63B3BB69-23CF-44E3-9099-C40C66FF867C}">
              <a14:compatExt xmlns:a14="http://schemas.microsoft.com/office/drawing/2010/main" spid="_x0000_s2052"/>
            </a:ext>
            <a:ext uri="{FF2B5EF4-FFF2-40B4-BE49-F238E27FC236}">
              <a16:creationId xmlns:a16="http://schemas.microsoft.com/office/drawing/2014/main" id="{6AAA60DA-2E28-4642-B8A9-E5767430C99A}"/>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273</xdr:row>
      <xdr:rowOff>0</xdr:rowOff>
    </xdr:from>
    <xdr:ext cx="1921468" cy="195685"/>
    <xdr:sp macro="" textlink="">
      <xdr:nvSpPr>
        <xdr:cNvPr id="6929" name="Drop Down 20" hidden="1">
          <a:extLst>
            <a:ext uri="{63B3BB69-23CF-44E3-9099-C40C66FF867C}">
              <a14:compatExt xmlns:a14="http://schemas.microsoft.com/office/drawing/2010/main" spid="_x0000_s2068"/>
            </a:ext>
            <a:ext uri="{FF2B5EF4-FFF2-40B4-BE49-F238E27FC236}">
              <a16:creationId xmlns:a16="http://schemas.microsoft.com/office/drawing/2014/main" id="{492D1AE7-6994-428D-81AE-D81932B2DFAF}"/>
            </a:ext>
          </a:extLst>
        </xdr:cNvPr>
        <xdr:cNvSpPr/>
      </xdr:nvSpPr>
      <xdr:spPr bwMode="auto">
        <a:xfrm>
          <a:off x="6309360" y="55968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273</xdr:row>
      <xdr:rowOff>0</xdr:rowOff>
    </xdr:from>
    <xdr:ext cx="2476500" cy="199970"/>
    <xdr:sp macro="" textlink="">
      <xdr:nvSpPr>
        <xdr:cNvPr id="6930" name="Drop Down 24" hidden="1">
          <a:extLst>
            <a:ext uri="{63B3BB69-23CF-44E3-9099-C40C66FF867C}">
              <a14:compatExt xmlns:a14="http://schemas.microsoft.com/office/drawing/2010/main" spid="_x0000_s2072"/>
            </a:ext>
            <a:ext uri="{FF2B5EF4-FFF2-40B4-BE49-F238E27FC236}">
              <a16:creationId xmlns:a16="http://schemas.microsoft.com/office/drawing/2014/main" id="{17B61FE6-98F1-41F6-B305-0E6720B46676}"/>
            </a:ext>
          </a:extLst>
        </xdr:cNvPr>
        <xdr:cNvSpPr/>
      </xdr:nvSpPr>
      <xdr:spPr bwMode="auto">
        <a:xfrm>
          <a:off x="4160520" y="55968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31" name="Drop Down 4" hidden="1">
          <a:extLst>
            <a:ext uri="{63B3BB69-23CF-44E3-9099-C40C66FF867C}">
              <a14:compatExt xmlns:a14="http://schemas.microsoft.com/office/drawing/2010/main" spid="_x0000_s2052"/>
            </a:ext>
            <a:ext uri="{FF2B5EF4-FFF2-40B4-BE49-F238E27FC236}">
              <a16:creationId xmlns:a16="http://schemas.microsoft.com/office/drawing/2014/main" id="{97BBEA68-0740-482C-9F0C-B0060CA250A8}"/>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32" name="Drop Down 4" hidden="1">
          <a:extLst>
            <a:ext uri="{63B3BB69-23CF-44E3-9099-C40C66FF867C}">
              <a14:compatExt xmlns:a14="http://schemas.microsoft.com/office/drawing/2010/main" spid="_x0000_s2052"/>
            </a:ext>
            <a:ext uri="{FF2B5EF4-FFF2-40B4-BE49-F238E27FC236}">
              <a16:creationId xmlns:a16="http://schemas.microsoft.com/office/drawing/2014/main" id="{2142A879-40A3-4DB5-9868-7CDCB1AB6F7D}"/>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273</xdr:row>
      <xdr:rowOff>0</xdr:rowOff>
    </xdr:from>
    <xdr:ext cx="2529840" cy="195685"/>
    <xdr:sp macro="" textlink="">
      <xdr:nvSpPr>
        <xdr:cNvPr id="6933" name="Drop Down 4" hidden="1">
          <a:extLst>
            <a:ext uri="{63B3BB69-23CF-44E3-9099-C40C66FF867C}">
              <a14:compatExt xmlns:a14="http://schemas.microsoft.com/office/drawing/2010/main" spid="_x0000_s2052"/>
            </a:ext>
            <a:ext uri="{FF2B5EF4-FFF2-40B4-BE49-F238E27FC236}">
              <a16:creationId xmlns:a16="http://schemas.microsoft.com/office/drawing/2014/main" id="{11401332-8343-4904-82D4-D3F1E98A1C7D}"/>
            </a:ext>
          </a:extLst>
        </xdr:cNvPr>
        <xdr:cNvSpPr/>
      </xdr:nvSpPr>
      <xdr:spPr bwMode="auto">
        <a:xfrm>
          <a:off x="577596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273</xdr:row>
      <xdr:rowOff>0</xdr:rowOff>
    </xdr:from>
    <xdr:ext cx="2529840" cy="195685"/>
    <xdr:sp macro="" textlink="">
      <xdr:nvSpPr>
        <xdr:cNvPr id="6934" name="Drop Down 4" hidden="1">
          <a:extLst>
            <a:ext uri="{63B3BB69-23CF-44E3-9099-C40C66FF867C}">
              <a14:compatExt xmlns:a14="http://schemas.microsoft.com/office/drawing/2010/main" spid="_x0000_s2052"/>
            </a:ext>
            <a:ext uri="{FF2B5EF4-FFF2-40B4-BE49-F238E27FC236}">
              <a16:creationId xmlns:a16="http://schemas.microsoft.com/office/drawing/2014/main" id="{500452BE-FCD9-48AD-A0E0-DD70C8C563C7}"/>
            </a:ext>
          </a:extLst>
        </xdr:cNvPr>
        <xdr:cNvSpPr/>
      </xdr:nvSpPr>
      <xdr:spPr bwMode="auto">
        <a:xfrm>
          <a:off x="5463540" y="55968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35" name="Drop Down 24" hidden="1">
          <a:extLst>
            <a:ext uri="{63B3BB69-23CF-44E3-9099-C40C66FF867C}">
              <a14:compatExt xmlns:a14="http://schemas.microsoft.com/office/drawing/2010/main" spid="_x0000_s2072"/>
            </a:ext>
            <a:ext uri="{FF2B5EF4-FFF2-40B4-BE49-F238E27FC236}">
              <a16:creationId xmlns:a16="http://schemas.microsoft.com/office/drawing/2014/main" id="{97D79BB5-D0E9-431E-9831-70BCDFEEA63C}"/>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36" name="Drop Down 24" hidden="1">
          <a:extLst>
            <a:ext uri="{63B3BB69-23CF-44E3-9099-C40C66FF867C}">
              <a14:compatExt xmlns:a14="http://schemas.microsoft.com/office/drawing/2010/main" spid="_x0000_s2072"/>
            </a:ext>
            <a:ext uri="{FF2B5EF4-FFF2-40B4-BE49-F238E27FC236}">
              <a16:creationId xmlns:a16="http://schemas.microsoft.com/office/drawing/2014/main" id="{7414364D-D480-4627-9474-601D4ACC91A1}"/>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37" name="Drop Down 24" hidden="1">
          <a:extLst>
            <a:ext uri="{63B3BB69-23CF-44E3-9099-C40C66FF867C}">
              <a14:compatExt xmlns:a14="http://schemas.microsoft.com/office/drawing/2010/main" spid="_x0000_s2072"/>
            </a:ext>
            <a:ext uri="{FF2B5EF4-FFF2-40B4-BE49-F238E27FC236}">
              <a16:creationId xmlns:a16="http://schemas.microsoft.com/office/drawing/2014/main" id="{200B9EB1-44D9-443F-836E-70E3D533C2D3}"/>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38" name="Drop Down 24" hidden="1">
          <a:extLst>
            <a:ext uri="{63B3BB69-23CF-44E3-9099-C40C66FF867C}">
              <a14:compatExt xmlns:a14="http://schemas.microsoft.com/office/drawing/2010/main" spid="_x0000_s2072"/>
            </a:ext>
            <a:ext uri="{FF2B5EF4-FFF2-40B4-BE49-F238E27FC236}">
              <a16:creationId xmlns:a16="http://schemas.microsoft.com/office/drawing/2014/main" id="{375312E9-1E2E-4ECA-9B22-D2F610EBA2E3}"/>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39" name="Drop Down 24" hidden="1">
          <a:extLst>
            <a:ext uri="{63B3BB69-23CF-44E3-9099-C40C66FF867C}">
              <a14:compatExt xmlns:a14="http://schemas.microsoft.com/office/drawing/2010/main" spid="_x0000_s2072"/>
            </a:ext>
            <a:ext uri="{FF2B5EF4-FFF2-40B4-BE49-F238E27FC236}">
              <a16:creationId xmlns:a16="http://schemas.microsoft.com/office/drawing/2014/main" id="{D4F034EC-01CA-4D45-9A3C-C35862C27427}"/>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0" name="Drop Down 24" hidden="1">
          <a:extLst>
            <a:ext uri="{63B3BB69-23CF-44E3-9099-C40C66FF867C}">
              <a14:compatExt xmlns:a14="http://schemas.microsoft.com/office/drawing/2010/main" spid="_x0000_s2072"/>
            </a:ext>
            <a:ext uri="{FF2B5EF4-FFF2-40B4-BE49-F238E27FC236}">
              <a16:creationId xmlns:a16="http://schemas.microsoft.com/office/drawing/2014/main" id="{A50B9455-B54A-46C0-AF02-842AF376F534}"/>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1" name="Drop Down 24" hidden="1">
          <a:extLst>
            <a:ext uri="{63B3BB69-23CF-44E3-9099-C40C66FF867C}">
              <a14:compatExt xmlns:a14="http://schemas.microsoft.com/office/drawing/2010/main" spid="_x0000_s2072"/>
            </a:ext>
            <a:ext uri="{FF2B5EF4-FFF2-40B4-BE49-F238E27FC236}">
              <a16:creationId xmlns:a16="http://schemas.microsoft.com/office/drawing/2014/main" id="{EA3B127D-00E7-4272-A470-1BDEC844F6A3}"/>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2" name="Drop Down 24" hidden="1">
          <a:extLst>
            <a:ext uri="{63B3BB69-23CF-44E3-9099-C40C66FF867C}">
              <a14:compatExt xmlns:a14="http://schemas.microsoft.com/office/drawing/2010/main" spid="_x0000_s2072"/>
            </a:ext>
            <a:ext uri="{FF2B5EF4-FFF2-40B4-BE49-F238E27FC236}">
              <a16:creationId xmlns:a16="http://schemas.microsoft.com/office/drawing/2014/main" id="{6DC82033-229A-4FB4-BDCC-9647A47550FF}"/>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3" name="Drop Down 24" hidden="1">
          <a:extLst>
            <a:ext uri="{63B3BB69-23CF-44E3-9099-C40C66FF867C}">
              <a14:compatExt xmlns:a14="http://schemas.microsoft.com/office/drawing/2010/main" spid="_x0000_s2072"/>
            </a:ext>
            <a:ext uri="{FF2B5EF4-FFF2-40B4-BE49-F238E27FC236}">
              <a16:creationId xmlns:a16="http://schemas.microsoft.com/office/drawing/2014/main" id="{93FA7EB4-46C1-40F2-A5CC-3019680A1FB5}"/>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4" name="Drop Down 24" hidden="1">
          <a:extLst>
            <a:ext uri="{63B3BB69-23CF-44E3-9099-C40C66FF867C}">
              <a14:compatExt xmlns:a14="http://schemas.microsoft.com/office/drawing/2010/main" spid="_x0000_s2072"/>
            </a:ext>
            <a:ext uri="{FF2B5EF4-FFF2-40B4-BE49-F238E27FC236}">
              <a16:creationId xmlns:a16="http://schemas.microsoft.com/office/drawing/2014/main" id="{DECA99F8-A7DA-459A-A9E0-FFBFDEBBA73F}"/>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5" name="Drop Down 24" hidden="1">
          <a:extLst>
            <a:ext uri="{63B3BB69-23CF-44E3-9099-C40C66FF867C}">
              <a14:compatExt xmlns:a14="http://schemas.microsoft.com/office/drawing/2010/main" spid="_x0000_s2072"/>
            </a:ext>
            <a:ext uri="{FF2B5EF4-FFF2-40B4-BE49-F238E27FC236}">
              <a16:creationId xmlns:a16="http://schemas.microsoft.com/office/drawing/2014/main" id="{AD6A507A-0D1B-4895-BE3B-136A788D1B82}"/>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6" name="Drop Down 24" hidden="1">
          <a:extLst>
            <a:ext uri="{63B3BB69-23CF-44E3-9099-C40C66FF867C}">
              <a14:compatExt xmlns:a14="http://schemas.microsoft.com/office/drawing/2010/main" spid="_x0000_s2072"/>
            </a:ext>
            <a:ext uri="{FF2B5EF4-FFF2-40B4-BE49-F238E27FC236}">
              <a16:creationId xmlns:a16="http://schemas.microsoft.com/office/drawing/2014/main" id="{AE785685-0446-4C72-855D-F7F07732FB2D}"/>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7" name="Drop Down 24" hidden="1">
          <a:extLst>
            <a:ext uri="{63B3BB69-23CF-44E3-9099-C40C66FF867C}">
              <a14:compatExt xmlns:a14="http://schemas.microsoft.com/office/drawing/2010/main" spid="_x0000_s2072"/>
            </a:ext>
            <a:ext uri="{FF2B5EF4-FFF2-40B4-BE49-F238E27FC236}">
              <a16:creationId xmlns:a16="http://schemas.microsoft.com/office/drawing/2014/main" id="{961E7B27-5942-486B-8E6F-611AAB6FC3A5}"/>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8" name="Drop Down 24" hidden="1">
          <a:extLst>
            <a:ext uri="{63B3BB69-23CF-44E3-9099-C40C66FF867C}">
              <a14:compatExt xmlns:a14="http://schemas.microsoft.com/office/drawing/2010/main" spid="_x0000_s2072"/>
            </a:ext>
            <a:ext uri="{FF2B5EF4-FFF2-40B4-BE49-F238E27FC236}">
              <a16:creationId xmlns:a16="http://schemas.microsoft.com/office/drawing/2014/main" id="{6B844352-7D12-4FE1-BA62-86E7D34F8BBA}"/>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49" name="Drop Down 24" hidden="1">
          <a:extLst>
            <a:ext uri="{63B3BB69-23CF-44E3-9099-C40C66FF867C}">
              <a14:compatExt xmlns:a14="http://schemas.microsoft.com/office/drawing/2010/main" spid="_x0000_s2072"/>
            </a:ext>
            <a:ext uri="{FF2B5EF4-FFF2-40B4-BE49-F238E27FC236}">
              <a16:creationId xmlns:a16="http://schemas.microsoft.com/office/drawing/2014/main" id="{2AFC711F-5564-432F-BB42-56F535EA7C1B}"/>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0" name="Drop Down 24" hidden="1">
          <a:extLst>
            <a:ext uri="{63B3BB69-23CF-44E3-9099-C40C66FF867C}">
              <a14:compatExt xmlns:a14="http://schemas.microsoft.com/office/drawing/2010/main" spid="_x0000_s2072"/>
            </a:ext>
            <a:ext uri="{FF2B5EF4-FFF2-40B4-BE49-F238E27FC236}">
              <a16:creationId xmlns:a16="http://schemas.microsoft.com/office/drawing/2014/main" id="{451ABC52-EB13-432A-A44C-2573A8B3DF53}"/>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1" name="Drop Down 24" hidden="1">
          <a:extLst>
            <a:ext uri="{63B3BB69-23CF-44E3-9099-C40C66FF867C}">
              <a14:compatExt xmlns:a14="http://schemas.microsoft.com/office/drawing/2010/main" spid="_x0000_s2072"/>
            </a:ext>
            <a:ext uri="{FF2B5EF4-FFF2-40B4-BE49-F238E27FC236}">
              <a16:creationId xmlns:a16="http://schemas.microsoft.com/office/drawing/2014/main" id="{1D3A19E7-E030-45B5-9904-6A2F64824A95}"/>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2" name="Drop Down 24" hidden="1">
          <a:extLst>
            <a:ext uri="{63B3BB69-23CF-44E3-9099-C40C66FF867C}">
              <a14:compatExt xmlns:a14="http://schemas.microsoft.com/office/drawing/2010/main" spid="_x0000_s2072"/>
            </a:ext>
            <a:ext uri="{FF2B5EF4-FFF2-40B4-BE49-F238E27FC236}">
              <a16:creationId xmlns:a16="http://schemas.microsoft.com/office/drawing/2014/main" id="{F1D27299-1ECA-414F-8839-FDD02A11E6BB}"/>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3" name="Drop Down 24" hidden="1">
          <a:extLst>
            <a:ext uri="{63B3BB69-23CF-44E3-9099-C40C66FF867C}">
              <a14:compatExt xmlns:a14="http://schemas.microsoft.com/office/drawing/2010/main" spid="_x0000_s2072"/>
            </a:ext>
            <a:ext uri="{FF2B5EF4-FFF2-40B4-BE49-F238E27FC236}">
              <a16:creationId xmlns:a16="http://schemas.microsoft.com/office/drawing/2014/main" id="{0D7D9A70-6404-446B-9302-54F53E89DFED}"/>
            </a:ext>
          </a:extLst>
        </xdr:cNvPr>
        <xdr:cNvSpPr/>
      </xdr:nvSpPr>
      <xdr:spPr bwMode="auto">
        <a:xfrm>
          <a:off x="4160520" y="56167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4" name="Drop Down 24" hidden="1">
          <a:extLst>
            <a:ext uri="{63B3BB69-23CF-44E3-9099-C40C66FF867C}">
              <a14:compatExt xmlns:a14="http://schemas.microsoft.com/office/drawing/2010/main" spid="_x0000_s2072"/>
            </a:ext>
            <a:ext uri="{FF2B5EF4-FFF2-40B4-BE49-F238E27FC236}">
              <a16:creationId xmlns:a16="http://schemas.microsoft.com/office/drawing/2014/main" id="{D7F75C10-62CE-4E5D-B978-E94E0F05B61B}"/>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5" name="Drop Down 24" hidden="1">
          <a:extLst>
            <a:ext uri="{63B3BB69-23CF-44E3-9099-C40C66FF867C}">
              <a14:compatExt xmlns:a14="http://schemas.microsoft.com/office/drawing/2010/main" spid="_x0000_s2072"/>
            </a:ext>
            <a:ext uri="{FF2B5EF4-FFF2-40B4-BE49-F238E27FC236}">
              <a16:creationId xmlns:a16="http://schemas.microsoft.com/office/drawing/2014/main" id="{DE86A97E-ACF6-4E25-8EFF-29DB79FEB96E}"/>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6" name="Drop Down 24" hidden="1">
          <a:extLst>
            <a:ext uri="{63B3BB69-23CF-44E3-9099-C40C66FF867C}">
              <a14:compatExt xmlns:a14="http://schemas.microsoft.com/office/drawing/2010/main" spid="_x0000_s2072"/>
            </a:ext>
            <a:ext uri="{FF2B5EF4-FFF2-40B4-BE49-F238E27FC236}">
              <a16:creationId xmlns:a16="http://schemas.microsoft.com/office/drawing/2014/main" id="{8193A9EA-EF30-4AAD-9F0C-F1FA4D250B27}"/>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7" name="Drop Down 24" hidden="1">
          <a:extLst>
            <a:ext uri="{63B3BB69-23CF-44E3-9099-C40C66FF867C}">
              <a14:compatExt xmlns:a14="http://schemas.microsoft.com/office/drawing/2010/main" spid="_x0000_s2072"/>
            </a:ext>
            <a:ext uri="{FF2B5EF4-FFF2-40B4-BE49-F238E27FC236}">
              <a16:creationId xmlns:a16="http://schemas.microsoft.com/office/drawing/2014/main" id="{93F2F70C-03FF-4AE9-8EB4-2954AFB21EA6}"/>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8" name="Drop Down 24" hidden="1">
          <a:extLst>
            <a:ext uri="{63B3BB69-23CF-44E3-9099-C40C66FF867C}">
              <a14:compatExt xmlns:a14="http://schemas.microsoft.com/office/drawing/2010/main" spid="_x0000_s2072"/>
            </a:ext>
            <a:ext uri="{FF2B5EF4-FFF2-40B4-BE49-F238E27FC236}">
              <a16:creationId xmlns:a16="http://schemas.microsoft.com/office/drawing/2014/main" id="{8DE4C0F0-0847-4B67-BC4D-BABCFEE7B1DB}"/>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59" name="Drop Down 24" hidden="1">
          <a:extLst>
            <a:ext uri="{63B3BB69-23CF-44E3-9099-C40C66FF867C}">
              <a14:compatExt xmlns:a14="http://schemas.microsoft.com/office/drawing/2010/main" spid="_x0000_s2072"/>
            </a:ext>
            <a:ext uri="{FF2B5EF4-FFF2-40B4-BE49-F238E27FC236}">
              <a16:creationId xmlns:a16="http://schemas.microsoft.com/office/drawing/2014/main" id="{1E090F53-1628-4189-A556-F2A0DE3A08AD}"/>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0" name="Drop Down 24" hidden="1">
          <a:extLst>
            <a:ext uri="{63B3BB69-23CF-44E3-9099-C40C66FF867C}">
              <a14:compatExt xmlns:a14="http://schemas.microsoft.com/office/drawing/2010/main" spid="_x0000_s2072"/>
            </a:ext>
            <a:ext uri="{FF2B5EF4-FFF2-40B4-BE49-F238E27FC236}">
              <a16:creationId xmlns:a16="http://schemas.microsoft.com/office/drawing/2014/main" id="{F5B36041-24ED-40EF-8467-704AA7C6634B}"/>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1" name="Drop Down 24" hidden="1">
          <a:extLst>
            <a:ext uri="{63B3BB69-23CF-44E3-9099-C40C66FF867C}">
              <a14:compatExt xmlns:a14="http://schemas.microsoft.com/office/drawing/2010/main" spid="_x0000_s2072"/>
            </a:ext>
            <a:ext uri="{FF2B5EF4-FFF2-40B4-BE49-F238E27FC236}">
              <a16:creationId xmlns:a16="http://schemas.microsoft.com/office/drawing/2014/main" id="{1118E298-6FD3-484A-AF7D-37688F0ACC41}"/>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2" name="Drop Down 24" hidden="1">
          <a:extLst>
            <a:ext uri="{63B3BB69-23CF-44E3-9099-C40C66FF867C}">
              <a14:compatExt xmlns:a14="http://schemas.microsoft.com/office/drawing/2010/main" spid="_x0000_s2072"/>
            </a:ext>
            <a:ext uri="{FF2B5EF4-FFF2-40B4-BE49-F238E27FC236}">
              <a16:creationId xmlns:a16="http://schemas.microsoft.com/office/drawing/2014/main" id="{D144FBDA-D8A2-443B-A1B8-CA6C0212586C}"/>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3" name="Drop Down 24" hidden="1">
          <a:extLst>
            <a:ext uri="{63B3BB69-23CF-44E3-9099-C40C66FF867C}">
              <a14:compatExt xmlns:a14="http://schemas.microsoft.com/office/drawing/2010/main" spid="_x0000_s2072"/>
            </a:ext>
            <a:ext uri="{FF2B5EF4-FFF2-40B4-BE49-F238E27FC236}">
              <a16:creationId xmlns:a16="http://schemas.microsoft.com/office/drawing/2014/main" id="{58B65D19-BFE6-492B-AB7A-00D11F248F9C}"/>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4" name="Drop Down 24" hidden="1">
          <a:extLst>
            <a:ext uri="{63B3BB69-23CF-44E3-9099-C40C66FF867C}">
              <a14:compatExt xmlns:a14="http://schemas.microsoft.com/office/drawing/2010/main" spid="_x0000_s2072"/>
            </a:ext>
            <a:ext uri="{FF2B5EF4-FFF2-40B4-BE49-F238E27FC236}">
              <a16:creationId xmlns:a16="http://schemas.microsoft.com/office/drawing/2014/main" id="{D6170A47-3DD9-4FC6-B4D0-70EDAEB3FA6D}"/>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5" name="Drop Down 24" hidden="1">
          <a:extLst>
            <a:ext uri="{63B3BB69-23CF-44E3-9099-C40C66FF867C}">
              <a14:compatExt xmlns:a14="http://schemas.microsoft.com/office/drawing/2010/main" spid="_x0000_s2072"/>
            </a:ext>
            <a:ext uri="{FF2B5EF4-FFF2-40B4-BE49-F238E27FC236}">
              <a16:creationId xmlns:a16="http://schemas.microsoft.com/office/drawing/2014/main" id="{4BAA354C-5EDE-45CD-9D7E-B818A4DC5B3C}"/>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6" name="Drop Down 24" hidden="1">
          <a:extLst>
            <a:ext uri="{63B3BB69-23CF-44E3-9099-C40C66FF867C}">
              <a14:compatExt xmlns:a14="http://schemas.microsoft.com/office/drawing/2010/main" spid="_x0000_s2072"/>
            </a:ext>
            <a:ext uri="{FF2B5EF4-FFF2-40B4-BE49-F238E27FC236}">
              <a16:creationId xmlns:a16="http://schemas.microsoft.com/office/drawing/2014/main" id="{4C92BB7B-E95C-4AEA-9431-5924593C1288}"/>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7" name="Drop Down 24" hidden="1">
          <a:extLst>
            <a:ext uri="{63B3BB69-23CF-44E3-9099-C40C66FF867C}">
              <a14:compatExt xmlns:a14="http://schemas.microsoft.com/office/drawing/2010/main" spid="_x0000_s2072"/>
            </a:ext>
            <a:ext uri="{FF2B5EF4-FFF2-40B4-BE49-F238E27FC236}">
              <a16:creationId xmlns:a16="http://schemas.microsoft.com/office/drawing/2014/main" id="{FBDC15EC-074A-4AF2-BDEB-32B5E92C60AA}"/>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8" name="Drop Down 24" hidden="1">
          <a:extLst>
            <a:ext uri="{63B3BB69-23CF-44E3-9099-C40C66FF867C}">
              <a14:compatExt xmlns:a14="http://schemas.microsoft.com/office/drawing/2010/main" spid="_x0000_s2072"/>
            </a:ext>
            <a:ext uri="{FF2B5EF4-FFF2-40B4-BE49-F238E27FC236}">
              <a16:creationId xmlns:a16="http://schemas.microsoft.com/office/drawing/2014/main" id="{2EE8079A-1C7B-4CE2-85BD-B13A9C80201B}"/>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69" name="Drop Down 24" hidden="1">
          <a:extLst>
            <a:ext uri="{63B3BB69-23CF-44E3-9099-C40C66FF867C}">
              <a14:compatExt xmlns:a14="http://schemas.microsoft.com/office/drawing/2010/main" spid="_x0000_s2072"/>
            </a:ext>
            <a:ext uri="{FF2B5EF4-FFF2-40B4-BE49-F238E27FC236}">
              <a16:creationId xmlns:a16="http://schemas.microsoft.com/office/drawing/2014/main" id="{CC82888A-D62E-4D76-9A51-B85F07900CD7}"/>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0" name="Drop Down 24" hidden="1">
          <a:extLst>
            <a:ext uri="{63B3BB69-23CF-44E3-9099-C40C66FF867C}">
              <a14:compatExt xmlns:a14="http://schemas.microsoft.com/office/drawing/2010/main" spid="_x0000_s2072"/>
            </a:ext>
            <a:ext uri="{FF2B5EF4-FFF2-40B4-BE49-F238E27FC236}">
              <a16:creationId xmlns:a16="http://schemas.microsoft.com/office/drawing/2014/main" id="{FDB1438D-4E74-49A5-B728-17473B700208}"/>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1" name="Drop Down 24" hidden="1">
          <a:extLst>
            <a:ext uri="{63B3BB69-23CF-44E3-9099-C40C66FF867C}">
              <a14:compatExt xmlns:a14="http://schemas.microsoft.com/office/drawing/2010/main" spid="_x0000_s2072"/>
            </a:ext>
            <a:ext uri="{FF2B5EF4-FFF2-40B4-BE49-F238E27FC236}">
              <a16:creationId xmlns:a16="http://schemas.microsoft.com/office/drawing/2014/main" id="{D87A2825-401C-4954-8A6A-F808324B0D56}"/>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2" name="Drop Down 24" hidden="1">
          <a:extLst>
            <a:ext uri="{63B3BB69-23CF-44E3-9099-C40C66FF867C}">
              <a14:compatExt xmlns:a14="http://schemas.microsoft.com/office/drawing/2010/main" spid="_x0000_s2072"/>
            </a:ext>
            <a:ext uri="{FF2B5EF4-FFF2-40B4-BE49-F238E27FC236}">
              <a16:creationId xmlns:a16="http://schemas.microsoft.com/office/drawing/2014/main" id="{D2C87DA5-28E5-4D1F-BEE4-C07C84DA2648}"/>
            </a:ext>
          </a:extLst>
        </xdr:cNvPr>
        <xdr:cNvSpPr/>
      </xdr:nvSpPr>
      <xdr:spPr bwMode="auto">
        <a:xfrm>
          <a:off x="4160520" y="56365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3" name="Drop Down 24" hidden="1">
          <a:extLst>
            <a:ext uri="{63B3BB69-23CF-44E3-9099-C40C66FF867C}">
              <a14:compatExt xmlns:a14="http://schemas.microsoft.com/office/drawing/2010/main" spid="_x0000_s2072"/>
            </a:ext>
            <a:ext uri="{FF2B5EF4-FFF2-40B4-BE49-F238E27FC236}">
              <a16:creationId xmlns:a16="http://schemas.microsoft.com/office/drawing/2014/main" id="{49C6129D-CD90-402B-918C-0460DDC3D2A8}"/>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4" name="Drop Down 24" hidden="1">
          <a:extLst>
            <a:ext uri="{63B3BB69-23CF-44E3-9099-C40C66FF867C}">
              <a14:compatExt xmlns:a14="http://schemas.microsoft.com/office/drawing/2010/main" spid="_x0000_s2072"/>
            </a:ext>
            <a:ext uri="{FF2B5EF4-FFF2-40B4-BE49-F238E27FC236}">
              <a16:creationId xmlns:a16="http://schemas.microsoft.com/office/drawing/2014/main" id="{A8F2DC57-1901-4EA6-9DA2-89631975160C}"/>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5" name="Drop Down 24" hidden="1">
          <a:extLst>
            <a:ext uri="{63B3BB69-23CF-44E3-9099-C40C66FF867C}">
              <a14:compatExt xmlns:a14="http://schemas.microsoft.com/office/drawing/2010/main" spid="_x0000_s2072"/>
            </a:ext>
            <a:ext uri="{FF2B5EF4-FFF2-40B4-BE49-F238E27FC236}">
              <a16:creationId xmlns:a16="http://schemas.microsoft.com/office/drawing/2014/main" id="{8CC44DE5-0188-4DEA-94D0-49AB06146200}"/>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6" name="Drop Down 24" hidden="1">
          <a:extLst>
            <a:ext uri="{63B3BB69-23CF-44E3-9099-C40C66FF867C}">
              <a14:compatExt xmlns:a14="http://schemas.microsoft.com/office/drawing/2010/main" spid="_x0000_s2072"/>
            </a:ext>
            <a:ext uri="{FF2B5EF4-FFF2-40B4-BE49-F238E27FC236}">
              <a16:creationId xmlns:a16="http://schemas.microsoft.com/office/drawing/2014/main" id="{27E040EE-A4BE-44AD-9EC3-3BEEEB719FEE}"/>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7" name="Drop Down 24" hidden="1">
          <a:extLst>
            <a:ext uri="{63B3BB69-23CF-44E3-9099-C40C66FF867C}">
              <a14:compatExt xmlns:a14="http://schemas.microsoft.com/office/drawing/2010/main" spid="_x0000_s2072"/>
            </a:ext>
            <a:ext uri="{FF2B5EF4-FFF2-40B4-BE49-F238E27FC236}">
              <a16:creationId xmlns:a16="http://schemas.microsoft.com/office/drawing/2014/main" id="{5772DA34-27E4-43AC-9797-521BF38EA892}"/>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8" name="Drop Down 24" hidden="1">
          <a:extLst>
            <a:ext uri="{63B3BB69-23CF-44E3-9099-C40C66FF867C}">
              <a14:compatExt xmlns:a14="http://schemas.microsoft.com/office/drawing/2010/main" spid="_x0000_s2072"/>
            </a:ext>
            <a:ext uri="{FF2B5EF4-FFF2-40B4-BE49-F238E27FC236}">
              <a16:creationId xmlns:a16="http://schemas.microsoft.com/office/drawing/2014/main" id="{03CBAAFC-29D4-4915-876A-33B98FA8174D}"/>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79" name="Drop Down 24" hidden="1">
          <a:extLst>
            <a:ext uri="{63B3BB69-23CF-44E3-9099-C40C66FF867C}">
              <a14:compatExt xmlns:a14="http://schemas.microsoft.com/office/drawing/2010/main" spid="_x0000_s2072"/>
            </a:ext>
            <a:ext uri="{FF2B5EF4-FFF2-40B4-BE49-F238E27FC236}">
              <a16:creationId xmlns:a16="http://schemas.microsoft.com/office/drawing/2014/main" id="{118DA9EA-D99A-4936-AEBB-C1E87A17C0B4}"/>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0" name="Drop Down 24" hidden="1">
          <a:extLst>
            <a:ext uri="{63B3BB69-23CF-44E3-9099-C40C66FF867C}">
              <a14:compatExt xmlns:a14="http://schemas.microsoft.com/office/drawing/2010/main" spid="_x0000_s2072"/>
            </a:ext>
            <a:ext uri="{FF2B5EF4-FFF2-40B4-BE49-F238E27FC236}">
              <a16:creationId xmlns:a16="http://schemas.microsoft.com/office/drawing/2014/main" id="{7F2451BC-7B95-4762-A5E3-DEF55AFD6140}"/>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1" name="Drop Down 24" hidden="1">
          <a:extLst>
            <a:ext uri="{63B3BB69-23CF-44E3-9099-C40C66FF867C}">
              <a14:compatExt xmlns:a14="http://schemas.microsoft.com/office/drawing/2010/main" spid="_x0000_s2072"/>
            </a:ext>
            <a:ext uri="{FF2B5EF4-FFF2-40B4-BE49-F238E27FC236}">
              <a16:creationId xmlns:a16="http://schemas.microsoft.com/office/drawing/2014/main" id="{C81CC98D-01F3-44C5-8891-CE01CBDDB0FB}"/>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2" name="Drop Down 24" hidden="1">
          <a:extLst>
            <a:ext uri="{63B3BB69-23CF-44E3-9099-C40C66FF867C}">
              <a14:compatExt xmlns:a14="http://schemas.microsoft.com/office/drawing/2010/main" spid="_x0000_s2072"/>
            </a:ext>
            <a:ext uri="{FF2B5EF4-FFF2-40B4-BE49-F238E27FC236}">
              <a16:creationId xmlns:a16="http://schemas.microsoft.com/office/drawing/2014/main" id="{1198CD8D-F91E-40B7-B491-24539E750C91}"/>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3" name="Drop Down 24" hidden="1">
          <a:extLst>
            <a:ext uri="{63B3BB69-23CF-44E3-9099-C40C66FF867C}">
              <a14:compatExt xmlns:a14="http://schemas.microsoft.com/office/drawing/2010/main" spid="_x0000_s2072"/>
            </a:ext>
            <a:ext uri="{FF2B5EF4-FFF2-40B4-BE49-F238E27FC236}">
              <a16:creationId xmlns:a16="http://schemas.microsoft.com/office/drawing/2014/main" id="{F86386ED-7A0F-4CE6-AB8B-E02878E4A8E8}"/>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4" name="Drop Down 24" hidden="1">
          <a:extLst>
            <a:ext uri="{63B3BB69-23CF-44E3-9099-C40C66FF867C}">
              <a14:compatExt xmlns:a14="http://schemas.microsoft.com/office/drawing/2010/main" spid="_x0000_s2072"/>
            </a:ext>
            <a:ext uri="{FF2B5EF4-FFF2-40B4-BE49-F238E27FC236}">
              <a16:creationId xmlns:a16="http://schemas.microsoft.com/office/drawing/2014/main" id="{E1D4162A-66C5-4068-8569-F677FA701778}"/>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5" name="Drop Down 24" hidden="1">
          <a:extLst>
            <a:ext uri="{63B3BB69-23CF-44E3-9099-C40C66FF867C}">
              <a14:compatExt xmlns:a14="http://schemas.microsoft.com/office/drawing/2010/main" spid="_x0000_s2072"/>
            </a:ext>
            <a:ext uri="{FF2B5EF4-FFF2-40B4-BE49-F238E27FC236}">
              <a16:creationId xmlns:a16="http://schemas.microsoft.com/office/drawing/2014/main" id="{F18322FF-8473-477B-9334-6CD42572EC3D}"/>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6" name="Drop Down 24" hidden="1">
          <a:extLst>
            <a:ext uri="{63B3BB69-23CF-44E3-9099-C40C66FF867C}">
              <a14:compatExt xmlns:a14="http://schemas.microsoft.com/office/drawing/2010/main" spid="_x0000_s2072"/>
            </a:ext>
            <a:ext uri="{FF2B5EF4-FFF2-40B4-BE49-F238E27FC236}">
              <a16:creationId xmlns:a16="http://schemas.microsoft.com/office/drawing/2014/main" id="{31A27CE6-706C-49B0-9A31-0DBF2246B631}"/>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7" name="Drop Down 24" hidden="1">
          <a:extLst>
            <a:ext uri="{63B3BB69-23CF-44E3-9099-C40C66FF867C}">
              <a14:compatExt xmlns:a14="http://schemas.microsoft.com/office/drawing/2010/main" spid="_x0000_s2072"/>
            </a:ext>
            <a:ext uri="{FF2B5EF4-FFF2-40B4-BE49-F238E27FC236}">
              <a16:creationId xmlns:a16="http://schemas.microsoft.com/office/drawing/2014/main" id="{609B511A-4A56-4F62-9D53-43A3CE0F1455}"/>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8" name="Drop Down 24" hidden="1">
          <a:extLst>
            <a:ext uri="{63B3BB69-23CF-44E3-9099-C40C66FF867C}">
              <a14:compatExt xmlns:a14="http://schemas.microsoft.com/office/drawing/2010/main" spid="_x0000_s2072"/>
            </a:ext>
            <a:ext uri="{FF2B5EF4-FFF2-40B4-BE49-F238E27FC236}">
              <a16:creationId xmlns:a16="http://schemas.microsoft.com/office/drawing/2014/main" id="{8237D3F6-8BF5-4651-8919-42C59431CA08}"/>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89" name="Drop Down 24" hidden="1">
          <a:extLst>
            <a:ext uri="{63B3BB69-23CF-44E3-9099-C40C66FF867C}">
              <a14:compatExt xmlns:a14="http://schemas.microsoft.com/office/drawing/2010/main" spid="_x0000_s2072"/>
            </a:ext>
            <a:ext uri="{FF2B5EF4-FFF2-40B4-BE49-F238E27FC236}">
              <a16:creationId xmlns:a16="http://schemas.microsoft.com/office/drawing/2014/main" id="{1DB4CA34-E494-45FE-8920-F5B9A083F029}"/>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0" name="Drop Down 24" hidden="1">
          <a:extLst>
            <a:ext uri="{63B3BB69-23CF-44E3-9099-C40C66FF867C}">
              <a14:compatExt xmlns:a14="http://schemas.microsoft.com/office/drawing/2010/main" spid="_x0000_s2072"/>
            </a:ext>
            <a:ext uri="{FF2B5EF4-FFF2-40B4-BE49-F238E27FC236}">
              <a16:creationId xmlns:a16="http://schemas.microsoft.com/office/drawing/2014/main" id="{41AF7982-1317-408D-A7DE-CB3C8C6B0D2A}"/>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1" name="Drop Down 24" hidden="1">
          <a:extLst>
            <a:ext uri="{63B3BB69-23CF-44E3-9099-C40C66FF867C}">
              <a14:compatExt xmlns:a14="http://schemas.microsoft.com/office/drawing/2010/main" spid="_x0000_s2072"/>
            </a:ext>
            <a:ext uri="{FF2B5EF4-FFF2-40B4-BE49-F238E27FC236}">
              <a16:creationId xmlns:a16="http://schemas.microsoft.com/office/drawing/2014/main" id="{59AC36A9-D705-44AB-B1A2-9D7E5BD12A03}"/>
            </a:ext>
          </a:extLst>
        </xdr:cNvPr>
        <xdr:cNvSpPr/>
      </xdr:nvSpPr>
      <xdr:spPr bwMode="auto">
        <a:xfrm>
          <a:off x="4160520" y="565632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2" name="Drop Down 24" hidden="1">
          <a:extLst>
            <a:ext uri="{63B3BB69-23CF-44E3-9099-C40C66FF867C}">
              <a14:compatExt xmlns:a14="http://schemas.microsoft.com/office/drawing/2010/main" spid="_x0000_s2072"/>
            </a:ext>
            <a:ext uri="{FF2B5EF4-FFF2-40B4-BE49-F238E27FC236}">
              <a16:creationId xmlns:a16="http://schemas.microsoft.com/office/drawing/2014/main" id="{E2D631DE-FDCC-4EDD-8421-C82AEE2A944D}"/>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3" name="Drop Down 24" hidden="1">
          <a:extLst>
            <a:ext uri="{63B3BB69-23CF-44E3-9099-C40C66FF867C}">
              <a14:compatExt xmlns:a14="http://schemas.microsoft.com/office/drawing/2010/main" spid="_x0000_s2072"/>
            </a:ext>
            <a:ext uri="{FF2B5EF4-FFF2-40B4-BE49-F238E27FC236}">
              <a16:creationId xmlns:a16="http://schemas.microsoft.com/office/drawing/2014/main" id="{55756035-DCF4-40CD-B0F4-C5EE32710F8A}"/>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4" name="Drop Down 24" hidden="1">
          <a:extLst>
            <a:ext uri="{63B3BB69-23CF-44E3-9099-C40C66FF867C}">
              <a14:compatExt xmlns:a14="http://schemas.microsoft.com/office/drawing/2010/main" spid="_x0000_s2072"/>
            </a:ext>
            <a:ext uri="{FF2B5EF4-FFF2-40B4-BE49-F238E27FC236}">
              <a16:creationId xmlns:a16="http://schemas.microsoft.com/office/drawing/2014/main" id="{3D074EE2-7EE3-480C-B3B4-E07A8216A20D}"/>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5" name="Drop Down 24" hidden="1">
          <a:extLst>
            <a:ext uri="{63B3BB69-23CF-44E3-9099-C40C66FF867C}">
              <a14:compatExt xmlns:a14="http://schemas.microsoft.com/office/drawing/2010/main" spid="_x0000_s2072"/>
            </a:ext>
            <a:ext uri="{FF2B5EF4-FFF2-40B4-BE49-F238E27FC236}">
              <a16:creationId xmlns:a16="http://schemas.microsoft.com/office/drawing/2014/main" id="{8BDACCC6-F36E-4F73-977B-8C34DE5E078C}"/>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6" name="Drop Down 24" hidden="1">
          <a:extLst>
            <a:ext uri="{63B3BB69-23CF-44E3-9099-C40C66FF867C}">
              <a14:compatExt xmlns:a14="http://schemas.microsoft.com/office/drawing/2010/main" spid="_x0000_s2072"/>
            </a:ext>
            <a:ext uri="{FF2B5EF4-FFF2-40B4-BE49-F238E27FC236}">
              <a16:creationId xmlns:a16="http://schemas.microsoft.com/office/drawing/2014/main" id="{2E6F6676-88FB-49CD-BFCC-20384756CACD}"/>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7" name="Drop Down 24" hidden="1">
          <a:extLst>
            <a:ext uri="{63B3BB69-23CF-44E3-9099-C40C66FF867C}">
              <a14:compatExt xmlns:a14="http://schemas.microsoft.com/office/drawing/2010/main" spid="_x0000_s2072"/>
            </a:ext>
            <a:ext uri="{FF2B5EF4-FFF2-40B4-BE49-F238E27FC236}">
              <a16:creationId xmlns:a16="http://schemas.microsoft.com/office/drawing/2014/main" id="{A9B583BA-7A1A-431F-AEAF-6D4FDEC17483}"/>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8" name="Drop Down 24" hidden="1">
          <a:extLst>
            <a:ext uri="{63B3BB69-23CF-44E3-9099-C40C66FF867C}">
              <a14:compatExt xmlns:a14="http://schemas.microsoft.com/office/drawing/2010/main" spid="_x0000_s2072"/>
            </a:ext>
            <a:ext uri="{FF2B5EF4-FFF2-40B4-BE49-F238E27FC236}">
              <a16:creationId xmlns:a16="http://schemas.microsoft.com/office/drawing/2014/main" id="{BBF2735A-E242-4268-85BB-974FEFC6D2F3}"/>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6999" name="Drop Down 24" hidden="1">
          <a:extLst>
            <a:ext uri="{63B3BB69-23CF-44E3-9099-C40C66FF867C}">
              <a14:compatExt xmlns:a14="http://schemas.microsoft.com/office/drawing/2010/main" spid="_x0000_s2072"/>
            </a:ext>
            <a:ext uri="{FF2B5EF4-FFF2-40B4-BE49-F238E27FC236}">
              <a16:creationId xmlns:a16="http://schemas.microsoft.com/office/drawing/2014/main" id="{E3255064-AC35-4AAF-B6DF-D55E1FEA77F9}"/>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0" name="Drop Down 24" hidden="1">
          <a:extLst>
            <a:ext uri="{63B3BB69-23CF-44E3-9099-C40C66FF867C}">
              <a14:compatExt xmlns:a14="http://schemas.microsoft.com/office/drawing/2010/main" spid="_x0000_s2072"/>
            </a:ext>
            <a:ext uri="{FF2B5EF4-FFF2-40B4-BE49-F238E27FC236}">
              <a16:creationId xmlns:a16="http://schemas.microsoft.com/office/drawing/2014/main" id="{3C1B5DC2-3278-4526-9A8E-CBF4664FBF56}"/>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1" name="Drop Down 24" hidden="1">
          <a:extLst>
            <a:ext uri="{63B3BB69-23CF-44E3-9099-C40C66FF867C}">
              <a14:compatExt xmlns:a14="http://schemas.microsoft.com/office/drawing/2010/main" spid="_x0000_s2072"/>
            </a:ext>
            <a:ext uri="{FF2B5EF4-FFF2-40B4-BE49-F238E27FC236}">
              <a16:creationId xmlns:a16="http://schemas.microsoft.com/office/drawing/2014/main" id="{D79B157F-BE1F-4FA7-9875-5629C4C95305}"/>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2" name="Drop Down 24" hidden="1">
          <a:extLst>
            <a:ext uri="{63B3BB69-23CF-44E3-9099-C40C66FF867C}">
              <a14:compatExt xmlns:a14="http://schemas.microsoft.com/office/drawing/2010/main" spid="_x0000_s2072"/>
            </a:ext>
            <a:ext uri="{FF2B5EF4-FFF2-40B4-BE49-F238E27FC236}">
              <a16:creationId xmlns:a16="http://schemas.microsoft.com/office/drawing/2014/main" id="{0714DDBA-EB32-4533-8427-53FC39ADB713}"/>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3" name="Drop Down 24" hidden="1">
          <a:extLst>
            <a:ext uri="{63B3BB69-23CF-44E3-9099-C40C66FF867C}">
              <a14:compatExt xmlns:a14="http://schemas.microsoft.com/office/drawing/2010/main" spid="_x0000_s2072"/>
            </a:ext>
            <a:ext uri="{FF2B5EF4-FFF2-40B4-BE49-F238E27FC236}">
              <a16:creationId xmlns:a16="http://schemas.microsoft.com/office/drawing/2014/main" id="{BB2C2AA9-9CA4-4B67-946A-D7F6B3CC9696}"/>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4" name="Drop Down 24" hidden="1">
          <a:extLst>
            <a:ext uri="{63B3BB69-23CF-44E3-9099-C40C66FF867C}">
              <a14:compatExt xmlns:a14="http://schemas.microsoft.com/office/drawing/2010/main" spid="_x0000_s2072"/>
            </a:ext>
            <a:ext uri="{FF2B5EF4-FFF2-40B4-BE49-F238E27FC236}">
              <a16:creationId xmlns:a16="http://schemas.microsoft.com/office/drawing/2014/main" id="{5A16D23B-6051-4C3A-A1BC-CAE5AC85C867}"/>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5" name="Drop Down 24" hidden="1">
          <a:extLst>
            <a:ext uri="{63B3BB69-23CF-44E3-9099-C40C66FF867C}">
              <a14:compatExt xmlns:a14="http://schemas.microsoft.com/office/drawing/2010/main" spid="_x0000_s2072"/>
            </a:ext>
            <a:ext uri="{FF2B5EF4-FFF2-40B4-BE49-F238E27FC236}">
              <a16:creationId xmlns:a16="http://schemas.microsoft.com/office/drawing/2014/main" id="{FD18E827-A89C-4E1B-8324-193A01894137}"/>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6" name="Drop Down 24" hidden="1">
          <a:extLst>
            <a:ext uri="{63B3BB69-23CF-44E3-9099-C40C66FF867C}">
              <a14:compatExt xmlns:a14="http://schemas.microsoft.com/office/drawing/2010/main" spid="_x0000_s2072"/>
            </a:ext>
            <a:ext uri="{FF2B5EF4-FFF2-40B4-BE49-F238E27FC236}">
              <a16:creationId xmlns:a16="http://schemas.microsoft.com/office/drawing/2014/main" id="{A0313F48-BBAE-456A-972D-E89F6A04CCCE}"/>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7" name="Drop Down 24" hidden="1">
          <a:extLst>
            <a:ext uri="{63B3BB69-23CF-44E3-9099-C40C66FF867C}">
              <a14:compatExt xmlns:a14="http://schemas.microsoft.com/office/drawing/2010/main" spid="_x0000_s2072"/>
            </a:ext>
            <a:ext uri="{FF2B5EF4-FFF2-40B4-BE49-F238E27FC236}">
              <a16:creationId xmlns:a16="http://schemas.microsoft.com/office/drawing/2014/main" id="{385827B5-0377-44CB-90C4-E8AD86665BE9}"/>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8" name="Drop Down 24" hidden="1">
          <a:extLst>
            <a:ext uri="{63B3BB69-23CF-44E3-9099-C40C66FF867C}">
              <a14:compatExt xmlns:a14="http://schemas.microsoft.com/office/drawing/2010/main" spid="_x0000_s2072"/>
            </a:ext>
            <a:ext uri="{FF2B5EF4-FFF2-40B4-BE49-F238E27FC236}">
              <a16:creationId xmlns:a16="http://schemas.microsoft.com/office/drawing/2014/main" id="{87CF0676-DD61-449D-B7FB-72A14B363EB1}"/>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09" name="Drop Down 24" hidden="1">
          <a:extLst>
            <a:ext uri="{63B3BB69-23CF-44E3-9099-C40C66FF867C}">
              <a14:compatExt xmlns:a14="http://schemas.microsoft.com/office/drawing/2010/main" spid="_x0000_s2072"/>
            </a:ext>
            <a:ext uri="{FF2B5EF4-FFF2-40B4-BE49-F238E27FC236}">
              <a16:creationId xmlns:a16="http://schemas.microsoft.com/office/drawing/2014/main" id="{0DF4A842-E66B-4177-BC7B-67F0383C083D}"/>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274</xdr:row>
      <xdr:rowOff>0</xdr:rowOff>
    </xdr:from>
    <xdr:ext cx="2476500" cy="199970"/>
    <xdr:sp macro="" textlink="">
      <xdr:nvSpPr>
        <xdr:cNvPr id="7010" name="Drop Down 24" hidden="1">
          <a:extLst>
            <a:ext uri="{63B3BB69-23CF-44E3-9099-C40C66FF867C}">
              <a14:compatExt xmlns:a14="http://schemas.microsoft.com/office/drawing/2010/main" spid="_x0000_s2072"/>
            </a:ext>
            <a:ext uri="{FF2B5EF4-FFF2-40B4-BE49-F238E27FC236}">
              <a16:creationId xmlns:a16="http://schemas.microsoft.com/office/drawing/2014/main" id="{1A8D62B5-4BCC-4978-9BC1-0296C5B5E0EB}"/>
            </a:ext>
          </a:extLst>
        </xdr:cNvPr>
        <xdr:cNvSpPr/>
      </xdr:nvSpPr>
      <xdr:spPr bwMode="auto">
        <a:xfrm>
          <a:off x="4160520" y="5676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1" name="Drop Down 24" hidden="1">
          <a:extLst>
            <a:ext uri="{63B3BB69-23CF-44E3-9099-C40C66FF867C}">
              <a14:compatExt xmlns:a14="http://schemas.microsoft.com/office/drawing/2010/main" spid="_x0000_s2072"/>
            </a:ext>
            <a:ext uri="{FF2B5EF4-FFF2-40B4-BE49-F238E27FC236}">
              <a16:creationId xmlns:a16="http://schemas.microsoft.com/office/drawing/2014/main" id="{A5DAA698-6B09-4B49-A84A-D6A30C2ED330}"/>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2" name="Drop Down 24" hidden="1">
          <a:extLst>
            <a:ext uri="{63B3BB69-23CF-44E3-9099-C40C66FF867C}">
              <a14:compatExt xmlns:a14="http://schemas.microsoft.com/office/drawing/2010/main" spid="_x0000_s2072"/>
            </a:ext>
            <a:ext uri="{FF2B5EF4-FFF2-40B4-BE49-F238E27FC236}">
              <a16:creationId xmlns:a16="http://schemas.microsoft.com/office/drawing/2014/main" id="{D882AC9B-0DEF-44C7-8788-1BA0656DF203}"/>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3" name="Drop Down 24" hidden="1">
          <a:extLst>
            <a:ext uri="{63B3BB69-23CF-44E3-9099-C40C66FF867C}">
              <a14:compatExt xmlns:a14="http://schemas.microsoft.com/office/drawing/2010/main" spid="_x0000_s2072"/>
            </a:ext>
            <a:ext uri="{FF2B5EF4-FFF2-40B4-BE49-F238E27FC236}">
              <a16:creationId xmlns:a16="http://schemas.microsoft.com/office/drawing/2014/main" id="{D9E0A647-39D1-4262-B5D0-A6448AAC3EC2}"/>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4" name="Drop Down 24" hidden="1">
          <a:extLst>
            <a:ext uri="{63B3BB69-23CF-44E3-9099-C40C66FF867C}">
              <a14:compatExt xmlns:a14="http://schemas.microsoft.com/office/drawing/2010/main" spid="_x0000_s2072"/>
            </a:ext>
            <a:ext uri="{FF2B5EF4-FFF2-40B4-BE49-F238E27FC236}">
              <a16:creationId xmlns:a16="http://schemas.microsoft.com/office/drawing/2014/main" id="{A925C185-588E-4629-A784-B9B7B0E7F95F}"/>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5" name="Drop Down 24" hidden="1">
          <a:extLst>
            <a:ext uri="{63B3BB69-23CF-44E3-9099-C40C66FF867C}">
              <a14:compatExt xmlns:a14="http://schemas.microsoft.com/office/drawing/2010/main" spid="_x0000_s2072"/>
            </a:ext>
            <a:ext uri="{FF2B5EF4-FFF2-40B4-BE49-F238E27FC236}">
              <a16:creationId xmlns:a16="http://schemas.microsoft.com/office/drawing/2014/main" id="{0AD47EE0-F8AD-4329-865B-BC4BBD7B9C58}"/>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6" name="Drop Down 24" hidden="1">
          <a:extLst>
            <a:ext uri="{63B3BB69-23CF-44E3-9099-C40C66FF867C}">
              <a14:compatExt xmlns:a14="http://schemas.microsoft.com/office/drawing/2010/main" spid="_x0000_s2072"/>
            </a:ext>
            <a:ext uri="{FF2B5EF4-FFF2-40B4-BE49-F238E27FC236}">
              <a16:creationId xmlns:a16="http://schemas.microsoft.com/office/drawing/2014/main" id="{B26CD64F-B190-48A9-BA45-62800C11F525}"/>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7" name="Drop Down 24" hidden="1">
          <a:extLst>
            <a:ext uri="{63B3BB69-23CF-44E3-9099-C40C66FF867C}">
              <a14:compatExt xmlns:a14="http://schemas.microsoft.com/office/drawing/2010/main" spid="_x0000_s2072"/>
            </a:ext>
            <a:ext uri="{FF2B5EF4-FFF2-40B4-BE49-F238E27FC236}">
              <a16:creationId xmlns:a16="http://schemas.microsoft.com/office/drawing/2014/main" id="{2DD3BE48-4BF0-41A5-AC1E-413AEBE11AF6}"/>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8" name="Drop Down 24" hidden="1">
          <a:extLst>
            <a:ext uri="{63B3BB69-23CF-44E3-9099-C40C66FF867C}">
              <a14:compatExt xmlns:a14="http://schemas.microsoft.com/office/drawing/2010/main" spid="_x0000_s2072"/>
            </a:ext>
            <a:ext uri="{FF2B5EF4-FFF2-40B4-BE49-F238E27FC236}">
              <a16:creationId xmlns:a16="http://schemas.microsoft.com/office/drawing/2014/main" id="{6CD5F97A-4DA4-42A3-A46A-4A8435F59A22}"/>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19" name="Drop Down 24" hidden="1">
          <a:extLst>
            <a:ext uri="{63B3BB69-23CF-44E3-9099-C40C66FF867C}">
              <a14:compatExt xmlns:a14="http://schemas.microsoft.com/office/drawing/2010/main" spid="_x0000_s2072"/>
            </a:ext>
            <a:ext uri="{FF2B5EF4-FFF2-40B4-BE49-F238E27FC236}">
              <a16:creationId xmlns:a16="http://schemas.microsoft.com/office/drawing/2014/main" id="{379AED24-D4C4-4305-926D-77B52177BC6C}"/>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0" name="Drop Down 24" hidden="1">
          <a:extLst>
            <a:ext uri="{63B3BB69-23CF-44E3-9099-C40C66FF867C}">
              <a14:compatExt xmlns:a14="http://schemas.microsoft.com/office/drawing/2010/main" spid="_x0000_s2072"/>
            </a:ext>
            <a:ext uri="{FF2B5EF4-FFF2-40B4-BE49-F238E27FC236}">
              <a16:creationId xmlns:a16="http://schemas.microsoft.com/office/drawing/2014/main" id="{7B6E5CBB-AA13-43B0-AAB8-D298B00A4446}"/>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1" name="Drop Down 24" hidden="1">
          <a:extLst>
            <a:ext uri="{63B3BB69-23CF-44E3-9099-C40C66FF867C}">
              <a14:compatExt xmlns:a14="http://schemas.microsoft.com/office/drawing/2010/main" spid="_x0000_s2072"/>
            </a:ext>
            <a:ext uri="{FF2B5EF4-FFF2-40B4-BE49-F238E27FC236}">
              <a16:creationId xmlns:a16="http://schemas.microsoft.com/office/drawing/2014/main" id="{629C76C8-C8BD-49D1-90CE-AA7A2E5EFAAA}"/>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2" name="Drop Down 24" hidden="1">
          <a:extLst>
            <a:ext uri="{63B3BB69-23CF-44E3-9099-C40C66FF867C}">
              <a14:compatExt xmlns:a14="http://schemas.microsoft.com/office/drawing/2010/main" spid="_x0000_s2072"/>
            </a:ext>
            <a:ext uri="{FF2B5EF4-FFF2-40B4-BE49-F238E27FC236}">
              <a16:creationId xmlns:a16="http://schemas.microsoft.com/office/drawing/2014/main" id="{78871346-6E5E-4091-8F4B-094A1529AF2E}"/>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3" name="Drop Down 24" hidden="1">
          <a:extLst>
            <a:ext uri="{63B3BB69-23CF-44E3-9099-C40C66FF867C}">
              <a14:compatExt xmlns:a14="http://schemas.microsoft.com/office/drawing/2010/main" spid="_x0000_s2072"/>
            </a:ext>
            <a:ext uri="{FF2B5EF4-FFF2-40B4-BE49-F238E27FC236}">
              <a16:creationId xmlns:a16="http://schemas.microsoft.com/office/drawing/2014/main" id="{CD0984A3-C7EC-4C17-9D92-4D9C8DB3C5DD}"/>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4" name="Drop Down 24" hidden="1">
          <a:extLst>
            <a:ext uri="{63B3BB69-23CF-44E3-9099-C40C66FF867C}">
              <a14:compatExt xmlns:a14="http://schemas.microsoft.com/office/drawing/2010/main" spid="_x0000_s2072"/>
            </a:ext>
            <a:ext uri="{FF2B5EF4-FFF2-40B4-BE49-F238E27FC236}">
              <a16:creationId xmlns:a16="http://schemas.microsoft.com/office/drawing/2014/main" id="{3F8A470D-3EB4-49EA-9325-E466AF258F90}"/>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5" name="Drop Down 24" hidden="1">
          <a:extLst>
            <a:ext uri="{63B3BB69-23CF-44E3-9099-C40C66FF867C}">
              <a14:compatExt xmlns:a14="http://schemas.microsoft.com/office/drawing/2010/main" spid="_x0000_s2072"/>
            </a:ext>
            <a:ext uri="{FF2B5EF4-FFF2-40B4-BE49-F238E27FC236}">
              <a16:creationId xmlns:a16="http://schemas.microsoft.com/office/drawing/2014/main" id="{4CEE51B5-09DC-4DF0-A833-BFD51B5523C3}"/>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6" name="Drop Down 24" hidden="1">
          <a:extLst>
            <a:ext uri="{63B3BB69-23CF-44E3-9099-C40C66FF867C}">
              <a14:compatExt xmlns:a14="http://schemas.microsoft.com/office/drawing/2010/main" spid="_x0000_s2072"/>
            </a:ext>
            <a:ext uri="{FF2B5EF4-FFF2-40B4-BE49-F238E27FC236}">
              <a16:creationId xmlns:a16="http://schemas.microsoft.com/office/drawing/2014/main" id="{05ABC2F2-376A-490E-AE0D-43AB8C40F495}"/>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7" name="Drop Down 24" hidden="1">
          <a:extLst>
            <a:ext uri="{63B3BB69-23CF-44E3-9099-C40C66FF867C}">
              <a14:compatExt xmlns:a14="http://schemas.microsoft.com/office/drawing/2010/main" spid="_x0000_s2072"/>
            </a:ext>
            <a:ext uri="{FF2B5EF4-FFF2-40B4-BE49-F238E27FC236}">
              <a16:creationId xmlns:a16="http://schemas.microsoft.com/office/drawing/2014/main" id="{177F6747-78D2-4914-95A8-F8A0497CA421}"/>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8" name="Drop Down 24" hidden="1">
          <a:extLst>
            <a:ext uri="{63B3BB69-23CF-44E3-9099-C40C66FF867C}">
              <a14:compatExt xmlns:a14="http://schemas.microsoft.com/office/drawing/2010/main" spid="_x0000_s2072"/>
            </a:ext>
            <a:ext uri="{FF2B5EF4-FFF2-40B4-BE49-F238E27FC236}">
              <a16:creationId xmlns:a16="http://schemas.microsoft.com/office/drawing/2014/main" id="{D7A8D3B2-65E6-4723-A671-308B51967327}"/>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275</xdr:row>
      <xdr:rowOff>0</xdr:rowOff>
    </xdr:from>
    <xdr:ext cx="2476500" cy="199970"/>
    <xdr:sp macro="" textlink="">
      <xdr:nvSpPr>
        <xdr:cNvPr id="7029" name="Drop Down 24" hidden="1">
          <a:extLst>
            <a:ext uri="{63B3BB69-23CF-44E3-9099-C40C66FF867C}">
              <a14:compatExt xmlns:a14="http://schemas.microsoft.com/office/drawing/2010/main" spid="_x0000_s2072"/>
            </a:ext>
            <a:ext uri="{FF2B5EF4-FFF2-40B4-BE49-F238E27FC236}">
              <a16:creationId xmlns:a16="http://schemas.microsoft.com/office/drawing/2014/main" id="{BA3BD747-8758-4D91-8418-A739F9B4AD9A}"/>
            </a:ext>
          </a:extLst>
        </xdr:cNvPr>
        <xdr:cNvSpPr/>
      </xdr:nvSpPr>
      <xdr:spPr bwMode="auto">
        <a:xfrm>
          <a:off x="4160520" y="569595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0" name="Drop Down 24" hidden="1">
          <a:extLst>
            <a:ext uri="{63B3BB69-23CF-44E3-9099-C40C66FF867C}">
              <a14:compatExt xmlns:a14="http://schemas.microsoft.com/office/drawing/2010/main" spid="_x0000_s2072"/>
            </a:ext>
            <a:ext uri="{FF2B5EF4-FFF2-40B4-BE49-F238E27FC236}">
              <a16:creationId xmlns:a16="http://schemas.microsoft.com/office/drawing/2014/main" id="{EDC720D1-201A-4A6B-8659-F396617E664C}"/>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1" name="Drop Down 24" hidden="1">
          <a:extLst>
            <a:ext uri="{63B3BB69-23CF-44E3-9099-C40C66FF867C}">
              <a14:compatExt xmlns:a14="http://schemas.microsoft.com/office/drawing/2010/main" spid="_x0000_s2072"/>
            </a:ext>
            <a:ext uri="{FF2B5EF4-FFF2-40B4-BE49-F238E27FC236}">
              <a16:creationId xmlns:a16="http://schemas.microsoft.com/office/drawing/2014/main" id="{19A3056A-6915-423A-910B-EC48F1778800}"/>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2" name="Drop Down 24" hidden="1">
          <a:extLst>
            <a:ext uri="{63B3BB69-23CF-44E3-9099-C40C66FF867C}">
              <a14:compatExt xmlns:a14="http://schemas.microsoft.com/office/drawing/2010/main" spid="_x0000_s2072"/>
            </a:ext>
            <a:ext uri="{FF2B5EF4-FFF2-40B4-BE49-F238E27FC236}">
              <a16:creationId xmlns:a16="http://schemas.microsoft.com/office/drawing/2014/main" id="{D8ABC54A-2656-40FC-83CA-879358E20A9D}"/>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3" name="Drop Down 24" hidden="1">
          <a:extLst>
            <a:ext uri="{63B3BB69-23CF-44E3-9099-C40C66FF867C}">
              <a14:compatExt xmlns:a14="http://schemas.microsoft.com/office/drawing/2010/main" spid="_x0000_s2072"/>
            </a:ext>
            <a:ext uri="{FF2B5EF4-FFF2-40B4-BE49-F238E27FC236}">
              <a16:creationId xmlns:a16="http://schemas.microsoft.com/office/drawing/2014/main" id="{2AE1034A-F2D7-45B6-8DBA-AF4FCDFA5A88}"/>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4" name="Drop Down 24" hidden="1">
          <a:extLst>
            <a:ext uri="{63B3BB69-23CF-44E3-9099-C40C66FF867C}">
              <a14:compatExt xmlns:a14="http://schemas.microsoft.com/office/drawing/2010/main" spid="_x0000_s2072"/>
            </a:ext>
            <a:ext uri="{FF2B5EF4-FFF2-40B4-BE49-F238E27FC236}">
              <a16:creationId xmlns:a16="http://schemas.microsoft.com/office/drawing/2014/main" id="{7C2E3CB1-A08C-4C2B-9A15-DC748A915D5B}"/>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5" name="Drop Down 24" hidden="1">
          <a:extLst>
            <a:ext uri="{63B3BB69-23CF-44E3-9099-C40C66FF867C}">
              <a14:compatExt xmlns:a14="http://schemas.microsoft.com/office/drawing/2010/main" spid="_x0000_s2072"/>
            </a:ext>
            <a:ext uri="{FF2B5EF4-FFF2-40B4-BE49-F238E27FC236}">
              <a16:creationId xmlns:a16="http://schemas.microsoft.com/office/drawing/2014/main" id="{9877482A-2F1E-400E-9470-FA4868F600C8}"/>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6" name="Drop Down 24" hidden="1">
          <a:extLst>
            <a:ext uri="{63B3BB69-23CF-44E3-9099-C40C66FF867C}">
              <a14:compatExt xmlns:a14="http://schemas.microsoft.com/office/drawing/2010/main" spid="_x0000_s2072"/>
            </a:ext>
            <a:ext uri="{FF2B5EF4-FFF2-40B4-BE49-F238E27FC236}">
              <a16:creationId xmlns:a16="http://schemas.microsoft.com/office/drawing/2014/main" id="{EA7F0DE0-5DE5-47C3-BDD7-9B7572334EC0}"/>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7" name="Drop Down 24" hidden="1">
          <a:extLst>
            <a:ext uri="{63B3BB69-23CF-44E3-9099-C40C66FF867C}">
              <a14:compatExt xmlns:a14="http://schemas.microsoft.com/office/drawing/2010/main" spid="_x0000_s2072"/>
            </a:ext>
            <a:ext uri="{FF2B5EF4-FFF2-40B4-BE49-F238E27FC236}">
              <a16:creationId xmlns:a16="http://schemas.microsoft.com/office/drawing/2014/main" id="{0EC44121-1A3F-4727-8710-F2201F50B02D}"/>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8" name="Drop Down 24" hidden="1">
          <a:extLst>
            <a:ext uri="{63B3BB69-23CF-44E3-9099-C40C66FF867C}">
              <a14:compatExt xmlns:a14="http://schemas.microsoft.com/office/drawing/2010/main" spid="_x0000_s2072"/>
            </a:ext>
            <a:ext uri="{FF2B5EF4-FFF2-40B4-BE49-F238E27FC236}">
              <a16:creationId xmlns:a16="http://schemas.microsoft.com/office/drawing/2014/main" id="{63B71C63-92D8-4AB7-9BD1-A9EDD531672B}"/>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39" name="Drop Down 24" hidden="1">
          <a:extLst>
            <a:ext uri="{63B3BB69-23CF-44E3-9099-C40C66FF867C}">
              <a14:compatExt xmlns:a14="http://schemas.microsoft.com/office/drawing/2010/main" spid="_x0000_s2072"/>
            </a:ext>
            <a:ext uri="{FF2B5EF4-FFF2-40B4-BE49-F238E27FC236}">
              <a16:creationId xmlns:a16="http://schemas.microsoft.com/office/drawing/2014/main" id="{761118F9-28A2-4A1E-BB24-C5900AF0951B}"/>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0" name="Drop Down 24" hidden="1">
          <a:extLst>
            <a:ext uri="{63B3BB69-23CF-44E3-9099-C40C66FF867C}">
              <a14:compatExt xmlns:a14="http://schemas.microsoft.com/office/drawing/2010/main" spid="_x0000_s2072"/>
            </a:ext>
            <a:ext uri="{FF2B5EF4-FFF2-40B4-BE49-F238E27FC236}">
              <a16:creationId xmlns:a16="http://schemas.microsoft.com/office/drawing/2014/main" id="{8ECB13C9-46BB-48D4-9B37-B03E34BDA5AC}"/>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1" name="Drop Down 24" hidden="1">
          <a:extLst>
            <a:ext uri="{63B3BB69-23CF-44E3-9099-C40C66FF867C}">
              <a14:compatExt xmlns:a14="http://schemas.microsoft.com/office/drawing/2010/main" spid="_x0000_s2072"/>
            </a:ext>
            <a:ext uri="{FF2B5EF4-FFF2-40B4-BE49-F238E27FC236}">
              <a16:creationId xmlns:a16="http://schemas.microsoft.com/office/drawing/2014/main" id="{306CD361-46A2-4947-B055-5A836792E5C4}"/>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2" name="Drop Down 24" hidden="1">
          <a:extLst>
            <a:ext uri="{63B3BB69-23CF-44E3-9099-C40C66FF867C}">
              <a14:compatExt xmlns:a14="http://schemas.microsoft.com/office/drawing/2010/main" spid="_x0000_s2072"/>
            </a:ext>
            <a:ext uri="{FF2B5EF4-FFF2-40B4-BE49-F238E27FC236}">
              <a16:creationId xmlns:a16="http://schemas.microsoft.com/office/drawing/2014/main" id="{C700D2D8-472E-4DFA-BCA1-79CC1714E5E9}"/>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3" name="Drop Down 24" hidden="1">
          <a:extLst>
            <a:ext uri="{63B3BB69-23CF-44E3-9099-C40C66FF867C}">
              <a14:compatExt xmlns:a14="http://schemas.microsoft.com/office/drawing/2010/main" spid="_x0000_s2072"/>
            </a:ext>
            <a:ext uri="{FF2B5EF4-FFF2-40B4-BE49-F238E27FC236}">
              <a16:creationId xmlns:a16="http://schemas.microsoft.com/office/drawing/2014/main" id="{7463CE39-9000-433A-9784-B2D5C19BF00A}"/>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4" name="Drop Down 24" hidden="1">
          <a:extLst>
            <a:ext uri="{63B3BB69-23CF-44E3-9099-C40C66FF867C}">
              <a14:compatExt xmlns:a14="http://schemas.microsoft.com/office/drawing/2010/main" spid="_x0000_s2072"/>
            </a:ext>
            <a:ext uri="{FF2B5EF4-FFF2-40B4-BE49-F238E27FC236}">
              <a16:creationId xmlns:a16="http://schemas.microsoft.com/office/drawing/2014/main" id="{4FA5A942-4DF2-4D45-B3E8-C960AEC154F4}"/>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5" name="Drop Down 24" hidden="1">
          <a:extLst>
            <a:ext uri="{63B3BB69-23CF-44E3-9099-C40C66FF867C}">
              <a14:compatExt xmlns:a14="http://schemas.microsoft.com/office/drawing/2010/main" spid="_x0000_s2072"/>
            </a:ext>
            <a:ext uri="{FF2B5EF4-FFF2-40B4-BE49-F238E27FC236}">
              <a16:creationId xmlns:a16="http://schemas.microsoft.com/office/drawing/2014/main" id="{33169330-2F2F-4DFE-A14C-A2F6F01CA30D}"/>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6" name="Drop Down 24" hidden="1">
          <a:extLst>
            <a:ext uri="{63B3BB69-23CF-44E3-9099-C40C66FF867C}">
              <a14:compatExt xmlns:a14="http://schemas.microsoft.com/office/drawing/2010/main" spid="_x0000_s2072"/>
            </a:ext>
            <a:ext uri="{FF2B5EF4-FFF2-40B4-BE49-F238E27FC236}">
              <a16:creationId xmlns:a16="http://schemas.microsoft.com/office/drawing/2014/main" id="{121BF6D5-4F90-4DEF-B358-64B388675C7F}"/>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7" name="Drop Down 24" hidden="1">
          <a:extLst>
            <a:ext uri="{63B3BB69-23CF-44E3-9099-C40C66FF867C}">
              <a14:compatExt xmlns:a14="http://schemas.microsoft.com/office/drawing/2010/main" spid="_x0000_s2072"/>
            </a:ext>
            <a:ext uri="{FF2B5EF4-FFF2-40B4-BE49-F238E27FC236}">
              <a16:creationId xmlns:a16="http://schemas.microsoft.com/office/drawing/2014/main" id="{E1512E37-189A-4FF7-9CCA-BB55459C1E6D}"/>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276</xdr:row>
      <xdr:rowOff>0</xdr:rowOff>
    </xdr:from>
    <xdr:ext cx="2476500" cy="199970"/>
    <xdr:sp macro="" textlink="">
      <xdr:nvSpPr>
        <xdr:cNvPr id="7048" name="Drop Down 24" hidden="1">
          <a:extLst>
            <a:ext uri="{63B3BB69-23CF-44E3-9099-C40C66FF867C}">
              <a14:compatExt xmlns:a14="http://schemas.microsoft.com/office/drawing/2010/main" spid="_x0000_s2072"/>
            </a:ext>
            <a:ext uri="{FF2B5EF4-FFF2-40B4-BE49-F238E27FC236}">
              <a16:creationId xmlns:a16="http://schemas.microsoft.com/office/drawing/2014/main" id="{10DAB9A2-97B4-4B13-BF66-1804F8C97C54}"/>
            </a:ext>
          </a:extLst>
        </xdr:cNvPr>
        <xdr:cNvSpPr/>
      </xdr:nvSpPr>
      <xdr:spPr bwMode="auto">
        <a:xfrm>
          <a:off x="4160520" y="571576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70" name="Drop Down 4" hidden="1">
          <a:extLst>
            <a:ext uri="{63B3BB69-23CF-44E3-9099-C40C66FF867C}">
              <a14:compatExt xmlns:a14="http://schemas.microsoft.com/office/drawing/2010/main" spid="_x0000_s2052"/>
            </a:ext>
            <a:ext uri="{FF2B5EF4-FFF2-40B4-BE49-F238E27FC236}">
              <a16:creationId xmlns:a16="http://schemas.microsoft.com/office/drawing/2014/main" id="{EB8E73F4-6942-4E1E-9E1B-AEA32603D07F}"/>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6671" name="Drop Down 20" hidden="1">
          <a:extLst>
            <a:ext uri="{63B3BB69-23CF-44E3-9099-C40C66FF867C}">
              <a14:compatExt xmlns:a14="http://schemas.microsoft.com/office/drawing/2010/main" spid="_x0000_s2068"/>
            </a:ext>
            <a:ext uri="{FF2B5EF4-FFF2-40B4-BE49-F238E27FC236}">
              <a16:creationId xmlns:a16="http://schemas.microsoft.com/office/drawing/2014/main" id="{B9A3D3C5-60FE-4E1B-8557-B4D5A6B06529}"/>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6672" name="Drop Down 24" hidden="1">
          <a:extLst>
            <a:ext uri="{63B3BB69-23CF-44E3-9099-C40C66FF867C}">
              <a14:compatExt xmlns:a14="http://schemas.microsoft.com/office/drawing/2010/main" spid="_x0000_s2072"/>
            </a:ext>
            <a:ext uri="{FF2B5EF4-FFF2-40B4-BE49-F238E27FC236}">
              <a16:creationId xmlns:a16="http://schemas.microsoft.com/office/drawing/2014/main" id="{E0849C23-F7EC-4877-BB8B-03A907EECDA4}"/>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73" name="Drop Down 4" hidden="1">
          <a:extLst>
            <a:ext uri="{63B3BB69-23CF-44E3-9099-C40C66FF867C}">
              <a14:compatExt xmlns:a14="http://schemas.microsoft.com/office/drawing/2010/main" spid="_x0000_s2052"/>
            </a:ext>
            <a:ext uri="{FF2B5EF4-FFF2-40B4-BE49-F238E27FC236}">
              <a16:creationId xmlns:a16="http://schemas.microsoft.com/office/drawing/2014/main" id="{C74BA732-E397-4B4D-B5AD-AD58DC3A01B2}"/>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74" name="Drop Down 4" hidden="1">
          <a:extLst>
            <a:ext uri="{63B3BB69-23CF-44E3-9099-C40C66FF867C}">
              <a14:compatExt xmlns:a14="http://schemas.microsoft.com/office/drawing/2010/main" spid="_x0000_s2052"/>
            </a:ext>
            <a:ext uri="{FF2B5EF4-FFF2-40B4-BE49-F238E27FC236}">
              <a16:creationId xmlns:a16="http://schemas.microsoft.com/office/drawing/2014/main" id="{4B804771-A475-4B2C-A0E7-471696E4D8B4}"/>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75" name="Drop Down 4" hidden="1">
          <a:extLst>
            <a:ext uri="{63B3BB69-23CF-44E3-9099-C40C66FF867C}">
              <a14:compatExt xmlns:a14="http://schemas.microsoft.com/office/drawing/2010/main" spid="_x0000_s2052"/>
            </a:ext>
            <a:ext uri="{FF2B5EF4-FFF2-40B4-BE49-F238E27FC236}">
              <a16:creationId xmlns:a16="http://schemas.microsoft.com/office/drawing/2014/main" id="{BACA58CF-18D3-4E75-97AA-6E1EE4C13559}"/>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76" name="Drop Down 4" hidden="1">
          <a:extLst>
            <a:ext uri="{63B3BB69-23CF-44E3-9099-C40C66FF867C}">
              <a14:compatExt xmlns:a14="http://schemas.microsoft.com/office/drawing/2010/main" spid="_x0000_s2052"/>
            </a:ext>
            <a:ext uri="{FF2B5EF4-FFF2-40B4-BE49-F238E27FC236}">
              <a16:creationId xmlns:a16="http://schemas.microsoft.com/office/drawing/2014/main" id="{92D4311C-86D3-4B26-AF93-694E1F0E0715}"/>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77" name="Drop Down 4" hidden="1">
          <a:extLst>
            <a:ext uri="{63B3BB69-23CF-44E3-9099-C40C66FF867C}">
              <a14:compatExt xmlns:a14="http://schemas.microsoft.com/office/drawing/2010/main" spid="_x0000_s2052"/>
            </a:ext>
            <a:ext uri="{FF2B5EF4-FFF2-40B4-BE49-F238E27FC236}">
              <a16:creationId xmlns:a16="http://schemas.microsoft.com/office/drawing/2014/main" id="{DE4D2CD3-651B-47A9-A6B6-6788AC9A5FB6}"/>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6679" name="Drop Down 20" hidden="1">
          <a:extLst>
            <a:ext uri="{63B3BB69-23CF-44E3-9099-C40C66FF867C}">
              <a14:compatExt xmlns:a14="http://schemas.microsoft.com/office/drawing/2010/main" spid="_x0000_s2068"/>
            </a:ext>
            <a:ext uri="{FF2B5EF4-FFF2-40B4-BE49-F238E27FC236}">
              <a16:creationId xmlns:a16="http://schemas.microsoft.com/office/drawing/2014/main" id="{49759E92-94EA-403A-89DF-D678294CD172}"/>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6680" name="Drop Down 24" hidden="1">
          <a:extLst>
            <a:ext uri="{63B3BB69-23CF-44E3-9099-C40C66FF867C}">
              <a14:compatExt xmlns:a14="http://schemas.microsoft.com/office/drawing/2010/main" spid="_x0000_s2072"/>
            </a:ext>
            <a:ext uri="{FF2B5EF4-FFF2-40B4-BE49-F238E27FC236}">
              <a16:creationId xmlns:a16="http://schemas.microsoft.com/office/drawing/2014/main" id="{E2FF646B-D3EB-494D-BBBD-154977C49E01}"/>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81" name="Drop Down 4" hidden="1">
          <a:extLst>
            <a:ext uri="{63B3BB69-23CF-44E3-9099-C40C66FF867C}">
              <a14:compatExt xmlns:a14="http://schemas.microsoft.com/office/drawing/2010/main" spid="_x0000_s2052"/>
            </a:ext>
            <a:ext uri="{FF2B5EF4-FFF2-40B4-BE49-F238E27FC236}">
              <a16:creationId xmlns:a16="http://schemas.microsoft.com/office/drawing/2014/main" id="{E8667792-2212-4ADD-A82E-4371A67E4E95}"/>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82" name="Drop Down 4" hidden="1">
          <a:extLst>
            <a:ext uri="{63B3BB69-23CF-44E3-9099-C40C66FF867C}">
              <a14:compatExt xmlns:a14="http://schemas.microsoft.com/office/drawing/2010/main" spid="_x0000_s2052"/>
            </a:ext>
            <a:ext uri="{FF2B5EF4-FFF2-40B4-BE49-F238E27FC236}">
              <a16:creationId xmlns:a16="http://schemas.microsoft.com/office/drawing/2014/main" id="{AF5DFBD3-303A-487D-AFD3-4674D17C4B01}"/>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83" name="Drop Down 4" hidden="1">
          <a:extLst>
            <a:ext uri="{63B3BB69-23CF-44E3-9099-C40C66FF867C}">
              <a14:compatExt xmlns:a14="http://schemas.microsoft.com/office/drawing/2010/main" spid="_x0000_s2052"/>
            </a:ext>
            <a:ext uri="{FF2B5EF4-FFF2-40B4-BE49-F238E27FC236}">
              <a16:creationId xmlns:a16="http://schemas.microsoft.com/office/drawing/2014/main" id="{400BE598-FE12-4981-947A-630B5C1D7279}"/>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84" name="Drop Down 4" hidden="1">
          <a:extLst>
            <a:ext uri="{63B3BB69-23CF-44E3-9099-C40C66FF867C}">
              <a14:compatExt xmlns:a14="http://schemas.microsoft.com/office/drawing/2010/main" spid="_x0000_s2052"/>
            </a:ext>
            <a:ext uri="{FF2B5EF4-FFF2-40B4-BE49-F238E27FC236}">
              <a16:creationId xmlns:a16="http://schemas.microsoft.com/office/drawing/2014/main" id="{F53DBB7E-529B-4279-A7EC-402053493346}"/>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85" name="Drop Down 4" hidden="1">
          <a:extLst>
            <a:ext uri="{63B3BB69-23CF-44E3-9099-C40C66FF867C}">
              <a14:compatExt xmlns:a14="http://schemas.microsoft.com/office/drawing/2010/main" spid="_x0000_s2052"/>
            </a:ext>
            <a:ext uri="{FF2B5EF4-FFF2-40B4-BE49-F238E27FC236}">
              <a16:creationId xmlns:a16="http://schemas.microsoft.com/office/drawing/2014/main" id="{5689C4D1-294A-4E90-8B4B-A5FDF55681E5}"/>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6686" name="Drop Down 20" hidden="1">
          <a:extLst>
            <a:ext uri="{63B3BB69-23CF-44E3-9099-C40C66FF867C}">
              <a14:compatExt xmlns:a14="http://schemas.microsoft.com/office/drawing/2010/main" spid="_x0000_s2068"/>
            </a:ext>
            <a:ext uri="{FF2B5EF4-FFF2-40B4-BE49-F238E27FC236}">
              <a16:creationId xmlns:a16="http://schemas.microsoft.com/office/drawing/2014/main" id="{44E12CFC-8732-49C0-97A1-ED2AC04BBFD1}"/>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6687" name="Drop Down 24" hidden="1">
          <a:extLst>
            <a:ext uri="{63B3BB69-23CF-44E3-9099-C40C66FF867C}">
              <a14:compatExt xmlns:a14="http://schemas.microsoft.com/office/drawing/2010/main" spid="_x0000_s2072"/>
            </a:ext>
            <a:ext uri="{FF2B5EF4-FFF2-40B4-BE49-F238E27FC236}">
              <a16:creationId xmlns:a16="http://schemas.microsoft.com/office/drawing/2014/main" id="{FADAEB2E-325F-4F40-9717-D51E175BBAD0}"/>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88" name="Drop Down 4" hidden="1">
          <a:extLst>
            <a:ext uri="{63B3BB69-23CF-44E3-9099-C40C66FF867C}">
              <a14:compatExt xmlns:a14="http://schemas.microsoft.com/office/drawing/2010/main" spid="_x0000_s2052"/>
            </a:ext>
            <a:ext uri="{FF2B5EF4-FFF2-40B4-BE49-F238E27FC236}">
              <a16:creationId xmlns:a16="http://schemas.microsoft.com/office/drawing/2014/main" id="{093B9DCD-BF0C-4575-881A-91EFC87080FD}"/>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89" name="Drop Down 4" hidden="1">
          <a:extLst>
            <a:ext uri="{63B3BB69-23CF-44E3-9099-C40C66FF867C}">
              <a14:compatExt xmlns:a14="http://schemas.microsoft.com/office/drawing/2010/main" spid="_x0000_s2052"/>
            </a:ext>
            <a:ext uri="{FF2B5EF4-FFF2-40B4-BE49-F238E27FC236}">
              <a16:creationId xmlns:a16="http://schemas.microsoft.com/office/drawing/2014/main" id="{E1ED3C58-77EC-484E-AAEC-9BE63AD81227}"/>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90" name="Drop Down 4" hidden="1">
          <a:extLst>
            <a:ext uri="{63B3BB69-23CF-44E3-9099-C40C66FF867C}">
              <a14:compatExt xmlns:a14="http://schemas.microsoft.com/office/drawing/2010/main" spid="_x0000_s2052"/>
            </a:ext>
            <a:ext uri="{FF2B5EF4-FFF2-40B4-BE49-F238E27FC236}">
              <a16:creationId xmlns:a16="http://schemas.microsoft.com/office/drawing/2014/main" id="{9FEE3045-3233-42DD-8CDB-9D9C088F3A5E}"/>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91" name="Drop Down 4" hidden="1">
          <a:extLst>
            <a:ext uri="{63B3BB69-23CF-44E3-9099-C40C66FF867C}">
              <a14:compatExt xmlns:a14="http://schemas.microsoft.com/office/drawing/2010/main" spid="_x0000_s2052"/>
            </a:ext>
            <a:ext uri="{FF2B5EF4-FFF2-40B4-BE49-F238E27FC236}">
              <a16:creationId xmlns:a16="http://schemas.microsoft.com/office/drawing/2014/main" id="{6274424D-13D6-485A-B5A6-62A8F72238B2}"/>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92" name="Drop Down 4" hidden="1">
          <a:extLst>
            <a:ext uri="{63B3BB69-23CF-44E3-9099-C40C66FF867C}">
              <a14:compatExt xmlns:a14="http://schemas.microsoft.com/office/drawing/2010/main" spid="_x0000_s2052"/>
            </a:ext>
            <a:ext uri="{FF2B5EF4-FFF2-40B4-BE49-F238E27FC236}">
              <a16:creationId xmlns:a16="http://schemas.microsoft.com/office/drawing/2014/main" id="{B40BBB18-70C9-48A6-B88E-F2950005C1E8}"/>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6693" name="Drop Down 20" hidden="1">
          <a:extLst>
            <a:ext uri="{63B3BB69-23CF-44E3-9099-C40C66FF867C}">
              <a14:compatExt xmlns:a14="http://schemas.microsoft.com/office/drawing/2010/main" spid="_x0000_s2068"/>
            </a:ext>
            <a:ext uri="{FF2B5EF4-FFF2-40B4-BE49-F238E27FC236}">
              <a16:creationId xmlns:a16="http://schemas.microsoft.com/office/drawing/2014/main" id="{21B5FCB4-BDCC-45AC-B357-2C79FF97C54D}"/>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6694" name="Drop Down 24" hidden="1">
          <a:extLst>
            <a:ext uri="{63B3BB69-23CF-44E3-9099-C40C66FF867C}">
              <a14:compatExt xmlns:a14="http://schemas.microsoft.com/office/drawing/2010/main" spid="_x0000_s2072"/>
            </a:ext>
            <a:ext uri="{FF2B5EF4-FFF2-40B4-BE49-F238E27FC236}">
              <a16:creationId xmlns:a16="http://schemas.microsoft.com/office/drawing/2014/main" id="{AE98AC6E-1B52-42DC-A37A-64E815C171C0}"/>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95" name="Drop Down 4" hidden="1">
          <a:extLst>
            <a:ext uri="{63B3BB69-23CF-44E3-9099-C40C66FF867C}">
              <a14:compatExt xmlns:a14="http://schemas.microsoft.com/office/drawing/2010/main" spid="_x0000_s2052"/>
            </a:ext>
            <a:ext uri="{FF2B5EF4-FFF2-40B4-BE49-F238E27FC236}">
              <a16:creationId xmlns:a16="http://schemas.microsoft.com/office/drawing/2014/main" id="{D93DD9C0-9016-4B0A-A2ED-92F99DBC8F1F}"/>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96" name="Drop Down 4" hidden="1">
          <a:extLst>
            <a:ext uri="{63B3BB69-23CF-44E3-9099-C40C66FF867C}">
              <a14:compatExt xmlns:a14="http://schemas.microsoft.com/office/drawing/2010/main" spid="_x0000_s2052"/>
            </a:ext>
            <a:ext uri="{FF2B5EF4-FFF2-40B4-BE49-F238E27FC236}">
              <a16:creationId xmlns:a16="http://schemas.microsoft.com/office/drawing/2014/main" id="{BADB911A-80B4-4FC9-90B0-506B3F271ACD}"/>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97" name="Drop Down 4" hidden="1">
          <a:extLst>
            <a:ext uri="{63B3BB69-23CF-44E3-9099-C40C66FF867C}">
              <a14:compatExt xmlns:a14="http://schemas.microsoft.com/office/drawing/2010/main" spid="_x0000_s2052"/>
            </a:ext>
            <a:ext uri="{FF2B5EF4-FFF2-40B4-BE49-F238E27FC236}">
              <a16:creationId xmlns:a16="http://schemas.microsoft.com/office/drawing/2014/main" id="{F111A73D-AD1A-4546-A5BA-1E34D8B9A552}"/>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698" name="Drop Down 4" hidden="1">
          <a:extLst>
            <a:ext uri="{63B3BB69-23CF-44E3-9099-C40C66FF867C}">
              <a14:compatExt xmlns:a14="http://schemas.microsoft.com/office/drawing/2010/main" spid="_x0000_s2052"/>
            </a:ext>
            <a:ext uri="{FF2B5EF4-FFF2-40B4-BE49-F238E27FC236}">
              <a16:creationId xmlns:a16="http://schemas.microsoft.com/office/drawing/2014/main" id="{28808237-E064-4D99-BFF5-5001A9DB02A0}"/>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699" name="Drop Down 4" hidden="1">
          <a:extLst>
            <a:ext uri="{63B3BB69-23CF-44E3-9099-C40C66FF867C}">
              <a14:compatExt xmlns:a14="http://schemas.microsoft.com/office/drawing/2010/main" spid="_x0000_s2052"/>
            </a:ext>
            <a:ext uri="{FF2B5EF4-FFF2-40B4-BE49-F238E27FC236}">
              <a16:creationId xmlns:a16="http://schemas.microsoft.com/office/drawing/2014/main" id="{F7A64662-74EB-4BDC-BFB4-F2555F7419FA}"/>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6700" name="Drop Down 20" hidden="1">
          <a:extLst>
            <a:ext uri="{63B3BB69-23CF-44E3-9099-C40C66FF867C}">
              <a14:compatExt xmlns:a14="http://schemas.microsoft.com/office/drawing/2010/main" spid="_x0000_s2068"/>
            </a:ext>
            <a:ext uri="{FF2B5EF4-FFF2-40B4-BE49-F238E27FC236}">
              <a16:creationId xmlns:a16="http://schemas.microsoft.com/office/drawing/2014/main" id="{750189BD-3C58-4067-921C-C835FBA7874A}"/>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6701" name="Drop Down 24" hidden="1">
          <a:extLst>
            <a:ext uri="{63B3BB69-23CF-44E3-9099-C40C66FF867C}">
              <a14:compatExt xmlns:a14="http://schemas.microsoft.com/office/drawing/2010/main" spid="_x0000_s2072"/>
            </a:ext>
            <a:ext uri="{FF2B5EF4-FFF2-40B4-BE49-F238E27FC236}">
              <a16:creationId xmlns:a16="http://schemas.microsoft.com/office/drawing/2014/main" id="{FC60F362-D198-4ABE-921C-770AA3ACAFAD}"/>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702" name="Drop Down 4" hidden="1">
          <a:extLst>
            <a:ext uri="{63B3BB69-23CF-44E3-9099-C40C66FF867C}">
              <a14:compatExt xmlns:a14="http://schemas.microsoft.com/office/drawing/2010/main" spid="_x0000_s2052"/>
            </a:ext>
            <a:ext uri="{FF2B5EF4-FFF2-40B4-BE49-F238E27FC236}">
              <a16:creationId xmlns:a16="http://schemas.microsoft.com/office/drawing/2014/main" id="{0FCD707D-7F0D-4B50-A6EB-1F3011208518}"/>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703" name="Drop Down 4" hidden="1">
          <a:extLst>
            <a:ext uri="{63B3BB69-23CF-44E3-9099-C40C66FF867C}">
              <a14:compatExt xmlns:a14="http://schemas.microsoft.com/office/drawing/2010/main" spid="_x0000_s2052"/>
            </a:ext>
            <a:ext uri="{FF2B5EF4-FFF2-40B4-BE49-F238E27FC236}">
              <a16:creationId xmlns:a16="http://schemas.microsoft.com/office/drawing/2014/main" id="{E6417593-E798-4170-9875-0C7A45598215}"/>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704" name="Drop Down 4" hidden="1">
          <a:extLst>
            <a:ext uri="{63B3BB69-23CF-44E3-9099-C40C66FF867C}">
              <a14:compatExt xmlns:a14="http://schemas.microsoft.com/office/drawing/2010/main" spid="_x0000_s2052"/>
            </a:ext>
            <a:ext uri="{FF2B5EF4-FFF2-40B4-BE49-F238E27FC236}">
              <a16:creationId xmlns:a16="http://schemas.microsoft.com/office/drawing/2014/main" id="{312CFD06-B0C3-4308-9DDB-29668AB5F115}"/>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6705" name="Drop Down 4" hidden="1">
          <a:extLst>
            <a:ext uri="{63B3BB69-23CF-44E3-9099-C40C66FF867C}">
              <a14:compatExt xmlns:a14="http://schemas.microsoft.com/office/drawing/2010/main" spid="_x0000_s2052"/>
            </a:ext>
            <a:ext uri="{FF2B5EF4-FFF2-40B4-BE49-F238E27FC236}">
              <a16:creationId xmlns:a16="http://schemas.microsoft.com/office/drawing/2014/main" id="{1A8531D8-6246-4703-97AC-A096FF38B9A6}"/>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6706" name="Drop Down 4" hidden="1">
          <a:extLst>
            <a:ext uri="{63B3BB69-23CF-44E3-9099-C40C66FF867C}">
              <a14:compatExt xmlns:a14="http://schemas.microsoft.com/office/drawing/2010/main" spid="_x0000_s2052"/>
            </a:ext>
            <a:ext uri="{FF2B5EF4-FFF2-40B4-BE49-F238E27FC236}">
              <a16:creationId xmlns:a16="http://schemas.microsoft.com/office/drawing/2014/main" id="{AE39D47F-FD4A-4719-9EA3-2A1114879629}"/>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49" name="Drop Down 20" hidden="1">
          <a:extLst>
            <a:ext uri="{63B3BB69-23CF-44E3-9099-C40C66FF867C}">
              <a14:compatExt xmlns:a14="http://schemas.microsoft.com/office/drawing/2010/main" spid="_x0000_s2068"/>
            </a:ext>
            <a:ext uri="{FF2B5EF4-FFF2-40B4-BE49-F238E27FC236}">
              <a16:creationId xmlns:a16="http://schemas.microsoft.com/office/drawing/2014/main" id="{C4AE9158-F944-4407-9C6A-DE94012D1F1C}"/>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50" name="Drop Down 24" hidden="1">
          <a:extLst>
            <a:ext uri="{63B3BB69-23CF-44E3-9099-C40C66FF867C}">
              <a14:compatExt xmlns:a14="http://schemas.microsoft.com/office/drawing/2010/main" spid="_x0000_s2072"/>
            </a:ext>
            <a:ext uri="{FF2B5EF4-FFF2-40B4-BE49-F238E27FC236}">
              <a16:creationId xmlns:a16="http://schemas.microsoft.com/office/drawing/2014/main" id="{9DB9C5B6-1DE8-4214-8560-CE333070B10B}"/>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51" name="Drop Down 4" hidden="1">
          <a:extLst>
            <a:ext uri="{63B3BB69-23CF-44E3-9099-C40C66FF867C}">
              <a14:compatExt xmlns:a14="http://schemas.microsoft.com/office/drawing/2010/main" spid="_x0000_s2052"/>
            </a:ext>
            <a:ext uri="{FF2B5EF4-FFF2-40B4-BE49-F238E27FC236}">
              <a16:creationId xmlns:a16="http://schemas.microsoft.com/office/drawing/2014/main" id="{9FE48917-818F-4F6F-9068-4DE4AB0F8EA5}"/>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52" name="Drop Down 4" hidden="1">
          <a:extLst>
            <a:ext uri="{63B3BB69-23CF-44E3-9099-C40C66FF867C}">
              <a14:compatExt xmlns:a14="http://schemas.microsoft.com/office/drawing/2010/main" spid="_x0000_s2052"/>
            </a:ext>
            <a:ext uri="{FF2B5EF4-FFF2-40B4-BE49-F238E27FC236}">
              <a16:creationId xmlns:a16="http://schemas.microsoft.com/office/drawing/2014/main" id="{7A262449-A6A7-4124-A25D-A5930FC9FCDD}"/>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53" name="Drop Down 4" hidden="1">
          <a:extLst>
            <a:ext uri="{63B3BB69-23CF-44E3-9099-C40C66FF867C}">
              <a14:compatExt xmlns:a14="http://schemas.microsoft.com/office/drawing/2010/main" spid="_x0000_s2052"/>
            </a:ext>
            <a:ext uri="{FF2B5EF4-FFF2-40B4-BE49-F238E27FC236}">
              <a16:creationId xmlns:a16="http://schemas.microsoft.com/office/drawing/2014/main" id="{CF186277-CF2C-4421-8E96-44F984C90C6E}"/>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54" name="Drop Down 4" hidden="1">
          <a:extLst>
            <a:ext uri="{63B3BB69-23CF-44E3-9099-C40C66FF867C}">
              <a14:compatExt xmlns:a14="http://schemas.microsoft.com/office/drawing/2010/main" spid="_x0000_s2052"/>
            </a:ext>
            <a:ext uri="{FF2B5EF4-FFF2-40B4-BE49-F238E27FC236}">
              <a16:creationId xmlns:a16="http://schemas.microsoft.com/office/drawing/2014/main" id="{1952F621-7A84-4841-8CC9-759BD879FD46}"/>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55" name="Drop Down 4" hidden="1">
          <a:extLst>
            <a:ext uri="{63B3BB69-23CF-44E3-9099-C40C66FF867C}">
              <a14:compatExt xmlns:a14="http://schemas.microsoft.com/office/drawing/2010/main" spid="_x0000_s2052"/>
            </a:ext>
            <a:ext uri="{FF2B5EF4-FFF2-40B4-BE49-F238E27FC236}">
              <a16:creationId xmlns:a16="http://schemas.microsoft.com/office/drawing/2014/main" id="{D7AE5F6C-D8AC-4068-AC43-3D0FA0F6847F}"/>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56" name="Drop Down 20" hidden="1">
          <a:extLst>
            <a:ext uri="{63B3BB69-23CF-44E3-9099-C40C66FF867C}">
              <a14:compatExt xmlns:a14="http://schemas.microsoft.com/office/drawing/2010/main" spid="_x0000_s2068"/>
            </a:ext>
            <a:ext uri="{FF2B5EF4-FFF2-40B4-BE49-F238E27FC236}">
              <a16:creationId xmlns:a16="http://schemas.microsoft.com/office/drawing/2014/main" id="{26BAD65B-55C4-4194-B89D-0C5497BCF7FD}"/>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57" name="Drop Down 24" hidden="1">
          <a:extLst>
            <a:ext uri="{63B3BB69-23CF-44E3-9099-C40C66FF867C}">
              <a14:compatExt xmlns:a14="http://schemas.microsoft.com/office/drawing/2010/main" spid="_x0000_s2072"/>
            </a:ext>
            <a:ext uri="{FF2B5EF4-FFF2-40B4-BE49-F238E27FC236}">
              <a16:creationId xmlns:a16="http://schemas.microsoft.com/office/drawing/2014/main" id="{10784D71-1B23-4873-8044-87F7373F5892}"/>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58" name="Drop Down 4" hidden="1">
          <a:extLst>
            <a:ext uri="{63B3BB69-23CF-44E3-9099-C40C66FF867C}">
              <a14:compatExt xmlns:a14="http://schemas.microsoft.com/office/drawing/2010/main" spid="_x0000_s2052"/>
            </a:ext>
            <a:ext uri="{FF2B5EF4-FFF2-40B4-BE49-F238E27FC236}">
              <a16:creationId xmlns:a16="http://schemas.microsoft.com/office/drawing/2014/main" id="{D3E207CD-42D4-40DC-901A-56259FDFFFDA}"/>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59" name="Drop Down 4" hidden="1">
          <a:extLst>
            <a:ext uri="{63B3BB69-23CF-44E3-9099-C40C66FF867C}">
              <a14:compatExt xmlns:a14="http://schemas.microsoft.com/office/drawing/2010/main" spid="_x0000_s2052"/>
            </a:ext>
            <a:ext uri="{FF2B5EF4-FFF2-40B4-BE49-F238E27FC236}">
              <a16:creationId xmlns:a16="http://schemas.microsoft.com/office/drawing/2014/main" id="{752DEBC8-70DC-430E-B76D-AD058E068281}"/>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60" name="Drop Down 4" hidden="1">
          <a:extLst>
            <a:ext uri="{63B3BB69-23CF-44E3-9099-C40C66FF867C}">
              <a14:compatExt xmlns:a14="http://schemas.microsoft.com/office/drawing/2010/main" spid="_x0000_s2052"/>
            </a:ext>
            <a:ext uri="{FF2B5EF4-FFF2-40B4-BE49-F238E27FC236}">
              <a16:creationId xmlns:a16="http://schemas.microsoft.com/office/drawing/2014/main" id="{7096ACB3-41D0-47D3-88BF-016F98682DE4}"/>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61" name="Drop Down 4" hidden="1">
          <a:extLst>
            <a:ext uri="{63B3BB69-23CF-44E3-9099-C40C66FF867C}">
              <a14:compatExt xmlns:a14="http://schemas.microsoft.com/office/drawing/2010/main" spid="_x0000_s2052"/>
            </a:ext>
            <a:ext uri="{FF2B5EF4-FFF2-40B4-BE49-F238E27FC236}">
              <a16:creationId xmlns:a16="http://schemas.microsoft.com/office/drawing/2014/main" id="{8A17F696-D572-4A34-AB1A-0A28094833E1}"/>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62" name="Drop Down 4" hidden="1">
          <a:extLst>
            <a:ext uri="{63B3BB69-23CF-44E3-9099-C40C66FF867C}">
              <a14:compatExt xmlns:a14="http://schemas.microsoft.com/office/drawing/2010/main" spid="_x0000_s2052"/>
            </a:ext>
            <a:ext uri="{FF2B5EF4-FFF2-40B4-BE49-F238E27FC236}">
              <a16:creationId xmlns:a16="http://schemas.microsoft.com/office/drawing/2014/main" id="{41EDE403-9950-40FE-8FC4-FD8665610AA9}"/>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63" name="Drop Down 20" hidden="1">
          <a:extLst>
            <a:ext uri="{63B3BB69-23CF-44E3-9099-C40C66FF867C}">
              <a14:compatExt xmlns:a14="http://schemas.microsoft.com/office/drawing/2010/main" spid="_x0000_s2068"/>
            </a:ext>
            <a:ext uri="{FF2B5EF4-FFF2-40B4-BE49-F238E27FC236}">
              <a16:creationId xmlns:a16="http://schemas.microsoft.com/office/drawing/2014/main" id="{F60456FA-3652-4065-9C3C-5265FD3365A5}"/>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64" name="Drop Down 24" hidden="1">
          <a:extLst>
            <a:ext uri="{63B3BB69-23CF-44E3-9099-C40C66FF867C}">
              <a14:compatExt xmlns:a14="http://schemas.microsoft.com/office/drawing/2010/main" spid="_x0000_s2072"/>
            </a:ext>
            <a:ext uri="{FF2B5EF4-FFF2-40B4-BE49-F238E27FC236}">
              <a16:creationId xmlns:a16="http://schemas.microsoft.com/office/drawing/2014/main" id="{79AC7A34-17F3-4F3B-96C9-3885139F91E3}"/>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65" name="Drop Down 4" hidden="1">
          <a:extLst>
            <a:ext uri="{63B3BB69-23CF-44E3-9099-C40C66FF867C}">
              <a14:compatExt xmlns:a14="http://schemas.microsoft.com/office/drawing/2010/main" spid="_x0000_s2052"/>
            </a:ext>
            <a:ext uri="{FF2B5EF4-FFF2-40B4-BE49-F238E27FC236}">
              <a16:creationId xmlns:a16="http://schemas.microsoft.com/office/drawing/2014/main" id="{BE665B5D-B1DA-430E-82DE-9933BBB71DF6}"/>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66" name="Drop Down 4" hidden="1">
          <a:extLst>
            <a:ext uri="{63B3BB69-23CF-44E3-9099-C40C66FF867C}">
              <a14:compatExt xmlns:a14="http://schemas.microsoft.com/office/drawing/2010/main" spid="_x0000_s2052"/>
            </a:ext>
            <a:ext uri="{FF2B5EF4-FFF2-40B4-BE49-F238E27FC236}">
              <a16:creationId xmlns:a16="http://schemas.microsoft.com/office/drawing/2014/main" id="{FC70D67E-899F-47D4-9685-EB284C037592}"/>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67" name="Drop Down 4" hidden="1">
          <a:extLst>
            <a:ext uri="{63B3BB69-23CF-44E3-9099-C40C66FF867C}">
              <a14:compatExt xmlns:a14="http://schemas.microsoft.com/office/drawing/2010/main" spid="_x0000_s2052"/>
            </a:ext>
            <a:ext uri="{FF2B5EF4-FFF2-40B4-BE49-F238E27FC236}">
              <a16:creationId xmlns:a16="http://schemas.microsoft.com/office/drawing/2014/main" id="{4735DFE8-6496-4009-8587-7F8B68A1F6ED}"/>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68" name="Drop Down 4" hidden="1">
          <a:extLst>
            <a:ext uri="{63B3BB69-23CF-44E3-9099-C40C66FF867C}">
              <a14:compatExt xmlns:a14="http://schemas.microsoft.com/office/drawing/2010/main" spid="_x0000_s2052"/>
            </a:ext>
            <a:ext uri="{FF2B5EF4-FFF2-40B4-BE49-F238E27FC236}">
              <a16:creationId xmlns:a16="http://schemas.microsoft.com/office/drawing/2014/main" id="{36C898B5-924B-470F-8EBE-F492C6C0DC0D}"/>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69" name="Drop Down 4" hidden="1">
          <a:extLst>
            <a:ext uri="{63B3BB69-23CF-44E3-9099-C40C66FF867C}">
              <a14:compatExt xmlns:a14="http://schemas.microsoft.com/office/drawing/2010/main" spid="_x0000_s2052"/>
            </a:ext>
            <a:ext uri="{FF2B5EF4-FFF2-40B4-BE49-F238E27FC236}">
              <a16:creationId xmlns:a16="http://schemas.microsoft.com/office/drawing/2014/main" id="{7FF16192-5C71-4F1D-88EE-A718CC96EAA8}"/>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70" name="Drop Down 20" hidden="1">
          <a:extLst>
            <a:ext uri="{63B3BB69-23CF-44E3-9099-C40C66FF867C}">
              <a14:compatExt xmlns:a14="http://schemas.microsoft.com/office/drawing/2010/main" spid="_x0000_s2068"/>
            </a:ext>
            <a:ext uri="{FF2B5EF4-FFF2-40B4-BE49-F238E27FC236}">
              <a16:creationId xmlns:a16="http://schemas.microsoft.com/office/drawing/2014/main" id="{B16B2F50-B2FA-4F0B-8927-5C60BB87560C}"/>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71" name="Drop Down 24" hidden="1">
          <a:extLst>
            <a:ext uri="{63B3BB69-23CF-44E3-9099-C40C66FF867C}">
              <a14:compatExt xmlns:a14="http://schemas.microsoft.com/office/drawing/2010/main" spid="_x0000_s2072"/>
            </a:ext>
            <a:ext uri="{FF2B5EF4-FFF2-40B4-BE49-F238E27FC236}">
              <a16:creationId xmlns:a16="http://schemas.microsoft.com/office/drawing/2014/main" id="{5830BF3D-81C7-4176-98D1-63D914DF15E0}"/>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72" name="Drop Down 4" hidden="1">
          <a:extLst>
            <a:ext uri="{63B3BB69-23CF-44E3-9099-C40C66FF867C}">
              <a14:compatExt xmlns:a14="http://schemas.microsoft.com/office/drawing/2010/main" spid="_x0000_s2052"/>
            </a:ext>
            <a:ext uri="{FF2B5EF4-FFF2-40B4-BE49-F238E27FC236}">
              <a16:creationId xmlns:a16="http://schemas.microsoft.com/office/drawing/2014/main" id="{E503F9EE-31CF-45DB-8163-D49F9A210A9E}"/>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73" name="Drop Down 4" hidden="1">
          <a:extLst>
            <a:ext uri="{63B3BB69-23CF-44E3-9099-C40C66FF867C}">
              <a14:compatExt xmlns:a14="http://schemas.microsoft.com/office/drawing/2010/main" spid="_x0000_s2052"/>
            </a:ext>
            <a:ext uri="{FF2B5EF4-FFF2-40B4-BE49-F238E27FC236}">
              <a16:creationId xmlns:a16="http://schemas.microsoft.com/office/drawing/2014/main" id="{4D0F0410-523E-4075-9FFD-C31CD42CB47E}"/>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74" name="Drop Down 4" hidden="1">
          <a:extLst>
            <a:ext uri="{63B3BB69-23CF-44E3-9099-C40C66FF867C}">
              <a14:compatExt xmlns:a14="http://schemas.microsoft.com/office/drawing/2010/main" spid="_x0000_s2052"/>
            </a:ext>
            <a:ext uri="{FF2B5EF4-FFF2-40B4-BE49-F238E27FC236}">
              <a16:creationId xmlns:a16="http://schemas.microsoft.com/office/drawing/2014/main" id="{84F1B950-4614-4DBD-86DB-6690C3E07E31}"/>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75" name="Drop Down 4" hidden="1">
          <a:extLst>
            <a:ext uri="{63B3BB69-23CF-44E3-9099-C40C66FF867C}">
              <a14:compatExt xmlns:a14="http://schemas.microsoft.com/office/drawing/2010/main" spid="_x0000_s2052"/>
            </a:ext>
            <a:ext uri="{FF2B5EF4-FFF2-40B4-BE49-F238E27FC236}">
              <a16:creationId xmlns:a16="http://schemas.microsoft.com/office/drawing/2014/main" id="{C08D46C0-36A3-4F38-809A-FB80503A9EAF}"/>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76" name="Drop Down 4" hidden="1">
          <a:extLst>
            <a:ext uri="{63B3BB69-23CF-44E3-9099-C40C66FF867C}">
              <a14:compatExt xmlns:a14="http://schemas.microsoft.com/office/drawing/2010/main" spid="_x0000_s2052"/>
            </a:ext>
            <a:ext uri="{FF2B5EF4-FFF2-40B4-BE49-F238E27FC236}">
              <a16:creationId xmlns:a16="http://schemas.microsoft.com/office/drawing/2014/main" id="{4DB40BED-DDC6-4820-B6F9-3E03BDA70262}"/>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77" name="Drop Down 20" hidden="1">
          <a:extLst>
            <a:ext uri="{63B3BB69-23CF-44E3-9099-C40C66FF867C}">
              <a14:compatExt xmlns:a14="http://schemas.microsoft.com/office/drawing/2010/main" spid="_x0000_s2068"/>
            </a:ext>
            <a:ext uri="{FF2B5EF4-FFF2-40B4-BE49-F238E27FC236}">
              <a16:creationId xmlns:a16="http://schemas.microsoft.com/office/drawing/2014/main" id="{3FE9A74E-5021-47D9-A6A7-9391319A5C8E}"/>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78" name="Drop Down 24" hidden="1">
          <a:extLst>
            <a:ext uri="{63B3BB69-23CF-44E3-9099-C40C66FF867C}">
              <a14:compatExt xmlns:a14="http://schemas.microsoft.com/office/drawing/2010/main" spid="_x0000_s2072"/>
            </a:ext>
            <a:ext uri="{FF2B5EF4-FFF2-40B4-BE49-F238E27FC236}">
              <a16:creationId xmlns:a16="http://schemas.microsoft.com/office/drawing/2014/main" id="{69749D1C-3042-462D-B283-0AE119D70B72}"/>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79" name="Drop Down 4" hidden="1">
          <a:extLst>
            <a:ext uri="{63B3BB69-23CF-44E3-9099-C40C66FF867C}">
              <a14:compatExt xmlns:a14="http://schemas.microsoft.com/office/drawing/2010/main" spid="_x0000_s2052"/>
            </a:ext>
            <a:ext uri="{FF2B5EF4-FFF2-40B4-BE49-F238E27FC236}">
              <a16:creationId xmlns:a16="http://schemas.microsoft.com/office/drawing/2014/main" id="{96E1EEE7-2064-4583-BBF2-4EC00395DF43}"/>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80" name="Drop Down 4" hidden="1">
          <a:extLst>
            <a:ext uri="{63B3BB69-23CF-44E3-9099-C40C66FF867C}">
              <a14:compatExt xmlns:a14="http://schemas.microsoft.com/office/drawing/2010/main" spid="_x0000_s2052"/>
            </a:ext>
            <a:ext uri="{FF2B5EF4-FFF2-40B4-BE49-F238E27FC236}">
              <a16:creationId xmlns:a16="http://schemas.microsoft.com/office/drawing/2014/main" id="{C9DDAD98-9B82-4CDD-B5A2-96F46E56CA9C}"/>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81" name="Drop Down 4" hidden="1">
          <a:extLst>
            <a:ext uri="{63B3BB69-23CF-44E3-9099-C40C66FF867C}">
              <a14:compatExt xmlns:a14="http://schemas.microsoft.com/office/drawing/2010/main" spid="_x0000_s2052"/>
            </a:ext>
            <a:ext uri="{FF2B5EF4-FFF2-40B4-BE49-F238E27FC236}">
              <a16:creationId xmlns:a16="http://schemas.microsoft.com/office/drawing/2014/main" id="{D345F7A6-8891-494D-921E-325BAC045765}"/>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82" name="Drop Down 4" hidden="1">
          <a:extLst>
            <a:ext uri="{63B3BB69-23CF-44E3-9099-C40C66FF867C}">
              <a14:compatExt xmlns:a14="http://schemas.microsoft.com/office/drawing/2010/main" spid="_x0000_s2052"/>
            </a:ext>
            <a:ext uri="{FF2B5EF4-FFF2-40B4-BE49-F238E27FC236}">
              <a16:creationId xmlns:a16="http://schemas.microsoft.com/office/drawing/2014/main" id="{4CD7E9C1-0F18-4206-8EA2-A5B706D21113}"/>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83" name="Drop Down 4" hidden="1">
          <a:extLst>
            <a:ext uri="{63B3BB69-23CF-44E3-9099-C40C66FF867C}">
              <a14:compatExt xmlns:a14="http://schemas.microsoft.com/office/drawing/2010/main" spid="_x0000_s2052"/>
            </a:ext>
            <a:ext uri="{FF2B5EF4-FFF2-40B4-BE49-F238E27FC236}">
              <a16:creationId xmlns:a16="http://schemas.microsoft.com/office/drawing/2014/main" id="{D9F70DFE-77EC-47A5-A80F-E59856744B61}"/>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84" name="Drop Down 20" hidden="1">
          <a:extLst>
            <a:ext uri="{63B3BB69-23CF-44E3-9099-C40C66FF867C}">
              <a14:compatExt xmlns:a14="http://schemas.microsoft.com/office/drawing/2010/main" spid="_x0000_s2068"/>
            </a:ext>
            <a:ext uri="{FF2B5EF4-FFF2-40B4-BE49-F238E27FC236}">
              <a16:creationId xmlns:a16="http://schemas.microsoft.com/office/drawing/2014/main" id="{E275AE9E-B582-4CBF-B107-E2B61A5F9057}"/>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85" name="Drop Down 24" hidden="1">
          <a:extLst>
            <a:ext uri="{63B3BB69-23CF-44E3-9099-C40C66FF867C}">
              <a14:compatExt xmlns:a14="http://schemas.microsoft.com/office/drawing/2010/main" spid="_x0000_s2072"/>
            </a:ext>
            <a:ext uri="{FF2B5EF4-FFF2-40B4-BE49-F238E27FC236}">
              <a16:creationId xmlns:a16="http://schemas.microsoft.com/office/drawing/2014/main" id="{BA19E39C-6E0D-45F3-9F95-C877099E9E6C}"/>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86" name="Drop Down 4" hidden="1">
          <a:extLst>
            <a:ext uri="{63B3BB69-23CF-44E3-9099-C40C66FF867C}">
              <a14:compatExt xmlns:a14="http://schemas.microsoft.com/office/drawing/2010/main" spid="_x0000_s2052"/>
            </a:ext>
            <a:ext uri="{FF2B5EF4-FFF2-40B4-BE49-F238E27FC236}">
              <a16:creationId xmlns:a16="http://schemas.microsoft.com/office/drawing/2014/main" id="{7ED2A8EA-58E0-4F0E-A0BB-EFBC74D92BC7}"/>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87" name="Drop Down 4" hidden="1">
          <a:extLst>
            <a:ext uri="{63B3BB69-23CF-44E3-9099-C40C66FF867C}">
              <a14:compatExt xmlns:a14="http://schemas.microsoft.com/office/drawing/2010/main" spid="_x0000_s2052"/>
            </a:ext>
            <a:ext uri="{FF2B5EF4-FFF2-40B4-BE49-F238E27FC236}">
              <a16:creationId xmlns:a16="http://schemas.microsoft.com/office/drawing/2014/main" id="{AFAE7FF7-0037-4BFB-AB77-B9AA44B8E798}"/>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88" name="Drop Down 4" hidden="1">
          <a:extLst>
            <a:ext uri="{63B3BB69-23CF-44E3-9099-C40C66FF867C}">
              <a14:compatExt xmlns:a14="http://schemas.microsoft.com/office/drawing/2010/main" spid="_x0000_s2052"/>
            </a:ext>
            <a:ext uri="{FF2B5EF4-FFF2-40B4-BE49-F238E27FC236}">
              <a16:creationId xmlns:a16="http://schemas.microsoft.com/office/drawing/2014/main" id="{1C234218-4021-40BB-B60C-639A457636DC}"/>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89" name="Drop Down 4" hidden="1">
          <a:extLst>
            <a:ext uri="{63B3BB69-23CF-44E3-9099-C40C66FF867C}">
              <a14:compatExt xmlns:a14="http://schemas.microsoft.com/office/drawing/2010/main" spid="_x0000_s2052"/>
            </a:ext>
            <a:ext uri="{FF2B5EF4-FFF2-40B4-BE49-F238E27FC236}">
              <a16:creationId xmlns:a16="http://schemas.microsoft.com/office/drawing/2014/main" id="{5EFAA2BD-1CA9-46EB-8398-91A07B49AB43}"/>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90" name="Drop Down 4" hidden="1">
          <a:extLst>
            <a:ext uri="{63B3BB69-23CF-44E3-9099-C40C66FF867C}">
              <a14:compatExt xmlns:a14="http://schemas.microsoft.com/office/drawing/2010/main" spid="_x0000_s2052"/>
            </a:ext>
            <a:ext uri="{FF2B5EF4-FFF2-40B4-BE49-F238E27FC236}">
              <a16:creationId xmlns:a16="http://schemas.microsoft.com/office/drawing/2014/main" id="{75E05993-932F-4908-8F5D-F632C6D2B368}"/>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91" name="Drop Down 20" hidden="1">
          <a:extLst>
            <a:ext uri="{63B3BB69-23CF-44E3-9099-C40C66FF867C}">
              <a14:compatExt xmlns:a14="http://schemas.microsoft.com/office/drawing/2010/main" spid="_x0000_s2068"/>
            </a:ext>
            <a:ext uri="{FF2B5EF4-FFF2-40B4-BE49-F238E27FC236}">
              <a16:creationId xmlns:a16="http://schemas.microsoft.com/office/drawing/2014/main" id="{EDC1B937-016C-44AF-B1FE-5A8034A445D9}"/>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92" name="Drop Down 24" hidden="1">
          <a:extLst>
            <a:ext uri="{63B3BB69-23CF-44E3-9099-C40C66FF867C}">
              <a14:compatExt xmlns:a14="http://schemas.microsoft.com/office/drawing/2010/main" spid="_x0000_s2072"/>
            </a:ext>
            <a:ext uri="{FF2B5EF4-FFF2-40B4-BE49-F238E27FC236}">
              <a16:creationId xmlns:a16="http://schemas.microsoft.com/office/drawing/2014/main" id="{1F2199BB-769A-4704-9FB0-CEA68E0B7604}"/>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93" name="Drop Down 4" hidden="1">
          <a:extLst>
            <a:ext uri="{63B3BB69-23CF-44E3-9099-C40C66FF867C}">
              <a14:compatExt xmlns:a14="http://schemas.microsoft.com/office/drawing/2010/main" spid="_x0000_s2052"/>
            </a:ext>
            <a:ext uri="{FF2B5EF4-FFF2-40B4-BE49-F238E27FC236}">
              <a16:creationId xmlns:a16="http://schemas.microsoft.com/office/drawing/2014/main" id="{4E87FB25-ACC0-4193-96DD-F5F99B7ADB97}"/>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94" name="Drop Down 4" hidden="1">
          <a:extLst>
            <a:ext uri="{63B3BB69-23CF-44E3-9099-C40C66FF867C}">
              <a14:compatExt xmlns:a14="http://schemas.microsoft.com/office/drawing/2010/main" spid="_x0000_s2052"/>
            </a:ext>
            <a:ext uri="{FF2B5EF4-FFF2-40B4-BE49-F238E27FC236}">
              <a16:creationId xmlns:a16="http://schemas.microsoft.com/office/drawing/2014/main" id="{77EB6C5A-651F-4994-9541-153FCC0F7601}"/>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95" name="Drop Down 4" hidden="1">
          <a:extLst>
            <a:ext uri="{63B3BB69-23CF-44E3-9099-C40C66FF867C}">
              <a14:compatExt xmlns:a14="http://schemas.microsoft.com/office/drawing/2010/main" spid="_x0000_s2052"/>
            </a:ext>
            <a:ext uri="{FF2B5EF4-FFF2-40B4-BE49-F238E27FC236}">
              <a16:creationId xmlns:a16="http://schemas.microsoft.com/office/drawing/2014/main" id="{7824E209-FB04-4B25-B7DE-8E17643464C2}"/>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096" name="Drop Down 4" hidden="1">
          <a:extLst>
            <a:ext uri="{63B3BB69-23CF-44E3-9099-C40C66FF867C}">
              <a14:compatExt xmlns:a14="http://schemas.microsoft.com/office/drawing/2010/main" spid="_x0000_s2052"/>
            </a:ext>
            <a:ext uri="{FF2B5EF4-FFF2-40B4-BE49-F238E27FC236}">
              <a16:creationId xmlns:a16="http://schemas.microsoft.com/office/drawing/2014/main" id="{C70B1067-B601-4B1B-B5EB-AFE08BBF6DB3}"/>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097" name="Drop Down 4" hidden="1">
          <a:extLst>
            <a:ext uri="{63B3BB69-23CF-44E3-9099-C40C66FF867C}">
              <a14:compatExt xmlns:a14="http://schemas.microsoft.com/office/drawing/2010/main" spid="_x0000_s2052"/>
            </a:ext>
            <a:ext uri="{FF2B5EF4-FFF2-40B4-BE49-F238E27FC236}">
              <a16:creationId xmlns:a16="http://schemas.microsoft.com/office/drawing/2014/main" id="{80F742AF-E352-4BE7-AB40-8A0E91A8466F}"/>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098" name="Drop Down 20" hidden="1">
          <a:extLst>
            <a:ext uri="{63B3BB69-23CF-44E3-9099-C40C66FF867C}">
              <a14:compatExt xmlns:a14="http://schemas.microsoft.com/office/drawing/2010/main" spid="_x0000_s2068"/>
            </a:ext>
            <a:ext uri="{FF2B5EF4-FFF2-40B4-BE49-F238E27FC236}">
              <a16:creationId xmlns:a16="http://schemas.microsoft.com/office/drawing/2014/main" id="{1A5500E8-F63E-4672-8DBE-4C55DA5A89DF}"/>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099" name="Drop Down 24" hidden="1">
          <a:extLst>
            <a:ext uri="{63B3BB69-23CF-44E3-9099-C40C66FF867C}">
              <a14:compatExt xmlns:a14="http://schemas.microsoft.com/office/drawing/2010/main" spid="_x0000_s2072"/>
            </a:ext>
            <a:ext uri="{FF2B5EF4-FFF2-40B4-BE49-F238E27FC236}">
              <a16:creationId xmlns:a16="http://schemas.microsoft.com/office/drawing/2014/main" id="{D4A1C49E-C9A8-4726-92B3-CF820824420C}"/>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00" name="Drop Down 4" hidden="1">
          <a:extLst>
            <a:ext uri="{63B3BB69-23CF-44E3-9099-C40C66FF867C}">
              <a14:compatExt xmlns:a14="http://schemas.microsoft.com/office/drawing/2010/main" spid="_x0000_s2052"/>
            </a:ext>
            <a:ext uri="{FF2B5EF4-FFF2-40B4-BE49-F238E27FC236}">
              <a16:creationId xmlns:a16="http://schemas.microsoft.com/office/drawing/2014/main" id="{8444BC79-FFDE-4345-BB36-AD64B880198E}"/>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01" name="Drop Down 4" hidden="1">
          <a:extLst>
            <a:ext uri="{63B3BB69-23CF-44E3-9099-C40C66FF867C}">
              <a14:compatExt xmlns:a14="http://schemas.microsoft.com/office/drawing/2010/main" spid="_x0000_s2052"/>
            </a:ext>
            <a:ext uri="{FF2B5EF4-FFF2-40B4-BE49-F238E27FC236}">
              <a16:creationId xmlns:a16="http://schemas.microsoft.com/office/drawing/2014/main" id="{91BC3CE0-5929-4BE8-958D-6CB75B776621}"/>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02" name="Drop Down 4" hidden="1">
          <a:extLst>
            <a:ext uri="{63B3BB69-23CF-44E3-9099-C40C66FF867C}">
              <a14:compatExt xmlns:a14="http://schemas.microsoft.com/office/drawing/2010/main" spid="_x0000_s2052"/>
            </a:ext>
            <a:ext uri="{FF2B5EF4-FFF2-40B4-BE49-F238E27FC236}">
              <a16:creationId xmlns:a16="http://schemas.microsoft.com/office/drawing/2014/main" id="{4050F429-8108-4EE6-A251-629AD0D9ACC9}"/>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03" name="Drop Down 4" hidden="1">
          <a:extLst>
            <a:ext uri="{63B3BB69-23CF-44E3-9099-C40C66FF867C}">
              <a14:compatExt xmlns:a14="http://schemas.microsoft.com/office/drawing/2010/main" spid="_x0000_s2052"/>
            </a:ext>
            <a:ext uri="{FF2B5EF4-FFF2-40B4-BE49-F238E27FC236}">
              <a16:creationId xmlns:a16="http://schemas.microsoft.com/office/drawing/2014/main" id="{61F6E03D-8438-4FAD-BE41-93A1B64F8F24}"/>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04" name="Drop Down 4" hidden="1">
          <a:extLst>
            <a:ext uri="{63B3BB69-23CF-44E3-9099-C40C66FF867C}">
              <a14:compatExt xmlns:a14="http://schemas.microsoft.com/office/drawing/2010/main" spid="_x0000_s2052"/>
            </a:ext>
            <a:ext uri="{FF2B5EF4-FFF2-40B4-BE49-F238E27FC236}">
              <a16:creationId xmlns:a16="http://schemas.microsoft.com/office/drawing/2014/main" id="{EE62FE65-4524-4340-BCF0-927475A1FB6A}"/>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105" name="Drop Down 20" hidden="1">
          <a:extLst>
            <a:ext uri="{63B3BB69-23CF-44E3-9099-C40C66FF867C}">
              <a14:compatExt xmlns:a14="http://schemas.microsoft.com/office/drawing/2010/main" spid="_x0000_s2068"/>
            </a:ext>
            <a:ext uri="{FF2B5EF4-FFF2-40B4-BE49-F238E27FC236}">
              <a16:creationId xmlns:a16="http://schemas.microsoft.com/office/drawing/2014/main" id="{86C997AC-DED0-4223-821D-AFE061843023}"/>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06" name="Drop Down 24" hidden="1">
          <a:extLst>
            <a:ext uri="{63B3BB69-23CF-44E3-9099-C40C66FF867C}">
              <a14:compatExt xmlns:a14="http://schemas.microsoft.com/office/drawing/2010/main" spid="_x0000_s2072"/>
            </a:ext>
            <a:ext uri="{FF2B5EF4-FFF2-40B4-BE49-F238E27FC236}">
              <a16:creationId xmlns:a16="http://schemas.microsoft.com/office/drawing/2014/main" id="{8D47B0FA-50EE-4E25-AB80-D078A8365F29}"/>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07" name="Drop Down 4" hidden="1">
          <a:extLst>
            <a:ext uri="{63B3BB69-23CF-44E3-9099-C40C66FF867C}">
              <a14:compatExt xmlns:a14="http://schemas.microsoft.com/office/drawing/2010/main" spid="_x0000_s2052"/>
            </a:ext>
            <a:ext uri="{FF2B5EF4-FFF2-40B4-BE49-F238E27FC236}">
              <a16:creationId xmlns:a16="http://schemas.microsoft.com/office/drawing/2014/main" id="{DD80AE0C-FCA7-46AE-93FD-92313FEC860A}"/>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08" name="Drop Down 4" hidden="1">
          <a:extLst>
            <a:ext uri="{63B3BB69-23CF-44E3-9099-C40C66FF867C}">
              <a14:compatExt xmlns:a14="http://schemas.microsoft.com/office/drawing/2010/main" spid="_x0000_s2052"/>
            </a:ext>
            <a:ext uri="{FF2B5EF4-FFF2-40B4-BE49-F238E27FC236}">
              <a16:creationId xmlns:a16="http://schemas.microsoft.com/office/drawing/2014/main" id="{5DBB0B1E-5B62-4697-B067-FB6327A39163}"/>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09" name="Drop Down 4" hidden="1">
          <a:extLst>
            <a:ext uri="{63B3BB69-23CF-44E3-9099-C40C66FF867C}">
              <a14:compatExt xmlns:a14="http://schemas.microsoft.com/office/drawing/2010/main" spid="_x0000_s2052"/>
            </a:ext>
            <a:ext uri="{FF2B5EF4-FFF2-40B4-BE49-F238E27FC236}">
              <a16:creationId xmlns:a16="http://schemas.microsoft.com/office/drawing/2014/main" id="{8003CFC3-E400-4113-BF9A-4A907EF8AD57}"/>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10" name="Drop Down 4" hidden="1">
          <a:extLst>
            <a:ext uri="{63B3BB69-23CF-44E3-9099-C40C66FF867C}">
              <a14:compatExt xmlns:a14="http://schemas.microsoft.com/office/drawing/2010/main" spid="_x0000_s2052"/>
            </a:ext>
            <a:ext uri="{FF2B5EF4-FFF2-40B4-BE49-F238E27FC236}">
              <a16:creationId xmlns:a16="http://schemas.microsoft.com/office/drawing/2014/main" id="{98B0A405-800F-4E06-B8EB-8CBB1C402E6E}"/>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11" name="Drop Down 4" hidden="1">
          <a:extLst>
            <a:ext uri="{63B3BB69-23CF-44E3-9099-C40C66FF867C}">
              <a14:compatExt xmlns:a14="http://schemas.microsoft.com/office/drawing/2010/main" spid="_x0000_s2052"/>
            </a:ext>
            <a:ext uri="{FF2B5EF4-FFF2-40B4-BE49-F238E27FC236}">
              <a16:creationId xmlns:a16="http://schemas.microsoft.com/office/drawing/2014/main" id="{B9FBC0E8-74DA-431F-AEA9-1FAD28F9464A}"/>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112" name="Drop Down 20" hidden="1">
          <a:extLst>
            <a:ext uri="{63B3BB69-23CF-44E3-9099-C40C66FF867C}">
              <a14:compatExt xmlns:a14="http://schemas.microsoft.com/office/drawing/2010/main" spid="_x0000_s2068"/>
            </a:ext>
            <a:ext uri="{FF2B5EF4-FFF2-40B4-BE49-F238E27FC236}">
              <a16:creationId xmlns:a16="http://schemas.microsoft.com/office/drawing/2014/main" id="{D777761A-DD5B-425D-A97F-99A483AF978B}"/>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13" name="Drop Down 24" hidden="1">
          <a:extLst>
            <a:ext uri="{63B3BB69-23CF-44E3-9099-C40C66FF867C}">
              <a14:compatExt xmlns:a14="http://schemas.microsoft.com/office/drawing/2010/main" spid="_x0000_s2072"/>
            </a:ext>
            <a:ext uri="{FF2B5EF4-FFF2-40B4-BE49-F238E27FC236}">
              <a16:creationId xmlns:a16="http://schemas.microsoft.com/office/drawing/2014/main" id="{DD1276BE-7CEB-4E89-8B82-4C356CAA28A5}"/>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14" name="Drop Down 4" hidden="1">
          <a:extLst>
            <a:ext uri="{63B3BB69-23CF-44E3-9099-C40C66FF867C}">
              <a14:compatExt xmlns:a14="http://schemas.microsoft.com/office/drawing/2010/main" spid="_x0000_s2052"/>
            </a:ext>
            <a:ext uri="{FF2B5EF4-FFF2-40B4-BE49-F238E27FC236}">
              <a16:creationId xmlns:a16="http://schemas.microsoft.com/office/drawing/2014/main" id="{11080DB5-E5FF-422E-BB23-8D07DC119CE8}"/>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15" name="Drop Down 4" hidden="1">
          <a:extLst>
            <a:ext uri="{63B3BB69-23CF-44E3-9099-C40C66FF867C}">
              <a14:compatExt xmlns:a14="http://schemas.microsoft.com/office/drawing/2010/main" spid="_x0000_s2052"/>
            </a:ext>
            <a:ext uri="{FF2B5EF4-FFF2-40B4-BE49-F238E27FC236}">
              <a16:creationId xmlns:a16="http://schemas.microsoft.com/office/drawing/2014/main" id="{67C08DFD-C846-4E3D-8D87-06E405DF0FE7}"/>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16" name="Drop Down 4" hidden="1">
          <a:extLst>
            <a:ext uri="{63B3BB69-23CF-44E3-9099-C40C66FF867C}">
              <a14:compatExt xmlns:a14="http://schemas.microsoft.com/office/drawing/2010/main" spid="_x0000_s2052"/>
            </a:ext>
            <a:ext uri="{FF2B5EF4-FFF2-40B4-BE49-F238E27FC236}">
              <a16:creationId xmlns:a16="http://schemas.microsoft.com/office/drawing/2014/main" id="{073D7A03-DE45-499F-A870-3E0ABCEC68FB}"/>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17" name="Drop Down 4" hidden="1">
          <a:extLst>
            <a:ext uri="{63B3BB69-23CF-44E3-9099-C40C66FF867C}">
              <a14:compatExt xmlns:a14="http://schemas.microsoft.com/office/drawing/2010/main" spid="_x0000_s2052"/>
            </a:ext>
            <a:ext uri="{FF2B5EF4-FFF2-40B4-BE49-F238E27FC236}">
              <a16:creationId xmlns:a16="http://schemas.microsoft.com/office/drawing/2014/main" id="{571326F4-303C-44B2-87B3-C9E249166592}"/>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18" name="Drop Down 4" hidden="1">
          <a:extLst>
            <a:ext uri="{63B3BB69-23CF-44E3-9099-C40C66FF867C}">
              <a14:compatExt xmlns:a14="http://schemas.microsoft.com/office/drawing/2010/main" spid="_x0000_s2052"/>
            </a:ext>
            <a:ext uri="{FF2B5EF4-FFF2-40B4-BE49-F238E27FC236}">
              <a16:creationId xmlns:a16="http://schemas.microsoft.com/office/drawing/2014/main" id="{50665F43-E98A-48F4-903D-00A4BB6914F4}"/>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119" name="Drop Down 20" hidden="1">
          <a:extLst>
            <a:ext uri="{63B3BB69-23CF-44E3-9099-C40C66FF867C}">
              <a14:compatExt xmlns:a14="http://schemas.microsoft.com/office/drawing/2010/main" spid="_x0000_s2068"/>
            </a:ext>
            <a:ext uri="{FF2B5EF4-FFF2-40B4-BE49-F238E27FC236}">
              <a16:creationId xmlns:a16="http://schemas.microsoft.com/office/drawing/2014/main" id="{24120AD1-BDB3-45FB-A281-2184DDEFDDD1}"/>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20" name="Drop Down 24" hidden="1">
          <a:extLst>
            <a:ext uri="{63B3BB69-23CF-44E3-9099-C40C66FF867C}">
              <a14:compatExt xmlns:a14="http://schemas.microsoft.com/office/drawing/2010/main" spid="_x0000_s2072"/>
            </a:ext>
            <a:ext uri="{FF2B5EF4-FFF2-40B4-BE49-F238E27FC236}">
              <a16:creationId xmlns:a16="http://schemas.microsoft.com/office/drawing/2014/main" id="{589506BF-CD9B-4B46-959B-B247E4D84519}"/>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21" name="Drop Down 4" hidden="1">
          <a:extLst>
            <a:ext uri="{63B3BB69-23CF-44E3-9099-C40C66FF867C}">
              <a14:compatExt xmlns:a14="http://schemas.microsoft.com/office/drawing/2010/main" spid="_x0000_s2052"/>
            </a:ext>
            <a:ext uri="{FF2B5EF4-FFF2-40B4-BE49-F238E27FC236}">
              <a16:creationId xmlns:a16="http://schemas.microsoft.com/office/drawing/2014/main" id="{C0BCA5CC-A4CE-49C2-9F4F-6D274970771D}"/>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22" name="Drop Down 4" hidden="1">
          <a:extLst>
            <a:ext uri="{63B3BB69-23CF-44E3-9099-C40C66FF867C}">
              <a14:compatExt xmlns:a14="http://schemas.microsoft.com/office/drawing/2010/main" spid="_x0000_s2052"/>
            </a:ext>
            <a:ext uri="{FF2B5EF4-FFF2-40B4-BE49-F238E27FC236}">
              <a16:creationId xmlns:a16="http://schemas.microsoft.com/office/drawing/2014/main" id="{73A67A6B-520F-42DA-9937-D30B1D914FF0}"/>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23" name="Drop Down 4" hidden="1">
          <a:extLst>
            <a:ext uri="{63B3BB69-23CF-44E3-9099-C40C66FF867C}">
              <a14:compatExt xmlns:a14="http://schemas.microsoft.com/office/drawing/2010/main" spid="_x0000_s2052"/>
            </a:ext>
            <a:ext uri="{FF2B5EF4-FFF2-40B4-BE49-F238E27FC236}">
              <a16:creationId xmlns:a16="http://schemas.microsoft.com/office/drawing/2014/main" id="{F21EB5CC-C446-4BEB-93F2-AF57341C8AFB}"/>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24" name="Drop Down 4" hidden="1">
          <a:extLst>
            <a:ext uri="{63B3BB69-23CF-44E3-9099-C40C66FF867C}">
              <a14:compatExt xmlns:a14="http://schemas.microsoft.com/office/drawing/2010/main" spid="_x0000_s2052"/>
            </a:ext>
            <a:ext uri="{FF2B5EF4-FFF2-40B4-BE49-F238E27FC236}">
              <a16:creationId xmlns:a16="http://schemas.microsoft.com/office/drawing/2014/main" id="{D26D0E1F-F86F-4094-83E3-9223AD0B133C}"/>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25" name="Drop Down 4" hidden="1">
          <a:extLst>
            <a:ext uri="{63B3BB69-23CF-44E3-9099-C40C66FF867C}">
              <a14:compatExt xmlns:a14="http://schemas.microsoft.com/office/drawing/2010/main" spid="_x0000_s2052"/>
            </a:ext>
            <a:ext uri="{FF2B5EF4-FFF2-40B4-BE49-F238E27FC236}">
              <a16:creationId xmlns:a16="http://schemas.microsoft.com/office/drawing/2014/main" id="{E6AD180F-B87A-4A13-92EF-ADE7A90AEAA4}"/>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126" name="Drop Down 20" hidden="1">
          <a:extLst>
            <a:ext uri="{63B3BB69-23CF-44E3-9099-C40C66FF867C}">
              <a14:compatExt xmlns:a14="http://schemas.microsoft.com/office/drawing/2010/main" spid="_x0000_s2068"/>
            </a:ext>
            <a:ext uri="{FF2B5EF4-FFF2-40B4-BE49-F238E27FC236}">
              <a16:creationId xmlns:a16="http://schemas.microsoft.com/office/drawing/2014/main" id="{CE1BD1DE-9D23-401C-BAAF-74A02D12D959}"/>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27" name="Drop Down 24" hidden="1">
          <a:extLst>
            <a:ext uri="{63B3BB69-23CF-44E3-9099-C40C66FF867C}">
              <a14:compatExt xmlns:a14="http://schemas.microsoft.com/office/drawing/2010/main" spid="_x0000_s2072"/>
            </a:ext>
            <a:ext uri="{FF2B5EF4-FFF2-40B4-BE49-F238E27FC236}">
              <a16:creationId xmlns:a16="http://schemas.microsoft.com/office/drawing/2014/main" id="{29FDEF7A-B767-4D6C-A2BB-F79829E538FB}"/>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28" name="Drop Down 4" hidden="1">
          <a:extLst>
            <a:ext uri="{63B3BB69-23CF-44E3-9099-C40C66FF867C}">
              <a14:compatExt xmlns:a14="http://schemas.microsoft.com/office/drawing/2010/main" spid="_x0000_s2052"/>
            </a:ext>
            <a:ext uri="{FF2B5EF4-FFF2-40B4-BE49-F238E27FC236}">
              <a16:creationId xmlns:a16="http://schemas.microsoft.com/office/drawing/2014/main" id="{D55F998F-F2CA-415A-A11A-8DCB3AAC57E6}"/>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29" name="Drop Down 4" hidden="1">
          <a:extLst>
            <a:ext uri="{63B3BB69-23CF-44E3-9099-C40C66FF867C}">
              <a14:compatExt xmlns:a14="http://schemas.microsoft.com/office/drawing/2010/main" spid="_x0000_s2052"/>
            </a:ext>
            <a:ext uri="{FF2B5EF4-FFF2-40B4-BE49-F238E27FC236}">
              <a16:creationId xmlns:a16="http://schemas.microsoft.com/office/drawing/2014/main" id="{465A60FB-9EFD-4927-BB54-BC268000D56A}"/>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30" name="Drop Down 4" hidden="1">
          <a:extLst>
            <a:ext uri="{63B3BB69-23CF-44E3-9099-C40C66FF867C}">
              <a14:compatExt xmlns:a14="http://schemas.microsoft.com/office/drawing/2010/main" spid="_x0000_s2052"/>
            </a:ext>
            <a:ext uri="{FF2B5EF4-FFF2-40B4-BE49-F238E27FC236}">
              <a16:creationId xmlns:a16="http://schemas.microsoft.com/office/drawing/2014/main" id="{C078752C-CBA9-47C6-979B-E1BFF15B2BE2}"/>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31" name="Drop Down 4" hidden="1">
          <a:extLst>
            <a:ext uri="{63B3BB69-23CF-44E3-9099-C40C66FF867C}">
              <a14:compatExt xmlns:a14="http://schemas.microsoft.com/office/drawing/2010/main" spid="_x0000_s2052"/>
            </a:ext>
            <a:ext uri="{FF2B5EF4-FFF2-40B4-BE49-F238E27FC236}">
              <a16:creationId xmlns:a16="http://schemas.microsoft.com/office/drawing/2014/main" id="{2B02FC89-2603-42FB-8B36-2E3FF4892DD4}"/>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32" name="Drop Down 4" hidden="1">
          <a:extLst>
            <a:ext uri="{63B3BB69-23CF-44E3-9099-C40C66FF867C}">
              <a14:compatExt xmlns:a14="http://schemas.microsoft.com/office/drawing/2010/main" spid="_x0000_s2052"/>
            </a:ext>
            <a:ext uri="{FF2B5EF4-FFF2-40B4-BE49-F238E27FC236}">
              <a16:creationId xmlns:a16="http://schemas.microsoft.com/office/drawing/2014/main" id="{3B8D2CED-144F-45F5-A236-8E101E93C8A5}"/>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133" name="Drop Down 20" hidden="1">
          <a:extLst>
            <a:ext uri="{63B3BB69-23CF-44E3-9099-C40C66FF867C}">
              <a14:compatExt xmlns:a14="http://schemas.microsoft.com/office/drawing/2010/main" spid="_x0000_s2068"/>
            </a:ext>
            <a:ext uri="{FF2B5EF4-FFF2-40B4-BE49-F238E27FC236}">
              <a16:creationId xmlns:a16="http://schemas.microsoft.com/office/drawing/2014/main" id="{FCE89374-F16C-44F0-BC87-3339860BEA13}"/>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34" name="Drop Down 24" hidden="1">
          <a:extLst>
            <a:ext uri="{63B3BB69-23CF-44E3-9099-C40C66FF867C}">
              <a14:compatExt xmlns:a14="http://schemas.microsoft.com/office/drawing/2010/main" spid="_x0000_s2072"/>
            </a:ext>
            <a:ext uri="{FF2B5EF4-FFF2-40B4-BE49-F238E27FC236}">
              <a16:creationId xmlns:a16="http://schemas.microsoft.com/office/drawing/2014/main" id="{0D408B3A-7A69-48E8-9F78-A1DC6F8F72ED}"/>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35" name="Drop Down 4" hidden="1">
          <a:extLst>
            <a:ext uri="{63B3BB69-23CF-44E3-9099-C40C66FF867C}">
              <a14:compatExt xmlns:a14="http://schemas.microsoft.com/office/drawing/2010/main" spid="_x0000_s2052"/>
            </a:ext>
            <a:ext uri="{FF2B5EF4-FFF2-40B4-BE49-F238E27FC236}">
              <a16:creationId xmlns:a16="http://schemas.microsoft.com/office/drawing/2014/main" id="{FAEAEE8B-2124-4D44-B989-0BF9CDA44920}"/>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36" name="Drop Down 4" hidden="1">
          <a:extLst>
            <a:ext uri="{63B3BB69-23CF-44E3-9099-C40C66FF867C}">
              <a14:compatExt xmlns:a14="http://schemas.microsoft.com/office/drawing/2010/main" spid="_x0000_s2052"/>
            </a:ext>
            <a:ext uri="{FF2B5EF4-FFF2-40B4-BE49-F238E27FC236}">
              <a16:creationId xmlns:a16="http://schemas.microsoft.com/office/drawing/2014/main" id="{59180266-625B-49C2-BE54-AC09A3F01A0F}"/>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37" name="Drop Down 4" hidden="1">
          <a:extLst>
            <a:ext uri="{63B3BB69-23CF-44E3-9099-C40C66FF867C}">
              <a14:compatExt xmlns:a14="http://schemas.microsoft.com/office/drawing/2010/main" spid="_x0000_s2052"/>
            </a:ext>
            <a:ext uri="{FF2B5EF4-FFF2-40B4-BE49-F238E27FC236}">
              <a16:creationId xmlns:a16="http://schemas.microsoft.com/office/drawing/2014/main" id="{1C1D1164-037F-4C07-9222-379492D41FDD}"/>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38" name="Drop Down 4" hidden="1">
          <a:extLst>
            <a:ext uri="{63B3BB69-23CF-44E3-9099-C40C66FF867C}">
              <a14:compatExt xmlns:a14="http://schemas.microsoft.com/office/drawing/2010/main" spid="_x0000_s2052"/>
            </a:ext>
            <a:ext uri="{FF2B5EF4-FFF2-40B4-BE49-F238E27FC236}">
              <a16:creationId xmlns:a16="http://schemas.microsoft.com/office/drawing/2014/main" id="{94F9ACB7-CEEC-4640-9B53-CAE9E59F6BFA}"/>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39" name="Drop Down 4" hidden="1">
          <a:extLst>
            <a:ext uri="{63B3BB69-23CF-44E3-9099-C40C66FF867C}">
              <a14:compatExt xmlns:a14="http://schemas.microsoft.com/office/drawing/2010/main" spid="_x0000_s2052"/>
            </a:ext>
            <a:ext uri="{FF2B5EF4-FFF2-40B4-BE49-F238E27FC236}">
              <a16:creationId xmlns:a16="http://schemas.microsoft.com/office/drawing/2014/main" id="{28C48469-E91F-42E4-B741-F5C3E09FEC04}"/>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286</xdr:row>
      <xdr:rowOff>0</xdr:rowOff>
    </xdr:from>
    <xdr:ext cx="1921468" cy="195685"/>
    <xdr:sp macro="" textlink="">
      <xdr:nvSpPr>
        <xdr:cNvPr id="7140" name="Drop Down 20" hidden="1">
          <a:extLst>
            <a:ext uri="{63B3BB69-23CF-44E3-9099-C40C66FF867C}">
              <a14:compatExt xmlns:a14="http://schemas.microsoft.com/office/drawing/2010/main" spid="_x0000_s2068"/>
            </a:ext>
            <a:ext uri="{FF2B5EF4-FFF2-40B4-BE49-F238E27FC236}">
              <a16:creationId xmlns:a16="http://schemas.microsoft.com/office/drawing/2014/main" id="{C51BD7E1-EE9F-4EF6-A71C-F7E27A5AEBEA}"/>
            </a:ext>
          </a:extLst>
        </xdr:cNvPr>
        <xdr:cNvSpPr/>
      </xdr:nvSpPr>
      <xdr:spPr bwMode="auto">
        <a:xfrm>
          <a:off x="6309360" y="52738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41" name="Drop Down 24" hidden="1">
          <a:extLst>
            <a:ext uri="{63B3BB69-23CF-44E3-9099-C40C66FF867C}">
              <a14:compatExt xmlns:a14="http://schemas.microsoft.com/office/drawing/2010/main" spid="_x0000_s2072"/>
            </a:ext>
            <a:ext uri="{FF2B5EF4-FFF2-40B4-BE49-F238E27FC236}">
              <a16:creationId xmlns:a16="http://schemas.microsoft.com/office/drawing/2014/main" id="{F3247CA8-A7E7-4095-8493-C74F943B844E}"/>
            </a:ext>
          </a:extLst>
        </xdr:cNvPr>
        <xdr:cNvSpPr/>
      </xdr:nvSpPr>
      <xdr:spPr bwMode="auto">
        <a:xfrm>
          <a:off x="4160520" y="5273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42" name="Drop Down 4" hidden="1">
          <a:extLst>
            <a:ext uri="{63B3BB69-23CF-44E3-9099-C40C66FF867C}">
              <a14:compatExt xmlns:a14="http://schemas.microsoft.com/office/drawing/2010/main" spid="_x0000_s2052"/>
            </a:ext>
            <a:ext uri="{FF2B5EF4-FFF2-40B4-BE49-F238E27FC236}">
              <a16:creationId xmlns:a16="http://schemas.microsoft.com/office/drawing/2014/main" id="{58B4BC0D-2FE2-4C9E-9A02-C5CAA08E1D8C}"/>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43" name="Drop Down 4" hidden="1">
          <a:extLst>
            <a:ext uri="{63B3BB69-23CF-44E3-9099-C40C66FF867C}">
              <a14:compatExt xmlns:a14="http://schemas.microsoft.com/office/drawing/2010/main" spid="_x0000_s2052"/>
            </a:ext>
            <a:ext uri="{FF2B5EF4-FFF2-40B4-BE49-F238E27FC236}">
              <a16:creationId xmlns:a16="http://schemas.microsoft.com/office/drawing/2014/main" id="{BD078FE9-AFF3-421A-B890-2954834AB5A8}"/>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286</xdr:row>
      <xdr:rowOff>0</xdr:rowOff>
    </xdr:from>
    <xdr:ext cx="2529840" cy="195685"/>
    <xdr:sp macro="" textlink="">
      <xdr:nvSpPr>
        <xdr:cNvPr id="7144" name="Drop Down 4" hidden="1">
          <a:extLst>
            <a:ext uri="{63B3BB69-23CF-44E3-9099-C40C66FF867C}">
              <a14:compatExt xmlns:a14="http://schemas.microsoft.com/office/drawing/2010/main" spid="_x0000_s2052"/>
            </a:ext>
            <a:ext uri="{FF2B5EF4-FFF2-40B4-BE49-F238E27FC236}">
              <a16:creationId xmlns:a16="http://schemas.microsoft.com/office/drawing/2014/main" id="{EFD69AB6-47AC-4D71-9011-496B3ACBAEDF}"/>
            </a:ext>
          </a:extLst>
        </xdr:cNvPr>
        <xdr:cNvSpPr/>
      </xdr:nvSpPr>
      <xdr:spPr bwMode="auto">
        <a:xfrm>
          <a:off x="577596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286</xdr:row>
      <xdr:rowOff>0</xdr:rowOff>
    </xdr:from>
    <xdr:ext cx="2529840" cy="195685"/>
    <xdr:sp macro="" textlink="">
      <xdr:nvSpPr>
        <xdr:cNvPr id="7145" name="Drop Down 4" hidden="1">
          <a:extLst>
            <a:ext uri="{63B3BB69-23CF-44E3-9099-C40C66FF867C}">
              <a14:compatExt xmlns:a14="http://schemas.microsoft.com/office/drawing/2010/main" spid="_x0000_s2052"/>
            </a:ext>
            <a:ext uri="{FF2B5EF4-FFF2-40B4-BE49-F238E27FC236}">
              <a16:creationId xmlns:a16="http://schemas.microsoft.com/office/drawing/2014/main" id="{4BCC8854-28AB-4E20-9C3D-4FB6353E5353}"/>
            </a:ext>
          </a:extLst>
        </xdr:cNvPr>
        <xdr:cNvSpPr/>
      </xdr:nvSpPr>
      <xdr:spPr bwMode="auto">
        <a:xfrm>
          <a:off x="5463540" y="52738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46" name="Drop Down 24" hidden="1">
          <a:extLst>
            <a:ext uri="{63B3BB69-23CF-44E3-9099-C40C66FF867C}">
              <a14:compatExt xmlns:a14="http://schemas.microsoft.com/office/drawing/2010/main" spid="_x0000_s2072"/>
            </a:ext>
            <a:ext uri="{FF2B5EF4-FFF2-40B4-BE49-F238E27FC236}">
              <a16:creationId xmlns:a16="http://schemas.microsoft.com/office/drawing/2014/main" id="{45B97FC9-4678-4A72-9C5D-5F9969648ACB}"/>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47" name="Drop Down 24" hidden="1">
          <a:extLst>
            <a:ext uri="{63B3BB69-23CF-44E3-9099-C40C66FF867C}">
              <a14:compatExt xmlns:a14="http://schemas.microsoft.com/office/drawing/2010/main" spid="_x0000_s2072"/>
            </a:ext>
            <a:ext uri="{FF2B5EF4-FFF2-40B4-BE49-F238E27FC236}">
              <a16:creationId xmlns:a16="http://schemas.microsoft.com/office/drawing/2014/main" id="{273FE629-B998-46D1-887B-AFEDB1905B10}"/>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48" name="Drop Down 24" hidden="1">
          <a:extLst>
            <a:ext uri="{63B3BB69-23CF-44E3-9099-C40C66FF867C}">
              <a14:compatExt xmlns:a14="http://schemas.microsoft.com/office/drawing/2010/main" spid="_x0000_s2072"/>
            </a:ext>
            <a:ext uri="{FF2B5EF4-FFF2-40B4-BE49-F238E27FC236}">
              <a16:creationId xmlns:a16="http://schemas.microsoft.com/office/drawing/2014/main" id="{DC1168D1-16A7-4353-BFD5-8957914002BE}"/>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49" name="Drop Down 24" hidden="1">
          <a:extLst>
            <a:ext uri="{63B3BB69-23CF-44E3-9099-C40C66FF867C}">
              <a14:compatExt xmlns:a14="http://schemas.microsoft.com/office/drawing/2010/main" spid="_x0000_s2072"/>
            </a:ext>
            <a:ext uri="{FF2B5EF4-FFF2-40B4-BE49-F238E27FC236}">
              <a16:creationId xmlns:a16="http://schemas.microsoft.com/office/drawing/2014/main" id="{5F60E6F9-3CB7-4BA5-AC89-5D645C0D3BB5}"/>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0" name="Drop Down 24" hidden="1">
          <a:extLst>
            <a:ext uri="{63B3BB69-23CF-44E3-9099-C40C66FF867C}">
              <a14:compatExt xmlns:a14="http://schemas.microsoft.com/office/drawing/2010/main" spid="_x0000_s2072"/>
            </a:ext>
            <a:ext uri="{FF2B5EF4-FFF2-40B4-BE49-F238E27FC236}">
              <a16:creationId xmlns:a16="http://schemas.microsoft.com/office/drawing/2014/main" id="{D46188DC-655E-40CB-B9C0-FB5ED3319C09}"/>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1" name="Drop Down 24" hidden="1">
          <a:extLst>
            <a:ext uri="{63B3BB69-23CF-44E3-9099-C40C66FF867C}">
              <a14:compatExt xmlns:a14="http://schemas.microsoft.com/office/drawing/2010/main" spid="_x0000_s2072"/>
            </a:ext>
            <a:ext uri="{FF2B5EF4-FFF2-40B4-BE49-F238E27FC236}">
              <a16:creationId xmlns:a16="http://schemas.microsoft.com/office/drawing/2014/main" id="{E6904D9F-254F-41B1-9C19-62213BC163DF}"/>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2" name="Drop Down 24" hidden="1">
          <a:extLst>
            <a:ext uri="{63B3BB69-23CF-44E3-9099-C40C66FF867C}">
              <a14:compatExt xmlns:a14="http://schemas.microsoft.com/office/drawing/2010/main" spid="_x0000_s2072"/>
            </a:ext>
            <a:ext uri="{FF2B5EF4-FFF2-40B4-BE49-F238E27FC236}">
              <a16:creationId xmlns:a16="http://schemas.microsoft.com/office/drawing/2014/main" id="{24699CB4-F11E-4EBC-9F87-0F2C0F8D12C9}"/>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3" name="Drop Down 24" hidden="1">
          <a:extLst>
            <a:ext uri="{63B3BB69-23CF-44E3-9099-C40C66FF867C}">
              <a14:compatExt xmlns:a14="http://schemas.microsoft.com/office/drawing/2010/main" spid="_x0000_s2072"/>
            </a:ext>
            <a:ext uri="{FF2B5EF4-FFF2-40B4-BE49-F238E27FC236}">
              <a16:creationId xmlns:a16="http://schemas.microsoft.com/office/drawing/2014/main" id="{35F7489D-CC36-4C47-BB8D-CB447F433D98}"/>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4" name="Drop Down 24" hidden="1">
          <a:extLst>
            <a:ext uri="{63B3BB69-23CF-44E3-9099-C40C66FF867C}">
              <a14:compatExt xmlns:a14="http://schemas.microsoft.com/office/drawing/2010/main" spid="_x0000_s2072"/>
            </a:ext>
            <a:ext uri="{FF2B5EF4-FFF2-40B4-BE49-F238E27FC236}">
              <a16:creationId xmlns:a16="http://schemas.microsoft.com/office/drawing/2014/main" id="{48BB55CB-2BBF-48BA-876C-622831D16F17}"/>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5" name="Drop Down 24" hidden="1">
          <a:extLst>
            <a:ext uri="{63B3BB69-23CF-44E3-9099-C40C66FF867C}">
              <a14:compatExt xmlns:a14="http://schemas.microsoft.com/office/drawing/2010/main" spid="_x0000_s2072"/>
            </a:ext>
            <a:ext uri="{FF2B5EF4-FFF2-40B4-BE49-F238E27FC236}">
              <a16:creationId xmlns:a16="http://schemas.microsoft.com/office/drawing/2014/main" id="{E9621B8F-4A37-46B3-B150-2BD7921DB2B1}"/>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6" name="Drop Down 24" hidden="1">
          <a:extLst>
            <a:ext uri="{63B3BB69-23CF-44E3-9099-C40C66FF867C}">
              <a14:compatExt xmlns:a14="http://schemas.microsoft.com/office/drawing/2010/main" spid="_x0000_s2072"/>
            </a:ext>
            <a:ext uri="{FF2B5EF4-FFF2-40B4-BE49-F238E27FC236}">
              <a16:creationId xmlns:a16="http://schemas.microsoft.com/office/drawing/2014/main" id="{68B4C3F1-02EF-4D0D-A908-90C273114222}"/>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7" name="Drop Down 24" hidden="1">
          <a:extLst>
            <a:ext uri="{63B3BB69-23CF-44E3-9099-C40C66FF867C}">
              <a14:compatExt xmlns:a14="http://schemas.microsoft.com/office/drawing/2010/main" spid="_x0000_s2072"/>
            </a:ext>
            <a:ext uri="{FF2B5EF4-FFF2-40B4-BE49-F238E27FC236}">
              <a16:creationId xmlns:a16="http://schemas.microsoft.com/office/drawing/2014/main" id="{9749CABA-C2AE-472E-A580-FF3C1866F489}"/>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8" name="Drop Down 24" hidden="1">
          <a:extLst>
            <a:ext uri="{63B3BB69-23CF-44E3-9099-C40C66FF867C}">
              <a14:compatExt xmlns:a14="http://schemas.microsoft.com/office/drawing/2010/main" spid="_x0000_s2072"/>
            </a:ext>
            <a:ext uri="{FF2B5EF4-FFF2-40B4-BE49-F238E27FC236}">
              <a16:creationId xmlns:a16="http://schemas.microsoft.com/office/drawing/2014/main" id="{8154A2E5-ED3B-4281-A7CB-614AAE84202B}"/>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59" name="Drop Down 24" hidden="1">
          <a:extLst>
            <a:ext uri="{63B3BB69-23CF-44E3-9099-C40C66FF867C}">
              <a14:compatExt xmlns:a14="http://schemas.microsoft.com/office/drawing/2010/main" spid="_x0000_s2072"/>
            </a:ext>
            <a:ext uri="{FF2B5EF4-FFF2-40B4-BE49-F238E27FC236}">
              <a16:creationId xmlns:a16="http://schemas.microsoft.com/office/drawing/2014/main" id="{A891760C-AC4A-4C73-AC5D-FCF2E966D356}"/>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0" name="Drop Down 24" hidden="1">
          <a:extLst>
            <a:ext uri="{63B3BB69-23CF-44E3-9099-C40C66FF867C}">
              <a14:compatExt xmlns:a14="http://schemas.microsoft.com/office/drawing/2010/main" spid="_x0000_s2072"/>
            </a:ext>
            <a:ext uri="{FF2B5EF4-FFF2-40B4-BE49-F238E27FC236}">
              <a16:creationId xmlns:a16="http://schemas.microsoft.com/office/drawing/2014/main" id="{943DF184-939E-4DEF-8433-EC2B26655456}"/>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1" name="Drop Down 24" hidden="1">
          <a:extLst>
            <a:ext uri="{63B3BB69-23CF-44E3-9099-C40C66FF867C}">
              <a14:compatExt xmlns:a14="http://schemas.microsoft.com/office/drawing/2010/main" spid="_x0000_s2072"/>
            </a:ext>
            <a:ext uri="{FF2B5EF4-FFF2-40B4-BE49-F238E27FC236}">
              <a16:creationId xmlns:a16="http://schemas.microsoft.com/office/drawing/2014/main" id="{B3089A6D-DD8A-42D9-A2A6-2F02E7EFE963}"/>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2" name="Drop Down 24" hidden="1">
          <a:extLst>
            <a:ext uri="{63B3BB69-23CF-44E3-9099-C40C66FF867C}">
              <a14:compatExt xmlns:a14="http://schemas.microsoft.com/office/drawing/2010/main" spid="_x0000_s2072"/>
            </a:ext>
            <a:ext uri="{FF2B5EF4-FFF2-40B4-BE49-F238E27FC236}">
              <a16:creationId xmlns:a16="http://schemas.microsoft.com/office/drawing/2014/main" id="{B3B4E95A-78FD-47E3-AAC8-0D8AEA6C8436}"/>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3" name="Drop Down 24" hidden="1">
          <a:extLst>
            <a:ext uri="{63B3BB69-23CF-44E3-9099-C40C66FF867C}">
              <a14:compatExt xmlns:a14="http://schemas.microsoft.com/office/drawing/2010/main" spid="_x0000_s2072"/>
            </a:ext>
            <a:ext uri="{FF2B5EF4-FFF2-40B4-BE49-F238E27FC236}">
              <a16:creationId xmlns:a16="http://schemas.microsoft.com/office/drawing/2014/main" id="{56FA9B77-74E1-4817-BD70-B52669AC6FFC}"/>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4" name="Drop Down 24" hidden="1">
          <a:extLst>
            <a:ext uri="{63B3BB69-23CF-44E3-9099-C40C66FF867C}">
              <a14:compatExt xmlns:a14="http://schemas.microsoft.com/office/drawing/2010/main" spid="_x0000_s2072"/>
            </a:ext>
            <a:ext uri="{FF2B5EF4-FFF2-40B4-BE49-F238E27FC236}">
              <a16:creationId xmlns:a16="http://schemas.microsoft.com/office/drawing/2014/main" id="{FD4D4F14-1E34-4358-BE66-FE6848B65475}"/>
            </a:ext>
          </a:extLst>
        </xdr:cNvPr>
        <xdr:cNvSpPr/>
      </xdr:nvSpPr>
      <xdr:spPr bwMode="auto">
        <a:xfrm>
          <a:off x="4160520" y="53286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5" name="Drop Down 24" hidden="1">
          <a:extLst>
            <a:ext uri="{63B3BB69-23CF-44E3-9099-C40C66FF867C}">
              <a14:compatExt xmlns:a14="http://schemas.microsoft.com/office/drawing/2010/main" spid="_x0000_s2072"/>
            </a:ext>
            <a:ext uri="{FF2B5EF4-FFF2-40B4-BE49-F238E27FC236}">
              <a16:creationId xmlns:a16="http://schemas.microsoft.com/office/drawing/2014/main" id="{F20D4A1B-40D5-44EC-88D5-D071A5F86291}"/>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6" name="Drop Down 24" hidden="1">
          <a:extLst>
            <a:ext uri="{63B3BB69-23CF-44E3-9099-C40C66FF867C}">
              <a14:compatExt xmlns:a14="http://schemas.microsoft.com/office/drawing/2010/main" spid="_x0000_s2072"/>
            </a:ext>
            <a:ext uri="{FF2B5EF4-FFF2-40B4-BE49-F238E27FC236}">
              <a16:creationId xmlns:a16="http://schemas.microsoft.com/office/drawing/2014/main" id="{02CEF77E-873E-4063-B3FD-79592F3C9613}"/>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7" name="Drop Down 24" hidden="1">
          <a:extLst>
            <a:ext uri="{63B3BB69-23CF-44E3-9099-C40C66FF867C}">
              <a14:compatExt xmlns:a14="http://schemas.microsoft.com/office/drawing/2010/main" spid="_x0000_s2072"/>
            </a:ext>
            <a:ext uri="{FF2B5EF4-FFF2-40B4-BE49-F238E27FC236}">
              <a16:creationId xmlns:a16="http://schemas.microsoft.com/office/drawing/2014/main" id="{1122E3BB-7ADA-459B-9F62-C7E1E77DC8C3}"/>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8" name="Drop Down 24" hidden="1">
          <a:extLst>
            <a:ext uri="{63B3BB69-23CF-44E3-9099-C40C66FF867C}">
              <a14:compatExt xmlns:a14="http://schemas.microsoft.com/office/drawing/2010/main" spid="_x0000_s2072"/>
            </a:ext>
            <a:ext uri="{FF2B5EF4-FFF2-40B4-BE49-F238E27FC236}">
              <a16:creationId xmlns:a16="http://schemas.microsoft.com/office/drawing/2014/main" id="{83059DCA-B587-4A42-9150-80ED1BF2FBA5}"/>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69" name="Drop Down 24" hidden="1">
          <a:extLst>
            <a:ext uri="{63B3BB69-23CF-44E3-9099-C40C66FF867C}">
              <a14:compatExt xmlns:a14="http://schemas.microsoft.com/office/drawing/2010/main" spid="_x0000_s2072"/>
            </a:ext>
            <a:ext uri="{FF2B5EF4-FFF2-40B4-BE49-F238E27FC236}">
              <a16:creationId xmlns:a16="http://schemas.microsoft.com/office/drawing/2014/main" id="{3C07C20D-5E56-40D0-AD80-D3FD4C508E75}"/>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0" name="Drop Down 24" hidden="1">
          <a:extLst>
            <a:ext uri="{63B3BB69-23CF-44E3-9099-C40C66FF867C}">
              <a14:compatExt xmlns:a14="http://schemas.microsoft.com/office/drawing/2010/main" spid="_x0000_s2072"/>
            </a:ext>
            <a:ext uri="{FF2B5EF4-FFF2-40B4-BE49-F238E27FC236}">
              <a16:creationId xmlns:a16="http://schemas.microsoft.com/office/drawing/2014/main" id="{CF7F23F2-76F8-4590-BE30-2C913D2F3504}"/>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1" name="Drop Down 24" hidden="1">
          <a:extLst>
            <a:ext uri="{63B3BB69-23CF-44E3-9099-C40C66FF867C}">
              <a14:compatExt xmlns:a14="http://schemas.microsoft.com/office/drawing/2010/main" spid="_x0000_s2072"/>
            </a:ext>
            <a:ext uri="{FF2B5EF4-FFF2-40B4-BE49-F238E27FC236}">
              <a16:creationId xmlns:a16="http://schemas.microsoft.com/office/drawing/2014/main" id="{22277056-4888-4C0A-807C-B0EF602C3BD3}"/>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2" name="Drop Down 24" hidden="1">
          <a:extLst>
            <a:ext uri="{63B3BB69-23CF-44E3-9099-C40C66FF867C}">
              <a14:compatExt xmlns:a14="http://schemas.microsoft.com/office/drawing/2010/main" spid="_x0000_s2072"/>
            </a:ext>
            <a:ext uri="{FF2B5EF4-FFF2-40B4-BE49-F238E27FC236}">
              <a16:creationId xmlns:a16="http://schemas.microsoft.com/office/drawing/2014/main" id="{E129B45C-19D4-444B-9ED8-D09D4F20F8DD}"/>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3" name="Drop Down 24" hidden="1">
          <a:extLst>
            <a:ext uri="{63B3BB69-23CF-44E3-9099-C40C66FF867C}">
              <a14:compatExt xmlns:a14="http://schemas.microsoft.com/office/drawing/2010/main" spid="_x0000_s2072"/>
            </a:ext>
            <a:ext uri="{FF2B5EF4-FFF2-40B4-BE49-F238E27FC236}">
              <a16:creationId xmlns:a16="http://schemas.microsoft.com/office/drawing/2014/main" id="{C3B6ECB0-4EFA-4DA9-B67C-6CE5C0EF6644}"/>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4" name="Drop Down 24" hidden="1">
          <a:extLst>
            <a:ext uri="{63B3BB69-23CF-44E3-9099-C40C66FF867C}">
              <a14:compatExt xmlns:a14="http://schemas.microsoft.com/office/drawing/2010/main" spid="_x0000_s2072"/>
            </a:ext>
            <a:ext uri="{FF2B5EF4-FFF2-40B4-BE49-F238E27FC236}">
              <a16:creationId xmlns:a16="http://schemas.microsoft.com/office/drawing/2014/main" id="{390F7710-4CEB-4204-931A-28042DD67501}"/>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5" name="Drop Down 24" hidden="1">
          <a:extLst>
            <a:ext uri="{63B3BB69-23CF-44E3-9099-C40C66FF867C}">
              <a14:compatExt xmlns:a14="http://schemas.microsoft.com/office/drawing/2010/main" spid="_x0000_s2072"/>
            </a:ext>
            <a:ext uri="{FF2B5EF4-FFF2-40B4-BE49-F238E27FC236}">
              <a16:creationId xmlns:a16="http://schemas.microsoft.com/office/drawing/2014/main" id="{1344D243-B4C2-4359-A630-F93A230D5048}"/>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6" name="Drop Down 24" hidden="1">
          <a:extLst>
            <a:ext uri="{63B3BB69-23CF-44E3-9099-C40C66FF867C}">
              <a14:compatExt xmlns:a14="http://schemas.microsoft.com/office/drawing/2010/main" spid="_x0000_s2072"/>
            </a:ext>
            <a:ext uri="{FF2B5EF4-FFF2-40B4-BE49-F238E27FC236}">
              <a16:creationId xmlns:a16="http://schemas.microsoft.com/office/drawing/2014/main" id="{A1E5FBC4-B9E5-4189-98EB-40B307C54F9B}"/>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7" name="Drop Down 24" hidden="1">
          <a:extLst>
            <a:ext uri="{63B3BB69-23CF-44E3-9099-C40C66FF867C}">
              <a14:compatExt xmlns:a14="http://schemas.microsoft.com/office/drawing/2010/main" spid="_x0000_s2072"/>
            </a:ext>
            <a:ext uri="{FF2B5EF4-FFF2-40B4-BE49-F238E27FC236}">
              <a16:creationId xmlns:a16="http://schemas.microsoft.com/office/drawing/2014/main" id="{27048878-CEC8-46E6-8F46-2970543E99C5}"/>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8" name="Drop Down 24" hidden="1">
          <a:extLst>
            <a:ext uri="{63B3BB69-23CF-44E3-9099-C40C66FF867C}">
              <a14:compatExt xmlns:a14="http://schemas.microsoft.com/office/drawing/2010/main" spid="_x0000_s2072"/>
            </a:ext>
            <a:ext uri="{FF2B5EF4-FFF2-40B4-BE49-F238E27FC236}">
              <a16:creationId xmlns:a16="http://schemas.microsoft.com/office/drawing/2014/main" id="{710947B2-48F7-421F-914A-E1115A28F91B}"/>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79" name="Drop Down 24" hidden="1">
          <a:extLst>
            <a:ext uri="{63B3BB69-23CF-44E3-9099-C40C66FF867C}">
              <a14:compatExt xmlns:a14="http://schemas.microsoft.com/office/drawing/2010/main" spid="_x0000_s2072"/>
            </a:ext>
            <a:ext uri="{FF2B5EF4-FFF2-40B4-BE49-F238E27FC236}">
              <a16:creationId xmlns:a16="http://schemas.microsoft.com/office/drawing/2014/main" id="{35490FAC-0F0D-4FDC-8211-895764668A77}"/>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80" name="Drop Down 24" hidden="1">
          <a:extLst>
            <a:ext uri="{63B3BB69-23CF-44E3-9099-C40C66FF867C}">
              <a14:compatExt xmlns:a14="http://schemas.microsoft.com/office/drawing/2010/main" spid="_x0000_s2072"/>
            </a:ext>
            <a:ext uri="{FF2B5EF4-FFF2-40B4-BE49-F238E27FC236}">
              <a16:creationId xmlns:a16="http://schemas.microsoft.com/office/drawing/2014/main" id="{8E13C582-2368-45B5-8180-C08924204020}"/>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81" name="Drop Down 24" hidden="1">
          <a:extLst>
            <a:ext uri="{63B3BB69-23CF-44E3-9099-C40C66FF867C}">
              <a14:compatExt xmlns:a14="http://schemas.microsoft.com/office/drawing/2010/main" spid="_x0000_s2072"/>
            </a:ext>
            <a:ext uri="{FF2B5EF4-FFF2-40B4-BE49-F238E27FC236}">
              <a16:creationId xmlns:a16="http://schemas.microsoft.com/office/drawing/2014/main" id="{FA5BCB6C-202D-47DC-8860-DF5A867A21B6}"/>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82" name="Drop Down 24" hidden="1">
          <a:extLst>
            <a:ext uri="{63B3BB69-23CF-44E3-9099-C40C66FF867C}">
              <a14:compatExt xmlns:a14="http://schemas.microsoft.com/office/drawing/2010/main" spid="_x0000_s2072"/>
            </a:ext>
            <a:ext uri="{FF2B5EF4-FFF2-40B4-BE49-F238E27FC236}">
              <a16:creationId xmlns:a16="http://schemas.microsoft.com/office/drawing/2014/main" id="{874996A8-9A43-4EB0-8C42-B50E8A3EF6E4}"/>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290</xdr:row>
      <xdr:rowOff>0</xdr:rowOff>
    </xdr:from>
    <xdr:ext cx="2476500" cy="199970"/>
    <xdr:sp macro="" textlink="">
      <xdr:nvSpPr>
        <xdr:cNvPr id="7183" name="Drop Down 24" hidden="1">
          <a:extLst>
            <a:ext uri="{63B3BB69-23CF-44E3-9099-C40C66FF867C}">
              <a14:compatExt xmlns:a14="http://schemas.microsoft.com/office/drawing/2010/main" spid="_x0000_s2072"/>
            </a:ext>
            <a:ext uri="{FF2B5EF4-FFF2-40B4-BE49-F238E27FC236}">
              <a16:creationId xmlns:a16="http://schemas.microsoft.com/office/drawing/2014/main" id="{1FEFABBB-6DBE-4096-B38C-66428EF71C85}"/>
            </a:ext>
          </a:extLst>
        </xdr:cNvPr>
        <xdr:cNvSpPr/>
      </xdr:nvSpPr>
      <xdr:spPr bwMode="auto">
        <a:xfrm>
          <a:off x="4160520" y="53484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84" name="Drop Down 24" hidden="1">
          <a:extLst>
            <a:ext uri="{63B3BB69-23CF-44E3-9099-C40C66FF867C}">
              <a14:compatExt xmlns:a14="http://schemas.microsoft.com/office/drawing/2010/main" spid="_x0000_s2072"/>
            </a:ext>
            <a:ext uri="{FF2B5EF4-FFF2-40B4-BE49-F238E27FC236}">
              <a16:creationId xmlns:a16="http://schemas.microsoft.com/office/drawing/2014/main" id="{21463120-3173-47B2-8CFD-B35C31930EF0}"/>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85" name="Drop Down 24" hidden="1">
          <a:extLst>
            <a:ext uri="{63B3BB69-23CF-44E3-9099-C40C66FF867C}">
              <a14:compatExt xmlns:a14="http://schemas.microsoft.com/office/drawing/2010/main" spid="_x0000_s2072"/>
            </a:ext>
            <a:ext uri="{FF2B5EF4-FFF2-40B4-BE49-F238E27FC236}">
              <a16:creationId xmlns:a16="http://schemas.microsoft.com/office/drawing/2014/main" id="{EE7F1DDD-08F8-4127-A5D3-F300AFBAACA3}"/>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86" name="Drop Down 24" hidden="1">
          <a:extLst>
            <a:ext uri="{63B3BB69-23CF-44E3-9099-C40C66FF867C}">
              <a14:compatExt xmlns:a14="http://schemas.microsoft.com/office/drawing/2010/main" spid="_x0000_s2072"/>
            </a:ext>
            <a:ext uri="{FF2B5EF4-FFF2-40B4-BE49-F238E27FC236}">
              <a16:creationId xmlns:a16="http://schemas.microsoft.com/office/drawing/2014/main" id="{ABDDD738-A015-4F9C-B9AD-1FD52722BC13}"/>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87" name="Drop Down 24" hidden="1">
          <a:extLst>
            <a:ext uri="{63B3BB69-23CF-44E3-9099-C40C66FF867C}">
              <a14:compatExt xmlns:a14="http://schemas.microsoft.com/office/drawing/2010/main" spid="_x0000_s2072"/>
            </a:ext>
            <a:ext uri="{FF2B5EF4-FFF2-40B4-BE49-F238E27FC236}">
              <a16:creationId xmlns:a16="http://schemas.microsoft.com/office/drawing/2014/main" id="{FE28B62E-197E-40D1-B0D5-F9DB1ADE7DBF}"/>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88" name="Drop Down 24" hidden="1">
          <a:extLst>
            <a:ext uri="{63B3BB69-23CF-44E3-9099-C40C66FF867C}">
              <a14:compatExt xmlns:a14="http://schemas.microsoft.com/office/drawing/2010/main" spid="_x0000_s2072"/>
            </a:ext>
            <a:ext uri="{FF2B5EF4-FFF2-40B4-BE49-F238E27FC236}">
              <a16:creationId xmlns:a16="http://schemas.microsoft.com/office/drawing/2014/main" id="{C7C106DC-FAD5-40D0-82E6-B078709597B0}"/>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89" name="Drop Down 24" hidden="1">
          <a:extLst>
            <a:ext uri="{63B3BB69-23CF-44E3-9099-C40C66FF867C}">
              <a14:compatExt xmlns:a14="http://schemas.microsoft.com/office/drawing/2010/main" spid="_x0000_s2072"/>
            </a:ext>
            <a:ext uri="{FF2B5EF4-FFF2-40B4-BE49-F238E27FC236}">
              <a16:creationId xmlns:a16="http://schemas.microsoft.com/office/drawing/2014/main" id="{CCD7C78F-AF12-41ED-9C83-412B432EFD1E}"/>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0" name="Drop Down 24" hidden="1">
          <a:extLst>
            <a:ext uri="{63B3BB69-23CF-44E3-9099-C40C66FF867C}">
              <a14:compatExt xmlns:a14="http://schemas.microsoft.com/office/drawing/2010/main" spid="_x0000_s2072"/>
            </a:ext>
            <a:ext uri="{FF2B5EF4-FFF2-40B4-BE49-F238E27FC236}">
              <a16:creationId xmlns:a16="http://schemas.microsoft.com/office/drawing/2014/main" id="{7C4A59D4-56EE-4839-BEEB-AA35E6056271}"/>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1" name="Drop Down 24" hidden="1">
          <a:extLst>
            <a:ext uri="{63B3BB69-23CF-44E3-9099-C40C66FF867C}">
              <a14:compatExt xmlns:a14="http://schemas.microsoft.com/office/drawing/2010/main" spid="_x0000_s2072"/>
            </a:ext>
            <a:ext uri="{FF2B5EF4-FFF2-40B4-BE49-F238E27FC236}">
              <a16:creationId xmlns:a16="http://schemas.microsoft.com/office/drawing/2014/main" id="{5BB33B7D-8CF8-4EF5-AA2A-6546A99C0BAD}"/>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2" name="Drop Down 24" hidden="1">
          <a:extLst>
            <a:ext uri="{63B3BB69-23CF-44E3-9099-C40C66FF867C}">
              <a14:compatExt xmlns:a14="http://schemas.microsoft.com/office/drawing/2010/main" spid="_x0000_s2072"/>
            </a:ext>
            <a:ext uri="{FF2B5EF4-FFF2-40B4-BE49-F238E27FC236}">
              <a16:creationId xmlns:a16="http://schemas.microsoft.com/office/drawing/2014/main" id="{8DED2517-7E02-453C-8171-982984A15688}"/>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3" name="Drop Down 24" hidden="1">
          <a:extLst>
            <a:ext uri="{63B3BB69-23CF-44E3-9099-C40C66FF867C}">
              <a14:compatExt xmlns:a14="http://schemas.microsoft.com/office/drawing/2010/main" spid="_x0000_s2072"/>
            </a:ext>
            <a:ext uri="{FF2B5EF4-FFF2-40B4-BE49-F238E27FC236}">
              <a16:creationId xmlns:a16="http://schemas.microsoft.com/office/drawing/2014/main" id="{638B25CC-2230-46DA-8B4D-C3CB5A5DCFDF}"/>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4" name="Drop Down 24" hidden="1">
          <a:extLst>
            <a:ext uri="{63B3BB69-23CF-44E3-9099-C40C66FF867C}">
              <a14:compatExt xmlns:a14="http://schemas.microsoft.com/office/drawing/2010/main" spid="_x0000_s2072"/>
            </a:ext>
            <a:ext uri="{FF2B5EF4-FFF2-40B4-BE49-F238E27FC236}">
              <a16:creationId xmlns:a16="http://schemas.microsoft.com/office/drawing/2014/main" id="{D1060682-77A1-4EC3-90D3-FE54F7ECD314}"/>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5" name="Drop Down 24" hidden="1">
          <a:extLst>
            <a:ext uri="{63B3BB69-23CF-44E3-9099-C40C66FF867C}">
              <a14:compatExt xmlns:a14="http://schemas.microsoft.com/office/drawing/2010/main" spid="_x0000_s2072"/>
            </a:ext>
            <a:ext uri="{FF2B5EF4-FFF2-40B4-BE49-F238E27FC236}">
              <a16:creationId xmlns:a16="http://schemas.microsoft.com/office/drawing/2014/main" id="{3847F47D-3260-4943-8112-D05EE84D8523}"/>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6" name="Drop Down 24" hidden="1">
          <a:extLst>
            <a:ext uri="{63B3BB69-23CF-44E3-9099-C40C66FF867C}">
              <a14:compatExt xmlns:a14="http://schemas.microsoft.com/office/drawing/2010/main" spid="_x0000_s2072"/>
            </a:ext>
            <a:ext uri="{FF2B5EF4-FFF2-40B4-BE49-F238E27FC236}">
              <a16:creationId xmlns:a16="http://schemas.microsoft.com/office/drawing/2014/main" id="{691DB1E9-C459-442F-817D-97D9FEB13054}"/>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7" name="Drop Down 24" hidden="1">
          <a:extLst>
            <a:ext uri="{63B3BB69-23CF-44E3-9099-C40C66FF867C}">
              <a14:compatExt xmlns:a14="http://schemas.microsoft.com/office/drawing/2010/main" spid="_x0000_s2072"/>
            </a:ext>
            <a:ext uri="{FF2B5EF4-FFF2-40B4-BE49-F238E27FC236}">
              <a16:creationId xmlns:a16="http://schemas.microsoft.com/office/drawing/2014/main" id="{421D5101-4538-4D79-ACD6-D15F6F3EB35F}"/>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8" name="Drop Down 24" hidden="1">
          <a:extLst>
            <a:ext uri="{63B3BB69-23CF-44E3-9099-C40C66FF867C}">
              <a14:compatExt xmlns:a14="http://schemas.microsoft.com/office/drawing/2010/main" spid="_x0000_s2072"/>
            </a:ext>
            <a:ext uri="{FF2B5EF4-FFF2-40B4-BE49-F238E27FC236}">
              <a16:creationId xmlns:a16="http://schemas.microsoft.com/office/drawing/2014/main" id="{FE9FED84-209C-408E-B449-8719AE364301}"/>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199" name="Drop Down 24" hidden="1">
          <a:extLst>
            <a:ext uri="{63B3BB69-23CF-44E3-9099-C40C66FF867C}">
              <a14:compatExt xmlns:a14="http://schemas.microsoft.com/office/drawing/2010/main" spid="_x0000_s2072"/>
            </a:ext>
            <a:ext uri="{FF2B5EF4-FFF2-40B4-BE49-F238E27FC236}">
              <a16:creationId xmlns:a16="http://schemas.microsoft.com/office/drawing/2014/main" id="{B1D6D38C-6673-4272-88C6-5914B9CB4FAE}"/>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200" name="Drop Down 24" hidden="1">
          <a:extLst>
            <a:ext uri="{63B3BB69-23CF-44E3-9099-C40C66FF867C}">
              <a14:compatExt xmlns:a14="http://schemas.microsoft.com/office/drawing/2010/main" spid="_x0000_s2072"/>
            </a:ext>
            <a:ext uri="{FF2B5EF4-FFF2-40B4-BE49-F238E27FC236}">
              <a16:creationId xmlns:a16="http://schemas.microsoft.com/office/drawing/2014/main" id="{3D3FDC8A-175D-4B5A-A520-64FCFB99CA5F}"/>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201" name="Drop Down 24" hidden="1">
          <a:extLst>
            <a:ext uri="{63B3BB69-23CF-44E3-9099-C40C66FF867C}">
              <a14:compatExt xmlns:a14="http://schemas.microsoft.com/office/drawing/2010/main" spid="_x0000_s2072"/>
            </a:ext>
            <a:ext uri="{FF2B5EF4-FFF2-40B4-BE49-F238E27FC236}">
              <a16:creationId xmlns:a16="http://schemas.microsoft.com/office/drawing/2014/main" id="{BC9EA43C-8BFB-4C23-9DC5-8A742F5793F8}"/>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286</xdr:row>
      <xdr:rowOff>0</xdr:rowOff>
    </xdr:from>
    <xdr:ext cx="2476500" cy="199970"/>
    <xdr:sp macro="" textlink="">
      <xdr:nvSpPr>
        <xdr:cNvPr id="7202" name="Drop Down 24" hidden="1">
          <a:extLst>
            <a:ext uri="{63B3BB69-23CF-44E3-9099-C40C66FF867C}">
              <a14:compatExt xmlns:a14="http://schemas.microsoft.com/office/drawing/2010/main" spid="_x0000_s2072"/>
            </a:ext>
            <a:ext uri="{FF2B5EF4-FFF2-40B4-BE49-F238E27FC236}">
              <a16:creationId xmlns:a16="http://schemas.microsoft.com/office/drawing/2014/main" id="{451DF558-8995-4042-8CE5-A903BDF3FACA}"/>
            </a:ext>
          </a:extLst>
        </xdr:cNvPr>
        <xdr:cNvSpPr/>
      </xdr:nvSpPr>
      <xdr:spPr bwMode="auto">
        <a:xfrm>
          <a:off x="4160520" y="506044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03" name="Drop Down 24" hidden="1">
          <a:extLst>
            <a:ext uri="{63B3BB69-23CF-44E3-9099-C40C66FF867C}">
              <a14:compatExt xmlns:a14="http://schemas.microsoft.com/office/drawing/2010/main" spid="_x0000_s2072"/>
            </a:ext>
            <a:ext uri="{FF2B5EF4-FFF2-40B4-BE49-F238E27FC236}">
              <a16:creationId xmlns:a16="http://schemas.microsoft.com/office/drawing/2014/main" id="{36806B40-51ED-4504-949A-A94910174AD0}"/>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04" name="Drop Down 24" hidden="1">
          <a:extLst>
            <a:ext uri="{63B3BB69-23CF-44E3-9099-C40C66FF867C}">
              <a14:compatExt xmlns:a14="http://schemas.microsoft.com/office/drawing/2010/main" spid="_x0000_s2072"/>
            </a:ext>
            <a:ext uri="{FF2B5EF4-FFF2-40B4-BE49-F238E27FC236}">
              <a16:creationId xmlns:a16="http://schemas.microsoft.com/office/drawing/2014/main" id="{7E3A4E0E-8442-4130-8D5D-656C39176A97}"/>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05" name="Drop Down 24" hidden="1">
          <a:extLst>
            <a:ext uri="{63B3BB69-23CF-44E3-9099-C40C66FF867C}">
              <a14:compatExt xmlns:a14="http://schemas.microsoft.com/office/drawing/2010/main" spid="_x0000_s2072"/>
            </a:ext>
            <a:ext uri="{FF2B5EF4-FFF2-40B4-BE49-F238E27FC236}">
              <a16:creationId xmlns:a16="http://schemas.microsoft.com/office/drawing/2014/main" id="{4BFAEA72-5952-45A7-8B31-FFC09717E2DF}"/>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06" name="Drop Down 24" hidden="1">
          <a:extLst>
            <a:ext uri="{63B3BB69-23CF-44E3-9099-C40C66FF867C}">
              <a14:compatExt xmlns:a14="http://schemas.microsoft.com/office/drawing/2010/main" spid="_x0000_s2072"/>
            </a:ext>
            <a:ext uri="{FF2B5EF4-FFF2-40B4-BE49-F238E27FC236}">
              <a16:creationId xmlns:a16="http://schemas.microsoft.com/office/drawing/2014/main" id="{F6470861-137F-4C39-A6A1-7D83686D4C81}"/>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07" name="Drop Down 24" hidden="1">
          <a:extLst>
            <a:ext uri="{63B3BB69-23CF-44E3-9099-C40C66FF867C}">
              <a14:compatExt xmlns:a14="http://schemas.microsoft.com/office/drawing/2010/main" spid="_x0000_s2072"/>
            </a:ext>
            <a:ext uri="{FF2B5EF4-FFF2-40B4-BE49-F238E27FC236}">
              <a16:creationId xmlns:a16="http://schemas.microsoft.com/office/drawing/2014/main" id="{E90BD8E4-1885-4A99-8B73-974168448DA4}"/>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08" name="Drop Down 24" hidden="1">
          <a:extLst>
            <a:ext uri="{63B3BB69-23CF-44E3-9099-C40C66FF867C}">
              <a14:compatExt xmlns:a14="http://schemas.microsoft.com/office/drawing/2010/main" spid="_x0000_s2072"/>
            </a:ext>
            <a:ext uri="{FF2B5EF4-FFF2-40B4-BE49-F238E27FC236}">
              <a16:creationId xmlns:a16="http://schemas.microsoft.com/office/drawing/2014/main" id="{B13736B9-2187-4808-9621-4AF56F5DB1AA}"/>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09" name="Drop Down 24" hidden="1">
          <a:extLst>
            <a:ext uri="{63B3BB69-23CF-44E3-9099-C40C66FF867C}">
              <a14:compatExt xmlns:a14="http://schemas.microsoft.com/office/drawing/2010/main" spid="_x0000_s2072"/>
            </a:ext>
            <a:ext uri="{FF2B5EF4-FFF2-40B4-BE49-F238E27FC236}">
              <a16:creationId xmlns:a16="http://schemas.microsoft.com/office/drawing/2014/main" id="{3E850B34-B6D3-490D-9BF7-3B7CB0D2A3E6}"/>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0" name="Drop Down 24" hidden="1">
          <a:extLst>
            <a:ext uri="{63B3BB69-23CF-44E3-9099-C40C66FF867C}">
              <a14:compatExt xmlns:a14="http://schemas.microsoft.com/office/drawing/2010/main" spid="_x0000_s2072"/>
            </a:ext>
            <a:ext uri="{FF2B5EF4-FFF2-40B4-BE49-F238E27FC236}">
              <a16:creationId xmlns:a16="http://schemas.microsoft.com/office/drawing/2014/main" id="{A6300FC1-D67C-41A8-8198-43C96441DB8C}"/>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1" name="Drop Down 24" hidden="1">
          <a:extLst>
            <a:ext uri="{63B3BB69-23CF-44E3-9099-C40C66FF867C}">
              <a14:compatExt xmlns:a14="http://schemas.microsoft.com/office/drawing/2010/main" spid="_x0000_s2072"/>
            </a:ext>
            <a:ext uri="{FF2B5EF4-FFF2-40B4-BE49-F238E27FC236}">
              <a16:creationId xmlns:a16="http://schemas.microsoft.com/office/drawing/2014/main" id="{72BA9600-A085-4CE1-B4B8-1DEF808D9B0E}"/>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2" name="Drop Down 24" hidden="1">
          <a:extLst>
            <a:ext uri="{63B3BB69-23CF-44E3-9099-C40C66FF867C}">
              <a14:compatExt xmlns:a14="http://schemas.microsoft.com/office/drawing/2010/main" spid="_x0000_s2072"/>
            </a:ext>
            <a:ext uri="{FF2B5EF4-FFF2-40B4-BE49-F238E27FC236}">
              <a16:creationId xmlns:a16="http://schemas.microsoft.com/office/drawing/2014/main" id="{D8A96236-FC5F-490C-83F4-5BA6247D33E0}"/>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3" name="Drop Down 24" hidden="1">
          <a:extLst>
            <a:ext uri="{63B3BB69-23CF-44E3-9099-C40C66FF867C}">
              <a14:compatExt xmlns:a14="http://schemas.microsoft.com/office/drawing/2010/main" spid="_x0000_s2072"/>
            </a:ext>
            <a:ext uri="{FF2B5EF4-FFF2-40B4-BE49-F238E27FC236}">
              <a16:creationId xmlns:a16="http://schemas.microsoft.com/office/drawing/2014/main" id="{C3BC4A69-21AE-485F-B187-B6C50132AD3E}"/>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4" name="Drop Down 24" hidden="1">
          <a:extLst>
            <a:ext uri="{63B3BB69-23CF-44E3-9099-C40C66FF867C}">
              <a14:compatExt xmlns:a14="http://schemas.microsoft.com/office/drawing/2010/main" spid="_x0000_s2072"/>
            </a:ext>
            <a:ext uri="{FF2B5EF4-FFF2-40B4-BE49-F238E27FC236}">
              <a16:creationId xmlns:a16="http://schemas.microsoft.com/office/drawing/2014/main" id="{67B324D7-564C-4AEB-BDFC-927ECBE6D78B}"/>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5" name="Drop Down 24" hidden="1">
          <a:extLst>
            <a:ext uri="{63B3BB69-23CF-44E3-9099-C40C66FF867C}">
              <a14:compatExt xmlns:a14="http://schemas.microsoft.com/office/drawing/2010/main" spid="_x0000_s2072"/>
            </a:ext>
            <a:ext uri="{FF2B5EF4-FFF2-40B4-BE49-F238E27FC236}">
              <a16:creationId xmlns:a16="http://schemas.microsoft.com/office/drawing/2014/main" id="{06C50093-3A96-4BC9-82D7-3876C4AEC87A}"/>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6" name="Drop Down 24" hidden="1">
          <a:extLst>
            <a:ext uri="{63B3BB69-23CF-44E3-9099-C40C66FF867C}">
              <a14:compatExt xmlns:a14="http://schemas.microsoft.com/office/drawing/2010/main" spid="_x0000_s2072"/>
            </a:ext>
            <a:ext uri="{FF2B5EF4-FFF2-40B4-BE49-F238E27FC236}">
              <a16:creationId xmlns:a16="http://schemas.microsoft.com/office/drawing/2014/main" id="{834D9383-0A4F-4303-9F51-5562F13AAF98}"/>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7" name="Drop Down 24" hidden="1">
          <a:extLst>
            <a:ext uri="{63B3BB69-23CF-44E3-9099-C40C66FF867C}">
              <a14:compatExt xmlns:a14="http://schemas.microsoft.com/office/drawing/2010/main" spid="_x0000_s2072"/>
            </a:ext>
            <a:ext uri="{FF2B5EF4-FFF2-40B4-BE49-F238E27FC236}">
              <a16:creationId xmlns:a16="http://schemas.microsoft.com/office/drawing/2014/main" id="{4FCB6871-09E8-48F0-A235-040A7B45BEA3}"/>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8" name="Drop Down 24" hidden="1">
          <a:extLst>
            <a:ext uri="{63B3BB69-23CF-44E3-9099-C40C66FF867C}">
              <a14:compatExt xmlns:a14="http://schemas.microsoft.com/office/drawing/2010/main" spid="_x0000_s2072"/>
            </a:ext>
            <a:ext uri="{FF2B5EF4-FFF2-40B4-BE49-F238E27FC236}">
              <a16:creationId xmlns:a16="http://schemas.microsoft.com/office/drawing/2014/main" id="{4A7C06D5-9C6B-41AF-8C2D-AF07283D1F79}"/>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19" name="Drop Down 24" hidden="1">
          <a:extLst>
            <a:ext uri="{63B3BB69-23CF-44E3-9099-C40C66FF867C}">
              <a14:compatExt xmlns:a14="http://schemas.microsoft.com/office/drawing/2010/main" spid="_x0000_s2072"/>
            </a:ext>
            <a:ext uri="{FF2B5EF4-FFF2-40B4-BE49-F238E27FC236}">
              <a16:creationId xmlns:a16="http://schemas.microsoft.com/office/drawing/2014/main" id="{99FCD85C-5C74-4B98-8780-2AEE57381975}"/>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20" name="Drop Down 24" hidden="1">
          <a:extLst>
            <a:ext uri="{63B3BB69-23CF-44E3-9099-C40C66FF867C}">
              <a14:compatExt xmlns:a14="http://schemas.microsoft.com/office/drawing/2010/main" spid="_x0000_s2072"/>
            </a:ext>
            <a:ext uri="{FF2B5EF4-FFF2-40B4-BE49-F238E27FC236}">
              <a16:creationId xmlns:a16="http://schemas.microsoft.com/office/drawing/2014/main" id="{4CD92B1C-1069-46E2-AD0F-10FE36FDC7A6}"/>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287</xdr:row>
      <xdr:rowOff>0</xdr:rowOff>
    </xdr:from>
    <xdr:ext cx="2476500" cy="199970"/>
    <xdr:sp macro="" textlink="">
      <xdr:nvSpPr>
        <xdr:cNvPr id="7221" name="Drop Down 24" hidden="1">
          <a:extLst>
            <a:ext uri="{63B3BB69-23CF-44E3-9099-C40C66FF867C}">
              <a14:compatExt xmlns:a14="http://schemas.microsoft.com/office/drawing/2010/main" spid="_x0000_s2072"/>
            </a:ext>
            <a:ext uri="{FF2B5EF4-FFF2-40B4-BE49-F238E27FC236}">
              <a16:creationId xmlns:a16="http://schemas.microsoft.com/office/drawing/2014/main" id="{72E8ACCD-283B-43A4-803C-A556F795BD30}"/>
            </a:ext>
          </a:extLst>
        </xdr:cNvPr>
        <xdr:cNvSpPr/>
      </xdr:nvSpPr>
      <xdr:spPr bwMode="auto">
        <a:xfrm>
          <a:off x="4160520" y="508025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2" name="Drop Down 24" hidden="1">
          <a:extLst>
            <a:ext uri="{63B3BB69-23CF-44E3-9099-C40C66FF867C}">
              <a14:compatExt xmlns:a14="http://schemas.microsoft.com/office/drawing/2010/main" spid="_x0000_s2072"/>
            </a:ext>
            <a:ext uri="{FF2B5EF4-FFF2-40B4-BE49-F238E27FC236}">
              <a16:creationId xmlns:a16="http://schemas.microsoft.com/office/drawing/2014/main" id="{CC70AD48-4A0A-4A6F-91EC-6D9E67691807}"/>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3" name="Drop Down 24" hidden="1">
          <a:extLst>
            <a:ext uri="{63B3BB69-23CF-44E3-9099-C40C66FF867C}">
              <a14:compatExt xmlns:a14="http://schemas.microsoft.com/office/drawing/2010/main" spid="_x0000_s2072"/>
            </a:ext>
            <a:ext uri="{FF2B5EF4-FFF2-40B4-BE49-F238E27FC236}">
              <a16:creationId xmlns:a16="http://schemas.microsoft.com/office/drawing/2014/main" id="{254B409E-8562-4C80-A38E-CB9AA7AE6B7A}"/>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4" name="Drop Down 24" hidden="1">
          <a:extLst>
            <a:ext uri="{63B3BB69-23CF-44E3-9099-C40C66FF867C}">
              <a14:compatExt xmlns:a14="http://schemas.microsoft.com/office/drawing/2010/main" spid="_x0000_s2072"/>
            </a:ext>
            <a:ext uri="{FF2B5EF4-FFF2-40B4-BE49-F238E27FC236}">
              <a16:creationId xmlns:a16="http://schemas.microsoft.com/office/drawing/2014/main" id="{61F3A364-28AA-4C7B-A84D-39E2C53282B7}"/>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5" name="Drop Down 24" hidden="1">
          <a:extLst>
            <a:ext uri="{63B3BB69-23CF-44E3-9099-C40C66FF867C}">
              <a14:compatExt xmlns:a14="http://schemas.microsoft.com/office/drawing/2010/main" spid="_x0000_s2072"/>
            </a:ext>
            <a:ext uri="{FF2B5EF4-FFF2-40B4-BE49-F238E27FC236}">
              <a16:creationId xmlns:a16="http://schemas.microsoft.com/office/drawing/2014/main" id="{6B949147-B375-47DB-809C-FF73A52438EC}"/>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6" name="Drop Down 24" hidden="1">
          <a:extLst>
            <a:ext uri="{63B3BB69-23CF-44E3-9099-C40C66FF867C}">
              <a14:compatExt xmlns:a14="http://schemas.microsoft.com/office/drawing/2010/main" spid="_x0000_s2072"/>
            </a:ext>
            <a:ext uri="{FF2B5EF4-FFF2-40B4-BE49-F238E27FC236}">
              <a16:creationId xmlns:a16="http://schemas.microsoft.com/office/drawing/2014/main" id="{B129D609-07B8-45C4-BA57-B48E154F81E4}"/>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7" name="Drop Down 24" hidden="1">
          <a:extLst>
            <a:ext uri="{63B3BB69-23CF-44E3-9099-C40C66FF867C}">
              <a14:compatExt xmlns:a14="http://schemas.microsoft.com/office/drawing/2010/main" spid="_x0000_s2072"/>
            </a:ext>
            <a:ext uri="{FF2B5EF4-FFF2-40B4-BE49-F238E27FC236}">
              <a16:creationId xmlns:a16="http://schemas.microsoft.com/office/drawing/2014/main" id="{A1291356-1B30-4B5E-A07B-E7FD0097062C}"/>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8" name="Drop Down 24" hidden="1">
          <a:extLst>
            <a:ext uri="{63B3BB69-23CF-44E3-9099-C40C66FF867C}">
              <a14:compatExt xmlns:a14="http://schemas.microsoft.com/office/drawing/2010/main" spid="_x0000_s2072"/>
            </a:ext>
            <a:ext uri="{FF2B5EF4-FFF2-40B4-BE49-F238E27FC236}">
              <a16:creationId xmlns:a16="http://schemas.microsoft.com/office/drawing/2014/main" id="{C7E10AB5-0D59-4CFF-9F3E-3740F03FC70A}"/>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29" name="Drop Down 24" hidden="1">
          <a:extLst>
            <a:ext uri="{63B3BB69-23CF-44E3-9099-C40C66FF867C}">
              <a14:compatExt xmlns:a14="http://schemas.microsoft.com/office/drawing/2010/main" spid="_x0000_s2072"/>
            </a:ext>
            <a:ext uri="{FF2B5EF4-FFF2-40B4-BE49-F238E27FC236}">
              <a16:creationId xmlns:a16="http://schemas.microsoft.com/office/drawing/2014/main" id="{F1B2EE0C-5A9B-40B5-9681-AAF65EDC804A}"/>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0" name="Drop Down 24" hidden="1">
          <a:extLst>
            <a:ext uri="{63B3BB69-23CF-44E3-9099-C40C66FF867C}">
              <a14:compatExt xmlns:a14="http://schemas.microsoft.com/office/drawing/2010/main" spid="_x0000_s2072"/>
            </a:ext>
            <a:ext uri="{FF2B5EF4-FFF2-40B4-BE49-F238E27FC236}">
              <a16:creationId xmlns:a16="http://schemas.microsoft.com/office/drawing/2014/main" id="{7CFCA3E2-BBB0-4B0A-996E-2588F1007431}"/>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1" name="Drop Down 24" hidden="1">
          <a:extLst>
            <a:ext uri="{63B3BB69-23CF-44E3-9099-C40C66FF867C}">
              <a14:compatExt xmlns:a14="http://schemas.microsoft.com/office/drawing/2010/main" spid="_x0000_s2072"/>
            </a:ext>
            <a:ext uri="{FF2B5EF4-FFF2-40B4-BE49-F238E27FC236}">
              <a16:creationId xmlns:a16="http://schemas.microsoft.com/office/drawing/2014/main" id="{C8C4A980-00BB-4AC3-8732-1F7BBD463BFA}"/>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2" name="Drop Down 24" hidden="1">
          <a:extLst>
            <a:ext uri="{63B3BB69-23CF-44E3-9099-C40C66FF867C}">
              <a14:compatExt xmlns:a14="http://schemas.microsoft.com/office/drawing/2010/main" spid="_x0000_s2072"/>
            </a:ext>
            <a:ext uri="{FF2B5EF4-FFF2-40B4-BE49-F238E27FC236}">
              <a16:creationId xmlns:a16="http://schemas.microsoft.com/office/drawing/2014/main" id="{6FCE0E4A-1C0B-4D0B-B474-4EFD93D97B0B}"/>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3" name="Drop Down 24" hidden="1">
          <a:extLst>
            <a:ext uri="{63B3BB69-23CF-44E3-9099-C40C66FF867C}">
              <a14:compatExt xmlns:a14="http://schemas.microsoft.com/office/drawing/2010/main" spid="_x0000_s2072"/>
            </a:ext>
            <a:ext uri="{FF2B5EF4-FFF2-40B4-BE49-F238E27FC236}">
              <a16:creationId xmlns:a16="http://schemas.microsoft.com/office/drawing/2014/main" id="{1F32A0AA-36A5-4225-88DD-D40366FA3B94}"/>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4" name="Drop Down 24" hidden="1">
          <a:extLst>
            <a:ext uri="{63B3BB69-23CF-44E3-9099-C40C66FF867C}">
              <a14:compatExt xmlns:a14="http://schemas.microsoft.com/office/drawing/2010/main" spid="_x0000_s2072"/>
            </a:ext>
            <a:ext uri="{FF2B5EF4-FFF2-40B4-BE49-F238E27FC236}">
              <a16:creationId xmlns:a16="http://schemas.microsoft.com/office/drawing/2014/main" id="{30A9CB0E-A4D9-44AA-8455-474DEC76BBC4}"/>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5" name="Drop Down 24" hidden="1">
          <a:extLst>
            <a:ext uri="{63B3BB69-23CF-44E3-9099-C40C66FF867C}">
              <a14:compatExt xmlns:a14="http://schemas.microsoft.com/office/drawing/2010/main" spid="_x0000_s2072"/>
            </a:ext>
            <a:ext uri="{FF2B5EF4-FFF2-40B4-BE49-F238E27FC236}">
              <a16:creationId xmlns:a16="http://schemas.microsoft.com/office/drawing/2014/main" id="{E4F22098-2860-4DC6-A7FE-9FB6E17868A3}"/>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6" name="Drop Down 24" hidden="1">
          <a:extLst>
            <a:ext uri="{63B3BB69-23CF-44E3-9099-C40C66FF867C}">
              <a14:compatExt xmlns:a14="http://schemas.microsoft.com/office/drawing/2010/main" spid="_x0000_s2072"/>
            </a:ext>
            <a:ext uri="{FF2B5EF4-FFF2-40B4-BE49-F238E27FC236}">
              <a16:creationId xmlns:a16="http://schemas.microsoft.com/office/drawing/2014/main" id="{2F99A662-B015-4630-8A32-9314C5740781}"/>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7" name="Drop Down 24" hidden="1">
          <a:extLst>
            <a:ext uri="{63B3BB69-23CF-44E3-9099-C40C66FF867C}">
              <a14:compatExt xmlns:a14="http://schemas.microsoft.com/office/drawing/2010/main" spid="_x0000_s2072"/>
            </a:ext>
            <a:ext uri="{FF2B5EF4-FFF2-40B4-BE49-F238E27FC236}">
              <a16:creationId xmlns:a16="http://schemas.microsoft.com/office/drawing/2014/main" id="{D133E61E-7106-42C9-AF0F-D1BEA29612B0}"/>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8" name="Drop Down 24" hidden="1">
          <a:extLst>
            <a:ext uri="{63B3BB69-23CF-44E3-9099-C40C66FF867C}">
              <a14:compatExt xmlns:a14="http://schemas.microsoft.com/office/drawing/2010/main" spid="_x0000_s2072"/>
            </a:ext>
            <a:ext uri="{FF2B5EF4-FFF2-40B4-BE49-F238E27FC236}">
              <a16:creationId xmlns:a16="http://schemas.microsoft.com/office/drawing/2014/main" id="{E7BA6B72-00E8-4529-BEE8-C944FF3FAEB4}"/>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39" name="Drop Down 24" hidden="1">
          <a:extLst>
            <a:ext uri="{63B3BB69-23CF-44E3-9099-C40C66FF867C}">
              <a14:compatExt xmlns:a14="http://schemas.microsoft.com/office/drawing/2010/main" spid="_x0000_s2072"/>
            </a:ext>
            <a:ext uri="{FF2B5EF4-FFF2-40B4-BE49-F238E27FC236}">
              <a16:creationId xmlns:a16="http://schemas.microsoft.com/office/drawing/2014/main" id="{B6588D23-BF98-4E16-8D4D-B388F0BC5552}"/>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288</xdr:row>
      <xdr:rowOff>0</xdr:rowOff>
    </xdr:from>
    <xdr:ext cx="2476500" cy="199970"/>
    <xdr:sp macro="" textlink="">
      <xdr:nvSpPr>
        <xdr:cNvPr id="7240" name="Drop Down 24" hidden="1">
          <a:extLst>
            <a:ext uri="{63B3BB69-23CF-44E3-9099-C40C66FF867C}">
              <a14:compatExt xmlns:a14="http://schemas.microsoft.com/office/drawing/2010/main" spid="_x0000_s2072"/>
            </a:ext>
            <a:ext uri="{FF2B5EF4-FFF2-40B4-BE49-F238E27FC236}">
              <a16:creationId xmlns:a16="http://schemas.microsoft.com/office/drawing/2014/main" id="{AE8A47F8-0CED-41DB-A607-5D8493084E03}"/>
            </a:ext>
          </a:extLst>
        </xdr:cNvPr>
        <xdr:cNvSpPr/>
      </xdr:nvSpPr>
      <xdr:spPr bwMode="auto">
        <a:xfrm>
          <a:off x="4160520" y="510006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1" name="Drop Down 24" hidden="1">
          <a:extLst>
            <a:ext uri="{63B3BB69-23CF-44E3-9099-C40C66FF867C}">
              <a14:compatExt xmlns:a14="http://schemas.microsoft.com/office/drawing/2010/main" spid="_x0000_s2072"/>
            </a:ext>
            <a:ext uri="{FF2B5EF4-FFF2-40B4-BE49-F238E27FC236}">
              <a16:creationId xmlns:a16="http://schemas.microsoft.com/office/drawing/2014/main" id="{F087A24A-B6A1-471D-8921-50BC241E6D95}"/>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2" name="Drop Down 24" hidden="1">
          <a:extLst>
            <a:ext uri="{63B3BB69-23CF-44E3-9099-C40C66FF867C}">
              <a14:compatExt xmlns:a14="http://schemas.microsoft.com/office/drawing/2010/main" spid="_x0000_s2072"/>
            </a:ext>
            <a:ext uri="{FF2B5EF4-FFF2-40B4-BE49-F238E27FC236}">
              <a16:creationId xmlns:a16="http://schemas.microsoft.com/office/drawing/2014/main" id="{ECC9E3F8-76A6-4278-BDD7-F0CC573A4016}"/>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3" name="Drop Down 24" hidden="1">
          <a:extLst>
            <a:ext uri="{63B3BB69-23CF-44E3-9099-C40C66FF867C}">
              <a14:compatExt xmlns:a14="http://schemas.microsoft.com/office/drawing/2010/main" spid="_x0000_s2072"/>
            </a:ext>
            <a:ext uri="{FF2B5EF4-FFF2-40B4-BE49-F238E27FC236}">
              <a16:creationId xmlns:a16="http://schemas.microsoft.com/office/drawing/2014/main" id="{E602558A-F10E-413D-B16D-2CFBF055A02C}"/>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4" name="Drop Down 24" hidden="1">
          <a:extLst>
            <a:ext uri="{63B3BB69-23CF-44E3-9099-C40C66FF867C}">
              <a14:compatExt xmlns:a14="http://schemas.microsoft.com/office/drawing/2010/main" spid="_x0000_s2072"/>
            </a:ext>
            <a:ext uri="{FF2B5EF4-FFF2-40B4-BE49-F238E27FC236}">
              <a16:creationId xmlns:a16="http://schemas.microsoft.com/office/drawing/2014/main" id="{5BE2EF1D-856C-4463-8893-1C5914FE6747}"/>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5" name="Drop Down 24" hidden="1">
          <a:extLst>
            <a:ext uri="{63B3BB69-23CF-44E3-9099-C40C66FF867C}">
              <a14:compatExt xmlns:a14="http://schemas.microsoft.com/office/drawing/2010/main" spid="_x0000_s2072"/>
            </a:ext>
            <a:ext uri="{FF2B5EF4-FFF2-40B4-BE49-F238E27FC236}">
              <a16:creationId xmlns:a16="http://schemas.microsoft.com/office/drawing/2014/main" id="{27F4E8DA-66DF-45F1-A621-98A62CBF35FB}"/>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6" name="Drop Down 24" hidden="1">
          <a:extLst>
            <a:ext uri="{63B3BB69-23CF-44E3-9099-C40C66FF867C}">
              <a14:compatExt xmlns:a14="http://schemas.microsoft.com/office/drawing/2010/main" spid="_x0000_s2072"/>
            </a:ext>
            <a:ext uri="{FF2B5EF4-FFF2-40B4-BE49-F238E27FC236}">
              <a16:creationId xmlns:a16="http://schemas.microsoft.com/office/drawing/2014/main" id="{6C29A3A8-ECE5-4AAB-A354-3288A3496F88}"/>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7" name="Drop Down 24" hidden="1">
          <a:extLst>
            <a:ext uri="{63B3BB69-23CF-44E3-9099-C40C66FF867C}">
              <a14:compatExt xmlns:a14="http://schemas.microsoft.com/office/drawing/2010/main" spid="_x0000_s2072"/>
            </a:ext>
            <a:ext uri="{FF2B5EF4-FFF2-40B4-BE49-F238E27FC236}">
              <a16:creationId xmlns:a16="http://schemas.microsoft.com/office/drawing/2014/main" id="{A8B41CC2-A236-41D0-B653-18ECBA9BD1CC}"/>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8" name="Drop Down 24" hidden="1">
          <a:extLst>
            <a:ext uri="{63B3BB69-23CF-44E3-9099-C40C66FF867C}">
              <a14:compatExt xmlns:a14="http://schemas.microsoft.com/office/drawing/2010/main" spid="_x0000_s2072"/>
            </a:ext>
            <a:ext uri="{FF2B5EF4-FFF2-40B4-BE49-F238E27FC236}">
              <a16:creationId xmlns:a16="http://schemas.microsoft.com/office/drawing/2014/main" id="{28F5FA2C-9D83-4037-9736-729B7963865F}"/>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49" name="Drop Down 24" hidden="1">
          <a:extLst>
            <a:ext uri="{63B3BB69-23CF-44E3-9099-C40C66FF867C}">
              <a14:compatExt xmlns:a14="http://schemas.microsoft.com/office/drawing/2010/main" spid="_x0000_s2072"/>
            </a:ext>
            <a:ext uri="{FF2B5EF4-FFF2-40B4-BE49-F238E27FC236}">
              <a16:creationId xmlns:a16="http://schemas.microsoft.com/office/drawing/2014/main" id="{3A623A07-811C-4727-86F7-76239B694B27}"/>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0" name="Drop Down 24" hidden="1">
          <a:extLst>
            <a:ext uri="{63B3BB69-23CF-44E3-9099-C40C66FF867C}">
              <a14:compatExt xmlns:a14="http://schemas.microsoft.com/office/drawing/2010/main" spid="_x0000_s2072"/>
            </a:ext>
            <a:ext uri="{FF2B5EF4-FFF2-40B4-BE49-F238E27FC236}">
              <a16:creationId xmlns:a16="http://schemas.microsoft.com/office/drawing/2014/main" id="{E85626A3-490A-49D8-B9F9-1CF49316E8E8}"/>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1" name="Drop Down 24" hidden="1">
          <a:extLst>
            <a:ext uri="{63B3BB69-23CF-44E3-9099-C40C66FF867C}">
              <a14:compatExt xmlns:a14="http://schemas.microsoft.com/office/drawing/2010/main" spid="_x0000_s2072"/>
            </a:ext>
            <a:ext uri="{FF2B5EF4-FFF2-40B4-BE49-F238E27FC236}">
              <a16:creationId xmlns:a16="http://schemas.microsoft.com/office/drawing/2014/main" id="{844011EE-08B8-4623-AB0B-F53039EBCFD3}"/>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2" name="Drop Down 24" hidden="1">
          <a:extLst>
            <a:ext uri="{63B3BB69-23CF-44E3-9099-C40C66FF867C}">
              <a14:compatExt xmlns:a14="http://schemas.microsoft.com/office/drawing/2010/main" spid="_x0000_s2072"/>
            </a:ext>
            <a:ext uri="{FF2B5EF4-FFF2-40B4-BE49-F238E27FC236}">
              <a16:creationId xmlns:a16="http://schemas.microsoft.com/office/drawing/2014/main" id="{DB2ED41B-0E7A-4ADF-9B29-E4CF747E47C6}"/>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3" name="Drop Down 24" hidden="1">
          <a:extLst>
            <a:ext uri="{63B3BB69-23CF-44E3-9099-C40C66FF867C}">
              <a14:compatExt xmlns:a14="http://schemas.microsoft.com/office/drawing/2010/main" spid="_x0000_s2072"/>
            </a:ext>
            <a:ext uri="{FF2B5EF4-FFF2-40B4-BE49-F238E27FC236}">
              <a16:creationId xmlns:a16="http://schemas.microsoft.com/office/drawing/2014/main" id="{55F7306C-3CCD-4E62-9AF9-D220ECBD054D}"/>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4" name="Drop Down 24" hidden="1">
          <a:extLst>
            <a:ext uri="{63B3BB69-23CF-44E3-9099-C40C66FF867C}">
              <a14:compatExt xmlns:a14="http://schemas.microsoft.com/office/drawing/2010/main" spid="_x0000_s2072"/>
            </a:ext>
            <a:ext uri="{FF2B5EF4-FFF2-40B4-BE49-F238E27FC236}">
              <a16:creationId xmlns:a16="http://schemas.microsoft.com/office/drawing/2014/main" id="{EC7FCBA7-19C7-4C09-A1A2-F08BA9EABCEA}"/>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5" name="Drop Down 24" hidden="1">
          <a:extLst>
            <a:ext uri="{63B3BB69-23CF-44E3-9099-C40C66FF867C}">
              <a14:compatExt xmlns:a14="http://schemas.microsoft.com/office/drawing/2010/main" spid="_x0000_s2072"/>
            </a:ext>
            <a:ext uri="{FF2B5EF4-FFF2-40B4-BE49-F238E27FC236}">
              <a16:creationId xmlns:a16="http://schemas.microsoft.com/office/drawing/2014/main" id="{D6E3DC7C-4B7B-4F16-95F8-A5CCE8AB4882}"/>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6" name="Drop Down 24" hidden="1">
          <a:extLst>
            <a:ext uri="{63B3BB69-23CF-44E3-9099-C40C66FF867C}">
              <a14:compatExt xmlns:a14="http://schemas.microsoft.com/office/drawing/2010/main" spid="_x0000_s2072"/>
            </a:ext>
            <a:ext uri="{FF2B5EF4-FFF2-40B4-BE49-F238E27FC236}">
              <a16:creationId xmlns:a16="http://schemas.microsoft.com/office/drawing/2014/main" id="{CB0D1D04-43C1-4DE1-AB0B-0C644D8CB56C}"/>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7" name="Drop Down 24" hidden="1">
          <a:extLst>
            <a:ext uri="{63B3BB69-23CF-44E3-9099-C40C66FF867C}">
              <a14:compatExt xmlns:a14="http://schemas.microsoft.com/office/drawing/2010/main" spid="_x0000_s2072"/>
            </a:ext>
            <a:ext uri="{FF2B5EF4-FFF2-40B4-BE49-F238E27FC236}">
              <a16:creationId xmlns:a16="http://schemas.microsoft.com/office/drawing/2014/main" id="{C7986EB9-8A43-40CE-8507-C988B766651A}"/>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8" name="Drop Down 24" hidden="1">
          <a:extLst>
            <a:ext uri="{63B3BB69-23CF-44E3-9099-C40C66FF867C}">
              <a14:compatExt xmlns:a14="http://schemas.microsoft.com/office/drawing/2010/main" spid="_x0000_s2072"/>
            </a:ext>
            <a:ext uri="{FF2B5EF4-FFF2-40B4-BE49-F238E27FC236}">
              <a16:creationId xmlns:a16="http://schemas.microsoft.com/office/drawing/2014/main" id="{34245366-BC0F-4AFE-93EC-20FC26B6FFAC}"/>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289</xdr:row>
      <xdr:rowOff>0</xdr:rowOff>
    </xdr:from>
    <xdr:ext cx="2476500" cy="199970"/>
    <xdr:sp macro="" textlink="">
      <xdr:nvSpPr>
        <xdr:cNvPr id="7259" name="Drop Down 24" hidden="1">
          <a:extLst>
            <a:ext uri="{63B3BB69-23CF-44E3-9099-C40C66FF867C}">
              <a14:compatExt xmlns:a14="http://schemas.microsoft.com/office/drawing/2010/main" spid="_x0000_s2072"/>
            </a:ext>
            <a:ext uri="{FF2B5EF4-FFF2-40B4-BE49-F238E27FC236}">
              <a16:creationId xmlns:a16="http://schemas.microsoft.com/office/drawing/2014/main" id="{381F7CDC-9489-478C-8E6A-A17454CC6823}"/>
            </a:ext>
          </a:extLst>
        </xdr:cNvPr>
        <xdr:cNvSpPr/>
      </xdr:nvSpPr>
      <xdr:spPr bwMode="auto">
        <a:xfrm>
          <a:off x="4160520" y="51198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419</xdr:row>
      <xdr:rowOff>0</xdr:rowOff>
    </xdr:from>
    <xdr:ext cx="2476500" cy="199970"/>
    <xdr:sp macro="" textlink="">
      <xdr:nvSpPr>
        <xdr:cNvPr id="7263" name="Drop Down 24" hidden="1">
          <a:extLst>
            <a:ext uri="{63B3BB69-23CF-44E3-9099-C40C66FF867C}">
              <a14:compatExt xmlns:a14="http://schemas.microsoft.com/office/drawing/2010/main" spid="_x0000_s2072"/>
            </a:ext>
            <a:ext uri="{FF2B5EF4-FFF2-40B4-BE49-F238E27FC236}">
              <a16:creationId xmlns:a16="http://schemas.microsoft.com/office/drawing/2014/main" id="{03E8F9DB-198D-48E8-B95A-0EFD4C481DB9}"/>
            </a:ext>
          </a:extLst>
        </xdr:cNvPr>
        <xdr:cNvSpPr/>
      </xdr:nvSpPr>
      <xdr:spPr bwMode="auto">
        <a:xfrm>
          <a:off x="4160520" y="76962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419</xdr:row>
      <xdr:rowOff>0</xdr:rowOff>
    </xdr:from>
    <xdr:ext cx="2476500" cy="199970"/>
    <xdr:sp macro="" textlink="">
      <xdr:nvSpPr>
        <xdr:cNvPr id="6669" name="Drop Down 24" hidden="1">
          <a:extLst>
            <a:ext uri="{63B3BB69-23CF-44E3-9099-C40C66FF867C}">
              <a14:compatExt xmlns:a14="http://schemas.microsoft.com/office/drawing/2010/main" spid="_x0000_s2072"/>
            </a:ext>
            <a:ext uri="{FF2B5EF4-FFF2-40B4-BE49-F238E27FC236}">
              <a16:creationId xmlns:a16="http://schemas.microsoft.com/office/drawing/2014/main" id="{D6C5CA8D-0856-483D-86CC-BCA8D9765306}"/>
            </a:ext>
          </a:extLst>
        </xdr:cNvPr>
        <xdr:cNvSpPr/>
      </xdr:nvSpPr>
      <xdr:spPr bwMode="auto">
        <a:xfrm>
          <a:off x="4160520" y="76962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419</xdr:row>
      <xdr:rowOff>0</xdr:rowOff>
    </xdr:from>
    <xdr:ext cx="2476500" cy="199970"/>
    <xdr:sp macro="" textlink="">
      <xdr:nvSpPr>
        <xdr:cNvPr id="6678" name="Drop Down 24" hidden="1">
          <a:extLst>
            <a:ext uri="{63B3BB69-23CF-44E3-9099-C40C66FF867C}">
              <a14:compatExt xmlns:a14="http://schemas.microsoft.com/office/drawing/2010/main" spid="_x0000_s2072"/>
            </a:ext>
            <a:ext uri="{FF2B5EF4-FFF2-40B4-BE49-F238E27FC236}">
              <a16:creationId xmlns:a16="http://schemas.microsoft.com/office/drawing/2014/main" id="{4F59A28A-D0B1-4C22-86C2-BF90FFC3DA00}"/>
            </a:ext>
          </a:extLst>
        </xdr:cNvPr>
        <xdr:cNvSpPr/>
      </xdr:nvSpPr>
      <xdr:spPr bwMode="auto">
        <a:xfrm>
          <a:off x="4160520" y="76962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431</xdr:row>
      <xdr:rowOff>0</xdr:rowOff>
    </xdr:from>
    <xdr:ext cx="2476500" cy="199970"/>
    <xdr:sp macro="" textlink="">
      <xdr:nvSpPr>
        <xdr:cNvPr id="7264" name="Drop Down 24" hidden="1">
          <a:extLst>
            <a:ext uri="{63B3BB69-23CF-44E3-9099-C40C66FF867C}">
              <a14:compatExt xmlns:a14="http://schemas.microsoft.com/office/drawing/2010/main" spid="_x0000_s2072"/>
            </a:ext>
            <a:ext uri="{FF2B5EF4-FFF2-40B4-BE49-F238E27FC236}">
              <a16:creationId xmlns:a16="http://schemas.microsoft.com/office/drawing/2014/main" id="{4AC8E7E2-0322-4456-80F9-F5B6A789B1A2}"/>
            </a:ext>
          </a:extLst>
        </xdr:cNvPr>
        <xdr:cNvSpPr/>
      </xdr:nvSpPr>
      <xdr:spPr bwMode="auto">
        <a:xfrm>
          <a:off x="4160520" y="76962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431</xdr:row>
      <xdr:rowOff>0</xdr:rowOff>
    </xdr:from>
    <xdr:ext cx="2476500" cy="199970"/>
    <xdr:sp macro="" textlink="">
      <xdr:nvSpPr>
        <xdr:cNvPr id="7265" name="Drop Down 24" hidden="1">
          <a:extLst>
            <a:ext uri="{63B3BB69-23CF-44E3-9099-C40C66FF867C}">
              <a14:compatExt xmlns:a14="http://schemas.microsoft.com/office/drawing/2010/main" spid="_x0000_s2072"/>
            </a:ext>
            <a:ext uri="{FF2B5EF4-FFF2-40B4-BE49-F238E27FC236}">
              <a16:creationId xmlns:a16="http://schemas.microsoft.com/office/drawing/2014/main" id="{5A8AC028-BE6F-4B94-A8D8-B0E0E5D61D0A}"/>
            </a:ext>
          </a:extLst>
        </xdr:cNvPr>
        <xdr:cNvSpPr/>
      </xdr:nvSpPr>
      <xdr:spPr bwMode="auto">
        <a:xfrm>
          <a:off x="4160520" y="76962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431</xdr:row>
      <xdr:rowOff>0</xdr:rowOff>
    </xdr:from>
    <xdr:ext cx="2476500" cy="199970"/>
    <xdr:sp macro="" textlink="">
      <xdr:nvSpPr>
        <xdr:cNvPr id="7266" name="Drop Down 24" hidden="1">
          <a:extLst>
            <a:ext uri="{63B3BB69-23CF-44E3-9099-C40C66FF867C}">
              <a14:compatExt xmlns:a14="http://schemas.microsoft.com/office/drawing/2010/main" spid="_x0000_s2072"/>
            </a:ext>
            <a:ext uri="{FF2B5EF4-FFF2-40B4-BE49-F238E27FC236}">
              <a16:creationId xmlns:a16="http://schemas.microsoft.com/office/drawing/2014/main" id="{44F3EF45-7C00-431B-8E59-4B06AD37E843}"/>
            </a:ext>
          </a:extLst>
        </xdr:cNvPr>
        <xdr:cNvSpPr/>
      </xdr:nvSpPr>
      <xdr:spPr bwMode="auto">
        <a:xfrm>
          <a:off x="4160520" y="769620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437</xdr:row>
      <xdr:rowOff>0</xdr:rowOff>
    </xdr:from>
    <xdr:ext cx="2476500" cy="199970"/>
    <xdr:sp macro="" textlink="">
      <xdr:nvSpPr>
        <xdr:cNvPr id="7267" name="Drop Down 24" hidden="1">
          <a:extLst>
            <a:ext uri="{63B3BB69-23CF-44E3-9099-C40C66FF867C}">
              <a14:compatExt xmlns:a14="http://schemas.microsoft.com/office/drawing/2010/main" spid="_x0000_s2072"/>
            </a:ext>
            <a:ext uri="{FF2B5EF4-FFF2-40B4-BE49-F238E27FC236}">
              <a16:creationId xmlns:a16="http://schemas.microsoft.com/office/drawing/2014/main" id="{324B9E6E-BB90-4A76-BEE2-ED08DBA64664}"/>
            </a:ext>
          </a:extLst>
        </xdr:cNvPr>
        <xdr:cNvSpPr/>
      </xdr:nvSpPr>
      <xdr:spPr bwMode="auto">
        <a:xfrm>
          <a:off x="4160520" y="78028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437</xdr:row>
      <xdr:rowOff>0</xdr:rowOff>
    </xdr:from>
    <xdr:ext cx="2476500" cy="199970"/>
    <xdr:sp macro="" textlink="">
      <xdr:nvSpPr>
        <xdr:cNvPr id="7268" name="Drop Down 24" hidden="1">
          <a:extLst>
            <a:ext uri="{63B3BB69-23CF-44E3-9099-C40C66FF867C}">
              <a14:compatExt xmlns:a14="http://schemas.microsoft.com/office/drawing/2010/main" spid="_x0000_s2072"/>
            </a:ext>
            <a:ext uri="{FF2B5EF4-FFF2-40B4-BE49-F238E27FC236}">
              <a16:creationId xmlns:a16="http://schemas.microsoft.com/office/drawing/2014/main" id="{B6ED97D4-9A22-4579-869D-76F93E26CED8}"/>
            </a:ext>
          </a:extLst>
        </xdr:cNvPr>
        <xdr:cNvSpPr/>
      </xdr:nvSpPr>
      <xdr:spPr bwMode="auto">
        <a:xfrm>
          <a:off x="4160520" y="78028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437</xdr:row>
      <xdr:rowOff>0</xdr:rowOff>
    </xdr:from>
    <xdr:ext cx="2476500" cy="199970"/>
    <xdr:sp macro="" textlink="">
      <xdr:nvSpPr>
        <xdr:cNvPr id="7269" name="Drop Down 24" hidden="1">
          <a:extLst>
            <a:ext uri="{63B3BB69-23CF-44E3-9099-C40C66FF867C}">
              <a14:compatExt xmlns:a14="http://schemas.microsoft.com/office/drawing/2010/main" spid="_x0000_s2072"/>
            </a:ext>
            <a:ext uri="{FF2B5EF4-FFF2-40B4-BE49-F238E27FC236}">
              <a16:creationId xmlns:a16="http://schemas.microsoft.com/office/drawing/2014/main" id="{2AF40017-0A74-450D-BC6C-B16F43A869E7}"/>
            </a:ext>
          </a:extLst>
        </xdr:cNvPr>
        <xdr:cNvSpPr/>
      </xdr:nvSpPr>
      <xdr:spPr bwMode="auto">
        <a:xfrm>
          <a:off x="4160520" y="78028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437</xdr:row>
      <xdr:rowOff>0</xdr:rowOff>
    </xdr:from>
    <xdr:ext cx="2476500" cy="199970"/>
    <xdr:sp macro="" textlink="">
      <xdr:nvSpPr>
        <xdr:cNvPr id="7273" name="Drop Down 24" hidden="1">
          <a:extLst>
            <a:ext uri="{63B3BB69-23CF-44E3-9099-C40C66FF867C}">
              <a14:compatExt xmlns:a14="http://schemas.microsoft.com/office/drawing/2010/main" spid="_x0000_s2072"/>
            </a:ext>
            <a:ext uri="{FF2B5EF4-FFF2-40B4-BE49-F238E27FC236}">
              <a16:creationId xmlns:a16="http://schemas.microsoft.com/office/drawing/2014/main" id="{E652C2ED-85F7-477B-96B4-5383D19AEDA0}"/>
            </a:ext>
          </a:extLst>
        </xdr:cNvPr>
        <xdr:cNvSpPr/>
      </xdr:nvSpPr>
      <xdr:spPr bwMode="auto">
        <a:xfrm>
          <a:off x="4160520" y="78028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437</xdr:row>
      <xdr:rowOff>0</xdr:rowOff>
    </xdr:from>
    <xdr:ext cx="2476500" cy="199970"/>
    <xdr:sp macro="" textlink="">
      <xdr:nvSpPr>
        <xdr:cNvPr id="7274" name="Drop Down 24" hidden="1">
          <a:extLst>
            <a:ext uri="{63B3BB69-23CF-44E3-9099-C40C66FF867C}">
              <a14:compatExt xmlns:a14="http://schemas.microsoft.com/office/drawing/2010/main" spid="_x0000_s2072"/>
            </a:ext>
            <a:ext uri="{FF2B5EF4-FFF2-40B4-BE49-F238E27FC236}">
              <a16:creationId xmlns:a16="http://schemas.microsoft.com/office/drawing/2014/main" id="{F1F7F9BE-47D3-4A8D-BF2D-E0ED16D27420}"/>
            </a:ext>
          </a:extLst>
        </xdr:cNvPr>
        <xdr:cNvSpPr/>
      </xdr:nvSpPr>
      <xdr:spPr bwMode="auto">
        <a:xfrm>
          <a:off x="4160520" y="78028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437</xdr:row>
      <xdr:rowOff>0</xdr:rowOff>
    </xdr:from>
    <xdr:ext cx="2476500" cy="199970"/>
    <xdr:sp macro="" textlink="">
      <xdr:nvSpPr>
        <xdr:cNvPr id="7275" name="Drop Down 24" hidden="1">
          <a:extLst>
            <a:ext uri="{63B3BB69-23CF-44E3-9099-C40C66FF867C}">
              <a14:compatExt xmlns:a14="http://schemas.microsoft.com/office/drawing/2010/main" spid="_x0000_s2072"/>
            </a:ext>
            <a:ext uri="{FF2B5EF4-FFF2-40B4-BE49-F238E27FC236}">
              <a16:creationId xmlns:a16="http://schemas.microsoft.com/office/drawing/2014/main" id="{3BCD1D0D-443F-42D9-AFC9-99C3A2988A74}"/>
            </a:ext>
          </a:extLst>
        </xdr:cNvPr>
        <xdr:cNvSpPr/>
      </xdr:nvSpPr>
      <xdr:spPr bwMode="auto">
        <a:xfrm>
          <a:off x="4160520" y="78028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443</xdr:row>
      <xdr:rowOff>0</xdr:rowOff>
    </xdr:from>
    <xdr:ext cx="2476500" cy="199970"/>
    <xdr:sp macro="" textlink="">
      <xdr:nvSpPr>
        <xdr:cNvPr id="7276" name="Drop Down 24" hidden="1">
          <a:extLst>
            <a:ext uri="{63B3BB69-23CF-44E3-9099-C40C66FF867C}">
              <a14:compatExt xmlns:a14="http://schemas.microsoft.com/office/drawing/2010/main" spid="_x0000_s2072"/>
            </a:ext>
            <a:ext uri="{FF2B5EF4-FFF2-40B4-BE49-F238E27FC236}">
              <a16:creationId xmlns:a16="http://schemas.microsoft.com/office/drawing/2014/main" id="{98E49762-1DA5-4812-8975-32341B009315}"/>
            </a:ext>
          </a:extLst>
        </xdr:cNvPr>
        <xdr:cNvSpPr/>
      </xdr:nvSpPr>
      <xdr:spPr bwMode="auto">
        <a:xfrm>
          <a:off x="4160520" y="79095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443</xdr:row>
      <xdr:rowOff>0</xdr:rowOff>
    </xdr:from>
    <xdr:ext cx="2476500" cy="199970"/>
    <xdr:sp macro="" textlink="">
      <xdr:nvSpPr>
        <xdr:cNvPr id="7277" name="Drop Down 24" hidden="1">
          <a:extLst>
            <a:ext uri="{63B3BB69-23CF-44E3-9099-C40C66FF867C}">
              <a14:compatExt xmlns:a14="http://schemas.microsoft.com/office/drawing/2010/main" spid="_x0000_s2072"/>
            </a:ext>
            <a:ext uri="{FF2B5EF4-FFF2-40B4-BE49-F238E27FC236}">
              <a16:creationId xmlns:a16="http://schemas.microsoft.com/office/drawing/2014/main" id="{9CAD8446-E688-431E-9CF8-1995D26DFC76}"/>
            </a:ext>
          </a:extLst>
        </xdr:cNvPr>
        <xdr:cNvSpPr/>
      </xdr:nvSpPr>
      <xdr:spPr bwMode="auto">
        <a:xfrm>
          <a:off x="4160520" y="79095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443</xdr:row>
      <xdr:rowOff>0</xdr:rowOff>
    </xdr:from>
    <xdr:ext cx="2476500" cy="199970"/>
    <xdr:sp macro="" textlink="">
      <xdr:nvSpPr>
        <xdr:cNvPr id="7278" name="Drop Down 24" hidden="1">
          <a:extLst>
            <a:ext uri="{63B3BB69-23CF-44E3-9099-C40C66FF867C}">
              <a14:compatExt xmlns:a14="http://schemas.microsoft.com/office/drawing/2010/main" spid="_x0000_s2072"/>
            </a:ext>
            <a:ext uri="{FF2B5EF4-FFF2-40B4-BE49-F238E27FC236}">
              <a16:creationId xmlns:a16="http://schemas.microsoft.com/office/drawing/2014/main" id="{A3150734-704B-461C-9F5B-E2E6645E17F8}"/>
            </a:ext>
          </a:extLst>
        </xdr:cNvPr>
        <xdr:cNvSpPr/>
      </xdr:nvSpPr>
      <xdr:spPr bwMode="auto">
        <a:xfrm>
          <a:off x="4160520" y="79095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443</xdr:row>
      <xdr:rowOff>0</xdr:rowOff>
    </xdr:from>
    <xdr:ext cx="2476500" cy="199970"/>
    <xdr:sp macro="" textlink="">
      <xdr:nvSpPr>
        <xdr:cNvPr id="7279" name="Drop Down 24" hidden="1">
          <a:extLst>
            <a:ext uri="{63B3BB69-23CF-44E3-9099-C40C66FF867C}">
              <a14:compatExt xmlns:a14="http://schemas.microsoft.com/office/drawing/2010/main" spid="_x0000_s2072"/>
            </a:ext>
            <a:ext uri="{FF2B5EF4-FFF2-40B4-BE49-F238E27FC236}">
              <a16:creationId xmlns:a16="http://schemas.microsoft.com/office/drawing/2014/main" id="{0EF0F1EB-9475-4838-BC6A-95ACF8E5F11E}"/>
            </a:ext>
          </a:extLst>
        </xdr:cNvPr>
        <xdr:cNvSpPr/>
      </xdr:nvSpPr>
      <xdr:spPr bwMode="auto">
        <a:xfrm>
          <a:off x="4160520" y="79095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443</xdr:row>
      <xdr:rowOff>0</xdr:rowOff>
    </xdr:from>
    <xdr:ext cx="2476500" cy="199970"/>
    <xdr:sp macro="" textlink="">
      <xdr:nvSpPr>
        <xdr:cNvPr id="7280" name="Drop Down 24" hidden="1">
          <a:extLst>
            <a:ext uri="{63B3BB69-23CF-44E3-9099-C40C66FF867C}">
              <a14:compatExt xmlns:a14="http://schemas.microsoft.com/office/drawing/2010/main" spid="_x0000_s2072"/>
            </a:ext>
            <a:ext uri="{FF2B5EF4-FFF2-40B4-BE49-F238E27FC236}">
              <a16:creationId xmlns:a16="http://schemas.microsoft.com/office/drawing/2014/main" id="{BD595A4F-8B68-4702-8072-A6361B391D22}"/>
            </a:ext>
          </a:extLst>
        </xdr:cNvPr>
        <xdr:cNvSpPr/>
      </xdr:nvSpPr>
      <xdr:spPr bwMode="auto">
        <a:xfrm>
          <a:off x="4160520" y="79095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443</xdr:row>
      <xdr:rowOff>0</xdr:rowOff>
    </xdr:from>
    <xdr:ext cx="2476500" cy="199970"/>
    <xdr:sp macro="" textlink="">
      <xdr:nvSpPr>
        <xdr:cNvPr id="7281" name="Drop Down 24" hidden="1">
          <a:extLst>
            <a:ext uri="{63B3BB69-23CF-44E3-9099-C40C66FF867C}">
              <a14:compatExt xmlns:a14="http://schemas.microsoft.com/office/drawing/2010/main" spid="_x0000_s2072"/>
            </a:ext>
            <a:ext uri="{FF2B5EF4-FFF2-40B4-BE49-F238E27FC236}">
              <a16:creationId xmlns:a16="http://schemas.microsoft.com/office/drawing/2014/main" id="{D9318A61-0959-45AB-AD8C-0678ADB5248D}"/>
            </a:ext>
          </a:extLst>
        </xdr:cNvPr>
        <xdr:cNvSpPr/>
      </xdr:nvSpPr>
      <xdr:spPr bwMode="auto">
        <a:xfrm>
          <a:off x="4160520" y="79095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449</xdr:row>
      <xdr:rowOff>0</xdr:rowOff>
    </xdr:from>
    <xdr:ext cx="2476500" cy="199970"/>
    <xdr:sp macro="" textlink="">
      <xdr:nvSpPr>
        <xdr:cNvPr id="7282" name="Drop Down 24" hidden="1">
          <a:extLst>
            <a:ext uri="{63B3BB69-23CF-44E3-9099-C40C66FF867C}">
              <a14:compatExt xmlns:a14="http://schemas.microsoft.com/office/drawing/2010/main" spid="_x0000_s2072"/>
            </a:ext>
            <a:ext uri="{FF2B5EF4-FFF2-40B4-BE49-F238E27FC236}">
              <a16:creationId xmlns:a16="http://schemas.microsoft.com/office/drawing/2014/main" id="{656AF95A-DF42-48BC-A9B9-B6FBAF438113}"/>
            </a:ext>
          </a:extLst>
        </xdr:cNvPr>
        <xdr:cNvSpPr/>
      </xdr:nvSpPr>
      <xdr:spPr bwMode="auto">
        <a:xfrm>
          <a:off x="4160520" y="801624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449</xdr:row>
      <xdr:rowOff>0</xdr:rowOff>
    </xdr:from>
    <xdr:ext cx="2476500" cy="199970"/>
    <xdr:sp macro="" textlink="">
      <xdr:nvSpPr>
        <xdr:cNvPr id="7283" name="Drop Down 24" hidden="1">
          <a:extLst>
            <a:ext uri="{63B3BB69-23CF-44E3-9099-C40C66FF867C}">
              <a14:compatExt xmlns:a14="http://schemas.microsoft.com/office/drawing/2010/main" spid="_x0000_s2072"/>
            </a:ext>
            <a:ext uri="{FF2B5EF4-FFF2-40B4-BE49-F238E27FC236}">
              <a16:creationId xmlns:a16="http://schemas.microsoft.com/office/drawing/2014/main" id="{B9004524-7575-485B-80C2-6FEF9F26ADA6}"/>
            </a:ext>
          </a:extLst>
        </xdr:cNvPr>
        <xdr:cNvSpPr/>
      </xdr:nvSpPr>
      <xdr:spPr bwMode="auto">
        <a:xfrm>
          <a:off x="4160520" y="801624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449</xdr:row>
      <xdr:rowOff>0</xdr:rowOff>
    </xdr:from>
    <xdr:ext cx="2476500" cy="199970"/>
    <xdr:sp macro="" textlink="">
      <xdr:nvSpPr>
        <xdr:cNvPr id="7284" name="Drop Down 24" hidden="1">
          <a:extLst>
            <a:ext uri="{63B3BB69-23CF-44E3-9099-C40C66FF867C}">
              <a14:compatExt xmlns:a14="http://schemas.microsoft.com/office/drawing/2010/main" spid="_x0000_s2072"/>
            </a:ext>
            <a:ext uri="{FF2B5EF4-FFF2-40B4-BE49-F238E27FC236}">
              <a16:creationId xmlns:a16="http://schemas.microsoft.com/office/drawing/2014/main" id="{D6FD8590-5067-40E5-B3BE-11F0B74CC835}"/>
            </a:ext>
          </a:extLst>
        </xdr:cNvPr>
        <xdr:cNvSpPr/>
      </xdr:nvSpPr>
      <xdr:spPr bwMode="auto">
        <a:xfrm>
          <a:off x="4160520" y="801624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449</xdr:row>
      <xdr:rowOff>0</xdr:rowOff>
    </xdr:from>
    <xdr:ext cx="2476500" cy="199970"/>
    <xdr:sp macro="" textlink="">
      <xdr:nvSpPr>
        <xdr:cNvPr id="7285" name="Drop Down 24" hidden="1">
          <a:extLst>
            <a:ext uri="{63B3BB69-23CF-44E3-9099-C40C66FF867C}">
              <a14:compatExt xmlns:a14="http://schemas.microsoft.com/office/drawing/2010/main" spid="_x0000_s2072"/>
            </a:ext>
            <a:ext uri="{FF2B5EF4-FFF2-40B4-BE49-F238E27FC236}">
              <a16:creationId xmlns:a16="http://schemas.microsoft.com/office/drawing/2014/main" id="{AF570F5B-FE0D-4A43-9400-BAD8792F37F7}"/>
            </a:ext>
          </a:extLst>
        </xdr:cNvPr>
        <xdr:cNvSpPr/>
      </xdr:nvSpPr>
      <xdr:spPr bwMode="auto">
        <a:xfrm>
          <a:off x="4160520" y="801624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449</xdr:row>
      <xdr:rowOff>0</xdr:rowOff>
    </xdr:from>
    <xdr:ext cx="2476500" cy="199970"/>
    <xdr:sp macro="" textlink="">
      <xdr:nvSpPr>
        <xdr:cNvPr id="7286" name="Drop Down 24" hidden="1">
          <a:extLst>
            <a:ext uri="{63B3BB69-23CF-44E3-9099-C40C66FF867C}">
              <a14:compatExt xmlns:a14="http://schemas.microsoft.com/office/drawing/2010/main" spid="_x0000_s2072"/>
            </a:ext>
            <a:ext uri="{FF2B5EF4-FFF2-40B4-BE49-F238E27FC236}">
              <a16:creationId xmlns:a16="http://schemas.microsoft.com/office/drawing/2014/main" id="{22385FAE-24DB-4ECD-A5A5-CCC1B6DC3192}"/>
            </a:ext>
          </a:extLst>
        </xdr:cNvPr>
        <xdr:cNvSpPr/>
      </xdr:nvSpPr>
      <xdr:spPr bwMode="auto">
        <a:xfrm>
          <a:off x="4160520" y="801624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449</xdr:row>
      <xdr:rowOff>0</xdr:rowOff>
    </xdr:from>
    <xdr:ext cx="2476500" cy="199970"/>
    <xdr:sp macro="" textlink="">
      <xdr:nvSpPr>
        <xdr:cNvPr id="7287" name="Drop Down 24" hidden="1">
          <a:extLst>
            <a:ext uri="{63B3BB69-23CF-44E3-9099-C40C66FF867C}">
              <a14:compatExt xmlns:a14="http://schemas.microsoft.com/office/drawing/2010/main" spid="_x0000_s2072"/>
            </a:ext>
            <a:ext uri="{FF2B5EF4-FFF2-40B4-BE49-F238E27FC236}">
              <a16:creationId xmlns:a16="http://schemas.microsoft.com/office/drawing/2014/main" id="{EFDFC402-C171-4C47-B347-835A7D53BC5F}"/>
            </a:ext>
          </a:extLst>
        </xdr:cNvPr>
        <xdr:cNvSpPr/>
      </xdr:nvSpPr>
      <xdr:spPr bwMode="auto">
        <a:xfrm>
          <a:off x="4160520" y="801624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455</xdr:row>
      <xdr:rowOff>0</xdr:rowOff>
    </xdr:from>
    <xdr:ext cx="2476500" cy="199970"/>
    <xdr:sp macro="" textlink="">
      <xdr:nvSpPr>
        <xdr:cNvPr id="7288" name="Drop Down 24" hidden="1">
          <a:extLst>
            <a:ext uri="{63B3BB69-23CF-44E3-9099-C40C66FF867C}">
              <a14:compatExt xmlns:a14="http://schemas.microsoft.com/office/drawing/2010/main" spid="_x0000_s2072"/>
            </a:ext>
            <a:ext uri="{FF2B5EF4-FFF2-40B4-BE49-F238E27FC236}">
              <a16:creationId xmlns:a16="http://schemas.microsoft.com/office/drawing/2014/main" id="{32161B16-AD0E-4771-8E56-90E7EA3F5522}"/>
            </a:ext>
          </a:extLst>
        </xdr:cNvPr>
        <xdr:cNvSpPr/>
      </xdr:nvSpPr>
      <xdr:spPr bwMode="auto">
        <a:xfrm>
          <a:off x="4160520" y="81229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455</xdr:row>
      <xdr:rowOff>0</xdr:rowOff>
    </xdr:from>
    <xdr:ext cx="2476500" cy="199970"/>
    <xdr:sp macro="" textlink="">
      <xdr:nvSpPr>
        <xdr:cNvPr id="7289" name="Drop Down 24" hidden="1">
          <a:extLst>
            <a:ext uri="{63B3BB69-23CF-44E3-9099-C40C66FF867C}">
              <a14:compatExt xmlns:a14="http://schemas.microsoft.com/office/drawing/2010/main" spid="_x0000_s2072"/>
            </a:ext>
            <a:ext uri="{FF2B5EF4-FFF2-40B4-BE49-F238E27FC236}">
              <a16:creationId xmlns:a16="http://schemas.microsoft.com/office/drawing/2014/main" id="{F7C2333A-DD4C-4017-8A5F-493ED2EAEA1C}"/>
            </a:ext>
          </a:extLst>
        </xdr:cNvPr>
        <xdr:cNvSpPr/>
      </xdr:nvSpPr>
      <xdr:spPr bwMode="auto">
        <a:xfrm>
          <a:off x="4160520" y="81229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455</xdr:row>
      <xdr:rowOff>0</xdr:rowOff>
    </xdr:from>
    <xdr:ext cx="2476500" cy="199970"/>
    <xdr:sp macro="" textlink="">
      <xdr:nvSpPr>
        <xdr:cNvPr id="7290" name="Drop Down 24" hidden="1">
          <a:extLst>
            <a:ext uri="{63B3BB69-23CF-44E3-9099-C40C66FF867C}">
              <a14:compatExt xmlns:a14="http://schemas.microsoft.com/office/drawing/2010/main" spid="_x0000_s2072"/>
            </a:ext>
            <a:ext uri="{FF2B5EF4-FFF2-40B4-BE49-F238E27FC236}">
              <a16:creationId xmlns:a16="http://schemas.microsoft.com/office/drawing/2014/main" id="{3F6DAE6F-6535-4C05-95BA-08730886C3A1}"/>
            </a:ext>
          </a:extLst>
        </xdr:cNvPr>
        <xdr:cNvSpPr/>
      </xdr:nvSpPr>
      <xdr:spPr bwMode="auto">
        <a:xfrm>
          <a:off x="4160520" y="81229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455</xdr:row>
      <xdr:rowOff>0</xdr:rowOff>
    </xdr:from>
    <xdr:ext cx="2476500" cy="199970"/>
    <xdr:sp macro="" textlink="">
      <xdr:nvSpPr>
        <xdr:cNvPr id="7291" name="Drop Down 24" hidden="1">
          <a:extLst>
            <a:ext uri="{63B3BB69-23CF-44E3-9099-C40C66FF867C}">
              <a14:compatExt xmlns:a14="http://schemas.microsoft.com/office/drawing/2010/main" spid="_x0000_s2072"/>
            </a:ext>
            <a:ext uri="{FF2B5EF4-FFF2-40B4-BE49-F238E27FC236}">
              <a16:creationId xmlns:a16="http://schemas.microsoft.com/office/drawing/2014/main" id="{E9EA5AAB-507E-4E75-A84A-F0605D219476}"/>
            </a:ext>
          </a:extLst>
        </xdr:cNvPr>
        <xdr:cNvSpPr/>
      </xdr:nvSpPr>
      <xdr:spPr bwMode="auto">
        <a:xfrm>
          <a:off x="4160520" y="81229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455</xdr:row>
      <xdr:rowOff>0</xdr:rowOff>
    </xdr:from>
    <xdr:ext cx="2476500" cy="199970"/>
    <xdr:sp macro="" textlink="">
      <xdr:nvSpPr>
        <xdr:cNvPr id="7292" name="Drop Down 24" hidden="1">
          <a:extLst>
            <a:ext uri="{63B3BB69-23CF-44E3-9099-C40C66FF867C}">
              <a14:compatExt xmlns:a14="http://schemas.microsoft.com/office/drawing/2010/main" spid="_x0000_s2072"/>
            </a:ext>
            <a:ext uri="{FF2B5EF4-FFF2-40B4-BE49-F238E27FC236}">
              <a16:creationId xmlns:a16="http://schemas.microsoft.com/office/drawing/2014/main" id="{96190BC5-DFB0-4575-851B-6700B946AF0A}"/>
            </a:ext>
          </a:extLst>
        </xdr:cNvPr>
        <xdr:cNvSpPr/>
      </xdr:nvSpPr>
      <xdr:spPr bwMode="auto">
        <a:xfrm>
          <a:off x="4160520" y="81229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455</xdr:row>
      <xdr:rowOff>0</xdr:rowOff>
    </xdr:from>
    <xdr:ext cx="2476500" cy="199970"/>
    <xdr:sp macro="" textlink="">
      <xdr:nvSpPr>
        <xdr:cNvPr id="7293" name="Drop Down 24" hidden="1">
          <a:extLst>
            <a:ext uri="{63B3BB69-23CF-44E3-9099-C40C66FF867C}">
              <a14:compatExt xmlns:a14="http://schemas.microsoft.com/office/drawing/2010/main" spid="_x0000_s2072"/>
            </a:ext>
            <a:ext uri="{FF2B5EF4-FFF2-40B4-BE49-F238E27FC236}">
              <a16:creationId xmlns:a16="http://schemas.microsoft.com/office/drawing/2014/main" id="{0697E8CD-B593-43F4-860A-6917C8833DAD}"/>
            </a:ext>
          </a:extLst>
        </xdr:cNvPr>
        <xdr:cNvSpPr/>
      </xdr:nvSpPr>
      <xdr:spPr bwMode="auto">
        <a:xfrm>
          <a:off x="4160520" y="81229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260" name="Drop Down 4" hidden="1">
          <a:extLst>
            <a:ext uri="{63B3BB69-23CF-44E3-9099-C40C66FF867C}">
              <a14:compatExt xmlns:a14="http://schemas.microsoft.com/office/drawing/2010/main" spid="_x0000_s2052"/>
            </a:ext>
            <a:ext uri="{FF2B5EF4-FFF2-40B4-BE49-F238E27FC236}">
              <a16:creationId xmlns:a16="http://schemas.microsoft.com/office/drawing/2014/main" id="{517D8BE0-AD8B-4255-8598-0862C964DFF0}"/>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261" name="Drop Down 20" hidden="1">
          <a:extLst>
            <a:ext uri="{63B3BB69-23CF-44E3-9099-C40C66FF867C}">
              <a14:compatExt xmlns:a14="http://schemas.microsoft.com/office/drawing/2010/main" spid="_x0000_s2068"/>
            </a:ext>
            <a:ext uri="{FF2B5EF4-FFF2-40B4-BE49-F238E27FC236}">
              <a16:creationId xmlns:a16="http://schemas.microsoft.com/office/drawing/2014/main" id="{60ABEA7D-B1D2-466E-A8AE-1AE7868DB99E}"/>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262" name="Drop Down 24" hidden="1">
          <a:extLst>
            <a:ext uri="{63B3BB69-23CF-44E3-9099-C40C66FF867C}">
              <a14:compatExt xmlns:a14="http://schemas.microsoft.com/office/drawing/2010/main" spid="_x0000_s2072"/>
            </a:ext>
            <a:ext uri="{FF2B5EF4-FFF2-40B4-BE49-F238E27FC236}">
              <a16:creationId xmlns:a16="http://schemas.microsoft.com/office/drawing/2014/main" id="{C61C8895-EA24-4FEF-B07F-97EDC777FB3B}"/>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270" name="Drop Down 4" hidden="1">
          <a:extLst>
            <a:ext uri="{63B3BB69-23CF-44E3-9099-C40C66FF867C}">
              <a14:compatExt xmlns:a14="http://schemas.microsoft.com/office/drawing/2010/main" spid="_x0000_s2052"/>
            </a:ext>
            <a:ext uri="{FF2B5EF4-FFF2-40B4-BE49-F238E27FC236}">
              <a16:creationId xmlns:a16="http://schemas.microsoft.com/office/drawing/2014/main" id="{9554D082-02EA-4322-9B99-947830F0BD66}"/>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271" name="Drop Down 4" hidden="1">
          <a:extLst>
            <a:ext uri="{63B3BB69-23CF-44E3-9099-C40C66FF867C}">
              <a14:compatExt xmlns:a14="http://schemas.microsoft.com/office/drawing/2010/main" spid="_x0000_s2052"/>
            </a:ext>
            <a:ext uri="{FF2B5EF4-FFF2-40B4-BE49-F238E27FC236}">
              <a16:creationId xmlns:a16="http://schemas.microsoft.com/office/drawing/2014/main" id="{B59B22F7-072C-4805-8A6E-BB040C474671}"/>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272" name="Drop Down 4" hidden="1">
          <a:extLst>
            <a:ext uri="{63B3BB69-23CF-44E3-9099-C40C66FF867C}">
              <a14:compatExt xmlns:a14="http://schemas.microsoft.com/office/drawing/2010/main" spid="_x0000_s2052"/>
            </a:ext>
            <a:ext uri="{FF2B5EF4-FFF2-40B4-BE49-F238E27FC236}">
              <a16:creationId xmlns:a16="http://schemas.microsoft.com/office/drawing/2014/main" id="{55A145E0-D567-4C7F-AEB0-3459A2CE0974}"/>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294" name="Drop Down 4" hidden="1">
          <a:extLst>
            <a:ext uri="{63B3BB69-23CF-44E3-9099-C40C66FF867C}">
              <a14:compatExt xmlns:a14="http://schemas.microsoft.com/office/drawing/2010/main" spid="_x0000_s2052"/>
            </a:ext>
            <a:ext uri="{FF2B5EF4-FFF2-40B4-BE49-F238E27FC236}">
              <a16:creationId xmlns:a16="http://schemas.microsoft.com/office/drawing/2014/main" id="{7416FC91-D752-465D-85FD-9EB5DE81F99D}"/>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295" name="Drop Down 4" hidden="1">
          <a:extLst>
            <a:ext uri="{63B3BB69-23CF-44E3-9099-C40C66FF867C}">
              <a14:compatExt xmlns:a14="http://schemas.microsoft.com/office/drawing/2010/main" spid="_x0000_s2052"/>
            </a:ext>
            <a:ext uri="{FF2B5EF4-FFF2-40B4-BE49-F238E27FC236}">
              <a16:creationId xmlns:a16="http://schemas.microsoft.com/office/drawing/2014/main" id="{7EC4E43D-F4C9-458B-9B24-465E47C86687}"/>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296" name="Drop Down 20" hidden="1">
          <a:extLst>
            <a:ext uri="{63B3BB69-23CF-44E3-9099-C40C66FF867C}">
              <a14:compatExt xmlns:a14="http://schemas.microsoft.com/office/drawing/2010/main" spid="_x0000_s2068"/>
            </a:ext>
            <a:ext uri="{FF2B5EF4-FFF2-40B4-BE49-F238E27FC236}">
              <a16:creationId xmlns:a16="http://schemas.microsoft.com/office/drawing/2014/main" id="{CBFFBF3A-BFB0-444C-BA8D-F7EB89FD39AC}"/>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297" name="Drop Down 24" hidden="1">
          <a:extLst>
            <a:ext uri="{63B3BB69-23CF-44E3-9099-C40C66FF867C}">
              <a14:compatExt xmlns:a14="http://schemas.microsoft.com/office/drawing/2010/main" spid="_x0000_s2072"/>
            </a:ext>
            <a:ext uri="{FF2B5EF4-FFF2-40B4-BE49-F238E27FC236}">
              <a16:creationId xmlns:a16="http://schemas.microsoft.com/office/drawing/2014/main" id="{27ABA14B-F30A-403B-A22A-9446B93AD855}"/>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298" name="Drop Down 4" hidden="1">
          <a:extLst>
            <a:ext uri="{63B3BB69-23CF-44E3-9099-C40C66FF867C}">
              <a14:compatExt xmlns:a14="http://schemas.microsoft.com/office/drawing/2010/main" spid="_x0000_s2052"/>
            </a:ext>
            <a:ext uri="{FF2B5EF4-FFF2-40B4-BE49-F238E27FC236}">
              <a16:creationId xmlns:a16="http://schemas.microsoft.com/office/drawing/2014/main" id="{1142EB06-AE69-423A-B156-57D42BCC730B}"/>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299" name="Drop Down 4" hidden="1">
          <a:extLst>
            <a:ext uri="{63B3BB69-23CF-44E3-9099-C40C66FF867C}">
              <a14:compatExt xmlns:a14="http://schemas.microsoft.com/office/drawing/2010/main" spid="_x0000_s2052"/>
            </a:ext>
            <a:ext uri="{FF2B5EF4-FFF2-40B4-BE49-F238E27FC236}">
              <a16:creationId xmlns:a16="http://schemas.microsoft.com/office/drawing/2014/main" id="{AC00FCE5-2031-4ECA-AD40-3D45C9929356}"/>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00" name="Drop Down 4" hidden="1">
          <a:extLst>
            <a:ext uri="{63B3BB69-23CF-44E3-9099-C40C66FF867C}">
              <a14:compatExt xmlns:a14="http://schemas.microsoft.com/office/drawing/2010/main" spid="_x0000_s2052"/>
            </a:ext>
            <a:ext uri="{FF2B5EF4-FFF2-40B4-BE49-F238E27FC236}">
              <a16:creationId xmlns:a16="http://schemas.microsoft.com/office/drawing/2014/main" id="{DE5768C4-4137-4330-B74D-517DD95FA262}"/>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01" name="Drop Down 4" hidden="1">
          <a:extLst>
            <a:ext uri="{63B3BB69-23CF-44E3-9099-C40C66FF867C}">
              <a14:compatExt xmlns:a14="http://schemas.microsoft.com/office/drawing/2010/main" spid="_x0000_s2052"/>
            </a:ext>
            <a:ext uri="{FF2B5EF4-FFF2-40B4-BE49-F238E27FC236}">
              <a16:creationId xmlns:a16="http://schemas.microsoft.com/office/drawing/2014/main" id="{36C9ADC8-6AFB-4556-9C19-C98301559887}"/>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02" name="Drop Down 4" hidden="1">
          <a:extLst>
            <a:ext uri="{63B3BB69-23CF-44E3-9099-C40C66FF867C}">
              <a14:compatExt xmlns:a14="http://schemas.microsoft.com/office/drawing/2010/main" spid="_x0000_s2052"/>
            </a:ext>
            <a:ext uri="{FF2B5EF4-FFF2-40B4-BE49-F238E27FC236}">
              <a16:creationId xmlns:a16="http://schemas.microsoft.com/office/drawing/2014/main" id="{3366EBC0-9FE6-4E5D-A13C-C634D78110DF}"/>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03" name="Drop Down 20" hidden="1">
          <a:extLst>
            <a:ext uri="{63B3BB69-23CF-44E3-9099-C40C66FF867C}">
              <a14:compatExt xmlns:a14="http://schemas.microsoft.com/office/drawing/2010/main" spid="_x0000_s2068"/>
            </a:ext>
            <a:ext uri="{FF2B5EF4-FFF2-40B4-BE49-F238E27FC236}">
              <a16:creationId xmlns:a16="http://schemas.microsoft.com/office/drawing/2014/main" id="{DAACC241-FF8B-4F27-A2E1-3775E025C85C}"/>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04" name="Drop Down 24" hidden="1">
          <a:extLst>
            <a:ext uri="{63B3BB69-23CF-44E3-9099-C40C66FF867C}">
              <a14:compatExt xmlns:a14="http://schemas.microsoft.com/office/drawing/2010/main" spid="_x0000_s2072"/>
            </a:ext>
            <a:ext uri="{FF2B5EF4-FFF2-40B4-BE49-F238E27FC236}">
              <a16:creationId xmlns:a16="http://schemas.microsoft.com/office/drawing/2014/main" id="{55EE13C6-2FD6-4673-A686-F1A0A3890636}"/>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05" name="Drop Down 4" hidden="1">
          <a:extLst>
            <a:ext uri="{63B3BB69-23CF-44E3-9099-C40C66FF867C}">
              <a14:compatExt xmlns:a14="http://schemas.microsoft.com/office/drawing/2010/main" spid="_x0000_s2052"/>
            </a:ext>
            <a:ext uri="{FF2B5EF4-FFF2-40B4-BE49-F238E27FC236}">
              <a16:creationId xmlns:a16="http://schemas.microsoft.com/office/drawing/2014/main" id="{8FCCFFAA-6E22-48DF-85C3-98FEB3CA1CE0}"/>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06" name="Drop Down 4" hidden="1">
          <a:extLst>
            <a:ext uri="{63B3BB69-23CF-44E3-9099-C40C66FF867C}">
              <a14:compatExt xmlns:a14="http://schemas.microsoft.com/office/drawing/2010/main" spid="_x0000_s2052"/>
            </a:ext>
            <a:ext uri="{FF2B5EF4-FFF2-40B4-BE49-F238E27FC236}">
              <a16:creationId xmlns:a16="http://schemas.microsoft.com/office/drawing/2014/main" id="{A7DC7C2D-E9D6-4797-8675-75F9FC087AC7}"/>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07" name="Drop Down 4" hidden="1">
          <a:extLst>
            <a:ext uri="{63B3BB69-23CF-44E3-9099-C40C66FF867C}">
              <a14:compatExt xmlns:a14="http://schemas.microsoft.com/office/drawing/2010/main" spid="_x0000_s2052"/>
            </a:ext>
            <a:ext uri="{FF2B5EF4-FFF2-40B4-BE49-F238E27FC236}">
              <a16:creationId xmlns:a16="http://schemas.microsoft.com/office/drawing/2014/main" id="{7EA7E301-ED26-4866-BDE3-AD19C52DCAC3}"/>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08" name="Drop Down 4" hidden="1">
          <a:extLst>
            <a:ext uri="{63B3BB69-23CF-44E3-9099-C40C66FF867C}">
              <a14:compatExt xmlns:a14="http://schemas.microsoft.com/office/drawing/2010/main" spid="_x0000_s2052"/>
            </a:ext>
            <a:ext uri="{FF2B5EF4-FFF2-40B4-BE49-F238E27FC236}">
              <a16:creationId xmlns:a16="http://schemas.microsoft.com/office/drawing/2014/main" id="{C2BB7A34-082B-45C6-AE73-EBD21C946891}"/>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09" name="Drop Down 4" hidden="1">
          <a:extLst>
            <a:ext uri="{63B3BB69-23CF-44E3-9099-C40C66FF867C}">
              <a14:compatExt xmlns:a14="http://schemas.microsoft.com/office/drawing/2010/main" spid="_x0000_s2052"/>
            </a:ext>
            <a:ext uri="{FF2B5EF4-FFF2-40B4-BE49-F238E27FC236}">
              <a16:creationId xmlns:a16="http://schemas.microsoft.com/office/drawing/2014/main" id="{9B4035F2-C192-47FC-B0B2-0D20763B8505}"/>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10" name="Drop Down 20" hidden="1">
          <a:extLst>
            <a:ext uri="{63B3BB69-23CF-44E3-9099-C40C66FF867C}">
              <a14:compatExt xmlns:a14="http://schemas.microsoft.com/office/drawing/2010/main" spid="_x0000_s2068"/>
            </a:ext>
            <a:ext uri="{FF2B5EF4-FFF2-40B4-BE49-F238E27FC236}">
              <a16:creationId xmlns:a16="http://schemas.microsoft.com/office/drawing/2014/main" id="{C230F61A-C97B-43AA-B675-CD945A54B1EE}"/>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11" name="Drop Down 24" hidden="1">
          <a:extLst>
            <a:ext uri="{63B3BB69-23CF-44E3-9099-C40C66FF867C}">
              <a14:compatExt xmlns:a14="http://schemas.microsoft.com/office/drawing/2010/main" spid="_x0000_s2072"/>
            </a:ext>
            <a:ext uri="{FF2B5EF4-FFF2-40B4-BE49-F238E27FC236}">
              <a16:creationId xmlns:a16="http://schemas.microsoft.com/office/drawing/2014/main" id="{A5CD6D42-A638-4BC9-B085-7BCF3856237C}"/>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12" name="Drop Down 4" hidden="1">
          <a:extLst>
            <a:ext uri="{63B3BB69-23CF-44E3-9099-C40C66FF867C}">
              <a14:compatExt xmlns:a14="http://schemas.microsoft.com/office/drawing/2010/main" spid="_x0000_s2052"/>
            </a:ext>
            <a:ext uri="{FF2B5EF4-FFF2-40B4-BE49-F238E27FC236}">
              <a16:creationId xmlns:a16="http://schemas.microsoft.com/office/drawing/2014/main" id="{26B5461F-9627-45F2-B377-B0D67AA91EEB}"/>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13" name="Drop Down 4" hidden="1">
          <a:extLst>
            <a:ext uri="{63B3BB69-23CF-44E3-9099-C40C66FF867C}">
              <a14:compatExt xmlns:a14="http://schemas.microsoft.com/office/drawing/2010/main" spid="_x0000_s2052"/>
            </a:ext>
            <a:ext uri="{FF2B5EF4-FFF2-40B4-BE49-F238E27FC236}">
              <a16:creationId xmlns:a16="http://schemas.microsoft.com/office/drawing/2014/main" id="{F16D11E5-4C4A-49F6-AC94-22F4EFB47D40}"/>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14" name="Drop Down 4" hidden="1">
          <a:extLst>
            <a:ext uri="{63B3BB69-23CF-44E3-9099-C40C66FF867C}">
              <a14:compatExt xmlns:a14="http://schemas.microsoft.com/office/drawing/2010/main" spid="_x0000_s2052"/>
            </a:ext>
            <a:ext uri="{FF2B5EF4-FFF2-40B4-BE49-F238E27FC236}">
              <a16:creationId xmlns:a16="http://schemas.microsoft.com/office/drawing/2014/main" id="{25840D07-7437-4559-819A-00095AAC7567}"/>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15" name="Drop Down 4" hidden="1">
          <a:extLst>
            <a:ext uri="{63B3BB69-23CF-44E3-9099-C40C66FF867C}">
              <a14:compatExt xmlns:a14="http://schemas.microsoft.com/office/drawing/2010/main" spid="_x0000_s2052"/>
            </a:ext>
            <a:ext uri="{FF2B5EF4-FFF2-40B4-BE49-F238E27FC236}">
              <a16:creationId xmlns:a16="http://schemas.microsoft.com/office/drawing/2014/main" id="{12DDB2D5-6B00-495C-B03F-22EBDA0F45C0}"/>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16" name="Drop Down 4" hidden="1">
          <a:extLst>
            <a:ext uri="{63B3BB69-23CF-44E3-9099-C40C66FF867C}">
              <a14:compatExt xmlns:a14="http://schemas.microsoft.com/office/drawing/2010/main" spid="_x0000_s2052"/>
            </a:ext>
            <a:ext uri="{FF2B5EF4-FFF2-40B4-BE49-F238E27FC236}">
              <a16:creationId xmlns:a16="http://schemas.microsoft.com/office/drawing/2014/main" id="{F7C62CBA-A4B9-4F57-B564-F7892FE86D5A}"/>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17" name="Drop Down 20" hidden="1">
          <a:extLst>
            <a:ext uri="{63B3BB69-23CF-44E3-9099-C40C66FF867C}">
              <a14:compatExt xmlns:a14="http://schemas.microsoft.com/office/drawing/2010/main" spid="_x0000_s2068"/>
            </a:ext>
            <a:ext uri="{FF2B5EF4-FFF2-40B4-BE49-F238E27FC236}">
              <a16:creationId xmlns:a16="http://schemas.microsoft.com/office/drawing/2014/main" id="{54B24F49-ADD6-4682-BEB7-C626B43D3E3B}"/>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18" name="Drop Down 24" hidden="1">
          <a:extLst>
            <a:ext uri="{63B3BB69-23CF-44E3-9099-C40C66FF867C}">
              <a14:compatExt xmlns:a14="http://schemas.microsoft.com/office/drawing/2010/main" spid="_x0000_s2072"/>
            </a:ext>
            <a:ext uri="{FF2B5EF4-FFF2-40B4-BE49-F238E27FC236}">
              <a16:creationId xmlns:a16="http://schemas.microsoft.com/office/drawing/2014/main" id="{E4174B7E-2EB0-43A5-8A99-E5D1385AC820}"/>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19" name="Drop Down 4" hidden="1">
          <a:extLst>
            <a:ext uri="{63B3BB69-23CF-44E3-9099-C40C66FF867C}">
              <a14:compatExt xmlns:a14="http://schemas.microsoft.com/office/drawing/2010/main" spid="_x0000_s2052"/>
            </a:ext>
            <a:ext uri="{FF2B5EF4-FFF2-40B4-BE49-F238E27FC236}">
              <a16:creationId xmlns:a16="http://schemas.microsoft.com/office/drawing/2014/main" id="{75E8E63A-9DE9-4CF0-8303-AD86EFB31B2D}"/>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20" name="Drop Down 4" hidden="1">
          <a:extLst>
            <a:ext uri="{63B3BB69-23CF-44E3-9099-C40C66FF867C}">
              <a14:compatExt xmlns:a14="http://schemas.microsoft.com/office/drawing/2010/main" spid="_x0000_s2052"/>
            </a:ext>
            <a:ext uri="{FF2B5EF4-FFF2-40B4-BE49-F238E27FC236}">
              <a16:creationId xmlns:a16="http://schemas.microsoft.com/office/drawing/2014/main" id="{39709EFC-B00F-4B23-92A8-BCF5595B9052}"/>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21" name="Drop Down 4" hidden="1">
          <a:extLst>
            <a:ext uri="{63B3BB69-23CF-44E3-9099-C40C66FF867C}">
              <a14:compatExt xmlns:a14="http://schemas.microsoft.com/office/drawing/2010/main" spid="_x0000_s2052"/>
            </a:ext>
            <a:ext uri="{FF2B5EF4-FFF2-40B4-BE49-F238E27FC236}">
              <a16:creationId xmlns:a16="http://schemas.microsoft.com/office/drawing/2014/main" id="{47BCBFE2-A92C-466C-8417-AADD09FEBF6E}"/>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22" name="Drop Down 4" hidden="1">
          <a:extLst>
            <a:ext uri="{63B3BB69-23CF-44E3-9099-C40C66FF867C}">
              <a14:compatExt xmlns:a14="http://schemas.microsoft.com/office/drawing/2010/main" spid="_x0000_s2052"/>
            </a:ext>
            <a:ext uri="{FF2B5EF4-FFF2-40B4-BE49-F238E27FC236}">
              <a16:creationId xmlns:a16="http://schemas.microsoft.com/office/drawing/2014/main" id="{A55F452E-FABD-483C-AAFB-4A4A93793C41}"/>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23" name="Drop Down 4" hidden="1">
          <a:extLst>
            <a:ext uri="{63B3BB69-23CF-44E3-9099-C40C66FF867C}">
              <a14:compatExt xmlns:a14="http://schemas.microsoft.com/office/drawing/2010/main" spid="_x0000_s2052"/>
            </a:ext>
            <a:ext uri="{FF2B5EF4-FFF2-40B4-BE49-F238E27FC236}">
              <a16:creationId xmlns:a16="http://schemas.microsoft.com/office/drawing/2014/main" id="{8B9E7D56-8FFD-4D83-9810-6386B080D84F}"/>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24" name="Drop Down 20" hidden="1">
          <a:extLst>
            <a:ext uri="{63B3BB69-23CF-44E3-9099-C40C66FF867C}">
              <a14:compatExt xmlns:a14="http://schemas.microsoft.com/office/drawing/2010/main" spid="_x0000_s2068"/>
            </a:ext>
            <a:ext uri="{FF2B5EF4-FFF2-40B4-BE49-F238E27FC236}">
              <a16:creationId xmlns:a16="http://schemas.microsoft.com/office/drawing/2014/main" id="{A7D9CED7-6C70-45C1-B2F8-D76F21D58B48}"/>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25" name="Drop Down 24" hidden="1">
          <a:extLst>
            <a:ext uri="{63B3BB69-23CF-44E3-9099-C40C66FF867C}">
              <a14:compatExt xmlns:a14="http://schemas.microsoft.com/office/drawing/2010/main" spid="_x0000_s2072"/>
            </a:ext>
            <a:ext uri="{FF2B5EF4-FFF2-40B4-BE49-F238E27FC236}">
              <a16:creationId xmlns:a16="http://schemas.microsoft.com/office/drawing/2014/main" id="{EF627214-3815-484C-BA89-E81498437707}"/>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26" name="Drop Down 4" hidden="1">
          <a:extLst>
            <a:ext uri="{63B3BB69-23CF-44E3-9099-C40C66FF867C}">
              <a14:compatExt xmlns:a14="http://schemas.microsoft.com/office/drawing/2010/main" spid="_x0000_s2052"/>
            </a:ext>
            <a:ext uri="{FF2B5EF4-FFF2-40B4-BE49-F238E27FC236}">
              <a16:creationId xmlns:a16="http://schemas.microsoft.com/office/drawing/2014/main" id="{28F8D0AC-A811-4C33-A067-E6601840E0EA}"/>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27" name="Drop Down 4" hidden="1">
          <a:extLst>
            <a:ext uri="{63B3BB69-23CF-44E3-9099-C40C66FF867C}">
              <a14:compatExt xmlns:a14="http://schemas.microsoft.com/office/drawing/2010/main" spid="_x0000_s2052"/>
            </a:ext>
            <a:ext uri="{FF2B5EF4-FFF2-40B4-BE49-F238E27FC236}">
              <a16:creationId xmlns:a16="http://schemas.microsoft.com/office/drawing/2014/main" id="{429DABB3-A819-4969-A174-F316F747C176}"/>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28" name="Drop Down 4" hidden="1">
          <a:extLst>
            <a:ext uri="{63B3BB69-23CF-44E3-9099-C40C66FF867C}">
              <a14:compatExt xmlns:a14="http://schemas.microsoft.com/office/drawing/2010/main" spid="_x0000_s2052"/>
            </a:ext>
            <a:ext uri="{FF2B5EF4-FFF2-40B4-BE49-F238E27FC236}">
              <a16:creationId xmlns:a16="http://schemas.microsoft.com/office/drawing/2014/main" id="{C924C663-A631-4ACB-97BA-B601A5F382DA}"/>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29" name="Drop Down 4" hidden="1">
          <a:extLst>
            <a:ext uri="{63B3BB69-23CF-44E3-9099-C40C66FF867C}">
              <a14:compatExt xmlns:a14="http://schemas.microsoft.com/office/drawing/2010/main" spid="_x0000_s2052"/>
            </a:ext>
            <a:ext uri="{FF2B5EF4-FFF2-40B4-BE49-F238E27FC236}">
              <a16:creationId xmlns:a16="http://schemas.microsoft.com/office/drawing/2014/main" id="{50E84E7B-1F2D-4FFF-B2C0-861BDEE6F2C9}"/>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30" name="Drop Down 4" hidden="1">
          <a:extLst>
            <a:ext uri="{63B3BB69-23CF-44E3-9099-C40C66FF867C}">
              <a14:compatExt xmlns:a14="http://schemas.microsoft.com/office/drawing/2010/main" spid="_x0000_s2052"/>
            </a:ext>
            <a:ext uri="{FF2B5EF4-FFF2-40B4-BE49-F238E27FC236}">
              <a16:creationId xmlns:a16="http://schemas.microsoft.com/office/drawing/2014/main" id="{156036C3-0DEE-46F9-AAA2-A77AB2CECF90}"/>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31" name="Drop Down 20" hidden="1">
          <a:extLst>
            <a:ext uri="{63B3BB69-23CF-44E3-9099-C40C66FF867C}">
              <a14:compatExt xmlns:a14="http://schemas.microsoft.com/office/drawing/2010/main" spid="_x0000_s2068"/>
            </a:ext>
            <a:ext uri="{FF2B5EF4-FFF2-40B4-BE49-F238E27FC236}">
              <a16:creationId xmlns:a16="http://schemas.microsoft.com/office/drawing/2014/main" id="{7C3E4D62-CE81-4B94-B1E0-03AD52A03A0C}"/>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32" name="Drop Down 24" hidden="1">
          <a:extLst>
            <a:ext uri="{63B3BB69-23CF-44E3-9099-C40C66FF867C}">
              <a14:compatExt xmlns:a14="http://schemas.microsoft.com/office/drawing/2010/main" spid="_x0000_s2072"/>
            </a:ext>
            <a:ext uri="{FF2B5EF4-FFF2-40B4-BE49-F238E27FC236}">
              <a16:creationId xmlns:a16="http://schemas.microsoft.com/office/drawing/2014/main" id="{E6999131-CD50-4701-8C1E-5EBA3F147F78}"/>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33" name="Drop Down 4" hidden="1">
          <a:extLst>
            <a:ext uri="{63B3BB69-23CF-44E3-9099-C40C66FF867C}">
              <a14:compatExt xmlns:a14="http://schemas.microsoft.com/office/drawing/2010/main" spid="_x0000_s2052"/>
            </a:ext>
            <a:ext uri="{FF2B5EF4-FFF2-40B4-BE49-F238E27FC236}">
              <a16:creationId xmlns:a16="http://schemas.microsoft.com/office/drawing/2014/main" id="{C8E007A4-3377-4B25-9750-AC9532A942D8}"/>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34" name="Drop Down 4" hidden="1">
          <a:extLst>
            <a:ext uri="{63B3BB69-23CF-44E3-9099-C40C66FF867C}">
              <a14:compatExt xmlns:a14="http://schemas.microsoft.com/office/drawing/2010/main" spid="_x0000_s2052"/>
            </a:ext>
            <a:ext uri="{FF2B5EF4-FFF2-40B4-BE49-F238E27FC236}">
              <a16:creationId xmlns:a16="http://schemas.microsoft.com/office/drawing/2014/main" id="{9DBE5046-47C4-441D-B476-18FE759FF7B3}"/>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35" name="Drop Down 4" hidden="1">
          <a:extLst>
            <a:ext uri="{63B3BB69-23CF-44E3-9099-C40C66FF867C}">
              <a14:compatExt xmlns:a14="http://schemas.microsoft.com/office/drawing/2010/main" spid="_x0000_s2052"/>
            </a:ext>
            <a:ext uri="{FF2B5EF4-FFF2-40B4-BE49-F238E27FC236}">
              <a16:creationId xmlns:a16="http://schemas.microsoft.com/office/drawing/2014/main" id="{5FAE1A0B-F746-427B-9F1A-E62C999B2AEC}"/>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36" name="Drop Down 4" hidden="1">
          <a:extLst>
            <a:ext uri="{63B3BB69-23CF-44E3-9099-C40C66FF867C}">
              <a14:compatExt xmlns:a14="http://schemas.microsoft.com/office/drawing/2010/main" spid="_x0000_s2052"/>
            </a:ext>
            <a:ext uri="{FF2B5EF4-FFF2-40B4-BE49-F238E27FC236}">
              <a16:creationId xmlns:a16="http://schemas.microsoft.com/office/drawing/2014/main" id="{09974DBB-B0FD-4555-BD6B-BDBBB9987FE6}"/>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37" name="Drop Down 4" hidden="1">
          <a:extLst>
            <a:ext uri="{63B3BB69-23CF-44E3-9099-C40C66FF867C}">
              <a14:compatExt xmlns:a14="http://schemas.microsoft.com/office/drawing/2010/main" spid="_x0000_s2052"/>
            </a:ext>
            <a:ext uri="{FF2B5EF4-FFF2-40B4-BE49-F238E27FC236}">
              <a16:creationId xmlns:a16="http://schemas.microsoft.com/office/drawing/2014/main" id="{56A77D05-0746-4A7F-BC4C-E100F2C005C3}"/>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38" name="Drop Down 20" hidden="1">
          <a:extLst>
            <a:ext uri="{63B3BB69-23CF-44E3-9099-C40C66FF867C}">
              <a14:compatExt xmlns:a14="http://schemas.microsoft.com/office/drawing/2010/main" spid="_x0000_s2068"/>
            </a:ext>
            <a:ext uri="{FF2B5EF4-FFF2-40B4-BE49-F238E27FC236}">
              <a16:creationId xmlns:a16="http://schemas.microsoft.com/office/drawing/2014/main" id="{5262C745-E03D-42BC-A47F-E63C9029B025}"/>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39" name="Drop Down 24" hidden="1">
          <a:extLst>
            <a:ext uri="{63B3BB69-23CF-44E3-9099-C40C66FF867C}">
              <a14:compatExt xmlns:a14="http://schemas.microsoft.com/office/drawing/2010/main" spid="_x0000_s2072"/>
            </a:ext>
            <a:ext uri="{FF2B5EF4-FFF2-40B4-BE49-F238E27FC236}">
              <a16:creationId xmlns:a16="http://schemas.microsoft.com/office/drawing/2014/main" id="{92003113-7A06-49CD-BEB3-7B0E651370B2}"/>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40" name="Drop Down 4" hidden="1">
          <a:extLst>
            <a:ext uri="{63B3BB69-23CF-44E3-9099-C40C66FF867C}">
              <a14:compatExt xmlns:a14="http://schemas.microsoft.com/office/drawing/2010/main" spid="_x0000_s2052"/>
            </a:ext>
            <a:ext uri="{FF2B5EF4-FFF2-40B4-BE49-F238E27FC236}">
              <a16:creationId xmlns:a16="http://schemas.microsoft.com/office/drawing/2014/main" id="{9B16BE95-EC5A-4BD8-B2CA-2265DAB0AC6E}"/>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41" name="Drop Down 4" hidden="1">
          <a:extLst>
            <a:ext uri="{63B3BB69-23CF-44E3-9099-C40C66FF867C}">
              <a14:compatExt xmlns:a14="http://schemas.microsoft.com/office/drawing/2010/main" spid="_x0000_s2052"/>
            </a:ext>
            <a:ext uri="{FF2B5EF4-FFF2-40B4-BE49-F238E27FC236}">
              <a16:creationId xmlns:a16="http://schemas.microsoft.com/office/drawing/2014/main" id="{CAD94722-07E7-4389-8A8B-18B65E7817C1}"/>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42" name="Drop Down 4" hidden="1">
          <a:extLst>
            <a:ext uri="{63B3BB69-23CF-44E3-9099-C40C66FF867C}">
              <a14:compatExt xmlns:a14="http://schemas.microsoft.com/office/drawing/2010/main" spid="_x0000_s2052"/>
            </a:ext>
            <a:ext uri="{FF2B5EF4-FFF2-40B4-BE49-F238E27FC236}">
              <a16:creationId xmlns:a16="http://schemas.microsoft.com/office/drawing/2014/main" id="{7CF28223-8E88-4418-9A97-3F037C7FF128}"/>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43" name="Drop Down 4" hidden="1">
          <a:extLst>
            <a:ext uri="{63B3BB69-23CF-44E3-9099-C40C66FF867C}">
              <a14:compatExt xmlns:a14="http://schemas.microsoft.com/office/drawing/2010/main" spid="_x0000_s2052"/>
            </a:ext>
            <a:ext uri="{FF2B5EF4-FFF2-40B4-BE49-F238E27FC236}">
              <a16:creationId xmlns:a16="http://schemas.microsoft.com/office/drawing/2014/main" id="{E8D87B92-EFD5-4F12-9051-9BE4F9F916C5}"/>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44" name="Drop Down 4" hidden="1">
          <a:extLst>
            <a:ext uri="{63B3BB69-23CF-44E3-9099-C40C66FF867C}">
              <a14:compatExt xmlns:a14="http://schemas.microsoft.com/office/drawing/2010/main" spid="_x0000_s2052"/>
            </a:ext>
            <a:ext uri="{FF2B5EF4-FFF2-40B4-BE49-F238E27FC236}">
              <a16:creationId xmlns:a16="http://schemas.microsoft.com/office/drawing/2014/main" id="{F3DB99F0-CDF3-444C-9E7E-0E055592B001}"/>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45" name="Drop Down 20" hidden="1">
          <a:extLst>
            <a:ext uri="{63B3BB69-23CF-44E3-9099-C40C66FF867C}">
              <a14:compatExt xmlns:a14="http://schemas.microsoft.com/office/drawing/2010/main" spid="_x0000_s2068"/>
            </a:ext>
            <a:ext uri="{FF2B5EF4-FFF2-40B4-BE49-F238E27FC236}">
              <a16:creationId xmlns:a16="http://schemas.microsoft.com/office/drawing/2014/main" id="{54D5D8B7-99F8-4C45-9F91-D723CF480CA5}"/>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46" name="Drop Down 24" hidden="1">
          <a:extLst>
            <a:ext uri="{63B3BB69-23CF-44E3-9099-C40C66FF867C}">
              <a14:compatExt xmlns:a14="http://schemas.microsoft.com/office/drawing/2010/main" spid="_x0000_s2072"/>
            </a:ext>
            <a:ext uri="{FF2B5EF4-FFF2-40B4-BE49-F238E27FC236}">
              <a16:creationId xmlns:a16="http://schemas.microsoft.com/office/drawing/2014/main" id="{F9DC41B4-BC13-4C23-8058-3656FB4A5C28}"/>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47" name="Drop Down 4" hidden="1">
          <a:extLst>
            <a:ext uri="{63B3BB69-23CF-44E3-9099-C40C66FF867C}">
              <a14:compatExt xmlns:a14="http://schemas.microsoft.com/office/drawing/2010/main" spid="_x0000_s2052"/>
            </a:ext>
            <a:ext uri="{FF2B5EF4-FFF2-40B4-BE49-F238E27FC236}">
              <a16:creationId xmlns:a16="http://schemas.microsoft.com/office/drawing/2014/main" id="{C4824D4E-0A18-4A92-AEE5-ACE180D033D7}"/>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48" name="Drop Down 4" hidden="1">
          <a:extLst>
            <a:ext uri="{63B3BB69-23CF-44E3-9099-C40C66FF867C}">
              <a14:compatExt xmlns:a14="http://schemas.microsoft.com/office/drawing/2010/main" spid="_x0000_s2052"/>
            </a:ext>
            <a:ext uri="{FF2B5EF4-FFF2-40B4-BE49-F238E27FC236}">
              <a16:creationId xmlns:a16="http://schemas.microsoft.com/office/drawing/2014/main" id="{21AA5E8D-EFAF-4A22-BFC9-1E3ADB43AD77}"/>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49" name="Drop Down 4" hidden="1">
          <a:extLst>
            <a:ext uri="{63B3BB69-23CF-44E3-9099-C40C66FF867C}">
              <a14:compatExt xmlns:a14="http://schemas.microsoft.com/office/drawing/2010/main" spid="_x0000_s2052"/>
            </a:ext>
            <a:ext uri="{FF2B5EF4-FFF2-40B4-BE49-F238E27FC236}">
              <a16:creationId xmlns:a16="http://schemas.microsoft.com/office/drawing/2014/main" id="{87D7511D-FC6D-4A51-AD86-96DDE9FCEBE4}"/>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50" name="Drop Down 4" hidden="1">
          <a:extLst>
            <a:ext uri="{63B3BB69-23CF-44E3-9099-C40C66FF867C}">
              <a14:compatExt xmlns:a14="http://schemas.microsoft.com/office/drawing/2010/main" spid="_x0000_s2052"/>
            </a:ext>
            <a:ext uri="{FF2B5EF4-FFF2-40B4-BE49-F238E27FC236}">
              <a16:creationId xmlns:a16="http://schemas.microsoft.com/office/drawing/2014/main" id="{1882C2D6-53F9-4A59-8F6C-5179E1FC4BA1}"/>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51" name="Drop Down 4" hidden="1">
          <a:extLst>
            <a:ext uri="{63B3BB69-23CF-44E3-9099-C40C66FF867C}">
              <a14:compatExt xmlns:a14="http://schemas.microsoft.com/office/drawing/2010/main" spid="_x0000_s2052"/>
            </a:ext>
            <a:ext uri="{FF2B5EF4-FFF2-40B4-BE49-F238E27FC236}">
              <a16:creationId xmlns:a16="http://schemas.microsoft.com/office/drawing/2014/main" id="{3238320F-FB89-4DDA-BD96-CC7668B9A436}"/>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52" name="Drop Down 20" hidden="1">
          <a:extLst>
            <a:ext uri="{63B3BB69-23CF-44E3-9099-C40C66FF867C}">
              <a14:compatExt xmlns:a14="http://schemas.microsoft.com/office/drawing/2010/main" spid="_x0000_s2068"/>
            </a:ext>
            <a:ext uri="{FF2B5EF4-FFF2-40B4-BE49-F238E27FC236}">
              <a16:creationId xmlns:a16="http://schemas.microsoft.com/office/drawing/2014/main" id="{5C18D3AD-A585-4FC2-A36E-7B5741D8C97F}"/>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53" name="Drop Down 24" hidden="1">
          <a:extLst>
            <a:ext uri="{63B3BB69-23CF-44E3-9099-C40C66FF867C}">
              <a14:compatExt xmlns:a14="http://schemas.microsoft.com/office/drawing/2010/main" spid="_x0000_s2072"/>
            </a:ext>
            <a:ext uri="{FF2B5EF4-FFF2-40B4-BE49-F238E27FC236}">
              <a16:creationId xmlns:a16="http://schemas.microsoft.com/office/drawing/2014/main" id="{DB60F059-1FE1-4939-81CA-E25F6697620E}"/>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54" name="Drop Down 4" hidden="1">
          <a:extLst>
            <a:ext uri="{63B3BB69-23CF-44E3-9099-C40C66FF867C}">
              <a14:compatExt xmlns:a14="http://schemas.microsoft.com/office/drawing/2010/main" spid="_x0000_s2052"/>
            </a:ext>
            <a:ext uri="{FF2B5EF4-FFF2-40B4-BE49-F238E27FC236}">
              <a16:creationId xmlns:a16="http://schemas.microsoft.com/office/drawing/2014/main" id="{D03FD32E-2F60-45ED-BABB-B959F3217A8D}"/>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55" name="Drop Down 4" hidden="1">
          <a:extLst>
            <a:ext uri="{63B3BB69-23CF-44E3-9099-C40C66FF867C}">
              <a14:compatExt xmlns:a14="http://schemas.microsoft.com/office/drawing/2010/main" spid="_x0000_s2052"/>
            </a:ext>
            <a:ext uri="{FF2B5EF4-FFF2-40B4-BE49-F238E27FC236}">
              <a16:creationId xmlns:a16="http://schemas.microsoft.com/office/drawing/2014/main" id="{3E755C52-645C-43AB-9D4F-F94A2FD4D110}"/>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56" name="Drop Down 4" hidden="1">
          <a:extLst>
            <a:ext uri="{63B3BB69-23CF-44E3-9099-C40C66FF867C}">
              <a14:compatExt xmlns:a14="http://schemas.microsoft.com/office/drawing/2010/main" spid="_x0000_s2052"/>
            </a:ext>
            <a:ext uri="{FF2B5EF4-FFF2-40B4-BE49-F238E27FC236}">
              <a16:creationId xmlns:a16="http://schemas.microsoft.com/office/drawing/2014/main" id="{94092A0B-5BA4-4EFF-8633-84EC5BC1E5AE}"/>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57" name="Drop Down 4" hidden="1">
          <a:extLst>
            <a:ext uri="{63B3BB69-23CF-44E3-9099-C40C66FF867C}">
              <a14:compatExt xmlns:a14="http://schemas.microsoft.com/office/drawing/2010/main" spid="_x0000_s2052"/>
            </a:ext>
            <a:ext uri="{FF2B5EF4-FFF2-40B4-BE49-F238E27FC236}">
              <a16:creationId xmlns:a16="http://schemas.microsoft.com/office/drawing/2014/main" id="{31C89F76-9169-4819-95A6-FD45C1F40E08}"/>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58" name="Drop Down 4" hidden="1">
          <a:extLst>
            <a:ext uri="{63B3BB69-23CF-44E3-9099-C40C66FF867C}">
              <a14:compatExt xmlns:a14="http://schemas.microsoft.com/office/drawing/2010/main" spid="_x0000_s2052"/>
            </a:ext>
            <a:ext uri="{FF2B5EF4-FFF2-40B4-BE49-F238E27FC236}">
              <a16:creationId xmlns:a16="http://schemas.microsoft.com/office/drawing/2014/main" id="{A030F821-CD65-4122-A182-C9A2855103A6}"/>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59" name="Drop Down 20" hidden="1">
          <a:extLst>
            <a:ext uri="{63B3BB69-23CF-44E3-9099-C40C66FF867C}">
              <a14:compatExt xmlns:a14="http://schemas.microsoft.com/office/drawing/2010/main" spid="_x0000_s2068"/>
            </a:ext>
            <a:ext uri="{FF2B5EF4-FFF2-40B4-BE49-F238E27FC236}">
              <a16:creationId xmlns:a16="http://schemas.microsoft.com/office/drawing/2014/main" id="{57D484CF-A2AF-4403-8F5B-D15B130E6C19}"/>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60" name="Drop Down 24" hidden="1">
          <a:extLst>
            <a:ext uri="{63B3BB69-23CF-44E3-9099-C40C66FF867C}">
              <a14:compatExt xmlns:a14="http://schemas.microsoft.com/office/drawing/2010/main" spid="_x0000_s2072"/>
            </a:ext>
            <a:ext uri="{FF2B5EF4-FFF2-40B4-BE49-F238E27FC236}">
              <a16:creationId xmlns:a16="http://schemas.microsoft.com/office/drawing/2014/main" id="{9DA2F8D9-5DF1-4575-85C5-BB1895F41834}"/>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61" name="Drop Down 4" hidden="1">
          <a:extLst>
            <a:ext uri="{63B3BB69-23CF-44E3-9099-C40C66FF867C}">
              <a14:compatExt xmlns:a14="http://schemas.microsoft.com/office/drawing/2010/main" spid="_x0000_s2052"/>
            </a:ext>
            <a:ext uri="{FF2B5EF4-FFF2-40B4-BE49-F238E27FC236}">
              <a16:creationId xmlns:a16="http://schemas.microsoft.com/office/drawing/2014/main" id="{BA995B8A-2B7C-4EAD-8C66-525EA06BF389}"/>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62" name="Drop Down 4" hidden="1">
          <a:extLst>
            <a:ext uri="{63B3BB69-23CF-44E3-9099-C40C66FF867C}">
              <a14:compatExt xmlns:a14="http://schemas.microsoft.com/office/drawing/2010/main" spid="_x0000_s2052"/>
            </a:ext>
            <a:ext uri="{FF2B5EF4-FFF2-40B4-BE49-F238E27FC236}">
              <a16:creationId xmlns:a16="http://schemas.microsoft.com/office/drawing/2014/main" id="{A1F384CF-D553-4716-A785-66689F1EFB71}"/>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63" name="Drop Down 4" hidden="1">
          <a:extLst>
            <a:ext uri="{63B3BB69-23CF-44E3-9099-C40C66FF867C}">
              <a14:compatExt xmlns:a14="http://schemas.microsoft.com/office/drawing/2010/main" spid="_x0000_s2052"/>
            </a:ext>
            <a:ext uri="{FF2B5EF4-FFF2-40B4-BE49-F238E27FC236}">
              <a16:creationId xmlns:a16="http://schemas.microsoft.com/office/drawing/2014/main" id="{B42299BA-4C68-4652-A3B8-619FC4B551DF}"/>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64" name="Drop Down 4" hidden="1">
          <a:extLst>
            <a:ext uri="{63B3BB69-23CF-44E3-9099-C40C66FF867C}">
              <a14:compatExt xmlns:a14="http://schemas.microsoft.com/office/drawing/2010/main" spid="_x0000_s2052"/>
            </a:ext>
            <a:ext uri="{FF2B5EF4-FFF2-40B4-BE49-F238E27FC236}">
              <a16:creationId xmlns:a16="http://schemas.microsoft.com/office/drawing/2014/main" id="{EEBECBE0-3542-4EE8-A736-DFF7F42C575A}"/>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65" name="Drop Down 4" hidden="1">
          <a:extLst>
            <a:ext uri="{63B3BB69-23CF-44E3-9099-C40C66FF867C}">
              <a14:compatExt xmlns:a14="http://schemas.microsoft.com/office/drawing/2010/main" spid="_x0000_s2052"/>
            </a:ext>
            <a:ext uri="{FF2B5EF4-FFF2-40B4-BE49-F238E27FC236}">
              <a16:creationId xmlns:a16="http://schemas.microsoft.com/office/drawing/2014/main" id="{0F8C6F0E-925A-4606-BD53-EB9024280BDB}"/>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66" name="Drop Down 20" hidden="1">
          <a:extLst>
            <a:ext uri="{63B3BB69-23CF-44E3-9099-C40C66FF867C}">
              <a14:compatExt xmlns:a14="http://schemas.microsoft.com/office/drawing/2010/main" spid="_x0000_s2068"/>
            </a:ext>
            <a:ext uri="{FF2B5EF4-FFF2-40B4-BE49-F238E27FC236}">
              <a16:creationId xmlns:a16="http://schemas.microsoft.com/office/drawing/2014/main" id="{6DA8E02F-687B-41B6-A6FD-9626449B967D}"/>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67" name="Drop Down 24" hidden="1">
          <a:extLst>
            <a:ext uri="{63B3BB69-23CF-44E3-9099-C40C66FF867C}">
              <a14:compatExt xmlns:a14="http://schemas.microsoft.com/office/drawing/2010/main" spid="_x0000_s2072"/>
            </a:ext>
            <a:ext uri="{FF2B5EF4-FFF2-40B4-BE49-F238E27FC236}">
              <a16:creationId xmlns:a16="http://schemas.microsoft.com/office/drawing/2014/main" id="{2EB61867-CC01-48A4-A272-01061E5AD6A7}"/>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68" name="Drop Down 4" hidden="1">
          <a:extLst>
            <a:ext uri="{63B3BB69-23CF-44E3-9099-C40C66FF867C}">
              <a14:compatExt xmlns:a14="http://schemas.microsoft.com/office/drawing/2010/main" spid="_x0000_s2052"/>
            </a:ext>
            <a:ext uri="{FF2B5EF4-FFF2-40B4-BE49-F238E27FC236}">
              <a16:creationId xmlns:a16="http://schemas.microsoft.com/office/drawing/2014/main" id="{198FFD25-852B-48CD-9A05-E4645374113F}"/>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69" name="Drop Down 4" hidden="1">
          <a:extLst>
            <a:ext uri="{63B3BB69-23CF-44E3-9099-C40C66FF867C}">
              <a14:compatExt xmlns:a14="http://schemas.microsoft.com/office/drawing/2010/main" spid="_x0000_s2052"/>
            </a:ext>
            <a:ext uri="{FF2B5EF4-FFF2-40B4-BE49-F238E27FC236}">
              <a16:creationId xmlns:a16="http://schemas.microsoft.com/office/drawing/2014/main" id="{F1F84F89-6BA5-4F4C-BF42-8DB690BBE6AD}"/>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70" name="Drop Down 4" hidden="1">
          <a:extLst>
            <a:ext uri="{63B3BB69-23CF-44E3-9099-C40C66FF867C}">
              <a14:compatExt xmlns:a14="http://schemas.microsoft.com/office/drawing/2010/main" spid="_x0000_s2052"/>
            </a:ext>
            <a:ext uri="{FF2B5EF4-FFF2-40B4-BE49-F238E27FC236}">
              <a16:creationId xmlns:a16="http://schemas.microsoft.com/office/drawing/2014/main" id="{B59297EB-B727-4F7D-85BC-B532C3EC21C6}"/>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71" name="Drop Down 4" hidden="1">
          <a:extLst>
            <a:ext uri="{63B3BB69-23CF-44E3-9099-C40C66FF867C}">
              <a14:compatExt xmlns:a14="http://schemas.microsoft.com/office/drawing/2010/main" spid="_x0000_s2052"/>
            </a:ext>
            <a:ext uri="{FF2B5EF4-FFF2-40B4-BE49-F238E27FC236}">
              <a16:creationId xmlns:a16="http://schemas.microsoft.com/office/drawing/2014/main" id="{98C7127A-FD90-4539-A6E5-FBCC82B39610}"/>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72" name="Drop Down 4" hidden="1">
          <a:extLst>
            <a:ext uri="{63B3BB69-23CF-44E3-9099-C40C66FF867C}">
              <a14:compatExt xmlns:a14="http://schemas.microsoft.com/office/drawing/2010/main" spid="_x0000_s2052"/>
            </a:ext>
            <a:ext uri="{FF2B5EF4-FFF2-40B4-BE49-F238E27FC236}">
              <a16:creationId xmlns:a16="http://schemas.microsoft.com/office/drawing/2014/main" id="{86406FDB-4A1F-4314-ADB6-66F8210626F6}"/>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73" name="Drop Down 20" hidden="1">
          <a:extLst>
            <a:ext uri="{63B3BB69-23CF-44E3-9099-C40C66FF867C}">
              <a14:compatExt xmlns:a14="http://schemas.microsoft.com/office/drawing/2010/main" spid="_x0000_s2068"/>
            </a:ext>
            <a:ext uri="{FF2B5EF4-FFF2-40B4-BE49-F238E27FC236}">
              <a16:creationId xmlns:a16="http://schemas.microsoft.com/office/drawing/2014/main" id="{8ED4849D-DACA-4014-9F0F-4534C447A98D}"/>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74" name="Drop Down 24" hidden="1">
          <a:extLst>
            <a:ext uri="{63B3BB69-23CF-44E3-9099-C40C66FF867C}">
              <a14:compatExt xmlns:a14="http://schemas.microsoft.com/office/drawing/2010/main" spid="_x0000_s2072"/>
            </a:ext>
            <a:ext uri="{FF2B5EF4-FFF2-40B4-BE49-F238E27FC236}">
              <a16:creationId xmlns:a16="http://schemas.microsoft.com/office/drawing/2014/main" id="{ECE2000E-ABEA-444C-8D31-5D8BC667D86C}"/>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75" name="Drop Down 4" hidden="1">
          <a:extLst>
            <a:ext uri="{63B3BB69-23CF-44E3-9099-C40C66FF867C}">
              <a14:compatExt xmlns:a14="http://schemas.microsoft.com/office/drawing/2010/main" spid="_x0000_s2052"/>
            </a:ext>
            <a:ext uri="{FF2B5EF4-FFF2-40B4-BE49-F238E27FC236}">
              <a16:creationId xmlns:a16="http://schemas.microsoft.com/office/drawing/2014/main" id="{933400F6-C96D-4B85-A93F-BBFE2D537BBE}"/>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76" name="Drop Down 4" hidden="1">
          <a:extLst>
            <a:ext uri="{63B3BB69-23CF-44E3-9099-C40C66FF867C}">
              <a14:compatExt xmlns:a14="http://schemas.microsoft.com/office/drawing/2010/main" spid="_x0000_s2052"/>
            </a:ext>
            <a:ext uri="{FF2B5EF4-FFF2-40B4-BE49-F238E27FC236}">
              <a16:creationId xmlns:a16="http://schemas.microsoft.com/office/drawing/2014/main" id="{FB15EA30-5000-49CF-AF32-0BA52CEC5EA9}"/>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77" name="Drop Down 4" hidden="1">
          <a:extLst>
            <a:ext uri="{63B3BB69-23CF-44E3-9099-C40C66FF867C}">
              <a14:compatExt xmlns:a14="http://schemas.microsoft.com/office/drawing/2010/main" spid="_x0000_s2052"/>
            </a:ext>
            <a:ext uri="{FF2B5EF4-FFF2-40B4-BE49-F238E27FC236}">
              <a16:creationId xmlns:a16="http://schemas.microsoft.com/office/drawing/2014/main" id="{1996BC33-1C91-4C2E-83C9-9A10FF048DD6}"/>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78" name="Drop Down 4" hidden="1">
          <a:extLst>
            <a:ext uri="{63B3BB69-23CF-44E3-9099-C40C66FF867C}">
              <a14:compatExt xmlns:a14="http://schemas.microsoft.com/office/drawing/2010/main" spid="_x0000_s2052"/>
            </a:ext>
            <a:ext uri="{FF2B5EF4-FFF2-40B4-BE49-F238E27FC236}">
              <a16:creationId xmlns:a16="http://schemas.microsoft.com/office/drawing/2014/main" id="{A451B433-7292-4B53-9490-8D08BFC762BB}"/>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79" name="Drop Down 4" hidden="1">
          <a:extLst>
            <a:ext uri="{63B3BB69-23CF-44E3-9099-C40C66FF867C}">
              <a14:compatExt xmlns:a14="http://schemas.microsoft.com/office/drawing/2010/main" spid="_x0000_s2052"/>
            </a:ext>
            <a:ext uri="{FF2B5EF4-FFF2-40B4-BE49-F238E27FC236}">
              <a16:creationId xmlns:a16="http://schemas.microsoft.com/office/drawing/2014/main" id="{8DEE9DFD-9BED-4B14-9E61-B5A48D090991}"/>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80" name="Drop Down 20" hidden="1">
          <a:extLst>
            <a:ext uri="{63B3BB69-23CF-44E3-9099-C40C66FF867C}">
              <a14:compatExt xmlns:a14="http://schemas.microsoft.com/office/drawing/2010/main" spid="_x0000_s2068"/>
            </a:ext>
            <a:ext uri="{FF2B5EF4-FFF2-40B4-BE49-F238E27FC236}">
              <a16:creationId xmlns:a16="http://schemas.microsoft.com/office/drawing/2014/main" id="{2DE2A834-5707-4F77-B7A0-4487F85D27C8}"/>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81" name="Drop Down 24" hidden="1">
          <a:extLst>
            <a:ext uri="{63B3BB69-23CF-44E3-9099-C40C66FF867C}">
              <a14:compatExt xmlns:a14="http://schemas.microsoft.com/office/drawing/2010/main" spid="_x0000_s2072"/>
            </a:ext>
            <a:ext uri="{FF2B5EF4-FFF2-40B4-BE49-F238E27FC236}">
              <a16:creationId xmlns:a16="http://schemas.microsoft.com/office/drawing/2014/main" id="{8F2E5F9B-7CE4-4D5F-9867-EA46DE6A5563}"/>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82" name="Drop Down 4" hidden="1">
          <a:extLst>
            <a:ext uri="{63B3BB69-23CF-44E3-9099-C40C66FF867C}">
              <a14:compatExt xmlns:a14="http://schemas.microsoft.com/office/drawing/2010/main" spid="_x0000_s2052"/>
            </a:ext>
            <a:ext uri="{FF2B5EF4-FFF2-40B4-BE49-F238E27FC236}">
              <a16:creationId xmlns:a16="http://schemas.microsoft.com/office/drawing/2014/main" id="{55085EF9-369B-4425-9962-CF660E8F9BA0}"/>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83" name="Drop Down 4" hidden="1">
          <a:extLst>
            <a:ext uri="{63B3BB69-23CF-44E3-9099-C40C66FF867C}">
              <a14:compatExt xmlns:a14="http://schemas.microsoft.com/office/drawing/2010/main" spid="_x0000_s2052"/>
            </a:ext>
            <a:ext uri="{FF2B5EF4-FFF2-40B4-BE49-F238E27FC236}">
              <a16:creationId xmlns:a16="http://schemas.microsoft.com/office/drawing/2014/main" id="{0524606E-9820-4975-8780-4A584076F29A}"/>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84" name="Drop Down 4" hidden="1">
          <a:extLst>
            <a:ext uri="{63B3BB69-23CF-44E3-9099-C40C66FF867C}">
              <a14:compatExt xmlns:a14="http://schemas.microsoft.com/office/drawing/2010/main" spid="_x0000_s2052"/>
            </a:ext>
            <a:ext uri="{FF2B5EF4-FFF2-40B4-BE49-F238E27FC236}">
              <a16:creationId xmlns:a16="http://schemas.microsoft.com/office/drawing/2014/main" id="{6937DFD2-1D33-4B5F-B0C7-61C228942FD9}"/>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85" name="Drop Down 4" hidden="1">
          <a:extLst>
            <a:ext uri="{63B3BB69-23CF-44E3-9099-C40C66FF867C}">
              <a14:compatExt xmlns:a14="http://schemas.microsoft.com/office/drawing/2010/main" spid="_x0000_s2052"/>
            </a:ext>
            <a:ext uri="{FF2B5EF4-FFF2-40B4-BE49-F238E27FC236}">
              <a16:creationId xmlns:a16="http://schemas.microsoft.com/office/drawing/2014/main" id="{5D0F13ED-AE82-4C95-B3CF-B1CDDC65DBA4}"/>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86" name="Drop Down 4" hidden="1">
          <a:extLst>
            <a:ext uri="{63B3BB69-23CF-44E3-9099-C40C66FF867C}">
              <a14:compatExt xmlns:a14="http://schemas.microsoft.com/office/drawing/2010/main" spid="_x0000_s2052"/>
            </a:ext>
            <a:ext uri="{FF2B5EF4-FFF2-40B4-BE49-F238E27FC236}">
              <a16:creationId xmlns:a16="http://schemas.microsoft.com/office/drawing/2014/main" id="{E02F1CA8-BC96-422E-A077-10DE97907C64}"/>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87" name="Drop Down 20" hidden="1">
          <a:extLst>
            <a:ext uri="{63B3BB69-23CF-44E3-9099-C40C66FF867C}">
              <a14:compatExt xmlns:a14="http://schemas.microsoft.com/office/drawing/2010/main" spid="_x0000_s2068"/>
            </a:ext>
            <a:ext uri="{FF2B5EF4-FFF2-40B4-BE49-F238E27FC236}">
              <a16:creationId xmlns:a16="http://schemas.microsoft.com/office/drawing/2014/main" id="{18A3F05D-F8E9-4F1A-981A-15235AAFBBC0}"/>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88" name="Drop Down 24" hidden="1">
          <a:extLst>
            <a:ext uri="{63B3BB69-23CF-44E3-9099-C40C66FF867C}">
              <a14:compatExt xmlns:a14="http://schemas.microsoft.com/office/drawing/2010/main" spid="_x0000_s2072"/>
            </a:ext>
            <a:ext uri="{FF2B5EF4-FFF2-40B4-BE49-F238E27FC236}">
              <a16:creationId xmlns:a16="http://schemas.microsoft.com/office/drawing/2014/main" id="{C37735FA-7E09-4037-AE0F-C4D1D52BECB8}"/>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89" name="Drop Down 4" hidden="1">
          <a:extLst>
            <a:ext uri="{63B3BB69-23CF-44E3-9099-C40C66FF867C}">
              <a14:compatExt xmlns:a14="http://schemas.microsoft.com/office/drawing/2010/main" spid="_x0000_s2052"/>
            </a:ext>
            <a:ext uri="{FF2B5EF4-FFF2-40B4-BE49-F238E27FC236}">
              <a16:creationId xmlns:a16="http://schemas.microsoft.com/office/drawing/2014/main" id="{F21334B8-D869-4807-9151-C45214F82AFD}"/>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90" name="Drop Down 4" hidden="1">
          <a:extLst>
            <a:ext uri="{63B3BB69-23CF-44E3-9099-C40C66FF867C}">
              <a14:compatExt xmlns:a14="http://schemas.microsoft.com/office/drawing/2010/main" spid="_x0000_s2052"/>
            </a:ext>
            <a:ext uri="{FF2B5EF4-FFF2-40B4-BE49-F238E27FC236}">
              <a16:creationId xmlns:a16="http://schemas.microsoft.com/office/drawing/2014/main" id="{BD07A9D3-DDEA-464E-A6BC-02EA6F19EB04}"/>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91" name="Drop Down 4" hidden="1">
          <a:extLst>
            <a:ext uri="{63B3BB69-23CF-44E3-9099-C40C66FF867C}">
              <a14:compatExt xmlns:a14="http://schemas.microsoft.com/office/drawing/2010/main" spid="_x0000_s2052"/>
            </a:ext>
            <a:ext uri="{FF2B5EF4-FFF2-40B4-BE49-F238E27FC236}">
              <a16:creationId xmlns:a16="http://schemas.microsoft.com/office/drawing/2014/main" id="{63CFEC3B-BEF6-4004-82D8-BA530A986828}"/>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92" name="Drop Down 4" hidden="1">
          <a:extLst>
            <a:ext uri="{63B3BB69-23CF-44E3-9099-C40C66FF867C}">
              <a14:compatExt xmlns:a14="http://schemas.microsoft.com/office/drawing/2010/main" spid="_x0000_s2052"/>
            </a:ext>
            <a:ext uri="{FF2B5EF4-FFF2-40B4-BE49-F238E27FC236}">
              <a16:creationId xmlns:a16="http://schemas.microsoft.com/office/drawing/2014/main" id="{ED087F6D-BAF2-415F-8B8C-2F04D2A5D352}"/>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93" name="Drop Down 4" hidden="1">
          <a:extLst>
            <a:ext uri="{63B3BB69-23CF-44E3-9099-C40C66FF867C}">
              <a14:compatExt xmlns:a14="http://schemas.microsoft.com/office/drawing/2010/main" spid="_x0000_s2052"/>
            </a:ext>
            <a:ext uri="{FF2B5EF4-FFF2-40B4-BE49-F238E27FC236}">
              <a16:creationId xmlns:a16="http://schemas.microsoft.com/office/drawing/2014/main" id="{CCFF52BB-242C-4B7E-BD1B-43880A3DE307}"/>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394" name="Drop Down 20" hidden="1">
          <a:extLst>
            <a:ext uri="{63B3BB69-23CF-44E3-9099-C40C66FF867C}">
              <a14:compatExt xmlns:a14="http://schemas.microsoft.com/office/drawing/2010/main" spid="_x0000_s2068"/>
            </a:ext>
            <a:ext uri="{FF2B5EF4-FFF2-40B4-BE49-F238E27FC236}">
              <a16:creationId xmlns:a16="http://schemas.microsoft.com/office/drawing/2014/main" id="{55CBBA5D-7319-4222-8402-5C7ABB6514A4}"/>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395" name="Drop Down 24" hidden="1">
          <a:extLst>
            <a:ext uri="{63B3BB69-23CF-44E3-9099-C40C66FF867C}">
              <a14:compatExt xmlns:a14="http://schemas.microsoft.com/office/drawing/2010/main" spid="_x0000_s2072"/>
            </a:ext>
            <a:ext uri="{FF2B5EF4-FFF2-40B4-BE49-F238E27FC236}">
              <a16:creationId xmlns:a16="http://schemas.microsoft.com/office/drawing/2014/main" id="{F6AA7D08-296A-4975-9877-573C9A5AED39}"/>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96" name="Drop Down 4" hidden="1">
          <a:extLst>
            <a:ext uri="{63B3BB69-23CF-44E3-9099-C40C66FF867C}">
              <a14:compatExt xmlns:a14="http://schemas.microsoft.com/office/drawing/2010/main" spid="_x0000_s2052"/>
            </a:ext>
            <a:ext uri="{FF2B5EF4-FFF2-40B4-BE49-F238E27FC236}">
              <a16:creationId xmlns:a16="http://schemas.microsoft.com/office/drawing/2014/main" id="{C092F91B-3A8D-450D-BCC5-5AFC857A2B7C}"/>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97" name="Drop Down 4" hidden="1">
          <a:extLst>
            <a:ext uri="{63B3BB69-23CF-44E3-9099-C40C66FF867C}">
              <a14:compatExt xmlns:a14="http://schemas.microsoft.com/office/drawing/2010/main" spid="_x0000_s2052"/>
            </a:ext>
            <a:ext uri="{FF2B5EF4-FFF2-40B4-BE49-F238E27FC236}">
              <a16:creationId xmlns:a16="http://schemas.microsoft.com/office/drawing/2014/main" id="{4D89A94D-5455-45A7-9CD7-E6EB6D31470C}"/>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398" name="Drop Down 4" hidden="1">
          <a:extLst>
            <a:ext uri="{63B3BB69-23CF-44E3-9099-C40C66FF867C}">
              <a14:compatExt xmlns:a14="http://schemas.microsoft.com/office/drawing/2010/main" spid="_x0000_s2052"/>
            </a:ext>
            <a:ext uri="{FF2B5EF4-FFF2-40B4-BE49-F238E27FC236}">
              <a16:creationId xmlns:a16="http://schemas.microsoft.com/office/drawing/2014/main" id="{C0115A58-B47B-457C-96B1-168734DE8DC2}"/>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399" name="Drop Down 4" hidden="1">
          <a:extLst>
            <a:ext uri="{63B3BB69-23CF-44E3-9099-C40C66FF867C}">
              <a14:compatExt xmlns:a14="http://schemas.microsoft.com/office/drawing/2010/main" spid="_x0000_s2052"/>
            </a:ext>
            <a:ext uri="{FF2B5EF4-FFF2-40B4-BE49-F238E27FC236}">
              <a16:creationId xmlns:a16="http://schemas.microsoft.com/office/drawing/2014/main" id="{8940E294-DCAA-4FE0-AD62-9901E82B37E9}"/>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00" name="Drop Down 4" hidden="1">
          <a:extLst>
            <a:ext uri="{63B3BB69-23CF-44E3-9099-C40C66FF867C}">
              <a14:compatExt xmlns:a14="http://schemas.microsoft.com/office/drawing/2010/main" spid="_x0000_s2052"/>
            </a:ext>
            <a:ext uri="{FF2B5EF4-FFF2-40B4-BE49-F238E27FC236}">
              <a16:creationId xmlns:a16="http://schemas.microsoft.com/office/drawing/2014/main" id="{04AAD497-B85D-4E8E-8955-8B6217DE8D26}"/>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401" name="Drop Down 20" hidden="1">
          <a:extLst>
            <a:ext uri="{63B3BB69-23CF-44E3-9099-C40C66FF867C}">
              <a14:compatExt xmlns:a14="http://schemas.microsoft.com/office/drawing/2010/main" spid="_x0000_s2068"/>
            </a:ext>
            <a:ext uri="{FF2B5EF4-FFF2-40B4-BE49-F238E27FC236}">
              <a16:creationId xmlns:a16="http://schemas.microsoft.com/office/drawing/2014/main" id="{58BE0035-BA00-4076-8992-A226FD11C059}"/>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402" name="Drop Down 24" hidden="1">
          <a:extLst>
            <a:ext uri="{63B3BB69-23CF-44E3-9099-C40C66FF867C}">
              <a14:compatExt xmlns:a14="http://schemas.microsoft.com/office/drawing/2010/main" spid="_x0000_s2072"/>
            </a:ext>
            <a:ext uri="{FF2B5EF4-FFF2-40B4-BE49-F238E27FC236}">
              <a16:creationId xmlns:a16="http://schemas.microsoft.com/office/drawing/2014/main" id="{020B3606-DC80-4C1D-B037-5915A71CE80A}"/>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03" name="Drop Down 4" hidden="1">
          <a:extLst>
            <a:ext uri="{63B3BB69-23CF-44E3-9099-C40C66FF867C}">
              <a14:compatExt xmlns:a14="http://schemas.microsoft.com/office/drawing/2010/main" spid="_x0000_s2052"/>
            </a:ext>
            <a:ext uri="{FF2B5EF4-FFF2-40B4-BE49-F238E27FC236}">
              <a16:creationId xmlns:a16="http://schemas.microsoft.com/office/drawing/2014/main" id="{EB83416B-A079-4CFA-AFA8-F816FE26F90C}"/>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404" name="Drop Down 4" hidden="1">
          <a:extLst>
            <a:ext uri="{63B3BB69-23CF-44E3-9099-C40C66FF867C}">
              <a14:compatExt xmlns:a14="http://schemas.microsoft.com/office/drawing/2010/main" spid="_x0000_s2052"/>
            </a:ext>
            <a:ext uri="{FF2B5EF4-FFF2-40B4-BE49-F238E27FC236}">
              <a16:creationId xmlns:a16="http://schemas.microsoft.com/office/drawing/2014/main" id="{86ECEC52-4297-4367-BD0A-A6F733DDBD9E}"/>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05" name="Drop Down 4" hidden="1">
          <a:extLst>
            <a:ext uri="{63B3BB69-23CF-44E3-9099-C40C66FF867C}">
              <a14:compatExt xmlns:a14="http://schemas.microsoft.com/office/drawing/2010/main" spid="_x0000_s2052"/>
            </a:ext>
            <a:ext uri="{FF2B5EF4-FFF2-40B4-BE49-F238E27FC236}">
              <a16:creationId xmlns:a16="http://schemas.microsoft.com/office/drawing/2014/main" id="{46223B99-09FF-43C3-B67E-6929BC07458C}"/>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406" name="Drop Down 4" hidden="1">
          <a:extLst>
            <a:ext uri="{63B3BB69-23CF-44E3-9099-C40C66FF867C}">
              <a14:compatExt xmlns:a14="http://schemas.microsoft.com/office/drawing/2010/main" spid="_x0000_s2052"/>
            </a:ext>
            <a:ext uri="{FF2B5EF4-FFF2-40B4-BE49-F238E27FC236}">
              <a16:creationId xmlns:a16="http://schemas.microsoft.com/office/drawing/2014/main" id="{0CA153F2-E1AF-41C7-9EBF-B639552D2F1F}"/>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07" name="Drop Down 4" hidden="1">
          <a:extLst>
            <a:ext uri="{63B3BB69-23CF-44E3-9099-C40C66FF867C}">
              <a14:compatExt xmlns:a14="http://schemas.microsoft.com/office/drawing/2010/main" spid="_x0000_s2052"/>
            </a:ext>
            <a:ext uri="{FF2B5EF4-FFF2-40B4-BE49-F238E27FC236}">
              <a16:creationId xmlns:a16="http://schemas.microsoft.com/office/drawing/2014/main" id="{1AD1F190-8DC0-473D-9C18-4D657A866165}"/>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408" name="Drop Down 20" hidden="1">
          <a:extLst>
            <a:ext uri="{63B3BB69-23CF-44E3-9099-C40C66FF867C}">
              <a14:compatExt xmlns:a14="http://schemas.microsoft.com/office/drawing/2010/main" spid="_x0000_s2068"/>
            </a:ext>
            <a:ext uri="{FF2B5EF4-FFF2-40B4-BE49-F238E27FC236}">
              <a16:creationId xmlns:a16="http://schemas.microsoft.com/office/drawing/2014/main" id="{BB7F80CC-B6CD-4F47-955F-3595B696CA94}"/>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409" name="Drop Down 24" hidden="1">
          <a:extLst>
            <a:ext uri="{63B3BB69-23CF-44E3-9099-C40C66FF867C}">
              <a14:compatExt xmlns:a14="http://schemas.microsoft.com/office/drawing/2010/main" spid="_x0000_s2072"/>
            </a:ext>
            <a:ext uri="{FF2B5EF4-FFF2-40B4-BE49-F238E27FC236}">
              <a16:creationId xmlns:a16="http://schemas.microsoft.com/office/drawing/2014/main" id="{0A860B47-E684-4810-842F-3C7D67A3A5EF}"/>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10" name="Drop Down 4" hidden="1">
          <a:extLst>
            <a:ext uri="{63B3BB69-23CF-44E3-9099-C40C66FF867C}">
              <a14:compatExt xmlns:a14="http://schemas.microsoft.com/office/drawing/2010/main" spid="_x0000_s2052"/>
            </a:ext>
            <a:ext uri="{FF2B5EF4-FFF2-40B4-BE49-F238E27FC236}">
              <a16:creationId xmlns:a16="http://schemas.microsoft.com/office/drawing/2014/main" id="{E083FF7C-14E2-4A51-A491-D465591043BF}"/>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411" name="Drop Down 4" hidden="1">
          <a:extLst>
            <a:ext uri="{63B3BB69-23CF-44E3-9099-C40C66FF867C}">
              <a14:compatExt xmlns:a14="http://schemas.microsoft.com/office/drawing/2010/main" spid="_x0000_s2052"/>
            </a:ext>
            <a:ext uri="{FF2B5EF4-FFF2-40B4-BE49-F238E27FC236}">
              <a16:creationId xmlns:a16="http://schemas.microsoft.com/office/drawing/2014/main" id="{110E4B9F-2DF8-4C87-8191-2B7E962BA507}"/>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12" name="Drop Down 4" hidden="1">
          <a:extLst>
            <a:ext uri="{63B3BB69-23CF-44E3-9099-C40C66FF867C}">
              <a14:compatExt xmlns:a14="http://schemas.microsoft.com/office/drawing/2010/main" spid="_x0000_s2052"/>
            </a:ext>
            <a:ext uri="{FF2B5EF4-FFF2-40B4-BE49-F238E27FC236}">
              <a16:creationId xmlns:a16="http://schemas.microsoft.com/office/drawing/2014/main" id="{DAE5E323-0966-4D96-8EF0-A2618ABF2CB3}"/>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413" name="Drop Down 4" hidden="1">
          <a:extLst>
            <a:ext uri="{63B3BB69-23CF-44E3-9099-C40C66FF867C}">
              <a14:compatExt xmlns:a14="http://schemas.microsoft.com/office/drawing/2010/main" spid="_x0000_s2052"/>
            </a:ext>
            <a:ext uri="{FF2B5EF4-FFF2-40B4-BE49-F238E27FC236}">
              <a16:creationId xmlns:a16="http://schemas.microsoft.com/office/drawing/2014/main" id="{F7AE4418-0F1A-49BE-A9A9-9D662015E8A4}"/>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14" name="Drop Down 4" hidden="1">
          <a:extLst>
            <a:ext uri="{63B3BB69-23CF-44E3-9099-C40C66FF867C}">
              <a14:compatExt xmlns:a14="http://schemas.microsoft.com/office/drawing/2010/main" spid="_x0000_s2052"/>
            </a:ext>
            <a:ext uri="{FF2B5EF4-FFF2-40B4-BE49-F238E27FC236}">
              <a16:creationId xmlns:a16="http://schemas.microsoft.com/office/drawing/2014/main" id="{E8DF33ED-A7F4-4B10-907C-1BBA20C6D6DD}"/>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7415" name="Drop Down 20" hidden="1">
          <a:extLst>
            <a:ext uri="{63B3BB69-23CF-44E3-9099-C40C66FF867C}">
              <a14:compatExt xmlns:a14="http://schemas.microsoft.com/office/drawing/2010/main" spid="_x0000_s2068"/>
            </a:ext>
            <a:ext uri="{FF2B5EF4-FFF2-40B4-BE49-F238E27FC236}">
              <a16:creationId xmlns:a16="http://schemas.microsoft.com/office/drawing/2014/main" id="{40E2BD10-5AF3-4374-B59F-BF0BA6A0BD54}"/>
            </a:ext>
          </a:extLst>
        </xdr:cNvPr>
        <xdr:cNvSpPr/>
      </xdr:nvSpPr>
      <xdr:spPr bwMode="auto">
        <a:xfrm>
          <a:off x="6562725" y="5088255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7416" name="Drop Down 24" hidden="1">
          <a:extLst>
            <a:ext uri="{63B3BB69-23CF-44E3-9099-C40C66FF867C}">
              <a14:compatExt xmlns:a14="http://schemas.microsoft.com/office/drawing/2010/main" spid="_x0000_s2072"/>
            </a:ext>
            <a:ext uri="{FF2B5EF4-FFF2-40B4-BE49-F238E27FC236}">
              <a16:creationId xmlns:a16="http://schemas.microsoft.com/office/drawing/2014/main" id="{B75B87CA-F1B9-44C2-AB57-9A1E4ADDB078}"/>
            </a:ext>
          </a:extLst>
        </xdr:cNvPr>
        <xdr:cNvSpPr/>
      </xdr:nvSpPr>
      <xdr:spPr bwMode="auto">
        <a:xfrm>
          <a:off x="4152900" y="5088255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17" name="Drop Down 4" hidden="1">
          <a:extLst>
            <a:ext uri="{63B3BB69-23CF-44E3-9099-C40C66FF867C}">
              <a14:compatExt xmlns:a14="http://schemas.microsoft.com/office/drawing/2010/main" spid="_x0000_s2052"/>
            </a:ext>
            <a:ext uri="{FF2B5EF4-FFF2-40B4-BE49-F238E27FC236}">
              <a16:creationId xmlns:a16="http://schemas.microsoft.com/office/drawing/2014/main" id="{6B9FB55B-9ED1-4B1B-AFB9-300DCFD77BEF}"/>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418" name="Drop Down 4" hidden="1">
          <a:extLst>
            <a:ext uri="{63B3BB69-23CF-44E3-9099-C40C66FF867C}">
              <a14:compatExt xmlns:a14="http://schemas.microsoft.com/office/drawing/2010/main" spid="_x0000_s2052"/>
            </a:ext>
            <a:ext uri="{FF2B5EF4-FFF2-40B4-BE49-F238E27FC236}">
              <a16:creationId xmlns:a16="http://schemas.microsoft.com/office/drawing/2014/main" id="{3A3A9642-7C06-4468-BF39-0599DF5747D0}"/>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7419" name="Drop Down 4" hidden="1">
          <a:extLst>
            <a:ext uri="{63B3BB69-23CF-44E3-9099-C40C66FF867C}">
              <a14:compatExt xmlns:a14="http://schemas.microsoft.com/office/drawing/2010/main" spid="_x0000_s2052"/>
            </a:ext>
            <a:ext uri="{FF2B5EF4-FFF2-40B4-BE49-F238E27FC236}">
              <a16:creationId xmlns:a16="http://schemas.microsoft.com/office/drawing/2014/main" id="{F9E6E208-AA3F-4325-B830-AB5E1FC76E5B}"/>
            </a:ext>
          </a:extLst>
        </xdr:cNvPr>
        <xdr:cNvSpPr/>
      </xdr:nvSpPr>
      <xdr:spPr bwMode="auto">
        <a:xfrm>
          <a:off x="5838825"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7420" name="Drop Down 4" hidden="1">
          <a:extLst>
            <a:ext uri="{63B3BB69-23CF-44E3-9099-C40C66FF867C}">
              <a14:compatExt xmlns:a14="http://schemas.microsoft.com/office/drawing/2010/main" spid="_x0000_s2052"/>
            </a:ext>
            <a:ext uri="{FF2B5EF4-FFF2-40B4-BE49-F238E27FC236}">
              <a16:creationId xmlns:a16="http://schemas.microsoft.com/office/drawing/2014/main" id="{B9DF50F1-4B4E-4091-9F86-BB7414B9A2A0}"/>
            </a:ext>
          </a:extLst>
        </xdr:cNvPr>
        <xdr:cNvSpPr/>
      </xdr:nvSpPr>
      <xdr:spPr bwMode="auto">
        <a:xfrm>
          <a:off x="5524500" y="5088255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462</xdr:row>
      <xdr:rowOff>0</xdr:rowOff>
    </xdr:from>
    <xdr:ext cx="2476500" cy="199970"/>
    <xdr:sp macro="" textlink="">
      <xdr:nvSpPr>
        <xdr:cNvPr id="7421" name="Drop Down 24" hidden="1">
          <a:extLst>
            <a:ext uri="{63B3BB69-23CF-44E3-9099-C40C66FF867C}">
              <a14:compatExt xmlns:a14="http://schemas.microsoft.com/office/drawing/2010/main" spid="_x0000_s2072"/>
            </a:ext>
            <a:ext uri="{FF2B5EF4-FFF2-40B4-BE49-F238E27FC236}">
              <a16:creationId xmlns:a16="http://schemas.microsoft.com/office/drawing/2014/main" id="{A6EBB125-3077-449D-8ED3-48DEA3A9925E}"/>
            </a:ext>
          </a:extLst>
        </xdr:cNvPr>
        <xdr:cNvSpPr/>
      </xdr:nvSpPr>
      <xdr:spPr bwMode="auto">
        <a:xfrm>
          <a:off x="4518660" y="83149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462</xdr:row>
      <xdr:rowOff>0</xdr:rowOff>
    </xdr:from>
    <xdr:ext cx="2476500" cy="199970"/>
    <xdr:sp macro="" textlink="">
      <xdr:nvSpPr>
        <xdr:cNvPr id="7422" name="Drop Down 24" hidden="1">
          <a:extLst>
            <a:ext uri="{63B3BB69-23CF-44E3-9099-C40C66FF867C}">
              <a14:compatExt xmlns:a14="http://schemas.microsoft.com/office/drawing/2010/main" spid="_x0000_s2072"/>
            </a:ext>
            <a:ext uri="{FF2B5EF4-FFF2-40B4-BE49-F238E27FC236}">
              <a16:creationId xmlns:a16="http://schemas.microsoft.com/office/drawing/2014/main" id="{3BD99EE4-8199-4BAA-B716-AAAE69824AC4}"/>
            </a:ext>
          </a:extLst>
        </xdr:cNvPr>
        <xdr:cNvSpPr/>
      </xdr:nvSpPr>
      <xdr:spPr bwMode="auto">
        <a:xfrm>
          <a:off x="4518660" y="83149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462</xdr:row>
      <xdr:rowOff>0</xdr:rowOff>
    </xdr:from>
    <xdr:ext cx="2476500" cy="199970"/>
    <xdr:sp macro="" textlink="">
      <xdr:nvSpPr>
        <xdr:cNvPr id="7423" name="Drop Down 24" hidden="1">
          <a:extLst>
            <a:ext uri="{63B3BB69-23CF-44E3-9099-C40C66FF867C}">
              <a14:compatExt xmlns:a14="http://schemas.microsoft.com/office/drawing/2010/main" spid="_x0000_s2072"/>
            </a:ext>
            <a:ext uri="{FF2B5EF4-FFF2-40B4-BE49-F238E27FC236}">
              <a16:creationId xmlns:a16="http://schemas.microsoft.com/office/drawing/2014/main" id="{1FFDFFFD-D106-4388-9F33-7CFA658171E6}"/>
            </a:ext>
          </a:extLst>
        </xdr:cNvPr>
        <xdr:cNvSpPr/>
      </xdr:nvSpPr>
      <xdr:spPr bwMode="auto">
        <a:xfrm>
          <a:off x="4518660" y="83149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462</xdr:row>
      <xdr:rowOff>0</xdr:rowOff>
    </xdr:from>
    <xdr:ext cx="2476500" cy="199970"/>
    <xdr:sp macro="" textlink="">
      <xdr:nvSpPr>
        <xdr:cNvPr id="7424" name="Drop Down 24" hidden="1">
          <a:extLst>
            <a:ext uri="{63B3BB69-23CF-44E3-9099-C40C66FF867C}">
              <a14:compatExt xmlns:a14="http://schemas.microsoft.com/office/drawing/2010/main" spid="_x0000_s2072"/>
            </a:ext>
            <a:ext uri="{FF2B5EF4-FFF2-40B4-BE49-F238E27FC236}">
              <a16:creationId xmlns:a16="http://schemas.microsoft.com/office/drawing/2014/main" id="{412F708C-5CEF-4818-842B-E30FE1C97722}"/>
            </a:ext>
          </a:extLst>
        </xdr:cNvPr>
        <xdr:cNvSpPr/>
      </xdr:nvSpPr>
      <xdr:spPr bwMode="auto">
        <a:xfrm>
          <a:off x="4518660" y="83149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462</xdr:row>
      <xdr:rowOff>0</xdr:rowOff>
    </xdr:from>
    <xdr:ext cx="2476500" cy="199970"/>
    <xdr:sp macro="" textlink="">
      <xdr:nvSpPr>
        <xdr:cNvPr id="7425" name="Drop Down 24" hidden="1">
          <a:extLst>
            <a:ext uri="{63B3BB69-23CF-44E3-9099-C40C66FF867C}">
              <a14:compatExt xmlns:a14="http://schemas.microsoft.com/office/drawing/2010/main" spid="_x0000_s2072"/>
            </a:ext>
            <a:ext uri="{FF2B5EF4-FFF2-40B4-BE49-F238E27FC236}">
              <a16:creationId xmlns:a16="http://schemas.microsoft.com/office/drawing/2014/main" id="{C3448552-C204-4A2B-A039-06287744FB6F}"/>
            </a:ext>
          </a:extLst>
        </xdr:cNvPr>
        <xdr:cNvSpPr/>
      </xdr:nvSpPr>
      <xdr:spPr bwMode="auto">
        <a:xfrm>
          <a:off x="4518660" y="83149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462</xdr:row>
      <xdr:rowOff>0</xdr:rowOff>
    </xdr:from>
    <xdr:ext cx="2476500" cy="199970"/>
    <xdr:sp macro="" textlink="">
      <xdr:nvSpPr>
        <xdr:cNvPr id="7426" name="Drop Down 24" hidden="1">
          <a:extLst>
            <a:ext uri="{63B3BB69-23CF-44E3-9099-C40C66FF867C}">
              <a14:compatExt xmlns:a14="http://schemas.microsoft.com/office/drawing/2010/main" spid="_x0000_s2072"/>
            </a:ext>
            <a:ext uri="{FF2B5EF4-FFF2-40B4-BE49-F238E27FC236}">
              <a16:creationId xmlns:a16="http://schemas.microsoft.com/office/drawing/2014/main" id="{B0E790C1-18FB-40CF-A234-ED04365A776A}"/>
            </a:ext>
          </a:extLst>
        </xdr:cNvPr>
        <xdr:cNvSpPr/>
      </xdr:nvSpPr>
      <xdr:spPr bwMode="auto">
        <a:xfrm>
          <a:off x="4518660" y="831494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720</xdr:row>
      <xdr:rowOff>0</xdr:rowOff>
    </xdr:from>
    <xdr:ext cx="2476500" cy="199970"/>
    <xdr:sp macro="" textlink="">
      <xdr:nvSpPr>
        <xdr:cNvPr id="7427" name="Drop Down 24" hidden="1">
          <a:extLst>
            <a:ext uri="{63B3BB69-23CF-44E3-9099-C40C66FF867C}">
              <a14:compatExt xmlns:a14="http://schemas.microsoft.com/office/drawing/2010/main" spid="_x0000_s2072"/>
            </a:ext>
            <a:ext uri="{FF2B5EF4-FFF2-40B4-BE49-F238E27FC236}">
              <a16:creationId xmlns:a16="http://schemas.microsoft.com/office/drawing/2014/main" id="{5C312230-AE9D-4A54-8C0A-9621B0055B27}"/>
            </a:ext>
          </a:extLst>
        </xdr:cNvPr>
        <xdr:cNvSpPr/>
      </xdr:nvSpPr>
      <xdr:spPr bwMode="auto">
        <a:xfrm>
          <a:off x="4612341" y="1146406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720</xdr:row>
      <xdr:rowOff>0</xdr:rowOff>
    </xdr:from>
    <xdr:ext cx="2476500" cy="199970"/>
    <xdr:sp macro="" textlink="">
      <xdr:nvSpPr>
        <xdr:cNvPr id="7428" name="Drop Down 24" hidden="1">
          <a:extLst>
            <a:ext uri="{63B3BB69-23CF-44E3-9099-C40C66FF867C}">
              <a14:compatExt xmlns:a14="http://schemas.microsoft.com/office/drawing/2010/main" spid="_x0000_s2072"/>
            </a:ext>
            <a:ext uri="{FF2B5EF4-FFF2-40B4-BE49-F238E27FC236}">
              <a16:creationId xmlns:a16="http://schemas.microsoft.com/office/drawing/2014/main" id="{750360EE-0669-4937-A4F6-A446D15DEF22}"/>
            </a:ext>
          </a:extLst>
        </xdr:cNvPr>
        <xdr:cNvSpPr/>
      </xdr:nvSpPr>
      <xdr:spPr bwMode="auto">
        <a:xfrm>
          <a:off x="4612341" y="1146406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720</xdr:row>
      <xdr:rowOff>0</xdr:rowOff>
    </xdr:from>
    <xdr:ext cx="2476500" cy="199970"/>
    <xdr:sp macro="" textlink="">
      <xdr:nvSpPr>
        <xdr:cNvPr id="7429" name="Drop Down 24" hidden="1">
          <a:extLst>
            <a:ext uri="{63B3BB69-23CF-44E3-9099-C40C66FF867C}">
              <a14:compatExt xmlns:a14="http://schemas.microsoft.com/office/drawing/2010/main" spid="_x0000_s2072"/>
            </a:ext>
            <a:ext uri="{FF2B5EF4-FFF2-40B4-BE49-F238E27FC236}">
              <a16:creationId xmlns:a16="http://schemas.microsoft.com/office/drawing/2014/main" id="{31884594-7229-4EB5-AEFB-E7FA67EA4A9F}"/>
            </a:ext>
          </a:extLst>
        </xdr:cNvPr>
        <xdr:cNvSpPr/>
      </xdr:nvSpPr>
      <xdr:spPr bwMode="auto">
        <a:xfrm>
          <a:off x="4612341" y="1146406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7430" name="Drop Down 24" hidden="1">
          <a:extLst>
            <a:ext uri="{63B3BB69-23CF-44E3-9099-C40C66FF867C}">
              <a14:compatExt xmlns:a14="http://schemas.microsoft.com/office/drawing/2010/main" spid="_x0000_s2072"/>
            </a:ext>
            <a:ext uri="{FF2B5EF4-FFF2-40B4-BE49-F238E27FC236}">
              <a16:creationId xmlns:a16="http://schemas.microsoft.com/office/drawing/2014/main" id="{AA30B385-7FF1-4F91-A6EB-E390D09B36C4}"/>
            </a:ext>
          </a:extLst>
        </xdr:cNvPr>
        <xdr:cNvSpPr/>
      </xdr:nvSpPr>
      <xdr:spPr bwMode="auto">
        <a:xfrm>
          <a:off x="4612341" y="11910508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758</xdr:row>
      <xdr:rowOff>0</xdr:rowOff>
    </xdr:from>
    <xdr:ext cx="2476500" cy="199970"/>
    <xdr:sp macro="" textlink="">
      <xdr:nvSpPr>
        <xdr:cNvPr id="7431" name="Drop Down 24" hidden="1">
          <a:extLst>
            <a:ext uri="{63B3BB69-23CF-44E3-9099-C40C66FF867C}">
              <a14:compatExt xmlns:a14="http://schemas.microsoft.com/office/drawing/2010/main" spid="_x0000_s2072"/>
            </a:ext>
            <a:ext uri="{FF2B5EF4-FFF2-40B4-BE49-F238E27FC236}">
              <a16:creationId xmlns:a16="http://schemas.microsoft.com/office/drawing/2014/main" id="{63658BBF-01E0-40DA-8D7C-D4286E0F9569}"/>
            </a:ext>
          </a:extLst>
        </xdr:cNvPr>
        <xdr:cNvSpPr/>
      </xdr:nvSpPr>
      <xdr:spPr bwMode="auto">
        <a:xfrm>
          <a:off x="4612341" y="1193023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758</xdr:row>
      <xdr:rowOff>0</xdr:rowOff>
    </xdr:from>
    <xdr:ext cx="2476500" cy="199970"/>
    <xdr:sp macro="" textlink="">
      <xdr:nvSpPr>
        <xdr:cNvPr id="7432" name="Drop Down 24" hidden="1">
          <a:extLst>
            <a:ext uri="{63B3BB69-23CF-44E3-9099-C40C66FF867C}">
              <a14:compatExt xmlns:a14="http://schemas.microsoft.com/office/drawing/2010/main" spid="_x0000_s2072"/>
            </a:ext>
            <a:ext uri="{FF2B5EF4-FFF2-40B4-BE49-F238E27FC236}">
              <a16:creationId xmlns:a16="http://schemas.microsoft.com/office/drawing/2014/main" id="{66EA5FD4-5D27-4F62-827D-B92209149233}"/>
            </a:ext>
          </a:extLst>
        </xdr:cNvPr>
        <xdr:cNvSpPr/>
      </xdr:nvSpPr>
      <xdr:spPr bwMode="auto">
        <a:xfrm>
          <a:off x="4612341" y="1193023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758</xdr:row>
      <xdr:rowOff>0</xdr:rowOff>
    </xdr:from>
    <xdr:ext cx="2476500" cy="199970"/>
    <xdr:sp macro="" textlink="">
      <xdr:nvSpPr>
        <xdr:cNvPr id="7433" name="Drop Down 24" hidden="1">
          <a:extLst>
            <a:ext uri="{63B3BB69-23CF-44E3-9099-C40C66FF867C}">
              <a14:compatExt xmlns:a14="http://schemas.microsoft.com/office/drawing/2010/main" spid="_x0000_s2072"/>
            </a:ext>
            <a:ext uri="{FF2B5EF4-FFF2-40B4-BE49-F238E27FC236}">
              <a16:creationId xmlns:a16="http://schemas.microsoft.com/office/drawing/2014/main" id="{16D05768-31F5-47EC-8430-225FB86B5E4A}"/>
            </a:ext>
          </a:extLst>
        </xdr:cNvPr>
        <xdr:cNvSpPr/>
      </xdr:nvSpPr>
      <xdr:spPr bwMode="auto">
        <a:xfrm>
          <a:off x="4612341" y="1193023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758</xdr:row>
      <xdr:rowOff>0</xdr:rowOff>
    </xdr:from>
    <xdr:ext cx="2476500" cy="199970"/>
    <xdr:sp macro="" textlink="">
      <xdr:nvSpPr>
        <xdr:cNvPr id="7434" name="Drop Down 24" hidden="1">
          <a:extLst>
            <a:ext uri="{63B3BB69-23CF-44E3-9099-C40C66FF867C}">
              <a14:compatExt xmlns:a14="http://schemas.microsoft.com/office/drawing/2010/main" spid="_x0000_s2072"/>
            </a:ext>
            <a:ext uri="{FF2B5EF4-FFF2-40B4-BE49-F238E27FC236}">
              <a16:creationId xmlns:a16="http://schemas.microsoft.com/office/drawing/2014/main" id="{9E598533-18BF-4FCB-A181-6580A118546A}"/>
            </a:ext>
          </a:extLst>
        </xdr:cNvPr>
        <xdr:cNvSpPr/>
      </xdr:nvSpPr>
      <xdr:spPr bwMode="auto">
        <a:xfrm>
          <a:off x="4612341" y="1193023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758</xdr:row>
      <xdr:rowOff>0</xdr:rowOff>
    </xdr:from>
    <xdr:ext cx="2476500" cy="199970"/>
    <xdr:sp macro="" textlink="">
      <xdr:nvSpPr>
        <xdr:cNvPr id="7435" name="Drop Down 24" hidden="1">
          <a:extLst>
            <a:ext uri="{63B3BB69-23CF-44E3-9099-C40C66FF867C}">
              <a14:compatExt xmlns:a14="http://schemas.microsoft.com/office/drawing/2010/main" spid="_x0000_s2072"/>
            </a:ext>
            <a:ext uri="{FF2B5EF4-FFF2-40B4-BE49-F238E27FC236}">
              <a16:creationId xmlns:a16="http://schemas.microsoft.com/office/drawing/2014/main" id="{BE6E81FF-5C3A-47F1-A2C7-B68455F21D41}"/>
            </a:ext>
          </a:extLst>
        </xdr:cNvPr>
        <xdr:cNvSpPr/>
      </xdr:nvSpPr>
      <xdr:spPr bwMode="auto">
        <a:xfrm>
          <a:off x="4612341" y="1193023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758</xdr:row>
      <xdr:rowOff>0</xdr:rowOff>
    </xdr:from>
    <xdr:ext cx="2476500" cy="199970"/>
    <xdr:sp macro="" textlink="">
      <xdr:nvSpPr>
        <xdr:cNvPr id="7436" name="Drop Down 24" hidden="1">
          <a:extLst>
            <a:ext uri="{63B3BB69-23CF-44E3-9099-C40C66FF867C}">
              <a14:compatExt xmlns:a14="http://schemas.microsoft.com/office/drawing/2010/main" spid="_x0000_s2072"/>
            </a:ext>
            <a:ext uri="{FF2B5EF4-FFF2-40B4-BE49-F238E27FC236}">
              <a16:creationId xmlns:a16="http://schemas.microsoft.com/office/drawing/2014/main" id="{89306F3A-5636-484F-925D-4A50647C1B67}"/>
            </a:ext>
          </a:extLst>
        </xdr:cNvPr>
        <xdr:cNvSpPr/>
      </xdr:nvSpPr>
      <xdr:spPr bwMode="auto">
        <a:xfrm>
          <a:off x="4612341" y="1193023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758</xdr:row>
      <xdr:rowOff>0</xdr:rowOff>
    </xdr:from>
    <xdr:ext cx="2476500" cy="199970"/>
    <xdr:sp macro="" textlink="">
      <xdr:nvSpPr>
        <xdr:cNvPr id="7437" name="Drop Down 24" hidden="1">
          <a:extLst>
            <a:ext uri="{63B3BB69-23CF-44E3-9099-C40C66FF867C}">
              <a14:compatExt xmlns:a14="http://schemas.microsoft.com/office/drawing/2010/main" spid="_x0000_s2072"/>
            </a:ext>
            <a:ext uri="{FF2B5EF4-FFF2-40B4-BE49-F238E27FC236}">
              <a16:creationId xmlns:a16="http://schemas.microsoft.com/office/drawing/2014/main" id="{F7D4F78E-93FA-47EE-8E0D-804B1F70A49A}"/>
            </a:ext>
          </a:extLst>
        </xdr:cNvPr>
        <xdr:cNvSpPr/>
      </xdr:nvSpPr>
      <xdr:spPr bwMode="auto">
        <a:xfrm>
          <a:off x="4612341" y="1193023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759</xdr:row>
      <xdr:rowOff>0</xdr:rowOff>
    </xdr:from>
    <xdr:ext cx="2476500" cy="199970"/>
    <xdr:sp macro="" textlink="">
      <xdr:nvSpPr>
        <xdr:cNvPr id="7438" name="Drop Down 24" hidden="1">
          <a:extLst>
            <a:ext uri="{63B3BB69-23CF-44E3-9099-C40C66FF867C}">
              <a14:compatExt xmlns:a14="http://schemas.microsoft.com/office/drawing/2010/main" spid="_x0000_s2072"/>
            </a:ext>
            <a:ext uri="{FF2B5EF4-FFF2-40B4-BE49-F238E27FC236}">
              <a16:creationId xmlns:a16="http://schemas.microsoft.com/office/drawing/2014/main" id="{C6B30F2C-5FD7-4B10-915C-306BEA3721B8}"/>
            </a:ext>
          </a:extLst>
        </xdr:cNvPr>
        <xdr:cNvSpPr/>
      </xdr:nvSpPr>
      <xdr:spPr bwMode="auto">
        <a:xfrm>
          <a:off x="4612341" y="11941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759</xdr:row>
      <xdr:rowOff>0</xdr:rowOff>
    </xdr:from>
    <xdr:ext cx="2476500" cy="199970"/>
    <xdr:sp macro="" textlink="">
      <xdr:nvSpPr>
        <xdr:cNvPr id="7439" name="Drop Down 24" hidden="1">
          <a:extLst>
            <a:ext uri="{63B3BB69-23CF-44E3-9099-C40C66FF867C}">
              <a14:compatExt xmlns:a14="http://schemas.microsoft.com/office/drawing/2010/main" spid="_x0000_s2072"/>
            </a:ext>
            <a:ext uri="{FF2B5EF4-FFF2-40B4-BE49-F238E27FC236}">
              <a16:creationId xmlns:a16="http://schemas.microsoft.com/office/drawing/2014/main" id="{80BE4A92-17F9-4621-B65A-19AFBA73497C}"/>
            </a:ext>
          </a:extLst>
        </xdr:cNvPr>
        <xdr:cNvSpPr/>
      </xdr:nvSpPr>
      <xdr:spPr bwMode="auto">
        <a:xfrm>
          <a:off x="4612341" y="11941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759</xdr:row>
      <xdr:rowOff>0</xdr:rowOff>
    </xdr:from>
    <xdr:ext cx="2476500" cy="199970"/>
    <xdr:sp macro="" textlink="">
      <xdr:nvSpPr>
        <xdr:cNvPr id="7440" name="Drop Down 24" hidden="1">
          <a:extLst>
            <a:ext uri="{63B3BB69-23CF-44E3-9099-C40C66FF867C}">
              <a14:compatExt xmlns:a14="http://schemas.microsoft.com/office/drawing/2010/main" spid="_x0000_s2072"/>
            </a:ext>
            <a:ext uri="{FF2B5EF4-FFF2-40B4-BE49-F238E27FC236}">
              <a16:creationId xmlns:a16="http://schemas.microsoft.com/office/drawing/2014/main" id="{6BF96FE2-1946-48F5-858A-1434BE910A84}"/>
            </a:ext>
          </a:extLst>
        </xdr:cNvPr>
        <xdr:cNvSpPr/>
      </xdr:nvSpPr>
      <xdr:spPr bwMode="auto">
        <a:xfrm>
          <a:off x="4612341" y="11941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41" name="Drop Down 24" hidden="1">
          <a:extLst>
            <a:ext uri="{63B3BB69-23CF-44E3-9099-C40C66FF867C}">
              <a14:compatExt xmlns:a14="http://schemas.microsoft.com/office/drawing/2010/main" spid="_x0000_s2072"/>
            </a:ext>
            <a:ext uri="{FF2B5EF4-FFF2-40B4-BE49-F238E27FC236}">
              <a16:creationId xmlns:a16="http://schemas.microsoft.com/office/drawing/2014/main" id="{90748024-080A-470A-AC08-F0D3636B822E}"/>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42" name="Drop Down 24" hidden="1">
          <a:extLst>
            <a:ext uri="{63B3BB69-23CF-44E3-9099-C40C66FF867C}">
              <a14:compatExt xmlns:a14="http://schemas.microsoft.com/office/drawing/2010/main" spid="_x0000_s2072"/>
            </a:ext>
            <a:ext uri="{FF2B5EF4-FFF2-40B4-BE49-F238E27FC236}">
              <a16:creationId xmlns:a16="http://schemas.microsoft.com/office/drawing/2014/main" id="{2FC8A7A4-3A5F-4AFE-B3F8-F2DE81352D90}"/>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43" name="Drop Down 24" hidden="1">
          <a:extLst>
            <a:ext uri="{63B3BB69-23CF-44E3-9099-C40C66FF867C}">
              <a14:compatExt xmlns:a14="http://schemas.microsoft.com/office/drawing/2010/main" spid="_x0000_s2072"/>
            </a:ext>
            <a:ext uri="{FF2B5EF4-FFF2-40B4-BE49-F238E27FC236}">
              <a16:creationId xmlns:a16="http://schemas.microsoft.com/office/drawing/2014/main" id="{825A1413-4EAE-4D20-B3A8-DE6A208653DB}"/>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44" name="Drop Down 24" hidden="1">
          <a:extLst>
            <a:ext uri="{63B3BB69-23CF-44E3-9099-C40C66FF867C}">
              <a14:compatExt xmlns:a14="http://schemas.microsoft.com/office/drawing/2010/main" spid="_x0000_s2072"/>
            </a:ext>
            <a:ext uri="{FF2B5EF4-FFF2-40B4-BE49-F238E27FC236}">
              <a16:creationId xmlns:a16="http://schemas.microsoft.com/office/drawing/2014/main" id="{C58B1593-F66E-42B2-BF7B-B16FB5978967}"/>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45" name="Drop Down 24" hidden="1">
          <a:extLst>
            <a:ext uri="{63B3BB69-23CF-44E3-9099-C40C66FF867C}">
              <a14:compatExt xmlns:a14="http://schemas.microsoft.com/office/drawing/2010/main" spid="_x0000_s2072"/>
            </a:ext>
            <a:ext uri="{FF2B5EF4-FFF2-40B4-BE49-F238E27FC236}">
              <a16:creationId xmlns:a16="http://schemas.microsoft.com/office/drawing/2014/main" id="{F441A04A-6DFB-4788-A106-B99FAE9B117D}"/>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46" name="Drop Down 24" hidden="1">
          <a:extLst>
            <a:ext uri="{63B3BB69-23CF-44E3-9099-C40C66FF867C}">
              <a14:compatExt xmlns:a14="http://schemas.microsoft.com/office/drawing/2010/main" spid="_x0000_s2072"/>
            </a:ext>
            <a:ext uri="{FF2B5EF4-FFF2-40B4-BE49-F238E27FC236}">
              <a16:creationId xmlns:a16="http://schemas.microsoft.com/office/drawing/2014/main" id="{FE5CF2E4-870E-42CB-A986-E57A19DC4CC7}"/>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47" name="Drop Down 24" hidden="1">
          <a:extLst>
            <a:ext uri="{63B3BB69-23CF-44E3-9099-C40C66FF867C}">
              <a14:compatExt xmlns:a14="http://schemas.microsoft.com/office/drawing/2010/main" spid="_x0000_s2072"/>
            </a:ext>
            <a:ext uri="{FF2B5EF4-FFF2-40B4-BE49-F238E27FC236}">
              <a16:creationId xmlns:a16="http://schemas.microsoft.com/office/drawing/2014/main" id="{53A4A66D-7880-4A58-A059-4FB9D60BD885}"/>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48" name="Drop Down 24" hidden="1">
          <a:extLst>
            <a:ext uri="{63B3BB69-23CF-44E3-9099-C40C66FF867C}">
              <a14:compatExt xmlns:a14="http://schemas.microsoft.com/office/drawing/2010/main" spid="_x0000_s2072"/>
            </a:ext>
            <a:ext uri="{FF2B5EF4-FFF2-40B4-BE49-F238E27FC236}">
              <a16:creationId xmlns:a16="http://schemas.microsoft.com/office/drawing/2014/main" id="{31071DD6-684D-4615-946C-982B1D66A828}"/>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49" name="Drop Down 24" hidden="1">
          <a:extLst>
            <a:ext uri="{63B3BB69-23CF-44E3-9099-C40C66FF867C}">
              <a14:compatExt xmlns:a14="http://schemas.microsoft.com/office/drawing/2010/main" spid="_x0000_s2072"/>
            </a:ext>
            <a:ext uri="{FF2B5EF4-FFF2-40B4-BE49-F238E27FC236}">
              <a16:creationId xmlns:a16="http://schemas.microsoft.com/office/drawing/2014/main" id="{D3CCFB01-5B9D-4CCD-84D5-2D4D6876A737}"/>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50" name="Drop Down 24" hidden="1">
          <a:extLst>
            <a:ext uri="{63B3BB69-23CF-44E3-9099-C40C66FF867C}">
              <a14:compatExt xmlns:a14="http://schemas.microsoft.com/office/drawing/2010/main" spid="_x0000_s2072"/>
            </a:ext>
            <a:ext uri="{FF2B5EF4-FFF2-40B4-BE49-F238E27FC236}">
              <a16:creationId xmlns:a16="http://schemas.microsoft.com/office/drawing/2014/main" id="{6F13C2B6-0807-483D-BE9D-5B06E636A984}"/>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51" name="Drop Down 24" hidden="1">
          <a:extLst>
            <a:ext uri="{63B3BB69-23CF-44E3-9099-C40C66FF867C}">
              <a14:compatExt xmlns:a14="http://schemas.microsoft.com/office/drawing/2010/main" spid="_x0000_s2072"/>
            </a:ext>
            <a:ext uri="{FF2B5EF4-FFF2-40B4-BE49-F238E27FC236}">
              <a16:creationId xmlns:a16="http://schemas.microsoft.com/office/drawing/2014/main" id="{68A0A223-79BB-407A-A811-6075D857DB45}"/>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723</xdr:row>
      <xdr:rowOff>0</xdr:rowOff>
    </xdr:from>
    <xdr:ext cx="2476500" cy="199970"/>
    <xdr:sp macro="" textlink="">
      <xdr:nvSpPr>
        <xdr:cNvPr id="7452" name="Drop Down 24" hidden="1">
          <a:extLst>
            <a:ext uri="{63B3BB69-23CF-44E3-9099-C40C66FF867C}">
              <a14:compatExt xmlns:a14="http://schemas.microsoft.com/office/drawing/2010/main" spid="_x0000_s2072"/>
            </a:ext>
            <a:ext uri="{FF2B5EF4-FFF2-40B4-BE49-F238E27FC236}">
              <a16:creationId xmlns:a16="http://schemas.microsoft.com/office/drawing/2014/main" id="{9BBC2647-F91D-4E1E-BFAD-F5185BA6E8E4}"/>
            </a:ext>
          </a:extLst>
        </xdr:cNvPr>
        <xdr:cNvSpPr/>
      </xdr:nvSpPr>
      <xdr:spPr bwMode="auto">
        <a:xfrm>
          <a:off x="4612341" y="1152323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723</xdr:row>
      <xdr:rowOff>0</xdr:rowOff>
    </xdr:from>
    <xdr:ext cx="2476500" cy="199970"/>
    <xdr:sp macro="" textlink="">
      <xdr:nvSpPr>
        <xdr:cNvPr id="7453" name="Drop Down 24" hidden="1">
          <a:extLst>
            <a:ext uri="{63B3BB69-23CF-44E3-9099-C40C66FF867C}">
              <a14:compatExt xmlns:a14="http://schemas.microsoft.com/office/drawing/2010/main" spid="_x0000_s2072"/>
            </a:ext>
            <a:ext uri="{FF2B5EF4-FFF2-40B4-BE49-F238E27FC236}">
              <a16:creationId xmlns:a16="http://schemas.microsoft.com/office/drawing/2014/main" id="{AB23688F-DB8D-4461-990E-64F5C6791D31}"/>
            </a:ext>
          </a:extLst>
        </xdr:cNvPr>
        <xdr:cNvSpPr/>
      </xdr:nvSpPr>
      <xdr:spPr bwMode="auto">
        <a:xfrm>
          <a:off x="4612341" y="1152323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723</xdr:row>
      <xdr:rowOff>0</xdr:rowOff>
    </xdr:from>
    <xdr:ext cx="2476500" cy="199970"/>
    <xdr:sp macro="" textlink="">
      <xdr:nvSpPr>
        <xdr:cNvPr id="7454" name="Drop Down 24" hidden="1">
          <a:extLst>
            <a:ext uri="{63B3BB69-23CF-44E3-9099-C40C66FF867C}">
              <a14:compatExt xmlns:a14="http://schemas.microsoft.com/office/drawing/2010/main" spid="_x0000_s2072"/>
            </a:ext>
            <a:ext uri="{FF2B5EF4-FFF2-40B4-BE49-F238E27FC236}">
              <a16:creationId xmlns:a16="http://schemas.microsoft.com/office/drawing/2014/main" id="{13B6F023-3B82-4821-9537-F1C15837D1F7}"/>
            </a:ext>
          </a:extLst>
        </xdr:cNvPr>
        <xdr:cNvSpPr/>
      </xdr:nvSpPr>
      <xdr:spPr bwMode="auto">
        <a:xfrm>
          <a:off x="4612341" y="1152323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723</xdr:row>
      <xdr:rowOff>0</xdr:rowOff>
    </xdr:from>
    <xdr:ext cx="2476500" cy="199970"/>
    <xdr:sp macro="" textlink="">
      <xdr:nvSpPr>
        <xdr:cNvPr id="7455" name="Drop Down 24" hidden="1">
          <a:extLst>
            <a:ext uri="{63B3BB69-23CF-44E3-9099-C40C66FF867C}">
              <a14:compatExt xmlns:a14="http://schemas.microsoft.com/office/drawing/2010/main" spid="_x0000_s2072"/>
            </a:ext>
            <a:ext uri="{FF2B5EF4-FFF2-40B4-BE49-F238E27FC236}">
              <a16:creationId xmlns:a16="http://schemas.microsoft.com/office/drawing/2014/main" id="{B8A46739-AA03-423B-8CB0-DD21D7B2944D}"/>
            </a:ext>
          </a:extLst>
        </xdr:cNvPr>
        <xdr:cNvSpPr/>
      </xdr:nvSpPr>
      <xdr:spPr bwMode="auto">
        <a:xfrm>
          <a:off x="4612341" y="1152323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723</xdr:row>
      <xdr:rowOff>0</xdr:rowOff>
    </xdr:from>
    <xdr:ext cx="2476500" cy="199970"/>
    <xdr:sp macro="" textlink="">
      <xdr:nvSpPr>
        <xdr:cNvPr id="7456" name="Drop Down 24" hidden="1">
          <a:extLst>
            <a:ext uri="{63B3BB69-23CF-44E3-9099-C40C66FF867C}">
              <a14:compatExt xmlns:a14="http://schemas.microsoft.com/office/drawing/2010/main" spid="_x0000_s2072"/>
            </a:ext>
            <a:ext uri="{FF2B5EF4-FFF2-40B4-BE49-F238E27FC236}">
              <a16:creationId xmlns:a16="http://schemas.microsoft.com/office/drawing/2014/main" id="{CFF7B100-B6DB-4566-AF04-BA2F74BB406D}"/>
            </a:ext>
          </a:extLst>
        </xdr:cNvPr>
        <xdr:cNvSpPr/>
      </xdr:nvSpPr>
      <xdr:spPr bwMode="auto">
        <a:xfrm>
          <a:off x="4612341" y="1152323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723</xdr:row>
      <xdr:rowOff>0</xdr:rowOff>
    </xdr:from>
    <xdr:ext cx="2476500" cy="199970"/>
    <xdr:sp macro="" textlink="">
      <xdr:nvSpPr>
        <xdr:cNvPr id="7457" name="Drop Down 24" hidden="1">
          <a:extLst>
            <a:ext uri="{63B3BB69-23CF-44E3-9099-C40C66FF867C}">
              <a14:compatExt xmlns:a14="http://schemas.microsoft.com/office/drawing/2010/main" spid="_x0000_s2072"/>
            </a:ext>
            <a:ext uri="{FF2B5EF4-FFF2-40B4-BE49-F238E27FC236}">
              <a16:creationId xmlns:a16="http://schemas.microsoft.com/office/drawing/2014/main" id="{80A82ED0-07FC-4135-B4B4-FE973B8ED8D5}"/>
            </a:ext>
          </a:extLst>
        </xdr:cNvPr>
        <xdr:cNvSpPr/>
      </xdr:nvSpPr>
      <xdr:spPr bwMode="auto">
        <a:xfrm>
          <a:off x="4612341" y="1152323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723</xdr:row>
      <xdr:rowOff>0</xdr:rowOff>
    </xdr:from>
    <xdr:ext cx="2476500" cy="199970"/>
    <xdr:sp macro="" textlink="">
      <xdr:nvSpPr>
        <xdr:cNvPr id="7458" name="Drop Down 24" hidden="1">
          <a:extLst>
            <a:ext uri="{63B3BB69-23CF-44E3-9099-C40C66FF867C}">
              <a14:compatExt xmlns:a14="http://schemas.microsoft.com/office/drawing/2010/main" spid="_x0000_s2072"/>
            </a:ext>
            <a:ext uri="{FF2B5EF4-FFF2-40B4-BE49-F238E27FC236}">
              <a16:creationId xmlns:a16="http://schemas.microsoft.com/office/drawing/2014/main" id="{587BD791-8AA0-4386-8A5A-5B490BEC2AAF}"/>
            </a:ext>
          </a:extLst>
        </xdr:cNvPr>
        <xdr:cNvSpPr/>
      </xdr:nvSpPr>
      <xdr:spPr bwMode="auto">
        <a:xfrm>
          <a:off x="4612341" y="1152323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728</xdr:row>
      <xdr:rowOff>0</xdr:rowOff>
    </xdr:from>
    <xdr:ext cx="1921468" cy="195685"/>
    <xdr:sp macro="" textlink="">
      <xdr:nvSpPr>
        <xdr:cNvPr id="7459" name="Drop Down 20" hidden="1">
          <a:extLst>
            <a:ext uri="{63B3BB69-23CF-44E3-9099-C40C66FF867C}">
              <a14:compatExt xmlns:a14="http://schemas.microsoft.com/office/drawing/2010/main" spid="_x0000_s2068"/>
            </a:ext>
            <a:ext uri="{FF2B5EF4-FFF2-40B4-BE49-F238E27FC236}">
              <a16:creationId xmlns:a16="http://schemas.microsoft.com/office/drawing/2014/main" id="{A0A7B136-E3BB-433E-ADF3-C4E7295BBEE6}"/>
            </a:ext>
          </a:extLst>
        </xdr:cNvPr>
        <xdr:cNvSpPr/>
      </xdr:nvSpPr>
      <xdr:spPr bwMode="auto">
        <a:xfrm>
          <a:off x="7010400" y="1153488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728</xdr:row>
      <xdr:rowOff>0</xdr:rowOff>
    </xdr:from>
    <xdr:ext cx="1921468" cy="195685"/>
    <xdr:sp macro="" textlink="">
      <xdr:nvSpPr>
        <xdr:cNvPr id="7460" name="Drop Down 20" hidden="1">
          <a:extLst>
            <a:ext uri="{63B3BB69-23CF-44E3-9099-C40C66FF867C}">
              <a14:compatExt xmlns:a14="http://schemas.microsoft.com/office/drawing/2010/main" spid="_x0000_s2068"/>
            </a:ext>
            <a:ext uri="{FF2B5EF4-FFF2-40B4-BE49-F238E27FC236}">
              <a16:creationId xmlns:a16="http://schemas.microsoft.com/office/drawing/2014/main" id="{D9F35A17-7B90-4D41-91A2-1DE83CB6CD95}"/>
            </a:ext>
          </a:extLst>
        </xdr:cNvPr>
        <xdr:cNvSpPr/>
      </xdr:nvSpPr>
      <xdr:spPr bwMode="auto">
        <a:xfrm>
          <a:off x="7010400" y="1153488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728</xdr:row>
      <xdr:rowOff>0</xdr:rowOff>
    </xdr:from>
    <xdr:ext cx="1921468" cy="195685"/>
    <xdr:sp macro="" textlink="">
      <xdr:nvSpPr>
        <xdr:cNvPr id="7461" name="Drop Down 20" hidden="1">
          <a:extLst>
            <a:ext uri="{63B3BB69-23CF-44E3-9099-C40C66FF867C}">
              <a14:compatExt xmlns:a14="http://schemas.microsoft.com/office/drawing/2010/main" spid="_x0000_s2068"/>
            </a:ext>
            <a:ext uri="{FF2B5EF4-FFF2-40B4-BE49-F238E27FC236}">
              <a16:creationId xmlns:a16="http://schemas.microsoft.com/office/drawing/2014/main" id="{D918F3F2-8416-44A6-A53A-7909A32A2088}"/>
            </a:ext>
          </a:extLst>
        </xdr:cNvPr>
        <xdr:cNvSpPr/>
      </xdr:nvSpPr>
      <xdr:spPr bwMode="auto">
        <a:xfrm>
          <a:off x="7010400" y="1153488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728</xdr:row>
      <xdr:rowOff>0</xdr:rowOff>
    </xdr:from>
    <xdr:ext cx="1921468" cy="195685"/>
    <xdr:sp macro="" textlink="">
      <xdr:nvSpPr>
        <xdr:cNvPr id="7462" name="Drop Down 20" hidden="1">
          <a:extLst>
            <a:ext uri="{63B3BB69-23CF-44E3-9099-C40C66FF867C}">
              <a14:compatExt xmlns:a14="http://schemas.microsoft.com/office/drawing/2010/main" spid="_x0000_s2068"/>
            </a:ext>
            <a:ext uri="{FF2B5EF4-FFF2-40B4-BE49-F238E27FC236}">
              <a16:creationId xmlns:a16="http://schemas.microsoft.com/office/drawing/2014/main" id="{96905B53-98CE-4625-9649-5A83F1EF3CB5}"/>
            </a:ext>
          </a:extLst>
        </xdr:cNvPr>
        <xdr:cNvSpPr/>
      </xdr:nvSpPr>
      <xdr:spPr bwMode="auto">
        <a:xfrm>
          <a:off x="7010400" y="1153488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63" name="Drop Down 24" hidden="1">
          <a:extLst>
            <a:ext uri="{63B3BB69-23CF-44E3-9099-C40C66FF867C}">
              <a14:compatExt xmlns:a14="http://schemas.microsoft.com/office/drawing/2010/main" spid="_x0000_s2072"/>
            </a:ext>
            <a:ext uri="{FF2B5EF4-FFF2-40B4-BE49-F238E27FC236}">
              <a16:creationId xmlns:a16="http://schemas.microsoft.com/office/drawing/2014/main" id="{360C5635-30FA-4437-A070-E4AF5CA73C24}"/>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64" name="Drop Down 24" hidden="1">
          <a:extLst>
            <a:ext uri="{63B3BB69-23CF-44E3-9099-C40C66FF867C}">
              <a14:compatExt xmlns:a14="http://schemas.microsoft.com/office/drawing/2010/main" spid="_x0000_s2072"/>
            </a:ext>
            <a:ext uri="{FF2B5EF4-FFF2-40B4-BE49-F238E27FC236}">
              <a16:creationId xmlns:a16="http://schemas.microsoft.com/office/drawing/2014/main" id="{81D8D274-D8F7-42EF-A56C-FF629D3E1EF0}"/>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65" name="Drop Down 24" hidden="1">
          <a:extLst>
            <a:ext uri="{63B3BB69-23CF-44E3-9099-C40C66FF867C}">
              <a14:compatExt xmlns:a14="http://schemas.microsoft.com/office/drawing/2010/main" spid="_x0000_s2072"/>
            </a:ext>
            <a:ext uri="{FF2B5EF4-FFF2-40B4-BE49-F238E27FC236}">
              <a16:creationId xmlns:a16="http://schemas.microsoft.com/office/drawing/2014/main" id="{A7E448A3-8CBF-440E-816B-A35A91E59BD6}"/>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66" name="Drop Down 24" hidden="1">
          <a:extLst>
            <a:ext uri="{63B3BB69-23CF-44E3-9099-C40C66FF867C}">
              <a14:compatExt xmlns:a14="http://schemas.microsoft.com/office/drawing/2010/main" spid="_x0000_s2072"/>
            </a:ext>
            <a:ext uri="{FF2B5EF4-FFF2-40B4-BE49-F238E27FC236}">
              <a16:creationId xmlns:a16="http://schemas.microsoft.com/office/drawing/2014/main" id="{1734EDDF-1EE2-4E55-91C7-803E3BC82F97}"/>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67" name="Drop Down 24" hidden="1">
          <a:extLst>
            <a:ext uri="{63B3BB69-23CF-44E3-9099-C40C66FF867C}">
              <a14:compatExt xmlns:a14="http://schemas.microsoft.com/office/drawing/2010/main" spid="_x0000_s2072"/>
            </a:ext>
            <a:ext uri="{FF2B5EF4-FFF2-40B4-BE49-F238E27FC236}">
              <a16:creationId xmlns:a16="http://schemas.microsoft.com/office/drawing/2014/main" id="{096F6A3F-20B0-449B-AEDD-A0EECEA330C3}"/>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68" name="Drop Down 24" hidden="1">
          <a:extLst>
            <a:ext uri="{63B3BB69-23CF-44E3-9099-C40C66FF867C}">
              <a14:compatExt xmlns:a14="http://schemas.microsoft.com/office/drawing/2010/main" spid="_x0000_s2072"/>
            </a:ext>
            <a:ext uri="{FF2B5EF4-FFF2-40B4-BE49-F238E27FC236}">
              <a16:creationId xmlns:a16="http://schemas.microsoft.com/office/drawing/2014/main" id="{1731ECCB-AC25-4648-8FEC-36D0CDFCAD0C}"/>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69" name="Drop Down 24" hidden="1">
          <a:extLst>
            <a:ext uri="{63B3BB69-23CF-44E3-9099-C40C66FF867C}">
              <a14:compatExt xmlns:a14="http://schemas.microsoft.com/office/drawing/2010/main" spid="_x0000_s2072"/>
            </a:ext>
            <a:ext uri="{FF2B5EF4-FFF2-40B4-BE49-F238E27FC236}">
              <a16:creationId xmlns:a16="http://schemas.microsoft.com/office/drawing/2014/main" id="{660D0302-4C30-40E7-A991-BC3795E2B694}"/>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70" name="Drop Down 24" hidden="1">
          <a:extLst>
            <a:ext uri="{63B3BB69-23CF-44E3-9099-C40C66FF867C}">
              <a14:compatExt xmlns:a14="http://schemas.microsoft.com/office/drawing/2010/main" spid="_x0000_s2072"/>
            </a:ext>
            <a:ext uri="{FF2B5EF4-FFF2-40B4-BE49-F238E27FC236}">
              <a16:creationId xmlns:a16="http://schemas.microsoft.com/office/drawing/2014/main" id="{F97ABCC6-E8A0-4EDF-B7C6-642C77DD412A}"/>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71" name="Drop Down 24" hidden="1">
          <a:extLst>
            <a:ext uri="{63B3BB69-23CF-44E3-9099-C40C66FF867C}">
              <a14:compatExt xmlns:a14="http://schemas.microsoft.com/office/drawing/2010/main" spid="_x0000_s2072"/>
            </a:ext>
            <a:ext uri="{FF2B5EF4-FFF2-40B4-BE49-F238E27FC236}">
              <a16:creationId xmlns:a16="http://schemas.microsoft.com/office/drawing/2014/main" id="{4066957F-F5C3-4379-9255-6CD514649D43}"/>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72" name="Drop Down 24" hidden="1">
          <a:extLst>
            <a:ext uri="{63B3BB69-23CF-44E3-9099-C40C66FF867C}">
              <a14:compatExt xmlns:a14="http://schemas.microsoft.com/office/drawing/2010/main" spid="_x0000_s2072"/>
            </a:ext>
            <a:ext uri="{FF2B5EF4-FFF2-40B4-BE49-F238E27FC236}">
              <a16:creationId xmlns:a16="http://schemas.microsoft.com/office/drawing/2014/main" id="{D9B2D28F-3CD6-4EE5-8709-B33989633605}"/>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73" name="Drop Down 24" hidden="1">
          <a:extLst>
            <a:ext uri="{63B3BB69-23CF-44E3-9099-C40C66FF867C}">
              <a14:compatExt xmlns:a14="http://schemas.microsoft.com/office/drawing/2010/main" spid="_x0000_s2072"/>
            </a:ext>
            <a:ext uri="{FF2B5EF4-FFF2-40B4-BE49-F238E27FC236}">
              <a16:creationId xmlns:a16="http://schemas.microsoft.com/office/drawing/2014/main" id="{93164A9A-8D62-4E04-8AFC-FDF98B3E6A3B}"/>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74" name="Drop Down 24" hidden="1">
          <a:extLst>
            <a:ext uri="{63B3BB69-23CF-44E3-9099-C40C66FF867C}">
              <a14:compatExt xmlns:a14="http://schemas.microsoft.com/office/drawing/2010/main" spid="_x0000_s2072"/>
            </a:ext>
            <a:ext uri="{FF2B5EF4-FFF2-40B4-BE49-F238E27FC236}">
              <a16:creationId xmlns:a16="http://schemas.microsoft.com/office/drawing/2014/main" id="{DBF64F03-6EA9-4987-9E07-55D5E3B05A29}"/>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75" name="Drop Down 24" hidden="1">
          <a:extLst>
            <a:ext uri="{63B3BB69-23CF-44E3-9099-C40C66FF867C}">
              <a14:compatExt xmlns:a14="http://schemas.microsoft.com/office/drawing/2010/main" spid="_x0000_s2072"/>
            </a:ext>
            <a:ext uri="{FF2B5EF4-FFF2-40B4-BE49-F238E27FC236}">
              <a16:creationId xmlns:a16="http://schemas.microsoft.com/office/drawing/2014/main" id="{2013ADA4-5234-4254-B11F-7516A65EF1BC}"/>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76" name="Drop Down 24" hidden="1">
          <a:extLst>
            <a:ext uri="{63B3BB69-23CF-44E3-9099-C40C66FF867C}">
              <a14:compatExt xmlns:a14="http://schemas.microsoft.com/office/drawing/2010/main" spid="_x0000_s2072"/>
            </a:ext>
            <a:ext uri="{FF2B5EF4-FFF2-40B4-BE49-F238E27FC236}">
              <a16:creationId xmlns:a16="http://schemas.microsoft.com/office/drawing/2014/main" id="{BF419BF6-3981-443D-9620-6A31F64DD17F}"/>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77" name="Drop Down 24" hidden="1">
          <a:extLst>
            <a:ext uri="{63B3BB69-23CF-44E3-9099-C40C66FF867C}">
              <a14:compatExt xmlns:a14="http://schemas.microsoft.com/office/drawing/2010/main" spid="_x0000_s2072"/>
            </a:ext>
            <a:ext uri="{FF2B5EF4-FFF2-40B4-BE49-F238E27FC236}">
              <a16:creationId xmlns:a16="http://schemas.microsoft.com/office/drawing/2014/main" id="{A8611C56-487A-4E50-B411-7175AA1B9A56}"/>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78" name="Drop Down 24" hidden="1">
          <a:extLst>
            <a:ext uri="{63B3BB69-23CF-44E3-9099-C40C66FF867C}">
              <a14:compatExt xmlns:a14="http://schemas.microsoft.com/office/drawing/2010/main" spid="_x0000_s2072"/>
            </a:ext>
            <a:ext uri="{FF2B5EF4-FFF2-40B4-BE49-F238E27FC236}">
              <a16:creationId xmlns:a16="http://schemas.microsoft.com/office/drawing/2014/main" id="{A8BEEB33-5AFD-43B1-97D7-5172F9EAC2AE}"/>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79" name="Drop Down 24" hidden="1">
          <a:extLst>
            <a:ext uri="{63B3BB69-23CF-44E3-9099-C40C66FF867C}">
              <a14:compatExt xmlns:a14="http://schemas.microsoft.com/office/drawing/2010/main" spid="_x0000_s2072"/>
            </a:ext>
            <a:ext uri="{FF2B5EF4-FFF2-40B4-BE49-F238E27FC236}">
              <a16:creationId xmlns:a16="http://schemas.microsoft.com/office/drawing/2014/main" id="{21D64A46-3CB9-4C0B-B0A6-4BB633FC0195}"/>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80" name="Drop Down 24" hidden="1">
          <a:extLst>
            <a:ext uri="{63B3BB69-23CF-44E3-9099-C40C66FF867C}">
              <a14:compatExt xmlns:a14="http://schemas.microsoft.com/office/drawing/2010/main" spid="_x0000_s2072"/>
            </a:ext>
            <a:ext uri="{FF2B5EF4-FFF2-40B4-BE49-F238E27FC236}">
              <a16:creationId xmlns:a16="http://schemas.microsoft.com/office/drawing/2014/main" id="{339B5191-67F6-4588-A2B7-54716AAE7533}"/>
            </a:ext>
          </a:extLst>
        </xdr:cNvPr>
        <xdr:cNvSpPr/>
      </xdr:nvSpPr>
      <xdr:spPr bwMode="auto">
        <a:xfrm>
          <a:off x="4612341" y="1206918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81" name="Drop Down 24" hidden="1">
          <a:extLst>
            <a:ext uri="{63B3BB69-23CF-44E3-9099-C40C66FF867C}">
              <a14:compatExt xmlns:a14="http://schemas.microsoft.com/office/drawing/2010/main" spid="_x0000_s2072"/>
            </a:ext>
            <a:ext uri="{FF2B5EF4-FFF2-40B4-BE49-F238E27FC236}">
              <a16:creationId xmlns:a16="http://schemas.microsoft.com/office/drawing/2014/main" id="{DD3A4E48-68D2-4E62-B0C5-C10A55FF456D}"/>
            </a:ext>
          </a:extLst>
        </xdr:cNvPr>
        <xdr:cNvSpPr/>
      </xdr:nvSpPr>
      <xdr:spPr bwMode="auto">
        <a:xfrm>
          <a:off x="4612341" y="1206918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82" name="Drop Down 24" hidden="1">
          <a:extLst>
            <a:ext uri="{63B3BB69-23CF-44E3-9099-C40C66FF867C}">
              <a14:compatExt xmlns:a14="http://schemas.microsoft.com/office/drawing/2010/main" spid="_x0000_s2072"/>
            </a:ext>
            <a:ext uri="{FF2B5EF4-FFF2-40B4-BE49-F238E27FC236}">
              <a16:creationId xmlns:a16="http://schemas.microsoft.com/office/drawing/2014/main" id="{84BBA1EC-6B41-46C2-98E2-C2933615712E}"/>
            </a:ext>
          </a:extLst>
        </xdr:cNvPr>
        <xdr:cNvSpPr/>
      </xdr:nvSpPr>
      <xdr:spPr bwMode="auto">
        <a:xfrm>
          <a:off x="4612341" y="1206918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83" name="Drop Down 24" hidden="1">
          <a:extLst>
            <a:ext uri="{63B3BB69-23CF-44E3-9099-C40C66FF867C}">
              <a14:compatExt xmlns:a14="http://schemas.microsoft.com/office/drawing/2010/main" spid="_x0000_s2072"/>
            </a:ext>
            <a:ext uri="{FF2B5EF4-FFF2-40B4-BE49-F238E27FC236}">
              <a16:creationId xmlns:a16="http://schemas.microsoft.com/office/drawing/2014/main" id="{ECA2E6A8-1648-4975-BAD7-B61130BF7535}"/>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84" name="Drop Down 24" hidden="1">
          <a:extLst>
            <a:ext uri="{63B3BB69-23CF-44E3-9099-C40C66FF867C}">
              <a14:compatExt xmlns:a14="http://schemas.microsoft.com/office/drawing/2010/main" spid="_x0000_s2072"/>
            </a:ext>
            <a:ext uri="{FF2B5EF4-FFF2-40B4-BE49-F238E27FC236}">
              <a16:creationId xmlns:a16="http://schemas.microsoft.com/office/drawing/2014/main" id="{B7646488-09EF-498F-A772-1A1D19221BA4}"/>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485" name="Drop Down 24" hidden="1">
          <a:extLst>
            <a:ext uri="{63B3BB69-23CF-44E3-9099-C40C66FF867C}">
              <a14:compatExt xmlns:a14="http://schemas.microsoft.com/office/drawing/2010/main" spid="_x0000_s2072"/>
            </a:ext>
            <a:ext uri="{FF2B5EF4-FFF2-40B4-BE49-F238E27FC236}">
              <a16:creationId xmlns:a16="http://schemas.microsoft.com/office/drawing/2014/main" id="{4AF3DC8D-F1B2-43CD-9A33-01BD1F06DE27}"/>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86" name="Drop Down 24" hidden="1">
          <a:extLst>
            <a:ext uri="{63B3BB69-23CF-44E3-9099-C40C66FF867C}">
              <a14:compatExt xmlns:a14="http://schemas.microsoft.com/office/drawing/2010/main" spid="_x0000_s2072"/>
            </a:ext>
            <a:ext uri="{FF2B5EF4-FFF2-40B4-BE49-F238E27FC236}">
              <a16:creationId xmlns:a16="http://schemas.microsoft.com/office/drawing/2014/main" id="{18AC4557-5555-4B63-814D-1511F69AB0EF}"/>
            </a:ext>
          </a:extLst>
        </xdr:cNvPr>
        <xdr:cNvSpPr/>
      </xdr:nvSpPr>
      <xdr:spPr bwMode="auto">
        <a:xfrm>
          <a:off x="4612341" y="1206918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87" name="Drop Down 24" hidden="1">
          <a:extLst>
            <a:ext uri="{63B3BB69-23CF-44E3-9099-C40C66FF867C}">
              <a14:compatExt xmlns:a14="http://schemas.microsoft.com/office/drawing/2010/main" spid="_x0000_s2072"/>
            </a:ext>
            <a:ext uri="{FF2B5EF4-FFF2-40B4-BE49-F238E27FC236}">
              <a16:creationId xmlns:a16="http://schemas.microsoft.com/office/drawing/2014/main" id="{A711BE74-D155-4971-91CB-5BA4F41E7D4A}"/>
            </a:ext>
          </a:extLst>
        </xdr:cNvPr>
        <xdr:cNvSpPr/>
      </xdr:nvSpPr>
      <xdr:spPr bwMode="auto">
        <a:xfrm>
          <a:off x="4612341" y="1206918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88" name="Drop Down 24" hidden="1">
          <a:extLst>
            <a:ext uri="{63B3BB69-23CF-44E3-9099-C40C66FF867C}">
              <a14:compatExt xmlns:a14="http://schemas.microsoft.com/office/drawing/2010/main" spid="_x0000_s2072"/>
            </a:ext>
            <a:ext uri="{FF2B5EF4-FFF2-40B4-BE49-F238E27FC236}">
              <a16:creationId xmlns:a16="http://schemas.microsoft.com/office/drawing/2014/main" id="{5EE446F5-6BD0-4610-907D-A58A39D52D45}"/>
            </a:ext>
          </a:extLst>
        </xdr:cNvPr>
        <xdr:cNvSpPr/>
      </xdr:nvSpPr>
      <xdr:spPr bwMode="auto">
        <a:xfrm>
          <a:off x="4612341" y="1206918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89" name="Drop Down 24" hidden="1">
          <a:extLst>
            <a:ext uri="{63B3BB69-23CF-44E3-9099-C40C66FF867C}">
              <a14:compatExt xmlns:a14="http://schemas.microsoft.com/office/drawing/2010/main" spid="_x0000_s2072"/>
            </a:ext>
            <a:ext uri="{FF2B5EF4-FFF2-40B4-BE49-F238E27FC236}">
              <a16:creationId xmlns:a16="http://schemas.microsoft.com/office/drawing/2014/main" id="{F12243F3-2B6B-4177-8AB5-1DF436946D89}"/>
            </a:ext>
          </a:extLst>
        </xdr:cNvPr>
        <xdr:cNvSpPr/>
      </xdr:nvSpPr>
      <xdr:spPr bwMode="auto">
        <a:xfrm>
          <a:off x="4612341" y="12091595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0" name="Drop Down 24" hidden="1">
          <a:extLst>
            <a:ext uri="{63B3BB69-23CF-44E3-9099-C40C66FF867C}">
              <a14:compatExt xmlns:a14="http://schemas.microsoft.com/office/drawing/2010/main" spid="_x0000_s2072"/>
            </a:ext>
            <a:ext uri="{FF2B5EF4-FFF2-40B4-BE49-F238E27FC236}">
              <a16:creationId xmlns:a16="http://schemas.microsoft.com/office/drawing/2014/main" id="{F4997024-73D0-4389-ACF8-FAF7ED80212C}"/>
            </a:ext>
          </a:extLst>
        </xdr:cNvPr>
        <xdr:cNvSpPr/>
      </xdr:nvSpPr>
      <xdr:spPr bwMode="auto">
        <a:xfrm>
          <a:off x="4612341" y="12091595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1" name="Drop Down 24" hidden="1">
          <a:extLst>
            <a:ext uri="{63B3BB69-23CF-44E3-9099-C40C66FF867C}">
              <a14:compatExt xmlns:a14="http://schemas.microsoft.com/office/drawing/2010/main" spid="_x0000_s2072"/>
            </a:ext>
            <a:ext uri="{FF2B5EF4-FFF2-40B4-BE49-F238E27FC236}">
              <a16:creationId xmlns:a16="http://schemas.microsoft.com/office/drawing/2014/main" id="{622298BD-321A-472C-8AF7-CAECA35448F1}"/>
            </a:ext>
          </a:extLst>
        </xdr:cNvPr>
        <xdr:cNvSpPr/>
      </xdr:nvSpPr>
      <xdr:spPr bwMode="auto">
        <a:xfrm>
          <a:off x="4612341" y="120915953"/>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2" name="Drop Down 24" hidden="1">
          <a:extLst>
            <a:ext uri="{63B3BB69-23CF-44E3-9099-C40C66FF867C}">
              <a14:compatExt xmlns:a14="http://schemas.microsoft.com/office/drawing/2010/main" spid="_x0000_s2072"/>
            </a:ext>
            <a:ext uri="{FF2B5EF4-FFF2-40B4-BE49-F238E27FC236}">
              <a16:creationId xmlns:a16="http://schemas.microsoft.com/office/drawing/2014/main" id="{7D9C9AF5-FFB1-415C-BD98-7DDD4BE55DAB}"/>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3" name="Drop Down 24" hidden="1">
          <a:extLst>
            <a:ext uri="{63B3BB69-23CF-44E3-9099-C40C66FF867C}">
              <a14:compatExt xmlns:a14="http://schemas.microsoft.com/office/drawing/2010/main" spid="_x0000_s2072"/>
            </a:ext>
            <a:ext uri="{FF2B5EF4-FFF2-40B4-BE49-F238E27FC236}">
              <a16:creationId xmlns:a16="http://schemas.microsoft.com/office/drawing/2014/main" id="{093BF40C-86A3-426A-86EA-F6510BEE3017}"/>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4" name="Drop Down 24" hidden="1">
          <a:extLst>
            <a:ext uri="{63B3BB69-23CF-44E3-9099-C40C66FF867C}">
              <a14:compatExt xmlns:a14="http://schemas.microsoft.com/office/drawing/2010/main" spid="_x0000_s2072"/>
            </a:ext>
            <a:ext uri="{FF2B5EF4-FFF2-40B4-BE49-F238E27FC236}">
              <a16:creationId xmlns:a16="http://schemas.microsoft.com/office/drawing/2014/main" id="{F13A8B7E-5171-4B5C-93E7-394EB5BCFC2A}"/>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5" name="Drop Down 24" hidden="1">
          <a:extLst>
            <a:ext uri="{63B3BB69-23CF-44E3-9099-C40C66FF867C}">
              <a14:compatExt xmlns:a14="http://schemas.microsoft.com/office/drawing/2010/main" spid="_x0000_s2072"/>
            </a:ext>
            <a:ext uri="{FF2B5EF4-FFF2-40B4-BE49-F238E27FC236}">
              <a16:creationId xmlns:a16="http://schemas.microsoft.com/office/drawing/2014/main" id="{8181F256-31A9-4A86-B323-259B3AE292BE}"/>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6" name="Drop Down 24" hidden="1">
          <a:extLst>
            <a:ext uri="{63B3BB69-23CF-44E3-9099-C40C66FF867C}">
              <a14:compatExt xmlns:a14="http://schemas.microsoft.com/office/drawing/2010/main" spid="_x0000_s2072"/>
            </a:ext>
            <a:ext uri="{FF2B5EF4-FFF2-40B4-BE49-F238E27FC236}">
              <a16:creationId xmlns:a16="http://schemas.microsoft.com/office/drawing/2014/main" id="{0871A6EF-CB3E-496D-9FE7-D5A86A1FCBEC}"/>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7" name="Drop Down 24" hidden="1">
          <a:extLst>
            <a:ext uri="{63B3BB69-23CF-44E3-9099-C40C66FF867C}">
              <a14:compatExt xmlns:a14="http://schemas.microsoft.com/office/drawing/2010/main" spid="_x0000_s2072"/>
            </a:ext>
            <a:ext uri="{FF2B5EF4-FFF2-40B4-BE49-F238E27FC236}">
              <a16:creationId xmlns:a16="http://schemas.microsoft.com/office/drawing/2014/main" id="{C0AAC495-160A-46BD-B043-859F78AD80D6}"/>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8" name="Drop Down 24" hidden="1">
          <a:extLst>
            <a:ext uri="{63B3BB69-23CF-44E3-9099-C40C66FF867C}">
              <a14:compatExt xmlns:a14="http://schemas.microsoft.com/office/drawing/2010/main" spid="_x0000_s2072"/>
            </a:ext>
            <a:ext uri="{FF2B5EF4-FFF2-40B4-BE49-F238E27FC236}">
              <a16:creationId xmlns:a16="http://schemas.microsoft.com/office/drawing/2014/main" id="{F1C5704F-9BCF-4322-B2D7-9A3A577A9DBB}"/>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499" name="Drop Down 24" hidden="1">
          <a:extLst>
            <a:ext uri="{63B3BB69-23CF-44E3-9099-C40C66FF867C}">
              <a14:compatExt xmlns:a14="http://schemas.microsoft.com/office/drawing/2010/main" spid="_x0000_s2072"/>
            </a:ext>
            <a:ext uri="{FF2B5EF4-FFF2-40B4-BE49-F238E27FC236}">
              <a16:creationId xmlns:a16="http://schemas.microsoft.com/office/drawing/2014/main" id="{DA3B5494-4F91-4EB6-99F4-85829456F752}"/>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0" name="Drop Down 24" hidden="1">
          <a:extLst>
            <a:ext uri="{63B3BB69-23CF-44E3-9099-C40C66FF867C}">
              <a14:compatExt xmlns:a14="http://schemas.microsoft.com/office/drawing/2010/main" spid="_x0000_s2072"/>
            </a:ext>
            <a:ext uri="{FF2B5EF4-FFF2-40B4-BE49-F238E27FC236}">
              <a16:creationId xmlns:a16="http://schemas.microsoft.com/office/drawing/2014/main" id="{CC3A7003-99EA-4EEB-A17B-EE249EB94934}"/>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1" name="Drop Down 24" hidden="1">
          <a:extLst>
            <a:ext uri="{63B3BB69-23CF-44E3-9099-C40C66FF867C}">
              <a14:compatExt xmlns:a14="http://schemas.microsoft.com/office/drawing/2010/main" spid="_x0000_s2072"/>
            </a:ext>
            <a:ext uri="{FF2B5EF4-FFF2-40B4-BE49-F238E27FC236}">
              <a16:creationId xmlns:a16="http://schemas.microsoft.com/office/drawing/2014/main" id="{3DECB68C-A700-4CAA-8DE9-0D19CC2E2370}"/>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2" name="Drop Down 24" hidden="1">
          <a:extLst>
            <a:ext uri="{63B3BB69-23CF-44E3-9099-C40C66FF867C}">
              <a14:compatExt xmlns:a14="http://schemas.microsoft.com/office/drawing/2010/main" spid="_x0000_s2072"/>
            </a:ext>
            <a:ext uri="{FF2B5EF4-FFF2-40B4-BE49-F238E27FC236}">
              <a16:creationId xmlns:a16="http://schemas.microsoft.com/office/drawing/2014/main" id="{446838B7-B49E-43BB-9217-BDE2ADDB4E95}"/>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3" name="Drop Down 24" hidden="1">
          <a:extLst>
            <a:ext uri="{63B3BB69-23CF-44E3-9099-C40C66FF867C}">
              <a14:compatExt xmlns:a14="http://schemas.microsoft.com/office/drawing/2010/main" spid="_x0000_s2072"/>
            </a:ext>
            <a:ext uri="{FF2B5EF4-FFF2-40B4-BE49-F238E27FC236}">
              <a16:creationId xmlns:a16="http://schemas.microsoft.com/office/drawing/2014/main" id="{F4B9CD0A-E7E9-46E7-B682-611798545585}"/>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4" name="Drop Down 24" hidden="1">
          <a:extLst>
            <a:ext uri="{63B3BB69-23CF-44E3-9099-C40C66FF867C}">
              <a14:compatExt xmlns:a14="http://schemas.microsoft.com/office/drawing/2010/main" spid="_x0000_s2072"/>
            </a:ext>
            <a:ext uri="{FF2B5EF4-FFF2-40B4-BE49-F238E27FC236}">
              <a16:creationId xmlns:a16="http://schemas.microsoft.com/office/drawing/2014/main" id="{0671B16A-95E9-4D05-B71D-1276F52D8DB5}"/>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5" name="Drop Down 24" hidden="1">
          <a:extLst>
            <a:ext uri="{63B3BB69-23CF-44E3-9099-C40C66FF867C}">
              <a14:compatExt xmlns:a14="http://schemas.microsoft.com/office/drawing/2010/main" spid="_x0000_s2072"/>
            </a:ext>
            <a:ext uri="{FF2B5EF4-FFF2-40B4-BE49-F238E27FC236}">
              <a16:creationId xmlns:a16="http://schemas.microsoft.com/office/drawing/2014/main" id="{3FFD826B-15DF-4505-98E2-B149B061ACBB}"/>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6" name="Drop Down 24" hidden="1">
          <a:extLst>
            <a:ext uri="{63B3BB69-23CF-44E3-9099-C40C66FF867C}">
              <a14:compatExt xmlns:a14="http://schemas.microsoft.com/office/drawing/2010/main" spid="_x0000_s2072"/>
            </a:ext>
            <a:ext uri="{FF2B5EF4-FFF2-40B4-BE49-F238E27FC236}">
              <a16:creationId xmlns:a16="http://schemas.microsoft.com/office/drawing/2014/main" id="{D7CA9182-00B9-46B6-9985-59DD973DC936}"/>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7" name="Drop Down 24" hidden="1">
          <a:extLst>
            <a:ext uri="{63B3BB69-23CF-44E3-9099-C40C66FF867C}">
              <a14:compatExt xmlns:a14="http://schemas.microsoft.com/office/drawing/2010/main" spid="_x0000_s2072"/>
            </a:ext>
            <a:ext uri="{FF2B5EF4-FFF2-40B4-BE49-F238E27FC236}">
              <a16:creationId xmlns:a16="http://schemas.microsoft.com/office/drawing/2014/main" id="{4C1A01A1-73C9-4D1A-8F6D-D23BB1ACAF74}"/>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8" name="Drop Down 24" hidden="1">
          <a:extLst>
            <a:ext uri="{63B3BB69-23CF-44E3-9099-C40C66FF867C}">
              <a14:compatExt xmlns:a14="http://schemas.microsoft.com/office/drawing/2010/main" spid="_x0000_s2072"/>
            </a:ext>
            <a:ext uri="{FF2B5EF4-FFF2-40B4-BE49-F238E27FC236}">
              <a16:creationId xmlns:a16="http://schemas.microsoft.com/office/drawing/2014/main" id="{58FD752E-23AC-4967-8143-AC675C4934F2}"/>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09" name="Drop Down 24" hidden="1">
          <a:extLst>
            <a:ext uri="{63B3BB69-23CF-44E3-9099-C40C66FF867C}">
              <a14:compatExt xmlns:a14="http://schemas.microsoft.com/office/drawing/2010/main" spid="_x0000_s2072"/>
            </a:ext>
            <a:ext uri="{FF2B5EF4-FFF2-40B4-BE49-F238E27FC236}">
              <a16:creationId xmlns:a16="http://schemas.microsoft.com/office/drawing/2014/main" id="{511E6F1F-EA31-4433-A94F-93DAE900FFB6}"/>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10" name="Drop Down 24" hidden="1">
          <a:extLst>
            <a:ext uri="{63B3BB69-23CF-44E3-9099-C40C66FF867C}">
              <a14:compatExt xmlns:a14="http://schemas.microsoft.com/office/drawing/2010/main" spid="_x0000_s2072"/>
            </a:ext>
            <a:ext uri="{FF2B5EF4-FFF2-40B4-BE49-F238E27FC236}">
              <a16:creationId xmlns:a16="http://schemas.microsoft.com/office/drawing/2014/main" id="{046A380C-4AFC-4E9B-AB98-D1892F24E4A9}"/>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11" name="Drop Down 24" hidden="1">
          <a:extLst>
            <a:ext uri="{63B3BB69-23CF-44E3-9099-C40C66FF867C}">
              <a14:compatExt xmlns:a14="http://schemas.microsoft.com/office/drawing/2010/main" spid="_x0000_s2072"/>
            </a:ext>
            <a:ext uri="{FF2B5EF4-FFF2-40B4-BE49-F238E27FC236}">
              <a16:creationId xmlns:a16="http://schemas.microsoft.com/office/drawing/2014/main" id="{C51E3881-9C75-4A19-81A3-F3C00B0F96C9}"/>
            </a:ext>
          </a:extLst>
        </xdr:cNvPr>
        <xdr:cNvSpPr/>
      </xdr:nvSpPr>
      <xdr:spPr bwMode="auto">
        <a:xfrm>
          <a:off x="4612341" y="1210504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2" name="Drop Down 24" hidden="1">
          <a:extLst>
            <a:ext uri="{63B3BB69-23CF-44E3-9099-C40C66FF867C}">
              <a14:compatExt xmlns:a14="http://schemas.microsoft.com/office/drawing/2010/main" spid="_x0000_s2072"/>
            </a:ext>
            <a:ext uri="{FF2B5EF4-FFF2-40B4-BE49-F238E27FC236}">
              <a16:creationId xmlns:a16="http://schemas.microsoft.com/office/drawing/2014/main" id="{FFDB1210-F706-4ADE-A2C9-F7CC399A851F}"/>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3" name="Drop Down 24" hidden="1">
          <a:extLst>
            <a:ext uri="{63B3BB69-23CF-44E3-9099-C40C66FF867C}">
              <a14:compatExt xmlns:a14="http://schemas.microsoft.com/office/drawing/2010/main" spid="_x0000_s2072"/>
            </a:ext>
            <a:ext uri="{FF2B5EF4-FFF2-40B4-BE49-F238E27FC236}">
              <a16:creationId xmlns:a16="http://schemas.microsoft.com/office/drawing/2014/main" id="{23427C2C-D8E9-4FFB-A297-CB364CBD9423}"/>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4" name="Drop Down 24" hidden="1">
          <a:extLst>
            <a:ext uri="{63B3BB69-23CF-44E3-9099-C40C66FF867C}">
              <a14:compatExt xmlns:a14="http://schemas.microsoft.com/office/drawing/2010/main" spid="_x0000_s2072"/>
            </a:ext>
            <a:ext uri="{FF2B5EF4-FFF2-40B4-BE49-F238E27FC236}">
              <a16:creationId xmlns:a16="http://schemas.microsoft.com/office/drawing/2014/main" id="{69321375-86F3-4063-92D1-3523E305D658}"/>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5" name="Drop Down 24" hidden="1">
          <a:extLst>
            <a:ext uri="{63B3BB69-23CF-44E3-9099-C40C66FF867C}">
              <a14:compatExt xmlns:a14="http://schemas.microsoft.com/office/drawing/2010/main" spid="_x0000_s2072"/>
            </a:ext>
            <a:ext uri="{FF2B5EF4-FFF2-40B4-BE49-F238E27FC236}">
              <a16:creationId xmlns:a16="http://schemas.microsoft.com/office/drawing/2014/main" id="{6A7C5D1A-FD3E-4086-A7F2-0AC0B7C2DD98}"/>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6" name="Drop Down 24" hidden="1">
          <a:extLst>
            <a:ext uri="{63B3BB69-23CF-44E3-9099-C40C66FF867C}">
              <a14:compatExt xmlns:a14="http://schemas.microsoft.com/office/drawing/2010/main" spid="_x0000_s2072"/>
            </a:ext>
            <a:ext uri="{FF2B5EF4-FFF2-40B4-BE49-F238E27FC236}">
              <a16:creationId xmlns:a16="http://schemas.microsoft.com/office/drawing/2014/main" id="{E7BBF1EC-3EB5-419F-B10D-92CD2124483C}"/>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7" name="Drop Down 24" hidden="1">
          <a:extLst>
            <a:ext uri="{63B3BB69-23CF-44E3-9099-C40C66FF867C}">
              <a14:compatExt xmlns:a14="http://schemas.microsoft.com/office/drawing/2010/main" spid="_x0000_s2072"/>
            </a:ext>
            <a:ext uri="{FF2B5EF4-FFF2-40B4-BE49-F238E27FC236}">
              <a16:creationId xmlns:a16="http://schemas.microsoft.com/office/drawing/2014/main" id="{6CD2538F-053D-45E8-A33C-B20101D3AF0D}"/>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8" name="Drop Down 24" hidden="1">
          <a:extLst>
            <a:ext uri="{63B3BB69-23CF-44E3-9099-C40C66FF867C}">
              <a14:compatExt xmlns:a14="http://schemas.microsoft.com/office/drawing/2010/main" spid="_x0000_s2072"/>
            </a:ext>
            <a:ext uri="{FF2B5EF4-FFF2-40B4-BE49-F238E27FC236}">
              <a16:creationId xmlns:a16="http://schemas.microsoft.com/office/drawing/2014/main" id="{E3B6DDC5-D619-45CF-B8D9-49A0259845C5}"/>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19" name="Drop Down 24" hidden="1">
          <a:extLst>
            <a:ext uri="{63B3BB69-23CF-44E3-9099-C40C66FF867C}">
              <a14:compatExt xmlns:a14="http://schemas.microsoft.com/office/drawing/2010/main" spid="_x0000_s2072"/>
            </a:ext>
            <a:ext uri="{FF2B5EF4-FFF2-40B4-BE49-F238E27FC236}">
              <a16:creationId xmlns:a16="http://schemas.microsoft.com/office/drawing/2014/main" id="{74A8DD7A-C5E5-4BAA-A2C1-C13BD5B5F8E4}"/>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20" name="Drop Down 24" hidden="1">
          <a:extLst>
            <a:ext uri="{63B3BB69-23CF-44E3-9099-C40C66FF867C}">
              <a14:compatExt xmlns:a14="http://schemas.microsoft.com/office/drawing/2010/main" spid="_x0000_s2072"/>
            </a:ext>
            <a:ext uri="{FF2B5EF4-FFF2-40B4-BE49-F238E27FC236}">
              <a16:creationId xmlns:a16="http://schemas.microsoft.com/office/drawing/2014/main" id="{F293F5B2-9603-4785-88EB-9FED87D57B47}"/>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729</xdr:row>
      <xdr:rowOff>0</xdr:rowOff>
    </xdr:from>
    <xdr:ext cx="2529840" cy="195685"/>
    <xdr:sp macro="" textlink="">
      <xdr:nvSpPr>
        <xdr:cNvPr id="7521" name="Drop Down 4" hidden="1">
          <a:extLst>
            <a:ext uri="{63B3BB69-23CF-44E3-9099-C40C66FF867C}">
              <a14:compatExt xmlns:a14="http://schemas.microsoft.com/office/drawing/2010/main" spid="_x0000_s2052"/>
            </a:ext>
            <a:ext uri="{FF2B5EF4-FFF2-40B4-BE49-F238E27FC236}">
              <a16:creationId xmlns:a16="http://schemas.microsoft.com/office/drawing/2014/main" id="{F273DE87-D35C-46DF-A120-FAD9C956C9C0}"/>
            </a:ext>
          </a:extLst>
        </xdr:cNvPr>
        <xdr:cNvSpPr/>
      </xdr:nvSpPr>
      <xdr:spPr bwMode="auto">
        <a:xfrm>
          <a:off x="6489102" y="115608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729</xdr:row>
      <xdr:rowOff>0</xdr:rowOff>
    </xdr:from>
    <xdr:ext cx="1921468" cy="195685"/>
    <xdr:sp macro="" textlink="">
      <xdr:nvSpPr>
        <xdr:cNvPr id="7522" name="Drop Down 20" hidden="1">
          <a:extLst>
            <a:ext uri="{63B3BB69-23CF-44E3-9099-C40C66FF867C}">
              <a14:compatExt xmlns:a14="http://schemas.microsoft.com/office/drawing/2010/main" spid="_x0000_s2068"/>
            </a:ext>
            <a:ext uri="{FF2B5EF4-FFF2-40B4-BE49-F238E27FC236}">
              <a16:creationId xmlns:a16="http://schemas.microsoft.com/office/drawing/2014/main" id="{B979FE99-3066-4C97-B440-77BE15BECE88}"/>
            </a:ext>
          </a:extLst>
        </xdr:cNvPr>
        <xdr:cNvSpPr/>
      </xdr:nvSpPr>
      <xdr:spPr bwMode="auto">
        <a:xfrm>
          <a:off x="7010400" y="11560884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729</xdr:row>
      <xdr:rowOff>0</xdr:rowOff>
    </xdr:from>
    <xdr:ext cx="2476500" cy="199970"/>
    <xdr:sp macro="" textlink="">
      <xdr:nvSpPr>
        <xdr:cNvPr id="7523" name="Drop Down 24" hidden="1">
          <a:extLst>
            <a:ext uri="{63B3BB69-23CF-44E3-9099-C40C66FF867C}">
              <a14:compatExt xmlns:a14="http://schemas.microsoft.com/office/drawing/2010/main" spid="_x0000_s2072"/>
            </a:ext>
            <a:ext uri="{FF2B5EF4-FFF2-40B4-BE49-F238E27FC236}">
              <a16:creationId xmlns:a16="http://schemas.microsoft.com/office/drawing/2014/main" id="{C7895BC1-ECDA-45D3-A479-3FCB80AA8D6B}"/>
            </a:ext>
          </a:extLst>
        </xdr:cNvPr>
        <xdr:cNvSpPr/>
      </xdr:nvSpPr>
      <xdr:spPr bwMode="auto">
        <a:xfrm>
          <a:off x="4612341" y="11560884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729</xdr:row>
      <xdr:rowOff>0</xdr:rowOff>
    </xdr:from>
    <xdr:ext cx="2529840" cy="195685"/>
    <xdr:sp macro="" textlink="">
      <xdr:nvSpPr>
        <xdr:cNvPr id="7524" name="Drop Down 4" hidden="1">
          <a:extLst>
            <a:ext uri="{63B3BB69-23CF-44E3-9099-C40C66FF867C}">
              <a14:compatExt xmlns:a14="http://schemas.microsoft.com/office/drawing/2010/main" spid="_x0000_s2052"/>
            </a:ext>
            <a:ext uri="{FF2B5EF4-FFF2-40B4-BE49-F238E27FC236}">
              <a16:creationId xmlns:a16="http://schemas.microsoft.com/office/drawing/2014/main" id="{96959B65-3CB6-4C20-B6FC-DB480365D176}"/>
            </a:ext>
          </a:extLst>
        </xdr:cNvPr>
        <xdr:cNvSpPr/>
      </xdr:nvSpPr>
      <xdr:spPr bwMode="auto">
        <a:xfrm>
          <a:off x="6489102" y="115608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729</xdr:row>
      <xdr:rowOff>0</xdr:rowOff>
    </xdr:from>
    <xdr:ext cx="2529840" cy="195685"/>
    <xdr:sp macro="" textlink="">
      <xdr:nvSpPr>
        <xdr:cNvPr id="7525" name="Drop Down 4" hidden="1">
          <a:extLst>
            <a:ext uri="{63B3BB69-23CF-44E3-9099-C40C66FF867C}">
              <a14:compatExt xmlns:a14="http://schemas.microsoft.com/office/drawing/2010/main" spid="_x0000_s2052"/>
            </a:ext>
            <a:ext uri="{FF2B5EF4-FFF2-40B4-BE49-F238E27FC236}">
              <a16:creationId xmlns:a16="http://schemas.microsoft.com/office/drawing/2014/main" id="{E355DCBE-709C-4448-9899-D126AE80E0FE}"/>
            </a:ext>
          </a:extLst>
        </xdr:cNvPr>
        <xdr:cNvSpPr/>
      </xdr:nvSpPr>
      <xdr:spPr bwMode="auto">
        <a:xfrm>
          <a:off x="6178924" y="115608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729</xdr:row>
      <xdr:rowOff>0</xdr:rowOff>
    </xdr:from>
    <xdr:ext cx="2529840" cy="195685"/>
    <xdr:sp macro="" textlink="">
      <xdr:nvSpPr>
        <xdr:cNvPr id="7526" name="Drop Down 4" hidden="1">
          <a:extLst>
            <a:ext uri="{63B3BB69-23CF-44E3-9099-C40C66FF867C}">
              <a14:compatExt xmlns:a14="http://schemas.microsoft.com/office/drawing/2010/main" spid="_x0000_s2052"/>
            </a:ext>
            <a:ext uri="{FF2B5EF4-FFF2-40B4-BE49-F238E27FC236}">
              <a16:creationId xmlns:a16="http://schemas.microsoft.com/office/drawing/2014/main" id="{EBC6F57C-039E-42A2-B311-4B33E2B74E92}"/>
            </a:ext>
          </a:extLst>
        </xdr:cNvPr>
        <xdr:cNvSpPr/>
      </xdr:nvSpPr>
      <xdr:spPr bwMode="auto">
        <a:xfrm>
          <a:off x="6489102" y="115608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729</xdr:row>
      <xdr:rowOff>0</xdr:rowOff>
    </xdr:from>
    <xdr:ext cx="2529840" cy="195685"/>
    <xdr:sp macro="" textlink="">
      <xdr:nvSpPr>
        <xdr:cNvPr id="7527" name="Drop Down 4" hidden="1">
          <a:extLst>
            <a:ext uri="{63B3BB69-23CF-44E3-9099-C40C66FF867C}">
              <a14:compatExt xmlns:a14="http://schemas.microsoft.com/office/drawing/2010/main" spid="_x0000_s2052"/>
            </a:ext>
            <a:ext uri="{FF2B5EF4-FFF2-40B4-BE49-F238E27FC236}">
              <a16:creationId xmlns:a16="http://schemas.microsoft.com/office/drawing/2014/main" id="{E616E027-F0B0-4C84-A80A-2015EF1B3CC6}"/>
            </a:ext>
          </a:extLst>
        </xdr:cNvPr>
        <xdr:cNvSpPr/>
      </xdr:nvSpPr>
      <xdr:spPr bwMode="auto">
        <a:xfrm>
          <a:off x="6178924" y="115608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528" name="Drop Down 24" hidden="1">
          <a:extLst>
            <a:ext uri="{63B3BB69-23CF-44E3-9099-C40C66FF867C}">
              <a14:compatExt xmlns:a14="http://schemas.microsoft.com/office/drawing/2010/main" spid="_x0000_s2072"/>
            </a:ext>
            <a:ext uri="{FF2B5EF4-FFF2-40B4-BE49-F238E27FC236}">
              <a16:creationId xmlns:a16="http://schemas.microsoft.com/office/drawing/2014/main" id="{21437914-24F1-49A2-B692-A4A90877B666}"/>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529" name="Drop Down 24" hidden="1">
          <a:extLst>
            <a:ext uri="{63B3BB69-23CF-44E3-9099-C40C66FF867C}">
              <a14:compatExt xmlns:a14="http://schemas.microsoft.com/office/drawing/2010/main" spid="_x0000_s2072"/>
            </a:ext>
            <a:ext uri="{FF2B5EF4-FFF2-40B4-BE49-F238E27FC236}">
              <a16:creationId xmlns:a16="http://schemas.microsoft.com/office/drawing/2014/main" id="{41271936-6E87-49DD-8177-FB48F58B12A2}"/>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760</xdr:row>
      <xdr:rowOff>0</xdr:rowOff>
    </xdr:from>
    <xdr:ext cx="2476500" cy="199970"/>
    <xdr:sp macro="" textlink="">
      <xdr:nvSpPr>
        <xdr:cNvPr id="7530" name="Drop Down 24" hidden="1">
          <a:extLst>
            <a:ext uri="{63B3BB69-23CF-44E3-9099-C40C66FF867C}">
              <a14:compatExt xmlns:a14="http://schemas.microsoft.com/office/drawing/2010/main" spid="_x0000_s2072"/>
            </a:ext>
            <a:ext uri="{FF2B5EF4-FFF2-40B4-BE49-F238E27FC236}">
              <a16:creationId xmlns:a16="http://schemas.microsoft.com/office/drawing/2014/main" id="{3172FB12-206A-4CD4-A041-389BD63ECE69}"/>
            </a:ext>
          </a:extLst>
        </xdr:cNvPr>
        <xdr:cNvSpPr/>
      </xdr:nvSpPr>
      <xdr:spPr bwMode="auto">
        <a:xfrm>
          <a:off x="4612341" y="1196160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1" name="Drop Down 24" hidden="1">
          <a:extLst>
            <a:ext uri="{63B3BB69-23CF-44E3-9099-C40C66FF867C}">
              <a14:compatExt xmlns:a14="http://schemas.microsoft.com/office/drawing/2010/main" spid="_x0000_s2072"/>
            </a:ext>
            <a:ext uri="{FF2B5EF4-FFF2-40B4-BE49-F238E27FC236}">
              <a16:creationId xmlns:a16="http://schemas.microsoft.com/office/drawing/2014/main" id="{DCCA975C-84CB-44B4-81E9-6EAEA47860C4}"/>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2" name="Drop Down 24" hidden="1">
          <a:extLst>
            <a:ext uri="{63B3BB69-23CF-44E3-9099-C40C66FF867C}">
              <a14:compatExt xmlns:a14="http://schemas.microsoft.com/office/drawing/2010/main" spid="_x0000_s2072"/>
            </a:ext>
            <a:ext uri="{FF2B5EF4-FFF2-40B4-BE49-F238E27FC236}">
              <a16:creationId xmlns:a16="http://schemas.microsoft.com/office/drawing/2014/main" id="{E1F991C3-B669-406A-B471-6270C32D9238}"/>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3" name="Drop Down 24" hidden="1">
          <a:extLst>
            <a:ext uri="{63B3BB69-23CF-44E3-9099-C40C66FF867C}">
              <a14:compatExt xmlns:a14="http://schemas.microsoft.com/office/drawing/2010/main" spid="_x0000_s2072"/>
            </a:ext>
            <a:ext uri="{FF2B5EF4-FFF2-40B4-BE49-F238E27FC236}">
              <a16:creationId xmlns:a16="http://schemas.microsoft.com/office/drawing/2014/main" id="{A0CC0FA8-5B84-41ED-8057-E0C327169B10}"/>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4" name="Drop Down 24" hidden="1">
          <a:extLst>
            <a:ext uri="{63B3BB69-23CF-44E3-9099-C40C66FF867C}">
              <a14:compatExt xmlns:a14="http://schemas.microsoft.com/office/drawing/2010/main" spid="_x0000_s2072"/>
            </a:ext>
            <a:ext uri="{FF2B5EF4-FFF2-40B4-BE49-F238E27FC236}">
              <a16:creationId xmlns:a16="http://schemas.microsoft.com/office/drawing/2014/main" id="{3DBB0298-95C0-4641-9F5B-64F33CCF12F8}"/>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5" name="Drop Down 24" hidden="1">
          <a:extLst>
            <a:ext uri="{63B3BB69-23CF-44E3-9099-C40C66FF867C}">
              <a14:compatExt xmlns:a14="http://schemas.microsoft.com/office/drawing/2010/main" spid="_x0000_s2072"/>
            </a:ext>
            <a:ext uri="{FF2B5EF4-FFF2-40B4-BE49-F238E27FC236}">
              <a16:creationId xmlns:a16="http://schemas.microsoft.com/office/drawing/2014/main" id="{8C537CDE-866F-42C0-A49F-C2F2137C5A8A}"/>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6" name="Drop Down 24" hidden="1">
          <a:extLst>
            <a:ext uri="{63B3BB69-23CF-44E3-9099-C40C66FF867C}">
              <a14:compatExt xmlns:a14="http://schemas.microsoft.com/office/drawing/2010/main" spid="_x0000_s2072"/>
            </a:ext>
            <a:ext uri="{FF2B5EF4-FFF2-40B4-BE49-F238E27FC236}">
              <a16:creationId xmlns:a16="http://schemas.microsoft.com/office/drawing/2014/main" id="{B8E35D7B-B569-42B3-ABA9-10BB5B0CC153}"/>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7" name="Drop Down 24" hidden="1">
          <a:extLst>
            <a:ext uri="{63B3BB69-23CF-44E3-9099-C40C66FF867C}">
              <a14:compatExt xmlns:a14="http://schemas.microsoft.com/office/drawing/2010/main" spid="_x0000_s2072"/>
            </a:ext>
            <a:ext uri="{FF2B5EF4-FFF2-40B4-BE49-F238E27FC236}">
              <a16:creationId xmlns:a16="http://schemas.microsoft.com/office/drawing/2014/main" id="{29C46D87-D4D5-4A76-9F81-838D04C6F1B5}"/>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8" name="Drop Down 24" hidden="1">
          <a:extLst>
            <a:ext uri="{63B3BB69-23CF-44E3-9099-C40C66FF867C}">
              <a14:compatExt xmlns:a14="http://schemas.microsoft.com/office/drawing/2010/main" spid="_x0000_s2072"/>
            </a:ext>
            <a:ext uri="{FF2B5EF4-FFF2-40B4-BE49-F238E27FC236}">
              <a16:creationId xmlns:a16="http://schemas.microsoft.com/office/drawing/2014/main" id="{B081D8E1-683F-46A2-B51D-2F6A9B0499EB}"/>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39" name="Drop Down 24" hidden="1">
          <a:extLst>
            <a:ext uri="{63B3BB69-23CF-44E3-9099-C40C66FF867C}">
              <a14:compatExt xmlns:a14="http://schemas.microsoft.com/office/drawing/2010/main" spid="_x0000_s2072"/>
            </a:ext>
            <a:ext uri="{FF2B5EF4-FFF2-40B4-BE49-F238E27FC236}">
              <a16:creationId xmlns:a16="http://schemas.microsoft.com/office/drawing/2014/main" id="{EBD793AD-FDBF-462E-8361-46EF731B3B49}"/>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0" name="Drop Down 24" hidden="1">
          <a:extLst>
            <a:ext uri="{63B3BB69-23CF-44E3-9099-C40C66FF867C}">
              <a14:compatExt xmlns:a14="http://schemas.microsoft.com/office/drawing/2010/main" spid="_x0000_s2072"/>
            </a:ext>
            <a:ext uri="{FF2B5EF4-FFF2-40B4-BE49-F238E27FC236}">
              <a16:creationId xmlns:a16="http://schemas.microsoft.com/office/drawing/2014/main" id="{2CDC117F-2F52-4A1C-89C1-4D48EB3BDBCC}"/>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1" name="Drop Down 24" hidden="1">
          <a:extLst>
            <a:ext uri="{63B3BB69-23CF-44E3-9099-C40C66FF867C}">
              <a14:compatExt xmlns:a14="http://schemas.microsoft.com/office/drawing/2010/main" spid="_x0000_s2072"/>
            </a:ext>
            <a:ext uri="{FF2B5EF4-FFF2-40B4-BE49-F238E27FC236}">
              <a16:creationId xmlns:a16="http://schemas.microsoft.com/office/drawing/2014/main" id="{3C1547E1-1CD6-48E7-B8B8-C40982332EA6}"/>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2" name="Drop Down 24" hidden="1">
          <a:extLst>
            <a:ext uri="{63B3BB69-23CF-44E3-9099-C40C66FF867C}">
              <a14:compatExt xmlns:a14="http://schemas.microsoft.com/office/drawing/2010/main" spid="_x0000_s2072"/>
            </a:ext>
            <a:ext uri="{FF2B5EF4-FFF2-40B4-BE49-F238E27FC236}">
              <a16:creationId xmlns:a16="http://schemas.microsoft.com/office/drawing/2014/main" id="{20434BB2-EA88-4623-B0DC-395CA273B4B2}"/>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3" name="Drop Down 24" hidden="1">
          <a:extLst>
            <a:ext uri="{63B3BB69-23CF-44E3-9099-C40C66FF867C}">
              <a14:compatExt xmlns:a14="http://schemas.microsoft.com/office/drawing/2010/main" spid="_x0000_s2072"/>
            </a:ext>
            <a:ext uri="{FF2B5EF4-FFF2-40B4-BE49-F238E27FC236}">
              <a16:creationId xmlns:a16="http://schemas.microsoft.com/office/drawing/2014/main" id="{123B9DAB-590A-4386-B7BC-2A62CD4B1B4B}"/>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4" name="Drop Down 24" hidden="1">
          <a:extLst>
            <a:ext uri="{63B3BB69-23CF-44E3-9099-C40C66FF867C}">
              <a14:compatExt xmlns:a14="http://schemas.microsoft.com/office/drawing/2010/main" spid="_x0000_s2072"/>
            </a:ext>
            <a:ext uri="{FF2B5EF4-FFF2-40B4-BE49-F238E27FC236}">
              <a16:creationId xmlns:a16="http://schemas.microsoft.com/office/drawing/2014/main" id="{03F4BFE5-2A33-493D-8F50-1CA51C589274}"/>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5" name="Drop Down 24" hidden="1">
          <a:extLst>
            <a:ext uri="{63B3BB69-23CF-44E3-9099-C40C66FF867C}">
              <a14:compatExt xmlns:a14="http://schemas.microsoft.com/office/drawing/2010/main" spid="_x0000_s2072"/>
            </a:ext>
            <a:ext uri="{FF2B5EF4-FFF2-40B4-BE49-F238E27FC236}">
              <a16:creationId xmlns:a16="http://schemas.microsoft.com/office/drawing/2014/main" id="{1CE1EFEF-EF4E-4EFC-9FD5-FA8704148DC3}"/>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6" name="Drop Down 24" hidden="1">
          <a:extLst>
            <a:ext uri="{63B3BB69-23CF-44E3-9099-C40C66FF867C}">
              <a14:compatExt xmlns:a14="http://schemas.microsoft.com/office/drawing/2010/main" spid="_x0000_s2072"/>
            </a:ext>
            <a:ext uri="{FF2B5EF4-FFF2-40B4-BE49-F238E27FC236}">
              <a16:creationId xmlns:a16="http://schemas.microsoft.com/office/drawing/2014/main" id="{0249EE8C-F2DE-4776-B39D-7DFE973A8917}"/>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7" name="Drop Down 24" hidden="1">
          <a:extLst>
            <a:ext uri="{63B3BB69-23CF-44E3-9099-C40C66FF867C}">
              <a14:compatExt xmlns:a14="http://schemas.microsoft.com/office/drawing/2010/main" spid="_x0000_s2072"/>
            </a:ext>
            <a:ext uri="{FF2B5EF4-FFF2-40B4-BE49-F238E27FC236}">
              <a16:creationId xmlns:a16="http://schemas.microsoft.com/office/drawing/2014/main" id="{C62A2B6D-BD30-4826-80FD-A8905CD696C0}"/>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8" name="Drop Down 24" hidden="1">
          <a:extLst>
            <a:ext uri="{63B3BB69-23CF-44E3-9099-C40C66FF867C}">
              <a14:compatExt xmlns:a14="http://schemas.microsoft.com/office/drawing/2010/main" spid="_x0000_s2072"/>
            </a:ext>
            <a:ext uri="{FF2B5EF4-FFF2-40B4-BE49-F238E27FC236}">
              <a16:creationId xmlns:a16="http://schemas.microsoft.com/office/drawing/2014/main" id="{998CCE58-8B89-4CBF-ABA1-D6CA595F59B9}"/>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49" name="Drop Down 24" hidden="1">
          <a:extLst>
            <a:ext uri="{63B3BB69-23CF-44E3-9099-C40C66FF867C}">
              <a14:compatExt xmlns:a14="http://schemas.microsoft.com/office/drawing/2010/main" spid="_x0000_s2072"/>
            </a:ext>
            <a:ext uri="{FF2B5EF4-FFF2-40B4-BE49-F238E27FC236}">
              <a16:creationId xmlns:a16="http://schemas.microsoft.com/office/drawing/2014/main" id="{B7FE7998-AAA5-422C-8542-354F9A5C2C49}"/>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761</xdr:row>
      <xdr:rowOff>0</xdr:rowOff>
    </xdr:from>
    <xdr:ext cx="2476500" cy="199970"/>
    <xdr:sp macro="" textlink="">
      <xdr:nvSpPr>
        <xdr:cNvPr id="7550" name="Drop Down 24" hidden="1">
          <a:extLst>
            <a:ext uri="{63B3BB69-23CF-44E3-9099-C40C66FF867C}">
              <a14:compatExt xmlns:a14="http://schemas.microsoft.com/office/drawing/2010/main" spid="_x0000_s2072"/>
            </a:ext>
            <a:ext uri="{FF2B5EF4-FFF2-40B4-BE49-F238E27FC236}">
              <a16:creationId xmlns:a16="http://schemas.microsoft.com/office/drawing/2014/main" id="{D08E3F76-16E2-4909-8D7F-BBA171D68447}"/>
            </a:ext>
          </a:extLst>
        </xdr:cNvPr>
        <xdr:cNvSpPr/>
      </xdr:nvSpPr>
      <xdr:spPr bwMode="auto">
        <a:xfrm>
          <a:off x="4612341" y="1197505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1" name="Drop Down 24" hidden="1">
          <a:extLst>
            <a:ext uri="{63B3BB69-23CF-44E3-9099-C40C66FF867C}">
              <a14:compatExt xmlns:a14="http://schemas.microsoft.com/office/drawing/2010/main" spid="_x0000_s2072"/>
            </a:ext>
            <a:ext uri="{FF2B5EF4-FFF2-40B4-BE49-F238E27FC236}">
              <a16:creationId xmlns:a16="http://schemas.microsoft.com/office/drawing/2014/main" id="{9DD46E46-E75F-48C7-8721-56CA78855CEE}"/>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2" name="Drop Down 24" hidden="1">
          <a:extLst>
            <a:ext uri="{63B3BB69-23CF-44E3-9099-C40C66FF867C}">
              <a14:compatExt xmlns:a14="http://schemas.microsoft.com/office/drawing/2010/main" spid="_x0000_s2072"/>
            </a:ext>
            <a:ext uri="{FF2B5EF4-FFF2-40B4-BE49-F238E27FC236}">
              <a16:creationId xmlns:a16="http://schemas.microsoft.com/office/drawing/2014/main" id="{A50B4BEB-3BA5-4BD6-A3B8-A0F1552D7C61}"/>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3" name="Drop Down 24" hidden="1">
          <a:extLst>
            <a:ext uri="{63B3BB69-23CF-44E3-9099-C40C66FF867C}">
              <a14:compatExt xmlns:a14="http://schemas.microsoft.com/office/drawing/2010/main" spid="_x0000_s2072"/>
            </a:ext>
            <a:ext uri="{FF2B5EF4-FFF2-40B4-BE49-F238E27FC236}">
              <a16:creationId xmlns:a16="http://schemas.microsoft.com/office/drawing/2014/main" id="{308EF65E-315A-41DE-B19D-F1A8D58E23BA}"/>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4" name="Drop Down 24" hidden="1">
          <a:extLst>
            <a:ext uri="{63B3BB69-23CF-44E3-9099-C40C66FF867C}">
              <a14:compatExt xmlns:a14="http://schemas.microsoft.com/office/drawing/2010/main" spid="_x0000_s2072"/>
            </a:ext>
            <a:ext uri="{FF2B5EF4-FFF2-40B4-BE49-F238E27FC236}">
              <a16:creationId xmlns:a16="http://schemas.microsoft.com/office/drawing/2014/main" id="{8F7EF42B-1801-4A43-86C9-BE31524F7DA6}"/>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5" name="Drop Down 24" hidden="1">
          <a:extLst>
            <a:ext uri="{63B3BB69-23CF-44E3-9099-C40C66FF867C}">
              <a14:compatExt xmlns:a14="http://schemas.microsoft.com/office/drawing/2010/main" spid="_x0000_s2072"/>
            </a:ext>
            <a:ext uri="{FF2B5EF4-FFF2-40B4-BE49-F238E27FC236}">
              <a16:creationId xmlns:a16="http://schemas.microsoft.com/office/drawing/2014/main" id="{2081CF70-0F70-4588-814D-95290038F2A4}"/>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6" name="Drop Down 24" hidden="1">
          <a:extLst>
            <a:ext uri="{63B3BB69-23CF-44E3-9099-C40C66FF867C}">
              <a14:compatExt xmlns:a14="http://schemas.microsoft.com/office/drawing/2010/main" spid="_x0000_s2072"/>
            </a:ext>
            <a:ext uri="{FF2B5EF4-FFF2-40B4-BE49-F238E27FC236}">
              <a16:creationId xmlns:a16="http://schemas.microsoft.com/office/drawing/2014/main" id="{8AADFB69-55D5-47AD-B7F1-627C177587A9}"/>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7" name="Drop Down 24" hidden="1">
          <a:extLst>
            <a:ext uri="{63B3BB69-23CF-44E3-9099-C40C66FF867C}">
              <a14:compatExt xmlns:a14="http://schemas.microsoft.com/office/drawing/2010/main" spid="_x0000_s2072"/>
            </a:ext>
            <a:ext uri="{FF2B5EF4-FFF2-40B4-BE49-F238E27FC236}">
              <a16:creationId xmlns:a16="http://schemas.microsoft.com/office/drawing/2014/main" id="{CC5EDE75-A921-4759-9CC4-3680CBC5E634}"/>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8" name="Drop Down 24" hidden="1">
          <a:extLst>
            <a:ext uri="{63B3BB69-23CF-44E3-9099-C40C66FF867C}">
              <a14:compatExt xmlns:a14="http://schemas.microsoft.com/office/drawing/2010/main" spid="_x0000_s2072"/>
            </a:ext>
            <a:ext uri="{FF2B5EF4-FFF2-40B4-BE49-F238E27FC236}">
              <a16:creationId xmlns:a16="http://schemas.microsoft.com/office/drawing/2014/main" id="{085404CD-7FAD-4B2C-9C2C-34516C879712}"/>
            </a:ext>
          </a:extLst>
        </xdr:cNvPr>
        <xdr:cNvSpPr/>
      </xdr:nvSpPr>
      <xdr:spPr bwMode="auto">
        <a:xfrm>
          <a:off x="4612341" y="12004637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59" name="Drop Down 24" hidden="1">
          <a:extLst>
            <a:ext uri="{63B3BB69-23CF-44E3-9099-C40C66FF867C}">
              <a14:compatExt xmlns:a14="http://schemas.microsoft.com/office/drawing/2010/main" spid="_x0000_s2072"/>
            </a:ext>
            <a:ext uri="{FF2B5EF4-FFF2-40B4-BE49-F238E27FC236}">
              <a16:creationId xmlns:a16="http://schemas.microsoft.com/office/drawing/2014/main" id="{BDEE7A4B-F052-4C8E-AD69-2804053F0C02}"/>
            </a:ext>
          </a:extLst>
        </xdr:cNvPr>
        <xdr:cNvSpPr/>
      </xdr:nvSpPr>
      <xdr:spPr bwMode="auto">
        <a:xfrm>
          <a:off x="4612341" y="12004637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0" name="Drop Down 24" hidden="1">
          <a:extLst>
            <a:ext uri="{63B3BB69-23CF-44E3-9099-C40C66FF867C}">
              <a14:compatExt xmlns:a14="http://schemas.microsoft.com/office/drawing/2010/main" spid="_x0000_s2072"/>
            </a:ext>
            <a:ext uri="{FF2B5EF4-FFF2-40B4-BE49-F238E27FC236}">
              <a16:creationId xmlns:a16="http://schemas.microsoft.com/office/drawing/2014/main" id="{078A3FCF-7613-48F9-9B59-3C55871D1A24}"/>
            </a:ext>
          </a:extLst>
        </xdr:cNvPr>
        <xdr:cNvSpPr/>
      </xdr:nvSpPr>
      <xdr:spPr bwMode="auto">
        <a:xfrm>
          <a:off x="4612341" y="12004637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1" name="Drop Down 24" hidden="1">
          <a:extLst>
            <a:ext uri="{63B3BB69-23CF-44E3-9099-C40C66FF867C}">
              <a14:compatExt xmlns:a14="http://schemas.microsoft.com/office/drawing/2010/main" spid="_x0000_s2072"/>
            </a:ext>
            <a:ext uri="{FF2B5EF4-FFF2-40B4-BE49-F238E27FC236}">
              <a16:creationId xmlns:a16="http://schemas.microsoft.com/office/drawing/2014/main" id="{532989E9-55F4-4671-949A-5C299B771327}"/>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2" name="Drop Down 24" hidden="1">
          <a:extLst>
            <a:ext uri="{63B3BB69-23CF-44E3-9099-C40C66FF867C}">
              <a14:compatExt xmlns:a14="http://schemas.microsoft.com/office/drawing/2010/main" spid="_x0000_s2072"/>
            </a:ext>
            <a:ext uri="{FF2B5EF4-FFF2-40B4-BE49-F238E27FC236}">
              <a16:creationId xmlns:a16="http://schemas.microsoft.com/office/drawing/2014/main" id="{8029E3CA-E4BA-45CE-9F26-A8F8E6614F71}"/>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3" name="Drop Down 24" hidden="1">
          <a:extLst>
            <a:ext uri="{63B3BB69-23CF-44E3-9099-C40C66FF867C}">
              <a14:compatExt xmlns:a14="http://schemas.microsoft.com/office/drawing/2010/main" spid="_x0000_s2072"/>
            </a:ext>
            <a:ext uri="{FF2B5EF4-FFF2-40B4-BE49-F238E27FC236}">
              <a16:creationId xmlns:a16="http://schemas.microsoft.com/office/drawing/2014/main" id="{1826EDCC-A96E-4272-9BE1-615FDF3CAD75}"/>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4" name="Drop Down 24" hidden="1">
          <a:extLst>
            <a:ext uri="{63B3BB69-23CF-44E3-9099-C40C66FF867C}">
              <a14:compatExt xmlns:a14="http://schemas.microsoft.com/office/drawing/2010/main" spid="_x0000_s2072"/>
            </a:ext>
            <a:ext uri="{FF2B5EF4-FFF2-40B4-BE49-F238E27FC236}">
              <a16:creationId xmlns:a16="http://schemas.microsoft.com/office/drawing/2014/main" id="{992E66FF-7C38-4B44-BEEE-DB9CD6C9388A}"/>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5" name="Drop Down 24" hidden="1">
          <a:extLst>
            <a:ext uri="{63B3BB69-23CF-44E3-9099-C40C66FF867C}">
              <a14:compatExt xmlns:a14="http://schemas.microsoft.com/office/drawing/2010/main" spid="_x0000_s2072"/>
            </a:ext>
            <a:ext uri="{FF2B5EF4-FFF2-40B4-BE49-F238E27FC236}">
              <a16:creationId xmlns:a16="http://schemas.microsoft.com/office/drawing/2014/main" id="{747DD037-1E49-4163-9055-2E61C1634674}"/>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6" name="Drop Down 24" hidden="1">
          <a:extLst>
            <a:ext uri="{63B3BB69-23CF-44E3-9099-C40C66FF867C}">
              <a14:compatExt xmlns:a14="http://schemas.microsoft.com/office/drawing/2010/main" spid="_x0000_s2072"/>
            </a:ext>
            <a:ext uri="{FF2B5EF4-FFF2-40B4-BE49-F238E27FC236}">
              <a16:creationId xmlns:a16="http://schemas.microsoft.com/office/drawing/2014/main" id="{9FEB62AA-E547-4772-9B82-744F1E794312}"/>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7" name="Drop Down 24" hidden="1">
          <a:extLst>
            <a:ext uri="{63B3BB69-23CF-44E3-9099-C40C66FF867C}">
              <a14:compatExt xmlns:a14="http://schemas.microsoft.com/office/drawing/2010/main" spid="_x0000_s2072"/>
            </a:ext>
            <a:ext uri="{FF2B5EF4-FFF2-40B4-BE49-F238E27FC236}">
              <a16:creationId xmlns:a16="http://schemas.microsoft.com/office/drawing/2014/main" id="{BCE67007-D9E4-4597-BBDE-DC69120C11CF}"/>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8" name="Drop Down 24" hidden="1">
          <a:extLst>
            <a:ext uri="{63B3BB69-23CF-44E3-9099-C40C66FF867C}">
              <a14:compatExt xmlns:a14="http://schemas.microsoft.com/office/drawing/2010/main" spid="_x0000_s2072"/>
            </a:ext>
            <a:ext uri="{FF2B5EF4-FFF2-40B4-BE49-F238E27FC236}">
              <a16:creationId xmlns:a16="http://schemas.microsoft.com/office/drawing/2014/main" id="{DB3B09FB-24AB-4099-98AC-AC5CFF8EB2F0}"/>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69" name="Drop Down 24" hidden="1">
          <a:extLst>
            <a:ext uri="{63B3BB69-23CF-44E3-9099-C40C66FF867C}">
              <a14:compatExt xmlns:a14="http://schemas.microsoft.com/office/drawing/2010/main" spid="_x0000_s2072"/>
            </a:ext>
            <a:ext uri="{FF2B5EF4-FFF2-40B4-BE49-F238E27FC236}">
              <a16:creationId xmlns:a16="http://schemas.microsoft.com/office/drawing/2014/main" id="{CD155792-1A8C-411D-BF8F-795BA1096428}"/>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0" name="Drop Down 24" hidden="1">
          <a:extLst>
            <a:ext uri="{63B3BB69-23CF-44E3-9099-C40C66FF867C}">
              <a14:compatExt xmlns:a14="http://schemas.microsoft.com/office/drawing/2010/main" spid="_x0000_s2072"/>
            </a:ext>
            <a:ext uri="{FF2B5EF4-FFF2-40B4-BE49-F238E27FC236}">
              <a16:creationId xmlns:a16="http://schemas.microsoft.com/office/drawing/2014/main" id="{161D2DC1-3F90-4095-B3F3-7B4828935842}"/>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1" name="Drop Down 24" hidden="1">
          <a:extLst>
            <a:ext uri="{63B3BB69-23CF-44E3-9099-C40C66FF867C}">
              <a14:compatExt xmlns:a14="http://schemas.microsoft.com/office/drawing/2010/main" spid="_x0000_s2072"/>
            </a:ext>
            <a:ext uri="{FF2B5EF4-FFF2-40B4-BE49-F238E27FC236}">
              <a16:creationId xmlns:a16="http://schemas.microsoft.com/office/drawing/2014/main" id="{2222D7BB-90DC-44C7-82C5-1B4573E5E8AD}"/>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2" name="Drop Down 24" hidden="1">
          <a:extLst>
            <a:ext uri="{63B3BB69-23CF-44E3-9099-C40C66FF867C}">
              <a14:compatExt xmlns:a14="http://schemas.microsoft.com/office/drawing/2010/main" spid="_x0000_s2072"/>
            </a:ext>
            <a:ext uri="{FF2B5EF4-FFF2-40B4-BE49-F238E27FC236}">
              <a16:creationId xmlns:a16="http://schemas.microsoft.com/office/drawing/2014/main" id="{E2BE4946-147F-4F56-95DF-98AAC2C7C129}"/>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3" name="Drop Down 24" hidden="1">
          <a:extLst>
            <a:ext uri="{63B3BB69-23CF-44E3-9099-C40C66FF867C}">
              <a14:compatExt xmlns:a14="http://schemas.microsoft.com/office/drawing/2010/main" spid="_x0000_s2072"/>
            </a:ext>
            <a:ext uri="{FF2B5EF4-FFF2-40B4-BE49-F238E27FC236}">
              <a16:creationId xmlns:a16="http://schemas.microsoft.com/office/drawing/2014/main" id="{6E87CBC7-F708-4582-A099-C6F713C64D61}"/>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4" name="Drop Down 24" hidden="1">
          <a:extLst>
            <a:ext uri="{63B3BB69-23CF-44E3-9099-C40C66FF867C}">
              <a14:compatExt xmlns:a14="http://schemas.microsoft.com/office/drawing/2010/main" spid="_x0000_s2072"/>
            </a:ext>
            <a:ext uri="{FF2B5EF4-FFF2-40B4-BE49-F238E27FC236}">
              <a16:creationId xmlns:a16="http://schemas.microsoft.com/office/drawing/2014/main" id="{84C66B2A-40B2-4912-9BB2-E7BF5FBC8879}"/>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5" name="Drop Down 24" hidden="1">
          <a:extLst>
            <a:ext uri="{63B3BB69-23CF-44E3-9099-C40C66FF867C}">
              <a14:compatExt xmlns:a14="http://schemas.microsoft.com/office/drawing/2010/main" spid="_x0000_s2072"/>
            </a:ext>
            <a:ext uri="{FF2B5EF4-FFF2-40B4-BE49-F238E27FC236}">
              <a16:creationId xmlns:a16="http://schemas.microsoft.com/office/drawing/2014/main" id="{305369B3-7063-45AF-BD1D-BFC192185F9A}"/>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6" name="Drop Down 24" hidden="1">
          <a:extLst>
            <a:ext uri="{63B3BB69-23CF-44E3-9099-C40C66FF867C}">
              <a14:compatExt xmlns:a14="http://schemas.microsoft.com/office/drawing/2010/main" spid="_x0000_s2072"/>
            </a:ext>
            <a:ext uri="{FF2B5EF4-FFF2-40B4-BE49-F238E27FC236}">
              <a16:creationId xmlns:a16="http://schemas.microsoft.com/office/drawing/2014/main" id="{C3CD4D16-68A7-4E83-B3A3-45DC9DCDAC8F}"/>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7" name="Drop Down 24" hidden="1">
          <a:extLst>
            <a:ext uri="{63B3BB69-23CF-44E3-9099-C40C66FF867C}">
              <a14:compatExt xmlns:a14="http://schemas.microsoft.com/office/drawing/2010/main" spid="_x0000_s2072"/>
            </a:ext>
            <a:ext uri="{FF2B5EF4-FFF2-40B4-BE49-F238E27FC236}">
              <a16:creationId xmlns:a16="http://schemas.microsoft.com/office/drawing/2014/main" id="{6594D79D-C54A-4C76-A3D3-27DCBB33AF91}"/>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8" name="Drop Down 24" hidden="1">
          <a:extLst>
            <a:ext uri="{63B3BB69-23CF-44E3-9099-C40C66FF867C}">
              <a14:compatExt xmlns:a14="http://schemas.microsoft.com/office/drawing/2010/main" spid="_x0000_s2072"/>
            </a:ext>
            <a:ext uri="{FF2B5EF4-FFF2-40B4-BE49-F238E27FC236}">
              <a16:creationId xmlns:a16="http://schemas.microsoft.com/office/drawing/2014/main" id="{D4995D37-0387-4AA6-84F0-B5534A20BAAD}"/>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79" name="Drop Down 24" hidden="1">
          <a:extLst>
            <a:ext uri="{63B3BB69-23CF-44E3-9099-C40C66FF867C}">
              <a14:compatExt xmlns:a14="http://schemas.microsoft.com/office/drawing/2010/main" spid="_x0000_s2072"/>
            </a:ext>
            <a:ext uri="{FF2B5EF4-FFF2-40B4-BE49-F238E27FC236}">
              <a16:creationId xmlns:a16="http://schemas.microsoft.com/office/drawing/2014/main" id="{6A992506-3BCA-43E8-9C56-2E864FCA5ED4}"/>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0" name="Drop Down 24" hidden="1">
          <a:extLst>
            <a:ext uri="{63B3BB69-23CF-44E3-9099-C40C66FF867C}">
              <a14:compatExt xmlns:a14="http://schemas.microsoft.com/office/drawing/2010/main" spid="_x0000_s2072"/>
            </a:ext>
            <a:ext uri="{FF2B5EF4-FFF2-40B4-BE49-F238E27FC236}">
              <a16:creationId xmlns:a16="http://schemas.microsoft.com/office/drawing/2014/main" id="{922F3823-49A9-443B-B0BD-2678C0428E52}"/>
            </a:ext>
          </a:extLst>
        </xdr:cNvPr>
        <xdr:cNvSpPr/>
      </xdr:nvSpPr>
      <xdr:spPr bwMode="auto">
        <a:xfrm>
          <a:off x="4612341" y="1199119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1" name="Drop Down 24" hidden="1">
          <a:extLst>
            <a:ext uri="{63B3BB69-23CF-44E3-9099-C40C66FF867C}">
              <a14:compatExt xmlns:a14="http://schemas.microsoft.com/office/drawing/2010/main" spid="_x0000_s2072"/>
            </a:ext>
            <a:ext uri="{FF2B5EF4-FFF2-40B4-BE49-F238E27FC236}">
              <a16:creationId xmlns:a16="http://schemas.microsoft.com/office/drawing/2014/main" id="{59FFED6E-8572-4BAF-80A7-B5C7E0E3E1A4}"/>
            </a:ext>
          </a:extLst>
        </xdr:cNvPr>
        <xdr:cNvSpPr/>
      </xdr:nvSpPr>
      <xdr:spPr bwMode="auto">
        <a:xfrm>
          <a:off x="4612341" y="120243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2" name="Drop Down 24" hidden="1">
          <a:extLst>
            <a:ext uri="{63B3BB69-23CF-44E3-9099-C40C66FF867C}">
              <a14:compatExt xmlns:a14="http://schemas.microsoft.com/office/drawing/2010/main" spid="_x0000_s2072"/>
            </a:ext>
            <a:ext uri="{FF2B5EF4-FFF2-40B4-BE49-F238E27FC236}">
              <a16:creationId xmlns:a16="http://schemas.microsoft.com/office/drawing/2014/main" id="{6D9B245D-1AC2-49C8-BD40-7D9E6B3636B3}"/>
            </a:ext>
          </a:extLst>
        </xdr:cNvPr>
        <xdr:cNvSpPr/>
      </xdr:nvSpPr>
      <xdr:spPr bwMode="auto">
        <a:xfrm>
          <a:off x="4612341" y="120243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3" name="Drop Down 24" hidden="1">
          <a:extLst>
            <a:ext uri="{63B3BB69-23CF-44E3-9099-C40C66FF867C}">
              <a14:compatExt xmlns:a14="http://schemas.microsoft.com/office/drawing/2010/main" spid="_x0000_s2072"/>
            </a:ext>
            <a:ext uri="{FF2B5EF4-FFF2-40B4-BE49-F238E27FC236}">
              <a16:creationId xmlns:a16="http://schemas.microsoft.com/office/drawing/2014/main" id="{C1C78540-6154-4A8B-BBD5-29B10715AEF0}"/>
            </a:ext>
          </a:extLst>
        </xdr:cNvPr>
        <xdr:cNvSpPr/>
      </xdr:nvSpPr>
      <xdr:spPr bwMode="auto">
        <a:xfrm>
          <a:off x="4612341" y="120243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4" name="Drop Down 24" hidden="1">
          <a:extLst>
            <a:ext uri="{63B3BB69-23CF-44E3-9099-C40C66FF867C}">
              <a14:compatExt xmlns:a14="http://schemas.microsoft.com/office/drawing/2010/main" spid="_x0000_s2072"/>
            </a:ext>
            <a:ext uri="{FF2B5EF4-FFF2-40B4-BE49-F238E27FC236}">
              <a16:creationId xmlns:a16="http://schemas.microsoft.com/office/drawing/2014/main" id="{984A2E26-57D6-4663-8EF8-431E8010E6A8}"/>
            </a:ext>
          </a:extLst>
        </xdr:cNvPr>
        <xdr:cNvSpPr/>
      </xdr:nvSpPr>
      <xdr:spPr bwMode="auto">
        <a:xfrm>
          <a:off x="4612341" y="120243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5" name="Drop Down 24" hidden="1">
          <a:extLst>
            <a:ext uri="{63B3BB69-23CF-44E3-9099-C40C66FF867C}">
              <a14:compatExt xmlns:a14="http://schemas.microsoft.com/office/drawing/2010/main" spid="_x0000_s2072"/>
            </a:ext>
            <a:ext uri="{FF2B5EF4-FFF2-40B4-BE49-F238E27FC236}">
              <a16:creationId xmlns:a16="http://schemas.microsoft.com/office/drawing/2014/main" id="{BE600A28-56EB-4B8B-81F8-A6BA78871823}"/>
            </a:ext>
          </a:extLst>
        </xdr:cNvPr>
        <xdr:cNvSpPr/>
      </xdr:nvSpPr>
      <xdr:spPr bwMode="auto">
        <a:xfrm>
          <a:off x="4612341" y="120243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6" name="Drop Down 24" hidden="1">
          <a:extLst>
            <a:ext uri="{63B3BB69-23CF-44E3-9099-C40C66FF867C}">
              <a14:compatExt xmlns:a14="http://schemas.microsoft.com/office/drawing/2010/main" spid="_x0000_s2072"/>
            </a:ext>
            <a:ext uri="{FF2B5EF4-FFF2-40B4-BE49-F238E27FC236}">
              <a16:creationId xmlns:a16="http://schemas.microsoft.com/office/drawing/2014/main" id="{37C2AEDE-B41D-4567-B5AD-296251545984}"/>
            </a:ext>
          </a:extLst>
        </xdr:cNvPr>
        <xdr:cNvSpPr/>
      </xdr:nvSpPr>
      <xdr:spPr bwMode="auto">
        <a:xfrm>
          <a:off x="4612341" y="120243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7" name="Drop Down 24" hidden="1">
          <a:extLst>
            <a:ext uri="{63B3BB69-23CF-44E3-9099-C40C66FF867C}">
              <a14:compatExt xmlns:a14="http://schemas.microsoft.com/office/drawing/2010/main" spid="_x0000_s2072"/>
            </a:ext>
            <a:ext uri="{FF2B5EF4-FFF2-40B4-BE49-F238E27FC236}">
              <a16:creationId xmlns:a16="http://schemas.microsoft.com/office/drawing/2014/main" id="{A6B54CFF-9376-4C48-902F-3A2BB8474DB1}"/>
            </a:ext>
          </a:extLst>
        </xdr:cNvPr>
        <xdr:cNvSpPr/>
      </xdr:nvSpPr>
      <xdr:spPr bwMode="auto">
        <a:xfrm>
          <a:off x="4612341" y="120243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8" name="Drop Down 24" hidden="1">
          <a:extLst>
            <a:ext uri="{63B3BB69-23CF-44E3-9099-C40C66FF867C}">
              <a14:compatExt xmlns:a14="http://schemas.microsoft.com/office/drawing/2010/main" spid="_x0000_s2072"/>
            </a:ext>
            <a:ext uri="{FF2B5EF4-FFF2-40B4-BE49-F238E27FC236}">
              <a16:creationId xmlns:a16="http://schemas.microsoft.com/office/drawing/2014/main" id="{40A90F6F-30A6-4A9A-A667-0792BDFEF013}"/>
            </a:ext>
          </a:extLst>
        </xdr:cNvPr>
        <xdr:cNvSpPr/>
      </xdr:nvSpPr>
      <xdr:spPr bwMode="auto">
        <a:xfrm>
          <a:off x="4612341" y="120369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89" name="Drop Down 24" hidden="1">
          <a:extLst>
            <a:ext uri="{63B3BB69-23CF-44E3-9099-C40C66FF867C}">
              <a14:compatExt xmlns:a14="http://schemas.microsoft.com/office/drawing/2010/main" spid="_x0000_s2072"/>
            </a:ext>
            <a:ext uri="{FF2B5EF4-FFF2-40B4-BE49-F238E27FC236}">
              <a16:creationId xmlns:a16="http://schemas.microsoft.com/office/drawing/2014/main" id="{47044A08-54DE-402E-BC88-5AD2E099F1E6}"/>
            </a:ext>
          </a:extLst>
        </xdr:cNvPr>
        <xdr:cNvSpPr/>
      </xdr:nvSpPr>
      <xdr:spPr bwMode="auto">
        <a:xfrm>
          <a:off x="4612341" y="120369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762</xdr:row>
      <xdr:rowOff>0</xdr:rowOff>
    </xdr:from>
    <xdr:ext cx="2476500" cy="199970"/>
    <xdr:sp macro="" textlink="">
      <xdr:nvSpPr>
        <xdr:cNvPr id="7590" name="Drop Down 24" hidden="1">
          <a:extLst>
            <a:ext uri="{63B3BB69-23CF-44E3-9099-C40C66FF867C}">
              <a14:compatExt xmlns:a14="http://schemas.microsoft.com/office/drawing/2010/main" spid="_x0000_s2072"/>
            </a:ext>
            <a:ext uri="{FF2B5EF4-FFF2-40B4-BE49-F238E27FC236}">
              <a16:creationId xmlns:a16="http://schemas.microsoft.com/office/drawing/2014/main" id="{DE89E4A4-68D4-445F-A452-16FDCB13DBDD}"/>
            </a:ext>
          </a:extLst>
        </xdr:cNvPr>
        <xdr:cNvSpPr/>
      </xdr:nvSpPr>
      <xdr:spPr bwMode="auto">
        <a:xfrm>
          <a:off x="4612341" y="120369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78" name="Drop Down 24" hidden="1">
          <a:extLst>
            <a:ext uri="{63B3BB69-23CF-44E3-9099-C40C66FF867C}">
              <a14:compatExt xmlns:a14="http://schemas.microsoft.com/office/drawing/2010/main" spid="_x0000_s2072"/>
            </a:ext>
            <a:ext uri="{FF2B5EF4-FFF2-40B4-BE49-F238E27FC236}">
              <a16:creationId xmlns:a16="http://schemas.microsoft.com/office/drawing/2014/main" id="{500806B5-3F5F-4A59-9D2D-CC97227DF2B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79" name="Drop Down 24" hidden="1">
          <a:extLst>
            <a:ext uri="{63B3BB69-23CF-44E3-9099-C40C66FF867C}">
              <a14:compatExt xmlns:a14="http://schemas.microsoft.com/office/drawing/2010/main" spid="_x0000_s2072"/>
            </a:ext>
            <a:ext uri="{FF2B5EF4-FFF2-40B4-BE49-F238E27FC236}">
              <a16:creationId xmlns:a16="http://schemas.microsoft.com/office/drawing/2014/main" id="{6B576196-BA91-4161-AFFC-FA12216202F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0" name="Drop Down 24" hidden="1">
          <a:extLst>
            <a:ext uri="{63B3BB69-23CF-44E3-9099-C40C66FF867C}">
              <a14:compatExt xmlns:a14="http://schemas.microsoft.com/office/drawing/2010/main" spid="_x0000_s2072"/>
            </a:ext>
            <a:ext uri="{FF2B5EF4-FFF2-40B4-BE49-F238E27FC236}">
              <a16:creationId xmlns:a16="http://schemas.microsoft.com/office/drawing/2014/main" id="{4E02AD3D-8391-4166-8988-B20ACE81AF4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1" name="Drop Down 24" hidden="1">
          <a:extLst>
            <a:ext uri="{63B3BB69-23CF-44E3-9099-C40C66FF867C}">
              <a14:compatExt xmlns:a14="http://schemas.microsoft.com/office/drawing/2010/main" spid="_x0000_s2072"/>
            </a:ext>
            <a:ext uri="{FF2B5EF4-FFF2-40B4-BE49-F238E27FC236}">
              <a16:creationId xmlns:a16="http://schemas.microsoft.com/office/drawing/2014/main" id="{ED7A86ED-05A4-49F5-BA46-B68AFDA2E69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2" name="Drop Down 24" hidden="1">
          <a:extLst>
            <a:ext uri="{63B3BB69-23CF-44E3-9099-C40C66FF867C}">
              <a14:compatExt xmlns:a14="http://schemas.microsoft.com/office/drawing/2010/main" spid="_x0000_s2072"/>
            </a:ext>
            <a:ext uri="{FF2B5EF4-FFF2-40B4-BE49-F238E27FC236}">
              <a16:creationId xmlns:a16="http://schemas.microsoft.com/office/drawing/2014/main" id="{F1AE0ED6-0E1A-4DA7-A11A-A5E611F7F40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3" name="Drop Down 24" hidden="1">
          <a:extLst>
            <a:ext uri="{63B3BB69-23CF-44E3-9099-C40C66FF867C}">
              <a14:compatExt xmlns:a14="http://schemas.microsoft.com/office/drawing/2010/main" spid="_x0000_s2072"/>
            </a:ext>
            <a:ext uri="{FF2B5EF4-FFF2-40B4-BE49-F238E27FC236}">
              <a16:creationId xmlns:a16="http://schemas.microsoft.com/office/drawing/2014/main" id="{0D4CB7F2-845B-43A4-A68C-0A599252EB8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4" name="Drop Down 24" hidden="1">
          <a:extLst>
            <a:ext uri="{63B3BB69-23CF-44E3-9099-C40C66FF867C}">
              <a14:compatExt xmlns:a14="http://schemas.microsoft.com/office/drawing/2010/main" spid="_x0000_s2072"/>
            </a:ext>
            <a:ext uri="{FF2B5EF4-FFF2-40B4-BE49-F238E27FC236}">
              <a16:creationId xmlns:a16="http://schemas.microsoft.com/office/drawing/2014/main" id="{3B67FD4B-12BD-414E-8505-69F15C8EED8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5" name="Drop Down 24" hidden="1">
          <a:extLst>
            <a:ext uri="{63B3BB69-23CF-44E3-9099-C40C66FF867C}">
              <a14:compatExt xmlns:a14="http://schemas.microsoft.com/office/drawing/2010/main" spid="_x0000_s2072"/>
            </a:ext>
            <a:ext uri="{FF2B5EF4-FFF2-40B4-BE49-F238E27FC236}">
              <a16:creationId xmlns:a16="http://schemas.microsoft.com/office/drawing/2014/main" id="{F6687996-E4A8-4866-B126-F10C8327234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6" name="Drop Down 24" hidden="1">
          <a:extLst>
            <a:ext uri="{63B3BB69-23CF-44E3-9099-C40C66FF867C}">
              <a14:compatExt xmlns:a14="http://schemas.microsoft.com/office/drawing/2010/main" spid="_x0000_s2072"/>
            </a:ext>
            <a:ext uri="{FF2B5EF4-FFF2-40B4-BE49-F238E27FC236}">
              <a16:creationId xmlns:a16="http://schemas.microsoft.com/office/drawing/2014/main" id="{4220C748-8884-4E76-A372-A3F997A45FC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687" name="Drop Down 4" hidden="1">
          <a:extLst>
            <a:ext uri="{63B3BB69-23CF-44E3-9099-C40C66FF867C}">
              <a14:compatExt xmlns:a14="http://schemas.microsoft.com/office/drawing/2010/main" spid="_x0000_s2052"/>
            </a:ext>
            <a:ext uri="{FF2B5EF4-FFF2-40B4-BE49-F238E27FC236}">
              <a16:creationId xmlns:a16="http://schemas.microsoft.com/office/drawing/2014/main" id="{1CF1526D-56E4-49BC-B2A2-FE28F284579D}"/>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730</xdr:row>
      <xdr:rowOff>0</xdr:rowOff>
    </xdr:from>
    <xdr:ext cx="1921468" cy="195685"/>
    <xdr:sp macro="" textlink="">
      <xdr:nvSpPr>
        <xdr:cNvPr id="7688" name="Drop Down 20" hidden="1">
          <a:extLst>
            <a:ext uri="{63B3BB69-23CF-44E3-9099-C40C66FF867C}">
              <a14:compatExt xmlns:a14="http://schemas.microsoft.com/office/drawing/2010/main" spid="_x0000_s2068"/>
            </a:ext>
            <a:ext uri="{FF2B5EF4-FFF2-40B4-BE49-F238E27FC236}">
              <a16:creationId xmlns:a16="http://schemas.microsoft.com/office/drawing/2014/main" id="{9FA747B7-7ECA-4B9A-8C0B-8249F19A922C}"/>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89" name="Drop Down 24" hidden="1">
          <a:extLst>
            <a:ext uri="{63B3BB69-23CF-44E3-9099-C40C66FF867C}">
              <a14:compatExt xmlns:a14="http://schemas.microsoft.com/office/drawing/2010/main" spid="_x0000_s2072"/>
            </a:ext>
            <a:ext uri="{FF2B5EF4-FFF2-40B4-BE49-F238E27FC236}">
              <a16:creationId xmlns:a16="http://schemas.microsoft.com/office/drawing/2014/main" id="{81954EA8-5BA9-4262-A21D-AF94BD923DA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690" name="Drop Down 4" hidden="1">
          <a:extLst>
            <a:ext uri="{63B3BB69-23CF-44E3-9099-C40C66FF867C}">
              <a14:compatExt xmlns:a14="http://schemas.microsoft.com/office/drawing/2010/main" spid="_x0000_s2052"/>
            </a:ext>
            <a:ext uri="{FF2B5EF4-FFF2-40B4-BE49-F238E27FC236}">
              <a16:creationId xmlns:a16="http://schemas.microsoft.com/office/drawing/2014/main" id="{415C2E19-DECA-429E-B33F-C5DFAC582D3B}"/>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691" name="Drop Down 4" hidden="1">
          <a:extLst>
            <a:ext uri="{63B3BB69-23CF-44E3-9099-C40C66FF867C}">
              <a14:compatExt xmlns:a14="http://schemas.microsoft.com/office/drawing/2010/main" spid="_x0000_s2052"/>
            </a:ext>
            <a:ext uri="{FF2B5EF4-FFF2-40B4-BE49-F238E27FC236}">
              <a16:creationId xmlns:a16="http://schemas.microsoft.com/office/drawing/2014/main" id="{345BE45E-83CA-4763-A443-DCC97D752EC4}"/>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692" name="Drop Down 4" hidden="1">
          <a:extLst>
            <a:ext uri="{63B3BB69-23CF-44E3-9099-C40C66FF867C}">
              <a14:compatExt xmlns:a14="http://schemas.microsoft.com/office/drawing/2010/main" spid="_x0000_s2052"/>
            </a:ext>
            <a:ext uri="{FF2B5EF4-FFF2-40B4-BE49-F238E27FC236}">
              <a16:creationId xmlns:a16="http://schemas.microsoft.com/office/drawing/2014/main" id="{CFA31159-029E-4D1B-B271-6D6301188916}"/>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693" name="Drop Down 4" hidden="1">
          <a:extLst>
            <a:ext uri="{63B3BB69-23CF-44E3-9099-C40C66FF867C}">
              <a14:compatExt xmlns:a14="http://schemas.microsoft.com/office/drawing/2010/main" spid="_x0000_s2052"/>
            </a:ext>
            <a:ext uri="{FF2B5EF4-FFF2-40B4-BE49-F238E27FC236}">
              <a16:creationId xmlns:a16="http://schemas.microsoft.com/office/drawing/2014/main" id="{167DE021-B3E5-46DD-B90D-2B153E0147B0}"/>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94" name="Drop Down 24" hidden="1">
          <a:extLst>
            <a:ext uri="{63B3BB69-23CF-44E3-9099-C40C66FF867C}">
              <a14:compatExt xmlns:a14="http://schemas.microsoft.com/office/drawing/2010/main" spid="_x0000_s2072"/>
            </a:ext>
            <a:ext uri="{FF2B5EF4-FFF2-40B4-BE49-F238E27FC236}">
              <a16:creationId xmlns:a16="http://schemas.microsoft.com/office/drawing/2014/main" id="{22AD8CBA-91AD-4DA8-8C28-F79B571240E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95" name="Drop Down 24" hidden="1">
          <a:extLst>
            <a:ext uri="{63B3BB69-23CF-44E3-9099-C40C66FF867C}">
              <a14:compatExt xmlns:a14="http://schemas.microsoft.com/office/drawing/2010/main" spid="_x0000_s2072"/>
            </a:ext>
            <a:ext uri="{FF2B5EF4-FFF2-40B4-BE49-F238E27FC236}">
              <a16:creationId xmlns:a16="http://schemas.microsoft.com/office/drawing/2014/main" id="{54176DEF-A05A-4E43-AD6F-68B4E2E0FC2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96" name="Drop Down 24" hidden="1">
          <a:extLst>
            <a:ext uri="{63B3BB69-23CF-44E3-9099-C40C66FF867C}">
              <a14:compatExt xmlns:a14="http://schemas.microsoft.com/office/drawing/2010/main" spid="_x0000_s2072"/>
            </a:ext>
            <a:ext uri="{FF2B5EF4-FFF2-40B4-BE49-F238E27FC236}">
              <a16:creationId xmlns:a16="http://schemas.microsoft.com/office/drawing/2014/main" id="{2CEB672E-5D0A-4142-B4A1-3E24030BFB6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97" name="Drop Down 24" hidden="1">
          <a:extLst>
            <a:ext uri="{63B3BB69-23CF-44E3-9099-C40C66FF867C}">
              <a14:compatExt xmlns:a14="http://schemas.microsoft.com/office/drawing/2010/main" spid="_x0000_s2072"/>
            </a:ext>
            <a:ext uri="{FF2B5EF4-FFF2-40B4-BE49-F238E27FC236}">
              <a16:creationId xmlns:a16="http://schemas.microsoft.com/office/drawing/2014/main" id="{5FD13B25-FE76-445F-8417-61C2324DDE8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98" name="Drop Down 24" hidden="1">
          <a:extLst>
            <a:ext uri="{63B3BB69-23CF-44E3-9099-C40C66FF867C}">
              <a14:compatExt xmlns:a14="http://schemas.microsoft.com/office/drawing/2010/main" spid="_x0000_s2072"/>
            </a:ext>
            <a:ext uri="{FF2B5EF4-FFF2-40B4-BE49-F238E27FC236}">
              <a16:creationId xmlns:a16="http://schemas.microsoft.com/office/drawing/2014/main" id="{56EBB9A3-F063-4C80-96B0-587339804F7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699" name="Drop Down 24" hidden="1">
          <a:extLst>
            <a:ext uri="{63B3BB69-23CF-44E3-9099-C40C66FF867C}">
              <a14:compatExt xmlns:a14="http://schemas.microsoft.com/office/drawing/2010/main" spid="_x0000_s2072"/>
            </a:ext>
            <a:ext uri="{FF2B5EF4-FFF2-40B4-BE49-F238E27FC236}">
              <a16:creationId xmlns:a16="http://schemas.microsoft.com/office/drawing/2014/main" id="{03181276-B652-44C9-A8C1-51072509420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00" name="Drop Down 24" hidden="1">
          <a:extLst>
            <a:ext uri="{63B3BB69-23CF-44E3-9099-C40C66FF867C}">
              <a14:compatExt xmlns:a14="http://schemas.microsoft.com/office/drawing/2010/main" spid="_x0000_s2072"/>
            </a:ext>
            <a:ext uri="{FF2B5EF4-FFF2-40B4-BE49-F238E27FC236}">
              <a16:creationId xmlns:a16="http://schemas.microsoft.com/office/drawing/2014/main" id="{D4C7C118-09A0-4CF8-A10D-08EE216748C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01" name="Drop Down 24" hidden="1">
          <a:extLst>
            <a:ext uri="{63B3BB69-23CF-44E3-9099-C40C66FF867C}">
              <a14:compatExt xmlns:a14="http://schemas.microsoft.com/office/drawing/2010/main" spid="_x0000_s2072"/>
            </a:ext>
            <a:ext uri="{FF2B5EF4-FFF2-40B4-BE49-F238E27FC236}">
              <a16:creationId xmlns:a16="http://schemas.microsoft.com/office/drawing/2014/main" id="{6AA57A6F-30D0-4D69-ADEA-A1E80556DE8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02" name="Drop Down 24" hidden="1">
          <a:extLst>
            <a:ext uri="{63B3BB69-23CF-44E3-9099-C40C66FF867C}">
              <a14:compatExt xmlns:a14="http://schemas.microsoft.com/office/drawing/2010/main" spid="_x0000_s2072"/>
            </a:ext>
            <a:ext uri="{FF2B5EF4-FFF2-40B4-BE49-F238E27FC236}">
              <a16:creationId xmlns:a16="http://schemas.microsoft.com/office/drawing/2014/main" id="{7083002F-239A-4B7E-9E7F-AA5D20C3469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03" name="Drop Down 4" hidden="1">
          <a:extLst>
            <a:ext uri="{63B3BB69-23CF-44E3-9099-C40C66FF867C}">
              <a14:compatExt xmlns:a14="http://schemas.microsoft.com/office/drawing/2010/main" spid="_x0000_s2052"/>
            </a:ext>
            <a:ext uri="{FF2B5EF4-FFF2-40B4-BE49-F238E27FC236}">
              <a16:creationId xmlns:a16="http://schemas.microsoft.com/office/drawing/2014/main" id="{CAC6C5F1-8BC7-46B1-AF05-B4E462F761C4}"/>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730</xdr:row>
      <xdr:rowOff>0</xdr:rowOff>
    </xdr:from>
    <xdr:ext cx="1921468" cy="195685"/>
    <xdr:sp macro="" textlink="">
      <xdr:nvSpPr>
        <xdr:cNvPr id="7704" name="Drop Down 20" hidden="1">
          <a:extLst>
            <a:ext uri="{63B3BB69-23CF-44E3-9099-C40C66FF867C}">
              <a14:compatExt xmlns:a14="http://schemas.microsoft.com/office/drawing/2010/main" spid="_x0000_s2068"/>
            </a:ext>
            <a:ext uri="{FF2B5EF4-FFF2-40B4-BE49-F238E27FC236}">
              <a16:creationId xmlns:a16="http://schemas.microsoft.com/office/drawing/2014/main" id="{B1ED4F9F-B0E0-4CBE-AD50-E7D3ABEEE523}"/>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05" name="Drop Down 24" hidden="1">
          <a:extLst>
            <a:ext uri="{63B3BB69-23CF-44E3-9099-C40C66FF867C}">
              <a14:compatExt xmlns:a14="http://schemas.microsoft.com/office/drawing/2010/main" spid="_x0000_s2072"/>
            </a:ext>
            <a:ext uri="{FF2B5EF4-FFF2-40B4-BE49-F238E27FC236}">
              <a16:creationId xmlns:a16="http://schemas.microsoft.com/office/drawing/2014/main" id="{7153FFB5-30FE-4D2B-B45E-B9B5E251E12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06" name="Drop Down 4" hidden="1">
          <a:extLst>
            <a:ext uri="{63B3BB69-23CF-44E3-9099-C40C66FF867C}">
              <a14:compatExt xmlns:a14="http://schemas.microsoft.com/office/drawing/2010/main" spid="_x0000_s2052"/>
            </a:ext>
            <a:ext uri="{FF2B5EF4-FFF2-40B4-BE49-F238E27FC236}">
              <a16:creationId xmlns:a16="http://schemas.microsoft.com/office/drawing/2014/main" id="{AC09E672-2E11-4879-9D4A-9587E65EDD82}"/>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707" name="Drop Down 4" hidden="1">
          <a:extLst>
            <a:ext uri="{63B3BB69-23CF-44E3-9099-C40C66FF867C}">
              <a14:compatExt xmlns:a14="http://schemas.microsoft.com/office/drawing/2010/main" spid="_x0000_s2052"/>
            </a:ext>
            <a:ext uri="{FF2B5EF4-FFF2-40B4-BE49-F238E27FC236}">
              <a16:creationId xmlns:a16="http://schemas.microsoft.com/office/drawing/2014/main" id="{63701A7D-A84F-4068-8D19-FA16B0AB2675}"/>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08" name="Drop Down 4" hidden="1">
          <a:extLst>
            <a:ext uri="{63B3BB69-23CF-44E3-9099-C40C66FF867C}">
              <a14:compatExt xmlns:a14="http://schemas.microsoft.com/office/drawing/2010/main" spid="_x0000_s2052"/>
            </a:ext>
            <a:ext uri="{FF2B5EF4-FFF2-40B4-BE49-F238E27FC236}">
              <a16:creationId xmlns:a16="http://schemas.microsoft.com/office/drawing/2014/main" id="{8F979AFE-9E49-4905-91B0-21121950F336}"/>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709" name="Drop Down 4" hidden="1">
          <a:extLst>
            <a:ext uri="{63B3BB69-23CF-44E3-9099-C40C66FF867C}">
              <a14:compatExt xmlns:a14="http://schemas.microsoft.com/office/drawing/2010/main" spid="_x0000_s2052"/>
            </a:ext>
            <a:ext uri="{FF2B5EF4-FFF2-40B4-BE49-F238E27FC236}">
              <a16:creationId xmlns:a16="http://schemas.microsoft.com/office/drawing/2014/main" id="{6B69248E-C28F-4E99-B823-F9E8064DD6B5}"/>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0" name="Drop Down 24" hidden="1">
          <a:extLst>
            <a:ext uri="{63B3BB69-23CF-44E3-9099-C40C66FF867C}">
              <a14:compatExt xmlns:a14="http://schemas.microsoft.com/office/drawing/2010/main" spid="_x0000_s2072"/>
            </a:ext>
            <a:ext uri="{FF2B5EF4-FFF2-40B4-BE49-F238E27FC236}">
              <a16:creationId xmlns:a16="http://schemas.microsoft.com/office/drawing/2014/main" id="{E7D21D59-40A6-4FD9-925A-9C8A624800B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1" name="Drop Down 24" hidden="1">
          <a:extLst>
            <a:ext uri="{63B3BB69-23CF-44E3-9099-C40C66FF867C}">
              <a14:compatExt xmlns:a14="http://schemas.microsoft.com/office/drawing/2010/main" spid="_x0000_s2072"/>
            </a:ext>
            <a:ext uri="{FF2B5EF4-FFF2-40B4-BE49-F238E27FC236}">
              <a16:creationId xmlns:a16="http://schemas.microsoft.com/office/drawing/2014/main" id="{29AABF8C-0ECB-4B54-B7B7-305595916C6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2" name="Drop Down 24" hidden="1">
          <a:extLst>
            <a:ext uri="{63B3BB69-23CF-44E3-9099-C40C66FF867C}">
              <a14:compatExt xmlns:a14="http://schemas.microsoft.com/office/drawing/2010/main" spid="_x0000_s2072"/>
            </a:ext>
            <a:ext uri="{FF2B5EF4-FFF2-40B4-BE49-F238E27FC236}">
              <a16:creationId xmlns:a16="http://schemas.microsoft.com/office/drawing/2014/main" id="{FD2FBA07-8FAB-469F-AB17-4536C00BB54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3" name="Drop Down 24" hidden="1">
          <a:extLst>
            <a:ext uri="{63B3BB69-23CF-44E3-9099-C40C66FF867C}">
              <a14:compatExt xmlns:a14="http://schemas.microsoft.com/office/drawing/2010/main" spid="_x0000_s2072"/>
            </a:ext>
            <a:ext uri="{FF2B5EF4-FFF2-40B4-BE49-F238E27FC236}">
              <a16:creationId xmlns:a16="http://schemas.microsoft.com/office/drawing/2014/main" id="{E702B1E2-2F26-493A-867B-BB727F5090D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4" name="Drop Down 24" hidden="1">
          <a:extLst>
            <a:ext uri="{63B3BB69-23CF-44E3-9099-C40C66FF867C}">
              <a14:compatExt xmlns:a14="http://schemas.microsoft.com/office/drawing/2010/main" spid="_x0000_s2072"/>
            </a:ext>
            <a:ext uri="{FF2B5EF4-FFF2-40B4-BE49-F238E27FC236}">
              <a16:creationId xmlns:a16="http://schemas.microsoft.com/office/drawing/2014/main" id="{4DD9F3E5-2D6D-45F6-AF1E-DFD6ACF717C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5" name="Drop Down 24" hidden="1">
          <a:extLst>
            <a:ext uri="{63B3BB69-23CF-44E3-9099-C40C66FF867C}">
              <a14:compatExt xmlns:a14="http://schemas.microsoft.com/office/drawing/2010/main" spid="_x0000_s2072"/>
            </a:ext>
            <a:ext uri="{FF2B5EF4-FFF2-40B4-BE49-F238E27FC236}">
              <a16:creationId xmlns:a16="http://schemas.microsoft.com/office/drawing/2014/main" id="{6D10E341-6317-4D17-ADB3-C1B22A9C9B9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6" name="Drop Down 24" hidden="1">
          <a:extLst>
            <a:ext uri="{63B3BB69-23CF-44E3-9099-C40C66FF867C}">
              <a14:compatExt xmlns:a14="http://schemas.microsoft.com/office/drawing/2010/main" spid="_x0000_s2072"/>
            </a:ext>
            <a:ext uri="{FF2B5EF4-FFF2-40B4-BE49-F238E27FC236}">
              <a16:creationId xmlns:a16="http://schemas.microsoft.com/office/drawing/2014/main" id="{C5BBCFD2-3E24-4A7B-8F40-D7A04D3B7EE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7" name="Drop Down 24" hidden="1">
          <a:extLst>
            <a:ext uri="{63B3BB69-23CF-44E3-9099-C40C66FF867C}">
              <a14:compatExt xmlns:a14="http://schemas.microsoft.com/office/drawing/2010/main" spid="_x0000_s2072"/>
            </a:ext>
            <a:ext uri="{FF2B5EF4-FFF2-40B4-BE49-F238E27FC236}">
              <a16:creationId xmlns:a16="http://schemas.microsoft.com/office/drawing/2014/main" id="{817570D6-078A-4A4E-A67F-300D7D8F3C2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18" name="Drop Down 24" hidden="1">
          <a:extLst>
            <a:ext uri="{63B3BB69-23CF-44E3-9099-C40C66FF867C}">
              <a14:compatExt xmlns:a14="http://schemas.microsoft.com/office/drawing/2010/main" spid="_x0000_s2072"/>
            </a:ext>
            <a:ext uri="{FF2B5EF4-FFF2-40B4-BE49-F238E27FC236}">
              <a16:creationId xmlns:a16="http://schemas.microsoft.com/office/drawing/2014/main" id="{6B1ED5C6-C8CF-4ACC-B1E0-783653D021B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19" name="Drop Down 4" hidden="1">
          <a:extLst>
            <a:ext uri="{63B3BB69-23CF-44E3-9099-C40C66FF867C}">
              <a14:compatExt xmlns:a14="http://schemas.microsoft.com/office/drawing/2010/main" spid="_x0000_s2052"/>
            </a:ext>
            <a:ext uri="{FF2B5EF4-FFF2-40B4-BE49-F238E27FC236}">
              <a16:creationId xmlns:a16="http://schemas.microsoft.com/office/drawing/2014/main" id="{39F72991-3B33-44D3-A9D8-0E344E9D7D27}"/>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730</xdr:row>
      <xdr:rowOff>0</xdr:rowOff>
    </xdr:from>
    <xdr:ext cx="1921468" cy="195685"/>
    <xdr:sp macro="" textlink="">
      <xdr:nvSpPr>
        <xdr:cNvPr id="7720" name="Drop Down 20" hidden="1">
          <a:extLst>
            <a:ext uri="{63B3BB69-23CF-44E3-9099-C40C66FF867C}">
              <a14:compatExt xmlns:a14="http://schemas.microsoft.com/office/drawing/2010/main" spid="_x0000_s2068"/>
            </a:ext>
            <a:ext uri="{FF2B5EF4-FFF2-40B4-BE49-F238E27FC236}">
              <a16:creationId xmlns:a16="http://schemas.microsoft.com/office/drawing/2014/main" id="{A61C335D-D5AF-45BC-883B-162818966511}"/>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21" name="Drop Down 24" hidden="1">
          <a:extLst>
            <a:ext uri="{63B3BB69-23CF-44E3-9099-C40C66FF867C}">
              <a14:compatExt xmlns:a14="http://schemas.microsoft.com/office/drawing/2010/main" spid="_x0000_s2072"/>
            </a:ext>
            <a:ext uri="{FF2B5EF4-FFF2-40B4-BE49-F238E27FC236}">
              <a16:creationId xmlns:a16="http://schemas.microsoft.com/office/drawing/2014/main" id="{9B28762E-21B4-4798-BD29-081DC7BDBAC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22" name="Drop Down 4" hidden="1">
          <a:extLst>
            <a:ext uri="{63B3BB69-23CF-44E3-9099-C40C66FF867C}">
              <a14:compatExt xmlns:a14="http://schemas.microsoft.com/office/drawing/2010/main" spid="_x0000_s2052"/>
            </a:ext>
            <a:ext uri="{FF2B5EF4-FFF2-40B4-BE49-F238E27FC236}">
              <a16:creationId xmlns:a16="http://schemas.microsoft.com/office/drawing/2014/main" id="{1593201D-A936-41C2-AF75-DD912D5ABCA9}"/>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723" name="Drop Down 4" hidden="1">
          <a:extLst>
            <a:ext uri="{63B3BB69-23CF-44E3-9099-C40C66FF867C}">
              <a14:compatExt xmlns:a14="http://schemas.microsoft.com/office/drawing/2010/main" spid="_x0000_s2052"/>
            </a:ext>
            <a:ext uri="{FF2B5EF4-FFF2-40B4-BE49-F238E27FC236}">
              <a16:creationId xmlns:a16="http://schemas.microsoft.com/office/drawing/2014/main" id="{3FEB5DFA-2368-43BE-A9A4-6F7629349097}"/>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24" name="Drop Down 4" hidden="1">
          <a:extLst>
            <a:ext uri="{63B3BB69-23CF-44E3-9099-C40C66FF867C}">
              <a14:compatExt xmlns:a14="http://schemas.microsoft.com/office/drawing/2010/main" spid="_x0000_s2052"/>
            </a:ext>
            <a:ext uri="{FF2B5EF4-FFF2-40B4-BE49-F238E27FC236}">
              <a16:creationId xmlns:a16="http://schemas.microsoft.com/office/drawing/2014/main" id="{BDDE21ED-7B13-43A4-B2CF-C33A93EF9FEA}"/>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725" name="Drop Down 4" hidden="1">
          <a:extLst>
            <a:ext uri="{63B3BB69-23CF-44E3-9099-C40C66FF867C}">
              <a14:compatExt xmlns:a14="http://schemas.microsoft.com/office/drawing/2010/main" spid="_x0000_s2052"/>
            </a:ext>
            <a:ext uri="{FF2B5EF4-FFF2-40B4-BE49-F238E27FC236}">
              <a16:creationId xmlns:a16="http://schemas.microsoft.com/office/drawing/2014/main" id="{0A5A6F8A-6FF1-45ED-B79C-0D6989C4DE41}"/>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26" name="Drop Down 24" hidden="1">
          <a:extLst>
            <a:ext uri="{63B3BB69-23CF-44E3-9099-C40C66FF867C}">
              <a14:compatExt xmlns:a14="http://schemas.microsoft.com/office/drawing/2010/main" spid="_x0000_s2072"/>
            </a:ext>
            <a:ext uri="{FF2B5EF4-FFF2-40B4-BE49-F238E27FC236}">
              <a16:creationId xmlns:a16="http://schemas.microsoft.com/office/drawing/2014/main" id="{5A9A0E51-855B-47BC-A612-C12C6020C5E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27" name="Drop Down 24" hidden="1">
          <a:extLst>
            <a:ext uri="{63B3BB69-23CF-44E3-9099-C40C66FF867C}">
              <a14:compatExt xmlns:a14="http://schemas.microsoft.com/office/drawing/2010/main" spid="_x0000_s2072"/>
            </a:ext>
            <a:ext uri="{FF2B5EF4-FFF2-40B4-BE49-F238E27FC236}">
              <a16:creationId xmlns:a16="http://schemas.microsoft.com/office/drawing/2014/main" id="{05858C05-1ED5-4F53-A833-39BDC355328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28" name="Drop Down 24" hidden="1">
          <a:extLst>
            <a:ext uri="{63B3BB69-23CF-44E3-9099-C40C66FF867C}">
              <a14:compatExt xmlns:a14="http://schemas.microsoft.com/office/drawing/2010/main" spid="_x0000_s2072"/>
            </a:ext>
            <a:ext uri="{FF2B5EF4-FFF2-40B4-BE49-F238E27FC236}">
              <a16:creationId xmlns:a16="http://schemas.microsoft.com/office/drawing/2014/main" id="{7A978AD1-3FBA-4843-9B44-743EAA7DF80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29" name="Drop Down 24" hidden="1">
          <a:extLst>
            <a:ext uri="{63B3BB69-23CF-44E3-9099-C40C66FF867C}">
              <a14:compatExt xmlns:a14="http://schemas.microsoft.com/office/drawing/2010/main" spid="_x0000_s2072"/>
            </a:ext>
            <a:ext uri="{FF2B5EF4-FFF2-40B4-BE49-F238E27FC236}">
              <a16:creationId xmlns:a16="http://schemas.microsoft.com/office/drawing/2014/main" id="{B83F4499-0090-48AB-B10E-8FC4A97FB1F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30" name="Drop Down 24" hidden="1">
          <a:extLst>
            <a:ext uri="{63B3BB69-23CF-44E3-9099-C40C66FF867C}">
              <a14:compatExt xmlns:a14="http://schemas.microsoft.com/office/drawing/2010/main" spid="_x0000_s2072"/>
            </a:ext>
            <a:ext uri="{FF2B5EF4-FFF2-40B4-BE49-F238E27FC236}">
              <a16:creationId xmlns:a16="http://schemas.microsoft.com/office/drawing/2014/main" id="{2CAA7B75-7C56-46F2-9A56-5B2E286E43D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31" name="Drop Down 24" hidden="1">
          <a:extLst>
            <a:ext uri="{63B3BB69-23CF-44E3-9099-C40C66FF867C}">
              <a14:compatExt xmlns:a14="http://schemas.microsoft.com/office/drawing/2010/main" spid="_x0000_s2072"/>
            </a:ext>
            <a:ext uri="{FF2B5EF4-FFF2-40B4-BE49-F238E27FC236}">
              <a16:creationId xmlns:a16="http://schemas.microsoft.com/office/drawing/2014/main" id="{0ADE6FBC-B52D-4FA4-B9AD-AF66D6110E4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32" name="Drop Down 24" hidden="1">
          <a:extLst>
            <a:ext uri="{63B3BB69-23CF-44E3-9099-C40C66FF867C}">
              <a14:compatExt xmlns:a14="http://schemas.microsoft.com/office/drawing/2010/main" spid="_x0000_s2072"/>
            </a:ext>
            <a:ext uri="{FF2B5EF4-FFF2-40B4-BE49-F238E27FC236}">
              <a16:creationId xmlns:a16="http://schemas.microsoft.com/office/drawing/2014/main" id="{53CEF058-1A3D-4818-9E24-EB82113482D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33" name="Drop Down 24" hidden="1">
          <a:extLst>
            <a:ext uri="{63B3BB69-23CF-44E3-9099-C40C66FF867C}">
              <a14:compatExt xmlns:a14="http://schemas.microsoft.com/office/drawing/2010/main" spid="_x0000_s2072"/>
            </a:ext>
            <a:ext uri="{FF2B5EF4-FFF2-40B4-BE49-F238E27FC236}">
              <a16:creationId xmlns:a16="http://schemas.microsoft.com/office/drawing/2014/main" id="{FC7B01B1-54B4-4876-8424-37A8C21D1FA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34" name="Drop Down 24" hidden="1">
          <a:extLst>
            <a:ext uri="{63B3BB69-23CF-44E3-9099-C40C66FF867C}">
              <a14:compatExt xmlns:a14="http://schemas.microsoft.com/office/drawing/2010/main" spid="_x0000_s2072"/>
            </a:ext>
            <a:ext uri="{FF2B5EF4-FFF2-40B4-BE49-F238E27FC236}">
              <a16:creationId xmlns:a16="http://schemas.microsoft.com/office/drawing/2014/main" id="{9CF7C727-007D-4195-94D6-BE82DCC0F99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35" name="Drop Down 4" hidden="1">
          <a:extLst>
            <a:ext uri="{63B3BB69-23CF-44E3-9099-C40C66FF867C}">
              <a14:compatExt xmlns:a14="http://schemas.microsoft.com/office/drawing/2010/main" spid="_x0000_s2052"/>
            </a:ext>
            <a:ext uri="{FF2B5EF4-FFF2-40B4-BE49-F238E27FC236}">
              <a16:creationId xmlns:a16="http://schemas.microsoft.com/office/drawing/2014/main" id="{9D8E5F00-7D1C-455C-9422-0938846C690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730</xdr:row>
      <xdr:rowOff>0</xdr:rowOff>
    </xdr:from>
    <xdr:ext cx="1921468" cy="195685"/>
    <xdr:sp macro="" textlink="">
      <xdr:nvSpPr>
        <xdr:cNvPr id="7736" name="Drop Down 20" hidden="1">
          <a:extLst>
            <a:ext uri="{63B3BB69-23CF-44E3-9099-C40C66FF867C}">
              <a14:compatExt xmlns:a14="http://schemas.microsoft.com/office/drawing/2010/main" spid="_x0000_s2068"/>
            </a:ext>
            <a:ext uri="{FF2B5EF4-FFF2-40B4-BE49-F238E27FC236}">
              <a16:creationId xmlns:a16="http://schemas.microsoft.com/office/drawing/2014/main" id="{D0E0AD01-98B8-4F72-A201-1335FBB60CC0}"/>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730</xdr:row>
      <xdr:rowOff>0</xdr:rowOff>
    </xdr:from>
    <xdr:ext cx="2476500" cy="199970"/>
    <xdr:sp macro="" textlink="">
      <xdr:nvSpPr>
        <xdr:cNvPr id="7737" name="Drop Down 24" hidden="1">
          <a:extLst>
            <a:ext uri="{63B3BB69-23CF-44E3-9099-C40C66FF867C}">
              <a14:compatExt xmlns:a14="http://schemas.microsoft.com/office/drawing/2010/main" spid="_x0000_s2072"/>
            </a:ext>
            <a:ext uri="{FF2B5EF4-FFF2-40B4-BE49-F238E27FC236}">
              <a16:creationId xmlns:a16="http://schemas.microsoft.com/office/drawing/2014/main" id="{250C78D9-C9E0-4986-B06C-4E740F202D8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38" name="Drop Down 4" hidden="1">
          <a:extLst>
            <a:ext uri="{63B3BB69-23CF-44E3-9099-C40C66FF867C}">
              <a14:compatExt xmlns:a14="http://schemas.microsoft.com/office/drawing/2010/main" spid="_x0000_s2052"/>
            </a:ext>
            <a:ext uri="{FF2B5EF4-FFF2-40B4-BE49-F238E27FC236}">
              <a16:creationId xmlns:a16="http://schemas.microsoft.com/office/drawing/2014/main" id="{FDD3E504-681F-4081-9A57-ABE2DB19428D}"/>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739" name="Drop Down 4" hidden="1">
          <a:extLst>
            <a:ext uri="{63B3BB69-23CF-44E3-9099-C40C66FF867C}">
              <a14:compatExt xmlns:a14="http://schemas.microsoft.com/office/drawing/2010/main" spid="_x0000_s2052"/>
            </a:ext>
            <a:ext uri="{FF2B5EF4-FFF2-40B4-BE49-F238E27FC236}">
              <a16:creationId xmlns:a16="http://schemas.microsoft.com/office/drawing/2014/main" id="{77A68A65-A7E9-4A7E-B1C1-A9DAA4BA8ED0}"/>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730</xdr:row>
      <xdr:rowOff>0</xdr:rowOff>
    </xdr:from>
    <xdr:ext cx="2529840" cy="195685"/>
    <xdr:sp macro="" textlink="">
      <xdr:nvSpPr>
        <xdr:cNvPr id="7740" name="Drop Down 4" hidden="1">
          <a:extLst>
            <a:ext uri="{63B3BB69-23CF-44E3-9099-C40C66FF867C}">
              <a14:compatExt xmlns:a14="http://schemas.microsoft.com/office/drawing/2010/main" spid="_x0000_s2052"/>
            </a:ext>
            <a:ext uri="{FF2B5EF4-FFF2-40B4-BE49-F238E27FC236}">
              <a16:creationId xmlns:a16="http://schemas.microsoft.com/office/drawing/2014/main" id="{36536532-11CC-404D-8DFD-B1B329B2C00E}"/>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730</xdr:row>
      <xdr:rowOff>0</xdr:rowOff>
    </xdr:from>
    <xdr:ext cx="2529840" cy="195685"/>
    <xdr:sp macro="" textlink="">
      <xdr:nvSpPr>
        <xdr:cNvPr id="7741" name="Drop Down 4" hidden="1">
          <a:extLst>
            <a:ext uri="{63B3BB69-23CF-44E3-9099-C40C66FF867C}">
              <a14:compatExt xmlns:a14="http://schemas.microsoft.com/office/drawing/2010/main" spid="_x0000_s2052"/>
            </a:ext>
            <a:ext uri="{FF2B5EF4-FFF2-40B4-BE49-F238E27FC236}">
              <a16:creationId xmlns:a16="http://schemas.microsoft.com/office/drawing/2014/main" id="{AADEF4CA-C696-4811-9554-E24371DE16BE}"/>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2" name="Drop Down 24" hidden="1">
          <a:extLst>
            <a:ext uri="{63B3BB69-23CF-44E3-9099-C40C66FF867C}">
              <a14:compatExt xmlns:a14="http://schemas.microsoft.com/office/drawing/2010/main" spid="_x0000_s2072"/>
            </a:ext>
            <a:ext uri="{FF2B5EF4-FFF2-40B4-BE49-F238E27FC236}">
              <a16:creationId xmlns:a16="http://schemas.microsoft.com/office/drawing/2014/main" id="{95E40901-622A-4A65-A7C9-4BB68F6C361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3" name="Drop Down 24" hidden="1">
          <a:extLst>
            <a:ext uri="{63B3BB69-23CF-44E3-9099-C40C66FF867C}">
              <a14:compatExt xmlns:a14="http://schemas.microsoft.com/office/drawing/2010/main" spid="_x0000_s2072"/>
            </a:ext>
            <a:ext uri="{FF2B5EF4-FFF2-40B4-BE49-F238E27FC236}">
              <a16:creationId xmlns:a16="http://schemas.microsoft.com/office/drawing/2014/main" id="{3647A290-56BD-4A1D-A401-60EE601AEDC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4" name="Drop Down 24" hidden="1">
          <a:extLst>
            <a:ext uri="{63B3BB69-23CF-44E3-9099-C40C66FF867C}">
              <a14:compatExt xmlns:a14="http://schemas.microsoft.com/office/drawing/2010/main" spid="_x0000_s2072"/>
            </a:ext>
            <a:ext uri="{FF2B5EF4-FFF2-40B4-BE49-F238E27FC236}">
              <a16:creationId xmlns:a16="http://schemas.microsoft.com/office/drawing/2014/main" id="{D9EC24B5-EC20-4DCA-A133-BF1395A8ED4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5" name="Drop Down 24" hidden="1">
          <a:extLst>
            <a:ext uri="{63B3BB69-23CF-44E3-9099-C40C66FF867C}">
              <a14:compatExt xmlns:a14="http://schemas.microsoft.com/office/drawing/2010/main" spid="_x0000_s2072"/>
            </a:ext>
            <a:ext uri="{FF2B5EF4-FFF2-40B4-BE49-F238E27FC236}">
              <a16:creationId xmlns:a16="http://schemas.microsoft.com/office/drawing/2014/main" id="{7ECD4626-CA9B-4BB2-A333-741B19AF81C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6" name="Drop Down 24" hidden="1">
          <a:extLst>
            <a:ext uri="{63B3BB69-23CF-44E3-9099-C40C66FF867C}">
              <a14:compatExt xmlns:a14="http://schemas.microsoft.com/office/drawing/2010/main" spid="_x0000_s2072"/>
            </a:ext>
            <a:ext uri="{FF2B5EF4-FFF2-40B4-BE49-F238E27FC236}">
              <a16:creationId xmlns:a16="http://schemas.microsoft.com/office/drawing/2014/main" id="{03739381-225D-4B76-AD91-784A9C20340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7" name="Drop Down 24" hidden="1">
          <a:extLst>
            <a:ext uri="{63B3BB69-23CF-44E3-9099-C40C66FF867C}">
              <a14:compatExt xmlns:a14="http://schemas.microsoft.com/office/drawing/2010/main" spid="_x0000_s2072"/>
            </a:ext>
            <a:ext uri="{FF2B5EF4-FFF2-40B4-BE49-F238E27FC236}">
              <a16:creationId xmlns:a16="http://schemas.microsoft.com/office/drawing/2014/main" id="{F3B35B93-6BBF-456E-9B8F-CB4235F26E8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8" name="Drop Down 24" hidden="1">
          <a:extLst>
            <a:ext uri="{63B3BB69-23CF-44E3-9099-C40C66FF867C}">
              <a14:compatExt xmlns:a14="http://schemas.microsoft.com/office/drawing/2010/main" spid="_x0000_s2072"/>
            </a:ext>
            <a:ext uri="{FF2B5EF4-FFF2-40B4-BE49-F238E27FC236}">
              <a16:creationId xmlns:a16="http://schemas.microsoft.com/office/drawing/2014/main" id="{22A9DF5C-45C0-4E91-A2E6-CE11A9E6AB7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49" name="Drop Down 24" hidden="1">
          <a:extLst>
            <a:ext uri="{63B3BB69-23CF-44E3-9099-C40C66FF867C}">
              <a14:compatExt xmlns:a14="http://schemas.microsoft.com/office/drawing/2010/main" spid="_x0000_s2072"/>
            </a:ext>
            <a:ext uri="{FF2B5EF4-FFF2-40B4-BE49-F238E27FC236}">
              <a16:creationId xmlns:a16="http://schemas.microsoft.com/office/drawing/2014/main" id="{EE778D12-1BED-4B5C-8F7D-D26B36C9982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50" name="Drop Down 24" hidden="1">
          <a:extLst>
            <a:ext uri="{63B3BB69-23CF-44E3-9099-C40C66FF867C}">
              <a14:compatExt xmlns:a14="http://schemas.microsoft.com/office/drawing/2010/main" spid="_x0000_s2072"/>
            </a:ext>
            <a:ext uri="{FF2B5EF4-FFF2-40B4-BE49-F238E27FC236}">
              <a16:creationId xmlns:a16="http://schemas.microsoft.com/office/drawing/2014/main" id="{395ADC23-839D-4A2D-86EF-4366C104742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731</xdr:row>
      <xdr:rowOff>0</xdr:rowOff>
    </xdr:from>
    <xdr:ext cx="2529840" cy="195685"/>
    <xdr:sp macro="" textlink="">
      <xdr:nvSpPr>
        <xdr:cNvPr id="7751" name="Drop Down 4" hidden="1">
          <a:extLst>
            <a:ext uri="{63B3BB69-23CF-44E3-9099-C40C66FF867C}">
              <a14:compatExt xmlns:a14="http://schemas.microsoft.com/office/drawing/2010/main" spid="_x0000_s2052"/>
            </a:ext>
            <a:ext uri="{FF2B5EF4-FFF2-40B4-BE49-F238E27FC236}">
              <a16:creationId xmlns:a16="http://schemas.microsoft.com/office/drawing/2014/main" id="{0E38DB9C-3C2E-4EA4-A185-1FC6363BF29F}"/>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731</xdr:row>
      <xdr:rowOff>0</xdr:rowOff>
    </xdr:from>
    <xdr:ext cx="1921468" cy="195685"/>
    <xdr:sp macro="" textlink="">
      <xdr:nvSpPr>
        <xdr:cNvPr id="7752" name="Drop Down 20" hidden="1">
          <a:extLst>
            <a:ext uri="{63B3BB69-23CF-44E3-9099-C40C66FF867C}">
              <a14:compatExt xmlns:a14="http://schemas.microsoft.com/office/drawing/2010/main" spid="_x0000_s2068"/>
            </a:ext>
            <a:ext uri="{FF2B5EF4-FFF2-40B4-BE49-F238E27FC236}">
              <a16:creationId xmlns:a16="http://schemas.microsoft.com/office/drawing/2014/main" id="{A0CB2DF4-7176-46D9-BB40-FB2A20637D39}"/>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53" name="Drop Down 24" hidden="1">
          <a:extLst>
            <a:ext uri="{63B3BB69-23CF-44E3-9099-C40C66FF867C}">
              <a14:compatExt xmlns:a14="http://schemas.microsoft.com/office/drawing/2010/main" spid="_x0000_s2072"/>
            </a:ext>
            <a:ext uri="{FF2B5EF4-FFF2-40B4-BE49-F238E27FC236}">
              <a16:creationId xmlns:a16="http://schemas.microsoft.com/office/drawing/2014/main" id="{ADD44EC9-F640-4DA3-98B2-E08BFE6893F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731</xdr:row>
      <xdr:rowOff>0</xdr:rowOff>
    </xdr:from>
    <xdr:ext cx="2529840" cy="195685"/>
    <xdr:sp macro="" textlink="">
      <xdr:nvSpPr>
        <xdr:cNvPr id="7754" name="Drop Down 4" hidden="1">
          <a:extLst>
            <a:ext uri="{63B3BB69-23CF-44E3-9099-C40C66FF867C}">
              <a14:compatExt xmlns:a14="http://schemas.microsoft.com/office/drawing/2010/main" spid="_x0000_s2052"/>
            </a:ext>
            <a:ext uri="{FF2B5EF4-FFF2-40B4-BE49-F238E27FC236}">
              <a16:creationId xmlns:a16="http://schemas.microsoft.com/office/drawing/2014/main" id="{E5167DA2-F0AA-4B96-9155-E367A84A4F0A}"/>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731</xdr:row>
      <xdr:rowOff>0</xdr:rowOff>
    </xdr:from>
    <xdr:ext cx="2529840" cy="195685"/>
    <xdr:sp macro="" textlink="">
      <xdr:nvSpPr>
        <xdr:cNvPr id="7755" name="Drop Down 4" hidden="1">
          <a:extLst>
            <a:ext uri="{63B3BB69-23CF-44E3-9099-C40C66FF867C}">
              <a14:compatExt xmlns:a14="http://schemas.microsoft.com/office/drawing/2010/main" spid="_x0000_s2052"/>
            </a:ext>
            <a:ext uri="{FF2B5EF4-FFF2-40B4-BE49-F238E27FC236}">
              <a16:creationId xmlns:a16="http://schemas.microsoft.com/office/drawing/2014/main" id="{FEB5EF82-3828-49B4-8B29-D1780A8BA5E5}"/>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731</xdr:row>
      <xdr:rowOff>0</xdr:rowOff>
    </xdr:from>
    <xdr:ext cx="2529840" cy="195685"/>
    <xdr:sp macro="" textlink="">
      <xdr:nvSpPr>
        <xdr:cNvPr id="7756" name="Drop Down 4" hidden="1">
          <a:extLst>
            <a:ext uri="{63B3BB69-23CF-44E3-9099-C40C66FF867C}">
              <a14:compatExt xmlns:a14="http://schemas.microsoft.com/office/drawing/2010/main" spid="_x0000_s2052"/>
            </a:ext>
            <a:ext uri="{FF2B5EF4-FFF2-40B4-BE49-F238E27FC236}">
              <a16:creationId xmlns:a16="http://schemas.microsoft.com/office/drawing/2014/main" id="{4AB5933F-C407-43D1-9C6B-150488827106}"/>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731</xdr:row>
      <xdr:rowOff>0</xdr:rowOff>
    </xdr:from>
    <xdr:ext cx="2529840" cy="195685"/>
    <xdr:sp macro="" textlink="">
      <xdr:nvSpPr>
        <xdr:cNvPr id="7757" name="Drop Down 4" hidden="1">
          <a:extLst>
            <a:ext uri="{63B3BB69-23CF-44E3-9099-C40C66FF867C}">
              <a14:compatExt xmlns:a14="http://schemas.microsoft.com/office/drawing/2010/main" spid="_x0000_s2052"/>
            </a:ext>
            <a:ext uri="{FF2B5EF4-FFF2-40B4-BE49-F238E27FC236}">
              <a16:creationId xmlns:a16="http://schemas.microsoft.com/office/drawing/2014/main" id="{2D8B33FB-648B-4F89-BC8C-35F918E03E5C}"/>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58" name="Drop Down 24" hidden="1">
          <a:extLst>
            <a:ext uri="{63B3BB69-23CF-44E3-9099-C40C66FF867C}">
              <a14:compatExt xmlns:a14="http://schemas.microsoft.com/office/drawing/2010/main" spid="_x0000_s2072"/>
            </a:ext>
            <a:ext uri="{FF2B5EF4-FFF2-40B4-BE49-F238E27FC236}">
              <a16:creationId xmlns:a16="http://schemas.microsoft.com/office/drawing/2014/main" id="{53A0CE83-5670-45AC-915D-656F78E25CC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59" name="Drop Down 24" hidden="1">
          <a:extLst>
            <a:ext uri="{63B3BB69-23CF-44E3-9099-C40C66FF867C}">
              <a14:compatExt xmlns:a14="http://schemas.microsoft.com/office/drawing/2010/main" spid="_x0000_s2072"/>
            </a:ext>
            <a:ext uri="{FF2B5EF4-FFF2-40B4-BE49-F238E27FC236}">
              <a16:creationId xmlns:a16="http://schemas.microsoft.com/office/drawing/2014/main" id="{1B3E4D10-1C79-4FE2-A3B0-2C185653A99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0" name="Drop Down 24" hidden="1">
          <a:extLst>
            <a:ext uri="{63B3BB69-23CF-44E3-9099-C40C66FF867C}">
              <a14:compatExt xmlns:a14="http://schemas.microsoft.com/office/drawing/2010/main" spid="_x0000_s2072"/>
            </a:ext>
            <a:ext uri="{FF2B5EF4-FFF2-40B4-BE49-F238E27FC236}">
              <a16:creationId xmlns:a16="http://schemas.microsoft.com/office/drawing/2014/main" id="{01499CD7-5D6C-4BF5-A8AE-ED7F63F9F31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1" name="Drop Down 24" hidden="1">
          <a:extLst>
            <a:ext uri="{63B3BB69-23CF-44E3-9099-C40C66FF867C}">
              <a14:compatExt xmlns:a14="http://schemas.microsoft.com/office/drawing/2010/main" spid="_x0000_s2072"/>
            </a:ext>
            <a:ext uri="{FF2B5EF4-FFF2-40B4-BE49-F238E27FC236}">
              <a16:creationId xmlns:a16="http://schemas.microsoft.com/office/drawing/2014/main" id="{944E69BC-6FE7-41A4-BE38-F7A48A4A8DC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2" name="Drop Down 24" hidden="1">
          <a:extLst>
            <a:ext uri="{63B3BB69-23CF-44E3-9099-C40C66FF867C}">
              <a14:compatExt xmlns:a14="http://schemas.microsoft.com/office/drawing/2010/main" spid="_x0000_s2072"/>
            </a:ext>
            <a:ext uri="{FF2B5EF4-FFF2-40B4-BE49-F238E27FC236}">
              <a16:creationId xmlns:a16="http://schemas.microsoft.com/office/drawing/2014/main" id="{EFCE37A9-81E7-4449-931D-9125D4AAE8A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3" name="Drop Down 24" hidden="1">
          <a:extLst>
            <a:ext uri="{63B3BB69-23CF-44E3-9099-C40C66FF867C}">
              <a14:compatExt xmlns:a14="http://schemas.microsoft.com/office/drawing/2010/main" spid="_x0000_s2072"/>
            </a:ext>
            <a:ext uri="{FF2B5EF4-FFF2-40B4-BE49-F238E27FC236}">
              <a16:creationId xmlns:a16="http://schemas.microsoft.com/office/drawing/2014/main" id="{4F5D9699-A698-47DA-820B-8CC4C8B33A9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4" name="Drop Down 24" hidden="1">
          <a:extLst>
            <a:ext uri="{63B3BB69-23CF-44E3-9099-C40C66FF867C}">
              <a14:compatExt xmlns:a14="http://schemas.microsoft.com/office/drawing/2010/main" spid="_x0000_s2072"/>
            </a:ext>
            <a:ext uri="{FF2B5EF4-FFF2-40B4-BE49-F238E27FC236}">
              <a16:creationId xmlns:a16="http://schemas.microsoft.com/office/drawing/2014/main" id="{5CF39738-8450-41CE-91A3-6863B66ED83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5" name="Drop Down 24" hidden="1">
          <a:extLst>
            <a:ext uri="{63B3BB69-23CF-44E3-9099-C40C66FF867C}">
              <a14:compatExt xmlns:a14="http://schemas.microsoft.com/office/drawing/2010/main" spid="_x0000_s2072"/>
            </a:ext>
            <a:ext uri="{FF2B5EF4-FFF2-40B4-BE49-F238E27FC236}">
              <a16:creationId xmlns:a16="http://schemas.microsoft.com/office/drawing/2014/main" id="{DA6C9E21-7C4B-4AE1-9013-A49573198BB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6" name="Drop Down 24" hidden="1">
          <a:extLst>
            <a:ext uri="{63B3BB69-23CF-44E3-9099-C40C66FF867C}">
              <a14:compatExt xmlns:a14="http://schemas.microsoft.com/office/drawing/2010/main" spid="_x0000_s2072"/>
            </a:ext>
            <a:ext uri="{FF2B5EF4-FFF2-40B4-BE49-F238E27FC236}">
              <a16:creationId xmlns:a16="http://schemas.microsoft.com/office/drawing/2014/main" id="{7A4052BA-74FC-407A-9157-BF9534E2863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731</xdr:row>
      <xdr:rowOff>0</xdr:rowOff>
    </xdr:from>
    <xdr:ext cx="2529840" cy="195685"/>
    <xdr:sp macro="" textlink="">
      <xdr:nvSpPr>
        <xdr:cNvPr id="7767" name="Drop Down 4" hidden="1">
          <a:extLst>
            <a:ext uri="{63B3BB69-23CF-44E3-9099-C40C66FF867C}">
              <a14:compatExt xmlns:a14="http://schemas.microsoft.com/office/drawing/2010/main" spid="_x0000_s2052"/>
            </a:ext>
            <a:ext uri="{FF2B5EF4-FFF2-40B4-BE49-F238E27FC236}">
              <a16:creationId xmlns:a16="http://schemas.microsoft.com/office/drawing/2014/main" id="{B4B84767-43CD-448F-91F7-844676599E8D}"/>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731</xdr:row>
      <xdr:rowOff>0</xdr:rowOff>
    </xdr:from>
    <xdr:ext cx="1921468" cy="195685"/>
    <xdr:sp macro="" textlink="">
      <xdr:nvSpPr>
        <xdr:cNvPr id="7768" name="Drop Down 20" hidden="1">
          <a:extLst>
            <a:ext uri="{63B3BB69-23CF-44E3-9099-C40C66FF867C}">
              <a14:compatExt xmlns:a14="http://schemas.microsoft.com/office/drawing/2010/main" spid="_x0000_s2068"/>
            </a:ext>
            <a:ext uri="{FF2B5EF4-FFF2-40B4-BE49-F238E27FC236}">
              <a16:creationId xmlns:a16="http://schemas.microsoft.com/office/drawing/2014/main" id="{5486A0D3-A24F-4713-AF1D-0F3DDB2E76F2}"/>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731</xdr:row>
      <xdr:rowOff>0</xdr:rowOff>
    </xdr:from>
    <xdr:ext cx="2476500" cy="199970"/>
    <xdr:sp macro="" textlink="">
      <xdr:nvSpPr>
        <xdr:cNvPr id="7769" name="Drop Down 24" hidden="1">
          <a:extLst>
            <a:ext uri="{63B3BB69-23CF-44E3-9099-C40C66FF867C}">
              <a14:compatExt xmlns:a14="http://schemas.microsoft.com/office/drawing/2010/main" spid="_x0000_s2072"/>
            </a:ext>
            <a:ext uri="{FF2B5EF4-FFF2-40B4-BE49-F238E27FC236}">
              <a16:creationId xmlns:a16="http://schemas.microsoft.com/office/drawing/2014/main" id="{D7EF3A29-65AA-4BCD-B859-71A61DC47AE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731</xdr:row>
      <xdr:rowOff>0</xdr:rowOff>
    </xdr:from>
    <xdr:ext cx="2529840" cy="195685"/>
    <xdr:sp macro="" textlink="">
      <xdr:nvSpPr>
        <xdr:cNvPr id="7770" name="Drop Down 4" hidden="1">
          <a:extLst>
            <a:ext uri="{63B3BB69-23CF-44E3-9099-C40C66FF867C}">
              <a14:compatExt xmlns:a14="http://schemas.microsoft.com/office/drawing/2010/main" spid="_x0000_s2052"/>
            </a:ext>
            <a:ext uri="{FF2B5EF4-FFF2-40B4-BE49-F238E27FC236}">
              <a16:creationId xmlns:a16="http://schemas.microsoft.com/office/drawing/2014/main" id="{C2976A87-8BAA-4A38-ABB8-A573581E682A}"/>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731</xdr:row>
      <xdr:rowOff>0</xdr:rowOff>
    </xdr:from>
    <xdr:ext cx="2529840" cy="195685"/>
    <xdr:sp macro="" textlink="">
      <xdr:nvSpPr>
        <xdr:cNvPr id="7771" name="Drop Down 4" hidden="1">
          <a:extLst>
            <a:ext uri="{63B3BB69-23CF-44E3-9099-C40C66FF867C}">
              <a14:compatExt xmlns:a14="http://schemas.microsoft.com/office/drawing/2010/main" spid="_x0000_s2052"/>
            </a:ext>
            <a:ext uri="{FF2B5EF4-FFF2-40B4-BE49-F238E27FC236}">
              <a16:creationId xmlns:a16="http://schemas.microsoft.com/office/drawing/2014/main" id="{57DE088F-D8D9-4003-AC02-E73834980BC3}"/>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731</xdr:row>
      <xdr:rowOff>0</xdr:rowOff>
    </xdr:from>
    <xdr:ext cx="2529840" cy="195685"/>
    <xdr:sp macro="" textlink="">
      <xdr:nvSpPr>
        <xdr:cNvPr id="7772" name="Drop Down 4" hidden="1">
          <a:extLst>
            <a:ext uri="{63B3BB69-23CF-44E3-9099-C40C66FF867C}">
              <a14:compatExt xmlns:a14="http://schemas.microsoft.com/office/drawing/2010/main" spid="_x0000_s2052"/>
            </a:ext>
            <a:ext uri="{FF2B5EF4-FFF2-40B4-BE49-F238E27FC236}">
              <a16:creationId xmlns:a16="http://schemas.microsoft.com/office/drawing/2014/main" id="{C4F93390-83A3-420F-80CC-42BD25EB0E9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731</xdr:row>
      <xdr:rowOff>0</xdr:rowOff>
    </xdr:from>
    <xdr:ext cx="2529840" cy="195685"/>
    <xdr:sp macro="" textlink="">
      <xdr:nvSpPr>
        <xdr:cNvPr id="7773" name="Drop Down 4" hidden="1">
          <a:extLst>
            <a:ext uri="{63B3BB69-23CF-44E3-9099-C40C66FF867C}">
              <a14:compatExt xmlns:a14="http://schemas.microsoft.com/office/drawing/2010/main" spid="_x0000_s2052"/>
            </a:ext>
            <a:ext uri="{FF2B5EF4-FFF2-40B4-BE49-F238E27FC236}">
              <a16:creationId xmlns:a16="http://schemas.microsoft.com/office/drawing/2014/main" id="{1AD29DE9-4CFD-4D17-86BA-BC27BC09F1B7}"/>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74" name="Drop Down 24" hidden="1">
          <a:extLst>
            <a:ext uri="{63B3BB69-23CF-44E3-9099-C40C66FF867C}">
              <a14:compatExt xmlns:a14="http://schemas.microsoft.com/office/drawing/2010/main" spid="_x0000_s2072"/>
            </a:ext>
            <a:ext uri="{FF2B5EF4-FFF2-40B4-BE49-F238E27FC236}">
              <a16:creationId xmlns:a16="http://schemas.microsoft.com/office/drawing/2014/main" id="{9B0FCE9A-A8C6-473D-850B-C1E7A45D325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75" name="Drop Down 24" hidden="1">
          <a:extLst>
            <a:ext uri="{63B3BB69-23CF-44E3-9099-C40C66FF867C}">
              <a14:compatExt xmlns:a14="http://schemas.microsoft.com/office/drawing/2010/main" spid="_x0000_s2072"/>
            </a:ext>
            <a:ext uri="{FF2B5EF4-FFF2-40B4-BE49-F238E27FC236}">
              <a16:creationId xmlns:a16="http://schemas.microsoft.com/office/drawing/2014/main" id="{5501C8A7-4DFF-4758-921D-5B9B55C0236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76" name="Drop Down 24" hidden="1">
          <a:extLst>
            <a:ext uri="{63B3BB69-23CF-44E3-9099-C40C66FF867C}">
              <a14:compatExt xmlns:a14="http://schemas.microsoft.com/office/drawing/2010/main" spid="_x0000_s2072"/>
            </a:ext>
            <a:ext uri="{FF2B5EF4-FFF2-40B4-BE49-F238E27FC236}">
              <a16:creationId xmlns:a16="http://schemas.microsoft.com/office/drawing/2014/main" id="{B567BF8E-DC06-4A1A-B2DD-F201B504BE9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77" name="Drop Down 24" hidden="1">
          <a:extLst>
            <a:ext uri="{63B3BB69-23CF-44E3-9099-C40C66FF867C}">
              <a14:compatExt xmlns:a14="http://schemas.microsoft.com/office/drawing/2010/main" spid="_x0000_s2072"/>
            </a:ext>
            <a:ext uri="{FF2B5EF4-FFF2-40B4-BE49-F238E27FC236}">
              <a16:creationId xmlns:a16="http://schemas.microsoft.com/office/drawing/2014/main" id="{00955259-59D3-4B83-9E75-8A448081414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78" name="Drop Down 24" hidden="1">
          <a:extLst>
            <a:ext uri="{63B3BB69-23CF-44E3-9099-C40C66FF867C}">
              <a14:compatExt xmlns:a14="http://schemas.microsoft.com/office/drawing/2010/main" spid="_x0000_s2072"/>
            </a:ext>
            <a:ext uri="{FF2B5EF4-FFF2-40B4-BE49-F238E27FC236}">
              <a16:creationId xmlns:a16="http://schemas.microsoft.com/office/drawing/2014/main" id="{EA0771BB-F3A6-450D-8B5F-A758F7A9424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79" name="Drop Down 24" hidden="1">
          <a:extLst>
            <a:ext uri="{63B3BB69-23CF-44E3-9099-C40C66FF867C}">
              <a14:compatExt xmlns:a14="http://schemas.microsoft.com/office/drawing/2010/main" spid="_x0000_s2072"/>
            </a:ext>
            <a:ext uri="{FF2B5EF4-FFF2-40B4-BE49-F238E27FC236}">
              <a16:creationId xmlns:a16="http://schemas.microsoft.com/office/drawing/2014/main" id="{7B31EE87-B3A9-4009-9F07-84409A3BBC1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80" name="Drop Down 24" hidden="1">
          <a:extLst>
            <a:ext uri="{63B3BB69-23CF-44E3-9099-C40C66FF867C}">
              <a14:compatExt xmlns:a14="http://schemas.microsoft.com/office/drawing/2010/main" spid="_x0000_s2072"/>
            </a:ext>
            <a:ext uri="{FF2B5EF4-FFF2-40B4-BE49-F238E27FC236}">
              <a16:creationId xmlns:a16="http://schemas.microsoft.com/office/drawing/2014/main" id="{C663B1F0-8FCE-4AFB-A5F2-3B8BC851306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81" name="Drop Down 24" hidden="1">
          <a:extLst>
            <a:ext uri="{63B3BB69-23CF-44E3-9099-C40C66FF867C}">
              <a14:compatExt xmlns:a14="http://schemas.microsoft.com/office/drawing/2010/main" spid="_x0000_s2072"/>
            </a:ext>
            <a:ext uri="{FF2B5EF4-FFF2-40B4-BE49-F238E27FC236}">
              <a16:creationId xmlns:a16="http://schemas.microsoft.com/office/drawing/2014/main" id="{1463D38C-F841-4CFC-9C6A-3B3ABBDDF9A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82" name="Drop Down 24" hidden="1">
          <a:extLst>
            <a:ext uri="{63B3BB69-23CF-44E3-9099-C40C66FF867C}">
              <a14:compatExt xmlns:a14="http://schemas.microsoft.com/office/drawing/2010/main" spid="_x0000_s2072"/>
            </a:ext>
            <a:ext uri="{FF2B5EF4-FFF2-40B4-BE49-F238E27FC236}">
              <a16:creationId xmlns:a16="http://schemas.microsoft.com/office/drawing/2014/main" id="{A51749E6-FF56-4417-921B-FEDA5B3DF73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733</xdr:row>
      <xdr:rowOff>0</xdr:rowOff>
    </xdr:from>
    <xdr:ext cx="2529840" cy="195685"/>
    <xdr:sp macro="" textlink="">
      <xdr:nvSpPr>
        <xdr:cNvPr id="7783" name="Drop Down 4" hidden="1">
          <a:extLst>
            <a:ext uri="{63B3BB69-23CF-44E3-9099-C40C66FF867C}">
              <a14:compatExt xmlns:a14="http://schemas.microsoft.com/office/drawing/2010/main" spid="_x0000_s2052"/>
            </a:ext>
            <a:ext uri="{FF2B5EF4-FFF2-40B4-BE49-F238E27FC236}">
              <a16:creationId xmlns:a16="http://schemas.microsoft.com/office/drawing/2014/main" id="{0E25153F-EA01-405D-9245-67FB32967186}"/>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733</xdr:row>
      <xdr:rowOff>0</xdr:rowOff>
    </xdr:from>
    <xdr:ext cx="1921468" cy="195685"/>
    <xdr:sp macro="" textlink="">
      <xdr:nvSpPr>
        <xdr:cNvPr id="7784" name="Drop Down 20" hidden="1">
          <a:extLst>
            <a:ext uri="{63B3BB69-23CF-44E3-9099-C40C66FF867C}">
              <a14:compatExt xmlns:a14="http://schemas.microsoft.com/office/drawing/2010/main" spid="_x0000_s2068"/>
            </a:ext>
            <a:ext uri="{FF2B5EF4-FFF2-40B4-BE49-F238E27FC236}">
              <a16:creationId xmlns:a16="http://schemas.microsoft.com/office/drawing/2014/main" id="{396A4D9D-6197-4517-BE73-DE1ED2E0677E}"/>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85" name="Drop Down 24" hidden="1">
          <a:extLst>
            <a:ext uri="{63B3BB69-23CF-44E3-9099-C40C66FF867C}">
              <a14:compatExt xmlns:a14="http://schemas.microsoft.com/office/drawing/2010/main" spid="_x0000_s2072"/>
            </a:ext>
            <a:ext uri="{FF2B5EF4-FFF2-40B4-BE49-F238E27FC236}">
              <a16:creationId xmlns:a16="http://schemas.microsoft.com/office/drawing/2014/main" id="{11D265DA-8DBA-4CAE-B00B-25530C0E316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733</xdr:row>
      <xdr:rowOff>0</xdr:rowOff>
    </xdr:from>
    <xdr:ext cx="2529840" cy="195685"/>
    <xdr:sp macro="" textlink="">
      <xdr:nvSpPr>
        <xdr:cNvPr id="7786" name="Drop Down 4" hidden="1">
          <a:extLst>
            <a:ext uri="{63B3BB69-23CF-44E3-9099-C40C66FF867C}">
              <a14:compatExt xmlns:a14="http://schemas.microsoft.com/office/drawing/2010/main" spid="_x0000_s2052"/>
            </a:ext>
            <a:ext uri="{FF2B5EF4-FFF2-40B4-BE49-F238E27FC236}">
              <a16:creationId xmlns:a16="http://schemas.microsoft.com/office/drawing/2014/main" id="{A87DD121-0E1B-4EAD-8827-FD84E5CC506A}"/>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733</xdr:row>
      <xdr:rowOff>0</xdr:rowOff>
    </xdr:from>
    <xdr:ext cx="2529840" cy="195685"/>
    <xdr:sp macro="" textlink="">
      <xdr:nvSpPr>
        <xdr:cNvPr id="7787" name="Drop Down 4" hidden="1">
          <a:extLst>
            <a:ext uri="{63B3BB69-23CF-44E3-9099-C40C66FF867C}">
              <a14:compatExt xmlns:a14="http://schemas.microsoft.com/office/drawing/2010/main" spid="_x0000_s2052"/>
            </a:ext>
            <a:ext uri="{FF2B5EF4-FFF2-40B4-BE49-F238E27FC236}">
              <a16:creationId xmlns:a16="http://schemas.microsoft.com/office/drawing/2014/main" id="{D80097A1-B50B-4517-9CB8-BFD3E07F0B6F}"/>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733</xdr:row>
      <xdr:rowOff>0</xdr:rowOff>
    </xdr:from>
    <xdr:ext cx="2529840" cy="195685"/>
    <xdr:sp macro="" textlink="">
      <xdr:nvSpPr>
        <xdr:cNvPr id="7788" name="Drop Down 4" hidden="1">
          <a:extLst>
            <a:ext uri="{63B3BB69-23CF-44E3-9099-C40C66FF867C}">
              <a14:compatExt xmlns:a14="http://schemas.microsoft.com/office/drawing/2010/main" spid="_x0000_s2052"/>
            </a:ext>
            <a:ext uri="{FF2B5EF4-FFF2-40B4-BE49-F238E27FC236}">
              <a16:creationId xmlns:a16="http://schemas.microsoft.com/office/drawing/2014/main" id="{01649120-938C-4778-B658-6ECCB5E1420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733</xdr:row>
      <xdr:rowOff>0</xdr:rowOff>
    </xdr:from>
    <xdr:ext cx="2529840" cy="195685"/>
    <xdr:sp macro="" textlink="">
      <xdr:nvSpPr>
        <xdr:cNvPr id="7789" name="Drop Down 4" hidden="1">
          <a:extLst>
            <a:ext uri="{63B3BB69-23CF-44E3-9099-C40C66FF867C}">
              <a14:compatExt xmlns:a14="http://schemas.microsoft.com/office/drawing/2010/main" spid="_x0000_s2052"/>
            </a:ext>
            <a:ext uri="{FF2B5EF4-FFF2-40B4-BE49-F238E27FC236}">
              <a16:creationId xmlns:a16="http://schemas.microsoft.com/office/drawing/2014/main" id="{926D8006-1EAB-4B49-9A33-483C7876D654}"/>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0" name="Drop Down 24" hidden="1">
          <a:extLst>
            <a:ext uri="{63B3BB69-23CF-44E3-9099-C40C66FF867C}">
              <a14:compatExt xmlns:a14="http://schemas.microsoft.com/office/drawing/2010/main" spid="_x0000_s2072"/>
            </a:ext>
            <a:ext uri="{FF2B5EF4-FFF2-40B4-BE49-F238E27FC236}">
              <a16:creationId xmlns:a16="http://schemas.microsoft.com/office/drawing/2014/main" id="{51750668-D0BD-43DD-9B0C-3B2BDFE8BDA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1" name="Drop Down 24" hidden="1">
          <a:extLst>
            <a:ext uri="{63B3BB69-23CF-44E3-9099-C40C66FF867C}">
              <a14:compatExt xmlns:a14="http://schemas.microsoft.com/office/drawing/2010/main" spid="_x0000_s2072"/>
            </a:ext>
            <a:ext uri="{FF2B5EF4-FFF2-40B4-BE49-F238E27FC236}">
              <a16:creationId xmlns:a16="http://schemas.microsoft.com/office/drawing/2014/main" id="{FAD88652-0210-4B60-8A6D-9EAE523F198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2" name="Drop Down 24" hidden="1">
          <a:extLst>
            <a:ext uri="{63B3BB69-23CF-44E3-9099-C40C66FF867C}">
              <a14:compatExt xmlns:a14="http://schemas.microsoft.com/office/drawing/2010/main" spid="_x0000_s2072"/>
            </a:ext>
            <a:ext uri="{FF2B5EF4-FFF2-40B4-BE49-F238E27FC236}">
              <a16:creationId xmlns:a16="http://schemas.microsoft.com/office/drawing/2014/main" id="{339CA035-C5B7-4579-9193-F134087AFFF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3" name="Drop Down 24" hidden="1">
          <a:extLst>
            <a:ext uri="{63B3BB69-23CF-44E3-9099-C40C66FF867C}">
              <a14:compatExt xmlns:a14="http://schemas.microsoft.com/office/drawing/2010/main" spid="_x0000_s2072"/>
            </a:ext>
            <a:ext uri="{FF2B5EF4-FFF2-40B4-BE49-F238E27FC236}">
              <a16:creationId xmlns:a16="http://schemas.microsoft.com/office/drawing/2014/main" id="{E991DD10-14DB-4C59-9668-4E368954008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4" name="Drop Down 24" hidden="1">
          <a:extLst>
            <a:ext uri="{63B3BB69-23CF-44E3-9099-C40C66FF867C}">
              <a14:compatExt xmlns:a14="http://schemas.microsoft.com/office/drawing/2010/main" spid="_x0000_s2072"/>
            </a:ext>
            <a:ext uri="{FF2B5EF4-FFF2-40B4-BE49-F238E27FC236}">
              <a16:creationId xmlns:a16="http://schemas.microsoft.com/office/drawing/2014/main" id="{7CE9DF34-E7E4-4B87-BD2F-70647A80D27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5" name="Drop Down 24" hidden="1">
          <a:extLst>
            <a:ext uri="{63B3BB69-23CF-44E3-9099-C40C66FF867C}">
              <a14:compatExt xmlns:a14="http://schemas.microsoft.com/office/drawing/2010/main" spid="_x0000_s2072"/>
            </a:ext>
            <a:ext uri="{FF2B5EF4-FFF2-40B4-BE49-F238E27FC236}">
              <a16:creationId xmlns:a16="http://schemas.microsoft.com/office/drawing/2014/main" id="{A61DFD2C-C3AF-48CF-BBD0-F4241EE6BB5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6" name="Drop Down 24" hidden="1">
          <a:extLst>
            <a:ext uri="{63B3BB69-23CF-44E3-9099-C40C66FF867C}">
              <a14:compatExt xmlns:a14="http://schemas.microsoft.com/office/drawing/2010/main" spid="_x0000_s2072"/>
            </a:ext>
            <a:ext uri="{FF2B5EF4-FFF2-40B4-BE49-F238E27FC236}">
              <a16:creationId xmlns:a16="http://schemas.microsoft.com/office/drawing/2014/main" id="{3D6E5BD4-E026-4FA6-8353-529D9843ADD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7" name="Drop Down 24" hidden="1">
          <a:extLst>
            <a:ext uri="{63B3BB69-23CF-44E3-9099-C40C66FF867C}">
              <a14:compatExt xmlns:a14="http://schemas.microsoft.com/office/drawing/2010/main" spid="_x0000_s2072"/>
            </a:ext>
            <a:ext uri="{FF2B5EF4-FFF2-40B4-BE49-F238E27FC236}">
              <a16:creationId xmlns:a16="http://schemas.microsoft.com/office/drawing/2014/main" id="{5A973D13-54EA-489C-AA24-2773205569F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798" name="Drop Down 24" hidden="1">
          <a:extLst>
            <a:ext uri="{63B3BB69-23CF-44E3-9099-C40C66FF867C}">
              <a14:compatExt xmlns:a14="http://schemas.microsoft.com/office/drawing/2010/main" spid="_x0000_s2072"/>
            </a:ext>
            <a:ext uri="{FF2B5EF4-FFF2-40B4-BE49-F238E27FC236}">
              <a16:creationId xmlns:a16="http://schemas.microsoft.com/office/drawing/2014/main" id="{2EB4E50F-6327-496D-9D9F-070029695C1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733</xdr:row>
      <xdr:rowOff>0</xdr:rowOff>
    </xdr:from>
    <xdr:ext cx="2529840" cy="195685"/>
    <xdr:sp macro="" textlink="">
      <xdr:nvSpPr>
        <xdr:cNvPr id="7799" name="Drop Down 4" hidden="1">
          <a:extLst>
            <a:ext uri="{63B3BB69-23CF-44E3-9099-C40C66FF867C}">
              <a14:compatExt xmlns:a14="http://schemas.microsoft.com/office/drawing/2010/main" spid="_x0000_s2052"/>
            </a:ext>
            <a:ext uri="{FF2B5EF4-FFF2-40B4-BE49-F238E27FC236}">
              <a16:creationId xmlns:a16="http://schemas.microsoft.com/office/drawing/2014/main" id="{E988415D-4879-4114-99EA-022977983E67}"/>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733</xdr:row>
      <xdr:rowOff>0</xdr:rowOff>
    </xdr:from>
    <xdr:ext cx="1921468" cy="195685"/>
    <xdr:sp macro="" textlink="">
      <xdr:nvSpPr>
        <xdr:cNvPr id="7800" name="Drop Down 20" hidden="1">
          <a:extLst>
            <a:ext uri="{63B3BB69-23CF-44E3-9099-C40C66FF867C}">
              <a14:compatExt xmlns:a14="http://schemas.microsoft.com/office/drawing/2010/main" spid="_x0000_s2068"/>
            </a:ext>
            <a:ext uri="{FF2B5EF4-FFF2-40B4-BE49-F238E27FC236}">
              <a16:creationId xmlns:a16="http://schemas.microsoft.com/office/drawing/2014/main" id="{E5C91A1C-C0EF-4FFD-902A-A8DE3CFA54FA}"/>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733</xdr:row>
      <xdr:rowOff>0</xdr:rowOff>
    </xdr:from>
    <xdr:ext cx="2476500" cy="199970"/>
    <xdr:sp macro="" textlink="">
      <xdr:nvSpPr>
        <xdr:cNvPr id="7801" name="Drop Down 24" hidden="1">
          <a:extLst>
            <a:ext uri="{63B3BB69-23CF-44E3-9099-C40C66FF867C}">
              <a14:compatExt xmlns:a14="http://schemas.microsoft.com/office/drawing/2010/main" spid="_x0000_s2072"/>
            </a:ext>
            <a:ext uri="{FF2B5EF4-FFF2-40B4-BE49-F238E27FC236}">
              <a16:creationId xmlns:a16="http://schemas.microsoft.com/office/drawing/2014/main" id="{B45E25E8-B8BF-4A6E-BBF5-81910971F06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733</xdr:row>
      <xdr:rowOff>0</xdr:rowOff>
    </xdr:from>
    <xdr:ext cx="2529840" cy="195685"/>
    <xdr:sp macro="" textlink="">
      <xdr:nvSpPr>
        <xdr:cNvPr id="7802" name="Drop Down 4" hidden="1">
          <a:extLst>
            <a:ext uri="{63B3BB69-23CF-44E3-9099-C40C66FF867C}">
              <a14:compatExt xmlns:a14="http://schemas.microsoft.com/office/drawing/2010/main" spid="_x0000_s2052"/>
            </a:ext>
            <a:ext uri="{FF2B5EF4-FFF2-40B4-BE49-F238E27FC236}">
              <a16:creationId xmlns:a16="http://schemas.microsoft.com/office/drawing/2014/main" id="{CC2B06B2-8574-4330-B7E2-C7B460514640}"/>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733</xdr:row>
      <xdr:rowOff>0</xdr:rowOff>
    </xdr:from>
    <xdr:ext cx="2529840" cy="195685"/>
    <xdr:sp macro="" textlink="">
      <xdr:nvSpPr>
        <xdr:cNvPr id="7803" name="Drop Down 4" hidden="1">
          <a:extLst>
            <a:ext uri="{63B3BB69-23CF-44E3-9099-C40C66FF867C}">
              <a14:compatExt xmlns:a14="http://schemas.microsoft.com/office/drawing/2010/main" spid="_x0000_s2052"/>
            </a:ext>
            <a:ext uri="{FF2B5EF4-FFF2-40B4-BE49-F238E27FC236}">
              <a16:creationId xmlns:a16="http://schemas.microsoft.com/office/drawing/2014/main" id="{7E61BBFD-D5DC-4FC7-9DC5-490D17B43B07}"/>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733</xdr:row>
      <xdr:rowOff>0</xdr:rowOff>
    </xdr:from>
    <xdr:ext cx="2529840" cy="195685"/>
    <xdr:sp macro="" textlink="">
      <xdr:nvSpPr>
        <xdr:cNvPr id="7804" name="Drop Down 4" hidden="1">
          <a:extLst>
            <a:ext uri="{63B3BB69-23CF-44E3-9099-C40C66FF867C}">
              <a14:compatExt xmlns:a14="http://schemas.microsoft.com/office/drawing/2010/main" spid="_x0000_s2052"/>
            </a:ext>
            <a:ext uri="{FF2B5EF4-FFF2-40B4-BE49-F238E27FC236}">
              <a16:creationId xmlns:a16="http://schemas.microsoft.com/office/drawing/2014/main" id="{A966857D-D1A2-4B50-B94A-DBE15D6CA916}"/>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733</xdr:row>
      <xdr:rowOff>0</xdr:rowOff>
    </xdr:from>
    <xdr:ext cx="2529840" cy="195685"/>
    <xdr:sp macro="" textlink="">
      <xdr:nvSpPr>
        <xdr:cNvPr id="7805" name="Drop Down 4" hidden="1">
          <a:extLst>
            <a:ext uri="{63B3BB69-23CF-44E3-9099-C40C66FF867C}">
              <a14:compatExt xmlns:a14="http://schemas.microsoft.com/office/drawing/2010/main" spid="_x0000_s2052"/>
            </a:ext>
            <a:ext uri="{FF2B5EF4-FFF2-40B4-BE49-F238E27FC236}">
              <a16:creationId xmlns:a16="http://schemas.microsoft.com/office/drawing/2014/main" id="{0C723A11-852D-4A58-B99F-4526529570DD}"/>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06" name="Drop Down 24" hidden="1">
          <a:extLst>
            <a:ext uri="{63B3BB69-23CF-44E3-9099-C40C66FF867C}">
              <a14:compatExt xmlns:a14="http://schemas.microsoft.com/office/drawing/2010/main" spid="_x0000_s2072"/>
            </a:ext>
            <a:ext uri="{FF2B5EF4-FFF2-40B4-BE49-F238E27FC236}">
              <a16:creationId xmlns:a16="http://schemas.microsoft.com/office/drawing/2014/main" id="{FBEF8F13-D88F-4B1F-B33D-77736E7B1A3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07" name="Drop Down 24" hidden="1">
          <a:extLst>
            <a:ext uri="{63B3BB69-23CF-44E3-9099-C40C66FF867C}">
              <a14:compatExt xmlns:a14="http://schemas.microsoft.com/office/drawing/2010/main" spid="_x0000_s2072"/>
            </a:ext>
            <a:ext uri="{FF2B5EF4-FFF2-40B4-BE49-F238E27FC236}">
              <a16:creationId xmlns:a16="http://schemas.microsoft.com/office/drawing/2014/main" id="{116AF75A-EE62-45F8-9F32-F2A1E7D0616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08" name="Drop Down 24" hidden="1">
          <a:extLst>
            <a:ext uri="{63B3BB69-23CF-44E3-9099-C40C66FF867C}">
              <a14:compatExt xmlns:a14="http://schemas.microsoft.com/office/drawing/2010/main" spid="_x0000_s2072"/>
            </a:ext>
            <a:ext uri="{FF2B5EF4-FFF2-40B4-BE49-F238E27FC236}">
              <a16:creationId xmlns:a16="http://schemas.microsoft.com/office/drawing/2014/main" id="{FF45DDB1-35AD-475C-BFFF-2A21F25C78F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09" name="Drop Down 24" hidden="1">
          <a:extLst>
            <a:ext uri="{63B3BB69-23CF-44E3-9099-C40C66FF867C}">
              <a14:compatExt xmlns:a14="http://schemas.microsoft.com/office/drawing/2010/main" spid="_x0000_s2072"/>
            </a:ext>
            <a:ext uri="{FF2B5EF4-FFF2-40B4-BE49-F238E27FC236}">
              <a16:creationId xmlns:a16="http://schemas.microsoft.com/office/drawing/2014/main" id="{27EDBA81-6FA1-4406-98E1-3ADB0F7FC2D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10" name="Drop Down 24" hidden="1">
          <a:extLst>
            <a:ext uri="{63B3BB69-23CF-44E3-9099-C40C66FF867C}">
              <a14:compatExt xmlns:a14="http://schemas.microsoft.com/office/drawing/2010/main" spid="_x0000_s2072"/>
            </a:ext>
            <a:ext uri="{FF2B5EF4-FFF2-40B4-BE49-F238E27FC236}">
              <a16:creationId xmlns:a16="http://schemas.microsoft.com/office/drawing/2014/main" id="{252949E3-FDA4-4CF4-9CBE-23D83A0652B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11" name="Drop Down 24" hidden="1">
          <a:extLst>
            <a:ext uri="{63B3BB69-23CF-44E3-9099-C40C66FF867C}">
              <a14:compatExt xmlns:a14="http://schemas.microsoft.com/office/drawing/2010/main" spid="_x0000_s2072"/>
            </a:ext>
            <a:ext uri="{FF2B5EF4-FFF2-40B4-BE49-F238E27FC236}">
              <a16:creationId xmlns:a16="http://schemas.microsoft.com/office/drawing/2014/main" id="{16DDB1D7-ECE1-49BA-A676-7C402E213BA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12" name="Drop Down 24" hidden="1">
          <a:extLst>
            <a:ext uri="{63B3BB69-23CF-44E3-9099-C40C66FF867C}">
              <a14:compatExt xmlns:a14="http://schemas.microsoft.com/office/drawing/2010/main" spid="_x0000_s2072"/>
            </a:ext>
            <a:ext uri="{FF2B5EF4-FFF2-40B4-BE49-F238E27FC236}">
              <a16:creationId xmlns:a16="http://schemas.microsoft.com/office/drawing/2014/main" id="{2EF6641C-2288-4747-B47A-31B649958FC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13" name="Drop Down 24" hidden="1">
          <a:extLst>
            <a:ext uri="{63B3BB69-23CF-44E3-9099-C40C66FF867C}">
              <a14:compatExt xmlns:a14="http://schemas.microsoft.com/office/drawing/2010/main" spid="_x0000_s2072"/>
            </a:ext>
            <a:ext uri="{FF2B5EF4-FFF2-40B4-BE49-F238E27FC236}">
              <a16:creationId xmlns:a16="http://schemas.microsoft.com/office/drawing/2014/main" id="{0B0C9F65-A816-41C7-8B24-711539F5F17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14" name="Drop Down 24" hidden="1">
          <a:extLst>
            <a:ext uri="{63B3BB69-23CF-44E3-9099-C40C66FF867C}">
              <a14:compatExt xmlns:a14="http://schemas.microsoft.com/office/drawing/2010/main" spid="_x0000_s2072"/>
            </a:ext>
            <a:ext uri="{FF2B5EF4-FFF2-40B4-BE49-F238E27FC236}">
              <a16:creationId xmlns:a16="http://schemas.microsoft.com/office/drawing/2014/main" id="{7BD149C2-9BDB-4F60-8721-1A42147E70E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734</xdr:row>
      <xdr:rowOff>0</xdr:rowOff>
    </xdr:from>
    <xdr:ext cx="2529840" cy="195685"/>
    <xdr:sp macro="" textlink="">
      <xdr:nvSpPr>
        <xdr:cNvPr id="7815" name="Drop Down 4" hidden="1">
          <a:extLst>
            <a:ext uri="{63B3BB69-23CF-44E3-9099-C40C66FF867C}">
              <a14:compatExt xmlns:a14="http://schemas.microsoft.com/office/drawing/2010/main" spid="_x0000_s2052"/>
            </a:ext>
            <a:ext uri="{FF2B5EF4-FFF2-40B4-BE49-F238E27FC236}">
              <a16:creationId xmlns:a16="http://schemas.microsoft.com/office/drawing/2014/main" id="{40D7CE01-A5BA-44B4-848B-E0988015D03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734</xdr:row>
      <xdr:rowOff>0</xdr:rowOff>
    </xdr:from>
    <xdr:ext cx="1921468" cy="195685"/>
    <xdr:sp macro="" textlink="">
      <xdr:nvSpPr>
        <xdr:cNvPr id="7816" name="Drop Down 20" hidden="1">
          <a:extLst>
            <a:ext uri="{63B3BB69-23CF-44E3-9099-C40C66FF867C}">
              <a14:compatExt xmlns:a14="http://schemas.microsoft.com/office/drawing/2010/main" spid="_x0000_s2068"/>
            </a:ext>
            <a:ext uri="{FF2B5EF4-FFF2-40B4-BE49-F238E27FC236}">
              <a16:creationId xmlns:a16="http://schemas.microsoft.com/office/drawing/2014/main" id="{6D464CF7-B631-49F2-9199-813EEF7A1C19}"/>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17" name="Drop Down 24" hidden="1">
          <a:extLst>
            <a:ext uri="{63B3BB69-23CF-44E3-9099-C40C66FF867C}">
              <a14:compatExt xmlns:a14="http://schemas.microsoft.com/office/drawing/2010/main" spid="_x0000_s2072"/>
            </a:ext>
            <a:ext uri="{FF2B5EF4-FFF2-40B4-BE49-F238E27FC236}">
              <a16:creationId xmlns:a16="http://schemas.microsoft.com/office/drawing/2014/main" id="{5C5D9933-E5EE-4291-B654-5CB54F43598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734</xdr:row>
      <xdr:rowOff>0</xdr:rowOff>
    </xdr:from>
    <xdr:ext cx="2529840" cy="195685"/>
    <xdr:sp macro="" textlink="">
      <xdr:nvSpPr>
        <xdr:cNvPr id="7818" name="Drop Down 4" hidden="1">
          <a:extLst>
            <a:ext uri="{63B3BB69-23CF-44E3-9099-C40C66FF867C}">
              <a14:compatExt xmlns:a14="http://schemas.microsoft.com/office/drawing/2010/main" spid="_x0000_s2052"/>
            </a:ext>
            <a:ext uri="{FF2B5EF4-FFF2-40B4-BE49-F238E27FC236}">
              <a16:creationId xmlns:a16="http://schemas.microsoft.com/office/drawing/2014/main" id="{765DB245-E86A-427C-A33D-44B1D42210EF}"/>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734</xdr:row>
      <xdr:rowOff>0</xdr:rowOff>
    </xdr:from>
    <xdr:ext cx="2529840" cy="195685"/>
    <xdr:sp macro="" textlink="">
      <xdr:nvSpPr>
        <xdr:cNvPr id="7819" name="Drop Down 4" hidden="1">
          <a:extLst>
            <a:ext uri="{63B3BB69-23CF-44E3-9099-C40C66FF867C}">
              <a14:compatExt xmlns:a14="http://schemas.microsoft.com/office/drawing/2010/main" spid="_x0000_s2052"/>
            </a:ext>
            <a:ext uri="{FF2B5EF4-FFF2-40B4-BE49-F238E27FC236}">
              <a16:creationId xmlns:a16="http://schemas.microsoft.com/office/drawing/2014/main" id="{FD212327-8710-402B-B8D6-32069C265347}"/>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734</xdr:row>
      <xdr:rowOff>0</xdr:rowOff>
    </xdr:from>
    <xdr:ext cx="2529840" cy="195685"/>
    <xdr:sp macro="" textlink="">
      <xdr:nvSpPr>
        <xdr:cNvPr id="7820" name="Drop Down 4" hidden="1">
          <a:extLst>
            <a:ext uri="{63B3BB69-23CF-44E3-9099-C40C66FF867C}">
              <a14:compatExt xmlns:a14="http://schemas.microsoft.com/office/drawing/2010/main" spid="_x0000_s2052"/>
            </a:ext>
            <a:ext uri="{FF2B5EF4-FFF2-40B4-BE49-F238E27FC236}">
              <a16:creationId xmlns:a16="http://schemas.microsoft.com/office/drawing/2014/main" id="{714BB612-A6A6-4221-A052-8F54234FBB0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734</xdr:row>
      <xdr:rowOff>0</xdr:rowOff>
    </xdr:from>
    <xdr:ext cx="2529840" cy="195685"/>
    <xdr:sp macro="" textlink="">
      <xdr:nvSpPr>
        <xdr:cNvPr id="7821" name="Drop Down 4" hidden="1">
          <a:extLst>
            <a:ext uri="{63B3BB69-23CF-44E3-9099-C40C66FF867C}">
              <a14:compatExt xmlns:a14="http://schemas.microsoft.com/office/drawing/2010/main" spid="_x0000_s2052"/>
            </a:ext>
            <a:ext uri="{FF2B5EF4-FFF2-40B4-BE49-F238E27FC236}">
              <a16:creationId xmlns:a16="http://schemas.microsoft.com/office/drawing/2014/main" id="{683A0CBC-3464-45B1-80B4-013640AB8039}"/>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2" name="Drop Down 24" hidden="1">
          <a:extLst>
            <a:ext uri="{63B3BB69-23CF-44E3-9099-C40C66FF867C}">
              <a14:compatExt xmlns:a14="http://schemas.microsoft.com/office/drawing/2010/main" spid="_x0000_s2072"/>
            </a:ext>
            <a:ext uri="{FF2B5EF4-FFF2-40B4-BE49-F238E27FC236}">
              <a16:creationId xmlns:a16="http://schemas.microsoft.com/office/drawing/2014/main" id="{97BDE671-B6AF-458A-A66A-D5CB78E721D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3" name="Drop Down 24" hidden="1">
          <a:extLst>
            <a:ext uri="{63B3BB69-23CF-44E3-9099-C40C66FF867C}">
              <a14:compatExt xmlns:a14="http://schemas.microsoft.com/office/drawing/2010/main" spid="_x0000_s2072"/>
            </a:ext>
            <a:ext uri="{FF2B5EF4-FFF2-40B4-BE49-F238E27FC236}">
              <a16:creationId xmlns:a16="http://schemas.microsoft.com/office/drawing/2014/main" id="{244F7AE0-B7CA-4358-84CA-68E8529A976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4" name="Drop Down 24" hidden="1">
          <a:extLst>
            <a:ext uri="{63B3BB69-23CF-44E3-9099-C40C66FF867C}">
              <a14:compatExt xmlns:a14="http://schemas.microsoft.com/office/drawing/2010/main" spid="_x0000_s2072"/>
            </a:ext>
            <a:ext uri="{FF2B5EF4-FFF2-40B4-BE49-F238E27FC236}">
              <a16:creationId xmlns:a16="http://schemas.microsoft.com/office/drawing/2014/main" id="{CFCBF272-C0CC-4254-8585-47BA8D1A7B9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5" name="Drop Down 24" hidden="1">
          <a:extLst>
            <a:ext uri="{63B3BB69-23CF-44E3-9099-C40C66FF867C}">
              <a14:compatExt xmlns:a14="http://schemas.microsoft.com/office/drawing/2010/main" spid="_x0000_s2072"/>
            </a:ext>
            <a:ext uri="{FF2B5EF4-FFF2-40B4-BE49-F238E27FC236}">
              <a16:creationId xmlns:a16="http://schemas.microsoft.com/office/drawing/2014/main" id="{459F8CD1-A663-40D5-BE93-A745011144E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6" name="Drop Down 24" hidden="1">
          <a:extLst>
            <a:ext uri="{63B3BB69-23CF-44E3-9099-C40C66FF867C}">
              <a14:compatExt xmlns:a14="http://schemas.microsoft.com/office/drawing/2010/main" spid="_x0000_s2072"/>
            </a:ext>
            <a:ext uri="{FF2B5EF4-FFF2-40B4-BE49-F238E27FC236}">
              <a16:creationId xmlns:a16="http://schemas.microsoft.com/office/drawing/2014/main" id="{F5D1BE8E-320E-4EEC-9777-EB9987349EB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7" name="Drop Down 24" hidden="1">
          <a:extLst>
            <a:ext uri="{63B3BB69-23CF-44E3-9099-C40C66FF867C}">
              <a14:compatExt xmlns:a14="http://schemas.microsoft.com/office/drawing/2010/main" spid="_x0000_s2072"/>
            </a:ext>
            <a:ext uri="{FF2B5EF4-FFF2-40B4-BE49-F238E27FC236}">
              <a16:creationId xmlns:a16="http://schemas.microsoft.com/office/drawing/2014/main" id="{DC084D3A-F026-404A-9478-1116E0F0420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8" name="Drop Down 24" hidden="1">
          <a:extLst>
            <a:ext uri="{63B3BB69-23CF-44E3-9099-C40C66FF867C}">
              <a14:compatExt xmlns:a14="http://schemas.microsoft.com/office/drawing/2010/main" spid="_x0000_s2072"/>
            </a:ext>
            <a:ext uri="{FF2B5EF4-FFF2-40B4-BE49-F238E27FC236}">
              <a16:creationId xmlns:a16="http://schemas.microsoft.com/office/drawing/2014/main" id="{6633C0CE-ECE6-43A7-93EA-5065DCF1D29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29" name="Drop Down 24" hidden="1">
          <a:extLst>
            <a:ext uri="{63B3BB69-23CF-44E3-9099-C40C66FF867C}">
              <a14:compatExt xmlns:a14="http://schemas.microsoft.com/office/drawing/2010/main" spid="_x0000_s2072"/>
            </a:ext>
            <a:ext uri="{FF2B5EF4-FFF2-40B4-BE49-F238E27FC236}">
              <a16:creationId xmlns:a16="http://schemas.microsoft.com/office/drawing/2014/main" id="{ED042F92-2878-4E88-ACAE-962A7321ABD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30" name="Drop Down 24" hidden="1">
          <a:extLst>
            <a:ext uri="{63B3BB69-23CF-44E3-9099-C40C66FF867C}">
              <a14:compatExt xmlns:a14="http://schemas.microsoft.com/office/drawing/2010/main" spid="_x0000_s2072"/>
            </a:ext>
            <a:ext uri="{FF2B5EF4-FFF2-40B4-BE49-F238E27FC236}">
              <a16:creationId xmlns:a16="http://schemas.microsoft.com/office/drawing/2014/main" id="{45105148-9732-4009-B34A-5B79571D02D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734</xdr:row>
      <xdr:rowOff>0</xdr:rowOff>
    </xdr:from>
    <xdr:ext cx="2529840" cy="195685"/>
    <xdr:sp macro="" textlink="">
      <xdr:nvSpPr>
        <xdr:cNvPr id="7831" name="Drop Down 4" hidden="1">
          <a:extLst>
            <a:ext uri="{63B3BB69-23CF-44E3-9099-C40C66FF867C}">
              <a14:compatExt xmlns:a14="http://schemas.microsoft.com/office/drawing/2010/main" spid="_x0000_s2052"/>
            </a:ext>
            <a:ext uri="{FF2B5EF4-FFF2-40B4-BE49-F238E27FC236}">
              <a16:creationId xmlns:a16="http://schemas.microsoft.com/office/drawing/2014/main" id="{AE242C35-BC88-4278-A425-E851F2954D2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734</xdr:row>
      <xdr:rowOff>0</xdr:rowOff>
    </xdr:from>
    <xdr:ext cx="1921468" cy="195685"/>
    <xdr:sp macro="" textlink="">
      <xdr:nvSpPr>
        <xdr:cNvPr id="7832" name="Drop Down 20" hidden="1">
          <a:extLst>
            <a:ext uri="{63B3BB69-23CF-44E3-9099-C40C66FF867C}">
              <a14:compatExt xmlns:a14="http://schemas.microsoft.com/office/drawing/2010/main" spid="_x0000_s2068"/>
            </a:ext>
            <a:ext uri="{FF2B5EF4-FFF2-40B4-BE49-F238E27FC236}">
              <a16:creationId xmlns:a16="http://schemas.microsoft.com/office/drawing/2014/main" id="{7B69AC3C-B438-4786-A5FB-CD31DE6DA637}"/>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7833" name="Drop Down 24" hidden="1">
          <a:extLst>
            <a:ext uri="{63B3BB69-23CF-44E3-9099-C40C66FF867C}">
              <a14:compatExt xmlns:a14="http://schemas.microsoft.com/office/drawing/2010/main" spid="_x0000_s2072"/>
            </a:ext>
            <a:ext uri="{FF2B5EF4-FFF2-40B4-BE49-F238E27FC236}">
              <a16:creationId xmlns:a16="http://schemas.microsoft.com/office/drawing/2014/main" id="{7D8041F4-A4CB-4E66-8AFA-9F6E3AFAAB2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734</xdr:row>
      <xdr:rowOff>0</xdr:rowOff>
    </xdr:from>
    <xdr:ext cx="2529840" cy="195685"/>
    <xdr:sp macro="" textlink="">
      <xdr:nvSpPr>
        <xdr:cNvPr id="7834" name="Drop Down 4" hidden="1">
          <a:extLst>
            <a:ext uri="{63B3BB69-23CF-44E3-9099-C40C66FF867C}">
              <a14:compatExt xmlns:a14="http://schemas.microsoft.com/office/drawing/2010/main" spid="_x0000_s2052"/>
            </a:ext>
            <a:ext uri="{FF2B5EF4-FFF2-40B4-BE49-F238E27FC236}">
              <a16:creationId xmlns:a16="http://schemas.microsoft.com/office/drawing/2014/main" id="{1B4EE983-ED9A-4001-B241-C568DA0910D4}"/>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734</xdr:row>
      <xdr:rowOff>0</xdr:rowOff>
    </xdr:from>
    <xdr:ext cx="2529840" cy="195685"/>
    <xdr:sp macro="" textlink="">
      <xdr:nvSpPr>
        <xdr:cNvPr id="7835" name="Drop Down 4" hidden="1">
          <a:extLst>
            <a:ext uri="{63B3BB69-23CF-44E3-9099-C40C66FF867C}">
              <a14:compatExt xmlns:a14="http://schemas.microsoft.com/office/drawing/2010/main" spid="_x0000_s2052"/>
            </a:ext>
            <a:ext uri="{FF2B5EF4-FFF2-40B4-BE49-F238E27FC236}">
              <a16:creationId xmlns:a16="http://schemas.microsoft.com/office/drawing/2014/main" id="{13132B2C-0B2A-4F88-B093-4B1D14CFAB8F}"/>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734</xdr:row>
      <xdr:rowOff>0</xdr:rowOff>
    </xdr:from>
    <xdr:ext cx="2529840" cy="195685"/>
    <xdr:sp macro="" textlink="">
      <xdr:nvSpPr>
        <xdr:cNvPr id="7836" name="Drop Down 4" hidden="1">
          <a:extLst>
            <a:ext uri="{63B3BB69-23CF-44E3-9099-C40C66FF867C}">
              <a14:compatExt xmlns:a14="http://schemas.microsoft.com/office/drawing/2010/main" spid="_x0000_s2052"/>
            </a:ext>
            <a:ext uri="{FF2B5EF4-FFF2-40B4-BE49-F238E27FC236}">
              <a16:creationId xmlns:a16="http://schemas.microsoft.com/office/drawing/2014/main" id="{4FB370D1-1965-4E1B-824A-61B50ED7A721}"/>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734</xdr:row>
      <xdr:rowOff>0</xdr:rowOff>
    </xdr:from>
    <xdr:ext cx="2529840" cy="195685"/>
    <xdr:sp macro="" textlink="">
      <xdr:nvSpPr>
        <xdr:cNvPr id="7837" name="Drop Down 4" hidden="1">
          <a:extLst>
            <a:ext uri="{63B3BB69-23CF-44E3-9099-C40C66FF867C}">
              <a14:compatExt xmlns:a14="http://schemas.microsoft.com/office/drawing/2010/main" spid="_x0000_s2052"/>
            </a:ext>
            <a:ext uri="{FF2B5EF4-FFF2-40B4-BE49-F238E27FC236}">
              <a16:creationId xmlns:a16="http://schemas.microsoft.com/office/drawing/2014/main" id="{C94476DE-BA03-4C34-ADD3-6FAFD9430159}"/>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38" name="Drop Down 24" hidden="1">
          <a:extLst>
            <a:ext uri="{63B3BB69-23CF-44E3-9099-C40C66FF867C}">
              <a14:compatExt xmlns:a14="http://schemas.microsoft.com/office/drawing/2010/main" spid="_x0000_s2072"/>
            </a:ext>
            <a:ext uri="{FF2B5EF4-FFF2-40B4-BE49-F238E27FC236}">
              <a16:creationId xmlns:a16="http://schemas.microsoft.com/office/drawing/2014/main" id="{1FA96BBB-786D-45E9-BB02-B022880B8CC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39" name="Drop Down 24" hidden="1">
          <a:extLst>
            <a:ext uri="{63B3BB69-23CF-44E3-9099-C40C66FF867C}">
              <a14:compatExt xmlns:a14="http://schemas.microsoft.com/office/drawing/2010/main" spid="_x0000_s2072"/>
            </a:ext>
            <a:ext uri="{FF2B5EF4-FFF2-40B4-BE49-F238E27FC236}">
              <a16:creationId xmlns:a16="http://schemas.microsoft.com/office/drawing/2014/main" id="{0EF3F899-0675-4BB9-8A47-4F04ACC2028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0" name="Drop Down 24" hidden="1">
          <a:extLst>
            <a:ext uri="{63B3BB69-23CF-44E3-9099-C40C66FF867C}">
              <a14:compatExt xmlns:a14="http://schemas.microsoft.com/office/drawing/2010/main" spid="_x0000_s2072"/>
            </a:ext>
            <a:ext uri="{FF2B5EF4-FFF2-40B4-BE49-F238E27FC236}">
              <a16:creationId xmlns:a16="http://schemas.microsoft.com/office/drawing/2014/main" id="{A8DE863D-8422-4089-8C74-AA8799BF8FB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1" name="Drop Down 24" hidden="1">
          <a:extLst>
            <a:ext uri="{63B3BB69-23CF-44E3-9099-C40C66FF867C}">
              <a14:compatExt xmlns:a14="http://schemas.microsoft.com/office/drawing/2010/main" spid="_x0000_s2072"/>
            </a:ext>
            <a:ext uri="{FF2B5EF4-FFF2-40B4-BE49-F238E27FC236}">
              <a16:creationId xmlns:a16="http://schemas.microsoft.com/office/drawing/2014/main" id="{579B18D0-0DF4-4F20-BD0B-8B2B3E485A1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2" name="Drop Down 24" hidden="1">
          <a:extLst>
            <a:ext uri="{63B3BB69-23CF-44E3-9099-C40C66FF867C}">
              <a14:compatExt xmlns:a14="http://schemas.microsoft.com/office/drawing/2010/main" spid="_x0000_s2072"/>
            </a:ext>
            <a:ext uri="{FF2B5EF4-FFF2-40B4-BE49-F238E27FC236}">
              <a16:creationId xmlns:a16="http://schemas.microsoft.com/office/drawing/2014/main" id="{C5D811CA-6A3F-4C6E-AA5B-FD1A02D6BBA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3" name="Drop Down 24" hidden="1">
          <a:extLst>
            <a:ext uri="{63B3BB69-23CF-44E3-9099-C40C66FF867C}">
              <a14:compatExt xmlns:a14="http://schemas.microsoft.com/office/drawing/2010/main" spid="_x0000_s2072"/>
            </a:ext>
            <a:ext uri="{FF2B5EF4-FFF2-40B4-BE49-F238E27FC236}">
              <a16:creationId xmlns:a16="http://schemas.microsoft.com/office/drawing/2014/main" id="{42FEB022-5A76-41D9-932A-10662DC30C34}"/>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4" name="Drop Down 24" hidden="1">
          <a:extLst>
            <a:ext uri="{63B3BB69-23CF-44E3-9099-C40C66FF867C}">
              <a14:compatExt xmlns:a14="http://schemas.microsoft.com/office/drawing/2010/main" spid="_x0000_s2072"/>
            </a:ext>
            <a:ext uri="{FF2B5EF4-FFF2-40B4-BE49-F238E27FC236}">
              <a16:creationId xmlns:a16="http://schemas.microsoft.com/office/drawing/2014/main" id="{A2F48162-B3B4-47C6-A69E-ED53C70F44E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5" name="Drop Down 24" hidden="1">
          <a:extLst>
            <a:ext uri="{63B3BB69-23CF-44E3-9099-C40C66FF867C}">
              <a14:compatExt xmlns:a14="http://schemas.microsoft.com/office/drawing/2010/main" spid="_x0000_s2072"/>
            </a:ext>
            <a:ext uri="{FF2B5EF4-FFF2-40B4-BE49-F238E27FC236}">
              <a16:creationId xmlns:a16="http://schemas.microsoft.com/office/drawing/2014/main" id="{E3ECAC28-F793-4F8D-B2F7-E6FD78E3D58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6" name="Drop Down 24" hidden="1">
          <a:extLst>
            <a:ext uri="{63B3BB69-23CF-44E3-9099-C40C66FF867C}">
              <a14:compatExt xmlns:a14="http://schemas.microsoft.com/office/drawing/2010/main" spid="_x0000_s2072"/>
            </a:ext>
            <a:ext uri="{FF2B5EF4-FFF2-40B4-BE49-F238E27FC236}">
              <a16:creationId xmlns:a16="http://schemas.microsoft.com/office/drawing/2014/main" id="{A30A1D9E-1A26-48FC-A716-D19396FBB23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736</xdr:row>
      <xdr:rowOff>0</xdr:rowOff>
    </xdr:from>
    <xdr:ext cx="2529840" cy="195685"/>
    <xdr:sp macro="" textlink="">
      <xdr:nvSpPr>
        <xdr:cNvPr id="7847" name="Drop Down 4" hidden="1">
          <a:extLst>
            <a:ext uri="{63B3BB69-23CF-44E3-9099-C40C66FF867C}">
              <a14:compatExt xmlns:a14="http://schemas.microsoft.com/office/drawing/2010/main" spid="_x0000_s2052"/>
            </a:ext>
            <a:ext uri="{FF2B5EF4-FFF2-40B4-BE49-F238E27FC236}">
              <a16:creationId xmlns:a16="http://schemas.microsoft.com/office/drawing/2014/main" id="{09182863-01D9-4426-993B-04B83E4FBB93}"/>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736</xdr:row>
      <xdr:rowOff>0</xdr:rowOff>
    </xdr:from>
    <xdr:ext cx="1921468" cy="195685"/>
    <xdr:sp macro="" textlink="">
      <xdr:nvSpPr>
        <xdr:cNvPr id="7848" name="Drop Down 20" hidden="1">
          <a:extLst>
            <a:ext uri="{63B3BB69-23CF-44E3-9099-C40C66FF867C}">
              <a14:compatExt xmlns:a14="http://schemas.microsoft.com/office/drawing/2010/main" spid="_x0000_s2068"/>
            </a:ext>
            <a:ext uri="{FF2B5EF4-FFF2-40B4-BE49-F238E27FC236}">
              <a16:creationId xmlns:a16="http://schemas.microsoft.com/office/drawing/2014/main" id="{037371A9-AEEE-4657-ADBB-26B7A0810E60}"/>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49" name="Drop Down 24" hidden="1">
          <a:extLst>
            <a:ext uri="{63B3BB69-23CF-44E3-9099-C40C66FF867C}">
              <a14:compatExt xmlns:a14="http://schemas.microsoft.com/office/drawing/2010/main" spid="_x0000_s2072"/>
            </a:ext>
            <a:ext uri="{FF2B5EF4-FFF2-40B4-BE49-F238E27FC236}">
              <a16:creationId xmlns:a16="http://schemas.microsoft.com/office/drawing/2014/main" id="{E7BAE762-0D5A-408E-98AE-908F83E373F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736</xdr:row>
      <xdr:rowOff>0</xdr:rowOff>
    </xdr:from>
    <xdr:ext cx="2529840" cy="195685"/>
    <xdr:sp macro="" textlink="">
      <xdr:nvSpPr>
        <xdr:cNvPr id="7850" name="Drop Down 4" hidden="1">
          <a:extLst>
            <a:ext uri="{63B3BB69-23CF-44E3-9099-C40C66FF867C}">
              <a14:compatExt xmlns:a14="http://schemas.microsoft.com/office/drawing/2010/main" spid="_x0000_s2052"/>
            </a:ext>
            <a:ext uri="{FF2B5EF4-FFF2-40B4-BE49-F238E27FC236}">
              <a16:creationId xmlns:a16="http://schemas.microsoft.com/office/drawing/2014/main" id="{3453D921-3612-496A-B226-24F5BE360255}"/>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736</xdr:row>
      <xdr:rowOff>0</xdr:rowOff>
    </xdr:from>
    <xdr:ext cx="2529840" cy="195685"/>
    <xdr:sp macro="" textlink="">
      <xdr:nvSpPr>
        <xdr:cNvPr id="7851" name="Drop Down 4" hidden="1">
          <a:extLst>
            <a:ext uri="{63B3BB69-23CF-44E3-9099-C40C66FF867C}">
              <a14:compatExt xmlns:a14="http://schemas.microsoft.com/office/drawing/2010/main" spid="_x0000_s2052"/>
            </a:ext>
            <a:ext uri="{FF2B5EF4-FFF2-40B4-BE49-F238E27FC236}">
              <a16:creationId xmlns:a16="http://schemas.microsoft.com/office/drawing/2014/main" id="{9B0EEBFC-1D96-4804-950F-1D27BB950138}"/>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736</xdr:row>
      <xdr:rowOff>0</xdr:rowOff>
    </xdr:from>
    <xdr:ext cx="2529840" cy="195685"/>
    <xdr:sp macro="" textlink="">
      <xdr:nvSpPr>
        <xdr:cNvPr id="7852" name="Drop Down 4" hidden="1">
          <a:extLst>
            <a:ext uri="{63B3BB69-23CF-44E3-9099-C40C66FF867C}">
              <a14:compatExt xmlns:a14="http://schemas.microsoft.com/office/drawing/2010/main" spid="_x0000_s2052"/>
            </a:ext>
            <a:ext uri="{FF2B5EF4-FFF2-40B4-BE49-F238E27FC236}">
              <a16:creationId xmlns:a16="http://schemas.microsoft.com/office/drawing/2014/main" id="{7ECF10F2-DDAF-4BF0-9171-C66ADE78B78B}"/>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736</xdr:row>
      <xdr:rowOff>0</xdr:rowOff>
    </xdr:from>
    <xdr:ext cx="2529840" cy="195685"/>
    <xdr:sp macro="" textlink="">
      <xdr:nvSpPr>
        <xdr:cNvPr id="7853" name="Drop Down 4" hidden="1">
          <a:extLst>
            <a:ext uri="{63B3BB69-23CF-44E3-9099-C40C66FF867C}">
              <a14:compatExt xmlns:a14="http://schemas.microsoft.com/office/drawing/2010/main" spid="_x0000_s2052"/>
            </a:ext>
            <a:ext uri="{FF2B5EF4-FFF2-40B4-BE49-F238E27FC236}">
              <a16:creationId xmlns:a16="http://schemas.microsoft.com/office/drawing/2014/main" id="{0BD59626-367A-4D3A-A0F7-82DB56743ADB}"/>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54" name="Drop Down 24" hidden="1">
          <a:extLst>
            <a:ext uri="{63B3BB69-23CF-44E3-9099-C40C66FF867C}">
              <a14:compatExt xmlns:a14="http://schemas.microsoft.com/office/drawing/2010/main" spid="_x0000_s2072"/>
            </a:ext>
            <a:ext uri="{FF2B5EF4-FFF2-40B4-BE49-F238E27FC236}">
              <a16:creationId xmlns:a16="http://schemas.microsoft.com/office/drawing/2014/main" id="{71093C8F-AD70-4FA9-A8B3-523DE0390C1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55" name="Drop Down 24" hidden="1">
          <a:extLst>
            <a:ext uri="{63B3BB69-23CF-44E3-9099-C40C66FF867C}">
              <a14:compatExt xmlns:a14="http://schemas.microsoft.com/office/drawing/2010/main" spid="_x0000_s2072"/>
            </a:ext>
            <a:ext uri="{FF2B5EF4-FFF2-40B4-BE49-F238E27FC236}">
              <a16:creationId xmlns:a16="http://schemas.microsoft.com/office/drawing/2014/main" id="{9B99B73A-C577-4E95-9EF3-8D905708F24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56" name="Drop Down 24" hidden="1">
          <a:extLst>
            <a:ext uri="{63B3BB69-23CF-44E3-9099-C40C66FF867C}">
              <a14:compatExt xmlns:a14="http://schemas.microsoft.com/office/drawing/2010/main" spid="_x0000_s2072"/>
            </a:ext>
            <a:ext uri="{FF2B5EF4-FFF2-40B4-BE49-F238E27FC236}">
              <a16:creationId xmlns:a16="http://schemas.microsoft.com/office/drawing/2014/main" id="{872FD38F-7FE9-435A-A134-581378C11DA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57" name="Drop Down 24" hidden="1">
          <a:extLst>
            <a:ext uri="{63B3BB69-23CF-44E3-9099-C40C66FF867C}">
              <a14:compatExt xmlns:a14="http://schemas.microsoft.com/office/drawing/2010/main" spid="_x0000_s2072"/>
            </a:ext>
            <a:ext uri="{FF2B5EF4-FFF2-40B4-BE49-F238E27FC236}">
              <a16:creationId xmlns:a16="http://schemas.microsoft.com/office/drawing/2014/main" id="{91932FC6-3E93-4D64-A962-09C5AC996EB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58" name="Drop Down 24" hidden="1">
          <a:extLst>
            <a:ext uri="{63B3BB69-23CF-44E3-9099-C40C66FF867C}">
              <a14:compatExt xmlns:a14="http://schemas.microsoft.com/office/drawing/2010/main" spid="_x0000_s2072"/>
            </a:ext>
            <a:ext uri="{FF2B5EF4-FFF2-40B4-BE49-F238E27FC236}">
              <a16:creationId xmlns:a16="http://schemas.microsoft.com/office/drawing/2014/main" id="{71CD125B-E44B-49D3-BD3D-5F531B03408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59" name="Drop Down 24" hidden="1">
          <a:extLst>
            <a:ext uri="{63B3BB69-23CF-44E3-9099-C40C66FF867C}">
              <a14:compatExt xmlns:a14="http://schemas.microsoft.com/office/drawing/2010/main" spid="_x0000_s2072"/>
            </a:ext>
            <a:ext uri="{FF2B5EF4-FFF2-40B4-BE49-F238E27FC236}">
              <a16:creationId xmlns:a16="http://schemas.microsoft.com/office/drawing/2014/main" id="{669B3C47-E014-4ECD-B3A1-389C959F5FF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60" name="Drop Down 24" hidden="1">
          <a:extLst>
            <a:ext uri="{63B3BB69-23CF-44E3-9099-C40C66FF867C}">
              <a14:compatExt xmlns:a14="http://schemas.microsoft.com/office/drawing/2010/main" spid="_x0000_s2072"/>
            </a:ext>
            <a:ext uri="{FF2B5EF4-FFF2-40B4-BE49-F238E27FC236}">
              <a16:creationId xmlns:a16="http://schemas.microsoft.com/office/drawing/2014/main" id="{C9E752FC-9454-4A3A-BC72-1C2F75BC595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61" name="Drop Down 24" hidden="1">
          <a:extLst>
            <a:ext uri="{63B3BB69-23CF-44E3-9099-C40C66FF867C}">
              <a14:compatExt xmlns:a14="http://schemas.microsoft.com/office/drawing/2010/main" spid="_x0000_s2072"/>
            </a:ext>
            <a:ext uri="{FF2B5EF4-FFF2-40B4-BE49-F238E27FC236}">
              <a16:creationId xmlns:a16="http://schemas.microsoft.com/office/drawing/2014/main" id="{FE91663F-4158-4E52-AE8E-E23CC65FA68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62" name="Drop Down 24" hidden="1">
          <a:extLst>
            <a:ext uri="{63B3BB69-23CF-44E3-9099-C40C66FF867C}">
              <a14:compatExt xmlns:a14="http://schemas.microsoft.com/office/drawing/2010/main" spid="_x0000_s2072"/>
            </a:ext>
            <a:ext uri="{FF2B5EF4-FFF2-40B4-BE49-F238E27FC236}">
              <a16:creationId xmlns:a16="http://schemas.microsoft.com/office/drawing/2014/main" id="{4FCF37EF-8F85-4A78-A06D-3380F359C74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736</xdr:row>
      <xdr:rowOff>0</xdr:rowOff>
    </xdr:from>
    <xdr:ext cx="2529840" cy="195685"/>
    <xdr:sp macro="" textlink="">
      <xdr:nvSpPr>
        <xdr:cNvPr id="7863" name="Drop Down 4" hidden="1">
          <a:extLst>
            <a:ext uri="{63B3BB69-23CF-44E3-9099-C40C66FF867C}">
              <a14:compatExt xmlns:a14="http://schemas.microsoft.com/office/drawing/2010/main" spid="_x0000_s2052"/>
            </a:ext>
            <a:ext uri="{FF2B5EF4-FFF2-40B4-BE49-F238E27FC236}">
              <a16:creationId xmlns:a16="http://schemas.microsoft.com/office/drawing/2014/main" id="{2C489598-629F-4044-BC79-5BF81B5AE068}"/>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736</xdr:row>
      <xdr:rowOff>0</xdr:rowOff>
    </xdr:from>
    <xdr:ext cx="1921468" cy="195685"/>
    <xdr:sp macro="" textlink="">
      <xdr:nvSpPr>
        <xdr:cNvPr id="7864" name="Drop Down 20" hidden="1">
          <a:extLst>
            <a:ext uri="{63B3BB69-23CF-44E3-9099-C40C66FF867C}">
              <a14:compatExt xmlns:a14="http://schemas.microsoft.com/office/drawing/2010/main" spid="_x0000_s2068"/>
            </a:ext>
            <a:ext uri="{FF2B5EF4-FFF2-40B4-BE49-F238E27FC236}">
              <a16:creationId xmlns:a16="http://schemas.microsoft.com/office/drawing/2014/main" id="{88F4B7B3-C108-4F5D-8684-58F62C3B07F2}"/>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736</xdr:row>
      <xdr:rowOff>0</xdr:rowOff>
    </xdr:from>
    <xdr:ext cx="2476500" cy="199970"/>
    <xdr:sp macro="" textlink="">
      <xdr:nvSpPr>
        <xdr:cNvPr id="7865" name="Drop Down 24" hidden="1">
          <a:extLst>
            <a:ext uri="{63B3BB69-23CF-44E3-9099-C40C66FF867C}">
              <a14:compatExt xmlns:a14="http://schemas.microsoft.com/office/drawing/2010/main" spid="_x0000_s2072"/>
            </a:ext>
            <a:ext uri="{FF2B5EF4-FFF2-40B4-BE49-F238E27FC236}">
              <a16:creationId xmlns:a16="http://schemas.microsoft.com/office/drawing/2014/main" id="{6D5C4C81-FE92-41C2-9505-1755CEE478A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736</xdr:row>
      <xdr:rowOff>0</xdr:rowOff>
    </xdr:from>
    <xdr:ext cx="2529840" cy="195685"/>
    <xdr:sp macro="" textlink="">
      <xdr:nvSpPr>
        <xdr:cNvPr id="7866" name="Drop Down 4" hidden="1">
          <a:extLst>
            <a:ext uri="{63B3BB69-23CF-44E3-9099-C40C66FF867C}">
              <a14:compatExt xmlns:a14="http://schemas.microsoft.com/office/drawing/2010/main" spid="_x0000_s2052"/>
            </a:ext>
            <a:ext uri="{FF2B5EF4-FFF2-40B4-BE49-F238E27FC236}">
              <a16:creationId xmlns:a16="http://schemas.microsoft.com/office/drawing/2014/main" id="{7CE0FCCC-C1D6-40F4-8B21-335DCE942FF2}"/>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736</xdr:row>
      <xdr:rowOff>0</xdr:rowOff>
    </xdr:from>
    <xdr:ext cx="2529840" cy="195685"/>
    <xdr:sp macro="" textlink="">
      <xdr:nvSpPr>
        <xdr:cNvPr id="7867" name="Drop Down 4" hidden="1">
          <a:extLst>
            <a:ext uri="{63B3BB69-23CF-44E3-9099-C40C66FF867C}">
              <a14:compatExt xmlns:a14="http://schemas.microsoft.com/office/drawing/2010/main" spid="_x0000_s2052"/>
            </a:ext>
            <a:ext uri="{FF2B5EF4-FFF2-40B4-BE49-F238E27FC236}">
              <a16:creationId xmlns:a16="http://schemas.microsoft.com/office/drawing/2014/main" id="{C6BC5B1A-7663-47F2-8BD6-F64A8B4B1330}"/>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736</xdr:row>
      <xdr:rowOff>0</xdr:rowOff>
    </xdr:from>
    <xdr:ext cx="2529840" cy="195685"/>
    <xdr:sp macro="" textlink="">
      <xdr:nvSpPr>
        <xdr:cNvPr id="7868" name="Drop Down 4" hidden="1">
          <a:extLst>
            <a:ext uri="{63B3BB69-23CF-44E3-9099-C40C66FF867C}">
              <a14:compatExt xmlns:a14="http://schemas.microsoft.com/office/drawing/2010/main" spid="_x0000_s2052"/>
            </a:ext>
            <a:ext uri="{FF2B5EF4-FFF2-40B4-BE49-F238E27FC236}">
              <a16:creationId xmlns:a16="http://schemas.microsoft.com/office/drawing/2014/main" id="{FBD73BD0-E3D8-4377-BE77-249E8C23577E}"/>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736</xdr:row>
      <xdr:rowOff>0</xdr:rowOff>
    </xdr:from>
    <xdr:ext cx="2529840" cy="195685"/>
    <xdr:sp macro="" textlink="">
      <xdr:nvSpPr>
        <xdr:cNvPr id="7869" name="Drop Down 4" hidden="1">
          <a:extLst>
            <a:ext uri="{63B3BB69-23CF-44E3-9099-C40C66FF867C}">
              <a14:compatExt xmlns:a14="http://schemas.microsoft.com/office/drawing/2010/main" spid="_x0000_s2052"/>
            </a:ext>
            <a:ext uri="{FF2B5EF4-FFF2-40B4-BE49-F238E27FC236}">
              <a16:creationId xmlns:a16="http://schemas.microsoft.com/office/drawing/2014/main" id="{5D814B48-BC04-4B29-A93F-E9A5BDE547D0}"/>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0" name="Drop Down 24" hidden="1">
          <a:extLst>
            <a:ext uri="{63B3BB69-23CF-44E3-9099-C40C66FF867C}">
              <a14:compatExt xmlns:a14="http://schemas.microsoft.com/office/drawing/2010/main" spid="_x0000_s2072"/>
            </a:ext>
            <a:ext uri="{FF2B5EF4-FFF2-40B4-BE49-F238E27FC236}">
              <a16:creationId xmlns:a16="http://schemas.microsoft.com/office/drawing/2014/main" id="{B8BE2BDD-ADEE-431C-BB12-A1FC4285364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1" name="Drop Down 24" hidden="1">
          <a:extLst>
            <a:ext uri="{63B3BB69-23CF-44E3-9099-C40C66FF867C}">
              <a14:compatExt xmlns:a14="http://schemas.microsoft.com/office/drawing/2010/main" spid="_x0000_s2072"/>
            </a:ext>
            <a:ext uri="{FF2B5EF4-FFF2-40B4-BE49-F238E27FC236}">
              <a16:creationId xmlns:a16="http://schemas.microsoft.com/office/drawing/2014/main" id="{598BDBDD-C806-4D1C-A928-2982DB30723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2" name="Drop Down 24" hidden="1">
          <a:extLst>
            <a:ext uri="{63B3BB69-23CF-44E3-9099-C40C66FF867C}">
              <a14:compatExt xmlns:a14="http://schemas.microsoft.com/office/drawing/2010/main" spid="_x0000_s2072"/>
            </a:ext>
            <a:ext uri="{FF2B5EF4-FFF2-40B4-BE49-F238E27FC236}">
              <a16:creationId xmlns:a16="http://schemas.microsoft.com/office/drawing/2014/main" id="{8ED8D37C-532B-43E7-9CA3-24FADEC21F6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3" name="Drop Down 24" hidden="1">
          <a:extLst>
            <a:ext uri="{63B3BB69-23CF-44E3-9099-C40C66FF867C}">
              <a14:compatExt xmlns:a14="http://schemas.microsoft.com/office/drawing/2010/main" spid="_x0000_s2072"/>
            </a:ext>
            <a:ext uri="{FF2B5EF4-FFF2-40B4-BE49-F238E27FC236}">
              <a16:creationId xmlns:a16="http://schemas.microsoft.com/office/drawing/2014/main" id="{BFEF141E-B0C5-44FC-ACA1-C4D83BF3C45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4" name="Drop Down 24" hidden="1">
          <a:extLst>
            <a:ext uri="{63B3BB69-23CF-44E3-9099-C40C66FF867C}">
              <a14:compatExt xmlns:a14="http://schemas.microsoft.com/office/drawing/2010/main" spid="_x0000_s2072"/>
            </a:ext>
            <a:ext uri="{FF2B5EF4-FFF2-40B4-BE49-F238E27FC236}">
              <a16:creationId xmlns:a16="http://schemas.microsoft.com/office/drawing/2014/main" id="{07CFA7CC-E6D5-4161-8EEF-CF20A74AAEC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5" name="Drop Down 24" hidden="1">
          <a:extLst>
            <a:ext uri="{63B3BB69-23CF-44E3-9099-C40C66FF867C}">
              <a14:compatExt xmlns:a14="http://schemas.microsoft.com/office/drawing/2010/main" spid="_x0000_s2072"/>
            </a:ext>
            <a:ext uri="{FF2B5EF4-FFF2-40B4-BE49-F238E27FC236}">
              <a16:creationId xmlns:a16="http://schemas.microsoft.com/office/drawing/2014/main" id="{37E4AB8F-692B-4C25-928C-668A4BEDE10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6" name="Drop Down 24" hidden="1">
          <a:extLst>
            <a:ext uri="{63B3BB69-23CF-44E3-9099-C40C66FF867C}">
              <a14:compatExt xmlns:a14="http://schemas.microsoft.com/office/drawing/2010/main" spid="_x0000_s2072"/>
            </a:ext>
            <a:ext uri="{FF2B5EF4-FFF2-40B4-BE49-F238E27FC236}">
              <a16:creationId xmlns:a16="http://schemas.microsoft.com/office/drawing/2014/main" id="{ED47CC55-D63B-4014-BCED-D58FFA876E5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7" name="Drop Down 24" hidden="1">
          <a:extLst>
            <a:ext uri="{63B3BB69-23CF-44E3-9099-C40C66FF867C}">
              <a14:compatExt xmlns:a14="http://schemas.microsoft.com/office/drawing/2010/main" spid="_x0000_s2072"/>
            </a:ext>
            <a:ext uri="{FF2B5EF4-FFF2-40B4-BE49-F238E27FC236}">
              <a16:creationId xmlns:a16="http://schemas.microsoft.com/office/drawing/2014/main" id="{68DF42B3-1FD9-4602-9DA7-778D3C71C9B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78" name="Drop Down 24" hidden="1">
          <a:extLst>
            <a:ext uri="{63B3BB69-23CF-44E3-9099-C40C66FF867C}">
              <a14:compatExt xmlns:a14="http://schemas.microsoft.com/office/drawing/2010/main" spid="_x0000_s2072"/>
            </a:ext>
            <a:ext uri="{FF2B5EF4-FFF2-40B4-BE49-F238E27FC236}">
              <a16:creationId xmlns:a16="http://schemas.microsoft.com/office/drawing/2014/main" id="{9ED2278B-D792-45FC-9034-6C77FCB726B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737</xdr:row>
      <xdr:rowOff>0</xdr:rowOff>
    </xdr:from>
    <xdr:ext cx="2529840" cy="195685"/>
    <xdr:sp macro="" textlink="">
      <xdr:nvSpPr>
        <xdr:cNvPr id="7879" name="Drop Down 4" hidden="1">
          <a:extLst>
            <a:ext uri="{63B3BB69-23CF-44E3-9099-C40C66FF867C}">
              <a14:compatExt xmlns:a14="http://schemas.microsoft.com/office/drawing/2010/main" spid="_x0000_s2052"/>
            </a:ext>
            <a:ext uri="{FF2B5EF4-FFF2-40B4-BE49-F238E27FC236}">
              <a16:creationId xmlns:a16="http://schemas.microsoft.com/office/drawing/2014/main" id="{13BCB01F-54D2-4FCA-9A88-49488848692B}"/>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737</xdr:row>
      <xdr:rowOff>0</xdr:rowOff>
    </xdr:from>
    <xdr:ext cx="1921468" cy="195685"/>
    <xdr:sp macro="" textlink="">
      <xdr:nvSpPr>
        <xdr:cNvPr id="7880" name="Drop Down 20" hidden="1">
          <a:extLst>
            <a:ext uri="{63B3BB69-23CF-44E3-9099-C40C66FF867C}">
              <a14:compatExt xmlns:a14="http://schemas.microsoft.com/office/drawing/2010/main" spid="_x0000_s2068"/>
            </a:ext>
            <a:ext uri="{FF2B5EF4-FFF2-40B4-BE49-F238E27FC236}">
              <a16:creationId xmlns:a16="http://schemas.microsoft.com/office/drawing/2014/main" id="{36CA5835-6311-4B70-A152-897DC9C2B37D}"/>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81" name="Drop Down 24" hidden="1">
          <a:extLst>
            <a:ext uri="{63B3BB69-23CF-44E3-9099-C40C66FF867C}">
              <a14:compatExt xmlns:a14="http://schemas.microsoft.com/office/drawing/2010/main" spid="_x0000_s2072"/>
            </a:ext>
            <a:ext uri="{FF2B5EF4-FFF2-40B4-BE49-F238E27FC236}">
              <a16:creationId xmlns:a16="http://schemas.microsoft.com/office/drawing/2014/main" id="{2FACF7E2-39F7-428D-9018-488A8B76929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737</xdr:row>
      <xdr:rowOff>0</xdr:rowOff>
    </xdr:from>
    <xdr:ext cx="2529840" cy="195685"/>
    <xdr:sp macro="" textlink="">
      <xdr:nvSpPr>
        <xdr:cNvPr id="7882" name="Drop Down 4" hidden="1">
          <a:extLst>
            <a:ext uri="{63B3BB69-23CF-44E3-9099-C40C66FF867C}">
              <a14:compatExt xmlns:a14="http://schemas.microsoft.com/office/drawing/2010/main" spid="_x0000_s2052"/>
            </a:ext>
            <a:ext uri="{FF2B5EF4-FFF2-40B4-BE49-F238E27FC236}">
              <a16:creationId xmlns:a16="http://schemas.microsoft.com/office/drawing/2014/main" id="{85B98FB0-DD2F-431C-BF14-C2FCA1E57FB7}"/>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737</xdr:row>
      <xdr:rowOff>0</xdr:rowOff>
    </xdr:from>
    <xdr:ext cx="2529840" cy="195685"/>
    <xdr:sp macro="" textlink="">
      <xdr:nvSpPr>
        <xdr:cNvPr id="7883" name="Drop Down 4" hidden="1">
          <a:extLst>
            <a:ext uri="{63B3BB69-23CF-44E3-9099-C40C66FF867C}">
              <a14:compatExt xmlns:a14="http://schemas.microsoft.com/office/drawing/2010/main" spid="_x0000_s2052"/>
            </a:ext>
            <a:ext uri="{FF2B5EF4-FFF2-40B4-BE49-F238E27FC236}">
              <a16:creationId xmlns:a16="http://schemas.microsoft.com/office/drawing/2014/main" id="{DFEE7754-9920-4C3A-9392-5150A0E5BCC1}"/>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737</xdr:row>
      <xdr:rowOff>0</xdr:rowOff>
    </xdr:from>
    <xdr:ext cx="2529840" cy="195685"/>
    <xdr:sp macro="" textlink="">
      <xdr:nvSpPr>
        <xdr:cNvPr id="7884" name="Drop Down 4" hidden="1">
          <a:extLst>
            <a:ext uri="{63B3BB69-23CF-44E3-9099-C40C66FF867C}">
              <a14:compatExt xmlns:a14="http://schemas.microsoft.com/office/drawing/2010/main" spid="_x0000_s2052"/>
            </a:ext>
            <a:ext uri="{FF2B5EF4-FFF2-40B4-BE49-F238E27FC236}">
              <a16:creationId xmlns:a16="http://schemas.microsoft.com/office/drawing/2014/main" id="{EC1389B2-E6CA-483F-B3DD-231700AA6B27}"/>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737</xdr:row>
      <xdr:rowOff>0</xdr:rowOff>
    </xdr:from>
    <xdr:ext cx="2529840" cy="195685"/>
    <xdr:sp macro="" textlink="">
      <xdr:nvSpPr>
        <xdr:cNvPr id="7885" name="Drop Down 4" hidden="1">
          <a:extLst>
            <a:ext uri="{63B3BB69-23CF-44E3-9099-C40C66FF867C}">
              <a14:compatExt xmlns:a14="http://schemas.microsoft.com/office/drawing/2010/main" spid="_x0000_s2052"/>
            </a:ext>
            <a:ext uri="{FF2B5EF4-FFF2-40B4-BE49-F238E27FC236}">
              <a16:creationId xmlns:a16="http://schemas.microsoft.com/office/drawing/2014/main" id="{20ECE7D9-D821-403A-9B71-5EB626D17ADF}"/>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86" name="Drop Down 24" hidden="1">
          <a:extLst>
            <a:ext uri="{63B3BB69-23CF-44E3-9099-C40C66FF867C}">
              <a14:compatExt xmlns:a14="http://schemas.microsoft.com/office/drawing/2010/main" spid="_x0000_s2072"/>
            </a:ext>
            <a:ext uri="{FF2B5EF4-FFF2-40B4-BE49-F238E27FC236}">
              <a16:creationId xmlns:a16="http://schemas.microsoft.com/office/drawing/2014/main" id="{94EC8B5F-5641-4144-8CE8-13CBC0CE881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87" name="Drop Down 24" hidden="1">
          <a:extLst>
            <a:ext uri="{63B3BB69-23CF-44E3-9099-C40C66FF867C}">
              <a14:compatExt xmlns:a14="http://schemas.microsoft.com/office/drawing/2010/main" spid="_x0000_s2072"/>
            </a:ext>
            <a:ext uri="{FF2B5EF4-FFF2-40B4-BE49-F238E27FC236}">
              <a16:creationId xmlns:a16="http://schemas.microsoft.com/office/drawing/2014/main" id="{5F7FB522-5B61-4B4A-A5B2-9F1F3D907F5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88" name="Drop Down 24" hidden="1">
          <a:extLst>
            <a:ext uri="{63B3BB69-23CF-44E3-9099-C40C66FF867C}">
              <a14:compatExt xmlns:a14="http://schemas.microsoft.com/office/drawing/2010/main" spid="_x0000_s2072"/>
            </a:ext>
            <a:ext uri="{FF2B5EF4-FFF2-40B4-BE49-F238E27FC236}">
              <a16:creationId xmlns:a16="http://schemas.microsoft.com/office/drawing/2014/main" id="{FD10EF06-DE0E-4167-925D-01C223533A6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89" name="Drop Down 24" hidden="1">
          <a:extLst>
            <a:ext uri="{63B3BB69-23CF-44E3-9099-C40C66FF867C}">
              <a14:compatExt xmlns:a14="http://schemas.microsoft.com/office/drawing/2010/main" spid="_x0000_s2072"/>
            </a:ext>
            <a:ext uri="{FF2B5EF4-FFF2-40B4-BE49-F238E27FC236}">
              <a16:creationId xmlns:a16="http://schemas.microsoft.com/office/drawing/2014/main" id="{420B6796-E677-47E1-8D4A-04E33BF0D29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90" name="Drop Down 24" hidden="1">
          <a:extLst>
            <a:ext uri="{63B3BB69-23CF-44E3-9099-C40C66FF867C}">
              <a14:compatExt xmlns:a14="http://schemas.microsoft.com/office/drawing/2010/main" spid="_x0000_s2072"/>
            </a:ext>
            <a:ext uri="{FF2B5EF4-FFF2-40B4-BE49-F238E27FC236}">
              <a16:creationId xmlns:a16="http://schemas.microsoft.com/office/drawing/2014/main" id="{043B68D9-666D-48D6-BE11-EF20D520D60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91" name="Drop Down 24" hidden="1">
          <a:extLst>
            <a:ext uri="{63B3BB69-23CF-44E3-9099-C40C66FF867C}">
              <a14:compatExt xmlns:a14="http://schemas.microsoft.com/office/drawing/2010/main" spid="_x0000_s2072"/>
            </a:ext>
            <a:ext uri="{FF2B5EF4-FFF2-40B4-BE49-F238E27FC236}">
              <a16:creationId xmlns:a16="http://schemas.microsoft.com/office/drawing/2014/main" id="{4B1AB67F-0DD7-4469-8066-B175D1164D3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92" name="Drop Down 24" hidden="1">
          <a:extLst>
            <a:ext uri="{63B3BB69-23CF-44E3-9099-C40C66FF867C}">
              <a14:compatExt xmlns:a14="http://schemas.microsoft.com/office/drawing/2010/main" spid="_x0000_s2072"/>
            </a:ext>
            <a:ext uri="{FF2B5EF4-FFF2-40B4-BE49-F238E27FC236}">
              <a16:creationId xmlns:a16="http://schemas.microsoft.com/office/drawing/2014/main" id="{BA337234-1111-4804-9FA1-8950D5632CE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93" name="Drop Down 24" hidden="1">
          <a:extLst>
            <a:ext uri="{63B3BB69-23CF-44E3-9099-C40C66FF867C}">
              <a14:compatExt xmlns:a14="http://schemas.microsoft.com/office/drawing/2010/main" spid="_x0000_s2072"/>
            </a:ext>
            <a:ext uri="{FF2B5EF4-FFF2-40B4-BE49-F238E27FC236}">
              <a16:creationId xmlns:a16="http://schemas.microsoft.com/office/drawing/2014/main" id="{C2C634CF-A2C9-470D-A979-D9CED27F635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94" name="Drop Down 24" hidden="1">
          <a:extLst>
            <a:ext uri="{63B3BB69-23CF-44E3-9099-C40C66FF867C}">
              <a14:compatExt xmlns:a14="http://schemas.microsoft.com/office/drawing/2010/main" spid="_x0000_s2072"/>
            </a:ext>
            <a:ext uri="{FF2B5EF4-FFF2-40B4-BE49-F238E27FC236}">
              <a16:creationId xmlns:a16="http://schemas.microsoft.com/office/drawing/2014/main" id="{31943F77-FD58-4ED4-B5F8-114F5C91C28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737</xdr:row>
      <xdr:rowOff>0</xdr:rowOff>
    </xdr:from>
    <xdr:ext cx="2529840" cy="195685"/>
    <xdr:sp macro="" textlink="">
      <xdr:nvSpPr>
        <xdr:cNvPr id="7895" name="Drop Down 4" hidden="1">
          <a:extLst>
            <a:ext uri="{63B3BB69-23CF-44E3-9099-C40C66FF867C}">
              <a14:compatExt xmlns:a14="http://schemas.microsoft.com/office/drawing/2010/main" spid="_x0000_s2052"/>
            </a:ext>
            <a:ext uri="{FF2B5EF4-FFF2-40B4-BE49-F238E27FC236}">
              <a16:creationId xmlns:a16="http://schemas.microsoft.com/office/drawing/2014/main" id="{8F121DEF-09EB-4137-8C36-095314206798}"/>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737</xdr:row>
      <xdr:rowOff>0</xdr:rowOff>
    </xdr:from>
    <xdr:ext cx="1921468" cy="195685"/>
    <xdr:sp macro="" textlink="">
      <xdr:nvSpPr>
        <xdr:cNvPr id="7896" name="Drop Down 20" hidden="1">
          <a:extLst>
            <a:ext uri="{63B3BB69-23CF-44E3-9099-C40C66FF867C}">
              <a14:compatExt xmlns:a14="http://schemas.microsoft.com/office/drawing/2010/main" spid="_x0000_s2068"/>
            </a:ext>
            <a:ext uri="{FF2B5EF4-FFF2-40B4-BE49-F238E27FC236}">
              <a16:creationId xmlns:a16="http://schemas.microsoft.com/office/drawing/2014/main" id="{2259C7E3-56C2-4FBC-A9F5-F4DE9BF2428A}"/>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7897" name="Drop Down 24" hidden="1">
          <a:extLst>
            <a:ext uri="{63B3BB69-23CF-44E3-9099-C40C66FF867C}">
              <a14:compatExt xmlns:a14="http://schemas.microsoft.com/office/drawing/2010/main" spid="_x0000_s2072"/>
            </a:ext>
            <a:ext uri="{FF2B5EF4-FFF2-40B4-BE49-F238E27FC236}">
              <a16:creationId xmlns:a16="http://schemas.microsoft.com/office/drawing/2014/main" id="{202E79B8-7BE4-4430-9067-0E764859F75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737</xdr:row>
      <xdr:rowOff>0</xdr:rowOff>
    </xdr:from>
    <xdr:ext cx="2529840" cy="195685"/>
    <xdr:sp macro="" textlink="">
      <xdr:nvSpPr>
        <xdr:cNvPr id="7898" name="Drop Down 4" hidden="1">
          <a:extLst>
            <a:ext uri="{63B3BB69-23CF-44E3-9099-C40C66FF867C}">
              <a14:compatExt xmlns:a14="http://schemas.microsoft.com/office/drawing/2010/main" spid="_x0000_s2052"/>
            </a:ext>
            <a:ext uri="{FF2B5EF4-FFF2-40B4-BE49-F238E27FC236}">
              <a16:creationId xmlns:a16="http://schemas.microsoft.com/office/drawing/2014/main" id="{5E6E7FF1-D5C1-4560-9A43-AD55D2FFDB4C}"/>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737</xdr:row>
      <xdr:rowOff>0</xdr:rowOff>
    </xdr:from>
    <xdr:ext cx="2529840" cy="195685"/>
    <xdr:sp macro="" textlink="">
      <xdr:nvSpPr>
        <xdr:cNvPr id="7899" name="Drop Down 4" hidden="1">
          <a:extLst>
            <a:ext uri="{63B3BB69-23CF-44E3-9099-C40C66FF867C}">
              <a14:compatExt xmlns:a14="http://schemas.microsoft.com/office/drawing/2010/main" spid="_x0000_s2052"/>
            </a:ext>
            <a:ext uri="{FF2B5EF4-FFF2-40B4-BE49-F238E27FC236}">
              <a16:creationId xmlns:a16="http://schemas.microsoft.com/office/drawing/2014/main" id="{38AA614B-44EF-448D-AF11-40B043131292}"/>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737</xdr:row>
      <xdr:rowOff>0</xdr:rowOff>
    </xdr:from>
    <xdr:ext cx="2529840" cy="195685"/>
    <xdr:sp macro="" textlink="">
      <xdr:nvSpPr>
        <xdr:cNvPr id="7900" name="Drop Down 4" hidden="1">
          <a:extLst>
            <a:ext uri="{63B3BB69-23CF-44E3-9099-C40C66FF867C}">
              <a14:compatExt xmlns:a14="http://schemas.microsoft.com/office/drawing/2010/main" spid="_x0000_s2052"/>
            </a:ext>
            <a:ext uri="{FF2B5EF4-FFF2-40B4-BE49-F238E27FC236}">
              <a16:creationId xmlns:a16="http://schemas.microsoft.com/office/drawing/2014/main" id="{8070C0EF-AB5F-42CB-9C1A-FD2AB58C98F8}"/>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737</xdr:row>
      <xdr:rowOff>0</xdr:rowOff>
    </xdr:from>
    <xdr:ext cx="2529840" cy="195685"/>
    <xdr:sp macro="" textlink="">
      <xdr:nvSpPr>
        <xdr:cNvPr id="7901" name="Drop Down 4" hidden="1">
          <a:extLst>
            <a:ext uri="{63B3BB69-23CF-44E3-9099-C40C66FF867C}">
              <a14:compatExt xmlns:a14="http://schemas.microsoft.com/office/drawing/2010/main" spid="_x0000_s2052"/>
            </a:ext>
            <a:ext uri="{FF2B5EF4-FFF2-40B4-BE49-F238E27FC236}">
              <a16:creationId xmlns:a16="http://schemas.microsoft.com/office/drawing/2014/main" id="{4580D7A8-D49F-47F8-A73C-F54A2616A121}"/>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2" name="Drop Down 24" hidden="1">
          <a:extLst>
            <a:ext uri="{63B3BB69-23CF-44E3-9099-C40C66FF867C}">
              <a14:compatExt xmlns:a14="http://schemas.microsoft.com/office/drawing/2010/main" spid="_x0000_s2072"/>
            </a:ext>
            <a:ext uri="{FF2B5EF4-FFF2-40B4-BE49-F238E27FC236}">
              <a16:creationId xmlns:a16="http://schemas.microsoft.com/office/drawing/2014/main" id="{FEFF9F9A-7435-48E1-8FC7-36F7D9274E3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3" name="Drop Down 24" hidden="1">
          <a:extLst>
            <a:ext uri="{63B3BB69-23CF-44E3-9099-C40C66FF867C}">
              <a14:compatExt xmlns:a14="http://schemas.microsoft.com/office/drawing/2010/main" spid="_x0000_s2072"/>
            </a:ext>
            <a:ext uri="{FF2B5EF4-FFF2-40B4-BE49-F238E27FC236}">
              <a16:creationId xmlns:a16="http://schemas.microsoft.com/office/drawing/2014/main" id="{725B25C4-59DC-4C83-86BD-FA603A095B6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4" name="Drop Down 24" hidden="1">
          <a:extLst>
            <a:ext uri="{63B3BB69-23CF-44E3-9099-C40C66FF867C}">
              <a14:compatExt xmlns:a14="http://schemas.microsoft.com/office/drawing/2010/main" spid="_x0000_s2072"/>
            </a:ext>
            <a:ext uri="{FF2B5EF4-FFF2-40B4-BE49-F238E27FC236}">
              <a16:creationId xmlns:a16="http://schemas.microsoft.com/office/drawing/2014/main" id="{53C77BD5-9729-4BE6-9A97-B940D6E5301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5" name="Drop Down 24" hidden="1">
          <a:extLst>
            <a:ext uri="{63B3BB69-23CF-44E3-9099-C40C66FF867C}">
              <a14:compatExt xmlns:a14="http://schemas.microsoft.com/office/drawing/2010/main" spid="_x0000_s2072"/>
            </a:ext>
            <a:ext uri="{FF2B5EF4-FFF2-40B4-BE49-F238E27FC236}">
              <a16:creationId xmlns:a16="http://schemas.microsoft.com/office/drawing/2014/main" id="{241954E7-57CD-429C-B055-6E532083C6A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6" name="Drop Down 24" hidden="1">
          <a:extLst>
            <a:ext uri="{63B3BB69-23CF-44E3-9099-C40C66FF867C}">
              <a14:compatExt xmlns:a14="http://schemas.microsoft.com/office/drawing/2010/main" spid="_x0000_s2072"/>
            </a:ext>
            <a:ext uri="{FF2B5EF4-FFF2-40B4-BE49-F238E27FC236}">
              <a16:creationId xmlns:a16="http://schemas.microsoft.com/office/drawing/2014/main" id="{2121B5E1-427D-4B3E-9A22-7F03A90AE56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7" name="Drop Down 24" hidden="1">
          <a:extLst>
            <a:ext uri="{63B3BB69-23CF-44E3-9099-C40C66FF867C}">
              <a14:compatExt xmlns:a14="http://schemas.microsoft.com/office/drawing/2010/main" spid="_x0000_s2072"/>
            </a:ext>
            <a:ext uri="{FF2B5EF4-FFF2-40B4-BE49-F238E27FC236}">
              <a16:creationId xmlns:a16="http://schemas.microsoft.com/office/drawing/2014/main" id="{39F7BCBB-37BE-4E07-A8C8-568ADE729D4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8" name="Drop Down 24" hidden="1">
          <a:extLst>
            <a:ext uri="{63B3BB69-23CF-44E3-9099-C40C66FF867C}">
              <a14:compatExt xmlns:a14="http://schemas.microsoft.com/office/drawing/2010/main" spid="_x0000_s2072"/>
            </a:ext>
            <a:ext uri="{FF2B5EF4-FFF2-40B4-BE49-F238E27FC236}">
              <a16:creationId xmlns:a16="http://schemas.microsoft.com/office/drawing/2014/main" id="{0D3FCCA4-E7AB-4B8F-AD11-FD96A3ED03D4}"/>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09" name="Drop Down 24" hidden="1">
          <a:extLst>
            <a:ext uri="{63B3BB69-23CF-44E3-9099-C40C66FF867C}">
              <a14:compatExt xmlns:a14="http://schemas.microsoft.com/office/drawing/2010/main" spid="_x0000_s2072"/>
            </a:ext>
            <a:ext uri="{FF2B5EF4-FFF2-40B4-BE49-F238E27FC236}">
              <a16:creationId xmlns:a16="http://schemas.microsoft.com/office/drawing/2014/main" id="{06DB2F03-0C92-4DAF-B5A4-C8C3EDE9B1B4}"/>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10" name="Drop Down 24" hidden="1">
          <a:extLst>
            <a:ext uri="{63B3BB69-23CF-44E3-9099-C40C66FF867C}">
              <a14:compatExt xmlns:a14="http://schemas.microsoft.com/office/drawing/2010/main" spid="_x0000_s2072"/>
            </a:ext>
            <a:ext uri="{FF2B5EF4-FFF2-40B4-BE49-F238E27FC236}">
              <a16:creationId xmlns:a16="http://schemas.microsoft.com/office/drawing/2014/main" id="{413F7444-7E73-413F-8144-B4FDB853628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739</xdr:row>
      <xdr:rowOff>0</xdr:rowOff>
    </xdr:from>
    <xdr:ext cx="2529840" cy="195685"/>
    <xdr:sp macro="" textlink="">
      <xdr:nvSpPr>
        <xdr:cNvPr id="7911" name="Drop Down 4" hidden="1">
          <a:extLst>
            <a:ext uri="{63B3BB69-23CF-44E3-9099-C40C66FF867C}">
              <a14:compatExt xmlns:a14="http://schemas.microsoft.com/office/drawing/2010/main" spid="_x0000_s2052"/>
            </a:ext>
            <a:ext uri="{FF2B5EF4-FFF2-40B4-BE49-F238E27FC236}">
              <a16:creationId xmlns:a16="http://schemas.microsoft.com/office/drawing/2014/main" id="{22720F4A-FA48-4629-83AA-3C0B9A18A2A7}"/>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739</xdr:row>
      <xdr:rowOff>0</xdr:rowOff>
    </xdr:from>
    <xdr:ext cx="1921468" cy="195685"/>
    <xdr:sp macro="" textlink="">
      <xdr:nvSpPr>
        <xdr:cNvPr id="7912" name="Drop Down 20" hidden="1">
          <a:extLst>
            <a:ext uri="{63B3BB69-23CF-44E3-9099-C40C66FF867C}">
              <a14:compatExt xmlns:a14="http://schemas.microsoft.com/office/drawing/2010/main" spid="_x0000_s2068"/>
            </a:ext>
            <a:ext uri="{FF2B5EF4-FFF2-40B4-BE49-F238E27FC236}">
              <a16:creationId xmlns:a16="http://schemas.microsoft.com/office/drawing/2014/main" id="{462C16F2-0ABA-4799-BA44-993D1EBA182B}"/>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13" name="Drop Down 24" hidden="1">
          <a:extLst>
            <a:ext uri="{63B3BB69-23CF-44E3-9099-C40C66FF867C}">
              <a14:compatExt xmlns:a14="http://schemas.microsoft.com/office/drawing/2010/main" spid="_x0000_s2072"/>
            </a:ext>
            <a:ext uri="{FF2B5EF4-FFF2-40B4-BE49-F238E27FC236}">
              <a16:creationId xmlns:a16="http://schemas.microsoft.com/office/drawing/2014/main" id="{FEF5B563-C508-4425-AEE4-377C7AA3087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739</xdr:row>
      <xdr:rowOff>0</xdr:rowOff>
    </xdr:from>
    <xdr:ext cx="2529840" cy="195685"/>
    <xdr:sp macro="" textlink="">
      <xdr:nvSpPr>
        <xdr:cNvPr id="7914" name="Drop Down 4" hidden="1">
          <a:extLst>
            <a:ext uri="{63B3BB69-23CF-44E3-9099-C40C66FF867C}">
              <a14:compatExt xmlns:a14="http://schemas.microsoft.com/office/drawing/2010/main" spid="_x0000_s2052"/>
            </a:ext>
            <a:ext uri="{FF2B5EF4-FFF2-40B4-BE49-F238E27FC236}">
              <a16:creationId xmlns:a16="http://schemas.microsoft.com/office/drawing/2014/main" id="{B9FE31E1-A6EA-45E6-A922-48466779D7DB}"/>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739</xdr:row>
      <xdr:rowOff>0</xdr:rowOff>
    </xdr:from>
    <xdr:ext cx="2529840" cy="195685"/>
    <xdr:sp macro="" textlink="">
      <xdr:nvSpPr>
        <xdr:cNvPr id="7915" name="Drop Down 4" hidden="1">
          <a:extLst>
            <a:ext uri="{63B3BB69-23CF-44E3-9099-C40C66FF867C}">
              <a14:compatExt xmlns:a14="http://schemas.microsoft.com/office/drawing/2010/main" spid="_x0000_s2052"/>
            </a:ext>
            <a:ext uri="{FF2B5EF4-FFF2-40B4-BE49-F238E27FC236}">
              <a16:creationId xmlns:a16="http://schemas.microsoft.com/office/drawing/2014/main" id="{4DAB44DF-6F6B-4CDD-9539-5849AD5A3EC6}"/>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739</xdr:row>
      <xdr:rowOff>0</xdr:rowOff>
    </xdr:from>
    <xdr:ext cx="2529840" cy="195685"/>
    <xdr:sp macro="" textlink="">
      <xdr:nvSpPr>
        <xdr:cNvPr id="7916" name="Drop Down 4" hidden="1">
          <a:extLst>
            <a:ext uri="{63B3BB69-23CF-44E3-9099-C40C66FF867C}">
              <a14:compatExt xmlns:a14="http://schemas.microsoft.com/office/drawing/2010/main" spid="_x0000_s2052"/>
            </a:ext>
            <a:ext uri="{FF2B5EF4-FFF2-40B4-BE49-F238E27FC236}">
              <a16:creationId xmlns:a16="http://schemas.microsoft.com/office/drawing/2014/main" id="{02DDBD8C-3318-4561-ACB6-9364A1CBB152}"/>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739</xdr:row>
      <xdr:rowOff>0</xdr:rowOff>
    </xdr:from>
    <xdr:ext cx="2529840" cy="195685"/>
    <xdr:sp macro="" textlink="">
      <xdr:nvSpPr>
        <xdr:cNvPr id="7917" name="Drop Down 4" hidden="1">
          <a:extLst>
            <a:ext uri="{63B3BB69-23CF-44E3-9099-C40C66FF867C}">
              <a14:compatExt xmlns:a14="http://schemas.microsoft.com/office/drawing/2010/main" spid="_x0000_s2052"/>
            </a:ext>
            <a:ext uri="{FF2B5EF4-FFF2-40B4-BE49-F238E27FC236}">
              <a16:creationId xmlns:a16="http://schemas.microsoft.com/office/drawing/2014/main" id="{4471D117-D2DD-4AAA-AC18-9B71AA9917D5}"/>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18" name="Drop Down 24" hidden="1">
          <a:extLst>
            <a:ext uri="{63B3BB69-23CF-44E3-9099-C40C66FF867C}">
              <a14:compatExt xmlns:a14="http://schemas.microsoft.com/office/drawing/2010/main" spid="_x0000_s2072"/>
            </a:ext>
            <a:ext uri="{FF2B5EF4-FFF2-40B4-BE49-F238E27FC236}">
              <a16:creationId xmlns:a16="http://schemas.microsoft.com/office/drawing/2014/main" id="{10ACBA61-4AE8-45B2-8361-41C8ED36BFE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19" name="Drop Down 24" hidden="1">
          <a:extLst>
            <a:ext uri="{63B3BB69-23CF-44E3-9099-C40C66FF867C}">
              <a14:compatExt xmlns:a14="http://schemas.microsoft.com/office/drawing/2010/main" spid="_x0000_s2072"/>
            </a:ext>
            <a:ext uri="{FF2B5EF4-FFF2-40B4-BE49-F238E27FC236}">
              <a16:creationId xmlns:a16="http://schemas.microsoft.com/office/drawing/2014/main" id="{D789A56D-2D5F-49EE-8960-305214132BF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0" name="Drop Down 24" hidden="1">
          <a:extLst>
            <a:ext uri="{63B3BB69-23CF-44E3-9099-C40C66FF867C}">
              <a14:compatExt xmlns:a14="http://schemas.microsoft.com/office/drawing/2010/main" spid="_x0000_s2072"/>
            </a:ext>
            <a:ext uri="{FF2B5EF4-FFF2-40B4-BE49-F238E27FC236}">
              <a16:creationId xmlns:a16="http://schemas.microsoft.com/office/drawing/2014/main" id="{21FA9201-BF03-4627-8955-A592D19E89B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1" name="Drop Down 24" hidden="1">
          <a:extLst>
            <a:ext uri="{63B3BB69-23CF-44E3-9099-C40C66FF867C}">
              <a14:compatExt xmlns:a14="http://schemas.microsoft.com/office/drawing/2010/main" spid="_x0000_s2072"/>
            </a:ext>
            <a:ext uri="{FF2B5EF4-FFF2-40B4-BE49-F238E27FC236}">
              <a16:creationId xmlns:a16="http://schemas.microsoft.com/office/drawing/2014/main" id="{8CB8AEA8-523A-4DDD-93E8-B7C1E0041A2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2" name="Drop Down 24" hidden="1">
          <a:extLst>
            <a:ext uri="{63B3BB69-23CF-44E3-9099-C40C66FF867C}">
              <a14:compatExt xmlns:a14="http://schemas.microsoft.com/office/drawing/2010/main" spid="_x0000_s2072"/>
            </a:ext>
            <a:ext uri="{FF2B5EF4-FFF2-40B4-BE49-F238E27FC236}">
              <a16:creationId xmlns:a16="http://schemas.microsoft.com/office/drawing/2014/main" id="{8DF0785F-ED94-44F0-AB5B-69A924015DC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3" name="Drop Down 24" hidden="1">
          <a:extLst>
            <a:ext uri="{63B3BB69-23CF-44E3-9099-C40C66FF867C}">
              <a14:compatExt xmlns:a14="http://schemas.microsoft.com/office/drawing/2010/main" spid="_x0000_s2072"/>
            </a:ext>
            <a:ext uri="{FF2B5EF4-FFF2-40B4-BE49-F238E27FC236}">
              <a16:creationId xmlns:a16="http://schemas.microsoft.com/office/drawing/2014/main" id="{0C4A6EEA-EA4D-4FC1-9E28-DBC2784DC6A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4" name="Drop Down 24" hidden="1">
          <a:extLst>
            <a:ext uri="{63B3BB69-23CF-44E3-9099-C40C66FF867C}">
              <a14:compatExt xmlns:a14="http://schemas.microsoft.com/office/drawing/2010/main" spid="_x0000_s2072"/>
            </a:ext>
            <a:ext uri="{FF2B5EF4-FFF2-40B4-BE49-F238E27FC236}">
              <a16:creationId xmlns:a16="http://schemas.microsoft.com/office/drawing/2014/main" id="{41CD9780-A894-42F8-A385-96F30CDB43D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5" name="Drop Down 24" hidden="1">
          <a:extLst>
            <a:ext uri="{63B3BB69-23CF-44E3-9099-C40C66FF867C}">
              <a14:compatExt xmlns:a14="http://schemas.microsoft.com/office/drawing/2010/main" spid="_x0000_s2072"/>
            </a:ext>
            <a:ext uri="{FF2B5EF4-FFF2-40B4-BE49-F238E27FC236}">
              <a16:creationId xmlns:a16="http://schemas.microsoft.com/office/drawing/2014/main" id="{FBAAED87-6267-4705-AE98-FF7FCCC911D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6" name="Drop Down 24" hidden="1">
          <a:extLst>
            <a:ext uri="{63B3BB69-23CF-44E3-9099-C40C66FF867C}">
              <a14:compatExt xmlns:a14="http://schemas.microsoft.com/office/drawing/2010/main" spid="_x0000_s2072"/>
            </a:ext>
            <a:ext uri="{FF2B5EF4-FFF2-40B4-BE49-F238E27FC236}">
              <a16:creationId xmlns:a16="http://schemas.microsoft.com/office/drawing/2014/main" id="{F5B54103-2514-4E9D-BF60-B9006A25C42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739</xdr:row>
      <xdr:rowOff>0</xdr:rowOff>
    </xdr:from>
    <xdr:ext cx="2529840" cy="195685"/>
    <xdr:sp macro="" textlink="">
      <xdr:nvSpPr>
        <xdr:cNvPr id="7927" name="Drop Down 4" hidden="1">
          <a:extLst>
            <a:ext uri="{63B3BB69-23CF-44E3-9099-C40C66FF867C}">
              <a14:compatExt xmlns:a14="http://schemas.microsoft.com/office/drawing/2010/main" spid="_x0000_s2052"/>
            </a:ext>
            <a:ext uri="{FF2B5EF4-FFF2-40B4-BE49-F238E27FC236}">
              <a16:creationId xmlns:a16="http://schemas.microsoft.com/office/drawing/2014/main" id="{E03834D0-1672-408A-934A-98AD5E0C9EF5}"/>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739</xdr:row>
      <xdr:rowOff>0</xdr:rowOff>
    </xdr:from>
    <xdr:ext cx="1921468" cy="195685"/>
    <xdr:sp macro="" textlink="">
      <xdr:nvSpPr>
        <xdr:cNvPr id="7928" name="Drop Down 20" hidden="1">
          <a:extLst>
            <a:ext uri="{63B3BB69-23CF-44E3-9099-C40C66FF867C}">
              <a14:compatExt xmlns:a14="http://schemas.microsoft.com/office/drawing/2010/main" spid="_x0000_s2068"/>
            </a:ext>
            <a:ext uri="{FF2B5EF4-FFF2-40B4-BE49-F238E27FC236}">
              <a16:creationId xmlns:a16="http://schemas.microsoft.com/office/drawing/2014/main" id="{9CEE09E6-6D35-4D39-B756-81282A29F14B}"/>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739</xdr:row>
      <xdr:rowOff>0</xdr:rowOff>
    </xdr:from>
    <xdr:ext cx="2476500" cy="199970"/>
    <xdr:sp macro="" textlink="">
      <xdr:nvSpPr>
        <xdr:cNvPr id="7929" name="Drop Down 24" hidden="1">
          <a:extLst>
            <a:ext uri="{63B3BB69-23CF-44E3-9099-C40C66FF867C}">
              <a14:compatExt xmlns:a14="http://schemas.microsoft.com/office/drawing/2010/main" spid="_x0000_s2072"/>
            </a:ext>
            <a:ext uri="{FF2B5EF4-FFF2-40B4-BE49-F238E27FC236}">
              <a16:creationId xmlns:a16="http://schemas.microsoft.com/office/drawing/2014/main" id="{6FFE92A5-D122-4CF3-B141-919974C9578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739</xdr:row>
      <xdr:rowOff>0</xdr:rowOff>
    </xdr:from>
    <xdr:ext cx="2529840" cy="195685"/>
    <xdr:sp macro="" textlink="">
      <xdr:nvSpPr>
        <xdr:cNvPr id="7930" name="Drop Down 4" hidden="1">
          <a:extLst>
            <a:ext uri="{63B3BB69-23CF-44E3-9099-C40C66FF867C}">
              <a14:compatExt xmlns:a14="http://schemas.microsoft.com/office/drawing/2010/main" spid="_x0000_s2052"/>
            </a:ext>
            <a:ext uri="{FF2B5EF4-FFF2-40B4-BE49-F238E27FC236}">
              <a16:creationId xmlns:a16="http://schemas.microsoft.com/office/drawing/2014/main" id="{ECD9445D-F042-4284-B763-961AC442C66F}"/>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739</xdr:row>
      <xdr:rowOff>0</xdr:rowOff>
    </xdr:from>
    <xdr:ext cx="2529840" cy="195685"/>
    <xdr:sp macro="" textlink="">
      <xdr:nvSpPr>
        <xdr:cNvPr id="7931" name="Drop Down 4" hidden="1">
          <a:extLst>
            <a:ext uri="{63B3BB69-23CF-44E3-9099-C40C66FF867C}">
              <a14:compatExt xmlns:a14="http://schemas.microsoft.com/office/drawing/2010/main" spid="_x0000_s2052"/>
            </a:ext>
            <a:ext uri="{FF2B5EF4-FFF2-40B4-BE49-F238E27FC236}">
              <a16:creationId xmlns:a16="http://schemas.microsoft.com/office/drawing/2014/main" id="{80E19271-80CA-415B-A391-4BC807BCCDD6}"/>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739</xdr:row>
      <xdr:rowOff>0</xdr:rowOff>
    </xdr:from>
    <xdr:ext cx="2529840" cy="195685"/>
    <xdr:sp macro="" textlink="">
      <xdr:nvSpPr>
        <xdr:cNvPr id="7932" name="Drop Down 4" hidden="1">
          <a:extLst>
            <a:ext uri="{63B3BB69-23CF-44E3-9099-C40C66FF867C}">
              <a14:compatExt xmlns:a14="http://schemas.microsoft.com/office/drawing/2010/main" spid="_x0000_s2052"/>
            </a:ext>
            <a:ext uri="{FF2B5EF4-FFF2-40B4-BE49-F238E27FC236}">
              <a16:creationId xmlns:a16="http://schemas.microsoft.com/office/drawing/2014/main" id="{EDFB66B7-C205-4B68-A834-8CFD9BBDBDC7}"/>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739</xdr:row>
      <xdr:rowOff>0</xdr:rowOff>
    </xdr:from>
    <xdr:ext cx="2529840" cy="195685"/>
    <xdr:sp macro="" textlink="">
      <xdr:nvSpPr>
        <xdr:cNvPr id="7933" name="Drop Down 4" hidden="1">
          <a:extLst>
            <a:ext uri="{63B3BB69-23CF-44E3-9099-C40C66FF867C}">
              <a14:compatExt xmlns:a14="http://schemas.microsoft.com/office/drawing/2010/main" spid="_x0000_s2052"/>
            </a:ext>
            <a:ext uri="{FF2B5EF4-FFF2-40B4-BE49-F238E27FC236}">
              <a16:creationId xmlns:a16="http://schemas.microsoft.com/office/drawing/2014/main" id="{9B430403-8C54-4AE3-B3C6-9E09836E6AD5}"/>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34" name="Drop Down 24" hidden="1">
          <a:extLst>
            <a:ext uri="{63B3BB69-23CF-44E3-9099-C40C66FF867C}">
              <a14:compatExt xmlns:a14="http://schemas.microsoft.com/office/drawing/2010/main" spid="_x0000_s2072"/>
            </a:ext>
            <a:ext uri="{FF2B5EF4-FFF2-40B4-BE49-F238E27FC236}">
              <a16:creationId xmlns:a16="http://schemas.microsoft.com/office/drawing/2014/main" id="{3EC12426-CDFF-41D5-897C-199A0536FEA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35" name="Drop Down 24" hidden="1">
          <a:extLst>
            <a:ext uri="{63B3BB69-23CF-44E3-9099-C40C66FF867C}">
              <a14:compatExt xmlns:a14="http://schemas.microsoft.com/office/drawing/2010/main" spid="_x0000_s2072"/>
            </a:ext>
            <a:ext uri="{FF2B5EF4-FFF2-40B4-BE49-F238E27FC236}">
              <a16:creationId xmlns:a16="http://schemas.microsoft.com/office/drawing/2014/main" id="{A08206A5-B3BD-4F34-B870-B89ED3519A7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36" name="Drop Down 24" hidden="1">
          <a:extLst>
            <a:ext uri="{63B3BB69-23CF-44E3-9099-C40C66FF867C}">
              <a14:compatExt xmlns:a14="http://schemas.microsoft.com/office/drawing/2010/main" spid="_x0000_s2072"/>
            </a:ext>
            <a:ext uri="{FF2B5EF4-FFF2-40B4-BE49-F238E27FC236}">
              <a16:creationId xmlns:a16="http://schemas.microsoft.com/office/drawing/2014/main" id="{D55927A1-5F68-499D-9CC7-1350D5AF01B4}"/>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37" name="Drop Down 24" hidden="1">
          <a:extLst>
            <a:ext uri="{63B3BB69-23CF-44E3-9099-C40C66FF867C}">
              <a14:compatExt xmlns:a14="http://schemas.microsoft.com/office/drawing/2010/main" spid="_x0000_s2072"/>
            </a:ext>
            <a:ext uri="{FF2B5EF4-FFF2-40B4-BE49-F238E27FC236}">
              <a16:creationId xmlns:a16="http://schemas.microsoft.com/office/drawing/2014/main" id="{F282A6E1-F6D4-4FCE-A3B2-1660625A565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38" name="Drop Down 24" hidden="1">
          <a:extLst>
            <a:ext uri="{63B3BB69-23CF-44E3-9099-C40C66FF867C}">
              <a14:compatExt xmlns:a14="http://schemas.microsoft.com/office/drawing/2010/main" spid="_x0000_s2072"/>
            </a:ext>
            <a:ext uri="{FF2B5EF4-FFF2-40B4-BE49-F238E27FC236}">
              <a16:creationId xmlns:a16="http://schemas.microsoft.com/office/drawing/2014/main" id="{6709B567-D44F-4EC5-8315-6363DCF0D2B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39" name="Drop Down 24" hidden="1">
          <a:extLst>
            <a:ext uri="{63B3BB69-23CF-44E3-9099-C40C66FF867C}">
              <a14:compatExt xmlns:a14="http://schemas.microsoft.com/office/drawing/2010/main" spid="_x0000_s2072"/>
            </a:ext>
            <a:ext uri="{FF2B5EF4-FFF2-40B4-BE49-F238E27FC236}">
              <a16:creationId xmlns:a16="http://schemas.microsoft.com/office/drawing/2014/main" id="{BF41B1F4-8AED-434D-B45F-AEA4A139BF1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40" name="Drop Down 24" hidden="1">
          <a:extLst>
            <a:ext uri="{63B3BB69-23CF-44E3-9099-C40C66FF867C}">
              <a14:compatExt xmlns:a14="http://schemas.microsoft.com/office/drawing/2010/main" spid="_x0000_s2072"/>
            </a:ext>
            <a:ext uri="{FF2B5EF4-FFF2-40B4-BE49-F238E27FC236}">
              <a16:creationId xmlns:a16="http://schemas.microsoft.com/office/drawing/2014/main" id="{107F41CA-014D-4633-9897-345C43C3F18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41" name="Drop Down 24" hidden="1">
          <a:extLst>
            <a:ext uri="{63B3BB69-23CF-44E3-9099-C40C66FF867C}">
              <a14:compatExt xmlns:a14="http://schemas.microsoft.com/office/drawing/2010/main" spid="_x0000_s2072"/>
            </a:ext>
            <a:ext uri="{FF2B5EF4-FFF2-40B4-BE49-F238E27FC236}">
              <a16:creationId xmlns:a16="http://schemas.microsoft.com/office/drawing/2014/main" id="{C32D329E-A723-43C4-91D8-5D814763D4B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42" name="Drop Down 24" hidden="1">
          <a:extLst>
            <a:ext uri="{63B3BB69-23CF-44E3-9099-C40C66FF867C}">
              <a14:compatExt xmlns:a14="http://schemas.microsoft.com/office/drawing/2010/main" spid="_x0000_s2072"/>
            </a:ext>
            <a:ext uri="{FF2B5EF4-FFF2-40B4-BE49-F238E27FC236}">
              <a16:creationId xmlns:a16="http://schemas.microsoft.com/office/drawing/2014/main" id="{48D9B8E6-5D3E-4BB8-BF32-6D553A3B548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740</xdr:row>
      <xdr:rowOff>0</xdr:rowOff>
    </xdr:from>
    <xdr:ext cx="2529840" cy="195685"/>
    <xdr:sp macro="" textlink="">
      <xdr:nvSpPr>
        <xdr:cNvPr id="7943" name="Drop Down 4" hidden="1">
          <a:extLst>
            <a:ext uri="{63B3BB69-23CF-44E3-9099-C40C66FF867C}">
              <a14:compatExt xmlns:a14="http://schemas.microsoft.com/office/drawing/2010/main" spid="_x0000_s2052"/>
            </a:ext>
            <a:ext uri="{FF2B5EF4-FFF2-40B4-BE49-F238E27FC236}">
              <a16:creationId xmlns:a16="http://schemas.microsoft.com/office/drawing/2014/main" id="{2914ED41-270A-4DEA-BDFF-53A83A570161}"/>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740</xdr:row>
      <xdr:rowOff>0</xdr:rowOff>
    </xdr:from>
    <xdr:ext cx="1921468" cy="195685"/>
    <xdr:sp macro="" textlink="">
      <xdr:nvSpPr>
        <xdr:cNvPr id="7944" name="Drop Down 20" hidden="1">
          <a:extLst>
            <a:ext uri="{63B3BB69-23CF-44E3-9099-C40C66FF867C}">
              <a14:compatExt xmlns:a14="http://schemas.microsoft.com/office/drawing/2010/main" spid="_x0000_s2068"/>
            </a:ext>
            <a:ext uri="{FF2B5EF4-FFF2-40B4-BE49-F238E27FC236}">
              <a16:creationId xmlns:a16="http://schemas.microsoft.com/office/drawing/2014/main" id="{B2ECEE9D-F740-452B-8C02-9DFAD005AE3C}"/>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45" name="Drop Down 24" hidden="1">
          <a:extLst>
            <a:ext uri="{63B3BB69-23CF-44E3-9099-C40C66FF867C}">
              <a14:compatExt xmlns:a14="http://schemas.microsoft.com/office/drawing/2010/main" spid="_x0000_s2072"/>
            </a:ext>
            <a:ext uri="{FF2B5EF4-FFF2-40B4-BE49-F238E27FC236}">
              <a16:creationId xmlns:a16="http://schemas.microsoft.com/office/drawing/2014/main" id="{B963A5C8-51F2-44BD-A2F9-17E66235CE9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740</xdr:row>
      <xdr:rowOff>0</xdr:rowOff>
    </xdr:from>
    <xdr:ext cx="2529840" cy="195685"/>
    <xdr:sp macro="" textlink="">
      <xdr:nvSpPr>
        <xdr:cNvPr id="7946" name="Drop Down 4" hidden="1">
          <a:extLst>
            <a:ext uri="{63B3BB69-23CF-44E3-9099-C40C66FF867C}">
              <a14:compatExt xmlns:a14="http://schemas.microsoft.com/office/drawing/2010/main" spid="_x0000_s2052"/>
            </a:ext>
            <a:ext uri="{FF2B5EF4-FFF2-40B4-BE49-F238E27FC236}">
              <a16:creationId xmlns:a16="http://schemas.microsoft.com/office/drawing/2014/main" id="{DCD31B80-3348-4308-9776-1223913DF561}"/>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740</xdr:row>
      <xdr:rowOff>0</xdr:rowOff>
    </xdr:from>
    <xdr:ext cx="2529840" cy="195685"/>
    <xdr:sp macro="" textlink="">
      <xdr:nvSpPr>
        <xdr:cNvPr id="7947" name="Drop Down 4" hidden="1">
          <a:extLst>
            <a:ext uri="{63B3BB69-23CF-44E3-9099-C40C66FF867C}">
              <a14:compatExt xmlns:a14="http://schemas.microsoft.com/office/drawing/2010/main" spid="_x0000_s2052"/>
            </a:ext>
            <a:ext uri="{FF2B5EF4-FFF2-40B4-BE49-F238E27FC236}">
              <a16:creationId xmlns:a16="http://schemas.microsoft.com/office/drawing/2014/main" id="{734E3962-7AB7-425B-B5C7-83729AE24275}"/>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740</xdr:row>
      <xdr:rowOff>0</xdr:rowOff>
    </xdr:from>
    <xdr:ext cx="2529840" cy="195685"/>
    <xdr:sp macro="" textlink="">
      <xdr:nvSpPr>
        <xdr:cNvPr id="7948" name="Drop Down 4" hidden="1">
          <a:extLst>
            <a:ext uri="{63B3BB69-23CF-44E3-9099-C40C66FF867C}">
              <a14:compatExt xmlns:a14="http://schemas.microsoft.com/office/drawing/2010/main" spid="_x0000_s2052"/>
            </a:ext>
            <a:ext uri="{FF2B5EF4-FFF2-40B4-BE49-F238E27FC236}">
              <a16:creationId xmlns:a16="http://schemas.microsoft.com/office/drawing/2014/main" id="{C67CD798-4330-4ABE-AF52-124042DC6161}"/>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740</xdr:row>
      <xdr:rowOff>0</xdr:rowOff>
    </xdr:from>
    <xdr:ext cx="2529840" cy="195685"/>
    <xdr:sp macro="" textlink="">
      <xdr:nvSpPr>
        <xdr:cNvPr id="7949" name="Drop Down 4" hidden="1">
          <a:extLst>
            <a:ext uri="{63B3BB69-23CF-44E3-9099-C40C66FF867C}">
              <a14:compatExt xmlns:a14="http://schemas.microsoft.com/office/drawing/2010/main" spid="_x0000_s2052"/>
            </a:ext>
            <a:ext uri="{FF2B5EF4-FFF2-40B4-BE49-F238E27FC236}">
              <a16:creationId xmlns:a16="http://schemas.microsoft.com/office/drawing/2014/main" id="{D9D03CCC-433A-4849-8AB1-92B085179CFA}"/>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0" name="Drop Down 24" hidden="1">
          <a:extLst>
            <a:ext uri="{63B3BB69-23CF-44E3-9099-C40C66FF867C}">
              <a14:compatExt xmlns:a14="http://schemas.microsoft.com/office/drawing/2010/main" spid="_x0000_s2072"/>
            </a:ext>
            <a:ext uri="{FF2B5EF4-FFF2-40B4-BE49-F238E27FC236}">
              <a16:creationId xmlns:a16="http://schemas.microsoft.com/office/drawing/2014/main" id="{0197DF39-F611-4E77-BEB5-ADADE05AD64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1" name="Drop Down 24" hidden="1">
          <a:extLst>
            <a:ext uri="{63B3BB69-23CF-44E3-9099-C40C66FF867C}">
              <a14:compatExt xmlns:a14="http://schemas.microsoft.com/office/drawing/2010/main" spid="_x0000_s2072"/>
            </a:ext>
            <a:ext uri="{FF2B5EF4-FFF2-40B4-BE49-F238E27FC236}">
              <a16:creationId xmlns:a16="http://schemas.microsoft.com/office/drawing/2014/main" id="{095FDADB-9D3A-4701-99CD-DA08595039B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2" name="Drop Down 24" hidden="1">
          <a:extLst>
            <a:ext uri="{63B3BB69-23CF-44E3-9099-C40C66FF867C}">
              <a14:compatExt xmlns:a14="http://schemas.microsoft.com/office/drawing/2010/main" spid="_x0000_s2072"/>
            </a:ext>
            <a:ext uri="{FF2B5EF4-FFF2-40B4-BE49-F238E27FC236}">
              <a16:creationId xmlns:a16="http://schemas.microsoft.com/office/drawing/2014/main" id="{89AFAA29-9047-41EC-B961-24D570A8117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3" name="Drop Down 24" hidden="1">
          <a:extLst>
            <a:ext uri="{63B3BB69-23CF-44E3-9099-C40C66FF867C}">
              <a14:compatExt xmlns:a14="http://schemas.microsoft.com/office/drawing/2010/main" spid="_x0000_s2072"/>
            </a:ext>
            <a:ext uri="{FF2B5EF4-FFF2-40B4-BE49-F238E27FC236}">
              <a16:creationId xmlns:a16="http://schemas.microsoft.com/office/drawing/2014/main" id="{E8475B0B-5FD6-49CE-A0B3-91AEB09348A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4" name="Drop Down 24" hidden="1">
          <a:extLst>
            <a:ext uri="{63B3BB69-23CF-44E3-9099-C40C66FF867C}">
              <a14:compatExt xmlns:a14="http://schemas.microsoft.com/office/drawing/2010/main" spid="_x0000_s2072"/>
            </a:ext>
            <a:ext uri="{FF2B5EF4-FFF2-40B4-BE49-F238E27FC236}">
              <a16:creationId xmlns:a16="http://schemas.microsoft.com/office/drawing/2014/main" id="{D1B21A2F-FEBC-4EED-947A-267CD196B64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5" name="Drop Down 24" hidden="1">
          <a:extLst>
            <a:ext uri="{63B3BB69-23CF-44E3-9099-C40C66FF867C}">
              <a14:compatExt xmlns:a14="http://schemas.microsoft.com/office/drawing/2010/main" spid="_x0000_s2072"/>
            </a:ext>
            <a:ext uri="{FF2B5EF4-FFF2-40B4-BE49-F238E27FC236}">
              <a16:creationId xmlns:a16="http://schemas.microsoft.com/office/drawing/2014/main" id="{F60FAA6B-BFD2-48BE-B9F8-A43C3BE1A37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6" name="Drop Down 24" hidden="1">
          <a:extLst>
            <a:ext uri="{63B3BB69-23CF-44E3-9099-C40C66FF867C}">
              <a14:compatExt xmlns:a14="http://schemas.microsoft.com/office/drawing/2010/main" spid="_x0000_s2072"/>
            </a:ext>
            <a:ext uri="{FF2B5EF4-FFF2-40B4-BE49-F238E27FC236}">
              <a16:creationId xmlns:a16="http://schemas.microsoft.com/office/drawing/2014/main" id="{67204BC1-CDA3-472C-A6B0-CD45D3946CF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7" name="Drop Down 24" hidden="1">
          <a:extLst>
            <a:ext uri="{63B3BB69-23CF-44E3-9099-C40C66FF867C}">
              <a14:compatExt xmlns:a14="http://schemas.microsoft.com/office/drawing/2010/main" spid="_x0000_s2072"/>
            </a:ext>
            <a:ext uri="{FF2B5EF4-FFF2-40B4-BE49-F238E27FC236}">
              <a16:creationId xmlns:a16="http://schemas.microsoft.com/office/drawing/2014/main" id="{EDEE3081-2B0A-48E5-9AB2-3A3D4E2FA9C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58" name="Drop Down 24" hidden="1">
          <a:extLst>
            <a:ext uri="{63B3BB69-23CF-44E3-9099-C40C66FF867C}">
              <a14:compatExt xmlns:a14="http://schemas.microsoft.com/office/drawing/2010/main" spid="_x0000_s2072"/>
            </a:ext>
            <a:ext uri="{FF2B5EF4-FFF2-40B4-BE49-F238E27FC236}">
              <a16:creationId xmlns:a16="http://schemas.microsoft.com/office/drawing/2014/main" id="{665D9D78-105E-4D63-BB46-B4D00F2C637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740</xdr:row>
      <xdr:rowOff>0</xdr:rowOff>
    </xdr:from>
    <xdr:ext cx="2529840" cy="195685"/>
    <xdr:sp macro="" textlink="">
      <xdr:nvSpPr>
        <xdr:cNvPr id="7959" name="Drop Down 4" hidden="1">
          <a:extLst>
            <a:ext uri="{63B3BB69-23CF-44E3-9099-C40C66FF867C}">
              <a14:compatExt xmlns:a14="http://schemas.microsoft.com/office/drawing/2010/main" spid="_x0000_s2052"/>
            </a:ext>
            <a:ext uri="{FF2B5EF4-FFF2-40B4-BE49-F238E27FC236}">
              <a16:creationId xmlns:a16="http://schemas.microsoft.com/office/drawing/2014/main" id="{61B1F6CB-3FE5-4C0B-B9E9-F76E535C0D6C}"/>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740</xdr:row>
      <xdr:rowOff>0</xdr:rowOff>
    </xdr:from>
    <xdr:ext cx="1921468" cy="195685"/>
    <xdr:sp macro="" textlink="">
      <xdr:nvSpPr>
        <xdr:cNvPr id="7960" name="Drop Down 20" hidden="1">
          <a:extLst>
            <a:ext uri="{63B3BB69-23CF-44E3-9099-C40C66FF867C}">
              <a14:compatExt xmlns:a14="http://schemas.microsoft.com/office/drawing/2010/main" spid="_x0000_s2068"/>
            </a:ext>
            <a:ext uri="{FF2B5EF4-FFF2-40B4-BE49-F238E27FC236}">
              <a16:creationId xmlns:a16="http://schemas.microsoft.com/office/drawing/2014/main" id="{187C331E-400C-47D7-B200-D68385D48D84}"/>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740</xdr:row>
      <xdr:rowOff>0</xdr:rowOff>
    </xdr:from>
    <xdr:ext cx="2476500" cy="199970"/>
    <xdr:sp macro="" textlink="">
      <xdr:nvSpPr>
        <xdr:cNvPr id="7961" name="Drop Down 24" hidden="1">
          <a:extLst>
            <a:ext uri="{63B3BB69-23CF-44E3-9099-C40C66FF867C}">
              <a14:compatExt xmlns:a14="http://schemas.microsoft.com/office/drawing/2010/main" spid="_x0000_s2072"/>
            </a:ext>
            <a:ext uri="{FF2B5EF4-FFF2-40B4-BE49-F238E27FC236}">
              <a16:creationId xmlns:a16="http://schemas.microsoft.com/office/drawing/2014/main" id="{1087A52B-E0C1-4D18-809E-2951082DBC6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740</xdr:row>
      <xdr:rowOff>0</xdr:rowOff>
    </xdr:from>
    <xdr:ext cx="2529840" cy="195685"/>
    <xdr:sp macro="" textlink="">
      <xdr:nvSpPr>
        <xdr:cNvPr id="7962" name="Drop Down 4" hidden="1">
          <a:extLst>
            <a:ext uri="{63B3BB69-23CF-44E3-9099-C40C66FF867C}">
              <a14:compatExt xmlns:a14="http://schemas.microsoft.com/office/drawing/2010/main" spid="_x0000_s2052"/>
            </a:ext>
            <a:ext uri="{FF2B5EF4-FFF2-40B4-BE49-F238E27FC236}">
              <a16:creationId xmlns:a16="http://schemas.microsoft.com/office/drawing/2014/main" id="{53B1258E-BD3B-4370-A8DC-13741820AB04}"/>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740</xdr:row>
      <xdr:rowOff>0</xdr:rowOff>
    </xdr:from>
    <xdr:ext cx="2529840" cy="195685"/>
    <xdr:sp macro="" textlink="">
      <xdr:nvSpPr>
        <xdr:cNvPr id="7963" name="Drop Down 4" hidden="1">
          <a:extLst>
            <a:ext uri="{63B3BB69-23CF-44E3-9099-C40C66FF867C}">
              <a14:compatExt xmlns:a14="http://schemas.microsoft.com/office/drawing/2010/main" spid="_x0000_s2052"/>
            </a:ext>
            <a:ext uri="{FF2B5EF4-FFF2-40B4-BE49-F238E27FC236}">
              <a16:creationId xmlns:a16="http://schemas.microsoft.com/office/drawing/2014/main" id="{9FDE7E9E-0385-4EB6-8A34-52537DFCF87E}"/>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740</xdr:row>
      <xdr:rowOff>0</xdr:rowOff>
    </xdr:from>
    <xdr:ext cx="2529840" cy="195685"/>
    <xdr:sp macro="" textlink="">
      <xdr:nvSpPr>
        <xdr:cNvPr id="7964" name="Drop Down 4" hidden="1">
          <a:extLst>
            <a:ext uri="{63B3BB69-23CF-44E3-9099-C40C66FF867C}">
              <a14:compatExt xmlns:a14="http://schemas.microsoft.com/office/drawing/2010/main" spid="_x0000_s2052"/>
            </a:ext>
            <a:ext uri="{FF2B5EF4-FFF2-40B4-BE49-F238E27FC236}">
              <a16:creationId xmlns:a16="http://schemas.microsoft.com/office/drawing/2014/main" id="{68A02128-9948-443E-828E-901D9D3CECD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740</xdr:row>
      <xdr:rowOff>0</xdr:rowOff>
    </xdr:from>
    <xdr:ext cx="2529840" cy="195685"/>
    <xdr:sp macro="" textlink="">
      <xdr:nvSpPr>
        <xdr:cNvPr id="7965" name="Drop Down 4" hidden="1">
          <a:extLst>
            <a:ext uri="{63B3BB69-23CF-44E3-9099-C40C66FF867C}">
              <a14:compatExt xmlns:a14="http://schemas.microsoft.com/office/drawing/2010/main" spid="_x0000_s2052"/>
            </a:ext>
            <a:ext uri="{FF2B5EF4-FFF2-40B4-BE49-F238E27FC236}">
              <a16:creationId xmlns:a16="http://schemas.microsoft.com/office/drawing/2014/main" id="{35A6819A-EB16-46A7-9854-7B218900E4D3}"/>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66" name="Drop Down 24" hidden="1">
          <a:extLst>
            <a:ext uri="{63B3BB69-23CF-44E3-9099-C40C66FF867C}">
              <a14:compatExt xmlns:a14="http://schemas.microsoft.com/office/drawing/2010/main" spid="_x0000_s2072"/>
            </a:ext>
            <a:ext uri="{FF2B5EF4-FFF2-40B4-BE49-F238E27FC236}">
              <a16:creationId xmlns:a16="http://schemas.microsoft.com/office/drawing/2014/main" id="{77E9ADD7-A655-4A54-B912-0FC28605134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67" name="Drop Down 24" hidden="1">
          <a:extLst>
            <a:ext uri="{63B3BB69-23CF-44E3-9099-C40C66FF867C}">
              <a14:compatExt xmlns:a14="http://schemas.microsoft.com/office/drawing/2010/main" spid="_x0000_s2072"/>
            </a:ext>
            <a:ext uri="{FF2B5EF4-FFF2-40B4-BE49-F238E27FC236}">
              <a16:creationId xmlns:a16="http://schemas.microsoft.com/office/drawing/2014/main" id="{EC590CFD-2892-46D0-8049-ACF04B4C65A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68" name="Drop Down 24" hidden="1">
          <a:extLst>
            <a:ext uri="{63B3BB69-23CF-44E3-9099-C40C66FF867C}">
              <a14:compatExt xmlns:a14="http://schemas.microsoft.com/office/drawing/2010/main" spid="_x0000_s2072"/>
            </a:ext>
            <a:ext uri="{FF2B5EF4-FFF2-40B4-BE49-F238E27FC236}">
              <a16:creationId xmlns:a16="http://schemas.microsoft.com/office/drawing/2014/main" id="{CB684F1E-6259-4605-A2F2-15FDDDCB217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69" name="Drop Down 24" hidden="1">
          <a:extLst>
            <a:ext uri="{63B3BB69-23CF-44E3-9099-C40C66FF867C}">
              <a14:compatExt xmlns:a14="http://schemas.microsoft.com/office/drawing/2010/main" spid="_x0000_s2072"/>
            </a:ext>
            <a:ext uri="{FF2B5EF4-FFF2-40B4-BE49-F238E27FC236}">
              <a16:creationId xmlns:a16="http://schemas.microsoft.com/office/drawing/2014/main" id="{59C4F48B-1EE2-40B7-8FAD-8F91E34943E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70" name="Drop Down 24" hidden="1">
          <a:extLst>
            <a:ext uri="{63B3BB69-23CF-44E3-9099-C40C66FF867C}">
              <a14:compatExt xmlns:a14="http://schemas.microsoft.com/office/drawing/2010/main" spid="_x0000_s2072"/>
            </a:ext>
            <a:ext uri="{FF2B5EF4-FFF2-40B4-BE49-F238E27FC236}">
              <a16:creationId xmlns:a16="http://schemas.microsoft.com/office/drawing/2014/main" id="{2731ECD8-7209-4B2B-B702-84C788232E2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71" name="Drop Down 24" hidden="1">
          <a:extLst>
            <a:ext uri="{63B3BB69-23CF-44E3-9099-C40C66FF867C}">
              <a14:compatExt xmlns:a14="http://schemas.microsoft.com/office/drawing/2010/main" spid="_x0000_s2072"/>
            </a:ext>
            <a:ext uri="{FF2B5EF4-FFF2-40B4-BE49-F238E27FC236}">
              <a16:creationId xmlns:a16="http://schemas.microsoft.com/office/drawing/2014/main" id="{DA54173E-50B1-4A5F-8712-E7958AC3278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72" name="Drop Down 24" hidden="1">
          <a:extLst>
            <a:ext uri="{63B3BB69-23CF-44E3-9099-C40C66FF867C}">
              <a14:compatExt xmlns:a14="http://schemas.microsoft.com/office/drawing/2010/main" spid="_x0000_s2072"/>
            </a:ext>
            <a:ext uri="{FF2B5EF4-FFF2-40B4-BE49-F238E27FC236}">
              <a16:creationId xmlns:a16="http://schemas.microsoft.com/office/drawing/2014/main" id="{70E8376B-9142-47E9-8CC0-D2029B5106E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73" name="Drop Down 24" hidden="1">
          <a:extLst>
            <a:ext uri="{63B3BB69-23CF-44E3-9099-C40C66FF867C}">
              <a14:compatExt xmlns:a14="http://schemas.microsoft.com/office/drawing/2010/main" spid="_x0000_s2072"/>
            </a:ext>
            <a:ext uri="{FF2B5EF4-FFF2-40B4-BE49-F238E27FC236}">
              <a16:creationId xmlns:a16="http://schemas.microsoft.com/office/drawing/2014/main" id="{F460A920-F37D-4895-803D-CCF9433DD38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74" name="Drop Down 24" hidden="1">
          <a:extLst>
            <a:ext uri="{63B3BB69-23CF-44E3-9099-C40C66FF867C}">
              <a14:compatExt xmlns:a14="http://schemas.microsoft.com/office/drawing/2010/main" spid="_x0000_s2072"/>
            </a:ext>
            <a:ext uri="{FF2B5EF4-FFF2-40B4-BE49-F238E27FC236}">
              <a16:creationId xmlns:a16="http://schemas.microsoft.com/office/drawing/2014/main" id="{F9FAB77C-9BE4-417E-A613-37153734C21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7975" name="Drop Down 4" hidden="1">
          <a:extLst>
            <a:ext uri="{63B3BB69-23CF-44E3-9099-C40C66FF867C}">
              <a14:compatExt xmlns:a14="http://schemas.microsoft.com/office/drawing/2010/main" spid="_x0000_s2052"/>
            </a:ext>
            <a:ext uri="{FF2B5EF4-FFF2-40B4-BE49-F238E27FC236}">
              <a16:creationId xmlns:a16="http://schemas.microsoft.com/office/drawing/2014/main" id="{351360E4-986C-4358-90E4-BEE7C86EF2A5}"/>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741</xdr:row>
      <xdr:rowOff>0</xdr:rowOff>
    </xdr:from>
    <xdr:ext cx="1921468" cy="195685"/>
    <xdr:sp macro="" textlink="">
      <xdr:nvSpPr>
        <xdr:cNvPr id="7976" name="Drop Down 20" hidden="1">
          <a:extLst>
            <a:ext uri="{63B3BB69-23CF-44E3-9099-C40C66FF867C}">
              <a14:compatExt xmlns:a14="http://schemas.microsoft.com/office/drawing/2010/main" spid="_x0000_s2068"/>
            </a:ext>
            <a:ext uri="{FF2B5EF4-FFF2-40B4-BE49-F238E27FC236}">
              <a16:creationId xmlns:a16="http://schemas.microsoft.com/office/drawing/2014/main" id="{0621FD92-C013-44C1-9152-636CD841BD2C}"/>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77" name="Drop Down 24" hidden="1">
          <a:extLst>
            <a:ext uri="{63B3BB69-23CF-44E3-9099-C40C66FF867C}">
              <a14:compatExt xmlns:a14="http://schemas.microsoft.com/office/drawing/2010/main" spid="_x0000_s2072"/>
            </a:ext>
            <a:ext uri="{FF2B5EF4-FFF2-40B4-BE49-F238E27FC236}">
              <a16:creationId xmlns:a16="http://schemas.microsoft.com/office/drawing/2014/main" id="{B5D31BE7-9F2F-404C-A65B-6766930A2B5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7978" name="Drop Down 4" hidden="1">
          <a:extLst>
            <a:ext uri="{63B3BB69-23CF-44E3-9099-C40C66FF867C}">
              <a14:compatExt xmlns:a14="http://schemas.microsoft.com/office/drawing/2010/main" spid="_x0000_s2052"/>
            </a:ext>
            <a:ext uri="{FF2B5EF4-FFF2-40B4-BE49-F238E27FC236}">
              <a16:creationId xmlns:a16="http://schemas.microsoft.com/office/drawing/2014/main" id="{813A83F6-80B4-474A-A904-556A16936EB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741</xdr:row>
      <xdr:rowOff>0</xdr:rowOff>
    </xdr:from>
    <xdr:ext cx="2529840" cy="195685"/>
    <xdr:sp macro="" textlink="">
      <xdr:nvSpPr>
        <xdr:cNvPr id="7979" name="Drop Down 4" hidden="1">
          <a:extLst>
            <a:ext uri="{63B3BB69-23CF-44E3-9099-C40C66FF867C}">
              <a14:compatExt xmlns:a14="http://schemas.microsoft.com/office/drawing/2010/main" spid="_x0000_s2052"/>
            </a:ext>
            <a:ext uri="{FF2B5EF4-FFF2-40B4-BE49-F238E27FC236}">
              <a16:creationId xmlns:a16="http://schemas.microsoft.com/office/drawing/2014/main" id="{20BEAF89-3B9B-4FBA-9C04-0B2F41C0157E}"/>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7980" name="Drop Down 4" hidden="1">
          <a:extLst>
            <a:ext uri="{63B3BB69-23CF-44E3-9099-C40C66FF867C}">
              <a14:compatExt xmlns:a14="http://schemas.microsoft.com/office/drawing/2010/main" spid="_x0000_s2052"/>
            </a:ext>
            <a:ext uri="{FF2B5EF4-FFF2-40B4-BE49-F238E27FC236}">
              <a16:creationId xmlns:a16="http://schemas.microsoft.com/office/drawing/2014/main" id="{D9FA9F43-AAEC-46EC-98C7-86816D19C9B6}"/>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741</xdr:row>
      <xdr:rowOff>0</xdr:rowOff>
    </xdr:from>
    <xdr:ext cx="2529840" cy="195685"/>
    <xdr:sp macro="" textlink="">
      <xdr:nvSpPr>
        <xdr:cNvPr id="7981" name="Drop Down 4" hidden="1">
          <a:extLst>
            <a:ext uri="{63B3BB69-23CF-44E3-9099-C40C66FF867C}">
              <a14:compatExt xmlns:a14="http://schemas.microsoft.com/office/drawing/2010/main" spid="_x0000_s2052"/>
            </a:ext>
            <a:ext uri="{FF2B5EF4-FFF2-40B4-BE49-F238E27FC236}">
              <a16:creationId xmlns:a16="http://schemas.microsoft.com/office/drawing/2014/main" id="{9ACCB504-1D2C-4F0A-B154-C094DCADD988}"/>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2" name="Drop Down 24" hidden="1">
          <a:extLst>
            <a:ext uri="{63B3BB69-23CF-44E3-9099-C40C66FF867C}">
              <a14:compatExt xmlns:a14="http://schemas.microsoft.com/office/drawing/2010/main" spid="_x0000_s2072"/>
            </a:ext>
            <a:ext uri="{FF2B5EF4-FFF2-40B4-BE49-F238E27FC236}">
              <a16:creationId xmlns:a16="http://schemas.microsoft.com/office/drawing/2014/main" id="{93DE9864-EA95-44D6-81C1-9710F0649D7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3" name="Drop Down 24" hidden="1">
          <a:extLst>
            <a:ext uri="{63B3BB69-23CF-44E3-9099-C40C66FF867C}">
              <a14:compatExt xmlns:a14="http://schemas.microsoft.com/office/drawing/2010/main" spid="_x0000_s2072"/>
            </a:ext>
            <a:ext uri="{FF2B5EF4-FFF2-40B4-BE49-F238E27FC236}">
              <a16:creationId xmlns:a16="http://schemas.microsoft.com/office/drawing/2014/main" id="{391CF4A4-2D92-4FEE-8D18-9EF5E40DEB3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4" name="Drop Down 24" hidden="1">
          <a:extLst>
            <a:ext uri="{63B3BB69-23CF-44E3-9099-C40C66FF867C}">
              <a14:compatExt xmlns:a14="http://schemas.microsoft.com/office/drawing/2010/main" spid="_x0000_s2072"/>
            </a:ext>
            <a:ext uri="{FF2B5EF4-FFF2-40B4-BE49-F238E27FC236}">
              <a16:creationId xmlns:a16="http://schemas.microsoft.com/office/drawing/2014/main" id="{5646124A-38C9-419A-96B2-0BA1834FC45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5" name="Drop Down 24" hidden="1">
          <a:extLst>
            <a:ext uri="{63B3BB69-23CF-44E3-9099-C40C66FF867C}">
              <a14:compatExt xmlns:a14="http://schemas.microsoft.com/office/drawing/2010/main" spid="_x0000_s2072"/>
            </a:ext>
            <a:ext uri="{FF2B5EF4-FFF2-40B4-BE49-F238E27FC236}">
              <a16:creationId xmlns:a16="http://schemas.microsoft.com/office/drawing/2014/main" id="{AAC25886-9A97-48C5-B12A-4D3C4EB9343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6" name="Drop Down 24" hidden="1">
          <a:extLst>
            <a:ext uri="{63B3BB69-23CF-44E3-9099-C40C66FF867C}">
              <a14:compatExt xmlns:a14="http://schemas.microsoft.com/office/drawing/2010/main" spid="_x0000_s2072"/>
            </a:ext>
            <a:ext uri="{FF2B5EF4-FFF2-40B4-BE49-F238E27FC236}">
              <a16:creationId xmlns:a16="http://schemas.microsoft.com/office/drawing/2014/main" id="{22D98A1A-E57D-4EB7-BA5F-4FBE7D61DEE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7" name="Drop Down 24" hidden="1">
          <a:extLst>
            <a:ext uri="{63B3BB69-23CF-44E3-9099-C40C66FF867C}">
              <a14:compatExt xmlns:a14="http://schemas.microsoft.com/office/drawing/2010/main" spid="_x0000_s2072"/>
            </a:ext>
            <a:ext uri="{FF2B5EF4-FFF2-40B4-BE49-F238E27FC236}">
              <a16:creationId xmlns:a16="http://schemas.microsoft.com/office/drawing/2014/main" id="{FB26AACB-8974-40DD-B588-A259C86F988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8" name="Drop Down 24" hidden="1">
          <a:extLst>
            <a:ext uri="{63B3BB69-23CF-44E3-9099-C40C66FF867C}">
              <a14:compatExt xmlns:a14="http://schemas.microsoft.com/office/drawing/2010/main" spid="_x0000_s2072"/>
            </a:ext>
            <a:ext uri="{FF2B5EF4-FFF2-40B4-BE49-F238E27FC236}">
              <a16:creationId xmlns:a16="http://schemas.microsoft.com/office/drawing/2014/main" id="{03E9FECE-E01D-4591-9C82-E7C1183A0D6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89" name="Drop Down 24" hidden="1">
          <a:extLst>
            <a:ext uri="{63B3BB69-23CF-44E3-9099-C40C66FF867C}">
              <a14:compatExt xmlns:a14="http://schemas.microsoft.com/office/drawing/2010/main" spid="_x0000_s2072"/>
            </a:ext>
            <a:ext uri="{FF2B5EF4-FFF2-40B4-BE49-F238E27FC236}">
              <a16:creationId xmlns:a16="http://schemas.microsoft.com/office/drawing/2014/main" id="{8EA4A37A-C187-4F7E-ADD3-3F3C4801154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90" name="Drop Down 24" hidden="1">
          <a:extLst>
            <a:ext uri="{63B3BB69-23CF-44E3-9099-C40C66FF867C}">
              <a14:compatExt xmlns:a14="http://schemas.microsoft.com/office/drawing/2010/main" spid="_x0000_s2072"/>
            </a:ext>
            <a:ext uri="{FF2B5EF4-FFF2-40B4-BE49-F238E27FC236}">
              <a16:creationId xmlns:a16="http://schemas.microsoft.com/office/drawing/2014/main" id="{EBD18258-B470-4DDF-B87D-97094434AA9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7991" name="Drop Down 4" hidden="1">
          <a:extLst>
            <a:ext uri="{63B3BB69-23CF-44E3-9099-C40C66FF867C}">
              <a14:compatExt xmlns:a14="http://schemas.microsoft.com/office/drawing/2010/main" spid="_x0000_s2052"/>
            </a:ext>
            <a:ext uri="{FF2B5EF4-FFF2-40B4-BE49-F238E27FC236}">
              <a16:creationId xmlns:a16="http://schemas.microsoft.com/office/drawing/2014/main" id="{463BF2AC-54A5-45FC-A9EC-4193C7207DE9}"/>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741</xdr:row>
      <xdr:rowOff>0</xdr:rowOff>
    </xdr:from>
    <xdr:ext cx="1921468" cy="195685"/>
    <xdr:sp macro="" textlink="">
      <xdr:nvSpPr>
        <xdr:cNvPr id="7992" name="Drop Down 20" hidden="1">
          <a:extLst>
            <a:ext uri="{63B3BB69-23CF-44E3-9099-C40C66FF867C}">
              <a14:compatExt xmlns:a14="http://schemas.microsoft.com/office/drawing/2010/main" spid="_x0000_s2068"/>
            </a:ext>
            <a:ext uri="{FF2B5EF4-FFF2-40B4-BE49-F238E27FC236}">
              <a16:creationId xmlns:a16="http://schemas.microsoft.com/office/drawing/2014/main" id="{07973A75-F722-4123-B118-1D50069D64E6}"/>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7993" name="Drop Down 24" hidden="1">
          <a:extLst>
            <a:ext uri="{63B3BB69-23CF-44E3-9099-C40C66FF867C}">
              <a14:compatExt xmlns:a14="http://schemas.microsoft.com/office/drawing/2010/main" spid="_x0000_s2072"/>
            </a:ext>
            <a:ext uri="{FF2B5EF4-FFF2-40B4-BE49-F238E27FC236}">
              <a16:creationId xmlns:a16="http://schemas.microsoft.com/office/drawing/2014/main" id="{3C5E2FCB-15B2-48B3-A812-D2903EFCF05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7994" name="Drop Down 4" hidden="1">
          <a:extLst>
            <a:ext uri="{63B3BB69-23CF-44E3-9099-C40C66FF867C}">
              <a14:compatExt xmlns:a14="http://schemas.microsoft.com/office/drawing/2010/main" spid="_x0000_s2052"/>
            </a:ext>
            <a:ext uri="{FF2B5EF4-FFF2-40B4-BE49-F238E27FC236}">
              <a16:creationId xmlns:a16="http://schemas.microsoft.com/office/drawing/2014/main" id="{CD969AB4-EA29-49C6-9FA2-23F4FCC0C72C}"/>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741</xdr:row>
      <xdr:rowOff>0</xdr:rowOff>
    </xdr:from>
    <xdr:ext cx="2529840" cy="195685"/>
    <xdr:sp macro="" textlink="">
      <xdr:nvSpPr>
        <xdr:cNvPr id="7995" name="Drop Down 4" hidden="1">
          <a:extLst>
            <a:ext uri="{63B3BB69-23CF-44E3-9099-C40C66FF867C}">
              <a14:compatExt xmlns:a14="http://schemas.microsoft.com/office/drawing/2010/main" spid="_x0000_s2052"/>
            </a:ext>
            <a:ext uri="{FF2B5EF4-FFF2-40B4-BE49-F238E27FC236}">
              <a16:creationId xmlns:a16="http://schemas.microsoft.com/office/drawing/2014/main" id="{30214D9B-8955-4A78-BADF-946C9F0671A6}"/>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7996" name="Drop Down 4" hidden="1">
          <a:extLst>
            <a:ext uri="{63B3BB69-23CF-44E3-9099-C40C66FF867C}">
              <a14:compatExt xmlns:a14="http://schemas.microsoft.com/office/drawing/2010/main" spid="_x0000_s2052"/>
            </a:ext>
            <a:ext uri="{FF2B5EF4-FFF2-40B4-BE49-F238E27FC236}">
              <a16:creationId xmlns:a16="http://schemas.microsoft.com/office/drawing/2014/main" id="{383F2A70-DD0E-4D8A-9680-FE85D87B2D8A}"/>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741</xdr:row>
      <xdr:rowOff>0</xdr:rowOff>
    </xdr:from>
    <xdr:ext cx="2529840" cy="195685"/>
    <xdr:sp macro="" textlink="">
      <xdr:nvSpPr>
        <xdr:cNvPr id="7997" name="Drop Down 4" hidden="1">
          <a:extLst>
            <a:ext uri="{63B3BB69-23CF-44E3-9099-C40C66FF867C}">
              <a14:compatExt xmlns:a14="http://schemas.microsoft.com/office/drawing/2010/main" spid="_x0000_s2052"/>
            </a:ext>
            <a:ext uri="{FF2B5EF4-FFF2-40B4-BE49-F238E27FC236}">
              <a16:creationId xmlns:a16="http://schemas.microsoft.com/office/drawing/2014/main" id="{F3E0F003-532A-4C27-81FC-D087D7119793}"/>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7998" name="Drop Down 24" hidden="1">
          <a:extLst>
            <a:ext uri="{63B3BB69-23CF-44E3-9099-C40C66FF867C}">
              <a14:compatExt xmlns:a14="http://schemas.microsoft.com/office/drawing/2010/main" spid="_x0000_s2072"/>
            </a:ext>
            <a:ext uri="{FF2B5EF4-FFF2-40B4-BE49-F238E27FC236}">
              <a16:creationId xmlns:a16="http://schemas.microsoft.com/office/drawing/2014/main" id="{615CD88A-8AC9-4373-ABA1-A5C8BEC49B0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7999" name="Drop Down 24" hidden="1">
          <a:extLst>
            <a:ext uri="{63B3BB69-23CF-44E3-9099-C40C66FF867C}">
              <a14:compatExt xmlns:a14="http://schemas.microsoft.com/office/drawing/2010/main" spid="_x0000_s2072"/>
            </a:ext>
            <a:ext uri="{FF2B5EF4-FFF2-40B4-BE49-F238E27FC236}">
              <a16:creationId xmlns:a16="http://schemas.microsoft.com/office/drawing/2014/main" id="{94788427-8FBF-41E5-ACBB-362C372E4FE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0" name="Drop Down 24" hidden="1">
          <a:extLst>
            <a:ext uri="{63B3BB69-23CF-44E3-9099-C40C66FF867C}">
              <a14:compatExt xmlns:a14="http://schemas.microsoft.com/office/drawing/2010/main" spid="_x0000_s2072"/>
            </a:ext>
            <a:ext uri="{FF2B5EF4-FFF2-40B4-BE49-F238E27FC236}">
              <a16:creationId xmlns:a16="http://schemas.microsoft.com/office/drawing/2014/main" id="{0CBD8D79-F543-4AB6-8BF9-B11942E3FAD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1" name="Drop Down 24" hidden="1">
          <a:extLst>
            <a:ext uri="{63B3BB69-23CF-44E3-9099-C40C66FF867C}">
              <a14:compatExt xmlns:a14="http://schemas.microsoft.com/office/drawing/2010/main" spid="_x0000_s2072"/>
            </a:ext>
            <a:ext uri="{FF2B5EF4-FFF2-40B4-BE49-F238E27FC236}">
              <a16:creationId xmlns:a16="http://schemas.microsoft.com/office/drawing/2014/main" id="{B47F2BD5-E4CA-4F6D-A35C-5A83BF8B549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2" name="Drop Down 24" hidden="1">
          <a:extLst>
            <a:ext uri="{63B3BB69-23CF-44E3-9099-C40C66FF867C}">
              <a14:compatExt xmlns:a14="http://schemas.microsoft.com/office/drawing/2010/main" spid="_x0000_s2072"/>
            </a:ext>
            <a:ext uri="{FF2B5EF4-FFF2-40B4-BE49-F238E27FC236}">
              <a16:creationId xmlns:a16="http://schemas.microsoft.com/office/drawing/2014/main" id="{EFD9F75E-2EA1-4FF1-A046-5B8C1875B82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3" name="Drop Down 24" hidden="1">
          <a:extLst>
            <a:ext uri="{63B3BB69-23CF-44E3-9099-C40C66FF867C}">
              <a14:compatExt xmlns:a14="http://schemas.microsoft.com/office/drawing/2010/main" spid="_x0000_s2072"/>
            </a:ext>
            <a:ext uri="{FF2B5EF4-FFF2-40B4-BE49-F238E27FC236}">
              <a16:creationId xmlns:a16="http://schemas.microsoft.com/office/drawing/2014/main" id="{BDE54286-509B-4FD7-A08A-0DD6F79B793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4" name="Drop Down 24" hidden="1">
          <a:extLst>
            <a:ext uri="{63B3BB69-23CF-44E3-9099-C40C66FF867C}">
              <a14:compatExt xmlns:a14="http://schemas.microsoft.com/office/drawing/2010/main" spid="_x0000_s2072"/>
            </a:ext>
            <a:ext uri="{FF2B5EF4-FFF2-40B4-BE49-F238E27FC236}">
              <a16:creationId xmlns:a16="http://schemas.microsoft.com/office/drawing/2014/main" id="{3C3F8D17-B4AE-47E7-ADAA-061B3A4F891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5" name="Drop Down 24" hidden="1">
          <a:extLst>
            <a:ext uri="{63B3BB69-23CF-44E3-9099-C40C66FF867C}">
              <a14:compatExt xmlns:a14="http://schemas.microsoft.com/office/drawing/2010/main" spid="_x0000_s2072"/>
            </a:ext>
            <a:ext uri="{FF2B5EF4-FFF2-40B4-BE49-F238E27FC236}">
              <a16:creationId xmlns:a16="http://schemas.microsoft.com/office/drawing/2014/main" id="{A1F3D75F-A5F1-4D5C-A788-B814F43B39E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6" name="Drop Down 24" hidden="1">
          <a:extLst>
            <a:ext uri="{63B3BB69-23CF-44E3-9099-C40C66FF867C}">
              <a14:compatExt xmlns:a14="http://schemas.microsoft.com/office/drawing/2010/main" spid="_x0000_s2072"/>
            </a:ext>
            <a:ext uri="{FF2B5EF4-FFF2-40B4-BE49-F238E27FC236}">
              <a16:creationId xmlns:a16="http://schemas.microsoft.com/office/drawing/2014/main" id="{64892166-B5FD-40D8-ADEA-9E6BA097D71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07" name="Drop Down 4" hidden="1">
          <a:extLst>
            <a:ext uri="{63B3BB69-23CF-44E3-9099-C40C66FF867C}">
              <a14:compatExt xmlns:a14="http://schemas.microsoft.com/office/drawing/2010/main" spid="_x0000_s2052"/>
            </a:ext>
            <a:ext uri="{FF2B5EF4-FFF2-40B4-BE49-F238E27FC236}">
              <a16:creationId xmlns:a16="http://schemas.microsoft.com/office/drawing/2014/main" id="{5E3C9AA9-6412-4744-B167-E196F7F07B9F}"/>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008" name="Drop Down 20" hidden="1">
          <a:extLst>
            <a:ext uri="{63B3BB69-23CF-44E3-9099-C40C66FF867C}">
              <a14:compatExt xmlns:a14="http://schemas.microsoft.com/office/drawing/2010/main" spid="_x0000_s2068"/>
            </a:ext>
            <a:ext uri="{FF2B5EF4-FFF2-40B4-BE49-F238E27FC236}">
              <a16:creationId xmlns:a16="http://schemas.microsoft.com/office/drawing/2014/main" id="{41678E30-4544-4A42-B1AC-BC3F04FB69EA}"/>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09" name="Drop Down 24" hidden="1">
          <a:extLst>
            <a:ext uri="{63B3BB69-23CF-44E3-9099-C40C66FF867C}">
              <a14:compatExt xmlns:a14="http://schemas.microsoft.com/office/drawing/2010/main" spid="_x0000_s2072"/>
            </a:ext>
            <a:ext uri="{FF2B5EF4-FFF2-40B4-BE49-F238E27FC236}">
              <a16:creationId xmlns:a16="http://schemas.microsoft.com/office/drawing/2014/main" id="{49B80454-D2A6-427A-924E-080A8183031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10" name="Drop Down 4" hidden="1">
          <a:extLst>
            <a:ext uri="{63B3BB69-23CF-44E3-9099-C40C66FF867C}">
              <a14:compatExt xmlns:a14="http://schemas.microsoft.com/office/drawing/2010/main" spid="_x0000_s2052"/>
            </a:ext>
            <a:ext uri="{FF2B5EF4-FFF2-40B4-BE49-F238E27FC236}">
              <a16:creationId xmlns:a16="http://schemas.microsoft.com/office/drawing/2014/main" id="{C94B147E-93A8-4CC1-8556-7528D3064CA0}"/>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11" name="Drop Down 4" hidden="1">
          <a:extLst>
            <a:ext uri="{63B3BB69-23CF-44E3-9099-C40C66FF867C}">
              <a14:compatExt xmlns:a14="http://schemas.microsoft.com/office/drawing/2010/main" spid="_x0000_s2052"/>
            </a:ext>
            <a:ext uri="{FF2B5EF4-FFF2-40B4-BE49-F238E27FC236}">
              <a16:creationId xmlns:a16="http://schemas.microsoft.com/office/drawing/2014/main" id="{CB800E23-C42B-48CB-A87F-28BCDF3C9E5F}"/>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12" name="Drop Down 4" hidden="1">
          <a:extLst>
            <a:ext uri="{63B3BB69-23CF-44E3-9099-C40C66FF867C}">
              <a14:compatExt xmlns:a14="http://schemas.microsoft.com/office/drawing/2010/main" spid="_x0000_s2052"/>
            </a:ext>
            <a:ext uri="{FF2B5EF4-FFF2-40B4-BE49-F238E27FC236}">
              <a16:creationId xmlns:a16="http://schemas.microsoft.com/office/drawing/2014/main" id="{3117C3FD-BFBB-47AC-9BC4-B2158B320345}"/>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13" name="Drop Down 4" hidden="1">
          <a:extLst>
            <a:ext uri="{63B3BB69-23CF-44E3-9099-C40C66FF867C}">
              <a14:compatExt xmlns:a14="http://schemas.microsoft.com/office/drawing/2010/main" spid="_x0000_s2052"/>
            </a:ext>
            <a:ext uri="{FF2B5EF4-FFF2-40B4-BE49-F238E27FC236}">
              <a16:creationId xmlns:a16="http://schemas.microsoft.com/office/drawing/2014/main" id="{635A2962-3E5A-4625-B333-B1D6B6D86AB4}"/>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14" name="Drop Down 24" hidden="1">
          <a:extLst>
            <a:ext uri="{63B3BB69-23CF-44E3-9099-C40C66FF867C}">
              <a14:compatExt xmlns:a14="http://schemas.microsoft.com/office/drawing/2010/main" spid="_x0000_s2072"/>
            </a:ext>
            <a:ext uri="{FF2B5EF4-FFF2-40B4-BE49-F238E27FC236}">
              <a16:creationId xmlns:a16="http://schemas.microsoft.com/office/drawing/2014/main" id="{348749A0-7BD7-4324-A687-6D4B8968A8A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15" name="Drop Down 24" hidden="1">
          <a:extLst>
            <a:ext uri="{63B3BB69-23CF-44E3-9099-C40C66FF867C}">
              <a14:compatExt xmlns:a14="http://schemas.microsoft.com/office/drawing/2010/main" spid="_x0000_s2072"/>
            </a:ext>
            <a:ext uri="{FF2B5EF4-FFF2-40B4-BE49-F238E27FC236}">
              <a16:creationId xmlns:a16="http://schemas.microsoft.com/office/drawing/2014/main" id="{FAB7FDE3-7295-4703-961A-87426B33B78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16" name="Drop Down 24" hidden="1">
          <a:extLst>
            <a:ext uri="{63B3BB69-23CF-44E3-9099-C40C66FF867C}">
              <a14:compatExt xmlns:a14="http://schemas.microsoft.com/office/drawing/2010/main" spid="_x0000_s2072"/>
            </a:ext>
            <a:ext uri="{FF2B5EF4-FFF2-40B4-BE49-F238E27FC236}">
              <a16:creationId xmlns:a16="http://schemas.microsoft.com/office/drawing/2014/main" id="{0C91A42F-7422-488D-BA8F-A03CE17E491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17" name="Drop Down 24" hidden="1">
          <a:extLst>
            <a:ext uri="{63B3BB69-23CF-44E3-9099-C40C66FF867C}">
              <a14:compatExt xmlns:a14="http://schemas.microsoft.com/office/drawing/2010/main" spid="_x0000_s2072"/>
            </a:ext>
            <a:ext uri="{FF2B5EF4-FFF2-40B4-BE49-F238E27FC236}">
              <a16:creationId xmlns:a16="http://schemas.microsoft.com/office/drawing/2014/main" id="{FA1D11B8-1794-493E-86AF-D1584F637DA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18" name="Drop Down 24" hidden="1">
          <a:extLst>
            <a:ext uri="{63B3BB69-23CF-44E3-9099-C40C66FF867C}">
              <a14:compatExt xmlns:a14="http://schemas.microsoft.com/office/drawing/2010/main" spid="_x0000_s2072"/>
            </a:ext>
            <a:ext uri="{FF2B5EF4-FFF2-40B4-BE49-F238E27FC236}">
              <a16:creationId xmlns:a16="http://schemas.microsoft.com/office/drawing/2014/main" id="{1E1B4DE8-1CCF-457B-96CF-6E2CAF3F51F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19" name="Drop Down 24" hidden="1">
          <a:extLst>
            <a:ext uri="{63B3BB69-23CF-44E3-9099-C40C66FF867C}">
              <a14:compatExt xmlns:a14="http://schemas.microsoft.com/office/drawing/2010/main" spid="_x0000_s2072"/>
            </a:ext>
            <a:ext uri="{FF2B5EF4-FFF2-40B4-BE49-F238E27FC236}">
              <a16:creationId xmlns:a16="http://schemas.microsoft.com/office/drawing/2014/main" id="{480E9BF2-B9D1-4413-8126-7AC01C28CAA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20" name="Drop Down 24" hidden="1">
          <a:extLst>
            <a:ext uri="{63B3BB69-23CF-44E3-9099-C40C66FF867C}">
              <a14:compatExt xmlns:a14="http://schemas.microsoft.com/office/drawing/2010/main" spid="_x0000_s2072"/>
            </a:ext>
            <a:ext uri="{FF2B5EF4-FFF2-40B4-BE49-F238E27FC236}">
              <a16:creationId xmlns:a16="http://schemas.microsoft.com/office/drawing/2014/main" id="{70491D46-81FC-439D-BA33-5B62B7ADD10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21" name="Drop Down 24" hidden="1">
          <a:extLst>
            <a:ext uri="{63B3BB69-23CF-44E3-9099-C40C66FF867C}">
              <a14:compatExt xmlns:a14="http://schemas.microsoft.com/office/drawing/2010/main" spid="_x0000_s2072"/>
            </a:ext>
            <a:ext uri="{FF2B5EF4-FFF2-40B4-BE49-F238E27FC236}">
              <a16:creationId xmlns:a16="http://schemas.microsoft.com/office/drawing/2014/main" id="{FC2EAFF1-E314-44C4-8CC4-80F9BFAB3AC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22" name="Drop Down 24" hidden="1">
          <a:extLst>
            <a:ext uri="{63B3BB69-23CF-44E3-9099-C40C66FF867C}">
              <a14:compatExt xmlns:a14="http://schemas.microsoft.com/office/drawing/2010/main" spid="_x0000_s2072"/>
            </a:ext>
            <a:ext uri="{FF2B5EF4-FFF2-40B4-BE49-F238E27FC236}">
              <a16:creationId xmlns:a16="http://schemas.microsoft.com/office/drawing/2014/main" id="{90D2F544-C436-4672-AE24-92C900F2AC9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23" name="Drop Down 4" hidden="1">
          <a:extLst>
            <a:ext uri="{63B3BB69-23CF-44E3-9099-C40C66FF867C}">
              <a14:compatExt xmlns:a14="http://schemas.microsoft.com/office/drawing/2010/main" spid="_x0000_s2052"/>
            </a:ext>
            <a:ext uri="{FF2B5EF4-FFF2-40B4-BE49-F238E27FC236}">
              <a16:creationId xmlns:a16="http://schemas.microsoft.com/office/drawing/2014/main" id="{9C716766-5A8A-4098-ACE1-19CB78F741AB}"/>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024" name="Drop Down 20" hidden="1">
          <a:extLst>
            <a:ext uri="{63B3BB69-23CF-44E3-9099-C40C66FF867C}">
              <a14:compatExt xmlns:a14="http://schemas.microsoft.com/office/drawing/2010/main" spid="_x0000_s2068"/>
            </a:ext>
            <a:ext uri="{FF2B5EF4-FFF2-40B4-BE49-F238E27FC236}">
              <a16:creationId xmlns:a16="http://schemas.microsoft.com/office/drawing/2014/main" id="{EE236C8B-A59D-44DA-B4C7-5FCA37AA776F}"/>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25" name="Drop Down 24" hidden="1">
          <a:extLst>
            <a:ext uri="{63B3BB69-23CF-44E3-9099-C40C66FF867C}">
              <a14:compatExt xmlns:a14="http://schemas.microsoft.com/office/drawing/2010/main" spid="_x0000_s2072"/>
            </a:ext>
            <a:ext uri="{FF2B5EF4-FFF2-40B4-BE49-F238E27FC236}">
              <a16:creationId xmlns:a16="http://schemas.microsoft.com/office/drawing/2014/main" id="{87397A39-F3B3-4214-809D-1763DEEBBA6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26" name="Drop Down 4" hidden="1">
          <a:extLst>
            <a:ext uri="{63B3BB69-23CF-44E3-9099-C40C66FF867C}">
              <a14:compatExt xmlns:a14="http://schemas.microsoft.com/office/drawing/2010/main" spid="_x0000_s2052"/>
            </a:ext>
            <a:ext uri="{FF2B5EF4-FFF2-40B4-BE49-F238E27FC236}">
              <a16:creationId xmlns:a16="http://schemas.microsoft.com/office/drawing/2014/main" id="{0B24D80C-E88C-4714-A678-9C8A3CC26F9A}"/>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27" name="Drop Down 4" hidden="1">
          <a:extLst>
            <a:ext uri="{63B3BB69-23CF-44E3-9099-C40C66FF867C}">
              <a14:compatExt xmlns:a14="http://schemas.microsoft.com/office/drawing/2010/main" spid="_x0000_s2052"/>
            </a:ext>
            <a:ext uri="{FF2B5EF4-FFF2-40B4-BE49-F238E27FC236}">
              <a16:creationId xmlns:a16="http://schemas.microsoft.com/office/drawing/2014/main" id="{41427B6F-9A71-46C5-8E7A-1BD42A399C2C}"/>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28" name="Drop Down 4" hidden="1">
          <a:extLst>
            <a:ext uri="{63B3BB69-23CF-44E3-9099-C40C66FF867C}">
              <a14:compatExt xmlns:a14="http://schemas.microsoft.com/office/drawing/2010/main" spid="_x0000_s2052"/>
            </a:ext>
            <a:ext uri="{FF2B5EF4-FFF2-40B4-BE49-F238E27FC236}">
              <a16:creationId xmlns:a16="http://schemas.microsoft.com/office/drawing/2014/main" id="{FF850A59-BF28-4172-977D-8432720E8F24}"/>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29" name="Drop Down 4" hidden="1">
          <a:extLst>
            <a:ext uri="{63B3BB69-23CF-44E3-9099-C40C66FF867C}">
              <a14:compatExt xmlns:a14="http://schemas.microsoft.com/office/drawing/2010/main" spid="_x0000_s2052"/>
            </a:ext>
            <a:ext uri="{FF2B5EF4-FFF2-40B4-BE49-F238E27FC236}">
              <a16:creationId xmlns:a16="http://schemas.microsoft.com/office/drawing/2014/main" id="{E7251B6B-3CAE-4B43-870B-79AEF91AA344}"/>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0" name="Drop Down 24" hidden="1">
          <a:extLst>
            <a:ext uri="{63B3BB69-23CF-44E3-9099-C40C66FF867C}">
              <a14:compatExt xmlns:a14="http://schemas.microsoft.com/office/drawing/2010/main" spid="_x0000_s2072"/>
            </a:ext>
            <a:ext uri="{FF2B5EF4-FFF2-40B4-BE49-F238E27FC236}">
              <a16:creationId xmlns:a16="http://schemas.microsoft.com/office/drawing/2014/main" id="{96D1AEC8-70E6-4FCC-8A7F-FC196C98625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1" name="Drop Down 24" hidden="1">
          <a:extLst>
            <a:ext uri="{63B3BB69-23CF-44E3-9099-C40C66FF867C}">
              <a14:compatExt xmlns:a14="http://schemas.microsoft.com/office/drawing/2010/main" spid="_x0000_s2072"/>
            </a:ext>
            <a:ext uri="{FF2B5EF4-FFF2-40B4-BE49-F238E27FC236}">
              <a16:creationId xmlns:a16="http://schemas.microsoft.com/office/drawing/2014/main" id="{6C93BA33-1E2A-48B4-B239-1D69E5C6F3F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2" name="Drop Down 24" hidden="1">
          <a:extLst>
            <a:ext uri="{63B3BB69-23CF-44E3-9099-C40C66FF867C}">
              <a14:compatExt xmlns:a14="http://schemas.microsoft.com/office/drawing/2010/main" spid="_x0000_s2072"/>
            </a:ext>
            <a:ext uri="{FF2B5EF4-FFF2-40B4-BE49-F238E27FC236}">
              <a16:creationId xmlns:a16="http://schemas.microsoft.com/office/drawing/2014/main" id="{79226EA2-6183-4D5B-AD26-022D0B0C903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3" name="Drop Down 24" hidden="1">
          <a:extLst>
            <a:ext uri="{63B3BB69-23CF-44E3-9099-C40C66FF867C}">
              <a14:compatExt xmlns:a14="http://schemas.microsoft.com/office/drawing/2010/main" spid="_x0000_s2072"/>
            </a:ext>
            <a:ext uri="{FF2B5EF4-FFF2-40B4-BE49-F238E27FC236}">
              <a16:creationId xmlns:a16="http://schemas.microsoft.com/office/drawing/2014/main" id="{783DB35A-B910-4637-9768-3CD813DA026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4" name="Drop Down 24" hidden="1">
          <a:extLst>
            <a:ext uri="{63B3BB69-23CF-44E3-9099-C40C66FF867C}">
              <a14:compatExt xmlns:a14="http://schemas.microsoft.com/office/drawing/2010/main" spid="_x0000_s2072"/>
            </a:ext>
            <a:ext uri="{FF2B5EF4-FFF2-40B4-BE49-F238E27FC236}">
              <a16:creationId xmlns:a16="http://schemas.microsoft.com/office/drawing/2014/main" id="{462FE1B7-62FA-4456-812A-5D94584B126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5" name="Drop Down 24" hidden="1">
          <a:extLst>
            <a:ext uri="{63B3BB69-23CF-44E3-9099-C40C66FF867C}">
              <a14:compatExt xmlns:a14="http://schemas.microsoft.com/office/drawing/2010/main" spid="_x0000_s2072"/>
            </a:ext>
            <a:ext uri="{FF2B5EF4-FFF2-40B4-BE49-F238E27FC236}">
              <a16:creationId xmlns:a16="http://schemas.microsoft.com/office/drawing/2014/main" id="{6BFDC971-F112-49CE-BBA1-D27160CA1B3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6" name="Drop Down 24" hidden="1">
          <a:extLst>
            <a:ext uri="{63B3BB69-23CF-44E3-9099-C40C66FF867C}">
              <a14:compatExt xmlns:a14="http://schemas.microsoft.com/office/drawing/2010/main" spid="_x0000_s2072"/>
            </a:ext>
            <a:ext uri="{FF2B5EF4-FFF2-40B4-BE49-F238E27FC236}">
              <a16:creationId xmlns:a16="http://schemas.microsoft.com/office/drawing/2014/main" id="{17DE4BFE-6951-4C47-803F-3925AE346A0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7" name="Drop Down 24" hidden="1">
          <a:extLst>
            <a:ext uri="{63B3BB69-23CF-44E3-9099-C40C66FF867C}">
              <a14:compatExt xmlns:a14="http://schemas.microsoft.com/office/drawing/2010/main" spid="_x0000_s2072"/>
            </a:ext>
            <a:ext uri="{FF2B5EF4-FFF2-40B4-BE49-F238E27FC236}">
              <a16:creationId xmlns:a16="http://schemas.microsoft.com/office/drawing/2014/main" id="{F1A521E4-4E9F-4B93-BED9-F3BBE32414B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38" name="Drop Down 24" hidden="1">
          <a:extLst>
            <a:ext uri="{63B3BB69-23CF-44E3-9099-C40C66FF867C}">
              <a14:compatExt xmlns:a14="http://schemas.microsoft.com/office/drawing/2010/main" spid="_x0000_s2072"/>
            </a:ext>
            <a:ext uri="{FF2B5EF4-FFF2-40B4-BE49-F238E27FC236}">
              <a16:creationId xmlns:a16="http://schemas.microsoft.com/office/drawing/2014/main" id="{3E032ED9-66DE-4840-95E8-5C7F48F5BB3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39" name="Drop Down 4" hidden="1">
          <a:extLst>
            <a:ext uri="{63B3BB69-23CF-44E3-9099-C40C66FF867C}">
              <a14:compatExt xmlns:a14="http://schemas.microsoft.com/office/drawing/2010/main" spid="_x0000_s2052"/>
            </a:ext>
            <a:ext uri="{FF2B5EF4-FFF2-40B4-BE49-F238E27FC236}">
              <a16:creationId xmlns:a16="http://schemas.microsoft.com/office/drawing/2014/main" id="{9263AAD4-C01A-4B5E-B3EC-242E8FB86841}"/>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040" name="Drop Down 20" hidden="1">
          <a:extLst>
            <a:ext uri="{63B3BB69-23CF-44E3-9099-C40C66FF867C}">
              <a14:compatExt xmlns:a14="http://schemas.microsoft.com/office/drawing/2010/main" spid="_x0000_s2068"/>
            </a:ext>
            <a:ext uri="{FF2B5EF4-FFF2-40B4-BE49-F238E27FC236}">
              <a16:creationId xmlns:a16="http://schemas.microsoft.com/office/drawing/2014/main" id="{77C7E08C-4408-4A4A-B8CE-0E82DCC2660B}"/>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41" name="Drop Down 24" hidden="1">
          <a:extLst>
            <a:ext uri="{63B3BB69-23CF-44E3-9099-C40C66FF867C}">
              <a14:compatExt xmlns:a14="http://schemas.microsoft.com/office/drawing/2010/main" spid="_x0000_s2072"/>
            </a:ext>
            <a:ext uri="{FF2B5EF4-FFF2-40B4-BE49-F238E27FC236}">
              <a16:creationId xmlns:a16="http://schemas.microsoft.com/office/drawing/2014/main" id="{92F3CCF8-61C8-4DB0-A53A-8A9D62E7B73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42" name="Drop Down 4" hidden="1">
          <a:extLst>
            <a:ext uri="{63B3BB69-23CF-44E3-9099-C40C66FF867C}">
              <a14:compatExt xmlns:a14="http://schemas.microsoft.com/office/drawing/2010/main" spid="_x0000_s2052"/>
            </a:ext>
            <a:ext uri="{FF2B5EF4-FFF2-40B4-BE49-F238E27FC236}">
              <a16:creationId xmlns:a16="http://schemas.microsoft.com/office/drawing/2014/main" id="{091FC356-5643-4D2D-9F38-23A9CBE3A35F}"/>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43" name="Drop Down 4" hidden="1">
          <a:extLst>
            <a:ext uri="{63B3BB69-23CF-44E3-9099-C40C66FF867C}">
              <a14:compatExt xmlns:a14="http://schemas.microsoft.com/office/drawing/2010/main" spid="_x0000_s2052"/>
            </a:ext>
            <a:ext uri="{FF2B5EF4-FFF2-40B4-BE49-F238E27FC236}">
              <a16:creationId xmlns:a16="http://schemas.microsoft.com/office/drawing/2014/main" id="{DAA3ED88-DCCF-44FA-8231-E0F99311B082}"/>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44" name="Drop Down 4" hidden="1">
          <a:extLst>
            <a:ext uri="{63B3BB69-23CF-44E3-9099-C40C66FF867C}">
              <a14:compatExt xmlns:a14="http://schemas.microsoft.com/office/drawing/2010/main" spid="_x0000_s2052"/>
            </a:ext>
            <a:ext uri="{FF2B5EF4-FFF2-40B4-BE49-F238E27FC236}">
              <a16:creationId xmlns:a16="http://schemas.microsoft.com/office/drawing/2014/main" id="{C6BE4785-A141-4528-8BF9-E56B54EA6BC2}"/>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45" name="Drop Down 4" hidden="1">
          <a:extLst>
            <a:ext uri="{63B3BB69-23CF-44E3-9099-C40C66FF867C}">
              <a14:compatExt xmlns:a14="http://schemas.microsoft.com/office/drawing/2010/main" spid="_x0000_s2052"/>
            </a:ext>
            <a:ext uri="{FF2B5EF4-FFF2-40B4-BE49-F238E27FC236}">
              <a16:creationId xmlns:a16="http://schemas.microsoft.com/office/drawing/2014/main" id="{1A2680E7-EDEC-45D3-B395-6090A0D4D9B8}"/>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46" name="Drop Down 24" hidden="1">
          <a:extLst>
            <a:ext uri="{63B3BB69-23CF-44E3-9099-C40C66FF867C}">
              <a14:compatExt xmlns:a14="http://schemas.microsoft.com/office/drawing/2010/main" spid="_x0000_s2072"/>
            </a:ext>
            <a:ext uri="{FF2B5EF4-FFF2-40B4-BE49-F238E27FC236}">
              <a16:creationId xmlns:a16="http://schemas.microsoft.com/office/drawing/2014/main" id="{12EB1255-595D-403B-B5A9-31C430FD191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47" name="Drop Down 24" hidden="1">
          <a:extLst>
            <a:ext uri="{63B3BB69-23CF-44E3-9099-C40C66FF867C}">
              <a14:compatExt xmlns:a14="http://schemas.microsoft.com/office/drawing/2010/main" spid="_x0000_s2072"/>
            </a:ext>
            <a:ext uri="{FF2B5EF4-FFF2-40B4-BE49-F238E27FC236}">
              <a16:creationId xmlns:a16="http://schemas.microsoft.com/office/drawing/2014/main" id="{26B743BD-8B2B-40D9-955D-E5E73DDB9C9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48" name="Drop Down 24" hidden="1">
          <a:extLst>
            <a:ext uri="{63B3BB69-23CF-44E3-9099-C40C66FF867C}">
              <a14:compatExt xmlns:a14="http://schemas.microsoft.com/office/drawing/2010/main" spid="_x0000_s2072"/>
            </a:ext>
            <a:ext uri="{FF2B5EF4-FFF2-40B4-BE49-F238E27FC236}">
              <a16:creationId xmlns:a16="http://schemas.microsoft.com/office/drawing/2014/main" id="{D13917B5-D011-4A23-BE32-C75DBF3A7DD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49" name="Drop Down 24" hidden="1">
          <a:extLst>
            <a:ext uri="{63B3BB69-23CF-44E3-9099-C40C66FF867C}">
              <a14:compatExt xmlns:a14="http://schemas.microsoft.com/office/drawing/2010/main" spid="_x0000_s2072"/>
            </a:ext>
            <a:ext uri="{FF2B5EF4-FFF2-40B4-BE49-F238E27FC236}">
              <a16:creationId xmlns:a16="http://schemas.microsoft.com/office/drawing/2014/main" id="{780580F9-7955-4539-B10D-3C2B277ED71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50" name="Drop Down 24" hidden="1">
          <a:extLst>
            <a:ext uri="{63B3BB69-23CF-44E3-9099-C40C66FF867C}">
              <a14:compatExt xmlns:a14="http://schemas.microsoft.com/office/drawing/2010/main" spid="_x0000_s2072"/>
            </a:ext>
            <a:ext uri="{FF2B5EF4-FFF2-40B4-BE49-F238E27FC236}">
              <a16:creationId xmlns:a16="http://schemas.microsoft.com/office/drawing/2014/main" id="{8A5297AF-0824-4E4B-BBF7-522C309342A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51" name="Drop Down 24" hidden="1">
          <a:extLst>
            <a:ext uri="{63B3BB69-23CF-44E3-9099-C40C66FF867C}">
              <a14:compatExt xmlns:a14="http://schemas.microsoft.com/office/drawing/2010/main" spid="_x0000_s2072"/>
            </a:ext>
            <a:ext uri="{FF2B5EF4-FFF2-40B4-BE49-F238E27FC236}">
              <a16:creationId xmlns:a16="http://schemas.microsoft.com/office/drawing/2014/main" id="{29C17B9C-6841-447F-85AC-5CB8FBA6CEF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52" name="Drop Down 24" hidden="1">
          <a:extLst>
            <a:ext uri="{63B3BB69-23CF-44E3-9099-C40C66FF867C}">
              <a14:compatExt xmlns:a14="http://schemas.microsoft.com/office/drawing/2010/main" spid="_x0000_s2072"/>
            </a:ext>
            <a:ext uri="{FF2B5EF4-FFF2-40B4-BE49-F238E27FC236}">
              <a16:creationId xmlns:a16="http://schemas.microsoft.com/office/drawing/2014/main" id="{3CFA5BB1-4CAA-4F91-BE8E-55D80D8F323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53" name="Drop Down 24" hidden="1">
          <a:extLst>
            <a:ext uri="{63B3BB69-23CF-44E3-9099-C40C66FF867C}">
              <a14:compatExt xmlns:a14="http://schemas.microsoft.com/office/drawing/2010/main" spid="_x0000_s2072"/>
            </a:ext>
            <a:ext uri="{FF2B5EF4-FFF2-40B4-BE49-F238E27FC236}">
              <a16:creationId xmlns:a16="http://schemas.microsoft.com/office/drawing/2014/main" id="{187D73DA-3524-4561-9C80-CE0EC24BEE0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54" name="Drop Down 24" hidden="1">
          <a:extLst>
            <a:ext uri="{63B3BB69-23CF-44E3-9099-C40C66FF867C}">
              <a14:compatExt xmlns:a14="http://schemas.microsoft.com/office/drawing/2010/main" spid="_x0000_s2072"/>
            </a:ext>
            <a:ext uri="{FF2B5EF4-FFF2-40B4-BE49-F238E27FC236}">
              <a16:creationId xmlns:a16="http://schemas.microsoft.com/office/drawing/2014/main" id="{558AA4DC-6A37-424B-A6C2-EEEF8B950FD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55" name="Drop Down 4" hidden="1">
          <a:extLst>
            <a:ext uri="{63B3BB69-23CF-44E3-9099-C40C66FF867C}">
              <a14:compatExt xmlns:a14="http://schemas.microsoft.com/office/drawing/2010/main" spid="_x0000_s2052"/>
            </a:ext>
            <a:ext uri="{FF2B5EF4-FFF2-40B4-BE49-F238E27FC236}">
              <a16:creationId xmlns:a16="http://schemas.microsoft.com/office/drawing/2014/main" id="{4D216397-3821-453F-A17F-3DD59728FD4D}"/>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056" name="Drop Down 20" hidden="1">
          <a:extLst>
            <a:ext uri="{63B3BB69-23CF-44E3-9099-C40C66FF867C}">
              <a14:compatExt xmlns:a14="http://schemas.microsoft.com/office/drawing/2010/main" spid="_x0000_s2068"/>
            </a:ext>
            <a:ext uri="{FF2B5EF4-FFF2-40B4-BE49-F238E27FC236}">
              <a16:creationId xmlns:a16="http://schemas.microsoft.com/office/drawing/2014/main" id="{743F3332-811D-48AE-A6C7-D50A591D98DF}"/>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57" name="Drop Down 24" hidden="1">
          <a:extLst>
            <a:ext uri="{63B3BB69-23CF-44E3-9099-C40C66FF867C}">
              <a14:compatExt xmlns:a14="http://schemas.microsoft.com/office/drawing/2010/main" spid="_x0000_s2072"/>
            </a:ext>
            <a:ext uri="{FF2B5EF4-FFF2-40B4-BE49-F238E27FC236}">
              <a16:creationId xmlns:a16="http://schemas.microsoft.com/office/drawing/2014/main" id="{D0D29A67-2839-40D5-9DB9-74F55581401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58" name="Drop Down 4" hidden="1">
          <a:extLst>
            <a:ext uri="{63B3BB69-23CF-44E3-9099-C40C66FF867C}">
              <a14:compatExt xmlns:a14="http://schemas.microsoft.com/office/drawing/2010/main" spid="_x0000_s2052"/>
            </a:ext>
            <a:ext uri="{FF2B5EF4-FFF2-40B4-BE49-F238E27FC236}">
              <a16:creationId xmlns:a16="http://schemas.microsoft.com/office/drawing/2014/main" id="{29BE221A-89F2-48DB-9503-256A9B1B801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59" name="Drop Down 4" hidden="1">
          <a:extLst>
            <a:ext uri="{63B3BB69-23CF-44E3-9099-C40C66FF867C}">
              <a14:compatExt xmlns:a14="http://schemas.microsoft.com/office/drawing/2010/main" spid="_x0000_s2052"/>
            </a:ext>
            <a:ext uri="{FF2B5EF4-FFF2-40B4-BE49-F238E27FC236}">
              <a16:creationId xmlns:a16="http://schemas.microsoft.com/office/drawing/2014/main" id="{54820CA5-5C68-431E-B450-D37D14D6275F}"/>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60" name="Drop Down 4" hidden="1">
          <a:extLst>
            <a:ext uri="{63B3BB69-23CF-44E3-9099-C40C66FF867C}">
              <a14:compatExt xmlns:a14="http://schemas.microsoft.com/office/drawing/2010/main" spid="_x0000_s2052"/>
            </a:ext>
            <a:ext uri="{FF2B5EF4-FFF2-40B4-BE49-F238E27FC236}">
              <a16:creationId xmlns:a16="http://schemas.microsoft.com/office/drawing/2014/main" id="{CBFDAD8A-17CF-4A72-8836-EF771D5C8A5B}"/>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61" name="Drop Down 4" hidden="1">
          <a:extLst>
            <a:ext uri="{63B3BB69-23CF-44E3-9099-C40C66FF867C}">
              <a14:compatExt xmlns:a14="http://schemas.microsoft.com/office/drawing/2010/main" spid="_x0000_s2052"/>
            </a:ext>
            <a:ext uri="{FF2B5EF4-FFF2-40B4-BE49-F238E27FC236}">
              <a16:creationId xmlns:a16="http://schemas.microsoft.com/office/drawing/2014/main" id="{91D412D7-EBE6-4D24-A556-3DE361AAD9EE}"/>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2" name="Drop Down 24" hidden="1">
          <a:extLst>
            <a:ext uri="{63B3BB69-23CF-44E3-9099-C40C66FF867C}">
              <a14:compatExt xmlns:a14="http://schemas.microsoft.com/office/drawing/2010/main" spid="_x0000_s2072"/>
            </a:ext>
            <a:ext uri="{FF2B5EF4-FFF2-40B4-BE49-F238E27FC236}">
              <a16:creationId xmlns:a16="http://schemas.microsoft.com/office/drawing/2014/main" id="{CDCC6994-AEC4-42C5-B749-94F8FF46120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3" name="Drop Down 24" hidden="1">
          <a:extLst>
            <a:ext uri="{63B3BB69-23CF-44E3-9099-C40C66FF867C}">
              <a14:compatExt xmlns:a14="http://schemas.microsoft.com/office/drawing/2010/main" spid="_x0000_s2072"/>
            </a:ext>
            <a:ext uri="{FF2B5EF4-FFF2-40B4-BE49-F238E27FC236}">
              <a16:creationId xmlns:a16="http://schemas.microsoft.com/office/drawing/2014/main" id="{18545255-98C9-46A5-9C98-60AC93D4087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4" name="Drop Down 24" hidden="1">
          <a:extLst>
            <a:ext uri="{63B3BB69-23CF-44E3-9099-C40C66FF867C}">
              <a14:compatExt xmlns:a14="http://schemas.microsoft.com/office/drawing/2010/main" spid="_x0000_s2072"/>
            </a:ext>
            <a:ext uri="{FF2B5EF4-FFF2-40B4-BE49-F238E27FC236}">
              <a16:creationId xmlns:a16="http://schemas.microsoft.com/office/drawing/2014/main" id="{B4526388-8142-449C-800A-966609A071A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5" name="Drop Down 24" hidden="1">
          <a:extLst>
            <a:ext uri="{63B3BB69-23CF-44E3-9099-C40C66FF867C}">
              <a14:compatExt xmlns:a14="http://schemas.microsoft.com/office/drawing/2010/main" spid="_x0000_s2072"/>
            </a:ext>
            <a:ext uri="{FF2B5EF4-FFF2-40B4-BE49-F238E27FC236}">
              <a16:creationId xmlns:a16="http://schemas.microsoft.com/office/drawing/2014/main" id="{0E1D00DA-8CD1-439C-9466-A58F5B38034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6" name="Drop Down 24" hidden="1">
          <a:extLst>
            <a:ext uri="{63B3BB69-23CF-44E3-9099-C40C66FF867C}">
              <a14:compatExt xmlns:a14="http://schemas.microsoft.com/office/drawing/2010/main" spid="_x0000_s2072"/>
            </a:ext>
            <a:ext uri="{FF2B5EF4-FFF2-40B4-BE49-F238E27FC236}">
              <a16:creationId xmlns:a16="http://schemas.microsoft.com/office/drawing/2014/main" id="{457C4B05-4B0C-4384-BB0D-74312872921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7" name="Drop Down 24" hidden="1">
          <a:extLst>
            <a:ext uri="{63B3BB69-23CF-44E3-9099-C40C66FF867C}">
              <a14:compatExt xmlns:a14="http://schemas.microsoft.com/office/drawing/2010/main" spid="_x0000_s2072"/>
            </a:ext>
            <a:ext uri="{FF2B5EF4-FFF2-40B4-BE49-F238E27FC236}">
              <a16:creationId xmlns:a16="http://schemas.microsoft.com/office/drawing/2014/main" id="{C6F2F451-0DC4-4AB0-A6A6-94B77D7EB30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8" name="Drop Down 24" hidden="1">
          <a:extLst>
            <a:ext uri="{63B3BB69-23CF-44E3-9099-C40C66FF867C}">
              <a14:compatExt xmlns:a14="http://schemas.microsoft.com/office/drawing/2010/main" spid="_x0000_s2072"/>
            </a:ext>
            <a:ext uri="{FF2B5EF4-FFF2-40B4-BE49-F238E27FC236}">
              <a16:creationId xmlns:a16="http://schemas.microsoft.com/office/drawing/2014/main" id="{787F7202-8AC4-4F53-BC22-C42E8850386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69" name="Drop Down 24" hidden="1">
          <a:extLst>
            <a:ext uri="{63B3BB69-23CF-44E3-9099-C40C66FF867C}">
              <a14:compatExt xmlns:a14="http://schemas.microsoft.com/office/drawing/2010/main" spid="_x0000_s2072"/>
            </a:ext>
            <a:ext uri="{FF2B5EF4-FFF2-40B4-BE49-F238E27FC236}">
              <a16:creationId xmlns:a16="http://schemas.microsoft.com/office/drawing/2014/main" id="{88A486E9-CCE9-4C08-88F9-2B2C88CFC08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70" name="Drop Down 24" hidden="1">
          <a:extLst>
            <a:ext uri="{63B3BB69-23CF-44E3-9099-C40C66FF867C}">
              <a14:compatExt xmlns:a14="http://schemas.microsoft.com/office/drawing/2010/main" spid="_x0000_s2072"/>
            </a:ext>
            <a:ext uri="{FF2B5EF4-FFF2-40B4-BE49-F238E27FC236}">
              <a16:creationId xmlns:a16="http://schemas.microsoft.com/office/drawing/2014/main" id="{0777F3A3-5C4F-426E-9877-FC7BA0FBFB6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71" name="Drop Down 4" hidden="1">
          <a:extLst>
            <a:ext uri="{63B3BB69-23CF-44E3-9099-C40C66FF867C}">
              <a14:compatExt xmlns:a14="http://schemas.microsoft.com/office/drawing/2010/main" spid="_x0000_s2052"/>
            </a:ext>
            <a:ext uri="{FF2B5EF4-FFF2-40B4-BE49-F238E27FC236}">
              <a16:creationId xmlns:a16="http://schemas.microsoft.com/office/drawing/2014/main" id="{715DD084-6492-419C-AFB2-6C2364E0A3F9}"/>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072" name="Drop Down 20" hidden="1">
          <a:extLst>
            <a:ext uri="{63B3BB69-23CF-44E3-9099-C40C66FF867C}">
              <a14:compatExt xmlns:a14="http://schemas.microsoft.com/office/drawing/2010/main" spid="_x0000_s2068"/>
            </a:ext>
            <a:ext uri="{FF2B5EF4-FFF2-40B4-BE49-F238E27FC236}">
              <a16:creationId xmlns:a16="http://schemas.microsoft.com/office/drawing/2014/main" id="{91B9D024-433D-4A7B-BC75-87648EEBBE72}"/>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73" name="Drop Down 24" hidden="1">
          <a:extLst>
            <a:ext uri="{63B3BB69-23CF-44E3-9099-C40C66FF867C}">
              <a14:compatExt xmlns:a14="http://schemas.microsoft.com/office/drawing/2010/main" spid="_x0000_s2072"/>
            </a:ext>
            <a:ext uri="{FF2B5EF4-FFF2-40B4-BE49-F238E27FC236}">
              <a16:creationId xmlns:a16="http://schemas.microsoft.com/office/drawing/2014/main" id="{5588D999-51D5-411B-9ECD-E75480AB8B6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74" name="Drop Down 4" hidden="1">
          <a:extLst>
            <a:ext uri="{63B3BB69-23CF-44E3-9099-C40C66FF867C}">
              <a14:compatExt xmlns:a14="http://schemas.microsoft.com/office/drawing/2010/main" spid="_x0000_s2052"/>
            </a:ext>
            <a:ext uri="{FF2B5EF4-FFF2-40B4-BE49-F238E27FC236}">
              <a16:creationId xmlns:a16="http://schemas.microsoft.com/office/drawing/2014/main" id="{3B7333D4-2C19-4CE2-9B04-16F36E50765F}"/>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75" name="Drop Down 4" hidden="1">
          <a:extLst>
            <a:ext uri="{63B3BB69-23CF-44E3-9099-C40C66FF867C}">
              <a14:compatExt xmlns:a14="http://schemas.microsoft.com/office/drawing/2010/main" spid="_x0000_s2052"/>
            </a:ext>
            <a:ext uri="{FF2B5EF4-FFF2-40B4-BE49-F238E27FC236}">
              <a16:creationId xmlns:a16="http://schemas.microsoft.com/office/drawing/2014/main" id="{2E6498A7-4891-46E0-B290-0B7221199C67}"/>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76" name="Drop Down 4" hidden="1">
          <a:extLst>
            <a:ext uri="{63B3BB69-23CF-44E3-9099-C40C66FF867C}">
              <a14:compatExt xmlns:a14="http://schemas.microsoft.com/office/drawing/2010/main" spid="_x0000_s2052"/>
            </a:ext>
            <a:ext uri="{FF2B5EF4-FFF2-40B4-BE49-F238E27FC236}">
              <a16:creationId xmlns:a16="http://schemas.microsoft.com/office/drawing/2014/main" id="{EABEE19E-77AD-4A30-88F9-71AB9C73A1C3}"/>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77" name="Drop Down 4" hidden="1">
          <a:extLst>
            <a:ext uri="{63B3BB69-23CF-44E3-9099-C40C66FF867C}">
              <a14:compatExt xmlns:a14="http://schemas.microsoft.com/office/drawing/2010/main" spid="_x0000_s2052"/>
            </a:ext>
            <a:ext uri="{FF2B5EF4-FFF2-40B4-BE49-F238E27FC236}">
              <a16:creationId xmlns:a16="http://schemas.microsoft.com/office/drawing/2014/main" id="{08243688-903B-437A-B361-CD914CDEF49C}"/>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78" name="Drop Down 24" hidden="1">
          <a:extLst>
            <a:ext uri="{63B3BB69-23CF-44E3-9099-C40C66FF867C}">
              <a14:compatExt xmlns:a14="http://schemas.microsoft.com/office/drawing/2010/main" spid="_x0000_s2072"/>
            </a:ext>
            <a:ext uri="{FF2B5EF4-FFF2-40B4-BE49-F238E27FC236}">
              <a16:creationId xmlns:a16="http://schemas.microsoft.com/office/drawing/2014/main" id="{FD1E8A0C-2DE3-450B-97F7-07DFD2D8405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79" name="Drop Down 24" hidden="1">
          <a:extLst>
            <a:ext uri="{63B3BB69-23CF-44E3-9099-C40C66FF867C}">
              <a14:compatExt xmlns:a14="http://schemas.microsoft.com/office/drawing/2010/main" spid="_x0000_s2072"/>
            </a:ext>
            <a:ext uri="{FF2B5EF4-FFF2-40B4-BE49-F238E27FC236}">
              <a16:creationId xmlns:a16="http://schemas.microsoft.com/office/drawing/2014/main" id="{A68901C5-F109-46CE-A74A-34D3D269E0D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0" name="Drop Down 24" hidden="1">
          <a:extLst>
            <a:ext uri="{63B3BB69-23CF-44E3-9099-C40C66FF867C}">
              <a14:compatExt xmlns:a14="http://schemas.microsoft.com/office/drawing/2010/main" spid="_x0000_s2072"/>
            </a:ext>
            <a:ext uri="{FF2B5EF4-FFF2-40B4-BE49-F238E27FC236}">
              <a16:creationId xmlns:a16="http://schemas.microsoft.com/office/drawing/2014/main" id="{70508C4C-8A63-4D1A-BAFA-3CCDB1A2B4A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1" name="Drop Down 24" hidden="1">
          <a:extLst>
            <a:ext uri="{63B3BB69-23CF-44E3-9099-C40C66FF867C}">
              <a14:compatExt xmlns:a14="http://schemas.microsoft.com/office/drawing/2010/main" spid="_x0000_s2072"/>
            </a:ext>
            <a:ext uri="{FF2B5EF4-FFF2-40B4-BE49-F238E27FC236}">
              <a16:creationId xmlns:a16="http://schemas.microsoft.com/office/drawing/2014/main" id="{9D945FA6-FEE8-45F7-995E-3C4885A2301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2" name="Drop Down 24" hidden="1">
          <a:extLst>
            <a:ext uri="{63B3BB69-23CF-44E3-9099-C40C66FF867C}">
              <a14:compatExt xmlns:a14="http://schemas.microsoft.com/office/drawing/2010/main" spid="_x0000_s2072"/>
            </a:ext>
            <a:ext uri="{FF2B5EF4-FFF2-40B4-BE49-F238E27FC236}">
              <a16:creationId xmlns:a16="http://schemas.microsoft.com/office/drawing/2014/main" id="{592B7EC5-7531-499A-826B-4A44087047F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3" name="Drop Down 24" hidden="1">
          <a:extLst>
            <a:ext uri="{63B3BB69-23CF-44E3-9099-C40C66FF867C}">
              <a14:compatExt xmlns:a14="http://schemas.microsoft.com/office/drawing/2010/main" spid="_x0000_s2072"/>
            </a:ext>
            <a:ext uri="{FF2B5EF4-FFF2-40B4-BE49-F238E27FC236}">
              <a16:creationId xmlns:a16="http://schemas.microsoft.com/office/drawing/2014/main" id="{E57E0F98-3DFE-41F6-9BB6-05F2A7B0AFC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4" name="Drop Down 24" hidden="1">
          <a:extLst>
            <a:ext uri="{63B3BB69-23CF-44E3-9099-C40C66FF867C}">
              <a14:compatExt xmlns:a14="http://schemas.microsoft.com/office/drawing/2010/main" spid="_x0000_s2072"/>
            </a:ext>
            <a:ext uri="{FF2B5EF4-FFF2-40B4-BE49-F238E27FC236}">
              <a16:creationId xmlns:a16="http://schemas.microsoft.com/office/drawing/2014/main" id="{A95213EE-A34E-463D-B21F-A349240363C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5" name="Drop Down 24" hidden="1">
          <a:extLst>
            <a:ext uri="{63B3BB69-23CF-44E3-9099-C40C66FF867C}">
              <a14:compatExt xmlns:a14="http://schemas.microsoft.com/office/drawing/2010/main" spid="_x0000_s2072"/>
            </a:ext>
            <a:ext uri="{FF2B5EF4-FFF2-40B4-BE49-F238E27FC236}">
              <a16:creationId xmlns:a16="http://schemas.microsoft.com/office/drawing/2014/main" id="{962D95C4-3162-4CAC-AB86-8469ABF81EB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6" name="Drop Down 24" hidden="1">
          <a:extLst>
            <a:ext uri="{63B3BB69-23CF-44E3-9099-C40C66FF867C}">
              <a14:compatExt xmlns:a14="http://schemas.microsoft.com/office/drawing/2010/main" spid="_x0000_s2072"/>
            </a:ext>
            <a:ext uri="{FF2B5EF4-FFF2-40B4-BE49-F238E27FC236}">
              <a16:creationId xmlns:a16="http://schemas.microsoft.com/office/drawing/2014/main" id="{EF0E253B-85B2-48A2-8274-08FFC07F588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87" name="Drop Down 4" hidden="1">
          <a:extLst>
            <a:ext uri="{63B3BB69-23CF-44E3-9099-C40C66FF867C}">
              <a14:compatExt xmlns:a14="http://schemas.microsoft.com/office/drawing/2010/main" spid="_x0000_s2052"/>
            </a:ext>
            <a:ext uri="{FF2B5EF4-FFF2-40B4-BE49-F238E27FC236}">
              <a16:creationId xmlns:a16="http://schemas.microsoft.com/office/drawing/2014/main" id="{40E75122-181B-4D87-92E1-CCAF0F4192DA}"/>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088" name="Drop Down 20" hidden="1">
          <a:extLst>
            <a:ext uri="{63B3BB69-23CF-44E3-9099-C40C66FF867C}">
              <a14:compatExt xmlns:a14="http://schemas.microsoft.com/office/drawing/2010/main" spid="_x0000_s2068"/>
            </a:ext>
            <a:ext uri="{FF2B5EF4-FFF2-40B4-BE49-F238E27FC236}">
              <a16:creationId xmlns:a16="http://schemas.microsoft.com/office/drawing/2014/main" id="{AA584F22-22C5-4C6E-9C9E-3AE68FE422C2}"/>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89" name="Drop Down 24" hidden="1">
          <a:extLst>
            <a:ext uri="{63B3BB69-23CF-44E3-9099-C40C66FF867C}">
              <a14:compatExt xmlns:a14="http://schemas.microsoft.com/office/drawing/2010/main" spid="_x0000_s2072"/>
            </a:ext>
            <a:ext uri="{FF2B5EF4-FFF2-40B4-BE49-F238E27FC236}">
              <a16:creationId xmlns:a16="http://schemas.microsoft.com/office/drawing/2014/main" id="{AEE44DCF-1F6B-480F-9D24-7718D098AA4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90" name="Drop Down 4" hidden="1">
          <a:extLst>
            <a:ext uri="{63B3BB69-23CF-44E3-9099-C40C66FF867C}">
              <a14:compatExt xmlns:a14="http://schemas.microsoft.com/office/drawing/2010/main" spid="_x0000_s2052"/>
            </a:ext>
            <a:ext uri="{FF2B5EF4-FFF2-40B4-BE49-F238E27FC236}">
              <a16:creationId xmlns:a16="http://schemas.microsoft.com/office/drawing/2014/main" id="{10214534-131A-4AB4-83DA-DCE71327CEFC}"/>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91" name="Drop Down 4" hidden="1">
          <a:extLst>
            <a:ext uri="{63B3BB69-23CF-44E3-9099-C40C66FF867C}">
              <a14:compatExt xmlns:a14="http://schemas.microsoft.com/office/drawing/2010/main" spid="_x0000_s2052"/>
            </a:ext>
            <a:ext uri="{FF2B5EF4-FFF2-40B4-BE49-F238E27FC236}">
              <a16:creationId xmlns:a16="http://schemas.microsoft.com/office/drawing/2014/main" id="{9C146D39-DFB3-4654-8282-956469E60699}"/>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092" name="Drop Down 4" hidden="1">
          <a:extLst>
            <a:ext uri="{63B3BB69-23CF-44E3-9099-C40C66FF867C}">
              <a14:compatExt xmlns:a14="http://schemas.microsoft.com/office/drawing/2010/main" spid="_x0000_s2052"/>
            </a:ext>
            <a:ext uri="{FF2B5EF4-FFF2-40B4-BE49-F238E27FC236}">
              <a16:creationId xmlns:a16="http://schemas.microsoft.com/office/drawing/2014/main" id="{449F9BB7-A3EC-4909-B932-9E9A5182665B}"/>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093" name="Drop Down 4" hidden="1">
          <a:extLst>
            <a:ext uri="{63B3BB69-23CF-44E3-9099-C40C66FF867C}">
              <a14:compatExt xmlns:a14="http://schemas.microsoft.com/office/drawing/2010/main" spid="_x0000_s2052"/>
            </a:ext>
            <a:ext uri="{FF2B5EF4-FFF2-40B4-BE49-F238E27FC236}">
              <a16:creationId xmlns:a16="http://schemas.microsoft.com/office/drawing/2014/main" id="{2B58B973-0A31-4D5E-8E8B-7B545B7CC553}"/>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94" name="Drop Down 24" hidden="1">
          <a:extLst>
            <a:ext uri="{63B3BB69-23CF-44E3-9099-C40C66FF867C}">
              <a14:compatExt xmlns:a14="http://schemas.microsoft.com/office/drawing/2010/main" spid="_x0000_s2072"/>
            </a:ext>
            <a:ext uri="{FF2B5EF4-FFF2-40B4-BE49-F238E27FC236}">
              <a16:creationId xmlns:a16="http://schemas.microsoft.com/office/drawing/2014/main" id="{1116CA94-40E9-4035-BF4C-BD852D65623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95" name="Drop Down 24" hidden="1">
          <a:extLst>
            <a:ext uri="{63B3BB69-23CF-44E3-9099-C40C66FF867C}">
              <a14:compatExt xmlns:a14="http://schemas.microsoft.com/office/drawing/2010/main" spid="_x0000_s2072"/>
            </a:ext>
            <a:ext uri="{FF2B5EF4-FFF2-40B4-BE49-F238E27FC236}">
              <a16:creationId xmlns:a16="http://schemas.microsoft.com/office/drawing/2014/main" id="{65AE1732-1D6B-4D73-A2A8-0702AE35899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96" name="Drop Down 24" hidden="1">
          <a:extLst>
            <a:ext uri="{63B3BB69-23CF-44E3-9099-C40C66FF867C}">
              <a14:compatExt xmlns:a14="http://schemas.microsoft.com/office/drawing/2010/main" spid="_x0000_s2072"/>
            </a:ext>
            <a:ext uri="{FF2B5EF4-FFF2-40B4-BE49-F238E27FC236}">
              <a16:creationId xmlns:a16="http://schemas.microsoft.com/office/drawing/2014/main" id="{D29A5E6B-8E06-4B3D-A067-725DF726107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97" name="Drop Down 24" hidden="1">
          <a:extLst>
            <a:ext uri="{63B3BB69-23CF-44E3-9099-C40C66FF867C}">
              <a14:compatExt xmlns:a14="http://schemas.microsoft.com/office/drawing/2010/main" spid="_x0000_s2072"/>
            </a:ext>
            <a:ext uri="{FF2B5EF4-FFF2-40B4-BE49-F238E27FC236}">
              <a16:creationId xmlns:a16="http://schemas.microsoft.com/office/drawing/2014/main" id="{8035A915-8B23-4AC7-82A9-8E15ECB72B7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98" name="Drop Down 24" hidden="1">
          <a:extLst>
            <a:ext uri="{63B3BB69-23CF-44E3-9099-C40C66FF867C}">
              <a14:compatExt xmlns:a14="http://schemas.microsoft.com/office/drawing/2010/main" spid="_x0000_s2072"/>
            </a:ext>
            <a:ext uri="{FF2B5EF4-FFF2-40B4-BE49-F238E27FC236}">
              <a16:creationId xmlns:a16="http://schemas.microsoft.com/office/drawing/2014/main" id="{6131506F-7A91-4D0B-9724-D4E8FD33F3F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099" name="Drop Down 24" hidden="1">
          <a:extLst>
            <a:ext uri="{63B3BB69-23CF-44E3-9099-C40C66FF867C}">
              <a14:compatExt xmlns:a14="http://schemas.microsoft.com/office/drawing/2010/main" spid="_x0000_s2072"/>
            </a:ext>
            <a:ext uri="{FF2B5EF4-FFF2-40B4-BE49-F238E27FC236}">
              <a16:creationId xmlns:a16="http://schemas.microsoft.com/office/drawing/2014/main" id="{918EF890-2E0C-43B7-9F4E-113E218AD3B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00" name="Drop Down 24" hidden="1">
          <a:extLst>
            <a:ext uri="{63B3BB69-23CF-44E3-9099-C40C66FF867C}">
              <a14:compatExt xmlns:a14="http://schemas.microsoft.com/office/drawing/2010/main" spid="_x0000_s2072"/>
            </a:ext>
            <a:ext uri="{FF2B5EF4-FFF2-40B4-BE49-F238E27FC236}">
              <a16:creationId xmlns:a16="http://schemas.microsoft.com/office/drawing/2014/main" id="{D2B55835-78EA-4BB2-AE79-0EAD4E82B4E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01" name="Drop Down 24" hidden="1">
          <a:extLst>
            <a:ext uri="{63B3BB69-23CF-44E3-9099-C40C66FF867C}">
              <a14:compatExt xmlns:a14="http://schemas.microsoft.com/office/drawing/2010/main" spid="_x0000_s2072"/>
            </a:ext>
            <a:ext uri="{FF2B5EF4-FFF2-40B4-BE49-F238E27FC236}">
              <a16:creationId xmlns:a16="http://schemas.microsoft.com/office/drawing/2014/main" id="{077F2936-8B62-443B-A170-66779F0A7BD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02" name="Drop Down 24" hidden="1">
          <a:extLst>
            <a:ext uri="{63B3BB69-23CF-44E3-9099-C40C66FF867C}">
              <a14:compatExt xmlns:a14="http://schemas.microsoft.com/office/drawing/2010/main" spid="_x0000_s2072"/>
            </a:ext>
            <a:ext uri="{FF2B5EF4-FFF2-40B4-BE49-F238E27FC236}">
              <a16:creationId xmlns:a16="http://schemas.microsoft.com/office/drawing/2014/main" id="{76776842-B32C-4871-BF42-3F5982F64F3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03" name="Drop Down 4" hidden="1">
          <a:extLst>
            <a:ext uri="{63B3BB69-23CF-44E3-9099-C40C66FF867C}">
              <a14:compatExt xmlns:a14="http://schemas.microsoft.com/office/drawing/2010/main" spid="_x0000_s2052"/>
            </a:ext>
            <a:ext uri="{FF2B5EF4-FFF2-40B4-BE49-F238E27FC236}">
              <a16:creationId xmlns:a16="http://schemas.microsoft.com/office/drawing/2014/main" id="{0BEA6AE0-210A-478B-A156-C298C994BD1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104" name="Drop Down 20" hidden="1">
          <a:extLst>
            <a:ext uri="{63B3BB69-23CF-44E3-9099-C40C66FF867C}">
              <a14:compatExt xmlns:a14="http://schemas.microsoft.com/office/drawing/2010/main" spid="_x0000_s2068"/>
            </a:ext>
            <a:ext uri="{FF2B5EF4-FFF2-40B4-BE49-F238E27FC236}">
              <a16:creationId xmlns:a16="http://schemas.microsoft.com/office/drawing/2014/main" id="{83BFA912-CB01-4B65-9A77-BEE822A4DE58}"/>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05" name="Drop Down 24" hidden="1">
          <a:extLst>
            <a:ext uri="{63B3BB69-23CF-44E3-9099-C40C66FF867C}">
              <a14:compatExt xmlns:a14="http://schemas.microsoft.com/office/drawing/2010/main" spid="_x0000_s2072"/>
            </a:ext>
            <a:ext uri="{FF2B5EF4-FFF2-40B4-BE49-F238E27FC236}">
              <a16:creationId xmlns:a16="http://schemas.microsoft.com/office/drawing/2014/main" id="{9CBB666F-E3C2-47FE-B8DA-C7D24F4D65E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06" name="Drop Down 4" hidden="1">
          <a:extLst>
            <a:ext uri="{63B3BB69-23CF-44E3-9099-C40C66FF867C}">
              <a14:compatExt xmlns:a14="http://schemas.microsoft.com/office/drawing/2010/main" spid="_x0000_s2052"/>
            </a:ext>
            <a:ext uri="{FF2B5EF4-FFF2-40B4-BE49-F238E27FC236}">
              <a16:creationId xmlns:a16="http://schemas.microsoft.com/office/drawing/2014/main" id="{63753AB8-A580-45AC-A91A-05DED6D05E4D}"/>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07" name="Drop Down 4" hidden="1">
          <a:extLst>
            <a:ext uri="{63B3BB69-23CF-44E3-9099-C40C66FF867C}">
              <a14:compatExt xmlns:a14="http://schemas.microsoft.com/office/drawing/2010/main" spid="_x0000_s2052"/>
            </a:ext>
            <a:ext uri="{FF2B5EF4-FFF2-40B4-BE49-F238E27FC236}">
              <a16:creationId xmlns:a16="http://schemas.microsoft.com/office/drawing/2014/main" id="{14E80D66-DBE9-4FD8-BA35-0DE5F80B5367}"/>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08" name="Drop Down 4" hidden="1">
          <a:extLst>
            <a:ext uri="{63B3BB69-23CF-44E3-9099-C40C66FF867C}">
              <a14:compatExt xmlns:a14="http://schemas.microsoft.com/office/drawing/2010/main" spid="_x0000_s2052"/>
            </a:ext>
            <a:ext uri="{FF2B5EF4-FFF2-40B4-BE49-F238E27FC236}">
              <a16:creationId xmlns:a16="http://schemas.microsoft.com/office/drawing/2014/main" id="{48AD76E4-344A-4F44-A2E3-87454B8E39CF}"/>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09" name="Drop Down 4" hidden="1">
          <a:extLst>
            <a:ext uri="{63B3BB69-23CF-44E3-9099-C40C66FF867C}">
              <a14:compatExt xmlns:a14="http://schemas.microsoft.com/office/drawing/2010/main" spid="_x0000_s2052"/>
            </a:ext>
            <a:ext uri="{FF2B5EF4-FFF2-40B4-BE49-F238E27FC236}">
              <a16:creationId xmlns:a16="http://schemas.microsoft.com/office/drawing/2014/main" id="{57960D0D-FE87-4DB9-BE86-2E89F9C7FBAC}"/>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0" name="Drop Down 24" hidden="1">
          <a:extLst>
            <a:ext uri="{63B3BB69-23CF-44E3-9099-C40C66FF867C}">
              <a14:compatExt xmlns:a14="http://schemas.microsoft.com/office/drawing/2010/main" spid="_x0000_s2072"/>
            </a:ext>
            <a:ext uri="{FF2B5EF4-FFF2-40B4-BE49-F238E27FC236}">
              <a16:creationId xmlns:a16="http://schemas.microsoft.com/office/drawing/2014/main" id="{B47351FD-48EA-49D1-B05D-143286384C1B}"/>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1" name="Drop Down 24" hidden="1">
          <a:extLst>
            <a:ext uri="{63B3BB69-23CF-44E3-9099-C40C66FF867C}">
              <a14:compatExt xmlns:a14="http://schemas.microsoft.com/office/drawing/2010/main" spid="_x0000_s2072"/>
            </a:ext>
            <a:ext uri="{FF2B5EF4-FFF2-40B4-BE49-F238E27FC236}">
              <a16:creationId xmlns:a16="http://schemas.microsoft.com/office/drawing/2014/main" id="{5BBEC466-BC42-4C0C-BB34-3B142A954B2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2" name="Drop Down 24" hidden="1">
          <a:extLst>
            <a:ext uri="{63B3BB69-23CF-44E3-9099-C40C66FF867C}">
              <a14:compatExt xmlns:a14="http://schemas.microsoft.com/office/drawing/2010/main" spid="_x0000_s2072"/>
            </a:ext>
            <a:ext uri="{FF2B5EF4-FFF2-40B4-BE49-F238E27FC236}">
              <a16:creationId xmlns:a16="http://schemas.microsoft.com/office/drawing/2014/main" id="{CE324EE8-0CB8-4D3B-A748-4B499C72134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3" name="Drop Down 24" hidden="1">
          <a:extLst>
            <a:ext uri="{63B3BB69-23CF-44E3-9099-C40C66FF867C}">
              <a14:compatExt xmlns:a14="http://schemas.microsoft.com/office/drawing/2010/main" spid="_x0000_s2072"/>
            </a:ext>
            <a:ext uri="{FF2B5EF4-FFF2-40B4-BE49-F238E27FC236}">
              <a16:creationId xmlns:a16="http://schemas.microsoft.com/office/drawing/2014/main" id="{0BEADB94-D412-44AE-9B31-4D58EAFD88E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4" name="Drop Down 24" hidden="1">
          <a:extLst>
            <a:ext uri="{63B3BB69-23CF-44E3-9099-C40C66FF867C}">
              <a14:compatExt xmlns:a14="http://schemas.microsoft.com/office/drawing/2010/main" spid="_x0000_s2072"/>
            </a:ext>
            <a:ext uri="{FF2B5EF4-FFF2-40B4-BE49-F238E27FC236}">
              <a16:creationId xmlns:a16="http://schemas.microsoft.com/office/drawing/2014/main" id="{658998C4-A816-4576-8788-57857E0FBA6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5" name="Drop Down 24" hidden="1">
          <a:extLst>
            <a:ext uri="{63B3BB69-23CF-44E3-9099-C40C66FF867C}">
              <a14:compatExt xmlns:a14="http://schemas.microsoft.com/office/drawing/2010/main" spid="_x0000_s2072"/>
            </a:ext>
            <a:ext uri="{FF2B5EF4-FFF2-40B4-BE49-F238E27FC236}">
              <a16:creationId xmlns:a16="http://schemas.microsoft.com/office/drawing/2014/main" id="{6EE5612B-1854-4C82-9CCE-A36DD2ACBA7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6" name="Drop Down 24" hidden="1">
          <a:extLst>
            <a:ext uri="{63B3BB69-23CF-44E3-9099-C40C66FF867C}">
              <a14:compatExt xmlns:a14="http://schemas.microsoft.com/office/drawing/2010/main" spid="_x0000_s2072"/>
            </a:ext>
            <a:ext uri="{FF2B5EF4-FFF2-40B4-BE49-F238E27FC236}">
              <a16:creationId xmlns:a16="http://schemas.microsoft.com/office/drawing/2014/main" id="{8D3D3A65-7934-4DD6-AA84-DC70BB44237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7" name="Drop Down 24" hidden="1">
          <a:extLst>
            <a:ext uri="{63B3BB69-23CF-44E3-9099-C40C66FF867C}">
              <a14:compatExt xmlns:a14="http://schemas.microsoft.com/office/drawing/2010/main" spid="_x0000_s2072"/>
            </a:ext>
            <a:ext uri="{FF2B5EF4-FFF2-40B4-BE49-F238E27FC236}">
              <a16:creationId xmlns:a16="http://schemas.microsoft.com/office/drawing/2014/main" id="{7AD71244-390A-4682-A9AB-DA22BAAD56B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18" name="Drop Down 24" hidden="1">
          <a:extLst>
            <a:ext uri="{63B3BB69-23CF-44E3-9099-C40C66FF867C}">
              <a14:compatExt xmlns:a14="http://schemas.microsoft.com/office/drawing/2010/main" spid="_x0000_s2072"/>
            </a:ext>
            <a:ext uri="{FF2B5EF4-FFF2-40B4-BE49-F238E27FC236}">
              <a16:creationId xmlns:a16="http://schemas.microsoft.com/office/drawing/2014/main" id="{663F9CBE-96D3-42EC-A973-4339E6A9485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19" name="Drop Down 4" hidden="1">
          <a:extLst>
            <a:ext uri="{63B3BB69-23CF-44E3-9099-C40C66FF867C}">
              <a14:compatExt xmlns:a14="http://schemas.microsoft.com/office/drawing/2010/main" spid="_x0000_s2052"/>
            </a:ext>
            <a:ext uri="{FF2B5EF4-FFF2-40B4-BE49-F238E27FC236}">
              <a16:creationId xmlns:a16="http://schemas.microsoft.com/office/drawing/2014/main" id="{4B3640CB-E701-47CE-A7E2-1A55902ED16E}"/>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120" name="Drop Down 20" hidden="1">
          <a:extLst>
            <a:ext uri="{63B3BB69-23CF-44E3-9099-C40C66FF867C}">
              <a14:compatExt xmlns:a14="http://schemas.microsoft.com/office/drawing/2010/main" spid="_x0000_s2068"/>
            </a:ext>
            <a:ext uri="{FF2B5EF4-FFF2-40B4-BE49-F238E27FC236}">
              <a16:creationId xmlns:a16="http://schemas.microsoft.com/office/drawing/2014/main" id="{7720DAB8-F8BB-4538-824C-D380EDD70B2F}"/>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21" name="Drop Down 24" hidden="1">
          <a:extLst>
            <a:ext uri="{63B3BB69-23CF-44E3-9099-C40C66FF867C}">
              <a14:compatExt xmlns:a14="http://schemas.microsoft.com/office/drawing/2010/main" spid="_x0000_s2072"/>
            </a:ext>
            <a:ext uri="{FF2B5EF4-FFF2-40B4-BE49-F238E27FC236}">
              <a16:creationId xmlns:a16="http://schemas.microsoft.com/office/drawing/2014/main" id="{998D743F-D5F1-4921-BF06-A287794B836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22" name="Drop Down 4" hidden="1">
          <a:extLst>
            <a:ext uri="{63B3BB69-23CF-44E3-9099-C40C66FF867C}">
              <a14:compatExt xmlns:a14="http://schemas.microsoft.com/office/drawing/2010/main" spid="_x0000_s2052"/>
            </a:ext>
            <a:ext uri="{FF2B5EF4-FFF2-40B4-BE49-F238E27FC236}">
              <a16:creationId xmlns:a16="http://schemas.microsoft.com/office/drawing/2014/main" id="{74DD4B3B-155A-478A-92F9-55AC620CF9B1}"/>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23" name="Drop Down 4" hidden="1">
          <a:extLst>
            <a:ext uri="{63B3BB69-23CF-44E3-9099-C40C66FF867C}">
              <a14:compatExt xmlns:a14="http://schemas.microsoft.com/office/drawing/2010/main" spid="_x0000_s2052"/>
            </a:ext>
            <a:ext uri="{FF2B5EF4-FFF2-40B4-BE49-F238E27FC236}">
              <a16:creationId xmlns:a16="http://schemas.microsoft.com/office/drawing/2014/main" id="{0D820808-B9E5-4F69-B6BE-42C8C499D2A8}"/>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24" name="Drop Down 4" hidden="1">
          <a:extLst>
            <a:ext uri="{63B3BB69-23CF-44E3-9099-C40C66FF867C}">
              <a14:compatExt xmlns:a14="http://schemas.microsoft.com/office/drawing/2010/main" spid="_x0000_s2052"/>
            </a:ext>
            <a:ext uri="{FF2B5EF4-FFF2-40B4-BE49-F238E27FC236}">
              <a16:creationId xmlns:a16="http://schemas.microsoft.com/office/drawing/2014/main" id="{C531FA98-22BB-4B7E-9FD6-74DB1768A7DE}"/>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25" name="Drop Down 4" hidden="1">
          <a:extLst>
            <a:ext uri="{63B3BB69-23CF-44E3-9099-C40C66FF867C}">
              <a14:compatExt xmlns:a14="http://schemas.microsoft.com/office/drawing/2010/main" spid="_x0000_s2052"/>
            </a:ext>
            <a:ext uri="{FF2B5EF4-FFF2-40B4-BE49-F238E27FC236}">
              <a16:creationId xmlns:a16="http://schemas.microsoft.com/office/drawing/2014/main" id="{D4C6027F-E878-48A7-90CF-50663455A94D}"/>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26" name="Drop Down 24" hidden="1">
          <a:extLst>
            <a:ext uri="{63B3BB69-23CF-44E3-9099-C40C66FF867C}">
              <a14:compatExt xmlns:a14="http://schemas.microsoft.com/office/drawing/2010/main" spid="_x0000_s2072"/>
            </a:ext>
            <a:ext uri="{FF2B5EF4-FFF2-40B4-BE49-F238E27FC236}">
              <a16:creationId xmlns:a16="http://schemas.microsoft.com/office/drawing/2014/main" id="{BC2BAF88-40D7-4128-AC95-ED46F851798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27" name="Drop Down 24" hidden="1">
          <a:extLst>
            <a:ext uri="{63B3BB69-23CF-44E3-9099-C40C66FF867C}">
              <a14:compatExt xmlns:a14="http://schemas.microsoft.com/office/drawing/2010/main" spid="_x0000_s2072"/>
            </a:ext>
            <a:ext uri="{FF2B5EF4-FFF2-40B4-BE49-F238E27FC236}">
              <a16:creationId xmlns:a16="http://schemas.microsoft.com/office/drawing/2014/main" id="{410FDD66-6074-4EE3-95E0-4FF3DB152B7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28" name="Drop Down 24" hidden="1">
          <a:extLst>
            <a:ext uri="{63B3BB69-23CF-44E3-9099-C40C66FF867C}">
              <a14:compatExt xmlns:a14="http://schemas.microsoft.com/office/drawing/2010/main" spid="_x0000_s2072"/>
            </a:ext>
            <a:ext uri="{FF2B5EF4-FFF2-40B4-BE49-F238E27FC236}">
              <a16:creationId xmlns:a16="http://schemas.microsoft.com/office/drawing/2014/main" id="{3C02DF9F-6173-434A-83AA-129F9ED0FA6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29" name="Drop Down 24" hidden="1">
          <a:extLst>
            <a:ext uri="{63B3BB69-23CF-44E3-9099-C40C66FF867C}">
              <a14:compatExt xmlns:a14="http://schemas.microsoft.com/office/drawing/2010/main" spid="_x0000_s2072"/>
            </a:ext>
            <a:ext uri="{FF2B5EF4-FFF2-40B4-BE49-F238E27FC236}">
              <a16:creationId xmlns:a16="http://schemas.microsoft.com/office/drawing/2014/main" id="{8D23AD94-8136-4DC6-A13C-4B78E6E39E0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30" name="Drop Down 24" hidden="1">
          <a:extLst>
            <a:ext uri="{63B3BB69-23CF-44E3-9099-C40C66FF867C}">
              <a14:compatExt xmlns:a14="http://schemas.microsoft.com/office/drawing/2010/main" spid="_x0000_s2072"/>
            </a:ext>
            <a:ext uri="{FF2B5EF4-FFF2-40B4-BE49-F238E27FC236}">
              <a16:creationId xmlns:a16="http://schemas.microsoft.com/office/drawing/2014/main" id="{CA7AA37D-84B5-46D1-B50F-DEF82848D63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31" name="Drop Down 24" hidden="1">
          <a:extLst>
            <a:ext uri="{63B3BB69-23CF-44E3-9099-C40C66FF867C}">
              <a14:compatExt xmlns:a14="http://schemas.microsoft.com/office/drawing/2010/main" spid="_x0000_s2072"/>
            </a:ext>
            <a:ext uri="{FF2B5EF4-FFF2-40B4-BE49-F238E27FC236}">
              <a16:creationId xmlns:a16="http://schemas.microsoft.com/office/drawing/2014/main" id="{C41829DA-F641-4E9D-AF5E-1BE437263DE4}"/>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32" name="Drop Down 24" hidden="1">
          <a:extLst>
            <a:ext uri="{63B3BB69-23CF-44E3-9099-C40C66FF867C}">
              <a14:compatExt xmlns:a14="http://schemas.microsoft.com/office/drawing/2010/main" spid="_x0000_s2072"/>
            </a:ext>
            <a:ext uri="{FF2B5EF4-FFF2-40B4-BE49-F238E27FC236}">
              <a16:creationId xmlns:a16="http://schemas.microsoft.com/office/drawing/2014/main" id="{BA034091-A38B-453C-A242-4687DC414B6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33" name="Drop Down 24" hidden="1">
          <a:extLst>
            <a:ext uri="{63B3BB69-23CF-44E3-9099-C40C66FF867C}">
              <a14:compatExt xmlns:a14="http://schemas.microsoft.com/office/drawing/2010/main" spid="_x0000_s2072"/>
            </a:ext>
            <a:ext uri="{FF2B5EF4-FFF2-40B4-BE49-F238E27FC236}">
              <a16:creationId xmlns:a16="http://schemas.microsoft.com/office/drawing/2014/main" id="{005BA774-0150-4209-AB64-5347143DC7C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34" name="Drop Down 24" hidden="1">
          <a:extLst>
            <a:ext uri="{63B3BB69-23CF-44E3-9099-C40C66FF867C}">
              <a14:compatExt xmlns:a14="http://schemas.microsoft.com/office/drawing/2010/main" spid="_x0000_s2072"/>
            </a:ext>
            <a:ext uri="{FF2B5EF4-FFF2-40B4-BE49-F238E27FC236}">
              <a16:creationId xmlns:a16="http://schemas.microsoft.com/office/drawing/2014/main" id="{5DC0BC2A-096F-418A-B605-409C06ECCA9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35" name="Drop Down 4" hidden="1">
          <a:extLst>
            <a:ext uri="{63B3BB69-23CF-44E3-9099-C40C66FF867C}">
              <a14:compatExt xmlns:a14="http://schemas.microsoft.com/office/drawing/2010/main" spid="_x0000_s2052"/>
            </a:ext>
            <a:ext uri="{FF2B5EF4-FFF2-40B4-BE49-F238E27FC236}">
              <a16:creationId xmlns:a16="http://schemas.microsoft.com/office/drawing/2014/main" id="{8CFC6711-7DDC-4120-AEDE-27935E4508D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136" name="Drop Down 20" hidden="1">
          <a:extLst>
            <a:ext uri="{63B3BB69-23CF-44E3-9099-C40C66FF867C}">
              <a14:compatExt xmlns:a14="http://schemas.microsoft.com/office/drawing/2010/main" spid="_x0000_s2068"/>
            </a:ext>
            <a:ext uri="{FF2B5EF4-FFF2-40B4-BE49-F238E27FC236}">
              <a16:creationId xmlns:a16="http://schemas.microsoft.com/office/drawing/2014/main" id="{7577DB00-EBAC-49CF-B6CC-BA4B5AAB021D}"/>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37" name="Drop Down 24" hidden="1">
          <a:extLst>
            <a:ext uri="{63B3BB69-23CF-44E3-9099-C40C66FF867C}">
              <a14:compatExt xmlns:a14="http://schemas.microsoft.com/office/drawing/2010/main" spid="_x0000_s2072"/>
            </a:ext>
            <a:ext uri="{FF2B5EF4-FFF2-40B4-BE49-F238E27FC236}">
              <a16:creationId xmlns:a16="http://schemas.microsoft.com/office/drawing/2014/main" id="{47D09987-ECBD-43DE-8BC0-1AB3D8EAC16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38" name="Drop Down 4" hidden="1">
          <a:extLst>
            <a:ext uri="{63B3BB69-23CF-44E3-9099-C40C66FF867C}">
              <a14:compatExt xmlns:a14="http://schemas.microsoft.com/office/drawing/2010/main" spid="_x0000_s2052"/>
            </a:ext>
            <a:ext uri="{FF2B5EF4-FFF2-40B4-BE49-F238E27FC236}">
              <a16:creationId xmlns:a16="http://schemas.microsoft.com/office/drawing/2014/main" id="{CE49CAF7-4E12-46FC-88FF-2D7E5A7E1E77}"/>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39" name="Drop Down 4" hidden="1">
          <a:extLst>
            <a:ext uri="{63B3BB69-23CF-44E3-9099-C40C66FF867C}">
              <a14:compatExt xmlns:a14="http://schemas.microsoft.com/office/drawing/2010/main" spid="_x0000_s2052"/>
            </a:ext>
            <a:ext uri="{FF2B5EF4-FFF2-40B4-BE49-F238E27FC236}">
              <a16:creationId xmlns:a16="http://schemas.microsoft.com/office/drawing/2014/main" id="{5CF34F24-3429-408D-9616-1175E73419A4}"/>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40" name="Drop Down 4" hidden="1">
          <a:extLst>
            <a:ext uri="{63B3BB69-23CF-44E3-9099-C40C66FF867C}">
              <a14:compatExt xmlns:a14="http://schemas.microsoft.com/office/drawing/2010/main" spid="_x0000_s2052"/>
            </a:ext>
            <a:ext uri="{FF2B5EF4-FFF2-40B4-BE49-F238E27FC236}">
              <a16:creationId xmlns:a16="http://schemas.microsoft.com/office/drawing/2014/main" id="{E8EE4F57-5BF3-47B1-87F0-47B8B741C431}"/>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41" name="Drop Down 4" hidden="1">
          <a:extLst>
            <a:ext uri="{63B3BB69-23CF-44E3-9099-C40C66FF867C}">
              <a14:compatExt xmlns:a14="http://schemas.microsoft.com/office/drawing/2010/main" spid="_x0000_s2052"/>
            </a:ext>
            <a:ext uri="{FF2B5EF4-FFF2-40B4-BE49-F238E27FC236}">
              <a16:creationId xmlns:a16="http://schemas.microsoft.com/office/drawing/2014/main" id="{2FB5BDB9-C45A-454C-946E-3020211EC764}"/>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2" name="Drop Down 24" hidden="1">
          <a:extLst>
            <a:ext uri="{63B3BB69-23CF-44E3-9099-C40C66FF867C}">
              <a14:compatExt xmlns:a14="http://schemas.microsoft.com/office/drawing/2010/main" spid="_x0000_s2072"/>
            </a:ext>
            <a:ext uri="{FF2B5EF4-FFF2-40B4-BE49-F238E27FC236}">
              <a16:creationId xmlns:a16="http://schemas.microsoft.com/office/drawing/2014/main" id="{D4EC7347-5E89-4D7D-B25E-A659875496D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3" name="Drop Down 24" hidden="1">
          <a:extLst>
            <a:ext uri="{63B3BB69-23CF-44E3-9099-C40C66FF867C}">
              <a14:compatExt xmlns:a14="http://schemas.microsoft.com/office/drawing/2010/main" spid="_x0000_s2072"/>
            </a:ext>
            <a:ext uri="{FF2B5EF4-FFF2-40B4-BE49-F238E27FC236}">
              <a16:creationId xmlns:a16="http://schemas.microsoft.com/office/drawing/2014/main" id="{2C0B49F7-8B26-4EB0-B44F-9754EC1B63BC}"/>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4" name="Drop Down 24" hidden="1">
          <a:extLst>
            <a:ext uri="{63B3BB69-23CF-44E3-9099-C40C66FF867C}">
              <a14:compatExt xmlns:a14="http://schemas.microsoft.com/office/drawing/2010/main" spid="_x0000_s2072"/>
            </a:ext>
            <a:ext uri="{FF2B5EF4-FFF2-40B4-BE49-F238E27FC236}">
              <a16:creationId xmlns:a16="http://schemas.microsoft.com/office/drawing/2014/main" id="{ABC170FA-9347-4A05-BC2F-82C7157ACD4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5" name="Drop Down 24" hidden="1">
          <a:extLst>
            <a:ext uri="{63B3BB69-23CF-44E3-9099-C40C66FF867C}">
              <a14:compatExt xmlns:a14="http://schemas.microsoft.com/office/drawing/2010/main" spid="_x0000_s2072"/>
            </a:ext>
            <a:ext uri="{FF2B5EF4-FFF2-40B4-BE49-F238E27FC236}">
              <a16:creationId xmlns:a16="http://schemas.microsoft.com/office/drawing/2014/main" id="{810D8394-4107-4190-A4AA-CAD673A2BDD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6" name="Drop Down 24" hidden="1">
          <a:extLst>
            <a:ext uri="{63B3BB69-23CF-44E3-9099-C40C66FF867C}">
              <a14:compatExt xmlns:a14="http://schemas.microsoft.com/office/drawing/2010/main" spid="_x0000_s2072"/>
            </a:ext>
            <a:ext uri="{FF2B5EF4-FFF2-40B4-BE49-F238E27FC236}">
              <a16:creationId xmlns:a16="http://schemas.microsoft.com/office/drawing/2014/main" id="{1A6F1901-822D-49E3-BA41-CD33E426079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7" name="Drop Down 24" hidden="1">
          <a:extLst>
            <a:ext uri="{63B3BB69-23CF-44E3-9099-C40C66FF867C}">
              <a14:compatExt xmlns:a14="http://schemas.microsoft.com/office/drawing/2010/main" spid="_x0000_s2072"/>
            </a:ext>
            <a:ext uri="{FF2B5EF4-FFF2-40B4-BE49-F238E27FC236}">
              <a16:creationId xmlns:a16="http://schemas.microsoft.com/office/drawing/2014/main" id="{8313CAAC-839F-43BD-A4CC-2095179013F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8" name="Drop Down 24" hidden="1">
          <a:extLst>
            <a:ext uri="{63B3BB69-23CF-44E3-9099-C40C66FF867C}">
              <a14:compatExt xmlns:a14="http://schemas.microsoft.com/office/drawing/2010/main" spid="_x0000_s2072"/>
            </a:ext>
            <a:ext uri="{FF2B5EF4-FFF2-40B4-BE49-F238E27FC236}">
              <a16:creationId xmlns:a16="http://schemas.microsoft.com/office/drawing/2014/main" id="{9B254517-E1EB-4ECA-894B-E5AFA5E61C4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49" name="Drop Down 24" hidden="1">
          <a:extLst>
            <a:ext uri="{63B3BB69-23CF-44E3-9099-C40C66FF867C}">
              <a14:compatExt xmlns:a14="http://schemas.microsoft.com/office/drawing/2010/main" spid="_x0000_s2072"/>
            </a:ext>
            <a:ext uri="{FF2B5EF4-FFF2-40B4-BE49-F238E27FC236}">
              <a16:creationId xmlns:a16="http://schemas.microsoft.com/office/drawing/2014/main" id="{24E5EEB8-7F2B-4DE5-9F9B-F29DB163408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50" name="Drop Down 24" hidden="1">
          <a:extLst>
            <a:ext uri="{63B3BB69-23CF-44E3-9099-C40C66FF867C}">
              <a14:compatExt xmlns:a14="http://schemas.microsoft.com/office/drawing/2010/main" spid="_x0000_s2072"/>
            </a:ext>
            <a:ext uri="{FF2B5EF4-FFF2-40B4-BE49-F238E27FC236}">
              <a16:creationId xmlns:a16="http://schemas.microsoft.com/office/drawing/2014/main" id="{994D863B-1ED7-42E6-A42E-8CB5AACE033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51" name="Drop Down 4" hidden="1">
          <a:extLst>
            <a:ext uri="{63B3BB69-23CF-44E3-9099-C40C66FF867C}">
              <a14:compatExt xmlns:a14="http://schemas.microsoft.com/office/drawing/2010/main" spid="_x0000_s2052"/>
            </a:ext>
            <a:ext uri="{FF2B5EF4-FFF2-40B4-BE49-F238E27FC236}">
              <a16:creationId xmlns:a16="http://schemas.microsoft.com/office/drawing/2014/main" id="{9F2E2CDE-9755-460E-BAAA-6AE490D56917}"/>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152" name="Drop Down 20" hidden="1">
          <a:extLst>
            <a:ext uri="{63B3BB69-23CF-44E3-9099-C40C66FF867C}">
              <a14:compatExt xmlns:a14="http://schemas.microsoft.com/office/drawing/2010/main" spid="_x0000_s2068"/>
            </a:ext>
            <a:ext uri="{FF2B5EF4-FFF2-40B4-BE49-F238E27FC236}">
              <a16:creationId xmlns:a16="http://schemas.microsoft.com/office/drawing/2014/main" id="{2F5B4E6E-C4E7-4A63-8F36-E45FA508A885}"/>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53" name="Drop Down 24" hidden="1">
          <a:extLst>
            <a:ext uri="{63B3BB69-23CF-44E3-9099-C40C66FF867C}">
              <a14:compatExt xmlns:a14="http://schemas.microsoft.com/office/drawing/2010/main" spid="_x0000_s2072"/>
            </a:ext>
            <a:ext uri="{FF2B5EF4-FFF2-40B4-BE49-F238E27FC236}">
              <a16:creationId xmlns:a16="http://schemas.microsoft.com/office/drawing/2014/main" id="{0A8E9DB5-F6FF-4316-9DA8-6775B5E499D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54" name="Drop Down 4" hidden="1">
          <a:extLst>
            <a:ext uri="{63B3BB69-23CF-44E3-9099-C40C66FF867C}">
              <a14:compatExt xmlns:a14="http://schemas.microsoft.com/office/drawing/2010/main" spid="_x0000_s2052"/>
            </a:ext>
            <a:ext uri="{FF2B5EF4-FFF2-40B4-BE49-F238E27FC236}">
              <a16:creationId xmlns:a16="http://schemas.microsoft.com/office/drawing/2014/main" id="{4AE02DEA-E450-4D0E-9A2F-0EB8AEB6E515}"/>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55" name="Drop Down 4" hidden="1">
          <a:extLst>
            <a:ext uri="{63B3BB69-23CF-44E3-9099-C40C66FF867C}">
              <a14:compatExt xmlns:a14="http://schemas.microsoft.com/office/drawing/2010/main" spid="_x0000_s2052"/>
            </a:ext>
            <a:ext uri="{FF2B5EF4-FFF2-40B4-BE49-F238E27FC236}">
              <a16:creationId xmlns:a16="http://schemas.microsoft.com/office/drawing/2014/main" id="{B3BD1496-F1AA-4520-B76A-430CAC134905}"/>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56" name="Drop Down 4" hidden="1">
          <a:extLst>
            <a:ext uri="{63B3BB69-23CF-44E3-9099-C40C66FF867C}">
              <a14:compatExt xmlns:a14="http://schemas.microsoft.com/office/drawing/2010/main" spid="_x0000_s2052"/>
            </a:ext>
            <a:ext uri="{FF2B5EF4-FFF2-40B4-BE49-F238E27FC236}">
              <a16:creationId xmlns:a16="http://schemas.microsoft.com/office/drawing/2014/main" id="{4D4496B2-C26B-4404-BB2D-A8F81486D82E}"/>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57" name="Drop Down 4" hidden="1">
          <a:extLst>
            <a:ext uri="{63B3BB69-23CF-44E3-9099-C40C66FF867C}">
              <a14:compatExt xmlns:a14="http://schemas.microsoft.com/office/drawing/2010/main" spid="_x0000_s2052"/>
            </a:ext>
            <a:ext uri="{FF2B5EF4-FFF2-40B4-BE49-F238E27FC236}">
              <a16:creationId xmlns:a16="http://schemas.microsoft.com/office/drawing/2014/main" id="{968B2998-2FCE-42F9-B6EF-DEBA484F3819}"/>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58" name="Drop Down 24" hidden="1">
          <a:extLst>
            <a:ext uri="{63B3BB69-23CF-44E3-9099-C40C66FF867C}">
              <a14:compatExt xmlns:a14="http://schemas.microsoft.com/office/drawing/2010/main" spid="_x0000_s2072"/>
            </a:ext>
            <a:ext uri="{FF2B5EF4-FFF2-40B4-BE49-F238E27FC236}">
              <a16:creationId xmlns:a16="http://schemas.microsoft.com/office/drawing/2014/main" id="{7ABD414C-8262-4B84-8B98-18F61C3F846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59" name="Drop Down 24" hidden="1">
          <a:extLst>
            <a:ext uri="{63B3BB69-23CF-44E3-9099-C40C66FF867C}">
              <a14:compatExt xmlns:a14="http://schemas.microsoft.com/office/drawing/2010/main" spid="_x0000_s2072"/>
            </a:ext>
            <a:ext uri="{FF2B5EF4-FFF2-40B4-BE49-F238E27FC236}">
              <a16:creationId xmlns:a16="http://schemas.microsoft.com/office/drawing/2014/main" id="{478A62D5-0B99-42DF-B41A-7A392109587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0" name="Drop Down 24" hidden="1">
          <a:extLst>
            <a:ext uri="{63B3BB69-23CF-44E3-9099-C40C66FF867C}">
              <a14:compatExt xmlns:a14="http://schemas.microsoft.com/office/drawing/2010/main" spid="_x0000_s2072"/>
            </a:ext>
            <a:ext uri="{FF2B5EF4-FFF2-40B4-BE49-F238E27FC236}">
              <a16:creationId xmlns:a16="http://schemas.microsoft.com/office/drawing/2014/main" id="{4967B650-2936-4FA5-AFE6-994183711BB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1" name="Drop Down 24" hidden="1">
          <a:extLst>
            <a:ext uri="{63B3BB69-23CF-44E3-9099-C40C66FF867C}">
              <a14:compatExt xmlns:a14="http://schemas.microsoft.com/office/drawing/2010/main" spid="_x0000_s2072"/>
            </a:ext>
            <a:ext uri="{FF2B5EF4-FFF2-40B4-BE49-F238E27FC236}">
              <a16:creationId xmlns:a16="http://schemas.microsoft.com/office/drawing/2014/main" id="{8E268D47-8777-48BD-A557-E12C64A1E71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2" name="Drop Down 24" hidden="1">
          <a:extLst>
            <a:ext uri="{63B3BB69-23CF-44E3-9099-C40C66FF867C}">
              <a14:compatExt xmlns:a14="http://schemas.microsoft.com/office/drawing/2010/main" spid="_x0000_s2072"/>
            </a:ext>
            <a:ext uri="{FF2B5EF4-FFF2-40B4-BE49-F238E27FC236}">
              <a16:creationId xmlns:a16="http://schemas.microsoft.com/office/drawing/2014/main" id="{4483FBDF-D50D-499E-AB12-8450E43C5F0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3" name="Drop Down 24" hidden="1">
          <a:extLst>
            <a:ext uri="{63B3BB69-23CF-44E3-9099-C40C66FF867C}">
              <a14:compatExt xmlns:a14="http://schemas.microsoft.com/office/drawing/2010/main" spid="_x0000_s2072"/>
            </a:ext>
            <a:ext uri="{FF2B5EF4-FFF2-40B4-BE49-F238E27FC236}">
              <a16:creationId xmlns:a16="http://schemas.microsoft.com/office/drawing/2014/main" id="{BD022B05-423E-48E2-8D48-8BA77EC991C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4" name="Drop Down 24" hidden="1">
          <a:extLst>
            <a:ext uri="{63B3BB69-23CF-44E3-9099-C40C66FF867C}">
              <a14:compatExt xmlns:a14="http://schemas.microsoft.com/office/drawing/2010/main" spid="_x0000_s2072"/>
            </a:ext>
            <a:ext uri="{FF2B5EF4-FFF2-40B4-BE49-F238E27FC236}">
              <a16:creationId xmlns:a16="http://schemas.microsoft.com/office/drawing/2014/main" id="{A16B1E61-E841-42E8-A989-36DADBE7A27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5" name="Drop Down 24" hidden="1">
          <a:extLst>
            <a:ext uri="{63B3BB69-23CF-44E3-9099-C40C66FF867C}">
              <a14:compatExt xmlns:a14="http://schemas.microsoft.com/office/drawing/2010/main" spid="_x0000_s2072"/>
            </a:ext>
            <a:ext uri="{FF2B5EF4-FFF2-40B4-BE49-F238E27FC236}">
              <a16:creationId xmlns:a16="http://schemas.microsoft.com/office/drawing/2014/main" id="{8BA63342-8B8D-406E-A4D8-DABF071DA68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6" name="Drop Down 24" hidden="1">
          <a:extLst>
            <a:ext uri="{63B3BB69-23CF-44E3-9099-C40C66FF867C}">
              <a14:compatExt xmlns:a14="http://schemas.microsoft.com/office/drawing/2010/main" spid="_x0000_s2072"/>
            </a:ext>
            <a:ext uri="{FF2B5EF4-FFF2-40B4-BE49-F238E27FC236}">
              <a16:creationId xmlns:a16="http://schemas.microsoft.com/office/drawing/2014/main" id="{AB2A0D51-9D43-4A37-8A58-2B5DB400FBC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67" name="Drop Down 4" hidden="1">
          <a:extLst>
            <a:ext uri="{63B3BB69-23CF-44E3-9099-C40C66FF867C}">
              <a14:compatExt xmlns:a14="http://schemas.microsoft.com/office/drawing/2010/main" spid="_x0000_s2052"/>
            </a:ext>
            <a:ext uri="{FF2B5EF4-FFF2-40B4-BE49-F238E27FC236}">
              <a16:creationId xmlns:a16="http://schemas.microsoft.com/office/drawing/2014/main" id="{3A6D9453-D1B1-4307-B203-9EB2CC56C733}"/>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168" name="Drop Down 20" hidden="1">
          <a:extLst>
            <a:ext uri="{63B3BB69-23CF-44E3-9099-C40C66FF867C}">
              <a14:compatExt xmlns:a14="http://schemas.microsoft.com/office/drawing/2010/main" spid="_x0000_s2068"/>
            </a:ext>
            <a:ext uri="{FF2B5EF4-FFF2-40B4-BE49-F238E27FC236}">
              <a16:creationId xmlns:a16="http://schemas.microsoft.com/office/drawing/2014/main" id="{7AF38B46-DF3B-4BB3-935D-81A10F58C78F}"/>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69" name="Drop Down 24" hidden="1">
          <a:extLst>
            <a:ext uri="{63B3BB69-23CF-44E3-9099-C40C66FF867C}">
              <a14:compatExt xmlns:a14="http://schemas.microsoft.com/office/drawing/2010/main" spid="_x0000_s2072"/>
            </a:ext>
            <a:ext uri="{FF2B5EF4-FFF2-40B4-BE49-F238E27FC236}">
              <a16:creationId xmlns:a16="http://schemas.microsoft.com/office/drawing/2014/main" id="{58151149-6CE5-4FA6-B28A-28B5713B754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70" name="Drop Down 4" hidden="1">
          <a:extLst>
            <a:ext uri="{63B3BB69-23CF-44E3-9099-C40C66FF867C}">
              <a14:compatExt xmlns:a14="http://schemas.microsoft.com/office/drawing/2010/main" spid="_x0000_s2052"/>
            </a:ext>
            <a:ext uri="{FF2B5EF4-FFF2-40B4-BE49-F238E27FC236}">
              <a16:creationId xmlns:a16="http://schemas.microsoft.com/office/drawing/2014/main" id="{8A712118-5323-4F6C-B5B6-D7431B7471E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71" name="Drop Down 4" hidden="1">
          <a:extLst>
            <a:ext uri="{63B3BB69-23CF-44E3-9099-C40C66FF867C}">
              <a14:compatExt xmlns:a14="http://schemas.microsoft.com/office/drawing/2010/main" spid="_x0000_s2052"/>
            </a:ext>
            <a:ext uri="{FF2B5EF4-FFF2-40B4-BE49-F238E27FC236}">
              <a16:creationId xmlns:a16="http://schemas.microsoft.com/office/drawing/2014/main" id="{76DF316F-46D7-45D6-816F-D4CFE137C3AB}"/>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72" name="Drop Down 4" hidden="1">
          <a:extLst>
            <a:ext uri="{63B3BB69-23CF-44E3-9099-C40C66FF867C}">
              <a14:compatExt xmlns:a14="http://schemas.microsoft.com/office/drawing/2010/main" spid="_x0000_s2052"/>
            </a:ext>
            <a:ext uri="{FF2B5EF4-FFF2-40B4-BE49-F238E27FC236}">
              <a16:creationId xmlns:a16="http://schemas.microsoft.com/office/drawing/2014/main" id="{6A8E259D-4799-4EC5-847F-251ECEE828A5}"/>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73" name="Drop Down 4" hidden="1">
          <a:extLst>
            <a:ext uri="{63B3BB69-23CF-44E3-9099-C40C66FF867C}">
              <a14:compatExt xmlns:a14="http://schemas.microsoft.com/office/drawing/2010/main" spid="_x0000_s2052"/>
            </a:ext>
            <a:ext uri="{FF2B5EF4-FFF2-40B4-BE49-F238E27FC236}">
              <a16:creationId xmlns:a16="http://schemas.microsoft.com/office/drawing/2014/main" id="{E827FC8E-A877-4325-90F8-D182CA2AD5C0}"/>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74" name="Drop Down 24" hidden="1">
          <a:extLst>
            <a:ext uri="{63B3BB69-23CF-44E3-9099-C40C66FF867C}">
              <a14:compatExt xmlns:a14="http://schemas.microsoft.com/office/drawing/2010/main" spid="_x0000_s2072"/>
            </a:ext>
            <a:ext uri="{FF2B5EF4-FFF2-40B4-BE49-F238E27FC236}">
              <a16:creationId xmlns:a16="http://schemas.microsoft.com/office/drawing/2014/main" id="{DA954DD4-A4B0-4CF7-82AB-D5DD11ADC253}"/>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75" name="Drop Down 24" hidden="1">
          <a:extLst>
            <a:ext uri="{63B3BB69-23CF-44E3-9099-C40C66FF867C}">
              <a14:compatExt xmlns:a14="http://schemas.microsoft.com/office/drawing/2010/main" spid="_x0000_s2072"/>
            </a:ext>
            <a:ext uri="{FF2B5EF4-FFF2-40B4-BE49-F238E27FC236}">
              <a16:creationId xmlns:a16="http://schemas.microsoft.com/office/drawing/2014/main" id="{575513F8-6E06-4AD4-983A-46D16FA9656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76" name="Drop Down 24" hidden="1">
          <a:extLst>
            <a:ext uri="{63B3BB69-23CF-44E3-9099-C40C66FF867C}">
              <a14:compatExt xmlns:a14="http://schemas.microsoft.com/office/drawing/2010/main" spid="_x0000_s2072"/>
            </a:ext>
            <a:ext uri="{FF2B5EF4-FFF2-40B4-BE49-F238E27FC236}">
              <a16:creationId xmlns:a16="http://schemas.microsoft.com/office/drawing/2014/main" id="{087EBA71-0BE7-4CDD-A80B-A8B54194AED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77" name="Drop Down 24" hidden="1">
          <a:extLst>
            <a:ext uri="{63B3BB69-23CF-44E3-9099-C40C66FF867C}">
              <a14:compatExt xmlns:a14="http://schemas.microsoft.com/office/drawing/2010/main" spid="_x0000_s2072"/>
            </a:ext>
            <a:ext uri="{FF2B5EF4-FFF2-40B4-BE49-F238E27FC236}">
              <a16:creationId xmlns:a16="http://schemas.microsoft.com/office/drawing/2014/main" id="{33D1A0D3-B9B4-475C-8C11-3A90187E204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78" name="Drop Down 24" hidden="1">
          <a:extLst>
            <a:ext uri="{63B3BB69-23CF-44E3-9099-C40C66FF867C}">
              <a14:compatExt xmlns:a14="http://schemas.microsoft.com/office/drawing/2010/main" spid="_x0000_s2072"/>
            </a:ext>
            <a:ext uri="{FF2B5EF4-FFF2-40B4-BE49-F238E27FC236}">
              <a16:creationId xmlns:a16="http://schemas.microsoft.com/office/drawing/2014/main" id="{730BFC4B-A557-4A18-A971-71BC55C23FB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79" name="Drop Down 24" hidden="1">
          <a:extLst>
            <a:ext uri="{63B3BB69-23CF-44E3-9099-C40C66FF867C}">
              <a14:compatExt xmlns:a14="http://schemas.microsoft.com/office/drawing/2010/main" spid="_x0000_s2072"/>
            </a:ext>
            <a:ext uri="{FF2B5EF4-FFF2-40B4-BE49-F238E27FC236}">
              <a16:creationId xmlns:a16="http://schemas.microsoft.com/office/drawing/2014/main" id="{12664E57-B235-4BCE-8DAE-8B1FAFE1A821}"/>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80" name="Drop Down 24" hidden="1">
          <a:extLst>
            <a:ext uri="{63B3BB69-23CF-44E3-9099-C40C66FF867C}">
              <a14:compatExt xmlns:a14="http://schemas.microsoft.com/office/drawing/2010/main" spid="_x0000_s2072"/>
            </a:ext>
            <a:ext uri="{FF2B5EF4-FFF2-40B4-BE49-F238E27FC236}">
              <a16:creationId xmlns:a16="http://schemas.microsoft.com/office/drawing/2014/main" id="{A9EE1A18-669F-4CAD-9E8D-ED586AC392E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81" name="Drop Down 24" hidden="1">
          <a:extLst>
            <a:ext uri="{63B3BB69-23CF-44E3-9099-C40C66FF867C}">
              <a14:compatExt xmlns:a14="http://schemas.microsoft.com/office/drawing/2010/main" spid="_x0000_s2072"/>
            </a:ext>
            <a:ext uri="{FF2B5EF4-FFF2-40B4-BE49-F238E27FC236}">
              <a16:creationId xmlns:a16="http://schemas.microsoft.com/office/drawing/2014/main" id="{EDF43527-EF03-4699-A790-488BD2BB70F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82" name="Drop Down 24" hidden="1">
          <a:extLst>
            <a:ext uri="{63B3BB69-23CF-44E3-9099-C40C66FF867C}">
              <a14:compatExt xmlns:a14="http://schemas.microsoft.com/office/drawing/2010/main" spid="_x0000_s2072"/>
            </a:ext>
            <a:ext uri="{FF2B5EF4-FFF2-40B4-BE49-F238E27FC236}">
              <a16:creationId xmlns:a16="http://schemas.microsoft.com/office/drawing/2014/main" id="{A359CFB4-393E-46CE-8D9A-0B9A2C0F66E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83" name="Drop Down 4" hidden="1">
          <a:extLst>
            <a:ext uri="{63B3BB69-23CF-44E3-9099-C40C66FF867C}">
              <a14:compatExt xmlns:a14="http://schemas.microsoft.com/office/drawing/2010/main" spid="_x0000_s2052"/>
            </a:ext>
            <a:ext uri="{FF2B5EF4-FFF2-40B4-BE49-F238E27FC236}">
              <a16:creationId xmlns:a16="http://schemas.microsoft.com/office/drawing/2014/main" id="{2AC5A79F-6178-4FCD-96DD-7A5CFD4DC06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184" name="Drop Down 20" hidden="1">
          <a:extLst>
            <a:ext uri="{63B3BB69-23CF-44E3-9099-C40C66FF867C}">
              <a14:compatExt xmlns:a14="http://schemas.microsoft.com/office/drawing/2010/main" spid="_x0000_s2068"/>
            </a:ext>
            <a:ext uri="{FF2B5EF4-FFF2-40B4-BE49-F238E27FC236}">
              <a16:creationId xmlns:a16="http://schemas.microsoft.com/office/drawing/2014/main" id="{5EBF7ED8-2419-42DE-BB7A-A21168A119CE}"/>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85" name="Drop Down 24" hidden="1">
          <a:extLst>
            <a:ext uri="{63B3BB69-23CF-44E3-9099-C40C66FF867C}">
              <a14:compatExt xmlns:a14="http://schemas.microsoft.com/office/drawing/2010/main" spid="_x0000_s2072"/>
            </a:ext>
            <a:ext uri="{FF2B5EF4-FFF2-40B4-BE49-F238E27FC236}">
              <a16:creationId xmlns:a16="http://schemas.microsoft.com/office/drawing/2014/main" id="{721BFD1D-7432-4D06-ACFA-748DA9777E9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86" name="Drop Down 4" hidden="1">
          <a:extLst>
            <a:ext uri="{63B3BB69-23CF-44E3-9099-C40C66FF867C}">
              <a14:compatExt xmlns:a14="http://schemas.microsoft.com/office/drawing/2010/main" spid="_x0000_s2052"/>
            </a:ext>
            <a:ext uri="{FF2B5EF4-FFF2-40B4-BE49-F238E27FC236}">
              <a16:creationId xmlns:a16="http://schemas.microsoft.com/office/drawing/2014/main" id="{CA023BE7-6F96-475E-96FE-1FFC425C4FD9}"/>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87" name="Drop Down 4" hidden="1">
          <a:extLst>
            <a:ext uri="{63B3BB69-23CF-44E3-9099-C40C66FF867C}">
              <a14:compatExt xmlns:a14="http://schemas.microsoft.com/office/drawing/2010/main" spid="_x0000_s2052"/>
            </a:ext>
            <a:ext uri="{FF2B5EF4-FFF2-40B4-BE49-F238E27FC236}">
              <a16:creationId xmlns:a16="http://schemas.microsoft.com/office/drawing/2014/main" id="{A4FB6E26-7790-40B4-9B81-CD05A446F5A1}"/>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88" name="Drop Down 4" hidden="1">
          <a:extLst>
            <a:ext uri="{63B3BB69-23CF-44E3-9099-C40C66FF867C}">
              <a14:compatExt xmlns:a14="http://schemas.microsoft.com/office/drawing/2010/main" spid="_x0000_s2052"/>
            </a:ext>
            <a:ext uri="{FF2B5EF4-FFF2-40B4-BE49-F238E27FC236}">
              <a16:creationId xmlns:a16="http://schemas.microsoft.com/office/drawing/2014/main" id="{359622F9-99D5-4C14-87B9-506D053C0E61}"/>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189" name="Drop Down 4" hidden="1">
          <a:extLst>
            <a:ext uri="{63B3BB69-23CF-44E3-9099-C40C66FF867C}">
              <a14:compatExt xmlns:a14="http://schemas.microsoft.com/office/drawing/2010/main" spid="_x0000_s2052"/>
            </a:ext>
            <a:ext uri="{FF2B5EF4-FFF2-40B4-BE49-F238E27FC236}">
              <a16:creationId xmlns:a16="http://schemas.microsoft.com/office/drawing/2014/main" id="{62F35586-2D3A-4236-88C6-CE2712E4348B}"/>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0" name="Drop Down 24" hidden="1">
          <a:extLst>
            <a:ext uri="{63B3BB69-23CF-44E3-9099-C40C66FF867C}">
              <a14:compatExt xmlns:a14="http://schemas.microsoft.com/office/drawing/2010/main" spid="_x0000_s2072"/>
            </a:ext>
            <a:ext uri="{FF2B5EF4-FFF2-40B4-BE49-F238E27FC236}">
              <a16:creationId xmlns:a16="http://schemas.microsoft.com/office/drawing/2014/main" id="{BD63AB6A-464B-43C6-B821-74143BC617F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1" name="Drop Down 24" hidden="1">
          <a:extLst>
            <a:ext uri="{63B3BB69-23CF-44E3-9099-C40C66FF867C}">
              <a14:compatExt xmlns:a14="http://schemas.microsoft.com/office/drawing/2010/main" spid="_x0000_s2072"/>
            </a:ext>
            <a:ext uri="{FF2B5EF4-FFF2-40B4-BE49-F238E27FC236}">
              <a16:creationId xmlns:a16="http://schemas.microsoft.com/office/drawing/2014/main" id="{4E9787D0-03DA-4FAB-8B48-A1BAB294540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2" name="Drop Down 24" hidden="1">
          <a:extLst>
            <a:ext uri="{63B3BB69-23CF-44E3-9099-C40C66FF867C}">
              <a14:compatExt xmlns:a14="http://schemas.microsoft.com/office/drawing/2010/main" spid="_x0000_s2072"/>
            </a:ext>
            <a:ext uri="{FF2B5EF4-FFF2-40B4-BE49-F238E27FC236}">
              <a16:creationId xmlns:a16="http://schemas.microsoft.com/office/drawing/2014/main" id="{3343F2E7-1E70-43E1-AB7B-F8D2694D4A4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3" name="Drop Down 24" hidden="1">
          <a:extLst>
            <a:ext uri="{63B3BB69-23CF-44E3-9099-C40C66FF867C}">
              <a14:compatExt xmlns:a14="http://schemas.microsoft.com/office/drawing/2010/main" spid="_x0000_s2072"/>
            </a:ext>
            <a:ext uri="{FF2B5EF4-FFF2-40B4-BE49-F238E27FC236}">
              <a16:creationId xmlns:a16="http://schemas.microsoft.com/office/drawing/2014/main" id="{996789AE-B373-46EF-A71E-57E3BA19A7D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4" name="Drop Down 24" hidden="1">
          <a:extLst>
            <a:ext uri="{63B3BB69-23CF-44E3-9099-C40C66FF867C}">
              <a14:compatExt xmlns:a14="http://schemas.microsoft.com/office/drawing/2010/main" spid="_x0000_s2072"/>
            </a:ext>
            <a:ext uri="{FF2B5EF4-FFF2-40B4-BE49-F238E27FC236}">
              <a16:creationId xmlns:a16="http://schemas.microsoft.com/office/drawing/2014/main" id="{560C716F-B7E7-4C24-BA74-207D8C6F79CA}"/>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5" name="Drop Down 24" hidden="1">
          <a:extLst>
            <a:ext uri="{63B3BB69-23CF-44E3-9099-C40C66FF867C}">
              <a14:compatExt xmlns:a14="http://schemas.microsoft.com/office/drawing/2010/main" spid="_x0000_s2072"/>
            </a:ext>
            <a:ext uri="{FF2B5EF4-FFF2-40B4-BE49-F238E27FC236}">
              <a16:creationId xmlns:a16="http://schemas.microsoft.com/office/drawing/2014/main" id="{AF92EF65-F3D3-4BAF-8E2A-7C8440F30314}"/>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6" name="Drop Down 24" hidden="1">
          <a:extLst>
            <a:ext uri="{63B3BB69-23CF-44E3-9099-C40C66FF867C}">
              <a14:compatExt xmlns:a14="http://schemas.microsoft.com/office/drawing/2010/main" spid="_x0000_s2072"/>
            </a:ext>
            <a:ext uri="{FF2B5EF4-FFF2-40B4-BE49-F238E27FC236}">
              <a16:creationId xmlns:a16="http://schemas.microsoft.com/office/drawing/2014/main" id="{FAD5A2D9-FD37-48BA-93ED-BAB9FC8CDF3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7" name="Drop Down 24" hidden="1">
          <a:extLst>
            <a:ext uri="{63B3BB69-23CF-44E3-9099-C40C66FF867C}">
              <a14:compatExt xmlns:a14="http://schemas.microsoft.com/office/drawing/2010/main" spid="_x0000_s2072"/>
            </a:ext>
            <a:ext uri="{FF2B5EF4-FFF2-40B4-BE49-F238E27FC236}">
              <a16:creationId xmlns:a16="http://schemas.microsoft.com/office/drawing/2014/main" id="{C427DC6B-D15B-42D2-B8FE-86186EAB68A9}"/>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198" name="Drop Down 24" hidden="1">
          <a:extLst>
            <a:ext uri="{63B3BB69-23CF-44E3-9099-C40C66FF867C}">
              <a14:compatExt xmlns:a14="http://schemas.microsoft.com/office/drawing/2010/main" spid="_x0000_s2072"/>
            </a:ext>
            <a:ext uri="{FF2B5EF4-FFF2-40B4-BE49-F238E27FC236}">
              <a16:creationId xmlns:a16="http://schemas.microsoft.com/office/drawing/2014/main" id="{69438573-9773-4AB9-B32E-92B3993DDA2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199" name="Drop Down 4" hidden="1">
          <a:extLst>
            <a:ext uri="{63B3BB69-23CF-44E3-9099-C40C66FF867C}">
              <a14:compatExt xmlns:a14="http://schemas.microsoft.com/office/drawing/2010/main" spid="_x0000_s2052"/>
            </a:ext>
            <a:ext uri="{FF2B5EF4-FFF2-40B4-BE49-F238E27FC236}">
              <a16:creationId xmlns:a16="http://schemas.microsoft.com/office/drawing/2014/main" id="{81B54533-A84A-42CD-9300-3E26D2BB62BD}"/>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200" name="Drop Down 20" hidden="1">
          <a:extLst>
            <a:ext uri="{63B3BB69-23CF-44E3-9099-C40C66FF867C}">
              <a14:compatExt xmlns:a14="http://schemas.microsoft.com/office/drawing/2010/main" spid="_x0000_s2068"/>
            </a:ext>
            <a:ext uri="{FF2B5EF4-FFF2-40B4-BE49-F238E27FC236}">
              <a16:creationId xmlns:a16="http://schemas.microsoft.com/office/drawing/2014/main" id="{2E2C16D7-D631-4AE2-B166-D3B182285991}"/>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01" name="Drop Down 24" hidden="1">
          <a:extLst>
            <a:ext uri="{63B3BB69-23CF-44E3-9099-C40C66FF867C}">
              <a14:compatExt xmlns:a14="http://schemas.microsoft.com/office/drawing/2010/main" spid="_x0000_s2072"/>
            </a:ext>
            <a:ext uri="{FF2B5EF4-FFF2-40B4-BE49-F238E27FC236}">
              <a16:creationId xmlns:a16="http://schemas.microsoft.com/office/drawing/2014/main" id="{2058F606-7382-4856-BFEB-5EB1E36AB1E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02" name="Drop Down 4" hidden="1">
          <a:extLst>
            <a:ext uri="{63B3BB69-23CF-44E3-9099-C40C66FF867C}">
              <a14:compatExt xmlns:a14="http://schemas.microsoft.com/office/drawing/2010/main" spid="_x0000_s2052"/>
            </a:ext>
            <a:ext uri="{FF2B5EF4-FFF2-40B4-BE49-F238E27FC236}">
              <a16:creationId xmlns:a16="http://schemas.microsoft.com/office/drawing/2014/main" id="{47CED1B4-F0EB-4654-BE4D-46BB29EC06AA}"/>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03" name="Drop Down 4" hidden="1">
          <a:extLst>
            <a:ext uri="{63B3BB69-23CF-44E3-9099-C40C66FF867C}">
              <a14:compatExt xmlns:a14="http://schemas.microsoft.com/office/drawing/2010/main" spid="_x0000_s2052"/>
            </a:ext>
            <a:ext uri="{FF2B5EF4-FFF2-40B4-BE49-F238E27FC236}">
              <a16:creationId xmlns:a16="http://schemas.microsoft.com/office/drawing/2014/main" id="{1ED830D3-D255-4D6E-84A5-997EDF4AAC51}"/>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04" name="Drop Down 4" hidden="1">
          <a:extLst>
            <a:ext uri="{63B3BB69-23CF-44E3-9099-C40C66FF867C}">
              <a14:compatExt xmlns:a14="http://schemas.microsoft.com/office/drawing/2010/main" spid="_x0000_s2052"/>
            </a:ext>
            <a:ext uri="{FF2B5EF4-FFF2-40B4-BE49-F238E27FC236}">
              <a16:creationId xmlns:a16="http://schemas.microsoft.com/office/drawing/2014/main" id="{752BA507-A149-4254-9EB9-604B822AAC95}"/>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05" name="Drop Down 4" hidden="1">
          <a:extLst>
            <a:ext uri="{63B3BB69-23CF-44E3-9099-C40C66FF867C}">
              <a14:compatExt xmlns:a14="http://schemas.microsoft.com/office/drawing/2010/main" spid="_x0000_s2052"/>
            </a:ext>
            <a:ext uri="{FF2B5EF4-FFF2-40B4-BE49-F238E27FC236}">
              <a16:creationId xmlns:a16="http://schemas.microsoft.com/office/drawing/2014/main" id="{A3DC2F06-3751-4929-82BD-847D28EDB91C}"/>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06" name="Drop Down 24" hidden="1">
          <a:extLst>
            <a:ext uri="{63B3BB69-23CF-44E3-9099-C40C66FF867C}">
              <a14:compatExt xmlns:a14="http://schemas.microsoft.com/office/drawing/2010/main" spid="_x0000_s2072"/>
            </a:ext>
            <a:ext uri="{FF2B5EF4-FFF2-40B4-BE49-F238E27FC236}">
              <a16:creationId xmlns:a16="http://schemas.microsoft.com/office/drawing/2014/main" id="{6F047DB5-D379-4118-B3E9-167617E8FF20}"/>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07" name="Drop Down 24" hidden="1">
          <a:extLst>
            <a:ext uri="{63B3BB69-23CF-44E3-9099-C40C66FF867C}">
              <a14:compatExt xmlns:a14="http://schemas.microsoft.com/office/drawing/2010/main" spid="_x0000_s2072"/>
            </a:ext>
            <a:ext uri="{FF2B5EF4-FFF2-40B4-BE49-F238E27FC236}">
              <a16:creationId xmlns:a16="http://schemas.microsoft.com/office/drawing/2014/main" id="{EDDD75C6-B4CB-4A2F-B10D-96769A0FB46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08" name="Drop Down 24" hidden="1">
          <a:extLst>
            <a:ext uri="{63B3BB69-23CF-44E3-9099-C40C66FF867C}">
              <a14:compatExt xmlns:a14="http://schemas.microsoft.com/office/drawing/2010/main" spid="_x0000_s2072"/>
            </a:ext>
            <a:ext uri="{FF2B5EF4-FFF2-40B4-BE49-F238E27FC236}">
              <a16:creationId xmlns:a16="http://schemas.microsoft.com/office/drawing/2014/main" id="{A515C2B0-95F6-4CB6-B5F3-BFBB687C597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09" name="Drop Down 24" hidden="1">
          <a:extLst>
            <a:ext uri="{63B3BB69-23CF-44E3-9099-C40C66FF867C}">
              <a14:compatExt xmlns:a14="http://schemas.microsoft.com/office/drawing/2010/main" spid="_x0000_s2072"/>
            </a:ext>
            <a:ext uri="{FF2B5EF4-FFF2-40B4-BE49-F238E27FC236}">
              <a16:creationId xmlns:a16="http://schemas.microsoft.com/office/drawing/2014/main" id="{FCF99B67-48BD-4A1B-9DD4-B2E86839FD5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10" name="Drop Down 24" hidden="1">
          <a:extLst>
            <a:ext uri="{63B3BB69-23CF-44E3-9099-C40C66FF867C}">
              <a14:compatExt xmlns:a14="http://schemas.microsoft.com/office/drawing/2010/main" spid="_x0000_s2072"/>
            </a:ext>
            <a:ext uri="{FF2B5EF4-FFF2-40B4-BE49-F238E27FC236}">
              <a16:creationId xmlns:a16="http://schemas.microsoft.com/office/drawing/2014/main" id="{E1998497-0F71-4A92-8C1E-931DFE74054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11" name="Drop Down 24" hidden="1">
          <a:extLst>
            <a:ext uri="{63B3BB69-23CF-44E3-9099-C40C66FF867C}">
              <a14:compatExt xmlns:a14="http://schemas.microsoft.com/office/drawing/2010/main" spid="_x0000_s2072"/>
            </a:ext>
            <a:ext uri="{FF2B5EF4-FFF2-40B4-BE49-F238E27FC236}">
              <a16:creationId xmlns:a16="http://schemas.microsoft.com/office/drawing/2014/main" id="{D5707211-DA87-4F39-BC96-7ABAB4C66C2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12" name="Drop Down 24" hidden="1">
          <a:extLst>
            <a:ext uri="{63B3BB69-23CF-44E3-9099-C40C66FF867C}">
              <a14:compatExt xmlns:a14="http://schemas.microsoft.com/office/drawing/2010/main" spid="_x0000_s2072"/>
            </a:ext>
            <a:ext uri="{FF2B5EF4-FFF2-40B4-BE49-F238E27FC236}">
              <a16:creationId xmlns:a16="http://schemas.microsoft.com/office/drawing/2014/main" id="{4B5F289C-73F2-4E14-918C-EDE6E4B6C08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13" name="Drop Down 24" hidden="1">
          <a:extLst>
            <a:ext uri="{63B3BB69-23CF-44E3-9099-C40C66FF867C}">
              <a14:compatExt xmlns:a14="http://schemas.microsoft.com/office/drawing/2010/main" spid="_x0000_s2072"/>
            </a:ext>
            <a:ext uri="{FF2B5EF4-FFF2-40B4-BE49-F238E27FC236}">
              <a16:creationId xmlns:a16="http://schemas.microsoft.com/office/drawing/2014/main" id="{D90B9A27-0DD4-4326-B5AA-7FE7183E677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14" name="Drop Down 24" hidden="1">
          <a:extLst>
            <a:ext uri="{63B3BB69-23CF-44E3-9099-C40C66FF867C}">
              <a14:compatExt xmlns:a14="http://schemas.microsoft.com/office/drawing/2010/main" spid="_x0000_s2072"/>
            </a:ext>
            <a:ext uri="{FF2B5EF4-FFF2-40B4-BE49-F238E27FC236}">
              <a16:creationId xmlns:a16="http://schemas.microsoft.com/office/drawing/2014/main" id="{60BA2DF1-5A89-40DC-9B04-E46E7CB69559}"/>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15" name="Drop Down 4" hidden="1">
          <a:extLst>
            <a:ext uri="{63B3BB69-23CF-44E3-9099-C40C66FF867C}">
              <a14:compatExt xmlns:a14="http://schemas.microsoft.com/office/drawing/2010/main" spid="_x0000_s2052"/>
            </a:ext>
            <a:ext uri="{FF2B5EF4-FFF2-40B4-BE49-F238E27FC236}">
              <a16:creationId xmlns:a16="http://schemas.microsoft.com/office/drawing/2014/main" id="{D6B24624-95E2-4C7C-A6A8-D317303AFCE9}"/>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216" name="Drop Down 20" hidden="1">
          <a:extLst>
            <a:ext uri="{63B3BB69-23CF-44E3-9099-C40C66FF867C}">
              <a14:compatExt xmlns:a14="http://schemas.microsoft.com/office/drawing/2010/main" spid="_x0000_s2068"/>
            </a:ext>
            <a:ext uri="{FF2B5EF4-FFF2-40B4-BE49-F238E27FC236}">
              <a16:creationId xmlns:a16="http://schemas.microsoft.com/office/drawing/2014/main" id="{A05C5F9D-295F-4C37-A2F8-2B895402F849}"/>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17" name="Drop Down 24" hidden="1">
          <a:extLst>
            <a:ext uri="{63B3BB69-23CF-44E3-9099-C40C66FF867C}">
              <a14:compatExt xmlns:a14="http://schemas.microsoft.com/office/drawing/2010/main" spid="_x0000_s2072"/>
            </a:ext>
            <a:ext uri="{FF2B5EF4-FFF2-40B4-BE49-F238E27FC236}">
              <a16:creationId xmlns:a16="http://schemas.microsoft.com/office/drawing/2014/main" id="{452056DC-9384-4E93-8FDD-C82453564C8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18" name="Drop Down 4" hidden="1">
          <a:extLst>
            <a:ext uri="{63B3BB69-23CF-44E3-9099-C40C66FF867C}">
              <a14:compatExt xmlns:a14="http://schemas.microsoft.com/office/drawing/2010/main" spid="_x0000_s2052"/>
            </a:ext>
            <a:ext uri="{FF2B5EF4-FFF2-40B4-BE49-F238E27FC236}">
              <a16:creationId xmlns:a16="http://schemas.microsoft.com/office/drawing/2014/main" id="{63DAFB56-895F-4A72-83E2-F9D3E0281344}"/>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19" name="Drop Down 4" hidden="1">
          <a:extLst>
            <a:ext uri="{63B3BB69-23CF-44E3-9099-C40C66FF867C}">
              <a14:compatExt xmlns:a14="http://schemas.microsoft.com/office/drawing/2010/main" spid="_x0000_s2052"/>
            </a:ext>
            <a:ext uri="{FF2B5EF4-FFF2-40B4-BE49-F238E27FC236}">
              <a16:creationId xmlns:a16="http://schemas.microsoft.com/office/drawing/2014/main" id="{2B909409-95E7-4A2E-81E0-9E72C2837777}"/>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20" name="Drop Down 4" hidden="1">
          <a:extLst>
            <a:ext uri="{63B3BB69-23CF-44E3-9099-C40C66FF867C}">
              <a14:compatExt xmlns:a14="http://schemas.microsoft.com/office/drawing/2010/main" spid="_x0000_s2052"/>
            </a:ext>
            <a:ext uri="{FF2B5EF4-FFF2-40B4-BE49-F238E27FC236}">
              <a16:creationId xmlns:a16="http://schemas.microsoft.com/office/drawing/2014/main" id="{B760AF04-CD38-4EA5-8EF4-1E4A660B2C4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21" name="Drop Down 4" hidden="1">
          <a:extLst>
            <a:ext uri="{63B3BB69-23CF-44E3-9099-C40C66FF867C}">
              <a14:compatExt xmlns:a14="http://schemas.microsoft.com/office/drawing/2010/main" spid="_x0000_s2052"/>
            </a:ext>
            <a:ext uri="{FF2B5EF4-FFF2-40B4-BE49-F238E27FC236}">
              <a16:creationId xmlns:a16="http://schemas.microsoft.com/office/drawing/2014/main" id="{8EA85E5F-BFF4-4F8F-86AD-EA3E6C4D8800}"/>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2" name="Drop Down 24" hidden="1">
          <a:extLst>
            <a:ext uri="{63B3BB69-23CF-44E3-9099-C40C66FF867C}">
              <a14:compatExt xmlns:a14="http://schemas.microsoft.com/office/drawing/2010/main" spid="_x0000_s2072"/>
            </a:ext>
            <a:ext uri="{FF2B5EF4-FFF2-40B4-BE49-F238E27FC236}">
              <a16:creationId xmlns:a16="http://schemas.microsoft.com/office/drawing/2014/main" id="{AF4B3EA4-5F7C-4670-846C-390E7A451B7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3" name="Drop Down 24" hidden="1">
          <a:extLst>
            <a:ext uri="{63B3BB69-23CF-44E3-9099-C40C66FF867C}">
              <a14:compatExt xmlns:a14="http://schemas.microsoft.com/office/drawing/2010/main" spid="_x0000_s2072"/>
            </a:ext>
            <a:ext uri="{FF2B5EF4-FFF2-40B4-BE49-F238E27FC236}">
              <a16:creationId xmlns:a16="http://schemas.microsoft.com/office/drawing/2014/main" id="{CFAA5212-CD72-4D59-8316-939B6599F22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4" name="Drop Down 24" hidden="1">
          <a:extLst>
            <a:ext uri="{63B3BB69-23CF-44E3-9099-C40C66FF867C}">
              <a14:compatExt xmlns:a14="http://schemas.microsoft.com/office/drawing/2010/main" spid="_x0000_s2072"/>
            </a:ext>
            <a:ext uri="{FF2B5EF4-FFF2-40B4-BE49-F238E27FC236}">
              <a16:creationId xmlns:a16="http://schemas.microsoft.com/office/drawing/2014/main" id="{9934F6DB-55AB-4A4E-A0CB-C0C23DEB76DB}"/>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5" name="Drop Down 24" hidden="1">
          <a:extLst>
            <a:ext uri="{63B3BB69-23CF-44E3-9099-C40C66FF867C}">
              <a14:compatExt xmlns:a14="http://schemas.microsoft.com/office/drawing/2010/main" spid="_x0000_s2072"/>
            </a:ext>
            <a:ext uri="{FF2B5EF4-FFF2-40B4-BE49-F238E27FC236}">
              <a16:creationId xmlns:a16="http://schemas.microsoft.com/office/drawing/2014/main" id="{AB283C38-26B1-4183-8DF5-AAAF17C74D9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6" name="Drop Down 24" hidden="1">
          <a:extLst>
            <a:ext uri="{63B3BB69-23CF-44E3-9099-C40C66FF867C}">
              <a14:compatExt xmlns:a14="http://schemas.microsoft.com/office/drawing/2010/main" spid="_x0000_s2072"/>
            </a:ext>
            <a:ext uri="{FF2B5EF4-FFF2-40B4-BE49-F238E27FC236}">
              <a16:creationId xmlns:a16="http://schemas.microsoft.com/office/drawing/2014/main" id="{23AEE384-6F11-41B8-BCE5-1C01469BB3D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7" name="Drop Down 24" hidden="1">
          <a:extLst>
            <a:ext uri="{63B3BB69-23CF-44E3-9099-C40C66FF867C}">
              <a14:compatExt xmlns:a14="http://schemas.microsoft.com/office/drawing/2010/main" spid="_x0000_s2072"/>
            </a:ext>
            <a:ext uri="{FF2B5EF4-FFF2-40B4-BE49-F238E27FC236}">
              <a16:creationId xmlns:a16="http://schemas.microsoft.com/office/drawing/2014/main" id="{84BF84DA-4E7D-43CC-9FCA-99242316C88E}"/>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8" name="Drop Down 24" hidden="1">
          <a:extLst>
            <a:ext uri="{63B3BB69-23CF-44E3-9099-C40C66FF867C}">
              <a14:compatExt xmlns:a14="http://schemas.microsoft.com/office/drawing/2010/main" spid="_x0000_s2072"/>
            </a:ext>
            <a:ext uri="{FF2B5EF4-FFF2-40B4-BE49-F238E27FC236}">
              <a16:creationId xmlns:a16="http://schemas.microsoft.com/office/drawing/2014/main" id="{42127B9F-71CF-4702-ABD2-1C0A01AF01FD}"/>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29" name="Drop Down 24" hidden="1">
          <a:extLst>
            <a:ext uri="{63B3BB69-23CF-44E3-9099-C40C66FF867C}">
              <a14:compatExt xmlns:a14="http://schemas.microsoft.com/office/drawing/2010/main" spid="_x0000_s2072"/>
            </a:ext>
            <a:ext uri="{FF2B5EF4-FFF2-40B4-BE49-F238E27FC236}">
              <a16:creationId xmlns:a16="http://schemas.microsoft.com/office/drawing/2014/main" id="{C2440FBD-824D-4C31-BEF5-94834B0ABC61}"/>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30" name="Drop Down 24" hidden="1">
          <a:extLst>
            <a:ext uri="{63B3BB69-23CF-44E3-9099-C40C66FF867C}">
              <a14:compatExt xmlns:a14="http://schemas.microsoft.com/office/drawing/2010/main" spid="_x0000_s2072"/>
            </a:ext>
            <a:ext uri="{FF2B5EF4-FFF2-40B4-BE49-F238E27FC236}">
              <a16:creationId xmlns:a16="http://schemas.microsoft.com/office/drawing/2014/main" id="{6D89D710-6425-4FED-81A6-B4BB47F363E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31" name="Drop Down 4" hidden="1">
          <a:extLst>
            <a:ext uri="{63B3BB69-23CF-44E3-9099-C40C66FF867C}">
              <a14:compatExt xmlns:a14="http://schemas.microsoft.com/office/drawing/2010/main" spid="_x0000_s2052"/>
            </a:ext>
            <a:ext uri="{FF2B5EF4-FFF2-40B4-BE49-F238E27FC236}">
              <a16:creationId xmlns:a16="http://schemas.microsoft.com/office/drawing/2014/main" id="{A4AB9334-4FDD-4B1C-83E0-F0FC64C9C4AC}"/>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232" name="Drop Down 20" hidden="1">
          <a:extLst>
            <a:ext uri="{63B3BB69-23CF-44E3-9099-C40C66FF867C}">
              <a14:compatExt xmlns:a14="http://schemas.microsoft.com/office/drawing/2010/main" spid="_x0000_s2068"/>
            </a:ext>
            <a:ext uri="{FF2B5EF4-FFF2-40B4-BE49-F238E27FC236}">
              <a16:creationId xmlns:a16="http://schemas.microsoft.com/office/drawing/2014/main" id="{7752893F-4874-4D93-BF27-921D381DBF3F}"/>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33" name="Drop Down 24" hidden="1">
          <a:extLst>
            <a:ext uri="{63B3BB69-23CF-44E3-9099-C40C66FF867C}">
              <a14:compatExt xmlns:a14="http://schemas.microsoft.com/office/drawing/2010/main" spid="_x0000_s2072"/>
            </a:ext>
            <a:ext uri="{FF2B5EF4-FFF2-40B4-BE49-F238E27FC236}">
              <a16:creationId xmlns:a16="http://schemas.microsoft.com/office/drawing/2014/main" id="{310D06A6-D032-49CC-A547-027B880ED07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34" name="Drop Down 4" hidden="1">
          <a:extLst>
            <a:ext uri="{63B3BB69-23CF-44E3-9099-C40C66FF867C}">
              <a14:compatExt xmlns:a14="http://schemas.microsoft.com/office/drawing/2010/main" spid="_x0000_s2052"/>
            </a:ext>
            <a:ext uri="{FF2B5EF4-FFF2-40B4-BE49-F238E27FC236}">
              <a16:creationId xmlns:a16="http://schemas.microsoft.com/office/drawing/2014/main" id="{B40F2064-6D41-4EE8-9583-BA2D06AE32FD}"/>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35" name="Drop Down 4" hidden="1">
          <a:extLst>
            <a:ext uri="{63B3BB69-23CF-44E3-9099-C40C66FF867C}">
              <a14:compatExt xmlns:a14="http://schemas.microsoft.com/office/drawing/2010/main" spid="_x0000_s2052"/>
            </a:ext>
            <a:ext uri="{FF2B5EF4-FFF2-40B4-BE49-F238E27FC236}">
              <a16:creationId xmlns:a16="http://schemas.microsoft.com/office/drawing/2014/main" id="{CADCBBD8-7C62-4F54-A011-90BC745E44DA}"/>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36" name="Drop Down 4" hidden="1">
          <a:extLst>
            <a:ext uri="{63B3BB69-23CF-44E3-9099-C40C66FF867C}">
              <a14:compatExt xmlns:a14="http://schemas.microsoft.com/office/drawing/2010/main" spid="_x0000_s2052"/>
            </a:ext>
            <a:ext uri="{FF2B5EF4-FFF2-40B4-BE49-F238E27FC236}">
              <a16:creationId xmlns:a16="http://schemas.microsoft.com/office/drawing/2014/main" id="{1D560872-4217-4A59-B81F-0981789069E9}"/>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37" name="Drop Down 4" hidden="1">
          <a:extLst>
            <a:ext uri="{63B3BB69-23CF-44E3-9099-C40C66FF867C}">
              <a14:compatExt xmlns:a14="http://schemas.microsoft.com/office/drawing/2010/main" spid="_x0000_s2052"/>
            </a:ext>
            <a:ext uri="{FF2B5EF4-FFF2-40B4-BE49-F238E27FC236}">
              <a16:creationId xmlns:a16="http://schemas.microsoft.com/office/drawing/2014/main" id="{8D5C1801-EC54-4D94-8725-21E6A79DE1A1}"/>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38" name="Drop Down 24" hidden="1">
          <a:extLst>
            <a:ext uri="{63B3BB69-23CF-44E3-9099-C40C66FF867C}">
              <a14:compatExt xmlns:a14="http://schemas.microsoft.com/office/drawing/2010/main" spid="_x0000_s2072"/>
            </a:ext>
            <a:ext uri="{FF2B5EF4-FFF2-40B4-BE49-F238E27FC236}">
              <a16:creationId xmlns:a16="http://schemas.microsoft.com/office/drawing/2014/main" id="{944ECFF0-1210-447D-94B8-E8A98F74BB7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39" name="Drop Down 24" hidden="1">
          <a:extLst>
            <a:ext uri="{63B3BB69-23CF-44E3-9099-C40C66FF867C}">
              <a14:compatExt xmlns:a14="http://schemas.microsoft.com/office/drawing/2010/main" spid="_x0000_s2072"/>
            </a:ext>
            <a:ext uri="{FF2B5EF4-FFF2-40B4-BE49-F238E27FC236}">
              <a16:creationId xmlns:a16="http://schemas.microsoft.com/office/drawing/2014/main" id="{D442B420-000F-4652-9774-EDF2349C3B3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0" name="Drop Down 24" hidden="1">
          <a:extLst>
            <a:ext uri="{63B3BB69-23CF-44E3-9099-C40C66FF867C}">
              <a14:compatExt xmlns:a14="http://schemas.microsoft.com/office/drawing/2010/main" spid="_x0000_s2072"/>
            </a:ext>
            <a:ext uri="{FF2B5EF4-FFF2-40B4-BE49-F238E27FC236}">
              <a16:creationId xmlns:a16="http://schemas.microsoft.com/office/drawing/2014/main" id="{AB753A65-35BE-47D5-8D0B-CC409352424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1" name="Drop Down 24" hidden="1">
          <a:extLst>
            <a:ext uri="{63B3BB69-23CF-44E3-9099-C40C66FF867C}">
              <a14:compatExt xmlns:a14="http://schemas.microsoft.com/office/drawing/2010/main" spid="_x0000_s2072"/>
            </a:ext>
            <a:ext uri="{FF2B5EF4-FFF2-40B4-BE49-F238E27FC236}">
              <a16:creationId xmlns:a16="http://schemas.microsoft.com/office/drawing/2014/main" id="{28FB3A25-2638-422F-BB17-6AD1D9F2C3E2}"/>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2" name="Drop Down 24" hidden="1">
          <a:extLst>
            <a:ext uri="{63B3BB69-23CF-44E3-9099-C40C66FF867C}">
              <a14:compatExt xmlns:a14="http://schemas.microsoft.com/office/drawing/2010/main" spid="_x0000_s2072"/>
            </a:ext>
            <a:ext uri="{FF2B5EF4-FFF2-40B4-BE49-F238E27FC236}">
              <a16:creationId xmlns:a16="http://schemas.microsoft.com/office/drawing/2014/main" id="{28CD3411-2288-428C-AB46-4F9FCB2556D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3" name="Drop Down 24" hidden="1">
          <a:extLst>
            <a:ext uri="{63B3BB69-23CF-44E3-9099-C40C66FF867C}">
              <a14:compatExt xmlns:a14="http://schemas.microsoft.com/office/drawing/2010/main" spid="_x0000_s2072"/>
            </a:ext>
            <a:ext uri="{FF2B5EF4-FFF2-40B4-BE49-F238E27FC236}">
              <a16:creationId xmlns:a16="http://schemas.microsoft.com/office/drawing/2014/main" id="{02732B53-FD23-46CC-934F-54865744ED5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4" name="Drop Down 24" hidden="1">
          <a:extLst>
            <a:ext uri="{63B3BB69-23CF-44E3-9099-C40C66FF867C}">
              <a14:compatExt xmlns:a14="http://schemas.microsoft.com/office/drawing/2010/main" spid="_x0000_s2072"/>
            </a:ext>
            <a:ext uri="{FF2B5EF4-FFF2-40B4-BE49-F238E27FC236}">
              <a16:creationId xmlns:a16="http://schemas.microsoft.com/office/drawing/2014/main" id="{0F7F1C4D-191A-40DD-B3EA-8F073548A3B5}"/>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5" name="Drop Down 24" hidden="1">
          <a:extLst>
            <a:ext uri="{63B3BB69-23CF-44E3-9099-C40C66FF867C}">
              <a14:compatExt xmlns:a14="http://schemas.microsoft.com/office/drawing/2010/main" spid="_x0000_s2072"/>
            </a:ext>
            <a:ext uri="{FF2B5EF4-FFF2-40B4-BE49-F238E27FC236}">
              <a16:creationId xmlns:a16="http://schemas.microsoft.com/office/drawing/2014/main" id="{F0F8AFC9-947B-4698-8B5B-131A6F51DD6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6" name="Drop Down 24" hidden="1">
          <a:extLst>
            <a:ext uri="{63B3BB69-23CF-44E3-9099-C40C66FF867C}">
              <a14:compatExt xmlns:a14="http://schemas.microsoft.com/office/drawing/2010/main" spid="_x0000_s2072"/>
            </a:ext>
            <a:ext uri="{FF2B5EF4-FFF2-40B4-BE49-F238E27FC236}">
              <a16:creationId xmlns:a16="http://schemas.microsoft.com/office/drawing/2014/main" id="{AA67E357-0432-4512-BDA8-6680F63EA176}"/>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47" name="Drop Down 4" hidden="1">
          <a:extLst>
            <a:ext uri="{63B3BB69-23CF-44E3-9099-C40C66FF867C}">
              <a14:compatExt xmlns:a14="http://schemas.microsoft.com/office/drawing/2010/main" spid="_x0000_s2052"/>
            </a:ext>
            <a:ext uri="{FF2B5EF4-FFF2-40B4-BE49-F238E27FC236}">
              <a16:creationId xmlns:a16="http://schemas.microsoft.com/office/drawing/2014/main" id="{FE87D400-04E6-463C-B54B-37A3C86F1090}"/>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248" name="Drop Down 20" hidden="1">
          <a:extLst>
            <a:ext uri="{63B3BB69-23CF-44E3-9099-C40C66FF867C}">
              <a14:compatExt xmlns:a14="http://schemas.microsoft.com/office/drawing/2010/main" spid="_x0000_s2068"/>
            </a:ext>
            <a:ext uri="{FF2B5EF4-FFF2-40B4-BE49-F238E27FC236}">
              <a16:creationId xmlns:a16="http://schemas.microsoft.com/office/drawing/2014/main" id="{3EBBAD9F-B223-4278-9561-297E988984BB}"/>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49" name="Drop Down 24" hidden="1">
          <a:extLst>
            <a:ext uri="{63B3BB69-23CF-44E3-9099-C40C66FF867C}">
              <a14:compatExt xmlns:a14="http://schemas.microsoft.com/office/drawing/2010/main" spid="_x0000_s2072"/>
            </a:ext>
            <a:ext uri="{FF2B5EF4-FFF2-40B4-BE49-F238E27FC236}">
              <a16:creationId xmlns:a16="http://schemas.microsoft.com/office/drawing/2014/main" id="{F04C8A93-7908-49C3-ADB5-5A2D3236E464}"/>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50" name="Drop Down 4" hidden="1">
          <a:extLst>
            <a:ext uri="{63B3BB69-23CF-44E3-9099-C40C66FF867C}">
              <a14:compatExt xmlns:a14="http://schemas.microsoft.com/office/drawing/2010/main" spid="_x0000_s2052"/>
            </a:ext>
            <a:ext uri="{FF2B5EF4-FFF2-40B4-BE49-F238E27FC236}">
              <a16:creationId xmlns:a16="http://schemas.microsoft.com/office/drawing/2014/main" id="{525355D0-6C32-4716-A147-EC351C5C3163}"/>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51" name="Drop Down 4" hidden="1">
          <a:extLst>
            <a:ext uri="{63B3BB69-23CF-44E3-9099-C40C66FF867C}">
              <a14:compatExt xmlns:a14="http://schemas.microsoft.com/office/drawing/2010/main" spid="_x0000_s2052"/>
            </a:ext>
            <a:ext uri="{FF2B5EF4-FFF2-40B4-BE49-F238E27FC236}">
              <a16:creationId xmlns:a16="http://schemas.microsoft.com/office/drawing/2014/main" id="{0FD91890-2617-4DC5-86A2-BE453272177F}"/>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52" name="Drop Down 4" hidden="1">
          <a:extLst>
            <a:ext uri="{63B3BB69-23CF-44E3-9099-C40C66FF867C}">
              <a14:compatExt xmlns:a14="http://schemas.microsoft.com/office/drawing/2010/main" spid="_x0000_s2052"/>
            </a:ext>
            <a:ext uri="{FF2B5EF4-FFF2-40B4-BE49-F238E27FC236}">
              <a16:creationId xmlns:a16="http://schemas.microsoft.com/office/drawing/2014/main" id="{2EE66F75-289F-4F49-81A3-5C8624C46A8B}"/>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53" name="Drop Down 4" hidden="1">
          <a:extLst>
            <a:ext uri="{63B3BB69-23CF-44E3-9099-C40C66FF867C}">
              <a14:compatExt xmlns:a14="http://schemas.microsoft.com/office/drawing/2010/main" spid="_x0000_s2052"/>
            </a:ext>
            <a:ext uri="{FF2B5EF4-FFF2-40B4-BE49-F238E27FC236}">
              <a16:creationId xmlns:a16="http://schemas.microsoft.com/office/drawing/2014/main" id="{312C55BA-8CD8-4C1F-81D5-DF45CF048DE4}"/>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54" name="Drop Down 24" hidden="1">
          <a:extLst>
            <a:ext uri="{63B3BB69-23CF-44E3-9099-C40C66FF867C}">
              <a14:compatExt xmlns:a14="http://schemas.microsoft.com/office/drawing/2010/main" spid="_x0000_s2072"/>
            </a:ext>
            <a:ext uri="{FF2B5EF4-FFF2-40B4-BE49-F238E27FC236}">
              <a16:creationId xmlns:a16="http://schemas.microsoft.com/office/drawing/2014/main" id="{51ED15BB-DF4B-4DAF-9750-F0BACF79495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55" name="Drop Down 24" hidden="1">
          <a:extLst>
            <a:ext uri="{63B3BB69-23CF-44E3-9099-C40C66FF867C}">
              <a14:compatExt xmlns:a14="http://schemas.microsoft.com/office/drawing/2010/main" spid="_x0000_s2072"/>
            </a:ext>
            <a:ext uri="{FF2B5EF4-FFF2-40B4-BE49-F238E27FC236}">
              <a16:creationId xmlns:a16="http://schemas.microsoft.com/office/drawing/2014/main" id="{6A75083A-2675-4745-9AFC-E8D4431ABD1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56" name="Drop Down 24" hidden="1">
          <a:extLst>
            <a:ext uri="{63B3BB69-23CF-44E3-9099-C40C66FF867C}">
              <a14:compatExt xmlns:a14="http://schemas.microsoft.com/office/drawing/2010/main" spid="_x0000_s2072"/>
            </a:ext>
            <a:ext uri="{FF2B5EF4-FFF2-40B4-BE49-F238E27FC236}">
              <a16:creationId xmlns:a16="http://schemas.microsoft.com/office/drawing/2014/main" id="{87EFF0D8-29D4-4ECE-8557-D630BDA3533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57" name="Drop Down 24" hidden="1">
          <a:extLst>
            <a:ext uri="{63B3BB69-23CF-44E3-9099-C40C66FF867C}">
              <a14:compatExt xmlns:a14="http://schemas.microsoft.com/office/drawing/2010/main" spid="_x0000_s2072"/>
            </a:ext>
            <a:ext uri="{FF2B5EF4-FFF2-40B4-BE49-F238E27FC236}">
              <a16:creationId xmlns:a16="http://schemas.microsoft.com/office/drawing/2014/main" id="{F41FDC39-C876-4914-BC1E-C978B8061586}"/>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58" name="Drop Down 24" hidden="1">
          <a:extLst>
            <a:ext uri="{63B3BB69-23CF-44E3-9099-C40C66FF867C}">
              <a14:compatExt xmlns:a14="http://schemas.microsoft.com/office/drawing/2010/main" spid="_x0000_s2072"/>
            </a:ext>
            <a:ext uri="{FF2B5EF4-FFF2-40B4-BE49-F238E27FC236}">
              <a16:creationId xmlns:a16="http://schemas.microsoft.com/office/drawing/2014/main" id="{210D5FEF-34C4-4980-BD33-AB63284FC4A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59" name="Drop Down 24" hidden="1">
          <a:extLst>
            <a:ext uri="{63B3BB69-23CF-44E3-9099-C40C66FF867C}">
              <a14:compatExt xmlns:a14="http://schemas.microsoft.com/office/drawing/2010/main" spid="_x0000_s2072"/>
            </a:ext>
            <a:ext uri="{FF2B5EF4-FFF2-40B4-BE49-F238E27FC236}">
              <a16:creationId xmlns:a16="http://schemas.microsoft.com/office/drawing/2014/main" id="{9326E3B3-24F5-4692-9CC7-C04896222A4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60" name="Drop Down 24" hidden="1">
          <a:extLst>
            <a:ext uri="{63B3BB69-23CF-44E3-9099-C40C66FF867C}">
              <a14:compatExt xmlns:a14="http://schemas.microsoft.com/office/drawing/2010/main" spid="_x0000_s2072"/>
            </a:ext>
            <a:ext uri="{FF2B5EF4-FFF2-40B4-BE49-F238E27FC236}">
              <a16:creationId xmlns:a16="http://schemas.microsoft.com/office/drawing/2014/main" id="{76D79F1E-6AFB-4AA5-9FBA-2CD81EACF4A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61" name="Drop Down 24" hidden="1">
          <a:extLst>
            <a:ext uri="{63B3BB69-23CF-44E3-9099-C40C66FF867C}">
              <a14:compatExt xmlns:a14="http://schemas.microsoft.com/office/drawing/2010/main" spid="_x0000_s2072"/>
            </a:ext>
            <a:ext uri="{FF2B5EF4-FFF2-40B4-BE49-F238E27FC236}">
              <a16:creationId xmlns:a16="http://schemas.microsoft.com/office/drawing/2014/main" id="{574FB8EC-4A30-425D-8345-8A2170B34680}"/>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62" name="Drop Down 24" hidden="1">
          <a:extLst>
            <a:ext uri="{63B3BB69-23CF-44E3-9099-C40C66FF867C}">
              <a14:compatExt xmlns:a14="http://schemas.microsoft.com/office/drawing/2010/main" spid="_x0000_s2072"/>
            </a:ext>
            <a:ext uri="{FF2B5EF4-FFF2-40B4-BE49-F238E27FC236}">
              <a16:creationId xmlns:a16="http://schemas.microsoft.com/office/drawing/2014/main" id="{E79E1234-A792-4AD8-AE38-AB6682298312}"/>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63" name="Drop Down 4" hidden="1">
          <a:extLst>
            <a:ext uri="{63B3BB69-23CF-44E3-9099-C40C66FF867C}">
              <a14:compatExt xmlns:a14="http://schemas.microsoft.com/office/drawing/2010/main" spid="_x0000_s2052"/>
            </a:ext>
            <a:ext uri="{FF2B5EF4-FFF2-40B4-BE49-F238E27FC236}">
              <a16:creationId xmlns:a16="http://schemas.microsoft.com/office/drawing/2014/main" id="{D2947D6D-0BBD-4999-9EC0-57275DA26DB6}"/>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264" name="Drop Down 20" hidden="1">
          <a:extLst>
            <a:ext uri="{63B3BB69-23CF-44E3-9099-C40C66FF867C}">
              <a14:compatExt xmlns:a14="http://schemas.microsoft.com/office/drawing/2010/main" spid="_x0000_s2068"/>
            </a:ext>
            <a:ext uri="{FF2B5EF4-FFF2-40B4-BE49-F238E27FC236}">
              <a16:creationId xmlns:a16="http://schemas.microsoft.com/office/drawing/2014/main" id="{EF2531D5-C7A5-4EB5-AFEB-A3FD75208650}"/>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65" name="Drop Down 24" hidden="1">
          <a:extLst>
            <a:ext uri="{63B3BB69-23CF-44E3-9099-C40C66FF867C}">
              <a14:compatExt xmlns:a14="http://schemas.microsoft.com/office/drawing/2010/main" spid="_x0000_s2072"/>
            </a:ext>
            <a:ext uri="{FF2B5EF4-FFF2-40B4-BE49-F238E27FC236}">
              <a16:creationId xmlns:a16="http://schemas.microsoft.com/office/drawing/2014/main" id="{B4BFCAA5-E51A-4D96-A865-10E8D8120CA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66" name="Drop Down 4" hidden="1">
          <a:extLst>
            <a:ext uri="{63B3BB69-23CF-44E3-9099-C40C66FF867C}">
              <a14:compatExt xmlns:a14="http://schemas.microsoft.com/office/drawing/2010/main" spid="_x0000_s2052"/>
            </a:ext>
            <a:ext uri="{FF2B5EF4-FFF2-40B4-BE49-F238E27FC236}">
              <a16:creationId xmlns:a16="http://schemas.microsoft.com/office/drawing/2014/main" id="{684BBFAD-BD5A-4A9B-9C4C-F31724BE6A1E}"/>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67" name="Drop Down 4" hidden="1">
          <a:extLst>
            <a:ext uri="{63B3BB69-23CF-44E3-9099-C40C66FF867C}">
              <a14:compatExt xmlns:a14="http://schemas.microsoft.com/office/drawing/2010/main" spid="_x0000_s2052"/>
            </a:ext>
            <a:ext uri="{FF2B5EF4-FFF2-40B4-BE49-F238E27FC236}">
              <a16:creationId xmlns:a16="http://schemas.microsoft.com/office/drawing/2014/main" id="{35FEE26A-CF53-4644-BE45-325B4065885E}"/>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68" name="Drop Down 4" hidden="1">
          <a:extLst>
            <a:ext uri="{63B3BB69-23CF-44E3-9099-C40C66FF867C}">
              <a14:compatExt xmlns:a14="http://schemas.microsoft.com/office/drawing/2010/main" spid="_x0000_s2052"/>
            </a:ext>
            <a:ext uri="{FF2B5EF4-FFF2-40B4-BE49-F238E27FC236}">
              <a16:creationId xmlns:a16="http://schemas.microsoft.com/office/drawing/2014/main" id="{20EF99B6-35FA-49D8-9548-C08D25985A5B}"/>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69" name="Drop Down 4" hidden="1">
          <a:extLst>
            <a:ext uri="{63B3BB69-23CF-44E3-9099-C40C66FF867C}">
              <a14:compatExt xmlns:a14="http://schemas.microsoft.com/office/drawing/2010/main" spid="_x0000_s2052"/>
            </a:ext>
            <a:ext uri="{FF2B5EF4-FFF2-40B4-BE49-F238E27FC236}">
              <a16:creationId xmlns:a16="http://schemas.microsoft.com/office/drawing/2014/main" id="{7A932BF4-EF7F-4108-B8E3-1A393C199494}"/>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0" name="Drop Down 24" hidden="1">
          <a:extLst>
            <a:ext uri="{63B3BB69-23CF-44E3-9099-C40C66FF867C}">
              <a14:compatExt xmlns:a14="http://schemas.microsoft.com/office/drawing/2010/main" spid="_x0000_s2072"/>
            </a:ext>
            <a:ext uri="{FF2B5EF4-FFF2-40B4-BE49-F238E27FC236}">
              <a16:creationId xmlns:a16="http://schemas.microsoft.com/office/drawing/2014/main" id="{7CF6484B-492F-4FFB-873A-6C9651F43CD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1" name="Drop Down 24" hidden="1">
          <a:extLst>
            <a:ext uri="{63B3BB69-23CF-44E3-9099-C40C66FF867C}">
              <a14:compatExt xmlns:a14="http://schemas.microsoft.com/office/drawing/2010/main" spid="_x0000_s2072"/>
            </a:ext>
            <a:ext uri="{FF2B5EF4-FFF2-40B4-BE49-F238E27FC236}">
              <a16:creationId xmlns:a16="http://schemas.microsoft.com/office/drawing/2014/main" id="{C88301AC-089F-4A91-B190-C7D4AF0FE57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2" name="Drop Down 24" hidden="1">
          <a:extLst>
            <a:ext uri="{63B3BB69-23CF-44E3-9099-C40C66FF867C}">
              <a14:compatExt xmlns:a14="http://schemas.microsoft.com/office/drawing/2010/main" spid="_x0000_s2072"/>
            </a:ext>
            <a:ext uri="{FF2B5EF4-FFF2-40B4-BE49-F238E27FC236}">
              <a16:creationId xmlns:a16="http://schemas.microsoft.com/office/drawing/2014/main" id="{13C380A6-CC84-4D98-8E0B-F5C09205969F}"/>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3" name="Drop Down 24" hidden="1">
          <a:extLst>
            <a:ext uri="{63B3BB69-23CF-44E3-9099-C40C66FF867C}">
              <a14:compatExt xmlns:a14="http://schemas.microsoft.com/office/drawing/2010/main" spid="_x0000_s2072"/>
            </a:ext>
            <a:ext uri="{FF2B5EF4-FFF2-40B4-BE49-F238E27FC236}">
              <a16:creationId xmlns:a16="http://schemas.microsoft.com/office/drawing/2014/main" id="{B3E31AD7-3623-4622-99F1-C3A4E176E3C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4" name="Drop Down 24" hidden="1">
          <a:extLst>
            <a:ext uri="{63B3BB69-23CF-44E3-9099-C40C66FF867C}">
              <a14:compatExt xmlns:a14="http://schemas.microsoft.com/office/drawing/2010/main" spid="_x0000_s2072"/>
            </a:ext>
            <a:ext uri="{FF2B5EF4-FFF2-40B4-BE49-F238E27FC236}">
              <a16:creationId xmlns:a16="http://schemas.microsoft.com/office/drawing/2014/main" id="{DCA29611-E690-41E6-BA4B-F4417E437647}"/>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5" name="Drop Down 24" hidden="1">
          <a:extLst>
            <a:ext uri="{63B3BB69-23CF-44E3-9099-C40C66FF867C}">
              <a14:compatExt xmlns:a14="http://schemas.microsoft.com/office/drawing/2010/main" spid="_x0000_s2072"/>
            </a:ext>
            <a:ext uri="{FF2B5EF4-FFF2-40B4-BE49-F238E27FC236}">
              <a16:creationId xmlns:a16="http://schemas.microsoft.com/office/drawing/2014/main" id="{6A96CD2E-D6BA-4FF0-B49C-592EECADDBC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6" name="Drop Down 24" hidden="1">
          <a:extLst>
            <a:ext uri="{63B3BB69-23CF-44E3-9099-C40C66FF867C}">
              <a14:compatExt xmlns:a14="http://schemas.microsoft.com/office/drawing/2010/main" spid="_x0000_s2072"/>
            </a:ext>
            <a:ext uri="{FF2B5EF4-FFF2-40B4-BE49-F238E27FC236}">
              <a16:creationId xmlns:a16="http://schemas.microsoft.com/office/drawing/2014/main" id="{D5A8F0A2-E185-4C56-BA97-C547CF0D3EDA}"/>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7" name="Drop Down 24" hidden="1">
          <a:extLst>
            <a:ext uri="{63B3BB69-23CF-44E3-9099-C40C66FF867C}">
              <a14:compatExt xmlns:a14="http://schemas.microsoft.com/office/drawing/2010/main" spid="_x0000_s2072"/>
            </a:ext>
            <a:ext uri="{FF2B5EF4-FFF2-40B4-BE49-F238E27FC236}">
              <a16:creationId xmlns:a16="http://schemas.microsoft.com/office/drawing/2014/main" id="{DA93F56E-A30F-4740-B0EC-ACC82BA8492E}"/>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78" name="Drop Down 24" hidden="1">
          <a:extLst>
            <a:ext uri="{63B3BB69-23CF-44E3-9099-C40C66FF867C}">
              <a14:compatExt xmlns:a14="http://schemas.microsoft.com/office/drawing/2010/main" spid="_x0000_s2072"/>
            </a:ext>
            <a:ext uri="{FF2B5EF4-FFF2-40B4-BE49-F238E27FC236}">
              <a16:creationId xmlns:a16="http://schemas.microsoft.com/office/drawing/2014/main" id="{03A9EB8C-3B4B-4015-B8A2-B03CB126BAC8}"/>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79" name="Drop Down 4" hidden="1">
          <a:extLst>
            <a:ext uri="{63B3BB69-23CF-44E3-9099-C40C66FF867C}">
              <a14:compatExt xmlns:a14="http://schemas.microsoft.com/office/drawing/2010/main" spid="_x0000_s2052"/>
            </a:ext>
            <a:ext uri="{FF2B5EF4-FFF2-40B4-BE49-F238E27FC236}">
              <a16:creationId xmlns:a16="http://schemas.microsoft.com/office/drawing/2014/main" id="{D57274EE-FB91-413B-9309-F026DC536B01}"/>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280" name="Drop Down 20" hidden="1">
          <a:extLst>
            <a:ext uri="{63B3BB69-23CF-44E3-9099-C40C66FF867C}">
              <a14:compatExt xmlns:a14="http://schemas.microsoft.com/office/drawing/2010/main" spid="_x0000_s2068"/>
            </a:ext>
            <a:ext uri="{FF2B5EF4-FFF2-40B4-BE49-F238E27FC236}">
              <a16:creationId xmlns:a16="http://schemas.microsoft.com/office/drawing/2014/main" id="{43398184-C233-4B74-B12F-06A94D1B01B4}"/>
            </a:ext>
          </a:extLst>
        </xdr:cNvPr>
        <xdr:cNvSpPr/>
      </xdr:nvSpPr>
      <xdr:spPr bwMode="auto">
        <a:xfrm>
          <a:off x="7010400" y="1222965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81" name="Drop Down 24" hidden="1">
          <a:extLst>
            <a:ext uri="{63B3BB69-23CF-44E3-9099-C40C66FF867C}">
              <a14:compatExt xmlns:a14="http://schemas.microsoft.com/office/drawing/2010/main" spid="_x0000_s2072"/>
            </a:ext>
            <a:ext uri="{FF2B5EF4-FFF2-40B4-BE49-F238E27FC236}">
              <a16:creationId xmlns:a16="http://schemas.microsoft.com/office/drawing/2014/main" id="{D39B42BE-9AFE-440F-A599-5ADABCE8CF5D}"/>
            </a:ext>
          </a:extLst>
        </xdr:cNvPr>
        <xdr:cNvSpPr/>
      </xdr:nvSpPr>
      <xdr:spPr bwMode="auto">
        <a:xfrm>
          <a:off x="4612341" y="1222965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82" name="Drop Down 4" hidden="1">
          <a:extLst>
            <a:ext uri="{63B3BB69-23CF-44E3-9099-C40C66FF867C}">
              <a14:compatExt xmlns:a14="http://schemas.microsoft.com/office/drawing/2010/main" spid="_x0000_s2052"/>
            </a:ext>
            <a:ext uri="{FF2B5EF4-FFF2-40B4-BE49-F238E27FC236}">
              <a16:creationId xmlns:a16="http://schemas.microsoft.com/office/drawing/2014/main" id="{AF2BD301-FEDA-40A5-9430-58E0DC0ADA7A}"/>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83" name="Drop Down 4" hidden="1">
          <a:extLst>
            <a:ext uri="{63B3BB69-23CF-44E3-9099-C40C66FF867C}">
              <a14:compatExt xmlns:a14="http://schemas.microsoft.com/office/drawing/2010/main" spid="_x0000_s2052"/>
            </a:ext>
            <a:ext uri="{FF2B5EF4-FFF2-40B4-BE49-F238E27FC236}">
              <a16:creationId xmlns:a16="http://schemas.microsoft.com/office/drawing/2014/main" id="{96D651F4-AEE7-43B0-951F-C7E326164B0E}"/>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84" name="Drop Down 4" hidden="1">
          <a:extLst>
            <a:ext uri="{63B3BB69-23CF-44E3-9099-C40C66FF867C}">
              <a14:compatExt xmlns:a14="http://schemas.microsoft.com/office/drawing/2010/main" spid="_x0000_s2052"/>
            </a:ext>
            <a:ext uri="{FF2B5EF4-FFF2-40B4-BE49-F238E27FC236}">
              <a16:creationId xmlns:a16="http://schemas.microsoft.com/office/drawing/2014/main" id="{FCFF713F-1A91-48EE-8344-203D9295DABB}"/>
            </a:ext>
          </a:extLst>
        </xdr:cNvPr>
        <xdr:cNvSpPr/>
      </xdr:nvSpPr>
      <xdr:spPr bwMode="auto">
        <a:xfrm>
          <a:off x="6489102"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85" name="Drop Down 4" hidden="1">
          <a:extLst>
            <a:ext uri="{63B3BB69-23CF-44E3-9099-C40C66FF867C}">
              <a14:compatExt xmlns:a14="http://schemas.microsoft.com/office/drawing/2010/main" spid="_x0000_s2052"/>
            </a:ext>
            <a:ext uri="{FF2B5EF4-FFF2-40B4-BE49-F238E27FC236}">
              <a16:creationId xmlns:a16="http://schemas.microsoft.com/office/drawing/2014/main" id="{0F0A568C-1B18-4A74-8882-9E96FB2F4494}"/>
            </a:ext>
          </a:extLst>
        </xdr:cNvPr>
        <xdr:cNvSpPr/>
      </xdr:nvSpPr>
      <xdr:spPr bwMode="auto">
        <a:xfrm>
          <a:off x="6178924" y="1222965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86" name="Drop Down 24" hidden="1">
          <a:extLst>
            <a:ext uri="{63B3BB69-23CF-44E3-9099-C40C66FF867C}">
              <a14:compatExt xmlns:a14="http://schemas.microsoft.com/office/drawing/2010/main" spid="_x0000_s2072"/>
            </a:ext>
            <a:ext uri="{FF2B5EF4-FFF2-40B4-BE49-F238E27FC236}">
              <a16:creationId xmlns:a16="http://schemas.microsoft.com/office/drawing/2014/main" id="{0D80BAD4-015C-4728-8294-0E4F21057E4F}"/>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87" name="Drop Down 24" hidden="1">
          <a:extLst>
            <a:ext uri="{63B3BB69-23CF-44E3-9099-C40C66FF867C}">
              <a14:compatExt xmlns:a14="http://schemas.microsoft.com/office/drawing/2010/main" spid="_x0000_s2072"/>
            </a:ext>
            <a:ext uri="{FF2B5EF4-FFF2-40B4-BE49-F238E27FC236}">
              <a16:creationId xmlns:a16="http://schemas.microsoft.com/office/drawing/2014/main" id="{3CA53798-4663-42A4-AFEC-CB5618F1F5B3}"/>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88" name="Drop Down 24" hidden="1">
          <a:extLst>
            <a:ext uri="{63B3BB69-23CF-44E3-9099-C40C66FF867C}">
              <a14:compatExt xmlns:a14="http://schemas.microsoft.com/office/drawing/2010/main" spid="_x0000_s2072"/>
            </a:ext>
            <a:ext uri="{FF2B5EF4-FFF2-40B4-BE49-F238E27FC236}">
              <a16:creationId xmlns:a16="http://schemas.microsoft.com/office/drawing/2014/main" id="{24F9DFA2-7D33-439F-94A3-ED2A0FACAA3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89" name="Drop Down 24" hidden="1">
          <a:extLst>
            <a:ext uri="{63B3BB69-23CF-44E3-9099-C40C66FF867C}">
              <a14:compatExt xmlns:a14="http://schemas.microsoft.com/office/drawing/2010/main" spid="_x0000_s2072"/>
            </a:ext>
            <a:ext uri="{FF2B5EF4-FFF2-40B4-BE49-F238E27FC236}">
              <a16:creationId xmlns:a16="http://schemas.microsoft.com/office/drawing/2014/main" id="{38D3C18F-F115-417D-B8E5-59457BC5547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90" name="Drop Down 24" hidden="1">
          <a:extLst>
            <a:ext uri="{63B3BB69-23CF-44E3-9099-C40C66FF867C}">
              <a14:compatExt xmlns:a14="http://schemas.microsoft.com/office/drawing/2010/main" spid="_x0000_s2072"/>
            </a:ext>
            <a:ext uri="{FF2B5EF4-FFF2-40B4-BE49-F238E27FC236}">
              <a16:creationId xmlns:a16="http://schemas.microsoft.com/office/drawing/2014/main" id="{660FD7D1-9683-4BF6-AC87-6E446CC1DB7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91" name="Drop Down 24" hidden="1">
          <a:extLst>
            <a:ext uri="{63B3BB69-23CF-44E3-9099-C40C66FF867C}">
              <a14:compatExt xmlns:a14="http://schemas.microsoft.com/office/drawing/2010/main" spid="_x0000_s2072"/>
            </a:ext>
            <a:ext uri="{FF2B5EF4-FFF2-40B4-BE49-F238E27FC236}">
              <a16:creationId xmlns:a16="http://schemas.microsoft.com/office/drawing/2014/main" id="{4AF56ED1-A103-45C5-8CDD-EAC392815A54}"/>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92" name="Drop Down 24" hidden="1">
          <a:extLst>
            <a:ext uri="{63B3BB69-23CF-44E3-9099-C40C66FF867C}">
              <a14:compatExt xmlns:a14="http://schemas.microsoft.com/office/drawing/2010/main" spid="_x0000_s2072"/>
            </a:ext>
            <a:ext uri="{FF2B5EF4-FFF2-40B4-BE49-F238E27FC236}">
              <a16:creationId xmlns:a16="http://schemas.microsoft.com/office/drawing/2014/main" id="{8C368FE3-6013-490E-BC2A-1C09627BD535}"/>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93" name="Drop Down 24" hidden="1">
          <a:extLst>
            <a:ext uri="{63B3BB69-23CF-44E3-9099-C40C66FF867C}">
              <a14:compatExt xmlns:a14="http://schemas.microsoft.com/office/drawing/2010/main" spid="_x0000_s2072"/>
            </a:ext>
            <a:ext uri="{FF2B5EF4-FFF2-40B4-BE49-F238E27FC236}">
              <a16:creationId xmlns:a16="http://schemas.microsoft.com/office/drawing/2014/main" id="{6897D7BA-4137-4DE7-9B55-5069EE3F4758}"/>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94" name="Drop Down 24" hidden="1">
          <a:extLst>
            <a:ext uri="{63B3BB69-23CF-44E3-9099-C40C66FF867C}">
              <a14:compatExt xmlns:a14="http://schemas.microsoft.com/office/drawing/2010/main" spid="_x0000_s2072"/>
            </a:ext>
            <a:ext uri="{FF2B5EF4-FFF2-40B4-BE49-F238E27FC236}">
              <a16:creationId xmlns:a16="http://schemas.microsoft.com/office/drawing/2014/main" id="{122D1BDF-4E9A-4E9B-8B53-0AC3787FA187}"/>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95" name="Drop Down 4" hidden="1">
          <a:extLst>
            <a:ext uri="{63B3BB69-23CF-44E3-9099-C40C66FF867C}">
              <a14:compatExt xmlns:a14="http://schemas.microsoft.com/office/drawing/2010/main" spid="_x0000_s2052"/>
            </a:ext>
            <a:ext uri="{FF2B5EF4-FFF2-40B4-BE49-F238E27FC236}">
              <a16:creationId xmlns:a16="http://schemas.microsoft.com/office/drawing/2014/main" id="{6248AEA6-FFBE-4668-B235-9D12BB2C23BA}"/>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296" name="Drop Down 20" hidden="1">
          <a:extLst>
            <a:ext uri="{63B3BB69-23CF-44E3-9099-C40C66FF867C}">
              <a14:compatExt xmlns:a14="http://schemas.microsoft.com/office/drawing/2010/main" spid="_x0000_s2068"/>
            </a:ext>
            <a:ext uri="{FF2B5EF4-FFF2-40B4-BE49-F238E27FC236}">
              <a16:creationId xmlns:a16="http://schemas.microsoft.com/office/drawing/2014/main" id="{928BA255-CC97-4236-AC7A-5F7CCD11E1FC}"/>
            </a:ext>
          </a:extLst>
        </xdr:cNvPr>
        <xdr:cNvSpPr/>
      </xdr:nvSpPr>
      <xdr:spPr bwMode="auto">
        <a:xfrm>
          <a:off x="7010400" y="122377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297" name="Drop Down 24" hidden="1">
          <a:extLst>
            <a:ext uri="{63B3BB69-23CF-44E3-9099-C40C66FF867C}">
              <a14:compatExt xmlns:a14="http://schemas.microsoft.com/office/drawing/2010/main" spid="_x0000_s2072"/>
            </a:ext>
            <a:ext uri="{FF2B5EF4-FFF2-40B4-BE49-F238E27FC236}">
              <a16:creationId xmlns:a16="http://schemas.microsoft.com/office/drawing/2014/main" id="{E842F735-D6A9-49DA-ACE8-9904869A433C}"/>
            </a:ext>
          </a:extLst>
        </xdr:cNvPr>
        <xdr:cNvSpPr/>
      </xdr:nvSpPr>
      <xdr:spPr bwMode="auto">
        <a:xfrm>
          <a:off x="4612341" y="122377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298" name="Drop Down 4" hidden="1">
          <a:extLst>
            <a:ext uri="{63B3BB69-23CF-44E3-9099-C40C66FF867C}">
              <a14:compatExt xmlns:a14="http://schemas.microsoft.com/office/drawing/2010/main" spid="_x0000_s2052"/>
            </a:ext>
            <a:ext uri="{FF2B5EF4-FFF2-40B4-BE49-F238E27FC236}">
              <a16:creationId xmlns:a16="http://schemas.microsoft.com/office/drawing/2014/main" id="{B1FB0FC9-A105-4A3B-B7F1-98176AAF1D79}"/>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299" name="Drop Down 4" hidden="1">
          <a:extLst>
            <a:ext uri="{63B3BB69-23CF-44E3-9099-C40C66FF867C}">
              <a14:compatExt xmlns:a14="http://schemas.microsoft.com/office/drawing/2010/main" spid="_x0000_s2052"/>
            </a:ext>
            <a:ext uri="{FF2B5EF4-FFF2-40B4-BE49-F238E27FC236}">
              <a16:creationId xmlns:a16="http://schemas.microsoft.com/office/drawing/2014/main" id="{2E659E79-E97F-4704-9EE5-B41B4EC6791D}"/>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00" name="Drop Down 4" hidden="1">
          <a:extLst>
            <a:ext uri="{63B3BB69-23CF-44E3-9099-C40C66FF867C}">
              <a14:compatExt xmlns:a14="http://schemas.microsoft.com/office/drawing/2010/main" spid="_x0000_s2052"/>
            </a:ext>
            <a:ext uri="{FF2B5EF4-FFF2-40B4-BE49-F238E27FC236}">
              <a16:creationId xmlns:a16="http://schemas.microsoft.com/office/drawing/2014/main" id="{6B0CEE6E-C464-4543-B88C-4DCB4FD8C36E}"/>
            </a:ext>
          </a:extLst>
        </xdr:cNvPr>
        <xdr:cNvSpPr/>
      </xdr:nvSpPr>
      <xdr:spPr bwMode="auto">
        <a:xfrm>
          <a:off x="6489102"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01" name="Drop Down 4" hidden="1">
          <a:extLst>
            <a:ext uri="{63B3BB69-23CF-44E3-9099-C40C66FF867C}">
              <a14:compatExt xmlns:a14="http://schemas.microsoft.com/office/drawing/2010/main" spid="_x0000_s2052"/>
            </a:ext>
            <a:ext uri="{FF2B5EF4-FFF2-40B4-BE49-F238E27FC236}">
              <a16:creationId xmlns:a16="http://schemas.microsoft.com/office/drawing/2014/main" id="{4163A559-7388-451F-8C25-4F3BE2C60000}"/>
            </a:ext>
          </a:extLst>
        </xdr:cNvPr>
        <xdr:cNvSpPr/>
      </xdr:nvSpPr>
      <xdr:spPr bwMode="auto">
        <a:xfrm>
          <a:off x="6178924" y="122377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2" name="Drop Down 24" hidden="1">
          <a:extLst>
            <a:ext uri="{63B3BB69-23CF-44E3-9099-C40C66FF867C}">
              <a14:compatExt xmlns:a14="http://schemas.microsoft.com/office/drawing/2010/main" spid="_x0000_s2072"/>
            </a:ext>
            <a:ext uri="{FF2B5EF4-FFF2-40B4-BE49-F238E27FC236}">
              <a16:creationId xmlns:a16="http://schemas.microsoft.com/office/drawing/2014/main" id="{D3E055DC-85F6-4AD3-AA08-B038FFF6DAA1}"/>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3" name="Drop Down 24" hidden="1">
          <a:extLst>
            <a:ext uri="{63B3BB69-23CF-44E3-9099-C40C66FF867C}">
              <a14:compatExt xmlns:a14="http://schemas.microsoft.com/office/drawing/2010/main" spid="_x0000_s2072"/>
            </a:ext>
            <a:ext uri="{FF2B5EF4-FFF2-40B4-BE49-F238E27FC236}">
              <a16:creationId xmlns:a16="http://schemas.microsoft.com/office/drawing/2014/main" id="{F26E9CE5-75A1-49B8-BFE7-37BD868E12A2}"/>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4" name="Drop Down 24" hidden="1">
          <a:extLst>
            <a:ext uri="{63B3BB69-23CF-44E3-9099-C40C66FF867C}">
              <a14:compatExt xmlns:a14="http://schemas.microsoft.com/office/drawing/2010/main" spid="_x0000_s2072"/>
            </a:ext>
            <a:ext uri="{FF2B5EF4-FFF2-40B4-BE49-F238E27FC236}">
              <a16:creationId xmlns:a16="http://schemas.microsoft.com/office/drawing/2014/main" id="{F952F356-2F60-49CF-BB98-EC0576FA4214}"/>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5" name="Drop Down 24" hidden="1">
          <a:extLst>
            <a:ext uri="{63B3BB69-23CF-44E3-9099-C40C66FF867C}">
              <a14:compatExt xmlns:a14="http://schemas.microsoft.com/office/drawing/2010/main" spid="_x0000_s2072"/>
            </a:ext>
            <a:ext uri="{FF2B5EF4-FFF2-40B4-BE49-F238E27FC236}">
              <a16:creationId xmlns:a16="http://schemas.microsoft.com/office/drawing/2014/main" id="{9EA783F8-0C11-4393-9727-2BFBFDFB283E}"/>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6" name="Drop Down 24" hidden="1">
          <a:extLst>
            <a:ext uri="{63B3BB69-23CF-44E3-9099-C40C66FF867C}">
              <a14:compatExt xmlns:a14="http://schemas.microsoft.com/office/drawing/2010/main" spid="_x0000_s2072"/>
            </a:ext>
            <a:ext uri="{FF2B5EF4-FFF2-40B4-BE49-F238E27FC236}">
              <a16:creationId xmlns:a16="http://schemas.microsoft.com/office/drawing/2014/main" id="{ABE8FD91-667B-49F2-AC53-8AD6EDC83329}"/>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7" name="Drop Down 24" hidden="1">
          <a:extLst>
            <a:ext uri="{63B3BB69-23CF-44E3-9099-C40C66FF867C}">
              <a14:compatExt xmlns:a14="http://schemas.microsoft.com/office/drawing/2010/main" spid="_x0000_s2072"/>
            </a:ext>
            <a:ext uri="{FF2B5EF4-FFF2-40B4-BE49-F238E27FC236}">
              <a16:creationId xmlns:a16="http://schemas.microsoft.com/office/drawing/2014/main" id="{49EC42E3-FD47-4C48-9DB8-F51FD7A77D7F}"/>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8" name="Drop Down 24" hidden="1">
          <a:extLst>
            <a:ext uri="{63B3BB69-23CF-44E3-9099-C40C66FF867C}">
              <a14:compatExt xmlns:a14="http://schemas.microsoft.com/office/drawing/2010/main" spid="_x0000_s2072"/>
            </a:ext>
            <a:ext uri="{FF2B5EF4-FFF2-40B4-BE49-F238E27FC236}">
              <a16:creationId xmlns:a16="http://schemas.microsoft.com/office/drawing/2014/main" id="{0A9DD0A7-ECFD-4ACD-8422-B2B4D73E4828}"/>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09" name="Drop Down 24" hidden="1">
          <a:extLst>
            <a:ext uri="{63B3BB69-23CF-44E3-9099-C40C66FF867C}">
              <a14:compatExt xmlns:a14="http://schemas.microsoft.com/office/drawing/2010/main" spid="_x0000_s2072"/>
            </a:ext>
            <a:ext uri="{FF2B5EF4-FFF2-40B4-BE49-F238E27FC236}">
              <a16:creationId xmlns:a16="http://schemas.microsoft.com/office/drawing/2014/main" id="{1C485938-C5F0-48EE-B429-41A0D781C91F}"/>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10" name="Drop Down 24" hidden="1">
          <a:extLst>
            <a:ext uri="{63B3BB69-23CF-44E3-9099-C40C66FF867C}">
              <a14:compatExt xmlns:a14="http://schemas.microsoft.com/office/drawing/2010/main" spid="_x0000_s2072"/>
            </a:ext>
            <a:ext uri="{FF2B5EF4-FFF2-40B4-BE49-F238E27FC236}">
              <a16:creationId xmlns:a16="http://schemas.microsoft.com/office/drawing/2014/main" id="{F005ED7B-6EF1-489C-A5AA-9FF4F0FC3FCA}"/>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11" name="Drop Down 4" hidden="1">
          <a:extLst>
            <a:ext uri="{63B3BB69-23CF-44E3-9099-C40C66FF867C}">
              <a14:compatExt xmlns:a14="http://schemas.microsoft.com/office/drawing/2010/main" spid="_x0000_s2052"/>
            </a:ext>
            <a:ext uri="{FF2B5EF4-FFF2-40B4-BE49-F238E27FC236}">
              <a16:creationId xmlns:a16="http://schemas.microsoft.com/office/drawing/2014/main" id="{6E69DF6F-A74D-489E-9988-E2FC5E41A6C5}"/>
            </a:ext>
          </a:extLst>
        </xdr:cNvPr>
        <xdr:cNvSpPr/>
      </xdr:nvSpPr>
      <xdr:spPr bwMode="auto">
        <a:xfrm>
          <a:off x="6489102"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312" name="Drop Down 20" hidden="1">
          <a:extLst>
            <a:ext uri="{63B3BB69-23CF-44E3-9099-C40C66FF867C}">
              <a14:compatExt xmlns:a14="http://schemas.microsoft.com/office/drawing/2010/main" spid="_x0000_s2068"/>
            </a:ext>
            <a:ext uri="{FF2B5EF4-FFF2-40B4-BE49-F238E27FC236}">
              <a16:creationId xmlns:a16="http://schemas.microsoft.com/office/drawing/2014/main" id="{74516984-ECEA-4CC7-8376-866945D38A86}"/>
            </a:ext>
          </a:extLst>
        </xdr:cNvPr>
        <xdr:cNvSpPr/>
      </xdr:nvSpPr>
      <xdr:spPr bwMode="auto">
        <a:xfrm>
          <a:off x="7010400" y="1263216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13" name="Drop Down 24" hidden="1">
          <a:extLst>
            <a:ext uri="{63B3BB69-23CF-44E3-9099-C40C66FF867C}">
              <a14:compatExt xmlns:a14="http://schemas.microsoft.com/office/drawing/2010/main" spid="_x0000_s2072"/>
            </a:ext>
            <a:ext uri="{FF2B5EF4-FFF2-40B4-BE49-F238E27FC236}">
              <a16:creationId xmlns:a16="http://schemas.microsoft.com/office/drawing/2014/main" id="{C13EAB1C-38A5-4689-B5D0-4438B2B0398E}"/>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14" name="Drop Down 4" hidden="1">
          <a:extLst>
            <a:ext uri="{63B3BB69-23CF-44E3-9099-C40C66FF867C}">
              <a14:compatExt xmlns:a14="http://schemas.microsoft.com/office/drawing/2010/main" spid="_x0000_s2052"/>
            </a:ext>
            <a:ext uri="{FF2B5EF4-FFF2-40B4-BE49-F238E27FC236}">
              <a16:creationId xmlns:a16="http://schemas.microsoft.com/office/drawing/2014/main" id="{9AF45625-1348-4C22-8672-C36522426B51}"/>
            </a:ext>
          </a:extLst>
        </xdr:cNvPr>
        <xdr:cNvSpPr/>
      </xdr:nvSpPr>
      <xdr:spPr bwMode="auto">
        <a:xfrm>
          <a:off x="6489102"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15" name="Drop Down 4" hidden="1">
          <a:extLst>
            <a:ext uri="{63B3BB69-23CF-44E3-9099-C40C66FF867C}">
              <a14:compatExt xmlns:a14="http://schemas.microsoft.com/office/drawing/2010/main" spid="_x0000_s2052"/>
            </a:ext>
            <a:ext uri="{FF2B5EF4-FFF2-40B4-BE49-F238E27FC236}">
              <a16:creationId xmlns:a16="http://schemas.microsoft.com/office/drawing/2014/main" id="{45142911-D5F6-4EE9-937D-BF4725D6149F}"/>
            </a:ext>
          </a:extLst>
        </xdr:cNvPr>
        <xdr:cNvSpPr/>
      </xdr:nvSpPr>
      <xdr:spPr bwMode="auto">
        <a:xfrm>
          <a:off x="6178924"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16" name="Drop Down 4" hidden="1">
          <a:extLst>
            <a:ext uri="{63B3BB69-23CF-44E3-9099-C40C66FF867C}">
              <a14:compatExt xmlns:a14="http://schemas.microsoft.com/office/drawing/2010/main" spid="_x0000_s2052"/>
            </a:ext>
            <a:ext uri="{FF2B5EF4-FFF2-40B4-BE49-F238E27FC236}">
              <a16:creationId xmlns:a16="http://schemas.microsoft.com/office/drawing/2014/main" id="{35623F74-205E-404B-8A4C-A3F3FA26A4F5}"/>
            </a:ext>
          </a:extLst>
        </xdr:cNvPr>
        <xdr:cNvSpPr/>
      </xdr:nvSpPr>
      <xdr:spPr bwMode="auto">
        <a:xfrm>
          <a:off x="6489102"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17" name="Drop Down 4" hidden="1">
          <a:extLst>
            <a:ext uri="{63B3BB69-23CF-44E3-9099-C40C66FF867C}">
              <a14:compatExt xmlns:a14="http://schemas.microsoft.com/office/drawing/2010/main" spid="_x0000_s2052"/>
            </a:ext>
            <a:ext uri="{FF2B5EF4-FFF2-40B4-BE49-F238E27FC236}">
              <a16:creationId xmlns:a16="http://schemas.microsoft.com/office/drawing/2014/main" id="{492C3F74-9AB4-447D-8901-972E42DC4C2F}"/>
            </a:ext>
          </a:extLst>
        </xdr:cNvPr>
        <xdr:cNvSpPr/>
      </xdr:nvSpPr>
      <xdr:spPr bwMode="auto">
        <a:xfrm>
          <a:off x="6178924"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18" name="Drop Down 24" hidden="1">
          <a:extLst>
            <a:ext uri="{63B3BB69-23CF-44E3-9099-C40C66FF867C}">
              <a14:compatExt xmlns:a14="http://schemas.microsoft.com/office/drawing/2010/main" spid="_x0000_s2072"/>
            </a:ext>
            <a:ext uri="{FF2B5EF4-FFF2-40B4-BE49-F238E27FC236}">
              <a16:creationId xmlns:a16="http://schemas.microsoft.com/office/drawing/2014/main" id="{B5BCAF5F-FC77-4795-B385-ED423FCA9F1E}"/>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19" name="Drop Down 24" hidden="1">
          <a:extLst>
            <a:ext uri="{63B3BB69-23CF-44E3-9099-C40C66FF867C}">
              <a14:compatExt xmlns:a14="http://schemas.microsoft.com/office/drawing/2010/main" spid="_x0000_s2072"/>
            </a:ext>
            <a:ext uri="{FF2B5EF4-FFF2-40B4-BE49-F238E27FC236}">
              <a16:creationId xmlns:a16="http://schemas.microsoft.com/office/drawing/2014/main" id="{5FC9088C-BD4C-4143-AFC3-27B1C6437805}"/>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0" name="Drop Down 24" hidden="1">
          <a:extLst>
            <a:ext uri="{63B3BB69-23CF-44E3-9099-C40C66FF867C}">
              <a14:compatExt xmlns:a14="http://schemas.microsoft.com/office/drawing/2010/main" spid="_x0000_s2072"/>
            </a:ext>
            <a:ext uri="{FF2B5EF4-FFF2-40B4-BE49-F238E27FC236}">
              <a16:creationId xmlns:a16="http://schemas.microsoft.com/office/drawing/2014/main" id="{42010A0F-B0B2-40E7-BF0C-ED815D6B23E2}"/>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1" name="Drop Down 24" hidden="1">
          <a:extLst>
            <a:ext uri="{63B3BB69-23CF-44E3-9099-C40C66FF867C}">
              <a14:compatExt xmlns:a14="http://schemas.microsoft.com/office/drawing/2010/main" spid="_x0000_s2072"/>
            </a:ext>
            <a:ext uri="{FF2B5EF4-FFF2-40B4-BE49-F238E27FC236}">
              <a16:creationId xmlns:a16="http://schemas.microsoft.com/office/drawing/2014/main" id="{DF60DFB6-74EE-47C1-9FC6-E55128E99F98}"/>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2" name="Drop Down 24" hidden="1">
          <a:extLst>
            <a:ext uri="{63B3BB69-23CF-44E3-9099-C40C66FF867C}">
              <a14:compatExt xmlns:a14="http://schemas.microsoft.com/office/drawing/2010/main" spid="_x0000_s2072"/>
            </a:ext>
            <a:ext uri="{FF2B5EF4-FFF2-40B4-BE49-F238E27FC236}">
              <a16:creationId xmlns:a16="http://schemas.microsoft.com/office/drawing/2014/main" id="{5737A673-E4D7-432A-A2A3-AB9905066B77}"/>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3" name="Drop Down 24" hidden="1">
          <a:extLst>
            <a:ext uri="{63B3BB69-23CF-44E3-9099-C40C66FF867C}">
              <a14:compatExt xmlns:a14="http://schemas.microsoft.com/office/drawing/2010/main" spid="_x0000_s2072"/>
            </a:ext>
            <a:ext uri="{FF2B5EF4-FFF2-40B4-BE49-F238E27FC236}">
              <a16:creationId xmlns:a16="http://schemas.microsoft.com/office/drawing/2014/main" id="{4A979C64-5505-4CA1-ADB5-3758239084D2}"/>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4" name="Drop Down 24" hidden="1">
          <a:extLst>
            <a:ext uri="{63B3BB69-23CF-44E3-9099-C40C66FF867C}">
              <a14:compatExt xmlns:a14="http://schemas.microsoft.com/office/drawing/2010/main" spid="_x0000_s2072"/>
            </a:ext>
            <a:ext uri="{FF2B5EF4-FFF2-40B4-BE49-F238E27FC236}">
              <a16:creationId xmlns:a16="http://schemas.microsoft.com/office/drawing/2014/main" id="{A5C03032-6659-4F34-A557-5D107008A008}"/>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5" name="Drop Down 24" hidden="1">
          <a:extLst>
            <a:ext uri="{63B3BB69-23CF-44E3-9099-C40C66FF867C}">
              <a14:compatExt xmlns:a14="http://schemas.microsoft.com/office/drawing/2010/main" spid="_x0000_s2072"/>
            </a:ext>
            <a:ext uri="{FF2B5EF4-FFF2-40B4-BE49-F238E27FC236}">
              <a16:creationId xmlns:a16="http://schemas.microsoft.com/office/drawing/2014/main" id="{14607DB7-FF7E-409D-AB05-A96C1D4F9316}"/>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6" name="Drop Down 24" hidden="1">
          <a:extLst>
            <a:ext uri="{63B3BB69-23CF-44E3-9099-C40C66FF867C}">
              <a14:compatExt xmlns:a14="http://schemas.microsoft.com/office/drawing/2010/main" spid="_x0000_s2072"/>
            </a:ext>
            <a:ext uri="{FF2B5EF4-FFF2-40B4-BE49-F238E27FC236}">
              <a16:creationId xmlns:a16="http://schemas.microsoft.com/office/drawing/2014/main" id="{A39B8D0F-F2EB-4FC0-98C5-0BA477A8B429}"/>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27" name="Drop Down 4" hidden="1">
          <a:extLst>
            <a:ext uri="{63B3BB69-23CF-44E3-9099-C40C66FF867C}">
              <a14:compatExt xmlns:a14="http://schemas.microsoft.com/office/drawing/2010/main" spid="_x0000_s2052"/>
            </a:ext>
            <a:ext uri="{FF2B5EF4-FFF2-40B4-BE49-F238E27FC236}">
              <a16:creationId xmlns:a16="http://schemas.microsoft.com/office/drawing/2014/main" id="{086607AC-78CB-4DC2-85F5-CF487598239A}"/>
            </a:ext>
          </a:extLst>
        </xdr:cNvPr>
        <xdr:cNvSpPr/>
      </xdr:nvSpPr>
      <xdr:spPr bwMode="auto">
        <a:xfrm>
          <a:off x="6489102"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328" name="Drop Down 20" hidden="1">
          <a:extLst>
            <a:ext uri="{63B3BB69-23CF-44E3-9099-C40C66FF867C}">
              <a14:compatExt xmlns:a14="http://schemas.microsoft.com/office/drawing/2010/main" spid="_x0000_s2068"/>
            </a:ext>
            <a:ext uri="{FF2B5EF4-FFF2-40B4-BE49-F238E27FC236}">
              <a16:creationId xmlns:a16="http://schemas.microsoft.com/office/drawing/2014/main" id="{8ED69F0E-6B9D-4E48-9E62-1E78B910CF72}"/>
            </a:ext>
          </a:extLst>
        </xdr:cNvPr>
        <xdr:cNvSpPr/>
      </xdr:nvSpPr>
      <xdr:spPr bwMode="auto">
        <a:xfrm>
          <a:off x="7010400" y="1263216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29" name="Drop Down 24" hidden="1">
          <a:extLst>
            <a:ext uri="{63B3BB69-23CF-44E3-9099-C40C66FF867C}">
              <a14:compatExt xmlns:a14="http://schemas.microsoft.com/office/drawing/2010/main" spid="_x0000_s2072"/>
            </a:ext>
            <a:ext uri="{FF2B5EF4-FFF2-40B4-BE49-F238E27FC236}">
              <a16:creationId xmlns:a16="http://schemas.microsoft.com/office/drawing/2014/main" id="{08D98FB4-23C9-46B9-A0AA-B5162A4DF7B9}"/>
            </a:ext>
          </a:extLst>
        </xdr:cNvPr>
        <xdr:cNvSpPr/>
      </xdr:nvSpPr>
      <xdr:spPr bwMode="auto">
        <a:xfrm>
          <a:off x="4612341" y="1263216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30" name="Drop Down 4" hidden="1">
          <a:extLst>
            <a:ext uri="{63B3BB69-23CF-44E3-9099-C40C66FF867C}">
              <a14:compatExt xmlns:a14="http://schemas.microsoft.com/office/drawing/2010/main" spid="_x0000_s2052"/>
            </a:ext>
            <a:ext uri="{FF2B5EF4-FFF2-40B4-BE49-F238E27FC236}">
              <a16:creationId xmlns:a16="http://schemas.microsoft.com/office/drawing/2014/main" id="{2B435FC7-7083-442E-B300-CE16BF344233}"/>
            </a:ext>
          </a:extLst>
        </xdr:cNvPr>
        <xdr:cNvSpPr/>
      </xdr:nvSpPr>
      <xdr:spPr bwMode="auto">
        <a:xfrm>
          <a:off x="6489102"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31" name="Drop Down 4" hidden="1">
          <a:extLst>
            <a:ext uri="{63B3BB69-23CF-44E3-9099-C40C66FF867C}">
              <a14:compatExt xmlns:a14="http://schemas.microsoft.com/office/drawing/2010/main" spid="_x0000_s2052"/>
            </a:ext>
            <a:ext uri="{FF2B5EF4-FFF2-40B4-BE49-F238E27FC236}">
              <a16:creationId xmlns:a16="http://schemas.microsoft.com/office/drawing/2014/main" id="{478E6A8D-796F-4A6E-81D1-B7FA81CA2DDE}"/>
            </a:ext>
          </a:extLst>
        </xdr:cNvPr>
        <xdr:cNvSpPr/>
      </xdr:nvSpPr>
      <xdr:spPr bwMode="auto">
        <a:xfrm>
          <a:off x="6178924"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32" name="Drop Down 4" hidden="1">
          <a:extLst>
            <a:ext uri="{63B3BB69-23CF-44E3-9099-C40C66FF867C}">
              <a14:compatExt xmlns:a14="http://schemas.microsoft.com/office/drawing/2010/main" spid="_x0000_s2052"/>
            </a:ext>
            <a:ext uri="{FF2B5EF4-FFF2-40B4-BE49-F238E27FC236}">
              <a16:creationId xmlns:a16="http://schemas.microsoft.com/office/drawing/2014/main" id="{A37C6D1B-36D2-47CE-833A-6E5D2F2B9FC5}"/>
            </a:ext>
          </a:extLst>
        </xdr:cNvPr>
        <xdr:cNvSpPr/>
      </xdr:nvSpPr>
      <xdr:spPr bwMode="auto">
        <a:xfrm>
          <a:off x="6489102"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33" name="Drop Down 4" hidden="1">
          <a:extLst>
            <a:ext uri="{63B3BB69-23CF-44E3-9099-C40C66FF867C}">
              <a14:compatExt xmlns:a14="http://schemas.microsoft.com/office/drawing/2010/main" spid="_x0000_s2052"/>
            </a:ext>
            <a:ext uri="{FF2B5EF4-FFF2-40B4-BE49-F238E27FC236}">
              <a16:creationId xmlns:a16="http://schemas.microsoft.com/office/drawing/2014/main" id="{22A8DD4A-EDE1-43E7-9D03-4A7643B38D3F}"/>
            </a:ext>
          </a:extLst>
        </xdr:cNvPr>
        <xdr:cNvSpPr/>
      </xdr:nvSpPr>
      <xdr:spPr bwMode="auto">
        <a:xfrm>
          <a:off x="6178924" y="1263216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34" name="Drop Down 24" hidden="1">
          <a:extLst>
            <a:ext uri="{63B3BB69-23CF-44E3-9099-C40C66FF867C}">
              <a14:compatExt xmlns:a14="http://schemas.microsoft.com/office/drawing/2010/main" spid="_x0000_s2072"/>
            </a:ext>
            <a:ext uri="{FF2B5EF4-FFF2-40B4-BE49-F238E27FC236}">
              <a16:creationId xmlns:a16="http://schemas.microsoft.com/office/drawing/2014/main" id="{1594C722-793E-4479-B547-CD8987349449}"/>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35" name="Drop Down 24" hidden="1">
          <a:extLst>
            <a:ext uri="{63B3BB69-23CF-44E3-9099-C40C66FF867C}">
              <a14:compatExt xmlns:a14="http://schemas.microsoft.com/office/drawing/2010/main" spid="_x0000_s2072"/>
            </a:ext>
            <a:ext uri="{FF2B5EF4-FFF2-40B4-BE49-F238E27FC236}">
              <a16:creationId xmlns:a16="http://schemas.microsoft.com/office/drawing/2014/main" id="{27D8E9EF-710E-428D-ABB7-7A7B0206CF10}"/>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36" name="Drop Down 24" hidden="1">
          <a:extLst>
            <a:ext uri="{63B3BB69-23CF-44E3-9099-C40C66FF867C}">
              <a14:compatExt xmlns:a14="http://schemas.microsoft.com/office/drawing/2010/main" spid="_x0000_s2072"/>
            </a:ext>
            <a:ext uri="{FF2B5EF4-FFF2-40B4-BE49-F238E27FC236}">
              <a16:creationId xmlns:a16="http://schemas.microsoft.com/office/drawing/2014/main" id="{6218C284-E6F6-472C-875B-A3B90281861F}"/>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37" name="Drop Down 24" hidden="1">
          <a:extLst>
            <a:ext uri="{63B3BB69-23CF-44E3-9099-C40C66FF867C}">
              <a14:compatExt xmlns:a14="http://schemas.microsoft.com/office/drawing/2010/main" spid="_x0000_s2072"/>
            </a:ext>
            <a:ext uri="{FF2B5EF4-FFF2-40B4-BE49-F238E27FC236}">
              <a16:creationId xmlns:a16="http://schemas.microsoft.com/office/drawing/2014/main" id="{37E3A702-B0A0-40CC-9A61-7981D9B0409F}"/>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38" name="Drop Down 24" hidden="1">
          <a:extLst>
            <a:ext uri="{63B3BB69-23CF-44E3-9099-C40C66FF867C}">
              <a14:compatExt xmlns:a14="http://schemas.microsoft.com/office/drawing/2010/main" spid="_x0000_s2072"/>
            </a:ext>
            <a:ext uri="{FF2B5EF4-FFF2-40B4-BE49-F238E27FC236}">
              <a16:creationId xmlns:a16="http://schemas.microsoft.com/office/drawing/2014/main" id="{B3DA9BCF-98C5-436B-A2EC-7A2891C435FF}"/>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39" name="Drop Down 24" hidden="1">
          <a:extLst>
            <a:ext uri="{63B3BB69-23CF-44E3-9099-C40C66FF867C}">
              <a14:compatExt xmlns:a14="http://schemas.microsoft.com/office/drawing/2010/main" spid="_x0000_s2072"/>
            </a:ext>
            <a:ext uri="{FF2B5EF4-FFF2-40B4-BE49-F238E27FC236}">
              <a16:creationId xmlns:a16="http://schemas.microsoft.com/office/drawing/2014/main" id="{473D416C-DFF7-4770-98DD-FB0674F93849}"/>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40" name="Drop Down 24" hidden="1">
          <a:extLst>
            <a:ext uri="{63B3BB69-23CF-44E3-9099-C40C66FF867C}">
              <a14:compatExt xmlns:a14="http://schemas.microsoft.com/office/drawing/2010/main" spid="_x0000_s2072"/>
            </a:ext>
            <a:ext uri="{FF2B5EF4-FFF2-40B4-BE49-F238E27FC236}">
              <a16:creationId xmlns:a16="http://schemas.microsoft.com/office/drawing/2014/main" id="{C0C74234-4616-4DEB-8F0E-4EC8AC156087}"/>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41" name="Drop Down 24" hidden="1">
          <a:extLst>
            <a:ext uri="{63B3BB69-23CF-44E3-9099-C40C66FF867C}">
              <a14:compatExt xmlns:a14="http://schemas.microsoft.com/office/drawing/2010/main" spid="_x0000_s2072"/>
            </a:ext>
            <a:ext uri="{FF2B5EF4-FFF2-40B4-BE49-F238E27FC236}">
              <a16:creationId xmlns:a16="http://schemas.microsoft.com/office/drawing/2014/main" id="{469D3644-9A90-469B-B32B-02885C1E04BC}"/>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42" name="Drop Down 24" hidden="1">
          <a:extLst>
            <a:ext uri="{63B3BB69-23CF-44E3-9099-C40C66FF867C}">
              <a14:compatExt xmlns:a14="http://schemas.microsoft.com/office/drawing/2010/main" spid="_x0000_s2072"/>
            </a:ext>
            <a:ext uri="{FF2B5EF4-FFF2-40B4-BE49-F238E27FC236}">
              <a16:creationId xmlns:a16="http://schemas.microsoft.com/office/drawing/2014/main" id="{1D57128D-8AB7-4069-8024-B45427867C86}"/>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43" name="Drop Down 4" hidden="1">
          <a:extLst>
            <a:ext uri="{63B3BB69-23CF-44E3-9099-C40C66FF867C}">
              <a14:compatExt xmlns:a14="http://schemas.microsoft.com/office/drawing/2010/main" spid="_x0000_s2052"/>
            </a:ext>
            <a:ext uri="{FF2B5EF4-FFF2-40B4-BE49-F238E27FC236}">
              <a16:creationId xmlns:a16="http://schemas.microsoft.com/office/drawing/2014/main" id="{28E62EE5-8D83-4079-814C-544C9EDF999F}"/>
            </a:ext>
          </a:extLst>
        </xdr:cNvPr>
        <xdr:cNvSpPr/>
      </xdr:nvSpPr>
      <xdr:spPr bwMode="auto">
        <a:xfrm>
          <a:off x="6489102"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344" name="Drop Down 20" hidden="1">
          <a:extLst>
            <a:ext uri="{63B3BB69-23CF-44E3-9099-C40C66FF867C}">
              <a14:compatExt xmlns:a14="http://schemas.microsoft.com/office/drawing/2010/main" spid="_x0000_s2068"/>
            </a:ext>
            <a:ext uri="{FF2B5EF4-FFF2-40B4-BE49-F238E27FC236}">
              <a16:creationId xmlns:a16="http://schemas.microsoft.com/office/drawing/2014/main" id="{F7616D6A-C7DE-4BA7-9CB5-6CE6235D47BD}"/>
            </a:ext>
          </a:extLst>
        </xdr:cNvPr>
        <xdr:cNvSpPr/>
      </xdr:nvSpPr>
      <xdr:spPr bwMode="auto">
        <a:xfrm>
          <a:off x="7010400" y="12651889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45" name="Drop Down 24" hidden="1">
          <a:extLst>
            <a:ext uri="{63B3BB69-23CF-44E3-9099-C40C66FF867C}">
              <a14:compatExt xmlns:a14="http://schemas.microsoft.com/office/drawing/2010/main" spid="_x0000_s2072"/>
            </a:ext>
            <a:ext uri="{FF2B5EF4-FFF2-40B4-BE49-F238E27FC236}">
              <a16:creationId xmlns:a16="http://schemas.microsoft.com/office/drawing/2014/main" id="{6A40EFA6-AD20-4F12-9A52-3E8075735D0F}"/>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46" name="Drop Down 4" hidden="1">
          <a:extLst>
            <a:ext uri="{63B3BB69-23CF-44E3-9099-C40C66FF867C}">
              <a14:compatExt xmlns:a14="http://schemas.microsoft.com/office/drawing/2010/main" spid="_x0000_s2052"/>
            </a:ext>
            <a:ext uri="{FF2B5EF4-FFF2-40B4-BE49-F238E27FC236}">
              <a16:creationId xmlns:a16="http://schemas.microsoft.com/office/drawing/2014/main" id="{76B05B6D-DF21-4722-8FAD-0F99D833E284}"/>
            </a:ext>
          </a:extLst>
        </xdr:cNvPr>
        <xdr:cNvSpPr/>
      </xdr:nvSpPr>
      <xdr:spPr bwMode="auto">
        <a:xfrm>
          <a:off x="6489102"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47" name="Drop Down 4" hidden="1">
          <a:extLst>
            <a:ext uri="{63B3BB69-23CF-44E3-9099-C40C66FF867C}">
              <a14:compatExt xmlns:a14="http://schemas.microsoft.com/office/drawing/2010/main" spid="_x0000_s2052"/>
            </a:ext>
            <a:ext uri="{FF2B5EF4-FFF2-40B4-BE49-F238E27FC236}">
              <a16:creationId xmlns:a16="http://schemas.microsoft.com/office/drawing/2014/main" id="{83405415-8823-4682-972D-A28E28813DA1}"/>
            </a:ext>
          </a:extLst>
        </xdr:cNvPr>
        <xdr:cNvSpPr/>
      </xdr:nvSpPr>
      <xdr:spPr bwMode="auto">
        <a:xfrm>
          <a:off x="6178924"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48" name="Drop Down 4" hidden="1">
          <a:extLst>
            <a:ext uri="{63B3BB69-23CF-44E3-9099-C40C66FF867C}">
              <a14:compatExt xmlns:a14="http://schemas.microsoft.com/office/drawing/2010/main" spid="_x0000_s2052"/>
            </a:ext>
            <a:ext uri="{FF2B5EF4-FFF2-40B4-BE49-F238E27FC236}">
              <a16:creationId xmlns:a16="http://schemas.microsoft.com/office/drawing/2014/main" id="{4F0F965C-983C-4561-A565-DBD131AAC1CE}"/>
            </a:ext>
          </a:extLst>
        </xdr:cNvPr>
        <xdr:cNvSpPr/>
      </xdr:nvSpPr>
      <xdr:spPr bwMode="auto">
        <a:xfrm>
          <a:off x="6489102"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49" name="Drop Down 4" hidden="1">
          <a:extLst>
            <a:ext uri="{63B3BB69-23CF-44E3-9099-C40C66FF867C}">
              <a14:compatExt xmlns:a14="http://schemas.microsoft.com/office/drawing/2010/main" spid="_x0000_s2052"/>
            </a:ext>
            <a:ext uri="{FF2B5EF4-FFF2-40B4-BE49-F238E27FC236}">
              <a16:creationId xmlns:a16="http://schemas.microsoft.com/office/drawing/2014/main" id="{9B7853D8-44AE-4E30-9959-8928C61C5EDD}"/>
            </a:ext>
          </a:extLst>
        </xdr:cNvPr>
        <xdr:cNvSpPr/>
      </xdr:nvSpPr>
      <xdr:spPr bwMode="auto">
        <a:xfrm>
          <a:off x="6178924"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0" name="Drop Down 24" hidden="1">
          <a:extLst>
            <a:ext uri="{63B3BB69-23CF-44E3-9099-C40C66FF867C}">
              <a14:compatExt xmlns:a14="http://schemas.microsoft.com/office/drawing/2010/main" spid="_x0000_s2072"/>
            </a:ext>
            <a:ext uri="{FF2B5EF4-FFF2-40B4-BE49-F238E27FC236}">
              <a16:creationId xmlns:a16="http://schemas.microsoft.com/office/drawing/2014/main" id="{CC895CF6-C804-4A59-BBF0-C604CD936CA5}"/>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1" name="Drop Down 24" hidden="1">
          <a:extLst>
            <a:ext uri="{63B3BB69-23CF-44E3-9099-C40C66FF867C}">
              <a14:compatExt xmlns:a14="http://schemas.microsoft.com/office/drawing/2010/main" spid="_x0000_s2072"/>
            </a:ext>
            <a:ext uri="{FF2B5EF4-FFF2-40B4-BE49-F238E27FC236}">
              <a16:creationId xmlns:a16="http://schemas.microsoft.com/office/drawing/2014/main" id="{F20DB0BA-279E-438E-9B84-D539ED72457F}"/>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2" name="Drop Down 24" hidden="1">
          <a:extLst>
            <a:ext uri="{63B3BB69-23CF-44E3-9099-C40C66FF867C}">
              <a14:compatExt xmlns:a14="http://schemas.microsoft.com/office/drawing/2010/main" spid="_x0000_s2072"/>
            </a:ext>
            <a:ext uri="{FF2B5EF4-FFF2-40B4-BE49-F238E27FC236}">
              <a16:creationId xmlns:a16="http://schemas.microsoft.com/office/drawing/2014/main" id="{714B1418-0CC5-43A6-BA2F-FE9993AB2FE8}"/>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3" name="Drop Down 24" hidden="1">
          <a:extLst>
            <a:ext uri="{63B3BB69-23CF-44E3-9099-C40C66FF867C}">
              <a14:compatExt xmlns:a14="http://schemas.microsoft.com/office/drawing/2010/main" spid="_x0000_s2072"/>
            </a:ext>
            <a:ext uri="{FF2B5EF4-FFF2-40B4-BE49-F238E27FC236}">
              <a16:creationId xmlns:a16="http://schemas.microsoft.com/office/drawing/2014/main" id="{ABF12752-188B-438B-82BD-745C813CBA38}"/>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4" name="Drop Down 24" hidden="1">
          <a:extLst>
            <a:ext uri="{63B3BB69-23CF-44E3-9099-C40C66FF867C}">
              <a14:compatExt xmlns:a14="http://schemas.microsoft.com/office/drawing/2010/main" spid="_x0000_s2072"/>
            </a:ext>
            <a:ext uri="{FF2B5EF4-FFF2-40B4-BE49-F238E27FC236}">
              <a16:creationId xmlns:a16="http://schemas.microsoft.com/office/drawing/2014/main" id="{1C08D72C-281E-490B-B8FD-D255CAE69E87}"/>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5" name="Drop Down 24" hidden="1">
          <a:extLst>
            <a:ext uri="{63B3BB69-23CF-44E3-9099-C40C66FF867C}">
              <a14:compatExt xmlns:a14="http://schemas.microsoft.com/office/drawing/2010/main" spid="_x0000_s2072"/>
            </a:ext>
            <a:ext uri="{FF2B5EF4-FFF2-40B4-BE49-F238E27FC236}">
              <a16:creationId xmlns:a16="http://schemas.microsoft.com/office/drawing/2014/main" id="{5D32D4F1-47CC-453D-A5FB-DFDF7578B72F}"/>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6" name="Drop Down 24" hidden="1">
          <a:extLst>
            <a:ext uri="{63B3BB69-23CF-44E3-9099-C40C66FF867C}">
              <a14:compatExt xmlns:a14="http://schemas.microsoft.com/office/drawing/2010/main" spid="_x0000_s2072"/>
            </a:ext>
            <a:ext uri="{FF2B5EF4-FFF2-40B4-BE49-F238E27FC236}">
              <a16:creationId xmlns:a16="http://schemas.microsoft.com/office/drawing/2014/main" id="{D885206C-3DBC-4DB5-9242-A078EE9294B8}"/>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7" name="Drop Down 24" hidden="1">
          <a:extLst>
            <a:ext uri="{63B3BB69-23CF-44E3-9099-C40C66FF867C}">
              <a14:compatExt xmlns:a14="http://schemas.microsoft.com/office/drawing/2010/main" spid="_x0000_s2072"/>
            </a:ext>
            <a:ext uri="{FF2B5EF4-FFF2-40B4-BE49-F238E27FC236}">
              <a16:creationId xmlns:a16="http://schemas.microsoft.com/office/drawing/2014/main" id="{4E26C394-A64D-4004-AD5A-92CD8E4CFB2B}"/>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58" name="Drop Down 24" hidden="1">
          <a:extLst>
            <a:ext uri="{63B3BB69-23CF-44E3-9099-C40C66FF867C}">
              <a14:compatExt xmlns:a14="http://schemas.microsoft.com/office/drawing/2010/main" spid="_x0000_s2072"/>
            </a:ext>
            <a:ext uri="{FF2B5EF4-FFF2-40B4-BE49-F238E27FC236}">
              <a16:creationId xmlns:a16="http://schemas.microsoft.com/office/drawing/2014/main" id="{9DDE949C-4C78-429D-AE67-275A11A0A5DA}"/>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59" name="Drop Down 4" hidden="1">
          <a:extLst>
            <a:ext uri="{63B3BB69-23CF-44E3-9099-C40C66FF867C}">
              <a14:compatExt xmlns:a14="http://schemas.microsoft.com/office/drawing/2010/main" spid="_x0000_s2052"/>
            </a:ext>
            <a:ext uri="{FF2B5EF4-FFF2-40B4-BE49-F238E27FC236}">
              <a16:creationId xmlns:a16="http://schemas.microsoft.com/office/drawing/2014/main" id="{6819D7D2-8286-4482-BB4F-D9D09362B4C5}"/>
            </a:ext>
          </a:extLst>
        </xdr:cNvPr>
        <xdr:cNvSpPr/>
      </xdr:nvSpPr>
      <xdr:spPr bwMode="auto">
        <a:xfrm>
          <a:off x="6489102"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360" name="Drop Down 20" hidden="1">
          <a:extLst>
            <a:ext uri="{63B3BB69-23CF-44E3-9099-C40C66FF867C}">
              <a14:compatExt xmlns:a14="http://schemas.microsoft.com/office/drawing/2010/main" spid="_x0000_s2068"/>
            </a:ext>
            <a:ext uri="{FF2B5EF4-FFF2-40B4-BE49-F238E27FC236}">
              <a16:creationId xmlns:a16="http://schemas.microsoft.com/office/drawing/2014/main" id="{D4B894D8-6ECC-4D21-9EBF-75DAB24D2079}"/>
            </a:ext>
          </a:extLst>
        </xdr:cNvPr>
        <xdr:cNvSpPr/>
      </xdr:nvSpPr>
      <xdr:spPr bwMode="auto">
        <a:xfrm>
          <a:off x="7010400" y="12651889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61" name="Drop Down 24" hidden="1">
          <a:extLst>
            <a:ext uri="{63B3BB69-23CF-44E3-9099-C40C66FF867C}">
              <a14:compatExt xmlns:a14="http://schemas.microsoft.com/office/drawing/2010/main" spid="_x0000_s2072"/>
            </a:ext>
            <a:ext uri="{FF2B5EF4-FFF2-40B4-BE49-F238E27FC236}">
              <a16:creationId xmlns:a16="http://schemas.microsoft.com/office/drawing/2014/main" id="{39142973-175A-4ADD-B6D3-8B331C782123}"/>
            </a:ext>
          </a:extLst>
        </xdr:cNvPr>
        <xdr:cNvSpPr/>
      </xdr:nvSpPr>
      <xdr:spPr bwMode="auto">
        <a:xfrm>
          <a:off x="4612341" y="1265188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62" name="Drop Down 4" hidden="1">
          <a:extLst>
            <a:ext uri="{63B3BB69-23CF-44E3-9099-C40C66FF867C}">
              <a14:compatExt xmlns:a14="http://schemas.microsoft.com/office/drawing/2010/main" spid="_x0000_s2052"/>
            </a:ext>
            <a:ext uri="{FF2B5EF4-FFF2-40B4-BE49-F238E27FC236}">
              <a16:creationId xmlns:a16="http://schemas.microsoft.com/office/drawing/2014/main" id="{DDC0D4EE-4F0F-44C0-BDD7-4A84A479A01C}"/>
            </a:ext>
          </a:extLst>
        </xdr:cNvPr>
        <xdr:cNvSpPr/>
      </xdr:nvSpPr>
      <xdr:spPr bwMode="auto">
        <a:xfrm>
          <a:off x="6489102"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63" name="Drop Down 4" hidden="1">
          <a:extLst>
            <a:ext uri="{63B3BB69-23CF-44E3-9099-C40C66FF867C}">
              <a14:compatExt xmlns:a14="http://schemas.microsoft.com/office/drawing/2010/main" spid="_x0000_s2052"/>
            </a:ext>
            <a:ext uri="{FF2B5EF4-FFF2-40B4-BE49-F238E27FC236}">
              <a16:creationId xmlns:a16="http://schemas.microsoft.com/office/drawing/2014/main" id="{7403D9AF-1437-4197-9D51-685A7A3EDDC3}"/>
            </a:ext>
          </a:extLst>
        </xdr:cNvPr>
        <xdr:cNvSpPr/>
      </xdr:nvSpPr>
      <xdr:spPr bwMode="auto">
        <a:xfrm>
          <a:off x="6178924"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64" name="Drop Down 4" hidden="1">
          <a:extLst>
            <a:ext uri="{63B3BB69-23CF-44E3-9099-C40C66FF867C}">
              <a14:compatExt xmlns:a14="http://schemas.microsoft.com/office/drawing/2010/main" spid="_x0000_s2052"/>
            </a:ext>
            <a:ext uri="{FF2B5EF4-FFF2-40B4-BE49-F238E27FC236}">
              <a16:creationId xmlns:a16="http://schemas.microsoft.com/office/drawing/2014/main" id="{E8095719-1199-43F2-A7E4-DF1F7C095CA3}"/>
            </a:ext>
          </a:extLst>
        </xdr:cNvPr>
        <xdr:cNvSpPr/>
      </xdr:nvSpPr>
      <xdr:spPr bwMode="auto">
        <a:xfrm>
          <a:off x="6489102"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65" name="Drop Down 4" hidden="1">
          <a:extLst>
            <a:ext uri="{63B3BB69-23CF-44E3-9099-C40C66FF867C}">
              <a14:compatExt xmlns:a14="http://schemas.microsoft.com/office/drawing/2010/main" spid="_x0000_s2052"/>
            </a:ext>
            <a:ext uri="{FF2B5EF4-FFF2-40B4-BE49-F238E27FC236}">
              <a16:creationId xmlns:a16="http://schemas.microsoft.com/office/drawing/2014/main" id="{CF0D7B4D-8510-4661-86B9-AFD4B07A81B4}"/>
            </a:ext>
          </a:extLst>
        </xdr:cNvPr>
        <xdr:cNvSpPr/>
      </xdr:nvSpPr>
      <xdr:spPr bwMode="auto">
        <a:xfrm>
          <a:off x="6178924" y="1265188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66" name="Drop Down 24" hidden="1">
          <a:extLst>
            <a:ext uri="{63B3BB69-23CF-44E3-9099-C40C66FF867C}">
              <a14:compatExt xmlns:a14="http://schemas.microsoft.com/office/drawing/2010/main" spid="_x0000_s2072"/>
            </a:ext>
            <a:ext uri="{FF2B5EF4-FFF2-40B4-BE49-F238E27FC236}">
              <a16:creationId xmlns:a16="http://schemas.microsoft.com/office/drawing/2014/main" id="{EB41A833-29A0-47FB-BDFE-81B183A4D44D}"/>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67" name="Drop Down 24" hidden="1">
          <a:extLst>
            <a:ext uri="{63B3BB69-23CF-44E3-9099-C40C66FF867C}">
              <a14:compatExt xmlns:a14="http://schemas.microsoft.com/office/drawing/2010/main" spid="_x0000_s2072"/>
            </a:ext>
            <a:ext uri="{FF2B5EF4-FFF2-40B4-BE49-F238E27FC236}">
              <a16:creationId xmlns:a16="http://schemas.microsoft.com/office/drawing/2014/main" id="{C0B39F89-026A-44EA-980B-090208083D6C}"/>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68" name="Drop Down 24" hidden="1">
          <a:extLst>
            <a:ext uri="{63B3BB69-23CF-44E3-9099-C40C66FF867C}">
              <a14:compatExt xmlns:a14="http://schemas.microsoft.com/office/drawing/2010/main" spid="_x0000_s2072"/>
            </a:ext>
            <a:ext uri="{FF2B5EF4-FFF2-40B4-BE49-F238E27FC236}">
              <a16:creationId xmlns:a16="http://schemas.microsoft.com/office/drawing/2014/main" id="{9DAE1AFB-B8C3-4ECE-A7BB-39158DB383DA}"/>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69" name="Drop Down 24" hidden="1">
          <a:extLst>
            <a:ext uri="{63B3BB69-23CF-44E3-9099-C40C66FF867C}">
              <a14:compatExt xmlns:a14="http://schemas.microsoft.com/office/drawing/2010/main" spid="_x0000_s2072"/>
            </a:ext>
            <a:ext uri="{FF2B5EF4-FFF2-40B4-BE49-F238E27FC236}">
              <a16:creationId xmlns:a16="http://schemas.microsoft.com/office/drawing/2014/main" id="{73B7F5DE-8CBA-440B-9859-90CAD6176387}"/>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70" name="Drop Down 24" hidden="1">
          <a:extLst>
            <a:ext uri="{63B3BB69-23CF-44E3-9099-C40C66FF867C}">
              <a14:compatExt xmlns:a14="http://schemas.microsoft.com/office/drawing/2010/main" spid="_x0000_s2072"/>
            </a:ext>
            <a:ext uri="{FF2B5EF4-FFF2-40B4-BE49-F238E27FC236}">
              <a16:creationId xmlns:a16="http://schemas.microsoft.com/office/drawing/2014/main" id="{EEDCA141-017A-4E73-9C9F-8C96E9C4F70C}"/>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71" name="Drop Down 24" hidden="1">
          <a:extLst>
            <a:ext uri="{63B3BB69-23CF-44E3-9099-C40C66FF867C}">
              <a14:compatExt xmlns:a14="http://schemas.microsoft.com/office/drawing/2010/main" spid="_x0000_s2072"/>
            </a:ext>
            <a:ext uri="{FF2B5EF4-FFF2-40B4-BE49-F238E27FC236}">
              <a16:creationId xmlns:a16="http://schemas.microsoft.com/office/drawing/2014/main" id="{BC663A69-B110-4537-886A-BBC4E5C509E6}"/>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72" name="Drop Down 24" hidden="1">
          <a:extLst>
            <a:ext uri="{63B3BB69-23CF-44E3-9099-C40C66FF867C}">
              <a14:compatExt xmlns:a14="http://schemas.microsoft.com/office/drawing/2010/main" spid="_x0000_s2072"/>
            </a:ext>
            <a:ext uri="{FF2B5EF4-FFF2-40B4-BE49-F238E27FC236}">
              <a16:creationId xmlns:a16="http://schemas.microsoft.com/office/drawing/2014/main" id="{59923E66-BADF-446F-BBAA-403653E19A72}"/>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73" name="Drop Down 24" hidden="1">
          <a:extLst>
            <a:ext uri="{63B3BB69-23CF-44E3-9099-C40C66FF867C}">
              <a14:compatExt xmlns:a14="http://schemas.microsoft.com/office/drawing/2010/main" spid="_x0000_s2072"/>
            </a:ext>
            <a:ext uri="{FF2B5EF4-FFF2-40B4-BE49-F238E27FC236}">
              <a16:creationId xmlns:a16="http://schemas.microsoft.com/office/drawing/2014/main" id="{F8D6029E-2E22-4F60-AFEE-D7FE7484751F}"/>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74" name="Drop Down 24" hidden="1">
          <a:extLst>
            <a:ext uri="{63B3BB69-23CF-44E3-9099-C40C66FF867C}">
              <a14:compatExt xmlns:a14="http://schemas.microsoft.com/office/drawing/2010/main" spid="_x0000_s2072"/>
            </a:ext>
            <a:ext uri="{FF2B5EF4-FFF2-40B4-BE49-F238E27FC236}">
              <a16:creationId xmlns:a16="http://schemas.microsoft.com/office/drawing/2014/main" id="{D5399C04-E162-4C5D-A41B-6C514C476EA6}"/>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75" name="Drop Down 4" hidden="1">
          <a:extLst>
            <a:ext uri="{63B3BB69-23CF-44E3-9099-C40C66FF867C}">
              <a14:compatExt xmlns:a14="http://schemas.microsoft.com/office/drawing/2010/main" spid="_x0000_s2052"/>
            </a:ext>
            <a:ext uri="{FF2B5EF4-FFF2-40B4-BE49-F238E27FC236}">
              <a16:creationId xmlns:a16="http://schemas.microsoft.com/office/drawing/2014/main" id="{D7372888-5190-42C7-8274-678245B7C832}"/>
            </a:ext>
          </a:extLst>
        </xdr:cNvPr>
        <xdr:cNvSpPr/>
      </xdr:nvSpPr>
      <xdr:spPr bwMode="auto">
        <a:xfrm>
          <a:off x="6489102"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376" name="Drop Down 20" hidden="1">
          <a:extLst>
            <a:ext uri="{63B3BB69-23CF-44E3-9099-C40C66FF867C}">
              <a14:compatExt xmlns:a14="http://schemas.microsoft.com/office/drawing/2010/main" spid="_x0000_s2068"/>
            </a:ext>
            <a:ext uri="{FF2B5EF4-FFF2-40B4-BE49-F238E27FC236}">
              <a16:creationId xmlns:a16="http://schemas.microsoft.com/office/drawing/2014/main" id="{62C09CB8-8BCE-4B17-9E95-2EE321C9738E}"/>
            </a:ext>
          </a:extLst>
        </xdr:cNvPr>
        <xdr:cNvSpPr/>
      </xdr:nvSpPr>
      <xdr:spPr bwMode="auto">
        <a:xfrm>
          <a:off x="7010400" y="1267161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77" name="Drop Down 24" hidden="1">
          <a:extLst>
            <a:ext uri="{63B3BB69-23CF-44E3-9099-C40C66FF867C}">
              <a14:compatExt xmlns:a14="http://schemas.microsoft.com/office/drawing/2010/main" spid="_x0000_s2072"/>
            </a:ext>
            <a:ext uri="{FF2B5EF4-FFF2-40B4-BE49-F238E27FC236}">
              <a16:creationId xmlns:a16="http://schemas.microsoft.com/office/drawing/2014/main" id="{AA1FE8B3-D41D-49AD-8DAC-4441FAEC0721}"/>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78" name="Drop Down 4" hidden="1">
          <a:extLst>
            <a:ext uri="{63B3BB69-23CF-44E3-9099-C40C66FF867C}">
              <a14:compatExt xmlns:a14="http://schemas.microsoft.com/office/drawing/2010/main" spid="_x0000_s2052"/>
            </a:ext>
            <a:ext uri="{FF2B5EF4-FFF2-40B4-BE49-F238E27FC236}">
              <a16:creationId xmlns:a16="http://schemas.microsoft.com/office/drawing/2014/main" id="{61F1FD51-7FA2-45D1-8434-293C75A025B2}"/>
            </a:ext>
          </a:extLst>
        </xdr:cNvPr>
        <xdr:cNvSpPr/>
      </xdr:nvSpPr>
      <xdr:spPr bwMode="auto">
        <a:xfrm>
          <a:off x="6489102"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79" name="Drop Down 4" hidden="1">
          <a:extLst>
            <a:ext uri="{63B3BB69-23CF-44E3-9099-C40C66FF867C}">
              <a14:compatExt xmlns:a14="http://schemas.microsoft.com/office/drawing/2010/main" spid="_x0000_s2052"/>
            </a:ext>
            <a:ext uri="{FF2B5EF4-FFF2-40B4-BE49-F238E27FC236}">
              <a16:creationId xmlns:a16="http://schemas.microsoft.com/office/drawing/2014/main" id="{CCA56AD8-F5B2-462C-BCC3-EED57A1A0D00}"/>
            </a:ext>
          </a:extLst>
        </xdr:cNvPr>
        <xdr:cNvSpPr/>
      </xdr:nvSpPr>
      <xdr:spPr bwMode="auto">
        <a:xfrm>
          <a:off x="6178924"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80" name="Drop Down 4" hidden="1">
          <a:extLst>
            <a:ext uri="{63B3BB69-23CF-44E3-9099-C40C66FF867C}">
              <a14:compatExt xmlns:a14="http://schemas.microsoft.com/office/drawing/2010/main" spid="_x0000_s2052"/>
            </a:ext>
            <a:ext uri="{FF2B5EF4-FFF2-40B4-BE49-F238E27FC236}">
              <a16:creationId xmlns:a16="http://schemas.microsoft.com/office/drawing/2014/main" id="{1E643774-F0D1-4745-B6B8-5BB4CF738C9A}"/>
            </a:ext>
          </a:extLst>
        </xdr:cNvPr>
        <xdr:cNvSpPr/>
      </xdr:nvSpPr>
      <xdr:spPr bwMode="auto">
        <a:xfrm>
          <a:off x="6489102"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81" name="Drop Down 4" hidden="1">
          <a:extLst>
            <a:ext uri="{63B3BB69-23CF-44E3-9099-C40C66FF867C}">
              <a14:compatExt xmlns:a14="http://schemas.microsoft.com/office/drawing/2010/main" spid="_x0000_s2052"/>
            </a:ext>
            <a:ext uri="{FF2B5EF4-FFF2-40B4-BE49-F238E27FC236}">
              <a16:creationId xmlns:a16="http://schemas.microsoft.com/office/drawing/2014/main" id="{5682F9A6-FCFC-4C23-B752-953BF85D9B4E}"/>
            </a:ext>
          </a:extLst>
        </xdr:cNvPr>
        <xdr:cNvSpPr/>
      </xdr:nvSpPr>
      <xdr:spPr bwMode="auto">
        <a:xfrm>
          <a:off x="6178924"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2" name="Drop Down 24" hidden="1">
          <a:extLst>
            <a:ext uri="{63B3BB69-23CF-44E3-9099-C40C66FF867C}">
              <a14:compatExt xmlns:a14="http://schemas.microsoft.com/office/drawing/2010/main" spid="_x0000_s2072"/>
            </a:ext>
            <a:ext uri="{FF2B5EF4-FFF2-40B4-BE49-F238E27FC236}">
              <a16:creationId xmlns:a16="http://schemas.microsoft.com/office/drawing/2014/main" id="{C0BA4FB4-B44A-4812-8E43-E6D88FED20EC}"/>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3" name="Drop Down 24" hidden="1">
          <a:extLst>
            <a:ext uri="{63B3BB69-23CF-44E3-9099-C40C66FF867C}">
              <a14:compatExt xmlns:a14="http://schemas.microsoft.com/office/drawing/2010/main" spid="_x0000_s2072"/>
            </a:ext>
            <a:ext uri="{FF2B5EF4-FFF2-40B4-BE49-F238E27FC236}">
              <a16:creationId xmlns:a16="http://schemas.microsoft.com/office/drawing/2014/main" id="{8399B0C7-F7DD-4477-8CBE-69754930E4B9}"/>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4" name="Drop Down 24" hidden="1">
          <a:extLst>
            <a:ext uri="{63B3BB69-23CF-44E3-9099-C40C66FF867C}">
              <a14:compatExt xmlns:a14="http://schemas.microsoft.com/office/drawing/2010/main" spid="_x0000_s2072"/>
            </a:ext>
            <a:ext uri="{FF2B5EF4-FFF2-40B4-BE49-F238E27FC236}">
              <a16:creationId xmlns:a16="http://schemas.microsoft.com/office/drawing/2014/main" id="{709CC765-CE13-47A8-AF9F-68A1FA863DCE}"/>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5" name="Drop Down 24" hidden="1">
          <a:extLst>
            <a:ext uri="{63B3BB69-23CF-44E3-9099-C40C66FF867C}">
              <a14:compatExt xmlns:a14="http://schemas.microsoft.com/office/drawing/2010/main" spid="_x0000_s2072"/>
            </a:ext>
            <a:ext uri="{FF2B5EF4-FFF2-40B4-BE49-F238E27FC236}">
              <a16:creationId xmlns:a16="http://schemas.microsoft.com/office/drawing/2014/main" id="{FCD50FF9-7126-4AFB-9B47-93BF8F6146CA}"/>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6" name="Drop Down 24" hidden="1">
          <a:extLst>
            <a:ext uri="{63B3BB69-23CF-44E3-9099-C40C66FF867C}">
              <a14:compatExt xmlns:a14="http://schemas.microsoft.com/office/drawing/2010/main" spid="_x0000_s2072"/>
            </a:ext>
            <a:ext uri="{FF2B5EF4-FFF2-40B4-BE49-F238E27FC236}">
              <a16:creationId xmlns:a16="http://schemas.microsoft.com/office/drawing/2014/main" id="{97F16D21-11E8-4AB3-84C9-0C57323CDB80}"/>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7" name="Drop Down 24" hidden="1">
          <a:extLst>
            <a:ext uri="{63B3BB69-23CF-44E3-9099-C40C66FF867C}">
              <a14:compatExt xmlns:a14="http://schemas.microsoft.com/office/drawing/2010/main" spid="_x0000_s2072"/>
            </a:ext>
            <a:ext uri="{FF2B5EF4-FFF2-40B4-BE49-F238E27FC236}">
              <a16:creationId xmlns:a16="http://schemas.microsoft.com/office/drawing/2014/main" id="{E69905B8-EFD5-43E2-A5C9-C83718C98F8D}"/>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8" name="Drop Down 24" hidden="1">
          <a:extLst>
            <a:ext uri="{63B3BB69-23CF-44E3-9099-C40C66FF867C}">
              <a14:compatExt xmlns:a14="http://schemas.microsoft.com/office/drawing/2010/main" spid="_x0000_s2072"/>
            </a:ext>
            <a:ext uri="{FF2B5EF4-FFF2-40B4-BE49-F238E27FC236}">
              <a16:creationId xmlns:a16="http://schemas.microsoft.com/office/drawing/2014/main" id="{CE03D2AE-01AD-4172-A951-7C32A0F85513}"/>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89" name="Drop Down 24" hidden="1">
          <a:extLst>
            <a:ext uri="{63B3BB69-23CF-44E3-9099-C40C66FF867C}">
              <a14:compatExt xmlns:a14="http://schemas.microsoft.com/office/drawing/2010/main" spid="_x0000_s2072"/>
            </a:ext>
            <a:ext uri="{FF2B5EF4-FFF2-40B4-BE49-F238E27FC236}">
              <a16:creationId xmlns:a16="http://schemas.microsoft.com/office/drawing/2014/main" id="{48688169-DD74-4D77-BC8C-9C0E82CEFB4E}"/>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90" name="Drop Down 24" hidden="1">
          <a:extLst>
            <a:ext uri="{63B3BB69-23CF-44E3-9099-C40C66FF867C}">
              <a14:compatExt xmlns:a14="http://schemas.microsoft.com/office/drawing/2010/main" spid="_x0000_s2072"/>
            </a:ext>
            <a:ext uri="{FF2B5EF4-FFF2-40B4-BE49-F238E27FC236}">
              <a16:creationId xmlns:a16="http://schemas.microsoft.com/office/drawing/2014/main" id="{9F46BD54-4117-4114-893A-8587A25B2A33}"/>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91" name="Drop Down 4" hidden="1">
          <a:extLst>
            <a:ext uri="{63B3BB69-23CF-44E3-9099-C40C66FF867C}">
              <a14:compatExt xmlns:a14="http://schemas.microsoft.com/office/drawing/2010/main" spid="_x0000_s2052"/>
            </a:ext>
            <a:ext uri="{FF2B5EF4-FFF2-40B4-BE49-F238E27FC236}">
              <a16:creationId xmlns:a16="http://schemas.microsoft.com/office/drawing/2014/main" id="{E1F28FDE-6789-41FB-90C1-22AC769A9B8D}"/>
            </a:ext>
          </a:extLst>
        </xdr:cNvPr>
        <xdr:cNvSpPr/>
      </xdr:nvSpPr>
      <xdr:spPr bwMode="auto">
        <a:xfrm>
          <a:off x="6489102"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392" name="Drop Down 20" hidden="1">
          <a:extLst>
            <a:ext uri="{63B3BB69-23CF-44E3-9099-C40C66FF867C}">
              <a14:compatExt xmlns:a14="http://schemas.microsoft.com/office/drawing/2010/main" spid="_x0000_s2068"/>
            </a:ext>
            <a:ext uri="{FF2B5EF4-FFF2-40B4-BE49-F238E27FC236}">
              <a16:creationId xmlns:a16="http://schemas.microsoft.com/office/drawing/2014/main" id="{B043A42F-DA50-4368-B2A6-2697FF97A500}"/>
            </a:ext>
          </a:extLst>
        </xdr:cNvPr>
        <xdr:cNvSpPr/>
      </xdr:nvSpPr>
      <xdr:spPr bwMode="auto">
        <a:xfrm>
          <a:off x="7010400" y="12671611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93" name="Drop Down 24" hidden="1">
          <a:extLst>
            <a:ext uri="{63B3BB69-23CF-44E3-9099-C40C66FF867C}">
              <a14:compatExt xmlns:a14="http://schemas.microsoft.com/office/drawing/2010/main" spid="_x0000_s2072"/>
            </a:ext>
            <a:ext uri="{FF2B5EF4-FFF2-40B4-BE49-F238E27FC236}">
              <a16:creationId xmlns:a16="http://schemas.microsoft.com/office/drawing/2014/main" id="{C576D6A8-1457-4918-AEC3-9292D444F2C9}"/>
            </a:ext>
          </a:extLst>
        </xdr:cNvPr>
        <xdr:cNvSpPr/>
      </xdr:nvSpPr>
      <xdr:spPr bwMode="auto">
        <a:xfrm>
          <a:off x="4612341" y="12671611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94" name="Drop Down 4" hidden="1">
          <a:extLst>
            <a:ext uri="{63B3BB69-23CF-44E3-9099-C40C66FF867C}">
              <a14:compatExt xmlns:a14="http://schemas.microsoft.com/office/drawing/2010/main" spid="_x0000_s2052"/>
            </a:ext>
            <a:ext uri="{FF2B5EF4-FFF2-40B4-BE49-F238E27FC236}">
              <a16:creationId xmlns:a16="http://schemas.microsoft.com/office/drawing/2014/main" id="{EC49D071-D441-4FBB-8B12-0C9CF5A0CA6A}"/>
            </a:ext>
          </a:extLst>
        </xdr:cNvPr>
        <xdr:cNvSpPr/>
      </xdr:nvSpPr>
      <xdr:spPr bwMode="auto">
        <a:xfrm>
          <a:off x="6489102"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95" name="Drop Down 4" hidden="1">
          <a:extLst>
            <a:ext uri="{63B3BB69-23CF-44E3-9099-C40C66FF867C}">
              <a14:compatExt xmlns:a14="http://schemas.microsoft.com/office/drawing/2010/main" spid="_x0000_s2052"/>
            </a:ext>
            <a:ext uri="{FF2B5EF4-FFF2-40B4-BE49-F238E27FC236}">
              <a16:creationId xmlns:a16="http://schemas.microsoft.com/office/drawing/2014/main" id="{9A1503D2-3300-4B51-A5A2-A4E57021A360}"/>
            </a:ext>
          </a:extLst>
        </xdr:cNvPr>
        <xdr:cNvSpPr/>
      </xdr:nvSpPr>
      <xdr:spPr bwMode="auto">
        <a:xfrm>
          <a:off x="6178924"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396" name="Drop Down 4" hidden="1">
          <a:extLst>
            <a:ext uri="{63B3BB69-23CF-44E3-9099-C40C66FF867C}">
              <a14:compatExt xmlns:a14="http://schemas.microsoft.com/office/drawing/2010/main" spid="_x0000_s2052"/>
            </a:ext>
            <a:ext uri="{FF2B5EF4-FFF2-40B4-BE49-F238E27FC236}">
              <a16:creationId xmlns:a16="http://schemas.microsoft.com/office/drawing/2014/main" id="{79F26A23-6685-4682-BED8-1CF1C8FC7992}"/>
            </a:ext>
          </a:extLst>
        </xdr:cNvPr>
        <xdr:cNvSpPr/>
      </xdr:nvSpPr>
      <xdr:spPr bwMode="auto">
        <a:xfrm>
          <a:off x="6489102"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397" name="Drop Down 4" hidden="1">
          <a:extLst>
            <a:ext uri="{63B3BB69-23CF-44E3-9099-C40C66FF867C}">
              <a14:compatExt xmlns:a14="http://schemas.microsoft.com/office/drawing/2010/main" spid="_x0000_s2052"/>
            </a:ext>
            <a:ext uri="{FF2B5EF4-FFF2-40B4-BE49-F238E27FC236}">
              <a16:creationId xmlns:a16="http://schemas.microsoft.com/office/drawing/2014/main" id="{08831CC8-5F70-45E5-9FA3-F17C15BFB30C}"/>
            </a:ext>
          </a:extLst>
        </xdr:cNvPr>
        <xdr:cNvSpPr/>
      </xdr:nvSpPr>
      <xdr:spPr bwMode="auto">
        <a:xfrm>
          <a:off x="6178924" y="12671611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98" name="Drop Down 24" hidden="1">
          <a:extLst>
            <a:ext uri="{63B3BB69-23CF-44E3-9099-C40C66FF867C}">
              <a14:compatExt xmlns:a14="http://schemas.microsoft.com/office/drawing/2010/main" spid="_x0000_s2072"/>
            </a:ext>
            <a:ext uri="{FF2B5EF4-FFF2-40B4-BE49-F238E27FC236}">
              <a16:creationId xmlns:a16="http://schemas.microsoft.com/office/drawing/2014/main" id="{E51D17D9-5ABB-4F1C-9E17-EF4C9612615A}"/>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399" name="Drop Down 24" hidden="1">
          <a:extLst>
            <a:ext uri="{63B3BB69-23CF-44E3-9099-C40C66FF867C}">
              <a14:compatExt xmlns:a14="http://schemas.microsoft.com/office/drawing/2010/main" spid="_x0000_s2072"/>
            </a:ext>
            <a:ext uri="{FF2B5EF4-FFF2-40B4-BE49-F238E27FC236}">
              <a16:creationId xmlns:a16="http://schemas.microsoft.com/office/drawing/2014/main" id="{E6B708B2-0F6C-42A2-A7E6-1957C8CA0DBD}"/>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0" name="Drop Down 24" hidden="1">
          <a:extLst>
            <a:ext uri="{63B3BB69-23CF-44E3-9099-C40C66FF867C}">
              <a14:compatExt xmlns:a14="http://schemas.microsoft.com/office/drawing/2010/main" spid="_x0000_s2072"/>
            </a:ext>
            <a:ext uri="{FF2B5EF4-FFF2-40B4-BE49-F238E27FC236}">
              <a16:creationId xmlns:a16="http://schemas.microsoft.com/office/drawing/2014/main" id="{404E6F75-B388-45B4-843D-34CA0F4C37D6}"/>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1" name="Drop Down 24" hidden="1">
          <a:extLst>
            <a:ext uri="{63B3BB69-23CF-44E3-9099-C40C66FF867C}">
              <a14:compatExt xmlns:a14="http://schemas.microsoft.com/office/drawing/2010/main" spid="_x0000_s2072"/>
            </a:ext>
            <a:ext uri="{FF2B5EF4-FFF2-40B4-BE49-F238E27FC236}">
              <a16:creationId xmlns:a16="http://schemas.microsoft.com/office/drawing/2014/main" id="{18E8B965-5B9C-479E-AC2C-0D48A22AC9F5}"/>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2" name="Drop Down 24" hidden="1">
          <a:extLst>
            <a:ext uri="{63B3BB69-23CF-44E3-9099-C40C66FF867C}">
              <a14:compatExt xmlns:a14="http://schemas.microsoft.com/office/drawing/2010/main" spid="_x0000_s2072"/>
            </a:ext>
            <a:ext uri="{FF2B5EF4-FFF2-40B4-BE49-F238E27FC236}">
              <a16:creationId xmlns:a16="http://schemas.microsoft.com/office/drawing/2014/main" id="{F2B3B889-687F-4976-9688-6B33CBFF61AB}"/>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3" name="Drop Down 24" hidden="1">
          <a:extLst>
            <a:ext uri="{63B3BB69-23CF-44E3-9099-C40C66FF867C}">
              <a14:compatExt xmlns:a14="http://schemas.microsoft.com/office/drawing/2010/main" spid="_x0000_s2072"/>
            </a:ext>
            <a:ext uri="{FF2B5EF4-FFF2-40B4-BE49-F238E27FC236}">
              <a16:creationId xmlns:a16="http://schemas.microsoft.com/office/drawing/2014/main" id="{E2355ECC-179E-492A-AF5A-A18B5DF41C13}"/>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4" name="Drop Down 24" hidden="1">
          <a:extLst>
            <a:ext uri="{63B3BB69-23CF-44E3-9099-C40C66FF867C}">
              <a14:compatExt xmlns:a14="http://schemas.microsoft.com/office/drawing/2010/main" spid="_x0000_s2072"/>
            </a:ext>
            <a:ext uri="{FF2B5EF4-FFF2-40B4-BE49-F238E27FC236}">
              <a16:creationId xmlns:a16="http://schemas.microsoft.com/office/drawing/2014/main" id="{8EE194D1-6717-41E2-AB32-FB7B77B79959}"/>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5" name="Drop Down 24" hidden="1">
          <a:extLst>
            <a:ext uri="{63B3BB69-23CF-44E3-9099-C40C66FF867C}">
              <a14:compatExt xmlns:a14="http://schemas.microsoft.com/office/drawing/2010/main" spid="_x0000_s2072"/>
            </a:ext>
            <a:ext uri="{FF2B5EF4-FFF2-40B4-BE49-F238E27FC236}">
              <a16:creationId xmlns:a16="http://schemas.microsoft.com/office/drawing/2014/main" id="{089BC74E-CCDB-4390-8DF6-8FA968416C73}"/>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6" name="Drop Down 24" hidden="1">
          <a:extLst>
            <a:ext uri="{63B3BB69-23CF-44E3-9099-C40C66FF867C}">
              <a14:compatExt xmlns:a14="http://schemas.microsoft.com/office/drawing/2010/main" spid="_x0000_s2072"/>
            </a:ext>
            <a:ext uri="{FF2B5EF4-FFF2-40B4-BE49-F238E27FC236}">
              <a16:creationId xmlns:a16="http://schemas.microsoft.com/office/drawing/2014/main" id="{6DF653B4-CB52-4334-8867-9ACB1F17064C}"/>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07" name="Drop Down 4" hidden="1">
          <a:extLst>
            <a:ext uri="{63B3BB69-23CF-44E3-9099-C40C66FF867C}">
              <a14:compatExt xmlns:a14="http://schemas.microsoft.com/office/drawing/2010/main" spid="_x0000_s2052"/>
            </a:ext>
            <a:ext uri="{FF2B5EF4-FFF2-40B4-BE49-F238E27FC236}">
              <a16:creationId xmlns:a16="http://schemas.microsoft.com/office/drawing/2014/main" id="{CE108A64-4C42-4B00-8A32-DF12239AD9B8}"/>
            </a:ext>
          </a:extLst>
        </xdr:cNvPr>
        <xdr:cNvSpPr/>
      </xdr:nvSpPr>
      <xdr:spPr bwMode="auto">
        <a:xfrm>
          <a:off x="6489102"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408" name="Drop Down 20" hidden="1">
          <a:extLst>
            <a:ext uri="{63B3BB69-23CF-44E3-9099-C40C66FF867C}">
              <a14:compatExt xmlns:a14="http://schemas.microsoft.com/office/drawing/2010/main" spid="_x0000_s2068"/>
            </a:ext>
            <a:ext uri="{FF2B5EF4-FFF2-40B4-BE49-F238E27FC236}">
              <a16:creationId xmlns:a16="http://schemas.microsoft.com/office/drawing/2014/main" id="{1A0314E1-26FE-4427-A25C-14514677C2BE}"/>
            </a:ext>
          </a:extLst>
        </xdr:cNvPr>
        <xdr:cNvSpPr/>
      </xdr:nvSpPr>
      <xdr:spPr bwMode="auto">
        <a:xfrm>
          <a:off x="7010400" y="12691334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09" name="Drop Down 24" hidden="1">
          <a:extLst>
            <a:ext uri="{63B3BB69-23CF-44E3-9099-C40C66FF867C}">
              <a14:compatExt xmlns:a14="http://schemas.microsoft.com/office/drawing/2010/main" spid="_x0000_s2072"/>
            </a:ext>
            <a:ext uri="{FF2B5EF4-FFF2-40B4-BE49-F238E27FC236}">
              <a16:creationId xmlns:a16="http://schemas.microsoft.com/office/drawing/2014/main" id="{8FCC8D1D-9617-472C-8B8C-C1E1EB7FDAE5}"/>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10" name="Drop Down 4" hidden="1">
          <a:extLst>
            <a:ext uri="{63B3BB69-23CF-44E3-9099-C40C66FF867C}">
              <a14:compatExt xmlns:a14="http://schemas.microsoft.com/office/drawing/2010/main" spid="_x0000_s2052"/>
            </a:ext>
            <a:ext uri="{FF2B5EF4-FFF2-40B4-BE49-F238E27FC236}">
              <a16:creationId xmlns:a16="http://schemas.microsoft.com/office/drawing/2014/main" id="{DE75266C-54BD-4385-A9B9-548431D279A8}"/>
            </a:ext>
          </a:extLst>
        </xdr:cNvPr>
        <xdr:cNvSpPr/>
      </xdr:nvSpPr>
      <xdr:spPr bwMode="auto">
        <a:xfrm>
          <a:off x="6489102"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11" name="Drop Down 4" hidden="1">
          <a:extLst>
            <a:ext uri="{63B3BB69-23CF-44E3-9099-C40C66FF867C}">
              <a14:compatExt xmlns:a14="http://schemas.microsoft.com/office/drawing/2010/main" spid="_x0000_s2052"/>
            </a:ext>
            <a:ext uri="{FF2B5EF4-FFF2-40B4-BE49-F238E27FC236}">
              <a16:creationId xmlns:a16="http://schemas.microsoft.com/office/drawing/2014/main" id="{7A2AE7FF-5282-46F5-A4F1-40DBE40F40CA}"/>
            </a:ext>
          </a:extLst>
        </xdr:cNvPr>
        <xdr:cNvSpPr/>
      </xdr:nvSpPr>
      <xdr:spPr bwMode="auto">
        <a:xfrm>
          <a:off x="6178924"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12" name="Drop Down 4" hidden="1">
          <a:extLst>
            <a:ext uri="{63B3BB69-23CF-44E3-9099-C40C66FF867C}">
              <a14:compatExt xmlns:a14="http://schemas.microsoft.com/office/drawing/2010/main" spid="_x0000_s2052"/>
            </a:ext>
            <a:ext uri="{FF2B5EF4-FFF2-40B4-BE49-F238E27FC236}">
              <a16:creationId xmlns:a16="http://schemas.microsoft.com/office/drawing/2014/main" id="{5AB51301-0AEB-48E0-A3B1-8CFCCD3575FA}"/>
            </a:ext>
          </a:extLst>
        </xdr:cNvPr>
        <xdr:cNvSpPr/>
      </xdr:nvSpPr>
      <xdr:spPr bwMode="auto">
        <a:xfrm>
          <a:off x="6489102"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13" name="Drop Down 4" hidden="1">
          <a:extLst>
            <a:ext uri="{63B3BB69-23CF-44E3-9099-C40C66FF867C}">
              <a14:compatExt xmlns:a14="http://schemas.microsoft.com/office/drawing/2010/main" spid="_x0000_s2052"/>
            </a:ext>
            <a:ext uri="{FF2B5EF4-FFF2-40B4-BE49-F238E27FC236}">
              <a16:creationId xmlns:a16="http://schemas.microsoft.com/office/drawing/2014/main" id="{7A2C1F61-B804-409B-B89B-F645C26670E7}"/>
            </a:ext>
          </a:extLst>
        </xdr:cNvPr>
        <xdr:cNvSpPr/>
      </xdr:nvSpPr>
      <xdr:spPr bwMode="auto">
        <a:xfrm>
          <a:off x="6178924"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14" name="Drop Down 24" hidden="1">
          <a:extLst>
            <a:ext uri="{63B3BB69-23CF-44E3-9099-C40C66FF867C}">
              <a14:compatExt xmlns:a14="http://schemas.microsoft.com/office/drawing/2010/main" spid="_x0000_s2072"/>
            </a:ext>
            <a:ext uri="{FF2B5EF4-FFF2-40B4-BE49-F238E27FC236}">
              <a16:creationId xmlns:a16="http://schemas.microsoft.com/office/drawing/2014/main" id="{BE1B05B6-0C70-42C2-9D99-62F3887EA370}"/>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15" name="Drop Down 24" hidden="1">
          <a:extLst>
            <a:ext uri="{63B3BB69-23CF-44E3-9099-C40C66FF867C}">
              <a14:compatExt xmlns:a14="http://schemas.microsoft.com/office/drawing/2010/main" spid="_x0000_s2072"/>
            </a:ext>
            <a:ext uri="{FF2B5EF4-FFF2-40B4-BE49-F238E27FC236}">
              <a16:creationId xmlns:a16="http://schemas.microsoft.com/office/drawing/2014/main" id="{FDC1085C-4498-482B-BCA8-93252042584D}"/>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16" name="Drop Down 24" hidden="1">
          <a:extLst>
            <a:ext uri="{63B3BB69-23CF-44E3-9099-C40C66FF867C}">
              <a14:compatExt xmlns:a14="http://schemas.microsoft.com/office/drawing/2010/main" spid="_x0000_s2072"/>
            </a:ext>
            <a:ext uri="{FF2B5EF4-FFF2-40B4-BE49-F238E27FC236}">
              <a16:creationId xmlns:a16="http://schemas.microsoft.com/office/drawing/2014/main" id="{15C2BC75-E394-4C06-8B49-FFBA3D880D67}"/>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17" name="Drop Down 24" hidden="1">
          <a:extLst>
            <a:ext uri="{63B3BB69-23CF-44E3-9099-C40C66FF867C}">
              <a14:compatExt xmlns:a14="http://schemas.microsoft.com/office/drawing/2010/main" spid="_x0000_s2072"/>
            </a:ext>
            <a:ext uri="{FF2B5EF4-FFF2-40B4-BE49-F238E27FC236}">
              <a16:creationId xmlns:a16="http://schemas.microsoft.com/office/drawing/2014/main" id="{A1CCB54C-ED25-4424-A919-A30F46A067E3}"/>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18" name="Drop Down 24" hidden="1">
          <a:extLst>
            <a:ext uri="{63B3BB69-23CF-44E3-9099-C40C66FF867C}">
              <a14:compatExt xmlns:a14="http://schemas.microsoft.com/office/drawing/2010/main" spid="_x0000_s2072"/>
            </a:ext>
            <a:ext uri="{FF2B5EF4-FFF2-40B4-BE49-F238E27FC236}">
              <a16:creationId xmlns:a16="http://schemas.microsoft.com/office/drawing/2014/main" id="{D1146975-264E-415A-8AAD-6F5F419C357C}"/>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19" name="Drop Down 24" hidden="1">
          <a:extLst>
            <a:ext uri="{63B3BB69-23CF-44E3-9099-C40C66FF867C}">
              <a14:compatExt xmlns:a14="http://schemas.microsoft.com/office/drawing/2010/main" spid="_x0000_s2072"/>
            </a:ext>
            <a:ext uri="{FF2B5EF4-FFF2-40B4-BE49-F238E27FC236}">
              <a16:creationId xmlns:a16="http://schemas.microsoft.com/office/drawing/2014/main" id="{3BC94CF0-CBE8-49E0-A13C-7BDA5E26B1F6}"/>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20" name="Drop Down 24" hidden="1">
          <a:extLst>
            <a:ext uri="{63B3BB69-23CF-44E3-9099-C40C66FF867C}">
              <a14:compatExt xmlns:a14="http://schemas.microsoft.com/office/drawing/2010/main" spid="_x0000_s2072"/>
            </a:ext>
            <a:ext uri="{FF2B5EF4-FFF2-40B4-BE49-F238E27FC236}">
              <a16:creationId xmlns:a16="http://schemas.microsoft.com/office/drawing/2014/main" id="{8F83CCF0-CA93-4AEC-8A84-13AA80B638BE}"/>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21" name="Drop Down 24" hidden="1">
          <a:extLst>
            <a:ext uri="{63B3BB69-23CF-44E3-9099-C40C66FF867C}">
              <a14:compatExt xmlns:a14="http://schemas.microsoft.com/office/drawing/2010/main" spid="_x0000_s2072"/>
            </a:ext>
            <a:ext uri="{FF2B5EF4-FFF2-40B4-BE49-F238E27FC236}">
              <a16:creationId xmlns:a16="http://schemas.microsoft.com/office/drawing/2014/main" id="{EDE2CAAF-A092-4BB2-B8AE-8B984470B407}"/>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22" name="Drop Down 24" hidden="1">
          <a:extLst>
            <a:ext uri="{63B3BB69-23CF-44E3-9099-C40C66FF867C}">
              <a14:compatExt xmlns:a14="http://schemas.microsoft.com/office/drawing/2010/main" spid="_x0000_s2072"/>
            </a:ext>
            <a:ext uri="{FF2B5EF4-FFF2-40B4-BE49-F238E27FC236}">
              <a16:creationId xmlns:a16="http://schemas.microsoft.com/office/drawing/2014/main" id="{B5F25D86-F67E-4BDE-B245-F61305A914A5}"/>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23" name="Drop Down 4" hidden="1">
          <a:extLst>
            <a:ext uri="{63B3BB69-23CF-44E3-9099-C40C66FF867C}">
              <a14:compatExt xmlns:a14="http://schemas.microsoft.com/office/drawing/2010/main" spid="_x0000_s2052"/>
            </a:ext>
            <a:ext uri="{FF2B5EF4-FFF2-40B4-BE49-F238E27FC236}">
              <a16:creationId xmlns:a16="http://schemas.microsoft.com/office/drawing/2014/main" id="{AE1E0D4F-9892-434F-94F9-B296F5291922}"/>
            </a:ext>
          </a:extLst>
        </xdr:cNvPr>
        <xdr:cNvSpPr/>
      </xdr:nvSpPr>
      <xdr:spPr bwMode="auto">
        <a:xfrm>
          <a:off x="6489102"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424" name="Drop Down 20" hidden="1">
          <a:extLst>
            <a:ext uri="{63B3BB69-23CF-44E3-9099-C40C66FF867C}">
              <a14:compatExt xmlns:a14="http://schemas.microsoft.com/office/drawing/2010/main" spid="_x0000_s2068"/>
            </a:ext>
            <a:ext uri="{FF2B5EF4-FFF2-40B4-BE49-F238E27FC236}">
              <a16:creationId xmlns:a16="http://schemas.microsoft.com/office/drawing/2014/main" id="{2A0670ED-0A75-4943-893C-5677EFF96ED9}"/>
            </a:ext>
          </a:extLst>
        </xdr:cNvPr>
        <xdr:cNvSpPr/>
      </xdr:nvSpPr>
      <xdr:spPr bwMode="auto">
        <a:xfrm>
          <a:off x="7010400" y="12691334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25" name="Drop Down 24" hidden="1">
          <a:extLst>
            <a:ext uri="{63B3BB69-23CF-44E3-9099-C40C66FF867C}">
              <a14:compatExt xmlns:a14="http://schemas.microsoft.com/office/drawing/2010/main" spid="_x0000_s2072"/>
            </a:ext>
            <a:ext uri="{FF2B5EF4-FFF2-40B4-BE49-F238E27FC236}">
              <a16:creationId xmlns:a16="http://schemas.microsoft.com/office/drawing/2014/main" id="{20A909E9-D1A2-4828-9CA9-A8257D017BF8}"/>
            </a:ext>
          </a:extLst>
        </xdr:cNvPr>
        <xdr:cNvSpPr/>
      </xdr:nvSpPr>
      <xdr:spPr bwMode="auto">
        <a:xfrm>
          <a:off x="4612341" y="12691334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26" name="Drop Down 4" hidden="1">
          <a:extLst>
            <a:ext uri="{63B3BB69-23CF-44E3-9099-C40C66FF867C}">
              <a14:compatExt xmlns:a14="http://schemas.microsoft.com/office/drawing/2010/main" spid="_x0000_s2052"/>
            </a:ext>
            <a:ext uri="{FF2B5EF4-FFF2-40B4-BE49-F238E27FC236}">
              <a16:creationId xmlns:a16="http://schemas.microsoft.com/office/drawing/2014/main" id="{EC7BC7B4-D998-401C-8AA6-D60572C7CA79}"/>
            </a:ext>
          </a:extLst>
        </xdr:cNvPr>
        <xdr:cNvSpPr/>
      </xdr:nvSpPr>
      <xdr:spPr bwMode="auto">
        <a:xfrm>
          <a:off x="6489102"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27" name="Drop Down 4" hidden="1">
          <a:extLst>
            <a:ext uri="{63B3BB69-23CF-44E3-9099-C40C66FF867C}">
              <a14:compatExt xmlns:a14="http://schemas.microsoft.com/office/drawing/2010/main" spid="_x0000_s2052"/>
            </a:ext>
            <a:ext uri="{FF2B5EF4-FFF2-40B4-BE49-F238E27FC236}">
              <a16:creationId xmlns:a16="http://schemas.microsoft.com/office/drawing/2014/main" id="{0BF1E7CE-CCD1-496C-ADC0-49B4A3BF9559}"/>
            </a:ext>
          </a:extLst>
        </xdr:cNvPr>
        <xdr:cNvSpPr/>
      </xdr:nvSpPr>
      <xdr:spPr bwMode="auto">
        <a:xfrm>
          <a:off x="6178924"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28" name="Drop Down 4" hidden="1">
          <a:extLst>
            <a:ext uri="{63B3BB69-23CF-44E3-9099-C40C66FF867C}">
              <a14:compatExt xmlns:a14="http://schemas.microsoft.com/office/drawing/2010/main" spid="_x0000_s2052"/>
            </a:ext>
            <a:ext uri="{FF2B5EF4-FFF2-40B4-BE49-F238E27FC236}">
              <a16:creationId xmlns:a16="http://schemas.microsoft.com/office/drawing/2014/main" id="{7BB998E6-698B-483D-98CD-6F4873182E3E}"/>
            </a:ext>
          </a:extLst>
        </xdr:cNvPr>
        <xdr:cNvSpPr/>
      </xdr:nvSpPr>
      <xdr:spPr bwMode="auto">
        <a:xfrm>
          <a:off x="6489102"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29" name="Drop Down 4" hidden="1">
          <a:extLst>
            <a:ext uri="{63B3BB69-23CF-44E3-9099-C40C66FF867C}">
              <a14:compatExt xmlns:a14="http://schemas.microsoft.com/office/drawing/2010/main" spid="_x0000_s2052"/>
            </a:ext>
            <a:ext uri="{FF2B5EF4-FFF2-40B4-BE49-F238E27FC236}">
              <a16:creationId xmlns:a16="http://schemas.microsoft.com/office/drawing/2014/main" id="{6AFB1055-9220-452C-9CB8-E542B734BE21}"/>
            </a:ext>
          </a:extLst>
        </xdr:cNvPr>
        <xdr:cNvSpPr/>
      </xdr:nvSpPr>
      <xdr:spPr bwMode="auto">
        <a:xfrm>
          <a:off x="6178924" y="12691334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0" name="Drop Down 24" hidden="1">
          <a:extLst>
            <a:ext uri="{63B3BB69-23CF-44E3-9099-C40C66FF867C}">
              <a14:compatExt xmlns:a14="http://schemas.microsoft.com/office/drawing/2010/main" spid="_x0000_s2072"/>
            </a:ext>
            <a:ext uri="{FF2B5EF4-FFF2-40B4-BE49-F238E27FC236}">
              <a16:creationId xmlns:a16="http://schemas.microsoft.com/office/drawing/2014/main" id="{C9343936-C996-40FA-9810-F07CA7FBBE5D}"/>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1" name="Drop Down 24" hidden="1">
          <a:extLst>
            <a:ext uri="{63B3BB69-23CF-44E3-9099-C40C66FF867C}">
              <a14:compatExt xmlns:a14="http://schemas.microsoft.com/office/drawing/2010/main" spid="_x0000_s2072"/>
            </a:ext>
            <a:ext uri="{FF2B5EF4-FFF2-40B4-BE49-F238E27FC236}">
              <a16:creationId xmlns:a16="http://schemas.microsoft.com/office/drawing/2014/main" id="{B4368BD2-EE3E-4309-B0DB-ED96F15A3220}"/>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2" name="Drop Down 24" hidden="1">
          <a:extLst>
            <a:ext uri="{63B3BB69-23CF-44E3-9099-C40C66FF867C}">
              <a14:compatExt xmlns:a14="http://schemas.microsoft.com/office/drawing/2010/main" spid="_x0000_s2072"/>
            </a:ext>
            <a:ext uri="{FF2B5EF4-FFF2-40B4-BE49-F238E27FC236}">
              <a16:creationId xmlns:a16="http://schemas.microsoft.com/office/drawing/2014/main" id="{900C1BAF-F74A-4AE0-ABEE-D5EF6411C0B4}"/>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3" name="Drop Down 24" hidden="1">
          <a:extLst>
            <a:ext uri="{63B3BB69-23CF-44E3-9099-C40C66FF867C}">
              <a14:compatExt xmlns:a14="http://schemas.microsoft.com/office/drawing/2010/main" spid="_x0000_s2072"/>
            </a:ext>
            <a:ext uri="{FF2B5EF4-FFF2-40B4-BE49-F238E27FC236}">
              <a16:creationId xmlns:a16="http://schemas.microsoft.com/office/drawing/2014/main" id="{699C6A49-DE23-4DDF-A8A1-31C305B85A2D}"/>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4" name="Drop Down 24" hidden="1">
          <a:extLst>
            <a:ext uri="{63B3BB69-23CF-44E3-9099-C40C66FF867C}">
              <a14:compatExt xmlns:a14="http://schemas.microsoft.com/office/drawing/2010/main" spid="_x0000_s2072"/>
            </a:ext>
            <a:ext uri="{FF2B5EF4-FFF2-40B4-BE49-F238E27FC236}">
              <a16:creationId xmlns:a16="http://schemas.microsoft.com/office/drawing/2014/main" id="{DA284F11-B660-47D1-8CFA-50EF902880CD}"/>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5" name="Drop Down 24" hidden="1">
          <a:extLst>
            <a:ext uri="{63B3BB69-23CF-44E3-9099-C40C66FF867C}">
              <a14:compatExt xmlns:a14="http://schemas.microsoft.com/office/drawing/2010/main" spid="_x0000_s2072"/>
            </a:ext>
            <a:ext uri="{FF2B5EF4-FFF2-40B4-BE49-F238E27FC236}">
              <a16:creationId xmlns:a16="http://schemas.microsoft.com/office/drawing/2014/main" id="{1D1A13C8-ACBD-4EAA-99A6-6D8CBE6B9B98}"/>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6" name="Drop Down 24" hidden="1">
          <a:extLst>
            <a:ext uri="{63B3BB69-23CF-44E3-9099-C40C66FF867C}">
              <a14:compatExt xmlns:a14="http://schemas.microsoft.com/office/drawing/2010/main" spid="_x0000_s2072"/>
            </a:ext>
            <a:ext uri="{FF2B5EF4-FFF2-40B4-BE49-F238E27FC236}">
              <a16:creationId xmlns:a16="http://schemas.microsoft.com/office/drawing/2014/main" id="{4FFA4A1C-670E-42A7-BB75-F410D80E4732}"/>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7" name="Drop Down 24" hidden="1">
          <a:extLst>
            <a:ext uri="{63B3BB69-23CF-44E3-9099-C40C66FF867C}">
              <a14:compatExt xmlns:a14="http://schemas.microsoft.com/office/drawing/2010/main" spid="_x0000_s2072"/>
            </a:ext>
            <a:ext uri="{FF2B5EF4-FFF2-40B4-BE49-F238E27FC236}">
              <a16:creationId xmlns:a16="http://schemas.microsoft.com/office/drawing/2014/main" id="{F3395A9F-6C84-48F0-A76D-DFE68616CED2}"/>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38" name="Drop Down 24" hidden="1">
          <a:extLst>
            <a:ext uri="{63B3BB69-23CF-44E3-9099-C40C66FF867C}">
              <a14:compatExt xmlns:a14="http://schemas.microsoft.com/office/drawing/2010/main" spid="_x0000_s2072"/>
            </a:ext>
            <a:ext uri="{FF2B5EF4-FFF2-40B4-BE49-F238E27FC236}">
              <a16:creationId xmlns:a16="http://schemas.microsoft.com/office/drawing/2014/main" id="{8B0C7DB3-4D1C-4FD5-83B6-75C67363A298}"/>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39" name="Drop Down 4" hidden="1">
          <a:extLst>
            <a:ext uri="{63B3BB69-23CF-44E3-9099-C40C66FF867C}">
              <a14:compatExt xmlns:a14="http://schemas.microsoft.com/office/drawing/2010/main" spid="_x0000_s2052"/>
            </a:ext>
            <a:ext uri="{FF2B5EF4-FFF2-40B4-BE49-F238E27FC236}">
              <a16:creationId xmlns:a16="http://schemas.microsoft.com/office/drawing/2014/main" id="{B09B02EF-EDCB-4593-A90B-0769E78E797D}"/>
            </a:ext>
          </a:extLst>
        </xdr:cNvPr>
        <xdr:cNvSpPr/>
      </xdr:nvSpPr>
      <xdr:spPr bwMode="auto">
        <a:xfrm>
          <a:off x="6489102"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440" name="Drop Down 20" hidden="1">
          <a:extLst>
            <a:ext uri="{63B3BB69-23CF-44E3-9099-C40C66FF867C}">
              <a14:compatExt xmlns:a14="http://schemas.microsoft.com/office/drawing/2010/main" spid="_x0000_s2068"/>
            </a:ext>
            <a:ext uri="{FF2B5EF4-FFF2-40B4-BE49-F238E27FC236}">
              <a16:creationId xmlns:a16="http://schemas.microsoft.com/office/drawing/2014/main" id="{B934E139-B956-45FB-AC8B-4F9069216084}"/>
            </a:ext>
          </a:extLst>
        </xdr:cNvPr>
        <xdr:cNvSpPr/>
      </xdr:nvSpPr>
      <xdr:spPr bwMode="auto">
        <a:xfrm>
          <a:off x="7010400" y="12711056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41" name="Drop Down 24" hidden="1">
          <a:extLst>
            <a:ext uri="{63B3BB69-23CF-44E3-9099-C40C66FF867C}">
              <a14:compatExt xmlns:a14="http://schemas.microsoft.com/office/drawing/2010/main" spid="_x0000_s2072"/>
            </a:ext>
            <a:ext uri="{FF2B5EF4-FFF2-40B4-BE49-F238E27FC236}">
              <a16:creationId xmlns:a16="http://schemas.microsoft.com/office/drawing/2014/main" id="{4CA80718-B156-4545-8066-827250989F3D}"/>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42" name="Drop Down 4" hidden="1">
          <a:extLst>
            <a:ext uri="{63B3BB69-23CF-44E3-9099-C40C66FF867C}">
              <a14:compatExt xmlns:a14="http://schemas.microsoft.com/office/drawing/2010/main" spid="_x0000_s2052"/>
            </a:ext>
            <a:ext uri="{FF2B5EF4-FFF2-40B4-BE49-F238E27FC236}">
              <a16:creationId xmlns:a16="http://schemas.microsoft.com/office/drawing/2014/main" id="{11BF7F00-5B9F-4BFF-8099-1A0AEC4F90A7}"/>
            </a:ext>
          </a:extLst>
        </xdr:cNvPr>
        <xdr:cNvSpPr/>
      </xdr:nvSpPr>
      <xdr:spPr bwMode="auto">
        <a:xfrm>
          <a:off x="6489102"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43" name="Drop Down 4" hidden="1">
          <a:extLst>
            <a:ext uri="{63B3BB69-23CF-44E3-9099-C40C66FF867C}">
              <a14:compatExt xmlns:a14="http://schemas.microsoft.com/office/drawing/2010/main" spid="_x0000_s2052"/>
            </a:ext>
            <a:ext uri="{FF2B5EF4-FFF2-40B4-BE49-F238E27FC236}">
              <a16:creationId xmlns:a16="http://schemas.microsoft.com/office/drawing/2014/main" id="{22F74032-83E5-4BF0-A3F4-AC45D8809608}"/>
            </a:ext>
          </a:extLst>
        </xdr:cNvPr>
        <xdr:cNvSpPr/>
      </xdr:nvSpPr>
      <xdr:spPr bwMode="auto">
        <a:xfrm>
          <a:off x="6178924"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44" name="Drop Down 4" hidden="1">
          <a:extLst>
            <a:ext uri="{63B3BB69-23CF-44E3-9099-C40C66FF867C}">
              <a14:compatExt xmlns:a14="http://schemas.microsoft.com/office/drawing/2010/main" spid="_x0000_s2052"/>
            </a:ext>
            <a:ext uri="{FF2B5EF4-FFF2-40B4-BE49-F238E27FC236}">
              <a16:creationId xmlns:a16="http://schemas.microsoft.com/office/drawing/2014/main" id="{1E0E0BD3-93AB-4237-A608-6D705EFC2E25}"/>
            </a:ext>
          </a:extLst>
        </xdr:cNvPr>
        <xdr:cNvSpPr/>
      </xdr:nvSpPr>
      <xdr:spPr bwMode="auto">
        <a:xfrm>
          <a:off x="6489102"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45" name="Drop Down 4" hidden="1">
          <a:extLst>
            <a:ext uri="{63B3BB69-23CF-44E3-9099-C40C66FF867C}">
              <a14:compatExt xmlns:a14="http://schemas.microsoft.com/office/drawing/2010/main" spid="_x0000_s2052"/>
            </a:ext>
            <a:ext uri="{FF2B5EF4-FFF2-40B4-BE49-F238E27FC236}">
              <a16:creationId xmlns:a16="http://schemas.microsoft.com/office/drawing/2014/main" id="{A0F0CAB2-99AF-45AF-9042-21FDDBD44300}"/>
            </a:ext>
          </a:extLst>
        </xdr:cNvPr>
        <xdr:cNvSpPr/>
      </xdr:nvSpPr>
      <xdr:spPr bwMode="auto">
        <a:xfrm>
          <a:off x="6178924"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46" name="Drop Down 24" hidden="1">
          <a:extLst>
            <a:ext uri="{63B3BB69-23CF-44E3-9099-C40C66FF867C}">
              <a14:compatExt xmlns:a14="http://schemas.microsoft.com/office/drawing/2010/main" spid="_x0000_s2072"/>
            </a:ext>
            <a:ext uri="{FF2B5EF4-FFF2-40B4-BE49-F238E27FC236}">
              <a16:creationId xmlns:a16="http://schemas.microsoft.com/office/drawing/2014/main" id="{E34BCC34-FDEE-4371-9F59-69A3035B0592}"/>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47" name="Drop Down 24" hidden="1">
          <a:extLst>
            <a:ext uri="{63B3BB69-23CF-44E3-9099-C40C66FF867C}">
              <a14:compatExt xmlns:a14="http://schemas.microsoft.com/office/drawing/2010/main" spid="_x0000_s2072"/>
            </a:ext>
            <a:ext uri="{FF2B5EF4-FFF2-40B4-BE49-F238E27FC236}">
              <a16:creationId xmlns:a16="http://schemas.microsoft.com/office/drawing/2014/main" id="{7A302D29-9CC7-4675-B5FE-0F09B255FA97}"/>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48" name="Drop Down 24" hidden="1">
          <a:extLst>
            <a:ext uri="{63B3BB69-23CF-44E3-9099-C40C66FF867C}">
              <a14:compatExt xmlns:a14="http://schemas.microsoft.com/office/drawing/2010/main" spid="_x0000_s2072"/>
            </a:ext>
            <a:ext uri="{FF2B5EF4-FFF2-40B4-BE49-F238E27FC236}">
              <a16:creationId xmlns:a16="http://schemas.microsoft.com/office/drawing/2014/main" id="{48420E80-B220-4936-A608-3564124A4DF0}"/>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49" name="Drop Down 24" hidden="1">
          <a:extLst>
            <a:ext uri="{63B3BB69-23CF-44E3-9099-C40C66FF867C}">
              <a14:compatExt xmlns:a14="http://schemas.microsoft.com/office/drawing/2010/main" spid="_x0000_s2072"/>
            </a:ext>
            <a:ext uri="{FF2B5EF4-FFF2-40B4-BE49-F238E27FC236}">
              <a16:creationId xmlns:a16="http://schemas.microsoft.com/office/drawing/2014/main" id="{9D30D5A0-7D03-4CA1-8E33-BFECBE909619}"/>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50" name="Drop Down 24" hidden="1">
          <a:extLst>
            <a:ext uri="{63B3BB69-23CF-44E3-9099-C40C66FF867C}">
              <a14:compatExt xmlns:a14="http://schemas.microsoft.com/office/drawing/2010/main" spid="_x0000_s2072"/>
            </a:ext>
            <a:ext uri="{FF2B5EF4-FFF2-40B4-BE49-F238E27FC236}">
              <a16:creationId xmlns:a16="http://schemas.microsoft.com/office/drawing/2014/main" id="{E7B77EC9-394C-4C88-99E4-8EFC1F421183}"/>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51" name="Drop Down 24" hidden="1">
          <a:extLst>
            <a:ext uri="{63B3BB69-23CF-44E3-9099-C40C66FF867C}">
              <a14:compatExt xmlns:a14="http://schemas.microsoft.com/office/drawing/2010/main" spid="_x0000_s2072"/>
            </a:ext>
            <a:ext uri="{FF2B5EF4-FFF2-40B4-BE49-F238E27FC236}">
              <a16:creationId xmlns:a16="http://schemas.microsoft.com/office/drawing/2014/main" id="{5F341590-2130-4A25-AEE6-AC724E052AB4}"/>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52" name="Drop Down 24" hidden="1">
          <a:extLst>
            <a:ext uri="{63B3BB69-23CF-44E3-9099-C40C66FF867C}">
              <a14:compatExt xmlns:a14="http://schemas.microsoft.com/office/drawing/2010/main" spid="_x0000_s2072"/>
            </a:ext>
            <a:ext uri="{FF2B5EF4-FFF2-40B4-BE49-F238E27FC236}">
              <a16:creationId xmlns:a16="http://schemas.microsoft.com/office/drawing/2014/main" id="{1EB24213-49A3-4673-840A-DCAD46458929}"/>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53" name="Drop Down 24" hidden="1">
          <a:extLst>
            <a:ext uri="{63B3BB69-23CF-44E3-9099-C40C66FF867C}">
              <a14:compatExt xmlns:a14="http://schemas.microsoft.com/office/drawing/2010/main" spid="_x0000_s2072"/>
            </a:ext>
            <a:ext uri="{FF2B5EF4-FFF2-40B4-BE49-F238E27FC236}">
              <a16:creationId xmlns:a16="http://schemas.microsoft.com/office/drawing/2014/main" id="{864370DF-3CDA-4F85-AB81-04EEA2ED150B}"/>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54" name="Drop Down 24" hidden="1">
          <a:extLst>
            <a:ext uri="{63B3BB69-23CF-44E3-9099-C40C66FF867C}">
              <a14:compatExt xmlns:a14="http://schemas.microsoft.com/office/drawing/2010/main" spid="_x0000_s2072"/>
            </a:ext>
            <a:ext uri="{FF2B5EF4-FFF2-40B4-BE49-F238E27FC236}">
              <a16:creationId xmlns:a16="http://schemas.microsoft.com/office/drawing/2014/main" id="{B82DC4A0-ACDB-478F-9056-AE7795E526B6}"/>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55" name="Drop Down 4" hidden="1">
          <a:extLst>
            <a:ext uri="{63B3BB69-23CF-44E3-9099-C40C66FF867C}">
              <a14:compatExt xmlns:a14="http://schemas.microsoft.com/office/drawing/2010/main" spid="_x0000_s2052"/>
            </a:ext>
            <a:ext uri="{FF2B5EF4-FFF2-40B4-BE49-F238E27FC236}">
              <a16:creationId xmlns:a16="http://schemas.microsoft.com/office/drawing/2014/main" id="{81E77265-81E7-4232-8CE6-0D0EDDAA91AC}"/>
            </a:ext>
          </a:extLst>
        </xdr:cNvPr>
        <xdr:cNvSpPr/>
      </xdr:nvSpPr>
      <xdr:spPr bwMode="auto">
        <a:xfrm>
          <a:off x="6489102"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456" name="Drop Down 20" hidden="1">
          <a:extLst>
            <a:ext uri="{63B3BB69-23CF-44E3-9099-C40C66FF867C}">
              <a14:compatExt xmlns:a14="http://schemas.microsoft.com/office/drawing/2010/main" spid="_x0000_s2068"/>
            </a:ext>
            <a:ext uri="{FF2B5EF4-FFF2-40B4-BE49-F238E27FC236}">
              <a16:creationId xmlns:a16="http://schemas.microsoft.com/office/drawing/2014/main" id="{E49BC592-9BB2-45CB-9B85-CEAB0E991515}"/>
            </a:ext>
          </a:extLst>
        </xdr:cNvPr>
        <xdr:cNvSpPr/>
      </xdr:nvSpPr>
      <xdr:spPr bwMode="auto">
        <a:xfrm>
          <a:off x="7010400" y="12711056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57" name="Drop Down 24" hidden="1">
          <a:extLst>
            <a:ext uri="{63B3BB69-23CF-44E3-9099-C40C66FF867C}">
              <a14:compatExt xmlns:a14="http://schemas.microsoft.com/office/drawing/2010/main" spid="_x0000_s2072"/>
            </a:ext>
            <a:ext uri="{FF2B5EF4-FFF2-40B4-BE49-F238E27FC236}">
              <a16:creationId xmlns:a16="http://schemas.microsoft.com/office/drawing/2014/main" id="{BCB3AAE4-31F7-48C3-B0CF-A2498B039CBB}"/>
            </a:ext>
          </a:extLst>
        </xdr:cNvPr>
        <xdr:cNvSpPr/>
      </xdr:nvSpPr>
      <xdr:spPr bwMode="auto">
        <a:xfrm>
          <a:off x="4612341" y="127110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58" name="Drop Down 4" hidden="1">
          <a:extLst>
            <a:ext uri="{63B3BB69-23CF-44E3-9099-C40C66FF867C}">
              <a14:compatExt xmlns:a14="http://schemas.microsoft.com/office/drawing/2010/main" spid="_x0000_s2052"/>
            </a:ext>
            <a:ext uri="{FF2B5EF4-FFF2-40B4-BE49-F238E27FC236}">
              <a16:creationId xmlns:a16="http://schemas.microsoft.com/office/drawing/2014/main" id="{8A0E8E46-784F-43BE-BE1F-3E2F1290EA67}"/>
            </a:ext>
          </a:extLst>
        </xdr:cNvPr>
        <xdr:cNvSpPr/>
      </xdr:nvSpPr>
      <xdr:spPr bwMode="auto">
        <a:xfrm>
          <a:off x="6489102"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59" name="Drop Down 4" hidden="1">
          <a:extLst>
            <a:ext uri="{63B3BB69-23CF-44E3-9099-C40C66FF867C}">
              <a14:compatExt xmlns:a14="http://schemas.microsoft.com/office/drawing/2010/main" spid="_x0000_s2052"/>
            </a:ext>
            <a:ext uri="{FF2B5EF4-FFF2-40B4-BE49-F238E27FC236}">
              <a16:creationId xmlns:a16="http://schemas.microsoft.com/office/drawing/2014/main" id="{273C80CA-24EE-4BE6-82C3-E92CF028AC50}"/>
            </a:ext>
          </a:extLst>
        </xdr:cNvPr>
        <xdr:cNvSpPr/>
      </xdr:nvSpPr>
      <xdr:spPr bwMode="auto">
        <a:xfrm>
          <a:off x="6178924"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60" name="Drop Down 4" hidden="1">
          <a:extLst>
            <a:ext uri="{63B3BB69-23CF-44E3-9099-C40C66FF867C}">
              <a14:compatExt xmlns:a14="http://schemas.microsoft.com/office/drawing/2010/main" spid="_x0000_s2052"/>
            </a:ext>
            <a:ext uri="{FF2B5EF4-FFF2-40B4-BE49-F238E27FC236}">
              <a16:creationId xmlns:a16="http://schemas.microsoft.com/office/drawing/2014/main" id="{32049184-D4EB-47A8-8FFF-8F7AB7070AD8}"/>
            </a:ext>
          </a:extLst>
        </xdr:cNvPr>
        <xdr:cNvSpPr/>
      </xdr:nvSpPr>
      <xdr:spPr bwMode="auto">
        <a:xfrm>
          <a:off x="6489102"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61" name="Drop Down 4" hidden="1">
          <a:extLst>
            <a:ext uri="{63B3BB69-23CF-44E3-9099-C40C66FF867C}">
              <a14:compatExt xmlns:a14="http://schemas.microsoft.com/office/drawing/2010/main" spid="_x0000_s2052"/>
            </a:ext>
            <a:ext uri="{FF2B5EF4-FFF2-40B4-BE49-F238E27FC236}">
              <a16:creationId xmlns:a16="http://schemas.microsoft.com/office/drawing/2014/main" id="{F5DE09DA-BAE4-422F-944B-BBC0FD7B14D4}"/>
            </a:ext>
          </a:extLst>
        </xdr:cNvPr>
        <xdr:cNvSpPr/>
      </xdr:nvSpPr>
      <xdr:spPr bwMode="auto">
        <a:xfrm>
          <a:off x="6178924" y="1271105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2" name="Drop Down 24" hidden="1">
          <a:extLst>
            <a:ext uri="{63B3BB69-23CF-44E3-9099-C40C66FF867C}">
              <a14:compatExt xmlns:a14="http://schemas.microsoft.com/office/drawing/2010/main" spid="_x0000_s2072"/>
            </a:ext>
            <a:ext uri="{FF2B5EF4-FFF2-40B4-BE49-F238E27FC236}">
              <a16:creationId xmlns:a16="http://schemas.microsoft.com/office/drawing/2014/main" id="{29DB68C8-849E-433C-B71E-220ED4E3B252}"/>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3" name="Drop Down 24" hidden="1">
          <a:extLst>
            <a:ext uri="{63B3BB69-23CF-44E3-9099-C40C66FF867C}">
              <a14:compatExt xmlns:a14="http://schemas.microsoft.com/office/drawing/2010/main" spid="_x0000_s2072"/>
            </a:ext>
            <a:ext uri="{FF2B5EF4-FFF2-40B4-BE49-F238E27FC236}">
              <a16:creationId xmlns:a16="http://schemas.microsoft.com/office/drawing/2014/main" id="{063CDFE3-F622-4E9B-872D-87C530E84AE4}"/>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4" name="Drop Down 24" hidden="1">
          <a:extLst>
            <a:ext uri="{63B3BB69-23CF-44E3-9099-C40C66FF867C}">
              <a14:compatExt xmlns:a14="http://schemas.microsoft.com/office/drawing/2010/main" spid="_x0000_s2072"/>
            </a:ext>
            <a:ext uri="{FF2B5EF4-FFF2-40B4-BE49-F238E27FC236}">
              <a16:creationId xmlns:a16="http://schemas.microsoft.com/office/drawing/2014/main" id="{B91A5272-9101-4D38-B230-C6931BF5F7F5}"/>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5" name="Drop Down 24" hidden="1">
          <a:extLst>
            <a:ext uri="{63B3BB69-23CF-44E3-9099-C40C66FF867C}">
              <a14:compatExt xmlns:a14="http://schemas.microsoft.com/office/drawing/2010/main" spid="_x0000_s2072"/>
            </a:ext>
            <a:ext uri="{FF2B5EF4-FFF2-40B4-BE49-F238E27FC236}">
              <a16:creationId xmlns:a16="http://schemas.microsoft.com/office/drawing/2014/main" id="{D4E3EFA4-6DE0-4F61-AD4A-CB8B3FD2BDCC}"/>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6" name="Drop Down 24" hidden="1">
          <a:extLst>
            <a:ext uri="{63B3BB69-23CF-44E3-9099-C40C66FF867C}">
              <a14:compatExt xmlns:a14="http://schemas.microsoft.com/office/drawing/2010/main" spid="_x0000_s2072"/>
            </a:ext>
            <a:ext uri="{FF2B5EF4-FFF2-40B4-BE49-F238E27FC236}">
              <a16:creationId xmlns:a16="http://schemas.microsoft.com/office/drawing/2014/main" id="{E1158DB6-54B5-4418-8722-E0870078C5E7}"/>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7" name="Drop Down 24" hidden="1">
          <a:extLst>
            <a:ext uri="{63B3BB69-23CF-44E3-9099-C40C66FF867C}">
              <a14:compatExt xmlns:a14="http://schemas.microsoft.com/office/drawing/2010/main" spid="_x0000_s2072"/>
            </a:ext>
            <a:ext uri="{FF2B5EF4-FFF2-40B4-BE49-F238E27FC236}">
              <a16:creationId xmlns:a16="http://schemas.microsoft.com/office/drawing/2014/main" id="{062710C6-DCBF-41C9-9384-16B57190941E}"/>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8" name="Drop Down 24" hidden="1">
          <a:extLst>
            <a:ext uri="{63B3BB69-23CF-44E3-9099-C40C66FF867C}">
              <a14:compatExt xmlns:a14="http://schemas.microsoft.com/office/drawing/2010/main" spid="_x0000_s2072"/>
            </a:ext>
            <a:ext uri="{FF2B5EF4-FFF2-40B4-BE49-F238E27FC236}">
              <a16:creationId xmlns:a16="http://schemas.microsoft.com/office/drawing/2014/main" id="{22C7344A-2BDD-440D-92B5-E2F49FC78390}"/>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69" name="Drop Down 24" hidden="1">
          <a:extLst>
            <a:ext uri="{63B3BB69-23CF-44E3-9099-C40C66FF867C}">
              <a14:compatExt xmlns:a14="http://schemas.microsoft.com/office/drawing/2010/main" spid="_x0000_s2072"/>
            </a:ext>
            <a:ext uri="{FF2B5EF4-FFF2-40B4-BE49-F238E27FC236}">
              <a16:creationId xmlns:a16="http://schemas.microsoft.com/office/drawing/2014/main" id="{F3B54F4E-3A5A-443F-9F47-F426C3EB37EF}"/>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70" name="Drop Down 24" hidden="1">
          <a:extLst>
            <a:ext uri="{63B3BB69-23CF-44E3-9099-C40C66FF867C}">
              <a14:compatExt xmlns:a14="http://schemas.microsoft.com/office/drawing/2010/main" spid="_x0000_s2072"/>
            </a:ext>
            <a:ext uri="{FF2B5EF4-FFF2-40B4-BE49-F238E27FC236}">
              <a16:creationId xmlns:a16="http://schemas.microsoft.com/office/drawing/2014/main" id="{8203D584-AA20-4FE3-8BC0-3D455791C460}"/>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71" name="Drop Down 4" hidden="1">
          <a:extLst>
            <a:ext uri="{63B3BB69-23CF-44E3-9099-C40C66FF867C}">
              <a14:compatExt xmlns:a14="http://schemas.microsoft.com/office/drawing/2010/main" spid="_x0000_s2052"/>
            </a:ext>
            <a:ext uri="{FF2B5EF4-FFF2-40B4-BE49-F238E27FC236}">
              <a16:creationId xmlns:a16="http://schemas.microsoft.com/office/drawing/2014/main" id="{F2050EFB-76A6-4BA4-A553-C42D27930E8E}"/>
            </a:ext>
          </a:extLst>
        </xdr:cNvPr>
        <xdr:cNvSpPr/>
      </xdr:nvSpPr>
      <xdr:spPr bwMode="auto">
        <a:xfrm>
          <a:off x="6489102"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472" name="Drop Down 20" hidden="1">
          <a:extLst>
            <a:ext uri="{63B3BB69-23CF-44E3-9099-C40C66FF867C}">
              <a14:compatExt xmlns:a14="http://schemas.microsoft.com/office/drawing/2010/main" spid="_x0000_s2068"/>
            </a:ext>
            <a:ext uri="{FF2B5EF4-FFF2-40B4-BE49-F238E27FC236}">
              <a16:creationId xmlns:a16="http://schemas.microsoft.com/office/drawing/2014/main" id="{9AD1DBC1-7413-42EF-B60D-BF64D5F164AD}"/>
            </a:ext>
          </a:extLst>
        </xdr:cNvPr>
        <xdr:cNvSpPr/>
      </xdr:nvSpPr>
      <xdr:spPr bwMode="auto">
        <a:xfrm>
          <a:off x="7010400" y="1273077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73" name="Drop Down 24" hidden="1">
          <a:extLst>
            <a:ext uri="{63B3BB69-23CF-44E3-9099-C40C66FF867C}">
              <a14:compatExt xmlns:a14="http://schemas.microsoft.com/office/drawing/2010/main" spid="_x0000_s2072"/>
            </a:ext>
            <a:ext uri="{FF2B5EF4-FFF2-40B4-BE49-F238E27FC236}">
              <a16:creationId xmlns:a16="http://schemas.microsoft.com/office/drawing/2014/main" id="{98DCA522-45BD-4697-87E5-17FC2B92D724}"/>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74" name="Drop Down 4" hidden="1">
          <a:extLst>
            <a:ext uri="{63B3BB69-23CF-44E3-9099-C40C66FF867C}">
              <a14:compatExt xmlns:a14="http://schemas.microsoft.com/office/drawing/2010/main" spid="_x0000_s2052"/>
            </a:ext>
            <a:ext uri="{FF2B5EF4-FFF2-40B4-BE49-F238E27FC236}">
              <a16:creationId xmlns:a16="http://schemas.microsoft.com/office/drawing/2014/main" id="{7E1A9068-5E8E-4840-8FD8-1AFC39185B57}"/>
            </a:ext>
          </a:extLst>
        </xdr:cNvPr>
        <xdr:cNvSpPr/>
      </xdr:nvSpPr>
      <xdr:spPr bwMode="auto">
        <a:xfrm>
          <a:off x="6489102"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75" name="Drop Down 4" hidden="1">
          <a:extLst>
            <a:ext uri="{63B3BB69-23CF-44E3-9099-C40C66FF867C}">
              <a14:compatExt xmlns:a14="http://schemas.microsoft.com/office/drawing/2010/main" spid="_x0000_s2052"/>
            </a:ext>
            <a:ext uri="{FF2B5EF4-FFF2-40B4-BE49-F238E27FC236}">
              <a16:creationId xmlns:a16="http://schemas.microsoft.com/office/drawing/2014/main" id="{EAF8F08B-D5C2-4DA3-9F87-B0E5518EAA65}"/>
            </a:ext>
          </a:extLst>
        </xdr:cNvPr>
        <xdr:cNvSpPr/>
      </xdr:nvSpPr>
      <xdr:spPr bwMode="auto">
        <a:xfrm>
          <a:off x="6178924"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76" name="Drop Down 4" hidden="1">
          <a:extLst>
            <a:ext uri="{63B3BB69-23CF-44E3-9099-C40C66FF867C}">
              <a14:compatExt xmlns:a14="http://schemas.microsoft.com/office/drawing/2010/main" spid="_x0000_s2052"/>
            </a:ext>
            <a:ext uri="{FF2B5EF4-FFF2-40B4-BE49-F238E27FC236}">
              <a16:creationId xmlns:a16="http://schemas.microsoft.com/office/drawing/2014/main" id="{CB8778C9-B9EE-4EBC-8D80-FBA41CE5DB9F}"/>
            </a:ext>
          </a:extLst>
        </xdr:cNvPr>
        <xdr:cNvSpPr/>
      </xdr:nvSpPr>
      <xdr:spPr bwMode="auto">
        <a:xfrm>
          <a:off x="6489102"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77" name="Drop Down 4" hidden="1">
          <a:extLst>
            <a:ext uri="{63B3BB69-23CF-44E3-9099-C40C66FF867C}">
              <a14:compatExt xmlns:a14="http://schemas.microsoft.com/office/drawing/2010/main" spid="_x0000_s2052"/>
            </a:ext>
            <a:ext uri="{FF2B5EF4-FFF2-40B4-BE49-F238E27FC236}">
              <a16:creationId xmlns:a16="http://schemas.microsoft.com/office/drawing/2014/main" id="{60DBFFD6-245D-425B-BA8A-A90BFBE3B2B7}"/>
            </a:ext>
          </a:extLst>
        </xdr:cNvPr>
        <xdr:cNvSpPr/>
      </xdr:nvSpPr>
      <xdr:spPr bwMode="auto">
        <a:xfrm>
          <a:off x="6178924"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78" name="Drop Down 24" hidden="1">
          <a:extLst>
            <a:ext uri="{63B3BB69-23CF-44E3-9099-C40C66FF867C}">
              <a14:compatExt xmlns:a14="http://schemas.microsoft.com/office/drawing/2010/main" spid="_x0000_s2072"/>
            </a:ext>
            <a:ext uri="{FF2B5EF4-FFF2-40B4-BE49-F238E27FC236}">
              <a16:creationId xmlns:a16="http://schemas.microsoft.com/office/drawing/2014/main" id="{A8F87B08-84D9-4095-9B66-AC7796B032C1}"/>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79" name="Drop Down 24" hidden="1">
          <a:extLst>
            <a:ext uri="{63B3BB69-23CF-44E3-9099-C40C66FF867C}">
              <a14:compatExt xmlns:a14="http://schemas.microsoft.com/office/drawing/2010/main" spid="_x0000_s2072"/>
            </a:ext>
            <a:ext uri="{FF2B5EF4-FFF2-40B4-BE49-F238E27FC236}">
              <a16:creationId xmlns:a16="http://schemas.microsoft.com/office/drawing/2014/main" id="{F40BC4AE-4C07-439B-9BB9-46A909F0B02E}"/>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0" name="Drop Down 24" hidden="1">
          <a:extLst>
            <a:ext uri="{63B3BB69-23CF-44E3-9099-C40C66FF867C}">
              <a14:compatExt xmlns:a14="http://schemas.microsoft.com/office/drawing/2010/main" spid="_x0000_s2072"/>
            </a:ext>
            <a:ext uri="{FF2B5EF4-FFF2-40B4-BE49-F238E27FC236}">
              <a16:creationId xmlns:a16="http://schemas.microsoft.com/office/drawing/2014/main" id="{AC800E04-B16C-4310-B000-9E5E38A38B91}"/>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1" name="Drop Down 24" hidden="1">
          <a:extLst>
            <a:ext uri="{63B3BB69-23CF-44E3-9099-C40C66FF867C}">
              <a14:compatExt xmlns:a14="http://schemas.microsoft.com/office/drawing/2010/main" spid="_x0000_s2072"/>
            </a:ext>
            <a:ext uri="{FF2B5EF4-FFF2-40B4-BE49-F238E27FC236}">
              <a16:creationId xmlns:a16="http://schemas.microsoft.com/office/drawing/2014/main" id="{CF1A1FB4-E073-4184-90B7-795512AEF17C}"/>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2" name="Drop Down 24" hidden="1">
          <a:extLst>
            <a:ext uri="{63B3BB69-23CF-44E3-9099-C40C66FF867C}">
              <a14:compatExt xmlns:a14="http://schemas.microsoft.com/office/drawing/2010/main" spid="_x0000_s2072"/>
            </a:ext>
            <a:ext uri="{FF2B5EF4-FFF2-40B4-BE49-F238E27FC236}">
              <a16:creationId xmlns:a16="http://schemas.microsoft.com/office/drawing/2014/main" id="{79C99B2B-318D-4A27-8BD7-488D9422A337}"/>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3" name="Drop Down 24" hidden="1">
          <a:extLst>
            <a:ext uri="{63B3BB69-23CF-44E3-9099-C40C66FF867C}">
              <a14:compatExt xmlns:a14="http://schemas.microsoft.com/office/drawing/2010/main" spid="_x0000_s2072"/>
            </a:ext>
            <a:ext uri="{FF2B5EF4-FFF2-40B4-BE49-F238E27FC236}">
              <a16:creationId xmlns:a16="http://schemas.microsoft.com/office/drawing/2014/main" id="{4C62591B-78D1-4365-BDF3-6F48FA7C0CEB}"/>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4" name="Drop Down 24" hidden="1">
          <a:extLst>
            <a:ext uri="{63B3BB69-23CF-44E3-9099-C40C66FF867C}">
              <a14:compatExt xmlns:a14="http://schemas.microsoft.com/office/drawing/2010/main" spid="_x0000_s2072"/>
            </a:ext>
            <a:ext uri="{FF2B5EF4-FFF2-40B4-BE49-F238E27FC236}">
              <a16:creationId xmlns:a16="http://schemas.microsoft.com/office/drawing/2014/main" id="{F3FAC4B2-E1B7-41C2-BF93-54EC5C2FD441}"/>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5" name="Drop Down 24" hidden="1">
          <a:extLst>
            <a:ext uri="{63B3BB69-23CF-44E3-9099-C40C66FF867C}">
              <a14:compatExt xmlns:a14="http://schemas.microsoft.com/office/drawing/2010/main" spid="_x0000_s2072"/>
            </a:ext>
            <a:ext uri="{FF2B5EF4-FFF2-40B4-BE49-F238E27FC236}">
              <a16:creationId xmlns:a16="http://schemas.microsoft.com/office/drawing/2014/main" id="{D62F8509-917D-46A6-A12D-ECE66E009130}"/>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6" name="Drop Down 24" hidden="1">
          <a:extLst>
            <a:ext uri="{63B3BB69-23CF-44E3-9099-C40C66FF867C}">
              <a14:compatExt xmlns:a14="http://schemas.microsoft.com/office/drawing/2010/main" spid="_x0000_s2072"/>
            </a:ext>
            <a:ext uri="{FF2B5EF4-FFF2-40B4-BE49-F238E27FC236}">
              <a16:creationId xmlns:a16="http://schemas.microsoft.com/office/drawing/2014/main" id="{418971F6-E968-42B8-B65E-2481C83955E8}"/>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87" name="Drop Down 4" hidden="1">
          <a:extLst>
            <a:ext uri="{63B3BB69-23CF-44E3-9099-C40C66FF867C}">
              <a14:compatExt xmlns:a14="http://schemas.microsoft.com/office/drawing/2010/main" spid="_x0000_s2052"/>
            </a:ext>
            <a:ext uri="{FF2B5EF4-FFF2-40B4-BE49-F238E27FC236}">
              <a16:creationId xmlns:a16="http://schemas.microsoft.com/office/drawing/2014/main" id="{5FE275BE-DACE-4420-AF49-A0A9890B9223}"/>
            </a:ext>
          </a:extLst>
        </xdr:cNvPr>
        <xdr:cNvSpPr/>
      </xdr:nvSpPr>
      <xdr:spPr bwMode="auto">
        <a:xfrm>
          <a:off x="6489102"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488" name="Drop Down 20" hidden="1">
          <a:extLst>
            <a:ext uri="{63B3BB69-23CF-44E3-9099-C40C66FF867C}">
              <a14:compatExt xmlns:a14="http://schemas.microsoft.com/office/drawing/2010/main" spid="_x0000_s2068"/>
            </a:ext>
            <a:ext uri="{FF2B5EF4-FFF2-40B4-BE49-F238E27FC236}">
              <a16:creationId xmlns:a16="http://schemas.microsoft.com/office/drawing/2014/main" id="{431DFEAF-A3F8-496F-B7F5-E743985BF2AB}"/>
            </a:ext>
          </a:extLst>
        </xdr:cNvPr>
        <xdr:cNvSpPr/>
      </xdr:nvSpPr>
      <xdr:spPr bwMode="auto">
        <a:xfrm>
          <a:off x="7010400" y="127307788"/>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89" name="Drop Down 24" hidden="1">
          <a:extLst>
            <a:ext uri="{63B3BB69-23CF-44E3-9099-C40C66FF867C}">
              <a14:compatExt xmlns:a14="http://schemas.microsoft.com/office/drawing/2010/main" spid="_x0000_s2072"/>
            </a:ext>
            <a:ext uri="{FF2B5EF4-FFF2-40B4-BE49-F238E27FC236}">
              <a16:creationId xmlns:a16="http://schemas.microsoft.com/office/drawing/2014/main" id="{5D503C5F-C923-4B1F-B0E2-45837EF4B3B6}"/>
            </a:ext>
          </a:extLst>
        </xdr:cNvPr>
        <xdr:cNvSpPr/>
      </xdr:nvSpPr>
      <xdr:spPr bwMode="auto">
        <a:xfrm>
          <a:off x="4612341" y="127307788"/>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90" name="Drop Down 4" hidden="1">
          <a:extLst>
            <a:ext uri="{63B3BB69-23CF-44E3-9099-C40C66FF867C}">
              <a14:compatExt xmlns:a14="http://schemas.microsoft.com/office/drawing/2010/main" spid="_x0000_s2052"/>
            </a:ext>
            <a:ext uri="{FF2B5EF4-FFF2-40B4-BE49-F238E27FC236}">
              <a16:creationId xmlns:a16="http://schemas.microsoft.com/office/drawing/2014/main" id="{7D278BE6-F8D6-4932-BB66-EAE1C6EC7B2E}"/>
            </a:ext>
          </a:extLst>
        </xdr:cNvPr>
        <xdr:cNvSpPr/>
      </xdr:nvSpPr>
      <xdr:spPr bwMode="auto">
        <a:xfrm>
          <a:off x="6489102"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91" name="Drop Down 4" hidden="1">
          <a:extLst>
            <a:ext uri="{63B3BB69-23CF-44E3-9099-C40C66FF867C}">
              <a14:compatExt xmlns:a14="http://schemas.microsoft.com/office/drawing/2010/main" spid="_x0000_s2052"/>
            </a:ext>
            <a:ext uri="{FF2B5EF4-FFF2-40B4-BE49-F238E27FC236}">
              <a16:creationId xmlns:a16="http://schemas.microsoft.com/office/drawing/2014/main" id="{B6982B06-D479-4B33-B6DC-43ABA2E313E5}"/>
            </a:ext>
          </a:extLst>
        </xdr:cNvPr>
        <xdr:cNvSpPr/>
      </xdr:nvSpPr>
      <xdr:spPr bwMode="auto">
        <a:xfrm>
          <a:off x="6178924"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492" name="Drop Down 4" hidden="1">
          <a:extLst>
            <a:ext uri="{63B3BB69-23CF-44E3-9099-C40C66FF867C}">
              <a14:compatExt xmlns:a14="http://schemas.microsoft.com/office/drawing/2010/main" spid="_x0000_s2052"/>
            </a:ext>
            <a:ext uri="{FF2B5EF4-FFF2-40B4-BE49-F238E27FC236}">
              <a16:creationId xmlns:a16="http://schemas.microsoft.com/office/drawing/2014/main" id="{9A463423-D8A5-4C80-94FF-829500073DD7}"/>
            </a:ext>
          </a:extLst>
        </xdr:cNvPr>
        <xdr:cNvSpPr/>
      </xdr:nvSpPr>
      <xdr:spPr bwMode="auto">
        <a:xfrm>
          <a:off x="6489102"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493" name="Drop Down 4" hidden="1">
          <a:extLst>
            <a:ext uri="{63B3BB69-23CF-44E3-9099-C40C66FF867C}">
              <a14:compatExt xmlns:a14="http://schemas.microsoft.com/office/drawing/2010/main" spid="_x0000_s2052"/>
            </a:ext>
            <a:ext uri="{FF2B5EF4-FFF2-40B4-BE49-F238E27FC236}">
              <a16:creationId xmlns:a16="http://schemas.microsoft.com/office/drawing/2014/main" id="{08875502-6C34-435A-ACBC-EE4893ECB70D}"/>
            </a:ext>
          </a:extLst>
        </xdr:cNvPr>
        <xdr:cNvSpPr/>
      </xdr:nvSpPr>
      <xdr:spPr bwMode="auto">
        <a:xfrm>
          <a:off x="6178924" y="127307788"/>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94" name="Drop Down 24" hidden="1">
          <a:extLst>
            <a:ext uri="{63B3BB69-23CF-44E3-9099-C40C66FF867C}">
              <a14:compatExt xmlns:a14="http://schemas.microsoft.com/office/drawing/2010/main" spid="_x0000_s2072"/>
            </a:ext>
            <a:ext uri="{FF2B5EF4-FFF2-40B4-BE49-F238E27FC236}">
              <a16:creationId xmlns:a16="http://schemas.microsoft.com/office/drawing/2014/main" id="{2425D10A-0EF8-4BFE-820B-365715B74B04}"/>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95" name="Drop Down 24" hidden="1">
          <a:extLst>
            <a:ext uri="{63B3BB69-23CF-44E3-9099-C40C66FF867C}">
              <a14:compatExt xmlns:a14="http://schemas.microsoft.com/office/drawing/2010/main" spid="_x0000_s2072"/>
            </a:ext>
            <a:ext uri="{FF2B5EF4-FFF2-40B4-BE49-F238E27FC236}">
              <a16:creationId xmlns:a16="http://schemas.microsoft.com/office/drawing/2014/main" id="{004DCBC8-8DF7-4795-B03C-5662DB4A7D76}"/>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96" name="Drop Down 24" hidden="1">
          <a:extLst>
            <a:ext uri="{63B3BB69-23CF-44E3-9099-C40C66FF867C}">
              <a14:compatExt xmlns:a14="http://schemas.microsoft.com/office/drawing/2010/main" spid="_x0000_s2072"/>
            </a:ext>
            <a:ext uri="{FF2B5EF4-FFF2-40B4-BE49-F238E27FC236}">
              <a16:creationId xmlns:a16="http://schemas.microsoft.com/office/drawing/2014/main" id="{DBF42A4C-B7B0-4163-A94D-B19E434922B1}"/>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97" name="Drop Down 24" hidden="1">
          <a:extLst>
            <a:ext uri="{63B3BB69-23CF-44E3-9099-C40C66FF867C}">
              <a14:compatExt xmlns:a14="http://schemas.microsoft.com/office/drawing/2010/main" spid="_x0000_s2072"/>
            </a:ext>
            <a:ext uri="{FF2B5EF4-FFF2-40B4-BE49-F238E27FC236}">
              <a16:creationId xmlns:a16="http://schemas.microsoft.com/office/drawing/2014/main" id="{E8BC7785-2D01-4A7E-95AD-D53B73346580}"/>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98" name="Drop Down 24" hidden="1">
          <a:extLst>
            <a:ext uri="{63B3BB69-23CF-44E3-9099-C40C66FF867C}">
              <a14:compatExt xmlns:a14="http://schemas.microsoft.com/office/drawing/2010/main" spid="_x0000_s2072"/>
            </a:ext>
            <a:ext uri="{FF2B5EF4-FFF2-40B4-BE49-F238E27FC236}">
              <a16:creationId xmlns:a16="http://schemas.microsoft.com/office/drawing/2014/main" id="{622E3CD8-139B-438A-8333-6A612EBE524C}"/>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499" name="Drop Down 24" hidden="1">
          <a:extLst>
            <a:ext uri="{63B3BB69-23CF-44E3-9099-C40C66FF867C}">
              <a14:compatExt xmlns:a14="http://schemas.microsoft.com/office/drawing/2010/main" spid="_x0000_s2072"/>
            </a:ext>
            <a:ext uri="{FF2B5EF4-FFF2-40B4-BE49-F238E27FC236}">
              <a16:creationId xmlns:a16="http://schemas.microsoft.com/office/drawing/2014/main" id="{45662DEA-3895-4516-9B03-BE931CAB7762}"/>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00" name="Drop Down 24" hidden="1">
          <a:extLst>
            <a:ext uri="{63B3BB69-23CF-44E3-9099-C40C66FF867C}">
              <a14:compatExt xmlns:a14="http://schemas.microsoft.com/office/drawing/2010/main" spid="_x0000_s2072"/>
            </a:ext>
            <a:ext uri="{FF2B5EF4-FFF2-40B4-BE49-F238E27FC236}">
              <a16:creationId xmlns:a16="http://schemas.microsoft.com/office/drawing/2014/main" id="{4890C16A-DD66-4059-893D-65EDDCEF8261}"/>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01" name="Drop Down 24" hidden="1">
          <a:extLst>
            <a:ext uri="{63B3BB69-23CF-44E3-9099-C40C66FF867C}">
              <a14:compatExt xmlns:a14="http://schemas.microsoft.com/office/drawing/2010/main" spid="_x0000_s2072"/>
            </a:ext>
            <a:ext uri="{FF2B5EF4-FFF2-40B4-BE49-F238E27FC236}">
              <a16:creationId xmlns:a16="http://schemas.microsoft.com/office/drawing/2014/main" id="{E6A4B8B2-3883-4DB7-8A77-BC53A63CE85F}"/>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02" name="Drop Down 24" hidden="1">
          <a:extLst>
            <a:ext uri="{63B3BB69-23CF-44E3-9099-C40C66FF867C}">
              <a14:compatExt xmlns:a14="http://schemas.microsoft.com/office/drawing/2010/main" spid="_x0000_s2072"/>
            </a:ext>
            <a:ext uri="{FF2B5EF4-FFF2-40B4-BE49-F238E27FC236}">
              <a16:creationId xmlns:a16="http://schemas.microsoft.com/office/drawing/2014/main" id="{3A5F0173-6B28-4B5D-99D7-568E29318A18}"/>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03" name="Drop Down 4" hidden="1">
          <a:extLst>
            <a:ext uri="{63B3BB69-23CF-44E3-9099-C40C66FF867C}">
              <a14:compatExt xmlns:a14="http://schemas.microsoft.com/office/drawing/2010/main" spid="_x0000_s2052"/>
            </a:ext>
            <a:ext uri="{FF2B5EF4-FFF2-40B4-BE49-F238E27FC236}">
              <a16:creationId xmlns:a16="http://schemas.microsoft.com/office/drawing/2014/main" id="{648AB746-83CA-4987-B4DC-0F1A185D780A}"/>
            </a:ext>
          </a:extLst>
        </xdr:cNvPr>
        <xdr:cNvSpPr/>
      </xdr:nvSpPr>
      <xdr:spPr bwMode="auto">
        <a:xfrm>
          <a:off x="6489102"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04" name="Drop Down 20" hidden="1">
          <a:extLst>
            <a:ext uri="{63B3BB69-23CF-44E3-9099-C40C66FF867C}">
              <a14:compatExt xmlns:a14="http://schemas.microsoft.com/office/drawing/2010/main" spid="_x0000_s2068"/>
            </a:ext>
            <a:ext uri="{FF2B5EF4-FFF2-40B4-BE49-F238E27FC236}">
              <a16:creationId xmlns:a16="http://schemas.microsoft.com/office/drawing/2014/main" id="{BDD698C3-A8E2-4F78-BDB7-A4B7C7E8A220}"/>
            </a:ext>
          </a:extLst>
        </xdr:cNvPr>
        <xdr:cNvSpPr/>
      </xdr:nvSpPr>
      <xdr:spPr bwMode="auto">
        <a:xfrm>
          <a:off x="7010400" y="12750501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05" name="Drop Down 24" hidden="1">
          <a:extLst>
            <a:ext uri="{63B3BB69-23CF-44E3-9099-C40C66FF867C}">
              <a14:compatExt xmlns:a14="http://schemas.microsoft.com/office/drawing/2010/main" spid="_x0000_s2072"/>
            </a:ext>
            <a:ext uri="{FF2B5EF4-FFF2-40B4-BE49-F238E27FC236}">
              <a16:creationId xmlns:a16="http://schemas.microsoft.com/office/drawing/2014/main" id="{918C1846-9999-421E-A228-5F6415208DA9}"/>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06" name="Drop Down 4" hidden="1">
          <a:extLst>
            <a:ext uri="{63B3BB69-23CF-44E3-9099-C40C66FF867C}">
              <a14:compatExt xmlns:a14="http://schemas.microsoft.com/office/drawing/2010/main" spid="_x0000_s2052"/>
            </a:ext>
            <a:ext uri="{FF2B5EF4-FFF2-40B4-BE49-F238E27FC236}">
              <a16:creationId xmlns:a16="http://schemas.microsoft.com/office/drawing/2014/main" id="{BA50A601-D06C-4091-A12C-C7221654C9C5}"/>
            </a:ext>
          </a:extLst>
        </xdr:cNvPr>
        <xdr:cNvSpPr/>
      </xdr:nvSpPr>
      <xdr:spPr bwMode="auto">
        <a:xfrm>
          <a:off x="6489102"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07" name="Drop Down 4" hidden="1">
          <a:extLst>
            <a:ext uri="{63B3BB69-23CF-44E3-9099-C40C66FF867C}">
              <a14:compatExt xmlns:a14="http://schemas.microsoft.com/office/drawing/2010/main" spid="_x0000_s2052"/>
            </a:ext>
            <a:ext uri="{FF2B5EF4-FFF2-40B4-BE49-F238E27FC236}">
              <a16:creationId xmlns:a16="http://schemas.microsoft.com/office/drawing/2014/main" id="{3EC95049-C036-4487-A387-F359848CF0E3}"/>
            </a:ext>
          </a:extLst>
        </xdr:cNvPr>
        <xdr:cNvSpPr/>
      </xdr:nvSpPr>
      <xdr:spPr bwMode="auto">
        <a:xfrm>
          <a:off x="6178924"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08" name="Drop Down 4" hidden="1">
          <a:extLst>
            <a:ext uri="{63B3BB69-23CF-44E3-9099-C40C66FF867C}">
              <a14:compatExt xmlns:a14="http://schemas.microsoft.com/office/drawing/2010/main" spid="_x0000_s2052"/>
            </a:ext>
            <a:ext uri="{FF2B5EF4-FFF2-40B4-BE49-F238E27FC236}">
              <a16:creationId xmlns:a16="http://schemas.microsoft.com/office/drawing/2014/main" id="{5BABC64B-18F8-47B3-AF13-49D95BADCC47}"/>
            </a:ext>
          </a:extLst>
        </xdr:cNvPr>
        <xdr:cNvSpPr/>
      </xdr:nvSpPr>
      <xdr:spPr bwMode="auto">
        <a:xfrm>
          <a:off x="6489102"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09" name="Drop Down 4" hidden="1">
          <a:extLst>
            <a:ext uri="{63B3BB69-23CF-44E3-9099-C40C66FF867C}">
              <a14:compatExt xmlns:a14="http://schemas.microsoft.com/office/drawing/2010/main" spid="_x0000_s2052"/>
            </a:ext>
            <a:ext uri="{FF2B5EF4-FFF2-40B4-BE49-F238E27FC236}">
              <a16:creationId xmlns:a16="http://schemas.microsoft.com/office/drawing/2014/main" id="{E713C277-D005-448F-99A5-6826DDE16F1D}"/>
            </a:ext>
          </a:extLst>
        </xdr:cNvPr>
        <xdr:cNvSpPr/>
      </xdr:nvSpPr>
      <xdr:spPr bwMode="auto">
        <a:xfrm>
          <a:off x="6178924"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0" name="Drop Down 24" hidden="1">
          <a:extLst>
            <a:ext uri="{63B3BB69-23CF-44E3-9099-C40C66FF867C}">
              <a14:compatExt xmlns:a14="http://schemas.microsoft.com/office/drawing/2010/main" spid="_x0000_s2072"/>
            </a:ext>
            <a:ext uri="{FF2B5EF4-FFF2-40B4-BE49-F238E27FC236}">
              <a16:creationId xmlns:a16="http://schemas.microsoft.com/office/drawing/2014/main" id="{75D7AD23-E352-4C19-BA16-95FD4C151660}"/>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1" name="Drop Down 24" hidden="1">
          <a:extLst>
            <a:ext uri="{63B3BB69-23CF-44E3-9099-C40C66FF867C}">
              <a14:compatExt xmlns:a14="http://schemas.microsoft.com/office/drawing/2010/main" spid="_x0000_s2072"/>
            </a:ext>
            <a:ext uri="{FF2B5EF4-FFF2-40B4-BE49-F238E27FC236}">
              <a16:creationId xmlns:a16="http://schemas.microsoft.com/office/drawing/2014/main" id="{5B920E00-7C16-42B8-9310-18DFA2083D1E}"/>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2" name="Drop Down 24" hidden="1">
          <a:extLst>
            <a:ext uri="{63B3BB69-23CF-44E3-9099-C40C66FF867C}">
              <a14:compatExt xmlns:a14="http://schemas.microsoft.com/office/drawing/2010/main" spid="_x0000_s2072"/>
            </a:ext>
            <a:ext uri="{FF2B5EF4-FFF2-40B4-BE49-F238E27FC236}">
              <a16:creationId xmlns:a16="http://schemas.microsoft.com/office/drawing/2014/main" id="{BDCBB3D4-A10E-4CAA-A8C9-F4FF92BE94AE}"/>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3" name="Drop Down 24" hidden="1">
          <a:extLst>
            <a:ext uri="{63B3BB69-23CF-44E3-9099-C40C66FF867C}">
              <a14:compatExt xmlns:a14="http://schemas.microsoft.com/office/drawing/2010/main" spid="_x0000_s2072"/>
            </a:ext>
            <a:ext uri="{FF2B5EF4-FFF2-40B4-BE49-F238E27FC236}">
              <a16:creationId xmlns:a16="http://schemas.microsoft.com/office/drawing/2014/main" id="{FE0D5F77-C39F-464E-B201-E745EF10946C}"/>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4" name="Drop Down 24" hidden="1">
          <a:extLst>
            <a:ext uri="{63B3BB69-23CF-44E3-9099-C40C66FF867C}">
              <a14:compatExt xmlns:a14="http://schemas.microsoft.com/office/drawing/2010/main" spid="_x0000_s2072"/>
            </a:ext>
            <a:ext uri="{FF2B5EF4-FFF2-40B4-BE49-F238E27FC236}">
              <a16:creationId xmlns:a16="http://schemas.microsoft.com/office/drawing/2014/main" id="{3A676FC1-629A-4011-A80C-10DD15D1D92F}"/>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5" name="Drop Down 24" hidden="1">
          <a:extLst>
            <a:ext uri="{63B3BB69-23CF-44E3-9099-C40C66FF867C}">
              <a14:compatExt xmlns:a14="http://schemas.microsoft.com/office/drawing/2010/main" spid="_x0000_s2072"/>
            </a:ext>
            <a:ext uri="{FF2B5EF4-FFF2-40B4-BE49-F238E27FC236}">
              <a16:creationId xmlns:a16="http://schemas.microsoft.com/office/drawing/2014/main" id="{36E8F108-3CF4-4E1A-A110-91015F941043}"/>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6" name="Drop Down 24" hidden="1">
          <a:extLst>
            <a:ext uri="{63B3BB69-23CF-44E3-9099-C40C66FF867C}">
              <a14:compatExt xmlns:a14="http://schemas.microsoft.com/office/drawing/2010/main" spid="_x0000_s2072"/>
            </a:ext>
            <a:ext uri="{FF2B5EF4-FFF2-40B4-BE49-F238E27FC236}">
              <a16:creationId xmlns:a16="http://schemas.microsoft.com/office/drawing/2014/main" id="{9E35106A-938A-4920-88A7-B742D2ACB2CD}"/>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7" name="Drop Down 24" hidden="1">
          <a:extLst>
            <a:ext uri="{63B3BB69-23CF-44E3-9099-C40C66FF867C}">
              <a14:compatExt xmlns:a14="http://schemas.microsoft.com/office/drawing/2010/main" spid="_x0000_s2072"/>
            </a:ext>
            <a:ext uri="{FF2B5EF4-FFF2-40B4-BE49-F238E27FC236}">
              <a16:creationId xmlns:a16="http://schemas.microsoft.com/office/drawing/2014/main" id="{2D173F0A-D04F-4B77-AFAC-C82B8F0C85E4}"/>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18" name="Drop Down 24" hidden="1">
          <a:extLst>
            <a:ext uri="{63B3BB69-23CF-44E3-9099-C40C66FF867C}">
              <a14:compatExt xmlns:a14="http://schemas.microsoft.com/office/drawing/2010/main" spid="_x0000_s2072"/>
            </a:ext>
            <a:ext uri="{FF2B5EF4-FFF2-40B4-BE49-F238E27FC236}">
              <a16:creationId xmlns:a16="http://schemas.microsoft.com/office/drawing/2014/main" id="{0ED4EBAC-E7C2-466A-A3A3-570A3A4DA67C}"/>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19" name="Drop Down 4" hidden="1">
          <a:extLst>
            <a:ext uri="{63B3BB69-23CF-44E3-9099-C40C66FF867C}">
              <a14:compatExt xmlns:a14="http://schemas.microsoft.com/office/drawing/2010/main" spid="_x0000_s2052"/>
            </a:ext>
            <a:ext uri="{FF2B5EF4-FFF2-40B4-BE49-F238E27FC236}">
              <a16:creationId xmlns:a16="http://schemas.microsoft.com/office/drawing/2014/main" id="{D0858C50-F15B-4B67-B188-6295ED006A4F}"/>
            </a:ext>
          </a:extLst>
        </xdr:cNvPr>
        <xdr:cNvSpPr/>
      </xdr:nvSpPr>
      <xdr:spPr bwMode="auto">
        <a:xfrm>
          <a:off x="6489102"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20" name="Drop Down 20" hidden="1">
          <a:extLst>
            <a:ext uri="{63B3BB69-23CF-44E3-9099-C40C66FF867C}">
              <a14:compatExt xmlns:a14="http://schemas.microsoft.com/office/drawing/2010/main" spid="_x0000_s2068"/>
            </a:ext>
            <a:ext uri="{FF2B5EF4-FFF2-40B4-BE49-F238E27FC236}">
              <a16:creationId xmlns:a16="http://schemas.microsoft.com/office/drawing/2014/main" id="{62D4FFA8-C89D-4A5B-8977-9490583541DC}"/>
            </a:ext>
          </a:extLst>
        </xdr:cNvPr>
        <xdr:cNvSpPr/>
      </xdr:nvSpPr>
      <xdr:spPr bwMode="auto">
        <a:xfrm>
          <a:off x="7010400" y="127505012"/>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21" name="Drop Down 24" hidden="1">
          <a:extLst>
            <a:ext uri="{63B3BB69-23CF-44E3-9099-C40C66FF867C}">
              <a14:compatExt xmlns:a14="http://schemas.microsoft.com/office/drawing/2010/main" spid="_x0000_s2072"/>
            </a:ext>
            <a:ext uri="{FF2B5EF4-FFF2-40B4-BE49-F238E27FC236}">
              <a16:creationId xmlns:a16="http://schemas.microsoft.com/office/drawing/2014/main" id="{AE75B306-6390-41C1-A133-196AD14BD4E9}"/>
            </a:ext>
          </a:extLst>
        </xdr:cNvPr>
        <xdr:cNvSpPr/>
      </xdr:nvSpPr>
      <xdr:spPr bwMode="auto">
        <a:xfrm>
          <a:off x="4612341" y="127505012"/>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22" name="Drop Down 4" hidden="1">
          <a:extLst>
            <a:ext uri="{63B3BB69-23CF-44E3-9099-C40C66FF867C}">
              <a14:compatExt xmlns:a14="http://schemas.microsoft.com/office/drawing/2010/main" spid="_x0000_s2052"/>
            </a:ext>
            <a:ext uri="{FF2B5EF4-FFF2-40B4-BE49-F238E27FC236}">
              <a16:creationId xmlns:a16="http://schemas.microsoft.com/office/drawing/2014/main" id="{1B1A6512-42AB-4C6E-99D8-F44A98D1D4D2}"/>
            </a:ext>
          </a:extLst>
        </xdr:cNvPr>
        <xdr:cNvSpPr/>
      </xdr:nvSpPr>
      <xdr:spPr bwMode="auto">
        <a:xfrm>
          <a:off x="6489102"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23" name="Drop Down 4" hidden="1">
          <a:extLst>
            <a:ext uri="{63B3BB69-23CF-44E3-9099-C40C66FF867C}">
              <a14:compatExt xmlns:a14="http://schemas.microsoft.com/office/drawing/2010/main" spid="_x0000_s2052"/>
            </a:ext>
            <a:ext uri="{FF2B5EF4-FFF2-40B4-BE49-F238E27FC236}">
              <a16:creationId xmlns:a16="http://schemas.microsoft.com/office/drawing/2014/main" id="{C17B3F42-036D-4B9C-BE47-105C742DFE3E}"/>
            </a:ext>
          </a:extLst>
        </xdr:cNvPr>
        <xdr:cNvSpPr/>
      </xdr:nvSpPr>
      <xdr:spPr bwMode="auto">
        <a:xfrm>
          <a:off x="6178924"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24" name="Drop Down 4" hidden="1">
          <a:extLst>
            <a:ext uri="{63B3BB69-23CF-44E3-9099-C40C66FF867C}">
              <a14:compatExt xmlns:a14="http://schemas.microsoft.com/office/drawing/2010/main" spid="_x0000_s2052"/>
            </a:ext>
            <a:ext uri="{FF2B5EF4-FFF2-40B4-BE49-F238E27FC236}">
              <a16:creationId xmlns:a16="http://schemas.microsoft.com/office/drawing/2014/main" id="{100CED68-1E0B-4B9D-97F1-EE1B2A44C8F6}"/>
            </a:ext>
          </a:extLst>
        </xdr:cNvPr>
        <xdr:cNvSpPr/>
      </xdr:nvSpPr>
      <xdr:spPr bwMode="auto">
        <a:xfrm>
          <a:off x="6489102"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25" name="Drop Down 4" hidden="1">
          <a:extLst>
            <a:ext uri="{63B3BB69-23CF-44E3-9099-C40C66FF867C}">
              <a14:compatExt xmlns:a14="http://schemas.microsoft.com/office/drawing/2010/main" spid="_x0000_s2052"/>
            </a:ext>
            <a:ext uri="{FF2B5EF4-FFF2-40B4-BE49-F238E27FC236}">
              <a16:creationId xmlns:a16="http://schemas.microsoft.com/office/drawing/2014/main" id="{4E99D884-0F15-40C8-A42D-45E4FFEDAA2E}"/>
            </a:ext>
          </a:extLst>
        </xdr:cNvPr>
        <xdr:cNvSpPr/>
      </xdr:nvSpPr>
      <xdr:spPr bwMode="auto">
        <a:xfrm>
          <a:off x="6178924" y="127505012"/>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26" name="Drop Down 24" hidden="1">
          <a:extLst>
            <a:ext uri="{63B3BB69-23CF-44E3-9099-C40C66FF867C}">
              <a14:compatExt xmlns:a14="http://schemas.microsoft.com/office/drawing/2010/main" spid="_x0000_s2072"/>
            </a:ext>
            <a:ext uri="{FF2B5EF4-FFF2-40B4-BE49-F238E27FC236}">
              <a16:creationId xmlns:a16="http://schemas.microsoft.com/office/drawing/2014/main" id="{2ADF6E90-348B-49CF-AAF2-722DE1C64976}"/>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27" name="Drop Down 24" hidden="1">
          <a:extLst>
            <a:ext uri="{63B3BB69-23CF-44E3-9099-C40C66FF867C}">
              <a14:compatExt xmlns:a14="http://schemas.microsoft.com/office/drawing/2010/main" spid="_x0000_s2072"/>
            </a:ext>
            <a:ext uri="{FF2B5EF4-FFF2-40B4-BE49-F238E27FC236}">
              <a16:creationId xmlns:a16="http://schemas.microsoft.com/office/drawing/2014/main" id="{9C4E0F8F-8A2F-4ED6-BB4A-F2063972B16C}"/>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28" name="Drop Down 24" hidden="1">
          <a:extLst>
            <a:ext uri="{63B3BB69-23CF-44E3-9099-C40C66FF867C}">
              <a14:compatExt xmlns:a14="http://schemas.microsoft.com/office/drawing/2010/main" spid="_x0000_s2072"/>
            </a:ext>
            <a:ext uri="{FF2B5EF4-FFF2-40B4-BE49-F238E27FC236}">
              <a16:creationId xmlns:a16="http://schemas.microsoft.com/office/drawing/2014/main" id="{A82D9D32-4DB8-4CE4-ACB4-60ECF40CAB61}"/>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29" name="Drop Down 24" hidden="1">
          <a:extLst>
            <a:ext uri="{63B3BB69-23CF-44E3-9099-C40C66FF867C}">
              <a14:compatExt xmlns:a14="http://schemas.microsoft.com/office/drawing/2010/main" spid="_x0000_s2072"/>
            </a:ext>
            <a:ext uri="{FF2B5EF4-FFF2-40B4-BE49-F238E27FC236}">
              <a16:creationId xmlns:a16="http://schemas.microsoft.com/office/drawing/2014/main" id="{45016920-7626-418E-9DC6-DE6AA079E90B}"/>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30" name="Drop Down 24" hidden="1">
          <a:extLst>
            <a:ext uri="{63B3BB69-23CF-44E3-9099-C40C66FF867C}">
              <a14:compatExt xmlns:a14="http://schemas.microsoft.com/office/drawing/2010/main" spid="_x0000_s2072"/>
            </a:ext>
            <a:ext uri="{FF2B5EF4-FFF2-40B4-BE49-F238E27FC236}">
              <a16:creationId xmlns:a16="http://schemas.microsoft.com/office/drawing/2014/main" id="{678D842E-0ABD-448B-A142-9B2D80836AC7}"/>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31" name="Drop Down 24" hidden="1">
          <a:extLst>
            <a:ext uri="{63B3BB69-23CF-44E3-9099-C40C66FF867C}">
              <a14:compatExt xmlns:a14="http://schemas.microsoft.com/office/drawing/2010/main" spid="_x0000_s2072"/>
            </a:ext>
            <a:ext uri="{FF2B5EF4-FFF2-40B4-BE49-F238E27FC236}">
              <a16:creationId xmlns:a16="http://schemas.microsoft.com/office/drawing/2014/main" id="{10E84FB5-9146-404B-B639-FB9655F17B84}"/>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32" name="Drop Down 24" hidden="1">
          <a:extLst>
            <a:ext uri="{63B3BB69-23CF-44E3-9099-C40C66FF867C}">
              <a14:compatExt xmlns:a14="http://schemas.microsoft.com/office/drawing/2010/main" spid="_x0000_s2072"/>
            </a:ext>
            <a:ext uri="{FF2B5EF4-FFF2-40B4-BE49-F238E27FC236}">
              <a16:creationId xmlns:a16="http://schemas.microsoft.com/office/drawing/2014/main" id="{D84A45DF-2814-4ED8-A641-7BAB03B16E7D}"/>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33" name="Drop Down 24" hidden="1">
          <a:extLst>
            <a:ext uri="{63B3BB69-23CF-44E3-9099-C40C66FF867C}">
              <a14:compatExt xmlns:a14="http://schemas.microsoft.com/office/drawing/2010/main" spid="_x0000_s2072"/>
            </a:ext>
            <a:ext uri="{FF2B5EF4-FFF2-40B4-BE49-F238E27FC236}">
              <a16:creationId xmlns:a16="http://schemas.microsoft.com/office/drawing/2014/main" id="{F72E10CA-9707-4166-B556-13079E8BB182}"/>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34" name="Drop Down 24" hidden="1">
          <a:extLst>
            <a:ext uri="{63B3BB69-23CF-44E3-9099-C40C66FF867C}">
              <a14:compatExt xmlns:a14="http://schemas.microsoft.com/office/drawing/2010/main" spid="_x0000_s2072"/>
            </a:ext>
            <a:ext uri="{FF2B5EF4-FFF2-40B4-BE49-F238E27FC236}">
              <a16:creationId xmlns:a16="http://schemas.microsoft.com/office/drawing/2014/main" id="{9A1A7F30-14C3-41C5-8E2D-FB2A2DEBD929}"/>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35" name="Drop Down 4" hidden="1">
          <a:extLst>
            <a:ext uri="{63B3BB69-23CF-44E3-9099-C40C66FF867C}">
              <a14:compatExt xmlns:a14="http://schemas.microsoft.com/office/drawing/2010/main" spid="_x0000_s2052"/>
            </a:ext>
            <a:ext uri="{FF2B5EF4-FFF2-40B4-BE49-F238E27FC236}">
              <a16:creationId xmlns:a16="http://schemas.microsoft.com/office/drawing/2014/main" id="{12F3E075-AAAD-47C8-A6B3-F57D6C620090}"/>
            </a:ext>
          </a:extLst>
        </xdr:cNvPr>
        <xdr:cNvSpPr/>
      </xdr:nvSpPr>
      <xdr:spPr bwMode="auto">
        <a:xfrm>
          <a:off x="6489102"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36" name="Drop Down 20" hidden="1">
          <a:extLst>
            <a:ext uri="{63B3BB69-23CF-44E3-9099-C40C66FF867C}">
              <a14:compatExt xmlns:a14="http://schemas.microsoft.com/office/drawing/2010/main" spid="_x0000_s2068"/>
            </a:ext>
            <a:ext uri="{FF2B5EF4-FFF2-40B4-BE49-F238E27FC236}">
              <a16:creationId xmlns:a16="http://schemas.microsoft.com/office/drawing/2014/main" id="{5E34FCFE-77FA-4D69-B0EF-C20D8AB997E1}"/>
            </a:ext>
          </a:extLst>
        </xdr:cNvPr>
        <xdr:cNvSpPr/>
      </xdr:nvSpPr>
      <xdr:spPr bwMode="auto">
        <a:xfrm>
          <a:off x="7010400" y="12770223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37" name="Drop Down 24" hidden="1">
          <a:extLst>
            <a:ext uri="{63B3BB69-23CF-44E3-9099-C40C66FF867C}">
              <a14:compatExt xmlns:a14="http://schemas.microsoft.com/office/drawing/2010/main" spid="_x0000_s2072"/>
            </a:ext>
            <a:ext uri="{FF2B5EF4-FFF2-40B4-BE49-F238E27FC236}">
              <a16:creationId xmlns:a16="http://schemas.microsoft.com/office/drawing/2014/main" id="{26A22A5C-F415-4142-A545-11D831D4E21E}"/>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38" name="Drop Down 4" hidden="1">
          <a:extLst>
            <a:ext uri="{63B3BB69-23CF-44E3-9099-C40C66FF867C}">
              <a14:compatExt xmlns:a14="http://schemas.microsoft.com/office/drawing/2010/main" spid="_x0000_s2052"/>
            </a:ext>
            <a:ext uri="{FF2B5EF4-FFF2-40B4-BE49-F238E27FC236}">
              <a16:creationId xmlns:a16="http://schemas.microsoft.com/office/drawing/2014/main" id="{C2B46963-006B-4503-8D0A-7266CADAFAA1}"/>
            </a:ext>
          </a:extLst>
        </xdr:cNvPr>
        <xdr:cNvSpPr/>
      </xdr:nvSpPr>
      <xdr:spPr bwMode="auto">
        <a:xfrm>
          <a:off x="6489102"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39" name="Drop Down 4" hidden="1">
          <a:extLst>
            <a:ext uri="{63B3BB69-23CF-44E3-9099-C40C66FF867C}">
              <a14:compatExt xmlns:a14="http://schemas.microsoft.com/office/drawing/2010/main" spid="_x0000_s2052"/>
            </a:ext>
            <a:ext uri="{FF2B5EF4-FFF2-40B4-BE49-F238E27FC236}">
              <a16:creationId xmlns:a16="http://schemas.microsoft.com/office/drawing/2014/main" id="{002CA448-168E-4851-914E-B4D3419453F8}"/>
            </a:ext>
          </a:extLst>
        </xdr:cNvPr>
        <xdr:cNvSpPr/>
      </xdr:nvSpPr>
      <xdr:spPr bwMode="auto">
        <a:xfrm>
          <a:off x="6178924"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40" name="Drop Down 4" hidden="1">
          <a:extLst>
            <a:ext uri="{63B3BB69-23CF-44E3-9099-C40C66FF867C}">
              <a14:compatExt xmlns:a14="http://schemas.microsoft.com/office/drawing/2010/main" spid="_x0000_s2052"/>
            </a:ext>
            <a:ext uri="{FF2B5EF4-FFF2-40B4-BE49-F238E27FC236}">
              <a16:creationId xmlns:a16="http://schemas.microsoft.com/office/drawing/2014/main" id="{0DB9A323-E719-4095-9146-9D8947516BFE}"/>
            </a:ext>
          </a:extLst>
        </xdr:cNvPr>
        <xdr:cNvSpPr/>
      </xdr:nvSpPr>
      <xdr:spPr bwMode="auto">
        <a:xfrm>
          <a:off x="6489102"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41" name="Drop Down 4" hidden="1">
          <a:extLst>
            <a:ext uri="{63B3BB69-23CF-44E3-9099-C40C66FF867C}">
              <a14:compatExt xmlns:a14="http://schemas.microsoft.com/office/drawing/2010/main" spid="_x0000_s2052"/>
            </a:ext>
            <a:ext uri="{FF2B5EF4-FFF2-40B4-BE49-F238E27FC236}">
              <a16:creationId xmlns:a16="http://schemas.microsoft.com/office/drawing/2014/main" id="{FD676356-EEAF-4445-BA72-0B9CC2E8483C}"/>
            </a:ext>
          </a:extLst>
        </xdr:cNvPr>
        <xdr:cNvSpPr/>
      </xdr:nvSpPr>
      <xdr:spPr bwMode="auto">
        <a:xfrm>
          <a:off x="6178924"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2" name="Drop Down 24" hidden="1">
          <a:extLst>
            <a:ext uri="{63B3BB69-23CF-44E3-9099-C40C66FF867C}">
              <a14:compatExt xmlns:a14="http://schemas.microsoft.com/office/drawing/2010/main" spid="_x0000_s2072"/>
            </a:ext>
            <a:ext uri="{FF2B5EF4-FFF2-40B4-BE49-F238E27FC236}">
              <a16:creationId xmlns:a16="http://schemas.microsoft.com/office/drawing/2014/main" id="{5F67B32C-0CFC-4E75-9E69-A2B9D58C9AB8}"/>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3" name="Drop Down 24" hidden="1">
          <a:extLst>
            <a:ext uri="{63B3BB69-23CF-44E3-9099-C40C66FF867C}">
              <a14:compatExt xmlns:a14="http://schemas.microsoft.com/office/drawing/2010/main" spid="_x0000_s2072"/>
            </a:ext>
            <a:ext uri="{FF2B5EF4-FFF2-40B4-BE49-F238E27FC236}">
              <a16:creationId xmlns:a16="http://schemas.microsoft.com/office/drawing/2014/main" id="{609CA351-370A-4E31-9902-49C986874153}"/>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4" name="Drop Down 24" hidden="1">
          <a:extLst>
            <a:ext uri="{63B3BB69-23CF-44E3-9099-C40C66FF867C}">
              <a14:compatExt xmlns:a14="http://schemas.microsoft.com/office/drawing/2010/main" spid="_x0000_s2072"/>
            </a:ext>
            <a:ext uri="{FF2B5EF4-FFF2-40B4-BE49-F238E27FC236}">
              <a16:creationId xmlns:a16="http://schemas.microsoft.com/office/drawing/2014/main" id="{137A5AE7-13FE-4108-B04A-84E09DE0A59C}"/>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5" name="Drop Down 24" hidden="1">
          <a:extLst>
            <a:ext uri="{63B3BB69-23CF-44E3-9099-C40C66FF867C}">
              <a14:compatExt xmlns:a14="http://schemas.microsoft.com/office/drawing/2010/main" spid="_x0000_s2072"/>
            </a:ext>
            <a:ext uri="{FF2B5EF4-FFF2-40B4-BE49-F238E27FC236}">
              <a16:creationId xmlns:a16="http://schemas.microsoft.com/office/drawing/2014/main" id="{AD5A300D-5F69-4938-9EDA-EB2C961D3E24}"/>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6" name="Drop Down 24" hidden="1">
          <a:extLst>
            <a:ext uri="{63B3BB69-23CF-44E3-9099-C40C66FF867C}">
              <a14:compatExt xmlns:a14="http://schemas.microsoft.com/office/drawing/2010/main" spid="_x0000_s2072"/>
            </a:ext>
            <a:ext uri="{FF2B5EF4-FFF2-40B4-BE49-F238E27FC236}">
              <a16:creationId xmlns:a16="http://schemas.microsoft.com/office/drawing/2014/main" id="{FEB67170-0231-44B9-94F1-10480673AD46}"/>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7" name="Drop Down 24" hidden="1">
          <a:extLst>
            <a:ext uri="{63B3BB69-23CF-44E3-9099-C40C66FF867C}">
              <a14:compatExt xmlns:a14="http://schemas.microsoft.com/office/drawing/2010/main" spid="_x0000_s2072"/>
            </a:ext>
            <a:ext uri="{FF2B5EF4-FFF2-40B4-BE49-F238E27FC236}">
              <a16:creationId xmlns:a16="http://schemas.microsoft.com/office/drawing/2014/main" id="{D90C7585-F6C0-478E-AAFC-BE43FDD7AC03}"/>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8" name="Drop Down 24" hidden="1">
          <a:extLst>
            <a:ext uri="{63B3BB69-23CF-44E3-9099-C40C66FF867C}">
              <a14:compatExt xmlns:a14="http://schemas.microsoft.com/office/drawing/2010/main" spid="_x0000_s2072"/>
            </a:ext>
            <a:ext uri="{FF2B5EF4-FFF2-40B4-BE49-F238E27FC236}">
              <a16:creationId xmlns:a16="http://schemas.microsoft.com/office/drawing/2014/main" id="{4C632CBF-2843-497D-8F13-E488B93D1FDB}"/>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49" name="Drop Down 24" hidden="1">
          <a:extLst>
            <a:ext uri="{63B3BB69-23CF-44E3-9099-C40C66FF867C}">
              <a14:compatExt xmlns:a14="http://schemas.microsoft.com/office/drawing/2010/main" spid="_x0000_s2072"/>
            </a:ext>
            <a:ext uri="{FF2B5EF4-FFF2-40B4-BE49-F238E27FC236}">
              <a16:creationId xmlns:a16="http://schemas.microsoft.com/office/drawing/2014/main" id="{1861CDBC-4E15-42ED-9069-B64447382E5C}"/>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50" name="Drop Down 24" hidden="1">
          <a:extLst>
            <a:ext uri="{63B3BB69-23CF-44E3-9099-C40C66FF867C}">
              <a14:compatExt xmlns:a14="http://schemas.microsoft.com/office/drawing/2010/main" spid="_x0000_s2072"/>
            </a:ext>
            <a:ext uri="{FF2B5EF4-FFF2-40B4-BE49-F238E27FC236}">
              <a16:creationId xmlns:a16="http://schemas.microsoft.com/office/drawing/2014/main" id="{A2874D6D-262C-451A-B072-25DD9F4CD2C3}"/>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51" name="Drop Down 4" hidden="1">
          <a:extLst>
            <a:ext uri="{63B3BB69-23CF-44E3-9099-C40C66FF867C}">
              <a14:compatExt xmlns:a14="http://schemas.microsoft.com/office/drawing/2010/main" spid="_x0000_s2052"/>
            </a:ext>
            <a:ext uri="{FF2B5EF4-FFF2-40B4-BE49-F238E27FC236}">
              <a16:creationId xmlns:a16="http://schemas.microsoft.com/office/drawing/2014/main" id="{6CA04FC9-10F9-432E-A217-A2BA545C9063}"/>
            </a:ext>
          </a:extLst>
        </xdr:cNvPr>
        <xdr:cNvSpPr/>
      </xdr:nvSpPr>
      <xdr:spPr bwMode="auto">
        <a:xfrm>
          <a:off x="6489102"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52" name="Drop Down 20" hidden="1">
          <a:extLst>
            <a:ext uri="{63B3BB69-23CF-44E3-9099-C40C66FF867C}">
              <a14:compatExt xmlns:a14="http://schemas.microsoft.com/office/drawing/2010/main" spid="_x0000_s2068"/>
            </a:ext>
            <a:ext uri="{FF2B5EF4-FFF2-40B4-BE49-F238E27FC236}">
              <a16:creationId xmlns:a16="http://schemas.microsoft.com/office/drawing/2014/main" id="{85A9BDA6-EBC6-4F11-B364-5103E2655D2B}"/>
            </a:ext>
          </a:extLst>
        </xdr:cNvPr>
        <xdr:cNvSpPr/>
      </xdr:nvSpPr>
      <xdr:spPr bwMode="auto">
        <a:xfrm>
          <a:off x="7010400" y="12770223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53" name="Drop Down 24" hidden="1">
          <a:extLst>
            <a:ext uri="{63B3BB69-23CF-44E3-9099-C40C66FF867C}">
              <a14:compatExt xmlns:a14="http://schemas.microsoft.com/office/drawing/2010/main" spid="_x0000_s2072"/>
            </a:ext>
            <a:ext uri="{FF2B5EF4-FFF2-40B4-BE49-F238E27FC236}">
              <a16:creationId xmlns:a16="http://schemas.microsoft.com/office/drawing/2014/main" id="{06DFCB8A-AFC0-4D04-8B81-CCCE948D3381}"/>
            </a:ext>
          </a:extLst>
        </xdr:cNvPr>
        <xdr:cNvSpPr/>
      </xdr:nvSpPr>
      <xdr:spPr bwMode="auto">
        <a:xfrm>
          <a:off x="4612341" y="1277022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54" name="Drop Down 4" hidden="1">
          <a:extLst>
            <a:ext uri="{63B3BB69-23CF-44E3-9099-C40C66FF867C}">
              <a14:compatExt xmlns:a14="http://schemas.microsoft.com/office/drawing/2010/main" spid="_x0000_s2052"/>
            </a:ext>
            <a:ext uri="{FF2B5EF4-FFF2-40B4-BE49-F238E27FC236}">
              <a16:creationId xmlns:a16="http://schemas.microsoft.com/office/drawing/2014/main" id="{B6F7F5E8-B7A8-4CEF-B8C1-4E1803428E61}"/>
            </a:ext>
          </a:extLst>
        </xdr:cNvPr>
        <xdr:cNvSpPr/>
      </xdr:nvSpPr>
      <xdr:spPr bwMode="auto">
        <a:xfrm>
          <a:off x="6489102"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55" name="Drop Down 4" hidden="1">
          <a:extLst>
            <a:ext uri="{63B3BB69-23CF-44E3-9099-C40C66FF867C}">
              <a14:compatExt xmlns:a14="http://schemas.microsoft.com/office/drawing/2010/main" spid="_x0000_s2052"/>
            </a:ext>
            <a:ext uri="{FF2B5EF4-FFF2-40B4-BE49-F238E27FC236}">
              <a16:creationId xmlns:a16="http://schemas.microsoft.com/office/drawing/2014/main" id="{618BAEC6-43EC-4FEC-8E75-5CBF011BFF76}"/>
            </a:ext>
          </a:extLst>
        </xdr:cNvPr>
        <xdr:cNvSpPr/>
      </xdr:nvSpPr>
      <xdr:spPr bwMode="auto">
        <a:xfrm>
          <a:off x="6178924"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56" name="Drop Down 4" hidden="1">
          <a:extLst>
            <a:ext uri="{63B3BB69-23CF-44E3-9099-C40C66FF867C}">
              <a14:compatExt xmlns:a14="http://schemas.microsoft.com/office/drawing/2010/main" spid="_x0000_s2052"/>
            </a:ext>
            <a:ext uri="{FF2B5EF4-FFF2-40B4-BE49-F238E27FC236}">
              <a16:creationId xmlns:a16="http://schemas.microsoft.com/office/drawing/2014/main" id="{5D2D1FAA-8EDC-4272-854F-2CF102157696}"/>
            </a:ext>
          </a:extLst>
        </xdr:cNvPr>
        <xdr:cNvSpPr/>
      </xdr:nvSpPr>
      <xdr:spPr bwMode="auto">
        <a:xfrm>
          <a:off x="6489102"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57" name="Drop Down 4" hidden="1">
          <a:extLst>
            <a:ext uri="{63B3BB69-23CF-44E3-9099-C40C66FF867C}">
              <a14:compatExt xmlns:a14="http://schemas.microsoft.com/office/drawing/2010/main" spid="_x0000_s2052"/>
            </a:ext>
            <a:ext uri="{FF2B5EF4-FFF2-40B4-BE49-F238E27FC236}">
              <a16:creationId xmlns:a16="http://schemas.microsoft.com/office/drawing/2014/main" id="{A09C6E07-262C-4C78-A59D-2956E306C272}"/>
            </a:ext>
          </a:extLst>
        </xdr:cNvPr>
        <xdr:cNvSpPr/>
      </xdr:nvSpPr>
      <xdr:spPr bwMode="auto">
        <a:xfrm>
          <a:off x="6178924" y="12770223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58" name="Drop Down 24" hidden="1">
          <a:extLst>
            <a:ext uri="{63B3BB69-23CF-44E3-9099-C40C66FF867C}">
              <a14:compatExt xmlns:a14="http://schemas.microsoft.com/office/drawing/2010/main" spid="_x0000_s2072"/>
            </a:ext>
            <a:ext uri="{FF2B5EF4-FFF2-40B4-BE49-F238E27FC236}">
              <a16:creationId xmlns:a16="http://schemas.microsoft.com/office/drawing/2014/main" id="{351F9C3C-ECBE-4EEF-90F9-A6F98FEC5811}"/>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59" name="Drop Down 24" hidden="1">
          <a:extLst>
            <a:ext uri="{63B3BB69-23CF-44E3-9099-C40C66FF867C}">
              <a14:compatExt xmlns:a14="http://schemas.microsoft.com/office/drawing/2010/main" spid="_x0000_s2072"/>
            </a:ext>
            <a:ext uri="{FF2B5EF4-FFF2-40B4-BE49-F238E27FC236}">
              <a16:creationId xmlns:a16="http://schemas.microsoft.com/office/drawing/2014/main" id="{A551C30D-560E-4FED-BE65-CA9A586DEFC3}"/>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0" name="Drop Down 24" hidden="1">
          <a:extLst>
            <a:ext uri="{63B3BB69-23CF-44E3-9099-C40C66FF867C}">
              <a14:compatExt xmlns:a14="http://schemas.microsoft.com/office/drawing/2010/main" spid="_x0000_s2072"/>
            </a:ext>
            <a:ext uri="{FF2B5EF4-FFF2-40B4-BE49-F238E27FC236}">
              <a16:creationId xmlns:a16="http://schemas.microsoft.com/office/drawing/2014/main" id="{6742A45A-7B7A-4C31-ADD8-86D5A6D01D81}"/>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1" name="Drop Down 24" hidden="1">
          <a:extLst>
            <a:ext uri="{63B3BB69-23CF-44E3-9099-C40C66FF867C}">
              <a14:compatExt xmlns:a14="http://schemas.microsoft.com/office/drawing/2010/main" spid="_x0000_s2072"/>
            </a:ext>
            <a:ext uri="{FF2B5EF4-FFF2-40B4-BE49-F238E27FC236}">
              <a16:creationId xmlns:a16="http://schemas.microsoft.com/office/drawing/2014/main" id="{73D9FC67-FF24-407C-9AF9-2530B454FCD2}"/>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2" name="Drop Down 24" hidden="1">
          <a:extLst>
            <a:ext uri="{63B3BB69-23CF-44E3-9099-C40C66FF867C}">
              <a14:compatExt xmlns:a14="http://schemas.microsoft.com/office/drawing/2010/main" spid="_x0000_s2072"/>
            </a:ext>
            <a:ext uri="{FF2B5EF4-FFF2-40B4-BE49-F238E27FC236}">
              <a16:creationId xmlns:a16="http://schemas.microsoft.com/office/drawing/2014/main" id="{0372EA04-A813-431F-A79A-4573360D70BA}"/>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3" name="Drop Down 24" hidden="1">
          <a:extLst>
            <a:ext uri="{63B3BB69-23CF-44E3-9099-C40C66FF867C}">
              <a14:compatExt xmlns:a14="http://schemas.microsoft.com/office/drawing/2010/main" spid="_x0000_s2072"/>
            </a:ext>
            <a:ext uri="{FF2B5EF4-FFF2-40B4-BE49-F238E27FC236}">
              <a16:creationId xmlns:a16="http://schemas.microsoft.com/office/drawing/2014/main" id="{F1BC843B-13AD-4BF0-9B8D-201DB49047AF}"/>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4" name="Drop Down 24" hidden="1">
          <a:extLst>
            <a:ext uri="{63B3BB69-23CF-44E3-9099-C40C66FF867C}">
              <a14:compatExt xmlns:a14="http://schemas.microsoft.com/office/drawing/2010/main" spid="_x0000_s2072"/>
            </a:ext>
            <a:ext uri="{FF2B5EF4-FFF2-40B4-BE49-F238E27FC236}">
              <a16:creationId xmlns:a16="http://schemas.microsoft.com/office/drawing/2014/main" id="{BF518F59-D6E5-4ED8-A73D-3E527BF49B3C}"/>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5" name="Drop Down 24" hidden="1">
          <a:extLst>
            <a:ext uri="{63B3BB69-23CF-44E3-9099-C40C66FF867C}">
              <a14:compatExt xmlns:a14="http://schemas.microsoft.com/office/drawing/2010/main" spid="_x0000_s2072"/>
            </a:ext>
            <a:ext uri="{FF2B5EF4-FFF2-40B4-BE49-F238E27FC236}">
              <a16:creationId xmlns:a16="http://schemas.microsoft.com/office/drawing/2014/main" id="{3CD61FCE-C771-4AFD-A808-751CDBED0BEE}"/>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6" name="Drop Down 24" hidden="1">
          <a:extLst>
            <a:ext uri="{63B3BB69-23CF-44E3-9099-C40C66FF867C}">
              <a14:compatExt xmlns:a14="http://schemas.microsoft.com/office/drawing/2010/main" spid="_x0000_s2072"/>
            </a:ext>
            <a:ext uri="{FF2B5EF4-FFF2-40B4-BE49-F238E27FC236}">
              <a16:creationId xmlns:a16="http://schemas.microsoft.com/office/drawing/2014/main" id="{CBFD9D5C-E5D5-405A-A54D-8BB53241775C}"/>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67" name="Drop Down 4" hidden="1">
          <a:extLst>
            <a:ext uri="{63B3BB69-23CF-44E3-9099-C40C66FF867C}">
              <a14:compatExt xmlns:a14="http://schemas.microsoft.com/office/drawing/2010/main" spid="_x0000_s2052"/>
            </a:ext>
            <a:ext uri="{FF2B5EF4-FFF2-40B4-BE49-F238E27FC236}">
              <a16:creationId xmlns:a16="http://schemas.microsoft.com/office/drawing/2014/main" id="{A1DA26C1-0820-41D6-BBE3-78EC9166ACD0}"/>
            </a:ext>
          </a:extLst>
        </xdr:cNvPr>
        <xdr:cNvSpPr/>
      </xdr:nvSpPr>
      <xdr:spPr bwMode="auto">
        <a:xfrm>
          <a:off x="6489102"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68" name="Drop Down 20" hidden="1">
          <a:extLst>
            <a:ext uri="{63B3BB69-23CF-44E3-9099-C40C66FF867C}">
              <a14:compatExt xmlns:a14="http://schemas.microsoft.com/office/drawing/2010/main" spid="_x0000_s2068"/>
            </a:ext>
            <a:ext uri="{FF2B5EF4-FFF2-40B4-BE49-F238E27FC236}">
              <a16:creationId xmlns:a16="http://schemas.microsoft.com/office/drawing/2014/main" id="{C5C57ECB-0FE9-4D3D-9D36-4A58C74B0B28}"/>
            </a:ext>
          </a:extLst>
        </xdr:cNvPr>
        <xdr:cNvSpPr/>
      </xdr:nvSpPr>
      <xdr:spPr bwMode="auto">
        <a:xfrm>
          <a:off x="7010400" y="12789945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69" name="Drop Down 24" hidden="1">
          <a:extLst>
            <a:ext uri="{63B3BB69-23CF-44E3-9099-C40C66FF867C}">
              <a14:compatExt xmlns:a14="http://schemas.microsoft.com/office/drawing/2010/main" spid="_x0000_s2072"/>
            </a:ext>
            <a:ext uri="{FF2B5EF4-FFF2-40B4-BE49-F238E27FC236}">
              <a16:creationId xmlns:a16="http://schemas.microsoft.com/office/drawing/2014/main" id="{1F643915-6820-44CD-A6A6-BBD9F9C27864}"/>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70" name="Drop Down 4" hidden="1">
          <a:extLst>
            <a:ext uri="{63B3BB69-23CF-44E3-9099-C40C66FF867C}">
              <a14:compatExt xmlns:a14="http://schemas.microsoft.com/office/drawing/2010/main" spid="_x0000_s2052"/>
            </a:ext>
            <a:ext uri="{FF2B5EF4-FFF2-40B4-BE49-F238E27FC236}">
              <a16:creationId xmlns:a16="http://schemas.microsoft.com/office/drawing/2014/main" id="{EE9B1BCE-F294-4FA7-AD77-B2BE6B9693DE}"/>
            </a:ext>
          </a:extLst>
        </xdr:cNvPr>
        <xdr:cNvSpPr/>
      </xdr:nvSpPr>
      <xdr:spPr bwMode="auto">
        <a:xfrm>
          <a:off x="6489102"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71" name="Drop Down 4" hidden="1">
          <a:extLst>
            <a:ext uri="{63B3BB69-23CF-44E3-9099-C40C66FF867C}">
              <a14:compatExt xmlns:a14="http://schemas.microsoft.com/office/drawing/2010/main" spid="_x0000_s2052"/>
            </a:ext>
            <a:ext uri="{FF2B5EF4-FFF2-40B4-BE49-F238E27FC236}">
              <a16:creationId xmlns:a16="http://schemas.microsoft.com/office/drawing/2014/main" id="{BCC0E2C1-38D4-4E8D-9BFC-822D07DE39EA}"/>
            </a:ext>
          </a:extLst>
        </xdr:cNvPr>
        <xdr:cNvSpPr/>
      </xdr:nvSpPr>
      <xdr:spPr bwMode="auto">
        <a:xfrm>
          <a:off x="6178924"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72" name="Drop Down 4" hidden="1">
          <a:extLst>
            <a:ext uri="{63B3BB69-23CF-44E3-9099-C40C66FF867C}">
              <a14:compatExt xmlns:a14="http://schemas.microsoft.com/office/drawing/2010/main" spid="_x0000_s2052"/>
            </a:ext>
            <a:ext uri="{FF2B5EF4-FFF2-40B4-BE49-F238E27FC236}">
              <a16:creationId xmlns:a16="http://schemas.microsoft.com/office/drawing/2014/main" id="{D0410C0A-A1FC-4F91-A61A-1D8ED5AE2164}"/>
            </a:ext>
          </a:extLst>
        </xdr:cNvPr>
        <xdr:cNvSpPr/>
      </xdr:nvSpPr>
      <xdr:spPr bwMode="auto">
        <a:xfrm>
          <a:off x="6489102"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73" name="Drop Down 4" hidden="1">
          <a:extLst>
            <a:ext uri="{63B3BB69-23CF-44E3-9099-C40C66FF867C}">
              <a14:compatExt xmlns:a14="http://schemas.microsoft.com/office/drawing/2010/main" spid="_x0000_s2052"/>
            </a:ext>
            <a:ext uri="{FF2B5EF4-FFF2-40B4-BE49-F238E27FC236}">
              <a16:creationId xmlns:a16="http://schemas.microsoft.com/office/drawing/2014/main" id="{F2CBF8C7-D14E-4C3A-9145-8EA71CAAA5E8}"/>
            </a:ext>
          </a:extLst>
        </xdr:cNvPr>
        <xdr:cNvSpPr/>
      </xdr:nvSpPr>
      <xdr:spPr bwMode="auto">
        <a:xfrm>
          <a:off x="6178924"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74" name="Drop Down 24" hidden="1">
          <a:extLst>
            <a:ext uri="{63B3BB69-23CF-44E3-9099-C40C66FF867C}">
              <a14:compatExt xmlns:a14="http://schemas.microsoft.com/office/drawing/2010/main" spid="_x0000_s2072"/>
            </a:ext>
            <a:ext uri="{FF2B5EF4-FFF2-40B4-BE49-F238E27FC236}">
              <a16:creationId xmlns:a16="http://schemas.microsoft.com/office/drawing/2014/main" id="{AED4C77E-F2E4-42E4-9233-3B35883A6938}"/>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75" name="Drop Down 24" hidden="1">
          <a:extLst>
            <a:ext uri="{63B3BB69-23CF-44E3-9099-C40C66FF867C}">
              <a14:compatExt xmlns:a14="http://schemas.microsoft.com/office/drawing/2010/main" spid="_x0000_s2072"/>
            </a:ext>
            <a:ext uri="{FF2B5EF4-FFF2-40B4-BE49-F238E27FC236}">
              <a16:creationId xmlns:a16="http://schemas.microsoft.com/office/drawing/2014/main" id="{1617F46C-69AE-4B71-8EDB-33F39C59D49D}"/>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76" name="Drop Down 24" hidden="1">
          <a:extLst>
            <a:ext uri="{63B3BB69-23CF-44E3-9099-C40C66FF867C}">
              <a14:compatExt xmlns:a14="http://schemas.microsoft.com/office/drawing/2010/main" spid="_x0000_s2072"/>
            </a:ext>
            <a:ext uri="{FF2B5EF4-FFF2-40B4-BE49-F238E27FC236}">
              <a16:creationId xmlns:a16="http://schemas.microsoft.com/office/drawing/2014/main" id="{2CA01490-BEF7-4D3B-8836-14091D10883E}"/>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77" name="Drop Down 24" hidden="1">
          <a:extLst>
            <a:ext uri="{63B3BB69-23CF-44E3-9099-C40C66FF867C}">
              <a14:compatExt xmlns:a14="http://schemas.microsoft.com/office/drawing/2010/main" spid="_x0000_s2072"/>
            </a:ext>
            <a:ext uri="{FF2B5EF4-FFF2-40B4-BE49-F238E27FC236}">
              <a16:creationId xmlns:a16="http://schemas.microsoft.com/office/drawing/2014/main" id="{6CC102C6-2F57-4E5C-A47B-4751187D13CB}"/>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78" name="Drop Down 24" hidden="1">
          <a:extLst>
            <a:ext uri="{63B3BB69-23CF-44E3-9099-C40C66FF867C}">
              <a14:compatExt xmlns:a14="http://schemas.microsoft.com/office/drawing/2010/main" spid="_x0000_s2072"/>
            </a:ext>
            <a:ext uri="{FF2B5EF4-FFF2-40B4-BE49-F238E27FC236}">
              <a16:creationId xmlns:a16="http://schemas.microsoft.com/office/drawing/2014/main" id="{99C1189D-BF6C-437D-A795-FF62DCB577FC}"/>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79" name="Drop Down 24" hidden="1">
          <a:extLst>
            <a:ext uri="{63B3BB69-23CF-44E3-9099-C40C66FF867C}">
              <a14:compatExt xmlns:a14="http://schemas.microsoft.com/office/drawing/2010/main" spid="_x0000_s2072"/>
            </a:ext>
            <a:ext uri="{FF2B5EF4-FFF2-40B4-BE49-F238E27FC236}">
              <a16:creationId xmlns:a16="http://schemas.microsoft.com/office/drawing/2014/main" id="{4A9C681E-43EC-49D0-AA6A-54E82552EB78}"/>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80" name="Drop Down 24" hidden="1">
          <a:extLst>
            <a:ext uri="{63B3BB69-23CF-44E3-9099-C40C66FF867C}">
              <a14:compatExt xmlns:a14="http://schemas.microsoft.com/office/drawing/2010/main" spid="_x0000_s2072"/>
            </a:ext>
            <a:ext uri="{FF2B5EF4-FFF2-40B4-BE49-F238E27FC236}">
              <a16:creationId xmlns:a16="http://schemas.microsoft.com/office/drawing/2014/main" id="{39233970-65E0-43F2-8202-7EFF0BC22731}"/>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81" name="Drop Down 24" hidden="1">
          <a:extLst>
            <a:ext uri="{63B3BB69-23CF-44E3-9099-C40C66FF867C}">
              <a14:compatExt xmlns:a14="http://schemas.microsoft.com/office/drawing/2010/main" spid="_x0000_s2072"/>
            </a:ext>
            <a:ext uri="{FF2B5EF4-FFF2-40B4-BE49-F238E27FC236}">
              <a16:creationId xmlns:a16="http://schemas.microsoft.com/office/drawing/2014/main" id="{FF4E2AB6-0143-4F11-93F9-35AA59307648}"/>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82" name="Drop Down 24" hidden="1">
          <a:extLst>
            <a:ext uri="{63B3BB69-23CF-44E3-9099-C40C66FF867C}">
              <a14:compatExt xmlns:a14="http://schemas.microsoft.com/office/drawing/2010/main" spid="_x0000_s2072"/>
            </a:ext>
            <a:ext uri="{FF2B5EF4-FFF2-40B4-BE49-F238E27FC236}">
              <a16:creationId xmlns:a16="http://schemas.microsoft.com/office/drawing/2014/main" id="{A956608B-FA68-4549-8886-F660AAE3FD53}"/>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83" name="Drop Down 4" hidden="1">
          <a:extLst>
            <a:ext uri="{63B3BB69-23CF-44E3-9099-C40C66FF867C}">
              <a14:compatExt xmlns:a14="http://schemas.microsoft.com/office/drawing/2010/main" spid="_x0000_s2052"/>
            </a:ext>
            <a:ext uri="{FF2B5EF4-FFF2-40B4-BE49-F238E27FC236}">
              <a16:creationId xmlns:a16="http://schemas.microsoft.com/office/drawing/2014/main" id="{3B884BAA-B91B-4207-A128-4AA0D6D8F3CD}"/>
            </a:ext>
          </a:extLst>
        </xdr:cNvPr>
        <xdr:cNvSpPr/>
      </xdr:nvSpPr>
      <xdr:spPr bwMode="auto">
        <a:xfrm>
          <a:off x="6489102"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84" name="Drop Down 20" hidden="1">
          <a:extLst>
            <a:ext uri="{63B3BB69-23CF-44E3-9099-C40C66FF867C}">
              <a14:compatExt xmlns:a14="http://schemas.microsoft.com/office/drawing/2010/main" spid="_x0000_s2068"/>
            </a:ext>
            <a:ext uri="{FF2B5EF4-FFF2-40B4-BE49-F238E27FC236}">
              <a16:creationId xmlns:a16="http://schemas.microsoft.com/office/drawing/2014/main" id="{FB78B3D7-909C-47C8-B0C9-FBE69F596978}"/>
            </a:ext>
          </a:extLst>
        </xdr:cNvPr>
        <xdr:cNvSpPr/>
      </xdr:nvSpPr>
      <xdr:spPr bwMode="auto">
        <a:xfrm>
          <a:off x="7010400" y="127899459"/>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585" name="Drop Down 24" hidden="1">
          <a:extLst>
            <a:ext uri="{63B3BB69-23CF-44E3-9099-C40C66FF867C}">
              <a14:compatExt xmlns:a14="http://schemas.microsoft.com/office/drawing/2010/main" spid="_x0000_s2072"/>
            </a:ext>
            <a:ext uri="{FF2B5EF4-FFF2-40B4-BE49-F238E27FC236}">
              <a16:creationId xmlns:a16="http://schemas.microsoft.com/office/drawing/2014/main" id="{9DA227E4-9B2A-4464-9E76-811D73464937}"/>
            </a:ext>
          </a:extLst>
        </xdr:cNvPr>
        <xdr:cNvSpPr/>
      </xdr:nvSpPr>
      <xdr:spPr bwMode="auto">
        <a:xfrm>
          <a:off x="4612341" y="1278994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86" name="Drop Down 4" hidden="1">
          <a:extLst>
            <a:ext uri="{63B3BB69-23CF-44E3-9099-C40C66FF867C}">
              <a14:compatExt xmlns:a14="http://schemas.microsoft.com/office/drawing/2010/main" spid="_x0000_s2052"/>
            </a:ext>
            <a:ext uri="{FF2B5EF4-FFF2-40B4-BE49-F238E27FC236}">
              <a16:creationId xmlns:a16="http://schemas.microsoft.com/office/drawing/2014/main" id="{5489D281-2348-4236-99EC-DC632A477B82}"/>
            </a:ext>
          </a:extLst>
        </xdr:cNvPr>
        <xdr:cNvSpPr/>
      </xdr:nvSpPr>
      <xdr:spPr bwMode="auto">
        <a:xfrm>
          <a:off x="6489102"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87" name="Drop Down 4" hidden="1">
          <a:extLst>
            <a:ext uri="{63B3BB69-23CF-44E3-9099-C40C66FF867C}">
              <a14:compatExt xmlns:a14="http://schemas.microsoft.com/office/drawing/2010/main" spid="_x0000_s2052"/>
            </a:ext>
            <a:ext uri="{FF2B5EF4-FFF2-40B4-BE49-F238E27FC236}">
              <a16:creationId xmlns:a16="http://schemas.microsoft.com/office/drawing/2014/main" id="{DD9823C7-49CE-4AE9-971E-CBC98C4C0B2A}"/>
            </a:ext>
          </a:extLst>
        </xdr:cNvPr>
        <xdr:cNvSpPr/>
      </xdr:nvSpPr>
      <xdr:spPr bwMode="auto">
        <a:xfrm>
          <a:off x="6178924"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8588" name="Drop Down 4" hidden="1">
          <a:extLst>
            <a:ext uri="{63B3BB69-23CF-44E3-9099-C40C66FF867C}">
              <a14:compatExt xmlns:a14="http://schemas.microsoft.com/office/drawing/2010/main" spid="_x0000_s2052"/>
            </a:ext>
            <a:ext uri="{FF2B5EF4-FFF2-40B4-BE49-F238E27FC236}">
              <a16:creationId xmlns:a16="http://schemas.microsoft.com/office/drawing/2014/main" id="{1C58A242-011E-49F2-8D8C-C64115F11187}"/>
            </a:ext>
          </a:extLst>
        </xdr:cNvPr>
        <xdr:cNvSpPr/>
      </xdr:nvSpPr>
      <xdr:spPr bwMode="auto">
        <a:xfrm>
          <a:off x="6489102"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8589" name="Drop Down 4" hidden="1">
          <a:extLst>
            <a:ext uri="{63B3BB69-23CF-44E3-9099-C40C66FF867C}">
              <a14:compatExt xmlns:a14="http://schemas.microsoft.com/office/drawing/2010/main" spid="_x0000_s2052"/>
            </a:ext>
            <a:ext uri="{FF2B5EF4-FFF2-40B4-BE49-F238E27FC236}">
              <a16:creationId xmlns:a16="http://schemas.microsoft.com/office/drawing/2014/main" id="{72EFA832-C962-4640-AABC-C81990341A94}"/>
            </a:ext>
          </a:extLst>
        </xdr:cNvPr>
        <xdr:cNvSpPr/>
      </xdr:nvSpPr>
      <xdr:spPr bwMode="auto">
        <a:xfrm>
          <a:off x="6178924" y="127899459"/>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733</xdr:row>
      <xdr:rowOff>0</xdr:rowOff>
    </xdr:from>
    <xdr:ext cx="1921468" cy="195685"/>
    <xdr:sp macro="" textlink="">
      <xdr:nvSpPr>
        <xdr:cNvPr id="8590" name="Drop Down 20" hidden="1">
          <a:extLst>
            <a:ext uri="{63B3BB69-23CF-44E3-9099-C40C66FF867C}">
              <a14:compatExt xmlns:a14="http://schemas.microsoft.com/office/drawing/2010/main" spid="_x0000_s2068"/>
            </a:ext>
            <a:ext uri="{FF2B5EF4-FFF2-40B4-BE49-F238E27FC236}">
              <a16:creationId xmlns:a16="http://schemas.microsoft.com/office/drawing/2014/main" id="{D530C29E-D645-4616-9048-ADD8D80D52CB}"/>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733</xdr:row>
      <xdr:rowOff>0</xdr:rowOff>
    </xdr:from>
    <xdr:ext cx="1921468" cy="195685"/>
    <xdr:sp macro="" textlink="">
      <xdr:nvSpPr>
        <xdr:cNvPr id="8591" name="Drop Down 20" hidden="1">
          <a:extLst>
            <a:ext uri="{63B3BB69-23CF-44E3-9099-C40C66FF867C}">
              <a14:compatExt xmlns:a14="http://schemas.microsoft.com/office/drawing/2010/main" spid="_x0000_s2068"/>
            </a:ext>
            <a:ext uri="{FF2B5EF4-FFF2-40B4-BE49-F238E27FC236}">
              <a16:creationId xmlns:a16="http://schemas.microsoft.com/office/drawing/2014/main" id="{15623CDE-86F2-430D-86F2-3BEB1D514350}"/>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736</xdr:row>
      <xdr:rowOff>0</xdr:rowOff>
    </xdr:from>
    <xdr:ext cx="1921468" cy="195685"/>
    <xdr:sp macro="" textlink="">
      <xdr:nvSpPr>
        <xdr:cNvPr id="8592" name="Drop Down 20" hidden="1">
          <a:extLst>
            <a:ext uri="{63B3BB69-23CF-44E3-9099-C40C66FF867C}">
              <a14:compatExt xmlns:a14="http://schemas.microsoft.com/office/drawing/2010/main" spid="_x0000_s2068"/>
            </a:ext>
            <a:ext uri="{FF2B5EF4-FFF2-40B4-BE49-F238E27FC236}">
              <a16:creationId xmlns:a16="http://schemas.microsoft.com/office/drawing/2014/main" id="{F1ABF5DB-B9CE-4854-A76D-D4EF1AB1C9F3}"/>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736</xdr:row>
      <xdr:rowOff>0</xdr:rowOff>
    </xdr:from>
    <xdr:ext cx="1921468" cy="195685"/>
    <xdr:sp macro="" textlink="">
      <xdr:nvSpPr>
        <xdr:cNvPr id="8593" name="Drop Down 20" hidden="1">
          <a:extLst>
            <a:ext uri="{63B3BB69-23CF-44E3-9099-C40C66FF867C}">
              <a14:compatExt xmlns:a14="http://schemas.microsoft.com/office/drawing/2010/main" spid="_x0000_s2068"/>
            </a:ext>
            <a:ext uri="{FF2B5EF4-FFF2-40B4-BE49-F238E27FC236}">
              <a16:creationId xmlns:a16="http://schemas.microsoft.com/office/drawing/2014/main" id="{33037801-DF59-4218-B08C-F3D9AFFFDB6A}"/>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739</xdr:row>
      <xdr:rowOff>0</xdr:rowOff>
    </xdr:from>
    <xdr:ext cx="1921468" cy="195685"/>
    <xdr:sp macro="" textlink="">
      <xdr:nvSpPr>
        <xdr:cNvPr id="8594" name="Drop Down 20" hidden="1">
          <a:extLst>
            <a:ext uri="{63B3BB69-23CF-44E3-9099-C40C66FF867C}">
              <a14:compatExt xmlns:a14="http://schemas.microsoft.com/office/drawing/2010/main" spid="_x0000_s2068"/>
            </a:ext>
            <a:ext uri="{FF2B5EF4-FFF2-40B4-BE49-F238E27FC236}">
              <a16:creationId xmlns:a16="http://schemas.microsoft.com/office/drawing/2014/main" id="{FBBE5AD9-0BF9-4A71-A871-5B9703B7E2B4}"/>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739</xdr:row>
      <xdr:rowOff>0</xdr:rowOff>
    </xdr:from>
    <xdr:ext cx="1921468" cy="195685"/>
    <xdr:sp macro="" textlink="">
      <xdr:nvSpPr>
        <xdr:cNvPr id="8595" name="Drop Down 20" hidden="1">
          <a:extLst>
            <a:ext uri="{63B3BB69-23CF-44E3-9099-C40C66FF867C}">
              <a14:compatExt xmlns:a14="http://schemas.microsoft.com/office/drawing/2010/main" spid="_x0000_s2068"/>
            </a:ext>
            <a:ext uri="{FF2B5EF4-FFF2-40B4-BE49-F238E27FC236}">
              <a16:creationId xmlns:a16="http://schemas.microsoft.com/office/drawing/2014/main" id="{AC9CCF4B-3522-43AD-9951-55D07E7EDD3E}"/>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741</xdr:row>
      <xdr:rowOff>0</xdr:rowOff>
    </xdr:from>
    <xdr:ext cx="1921468" cy="195685"/>
    <xdr:sp macro="" textlink="">
      <xdr:nvSpPr>
        <xdr:cNvPr id="8596" name="Drop Down 20" hidden="1">
          <a:extLst>
            <a:ext uri="{63B3BB69-23CF-44E3-9099-C40C66FF867C}">
              <a14:compatExt xmlns:a14="http://schemas.microsoft.com/office/drawing/2010/main" spid="_x0000_s2068"/>
            </a:ext>
            <a:ext uri="{FF2B5EF4-FFF2-40B4-BE49-F238E27FC236}">
              <a16:creationId xmlns:a16="http://schemas.microsoft.com/office/drawing/2014/main" id="{E1E6412E-C76C-4E5D-BCCA-8710F32C6F00}"/>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741</xdr:row>
      <xdr:rowOff>0</xdr:rowOff>
    </xdr:from>
    <xdr:ext cx="1921468" cy="195685"/>
    <xdr:sp macro="" textlink="">
      <xdr:nvSpPr>
        <xdr:cNvPr id="8597" name="Drop Down 20" hidden="1">
          <a:extLst>
            <a:ext uri="{63B3BB69-23CF-44E3-9099-C40C66FF867C}">
              <a14:compatExt xmlns:a14="http://schemas.microsoft.com/office/drawing/2010/main" spid="_x0000_s2068"/>
            </a:ext>
            <a:ext uri="{FF2B5EF4-FFF2-40B4-BE49-F238E27FC236}">
              <a16:creationId xmlns:a16="http://schemas.microsoft.com/office/drawing/2014/main" id="{20E10476-12A3-488C-B497-8963F7E52E09}"/>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98" name="Drop Down 20" hidden="1">
          <a:extLst>
            <a:ext uri="{63B3BB69-23CF-44E3-9099-C40C66FF867C}">
              <a14:compatExt xmlns:a14="http://schemas.microsoft.com/office/drawing/2010/main" spid="_x0000_s2068"/>
            </a:ext>
            <a:ext uri="{FF2B5EF4-FFF2-40B4-BE49-F238E27FC236}">
              <a16:creationId xmlns:a16="http://schemas.microsoft.com/office/drawing/2014/main" id="{4C097891-6577-4B7D-B4BE-58EECF51B49D}"/>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599" name="Drop Down 20" hidden="1">
          <a:extLst>
            <a:ext uri="{63B3BB69-23CF-44E3-9099-C40C66FF867C}">
              <a14:compatExt xmlns:a14="http://schemas.microsoft.com/office/drawing/2010/main" spid="_x0000_s2068"/>
            </a:ext>
            <a:ext uri="{FF2B5EF4-FFF2-40B4-BE49-F238E27FC236}">
              <a16:creationId xmlns:a16="http://schemas.microsoft.com/office/drawing/2014/main" id="{FC9C8C09-7403-49B4-9E37-2645EE131885}"/>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0" name="Drop Down 20" hidden="1">
          <a:extLst>
            <a:ext uri="{63B3BB69-23CF-44E3-9099-C40C66FF867C}">
              <a14:compatExt xmlns:a14="http://schemas.microsoft.com/office/drawing/2010/main" spid="_x0000_s2068"/>
            </a:ext>
            <a:ext uri="{FF2B5EF4-FFF2-40B4-BE49-F238E27FC236}">
              <a16:creationId xmlns:a16="http://schemas.microsoft.com/office/drawing/2014/main" id="{E563AEF3-1B9F-4448-91D2-3FD1A7B5243E}"/>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1" name="Drop Down 20" hidden="1">
          <a:extLst>
            <a:ext uri="{63B3BB69-23CF-44E3-9099-C40C66FF867C}">
              <a14:compatExt xmlns:a14="http://schemas.microsoft.com/office/drawing/2010/main" spid="_x0000_s2068"/>
            </a:ext>
            <a:ext uri="{FF2B5EF4-FFF2-40B4-BE49-F238E27FC236}">
              <a16:creationId xmlns:a16="http://schemas.microsoft.com/office/drawing/2014/main" id="{D76C0F08-2AE9-4B10-A9D4-9FC7C3E81BEE}"/>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2" name="Drop Down 20" hidden="1">
          <a:extLst>
            <a:ext uri="{63B3BB69-23CF-44E3-9099-C40C66FF867C}">
              <a14:compatExt xmlns:a14="http://schemas.microsoft.com/office/drawing/2010/main" spid="_x0000_s2068"/>
            </a:ext>
            <a:ext uri="{FF2B5EF4-FFF2-40B4-BE49-F238E27FC236}">
              <a16:creationId xmlns:a16="http://schemas.microsoft.com/office/drawing/2014/main" id="{0C660386-F05D-43E0-A28E-402D97A6E078}"/>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3" name="Drop Down 20" hidden="1">
          <a:extLst>
            <a:ext uri="{63B3BB69-23CF-44E3-9099-C40C66FF867C}">
              <a14:compatExt xmlns:a14="http://schemas.microsoft.com/office/drawing/2010/main" spid="_x0000_s2068"/>
            </a:ext>
            <a:ext uri="{FF2B5EF4-FFF2-40B4-BE49-F238E27FC236}">
              <a16:creationId xmlns:a16="http://schemas.microsoft.com/office/drawing/2014/main" id="{C948D9EA-B5E0-49FF-9CC9-4787945D7E3D}"/>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4" name="Drop Down 20" hidden="1">
          <a:extLst>
            <a:ext uri="{63B3BB69-23CF-44E3-9099-C40C66FF867C}">
              <a14:compatExt xmlns:a14="http://schemas.microsoft.com/office/drawing/2010/main" spid="_x0000_s2068"/>
            </a:ext>
            <a:ext uri="{FF2B5EF4-FFF2-40B4-BE49-F238E27FC236}">
              <a16:creationId xmlns:a16="http://schemas.microsoft.com/office/drawing/2014/main" id="{946EEB13-60B1-42B9-8381-35567FAC138D}"/>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5" name="Drop Down 20" hidden="1">
          <a:extLst>
            <a:ext uri="{63B3BB69-23CF-44E3-9099-C40C66FF867C}">
              <a14:compatExt xmlns:a14="http://schemas.microsoft.com/office/drawing/2010/main" spid="_x0000_s2068"/>
            </a:ext>
            <a:ext uri="{FF2B5EF4-FFF2-40B4-BE49-F238E27FC236}">
              <a16:creationId xmlns:a16="http://schemas.microsoft.com/office/drawing/2014/main" id="{A56DEBCB-D0F9-4B47-8A9C-5890F7295F44}"/>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6" name="Drop Down 20" hidden="1">
          <a:extLst>
            <a:ext uri="{63B3BB69-23CF-44E3-9099-C40C66FF867C}">
              <a14:compatExt xmlns:a14="http://schemas.microsoft.com/office/drawing/2010/main" spid="_x0000_s2068"/>
            </a:ext>
            <a:ext uri="{FF2B5EF4-FFF2-40B4-BE49-F238E27FC236}">
              <a16:creationId xmlns:a16="http://schemas.microsoft.com/office/drawing/2014/main" id="{939C5964-9872-42C8-91BB-7B2F3B1290CF}"/>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7" name="Drop Down 20" hidden="1">
          <a:extLst>
            <a:ext uri="{63B3BB69-23CF-44E3-9099-C40C66FF867C}">
              <a14:compatExt xmlns:a14="http://schemas.microsoft.com/office/drawing/2010/main" spid="_x0000_s2068"/>
            </a:ext>
            <a:ext uri="{FF2B5EF4-FFF2-40B4-BE49-F238E27FC236}">
              <a16:creationId xmlns:a16="http://schemas.microsoft.com/office/drawing/2014/main" id="{85D2D5E4-75CA-4282-A446-9BCD526AD779}"/>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8" name="Drop Down 20" hidden="1">
          <a:extLst>
            <a:ext uri="{63B3BB69-23CF-44E3-9099-C40C66FF867C}">
              <a14:compatExt xmlns:a14="http://schemas.microsoft.com/office/drawing/2010/main" spid="_x0000_s2068"/>
            </a:ext>
            <a:ext uri="{FF2B5EF4-FFF2-40B4-BE49-F238E27FC236}">
              <a16:creationId xmlns:a16="http://schemas.microsoft.com/office/drawing/2014/main" id="{F8AC543B-D789-421B-A975-D15180DA2626}"/>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09" name="Drop Down 20" hidden="1">
          <a:extLst>
            <a:ext uri="{63B3BB69-23CF-44E3-9099-C40C66FF867C}">
              <a14:compatExt xmlns:a14="http://schemas.microsoft.com/office/drawing/2010/main" spid="_x0000_s2068"/>
            </a:ext>
            <a:ext uri="{FF2B5EF4-FFF2-40B4-BE49-F238E27FC236}">
              <a16:creationId xmlns:a16="http://schemas.microsoft.com/office/drawing/2014/main" id="{9BB9CF3F-C21A-41A0-9A5C-7C02BB2953D1}"/>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10" name="Drop Down 20" hidden="1">
          <a:extLst>
            <a:ext uri="{63B3BB69-23CF-44E3-9099-C40C66FF867C}">
              <a14:compatExt xmlns:a14="http://schemas.microsoft.com/office/drawing/2010/main" spid="_x0000_s2068"/>
            </a:ext>
            <a:ext uri="{FF2B5EF4-FFF2-40B4-BE49-F238E27FC236}">
              <a16:creationId xmlns:a16="http://schemas.microsoft.com/office/drawing/2014/main" id="{095B13CB-EA2D-4A62-AAF4-4C054F6400AC}"/>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8611" name="Drop Down 20" hidden="1">
          <a:extLst>
            <a:ext uri="{63B3BB69-23CF-44E3-9099-C40C66FF867C}">
              <a14:compatExt xmlns:a14="http://schemas.microsoft.com/office/drawing/2010/main" spid="_x0000_s2068"/>
            </a:ext>
            <a:ext uri="{FF2B5EF4-FFF2-40B4-BE49-F238E27FC236}">
              <a16:creationId xmlns:a16="http://schemas.microsoft.com/office/drawing/2014/main" id="{A46663BD-CF17-499C-B621-3F9257E9B634}"/>
            </a:ext>
          </a:extLst>
        </xdr:cNvPr>
        <xdr:cNvSpPr/>
      </xdr:nvSpPr>
      <xdr:spPr bwMode="auto">
        <a:xfrm>
          <a:off x="7010400" y="123291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2" name="Drop Down 24" hidden="1">
          <a:extLst>
            <a:ext uri="{63B3BB69-23CF-44E3-9099-C40C66FF867C}">
              <a14:compatExt xmlns:a14="http://schemas.microsoft.com/office/drawing/2010/main" spid="_x0000_s2072"/>
            </a:ext>
            <a:ext uri="{FF2B5EF4-FFF2-40B4-BE49-F238E27FC236}">
              <a16:creationId xmlns:a16="http://schemas.microsoft.com/office/drawing/2014/main" id="{9263D1FC-4605-4AC8-963C-2721D243CAF4}"/>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3" name="Drop Down 24" hidden="1">
          <a:extLst>
            <a:ext uri="{63B3BB69-23CF-44E3-9099-C40C66FF867C}">
              <a14:compatExt xmlns:a14="http://schemas.microsoft.com/office/drawing/2010/main" spid="_x0000_s2072"/>
            </a:ext>
            <a:ext uri="{FF2B5EF4-FFF2-40B4-BE49-F238E27FC236}">
              <a16:creationId xmlns:a16="http://schemas.microsoft.com/office/drawing/2014/main" id="{BDB530FB-01C8-4B40-8B86-5E0FF4668C4E}"/>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4" name="Drop Down 24" hidden="1">
          <a:extLst>
            <a:ext uri="{63B3BB69-23CF-44E3-9099-C40C66FF867C}">
              <a14:compatExt xmlns:a14="http://schemas.microsoft.com/office/drawing/2010/main" spid="_x0000_s2072"/>
            </a:ext>
            <a:ext uri="{FF2B5EF4-FFF2-40B4-BE49-F238E27FC236}">
              <a16:creationId xmlns:a16="http://schemas.microsoft.com/office/drawing/2014/main" id="{A04FA2E1-FCAE-423F-8F6D-AD2AFD29C7F9}"/>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5" name="Drop Down 24" hidden="1">
          <a:extLst>
            <a:ext uri="{63B3BB69-23CF-44E3-9099-C40C66FF867C}">
              <a14:compatExt xmlns:a14="http://schemas.microsoft.com/office/drawing/2010/main" spid="_x0000_s2072"/>
            </a:ext>
            <a:ext uri="{FF2B5EF4-FFF2-40B4-BE49-F238E27FC236}">
              <a16:creationId xmlns:a16="http://schemas.microsoft.com/office/drawing/2014/main" id="{E2F2C86C-B3E1-4AC0-9346-2E48E78A9D2E}"/>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6" name="Drop Down 24" hidden="1">
          <a:extLst>
            <a:ext uri="{63B3BB69-23CF-44E3-9099-C40C66FF867C}">
              <a14:compatExt xmlns:a14="http://schemas.microsoft.com/office/drawing/2010/main" spid="_x0000_s2072"/>
            </a:ext>
            <a:ext uri="{FF2B5EF4-FFF2-40B4-BE49-F238E27FC236}">
              <a16:creationId xmlns:a16="http://schemas.microsoft.com/office/drawing/2014/main" id="{33744DCF-C181-421D-8192-B467C3F9A3F4}"/>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7" name="Drop Down 24" hidden="1">
          <a:extLst>
            <a:ext uri="{63B3BB69-23CF-44E3-9099-C40C66FF867C}">
              <a14:compatExt xmlns:a14="http://schemas.microsoft.com/office/drawing/2010/main" spid="_x0000_s2072"/>
            </a:ext>
            <a:ext uri="{FF2B5EF4-FFF2-40B4-BE49-F238E27FC236}">
              <a16:creationId xmlns:a16="http://schemas.microsoft.com/office/drawing/2014/main" id="{9B6CD2B1-83F6-43BD-A8E9-C9F4B38CA217}"/>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8" name="Drop Down 24" hidden="1">
          <a:extLst>
            <a:ext uri="{63B3BB69-23CF-44E3-9099-C40C66FF867C}">
              <a14:compatExt xmlns:a14="http://schemas.microsoft.com/office/drawing/2010/main" spid="_x0000_s2072"/>
            </a:ext>
            <a:ext uri="{FF2B5EF4-FFF2-40B4-BE49-F238E27FC236}">
              <a16:creationId xmlns:a16="http://schemas.microsoft.com/office/drawing/2014/main" id="{A0CDD772-6DCB-4893-A36D-20BE6E97169C}"/>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19" name="Drop Down 24" hidden="1">
          <a:extLst>
            <a:ext uri="{63B3BB69-23CF-44E3-9099-C40C66FF867C}">
              <a14:compatExt xmlns:a14="http://schemas.microsoft.com/office/drawing/2010/main" spid="_x0000_s2072"/>
            </a:ext>
            <a:ext uri="{FF2B5EF4-FFF2-40B4-BE49-F238E27FC236}">
              <a16:creationId xmlns:a16="http://schemas.microsoft.com/office/drawing/2014/main" id="{014283BD-A6F1-43C0-8F62-4159E253FDE9}"/>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0" name="Drop Down 24" hidden="1">
          <a:extLst>
            <a:ext uri="{63B3BB69-23CF-44E3-9099-C40C66FF867C}">
              <a14:compatExt xmlns:a14="http://schemas.microsoft.com/office/drawing/2010/main" spid="_x0000_s2072"/>
            </a:ext>
            <a:ext uri="{FF2B5EF4-FFF2-40B4-BE49-F238E27FC236}">
              <a16:creationId xmlns:a16="http://schemas.microsoft.com/office/drawing/2014/main" id="{960E976C-1855-496C-BAE6-44B319B016DC}"/>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1" name="Drop Down 24" hidden="1">
          <a:extLst>
            <a:ext uri="{63B3BB69-23CF-44E3-9099-C40C66FF867C}">
              <a14:compatExt xmlns:a14="http://schemas.microsoft.com/office/drawing/2010/main" spid="_x0000_s2072"/>
            </a:ext>
            <a:ext uri="{FF2B5EF4-FFF2-40B4-BE49-F238E27FC236}">
              <a16:creationId xmlns:a16="http://schemas.microsoft.com/office/drawing/2014/main" id="{6BCADA9C-A92C-4730-8A26-842CBECFE5BF}"/>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2" name="Drop Down 24" hidden="1">
          <a:extLst>
            <a:ext uri="{63B3BB69-23CF-44E3-9099-C40C66FF867C}">
              <a14:compatExt xmlns:a14="http://schemas.microsoft.com/office/drawing/2010/main" spid="_x0000_s2072"/>
            </a:ext>
            <a:ext uri="{FF2B5EF4-FFF2-40B4-BE49-F238E27FC236}">
              <a16:creationId xmlns:a16="http://schemas.microsoft.com/office/drawing/2014/main" id="{BEA6D048-7541-4254-B88E-1C2EA49B79D1}"/>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3" name="Drop Down 24" hidden="1">
          <a:extLst>
            <a:ext uri="{63B3BB69-23CF-44E3-9099-C40C66FF867C}">
              <a14:compatExt xmlns:a14="http://schemas.microsoft.com/office/drawing/2010/main" spid="_x0000_s2072"/>
            </a:ext>
            <a:ext uri="{FF2B5EF4-FFF2-40B4-BE49-F238E27FC236}">
              <a16:creationId xmlns:a16="http://schemas.microsoft.com/office/drawing/2014/main" id="{889C10D0-9B3C-43E5-A7C5-FA912A6CA02F}"/>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4" name="Drop Down 24" hidden="1">
          <a:extLst>
            <a:ext uri="{63B3BB69-23CF-44E3-9099-C40C66FF867C}">
              <a14:compatExt xmlns:a14="http://schemas.microsoft.com/office/drawing/2010/main" spid="_x0000_s2072"/>
            </a:ext>
            <a:ext uri="{FF2B5EF4-FFF2-40B4-BE49-F238E27FC236}">
              <a16:creationId xmlns:a16="http://schemas.microsoft.com/office/drawing/2014/main" id="{C0E38799-B249-4665-910E-5DB899F9FEAF}"/>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5" name="Drop Down 24" hidden="1">
          <a:extLst>
            <a:ext uri="{63B3BB69-23CF-44E3-9099-C40C66FF867C}">
              <a14:compatExt xmlns:a14="http://schemas.microsoft.com/office/drawing/2010/main" spid="_x0000_s2072"/>
            </a:ext>
            <a:ext uri="{FF2B5EF4-FFF2-40B4-BE49-F238E27FC236}">
              <a16:creationId xmlns:a16="http://schemas.microsoft.com/office/drawing/2014/main" id="{9C77023A-ACC1-4A25-A8A7-5270495B7D3D}"/>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6" name="Drop Down 24" hidden="1">
          <a:extLst>
            <a:ext uri="{63B3BB69-23CF-44E3-9099-C40C66FF867C}">
              <a14:compatExt xmlns:a14="http://schemas.microsoft.com/office/drawing/2010/main" spid="_x0000_s2072"/>
            </a:ext>
            <a:ext uri="{FF2B5EF4-FFF2-40B4-BE49-F238E27FC236}">
              <a16:creationId xmlns:a16="http://schemas.microsoft.com/office/drawing/2014/main" id="{4C55FB52-EBAE-4D7E-905E-7147367A143B}"/>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7" name="Drop Down 24" hidden="1">
          <a:extLst>
            <a:ext uri="{63B3BB69-23CF-44E3-9099-C40C66FF867C}">
              <a14:compatExt xmlns:a14="http://schemas.microsoft.com/office/drawing/2010/main" spid="_x0000_s2072"/>
            </a:ext>
            <a:ext uri="{FF2B5EF4-FFF2-40B4-BE49-F238E27FC236}">
              <a16:creationId xmlns:a16="http://schemas.microsoft.com/office/drawing/2014/main" id="{9A7BA90F-4CB7-4CC1-AB88-0D45D6FF086E}"/>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8" name="Drop Down 24" hidden="1">
          <a:extLst>
            <a:ext uri="{63B3BB69-23CF-44E3-9099-C40C66FF867C}">
              <a14:compatExt xmlns:a14="http://schemas.microsoft.com/office/drawing/2010/main" spid="_x0000_s2072"/>
            </a:ext>
            <a:ext uri="{FF2B5EF4-FFF2-40B4-BE49-F238E27FC236}">
              <a16:creationId xmlns:a16="http://schemas.microsoft.com/office/drawing/2014/main" id="{55B7F9BA-BC71-4D61-A877-7DE3AEA4A293}"/>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29" name="Drop Down 24" hidden="1">
          <a:extLst>
            <a:ext uri="{63B3BB69-23CF-44E3-9099-C40C66FF867C}">
              <a14:compatExt xmlns:a14="http://schemas.microsoft.com/office/drawing/2010/main" spid="_x0000_s2072"/>
            </a:ext>
            <a:ext uri="{FF2B5EF4-FFF2-40B4-BE49-F238E27FC236}">
              <a16:creationId xmlns:a16="http://schemas.microsoft.com/office/drawing/2014/main" id="{CF36EF8A-0240-4DA3-9B18-43785EDCB7D2}"/>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30" name="Drop Down 24" hidden="1">
          <a:extLst>
            <a:ext uri="{63B3BB69-23CF-44E3-9099-C40C66FF867C}">
              <a14:compatExt xmlns:a14="http://schemas.microsoft.com/office/drawing/2010/main" spid="_x0000_s2072"/>
            </a:ext>
            <a:ext uri="{FF2B5EF4-FFF2-40B4-BE49-F238E27FC236}">
              <a16:creationId xmlns:a16="http://schemas.microsoft.com/office/drawing/2014/main" id="{68D7EE6C-BEBB-4895-96B6-9550C459F844}"/>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734</xdr:row>
      <xdr:rowOff>0</xdr:rowOff>
    </xdr:from>
    <xdr:ext cx="2476500" cy="199970"/>
    <xdr:sp macro="" textlink="">
      <xdr:nvSpPr>
        <xdr:cNvPr id="8631" name="Drop Down 24" hidden="1">
          <a:extLst>
            <a:ext uri="{63B3BB69-23CF-44E3-9099-C40C66FF867C}">
              <a14:compatExt xmlns:a14="http://schemas.microsoft.com/office/drawing/2010/main" spid="_x0000_s2072"/>
            </a:ext>
            <a:ext uri="{FF2B5EF4-FFF2-40B4-BE49-F238E27FC236}">
              <a16:creationId xmlns:a16="http://schemas.microsoft.com/office/drawing/2014/main" id="{1117A2A6-4EFC-4AD4-90D7-D30F71F3705A}"/>
            </a:ext>
          </a:extLst>
        </xdr:cNvPr>
        <xdr:cNvSpPr/>
      </xdr:nvSpPr>
      <xdr:spPr bwMode="auto">
        <a:xfrm>
          <a:off x="4612341" y="123291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2" name="Drop Down 24" hidden="1">
          <a:extLst>
            <a:ext uri="{63B3BB69-23CF-44E3-9099-C40C66FF867C}">
              <a14:compatExt xmlns:a14="http://schemas.microsoft.com/office/drawing/2010/main" spid="_x0000_s2072"/>
            </a:ext>
            <a:ext uri="{FF2B5EF4-FFF2-40B4-BE49-F238E27FC236}">
              <a16:creationId xmlns:a16="http://schemas.microsoft.com/office/drawing/2014/main" id="{37378006-ADD1-499D-B039-7B3225EC1E54}"/>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3" name="Drop Down 24" hidden="1">
          <a:extLst>
            <a:ext uri="{63B3BB69-23CF-44E3-9099-C40C66FF867C}">
              <a14:compatExt xmlns:a14="http://schemas.microsoft.com/office/drawing/2010/main" spid="_x0000_s2072"/>
            </a:ext>
            <a:ext uri="{FF2B5EF4-FFF2-40B4-BE49-F238E27FC236}">
              <a16:creationId xmlns:a16="http://schemas.microsoft.com/office/drawing/2014/main" id="{8ADA22E1-AD30-434D-9A02-1B9CA563F05A}"/>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4" name="Drop Down 24" hidden="1">
          <a:extLst>
            <a:ext uri="{63B3BB69-23CF-44E3-9099-C40C66FF867C}">
              <a14:compatExt xmlns:a14="http://schemas.microsoft.com/office/drawing/2010/main" spid="_x0000_s2072"/>
            </a:ext>
            <a:ext uri="{FF2B5EF4-FFF2-40B4-BE49-F238E27FC236}">
              <a16:creationId xmlns:a16="http://schemas.microsoft.com/office/drawing/2014/main" id="{956CD182-F3BD-4D72-97E0-11C674C42A0F}"/>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5" name="Drop Down 24" hidden="1">
          <a:extLst>
            <a:ext uri="{63B3BB69-23CF-44E3-9099-C40C66FF867C}">
              <a14:compatExt xmlns:a14="http://schemas.microsoft.com/office/drawing/2010/main" spid="_x0000_s2072"/>
            </a:ext>
            <a:ext uri="{FF2B5EF4-FFF2-40B4-BE49-F238E27FC236}">
              <a16:creationId xmlns:a16="http://schemas.microsoft.com/office/drawing/2014/main" id="{FCEDCC8C-4EBF-4E46-8F77-6F258569E56D}"/>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6" name="Drop Down 24" hidden="1">
          <a:extLst>
            <a:ext uri="{63B3BB69-23CF-44E3-9099-C40C66FF867C}">
              <a14:compatExt xmlns:a14="http://schemas.microsoft.com/office/drawing/2010/main" spid="_x0000_s2072"/>
            </a:ext>
            <a:ext uri="{FF2B5EF4-FFF2-40B4-BE49-F238E27FC236}">
              <a16:creationId xmlns:a16="http://schemas.microsoft.com/office/drawing/2014/main" id="{503F55E7-2C62-4BCC-B592-1050064866E0}"/>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7" name="Drop Down 24" hidden="1">
          <a:extLst>
            <a:ext uri="{63B3BB69-23CF-44E3-9099-C40C66FF867C}">
              <a14:compatExt xmlns:a14="http://schemas.microsoft.com/office/drawing/2010/main" spid="_x0000_s2072"/>
            </a:ext>
            <a:ext uri="{FF2B5EF4-FFF2-40B4-BE49-F238E27FC236}">
              <a16:creationId xmlns:a16="http://schemas.microsoft.com/office/drawing/2014/main" id="{F67380A7-130B-42F5-882C-FAC27B5A0D9E}"/>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8" name="Drop Down 24" hidden="1">
          <a:extLst>
            <a:ext uri="{63B3BB69-23CF-44E3-9099-C40C66FF867C}">
              <a14:compatExt xmlns:a14="http://schemas.microsoft.com/office/drawing/2010/main" spid="_x0000_s2072"/>
            </a:ext>
            <a:ext uri="{FF2B5EF4-FFF2-40B4-BE49-F238E27FC236}">
              <a16:creationId xmlns:a16="http://schemas.microsoft.com/office/drawing/2014/main" id="{E1D2E77A-9770-47BF-A618-104A88352302}"/>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39" name="Drop Down 24" hidden="1">
          <a:extLst>
            <a:ext uri="{63B3BB69-23CF-44E3-9099-C40C66FF867C}">
              <a14:compatExt xmlns:a14="http://schemas.microsoft.com/office/drawing/2010/main" spid="_x0000_s2072"/>
            </a:ext>
            <a:ext uri="{FF2B5EF4-FFF2-40B4-BE49-F238E27FC236}">
              <a16:creationId xmlns:a16="http://schemas.microsoft.com/office/drawing/2014/main" id="{C9930F08-4FCF-43CA-A568-50EC94B384B4}"/>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0" name="Drop Down 24" hidden="1">
          <a:extLst>
            <a:ext uri="{63B3BB69-23CF-44E3-9099-C40C66FF867C}">
              <a14:compatExt xmlns:a14="http://schemas.microsoft.com/office/drawing/2010/main" spid="_x0000_s2072"/>
            </a:ext>
            <a:ext uri="{FF2B5EF4-FFF2-40B4-BE49-F238E27FC236}">
              <a16:creationId xmlns:a16="http://schemas.microsoft.com/office/drawing/2014/main" id="{83115782-8BE4-456A-B605-6104F7CDBC98}"/>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1" name="Drop Down 24" hidden="1">
          <a:extLst>
            <a:ext uri="{63B3BB69-23CF-44E3-9099-C40C66FF867C}">
              <a14:compatExt xmlns:a14="http://schemas.microsoft.com/office/drawing/2010/main" spid="_x0000_s2072"/>
            </a:ext>
            <a:ext uri="{FF2B5EF4-FFF2-40B4-BE49-F238E27FC236}">
              <a16:creationId xmlns:a16="http://schemas.microsoft.com/office/drawing/2014/main" id="{AFB7C923-6B83-4A9A-83CE-BB7D6A37CEBE}"/>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2" name="Drop Down 24" hidden="1">
          <a:extLst>
            <a:ext uri="{63B3BB69-23CF-44E3-9099-C40C66FF867C}">
              <a14:compatExt xmlns:a14="http://schemas.microsoft.com/office/drawing/2010/main" spid="_x0000_s2072"/>
            </a:ext>
            <a:ext uri="{FF2B5EF4-FFF2-40B4-BE49-F238E27FC236}">
              <a16:creationId xmlns:a16="http://schemas.microsoft.com/office/drawing/2014/main" id="{9D19A2A9-1CB8-4471-8DC8-F603111B91B8}"/>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3" name="Drop Down 24" hidden="1">
          <a:extLst>
            <a:ext uri="{63B3BB69-23CF-44E3-9099-C40C66FF867C}">
              <a14:compatExt xmlns:a14="http://schemas.microsoft.com/office/drawing/2010/main" spid="_x0000_s2072"/>
            </a:ext>
            <a:ext uri="{FF2B5EF4-FFF2-40B4-BE49-F238E27FC236}">
              <a16:creationId xmlns:a16="http://schemas.microsoft.com/office/drawing/2014/main" id="{FAE475F7-A897-44BF-9228-BDE21B539DF3}"/>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4" name="Drop Down 24" hidden="1">
          <a:extLst>
            <a:ext uri="{63B3BB69-23CF-44E3-9099-C40C66FF867C}">
              <a14:compatExt xmlns:a14="http://schemas.microsoft.com/office/drawing/2010/main" spid="_x0000_s2072"/>
            </a:ext>
            <a:ext uri="{FF2B5EF4-FFF2-40B4-BE49-F238E27FC236}">
              <a16:creationId xmlns:a16="http://schemas.microsoft.com/office/drawing/2014/main" id="{6443CD63-3B5B-4F81-A88E-A8AC33088EC2}"/>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5" name="Drop Down 24" hidden="1">
          <a:extLst>
            <a:ext uri="{63B3BB69-23CF-44E3-9099-C40C66FF867C}">
              <a14:compatExt xmlns:a14="http://schemas.microsoft.com/office/drawing/2010/main" spid="_x0000_s2072"/>
            </a:ext>
            <a:ext uri="{FF2B5EF4-FFF2-40B4-BE49-F238E27FC236}">
              <a16:creationId xmlns:a16="http://schemas.microsoft.com/office/drawing/2014/main" id="{774BDBB9-2135-48D5-B6C0-25736094DD77}"/>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6" name="Drop Down 24" hidden="1">
          <a:extLst>
            <a:ext uri="{63B3BB69-23CF-44E3-9099-C40C66FF867C}">
              <a14:compatExt xmlns:a14="http://schemas.microsoft.com/office/drawing/2010/main" spid="_x0000_s2072"/>
            </a:ext>
            <a:ext uri="{FF2B5EF4-FFF2-40B4-BE49-F238E27FC236}">
              <a16:creationId xmlns:a16="http://schemas.microsoft.com/office/drawing/2014/main" id="{73F2D980-FB7B-481A-9A23-826FCBD89E5C}"/>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7" name="Drop Down 24" hidden="1">
          <a:extLst>
            <a:ext uri="{63B3BB69-23CF-44E3-9099-C40C66FF867C}">
              <a14:compatExt xmlns:a14="http://schemas.microsoft.com/office/drawing/2010/main" spid="_x0000_s2072"/>
            </a:ext>
            <a:ext uri="{FF2B5EF4-FFF2-40B4-BE49-F238E27FC236}">
              <a16:creationId xmlns:a16="http://schemas.microsoft.com/office/drawing/2014/main" id="{708EB0F4-8E3C-438E-8858-C18EE28B11EE}"/>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8" name="Drop Down 24" hidden="1">
          <a:extLst>
            <a:ext uri="{63B3BB69-23CF-44E3-9099-C40C66FF867C}">
              <a14:compatExt xmlns:a14="http://schemas.microsoft.com/office/drawing/2010/main" spid="_x0000_s2072"/>
            </a:ext>
            <a:ext uri="{FF2B5EF4-FFF2-40B4-BE49-F238E27FC236}">
              <a16:creationId xmlns:a16="http://schemas.microsoft.com/office/drawing/2014/main" id="{EA330A46-56DA-4421-9B26-A33E98E99D48}"/>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49" name="Drop Down 24" hidden="1">
          <a:extLst>
            <a:ext uri="{63B3BB69-23CF-44E3-9099-C40C66FF867C}">
              <a14:compatExt xmlns:a14="http://schemas.microsoft.com/office/drawing/2010/main" spid="_x0000_s2072"/>
            </a:ext>
            <a:ext uri="{FF2B5EF4-FFF2-40B4-BE49-F238E27FC236}">
              <a16:creationId xmlns:a16="http://schemas.microsoft.com/office/drawing/2014/main" id="{4B3BC7DD-EC30-4E0E-B787-7C1B99043D53}"/>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0" name="Drop Down 24" hidden="1">
          <a:extLst>
            <a:ext uri="{63B3BB69-23CF-44E3-9099-C40C66FF867C}">
              <a14:compatExt xmlns:a14="http://schemas.microsoft.com/office/drawing/2010/main" spid="_x0000_s2072"/>
            </a:ext>
            <a:ext uri="{FF2B5EF4-FFF2-40B4-BE49-F238E27FC236}">
              <a16:creationId xmlns:a16="http://schemas.microsoft.com/office/drawing/2014/main" id="{EAFB1326-FA70-475A-B45B-88CDAB2F8737}"/>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1" name="Drop Down 24" hidden="1">
          <a:extLst>
            <a:ext uri="{63B3BB69-23CF-44E3-9099-C40C66FF867C}">
              <a14:compatExt xmlns:a14="http://schemas.microsoft.com/office/drawing/2010/main" spid="_x0000_s2072"/>
            </a:ext>
            <a:ext uri="{FF2B5EF4-FFF2-40B4-BE49-F238E27FC236}">
              <a16:creationId xmlns:a16="http://schemas.microsoft.com/office/drawing/2014/main" id="{A8665DBA-BB81-4DAF-AC49-ED00F2FF1D28}"/>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2" name="Drop Down 24" hidden="1">
          <a:extLst>
            <a:ext uri="{63B3BB69-23CF-44E3-9099-C40C66FF867C}">
              <a14:compatExt xmlns:a14="http://schemas.microsoft.com/office/drawing/2010/main" spid="_x0000_s2072"/>
            </a:ext>
            <a:ext uri="{FF2B5EF4-FFF2-40B4-BE49-F238E27FC236}">
              <a16:creationId xmlns:a16="http://schemas.microsoft.com/office/drawing/2014/main" id="{AAE3F564-5D71-41AC-82C9-04D347E3E5F2}"/>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3" name="Drop Down 24" hidden="1">
          <a:extLst>
            <a:ext uri="{63B3BB69-23CF-44E3-9099-C40C66FF867C}">
              <a14:compatExt xmlns:a14="http://schemas.microsoft.com/office/drawing/2010/main" spid="_x0000_s2072"/>
            </a:ext>
            <a:ext uri="{FF2B5EF4-FFF2-40B4-BE49-F238E27FC236}">
              <a16:creationId xmlns:a16="http://schemas.microsoft.com/office/drawing/2014/main" id="{DF489FEE-C303-4DE9-A028-84F1EDEA4D3C}"/>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4" name="Drop Down 24" hidden="1">
          <a:extLst>
            <a:ext uri="{63B3BB69-23CF-44E3-9099-C40C66FF867C}">
              <a14:compatExt xmlns:a14="http://schemas.microsoft.com/office/drawing/2010/main" spid="_x0000_s2072"/>
            </a:ext>
            <a:ext uri="{FF2B5EF4-FFF2-40B4-BE49-F238E27FC236}">
              <a16:creationId xmlns:a16="http://schemas.microsoft.com/office/drawing/2014/main" id="{98123826-C95A-4080-8B1E-11BBCD2E61DE}"/>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5" name="Drop Down 24" hidden="1">
          <a:extLst>
            <a:ext uri="{63B3BB69-23CF-44E3-9099-C40C66FF867C}">
              <a14:compatExt xmlns:a14="http://schemas.microsoft.com/office/drawing/2010/main" spid="_x0000_s2072"/>
            </a:ext>
            <a:ext uri="{FF2B5EF4-FFF2-40B4-BE49-F238E27FC236}">
              <a16:creationId xmlns:a16="http://schemas.microsoft.com/office/drawing/2014/main" id="{64D7D029-5B6F-46E6-A91D-CBDDED3FDA5C}"/>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6" name="Drop Down 24" hidden="1">
          <a:extLst>
            <a:ext uri="{63B3BB69-23CF-44E3-9099-C40C66FF867C}">
              <a14:compatExt xmlns:a14="http://schemas.microsoft.com/office/drawing/2010/main" spid="_x0000_s2072"/>
            </a:ext>
            <a:ext uri="{FF2B5EF4-FFF2-40B4-BE49-F238E27FC236}">
              <a16:creationId xmlns:a16="http://schemas.microsoft.com/office/drawing/2014/main" id="{03F0E248-5632-4856-A468-BB81EEAA9A07}"/>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7" name="Drop Down 24" hidden="1">
          <a:extLst>
            <a:ext uri="{63B3BB69-23CF-44E3-9099-C40C66FF867C}">
              <a14:compatExt xmlns:a14="http://schemas.microsoft.com/office/drawing/2010/main" spid="_x0000_s2072"/>
            </a:ext>
            <a:ext uri="{FF2B5EF4-FFF2-40B4-BE49-F238E27FC236}">
              <a16:creationId xmlns:a16="http://schemas.microsoft.com/office/drawing/2014/main" id="{C3188DB4-2DA2-4C24-824E-15E9DD4E9A76}"/>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8" name="Drop Down 24" hidden="1">
          <a:extLst>
            <a:ext uri="{63B3BB69-23CF-44E3-9099-C40C66FF867C}">
              <a14:compatExt xmlns:a14="http://schemas.microsoft.com/office/drawing/2010/main" spid="_x0000_s2072"/>
            </a:ext>
            <a:ext uri="{FF2B5EF4-FFF2-40B4-BE49-F238E27FC236}">
              <a16:creationId xmlns:a16="http://schemas.microsoft.com/office/drawing/2014/main" id="{D6E6FB70-AC1C-48C4-AD26-5FE8D990E4E8}"/>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59" name="Drop Down 24" hidden="1">
          <a:extLst>
            <a:ext uri="{63B3BB69-23CF-44E3-9099-C40C66FF867C}">
              <a14:compatExt xmlns:a14="http://schemas.microsoft.com/office/drawing/2010/main" spid="_x0000_s2072"/>
            </a:ext>
            <a:ext uri="{FF2B5EF4-FFF2-40B4-BE49-F238E27FC236}">
              <a16:creationId xmlns:a16="http://schemas.microsoft.com/office/drawing/2014/main" id="{71F904EB-6781-4D39-AAEE-43DC12947229}"/>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0" name="Drop Down 24" hidden="1">
          <a:extLst>
            <a:ext uri="{63B3BB69-23CF-44E3-9099-C40C66FF867C}">
              <a14:compatExt xmlns:a14="http://schemas.microsoft.com/office/drawing/2010/main" spid="_x0000_s2072"/>
            </a:ext>
            <a:ext uri="{FF2B5EF4-FFF2-40B4-BE49-F238E27FC236}">
              <a16:creationId xmlns:a16="http://schemas.microsoft.com/office/drawing/2014/main" id="{7D441F0E-FD91-4537-81A9-35D9E076A666}"/>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1" name="Drop Down 24" hidden="1">
          <a:extLst>
            <a:ext uri="{63B3BB69-23CF-44E3-9099-C40C66FF867C}">
              <a14:compatExt xmlns:a14="http://schemas.microsoft.com/office/drawing/2010/main" spid="_x0000_s2072"/>
            </a:ext>
            <a:ext uri="{FF2B5EF4-FFF2-40B4-BE49-F238E27FC236}">
              <a16:creationId xmlns:a16="http://schemas.microsoft.com/office/drawing/2014/main" id="{4FD358E7-262A-4D8D-93A6-CF4F540B3136}"/>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2" name="Drop Down 24" hidden="1">
          <a:extLst>
            <a:ext uri="{63B3BB69-23CF-44E3-9099-C40C66FF867C}">
              <a14:compatExt xmlns:a14="http://schemas.microsoft.com/office/drawing/2010/main" spid="_x0000_s2072"/>
            </a:ext>
            <a:ext uri="{FF2B5EF4-FFF2-40B4-BE49-F238E27FC236}">
              <a16:creationId xmlns:a16="http://schemas.microsoft.com/office/drawing/2014/main" id="{605EBB14-E9D8-4D81-902E-EC5034BE0659}"/>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3" name="Drop Down 24" hidden="1">
          <a:extLst>
            <a:ext uri="{63B3BB69-23CF-44E3-9099-C40C66FF867C}">
              <a14:compatExt xmlns:a14="http://schemas.microsoft.com/office/drawing/2010/main" spid="_x0000_s2072"/>
            </a:ext>
            <a:ext uri="{FF2B5EF4-FFF2-40B4-BE49-F238E27FC236}">
              <a16:creationId xmlns:a16="http://schemas.microsoft.com/office/drawing/2014/main" id="{9FE75CB4-5C81-4AFF-915B-2181638A6063}"/>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4" name="Drop Down 24" hidden="1">
          <a:extLst>
            <a:ext uri="{63B3BB69-23CF-44E3-9099-C40C66FF867C}">
              <a14:compatExt xmlns:a14="http://schemas.microsoft.com/office/drawing/2010/main" spid="_x0000_s2072"/>
            </a:ext>
            <a:ext uri="{FF2B5EF4-FFF2-40B4-BE49-F238E27FC236}">
              <a16:creationId xmlns:a16="http://schemas.microsoft.com/office/drawing/2014/main" id="{36003409-6BE4-48BF-99F9-45576699F0BC}"/>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5" name="Drop Down 24" hidden="1">
          <a:extLst>
            <a:ext uri="{63B3BB69-23CF-44E3-9099-C40C66FF867C}">
              <a14:compatExt xmlns:a14="http://schemas.microsoft.com/office/drawing/2010/main" spid="_x0000_s2072"/>
            </a:ext>
            <a:ext uri="{FF2B5EF4-FFF2-40B4-BE49-F238E27FC236}">
              <a16:creationId xmlns:a16="http://schemas.microsoft.com/office/drawing/2014/main" id="{21EB4176-9754-45E3-BF22-ED9AEF30247C}"/>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6" name="Drop Down 24" hidden="1">
          <a:extLst>
            <a:ext uri="{63B3BB69-23CF-44E3-9099-C40C66FF867C}">
              <a14:compatExt xmlns:a14="http://schemas.microsoft.com/office/drawing/2010/main" spid="_x0000_s2072"/>
            </a:ext>
            <a:ext uri="{FF2B5EF4-FFF2-40B4-BE49-F238E27FC236}">
              <a16:creationId xmlns:a16="http://schemas.microsoft.com/office/drawing/2014/main" id="{B431C6C8-6CE8-4895-94B8-6FC87B776F4F}"/>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7" name="Drop Down 24" hidden="1">
          <a:extLst>
            <a:ext uri="{63B3BB69-23CF-44E3-9099-C40C66FF867C}">
              <a14:compatExt xmlns:a14="http://schemas.microsoft.com/office/drawing/2010/main" spid="_x0000_s2072"/>
            </a:ext>
            <a:ext uri="{FF2B5EF4-FFF2-40B4-BE49-F238E27FC236}">
              <a16:creationId xmlns:a16="http://schemas.microsoft.com/office/drawing/2014/main" id="{B00D7B0A-6AB6-4270-8EE5-072E006D61A9}"/>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8" name="Drop Down 24" hidden="1">
          <a:extLst>
            <a:ext uri="{63B3BB69-23CF-44E3-9099-C40C66FF867C}">
              <a14:compatExt xmlns:a14="http://schemas.microsoft.com/office/drawing/2010/main" spid="_x0000_s2072"/>
            </a:ext>
            <a:ext uri="{FF2B5EF4-FFF2-40B4-BE49-F238E27FC236}">
              <a16:creationId xmlns:a16="http://schemas.microsoft.com/office/drawing/2014/main" id="{48AA79D2-13F7-49F2-9530-0CDA248BFA19}"/>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69" name="Drop Down 24" hidden="1">
          <a:extLst>
            <a:ext uri="{63B3BB69-23CF-44E3-9099-C40C66FF867C}">
              <a14:compatExt xmlns:a14="http://schemas.microsoft.com/office/drawing/2010/main" spid="_x0000_s2072"/>
            </a:ext>
            <a:ext uri="{FF2B5EF4-FFF2-40B4-BE49-F238E27FC236}">
              <a16:creationId xmlns:a16="http://schemas.microsoft.com/office/drawing/2014/main" id="{B934BABE-C47D-4B06-934B-BF112448AE78}"/>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70" name="Drop Down 24" hidden="1">
          <a:extLst>
            <a:ext uri="{63B3BB69-23CF-44E3-9099-C40C66FF867C}">
              <a14:compatExt xmlns:a14="http://schemas.microsoft.com/office/drawing/2010/main" spid="_x0000_s2072"/>
            </a:ext>
            <a:ext uri="{FF2B5EF4-FFF2-40B4-BE49-F238E27FC236}">
              <a16:creationId xmlns:a16="http://schemas.microsoft.com/office/drawing/2014/main" id="{2EFCE067-1A3E-4522-AB4C-A6B1C64CA984}"/>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737</xdr:row>
      <xdr:rowOff>0</xdr:rowOff>
    </xdr:from>
    <xdr:ext cx="2476500" cy="199970"/>
    <xdr:sp macro="" textlink="">
      <xdr:nvSpPr>
        <xdr:cNvPr id="8671" name="Drop Down 24" hidden="1">
          <a:extLst>
            <a:ext uri="{63B3BB69-23CF-44E3-9099-C40C66FF867C}">
              <a14:compatExt xmlns:a14="http://schemas.microsoft.com/office/drawing/2010/main" spid="_x0000_s2072"/>
            </a:ext>
            <a:ext uri="{FF2B5EF4-FFF2-40B4-BE49-F238E27FC236}">
              <a16:creationId xmlns:a16="http://schemas.microsoft.com/office/drawing/2014/main" id="{60A4FA11-F2C4-447A-B035-213FAF13D4FC}"/>
            </a:ext>
          </a:extLst>
        </xdr:cNvPr>
        <xdr:cNvSpPr/>
      </xdr:nvSpPr>
      <xdr:spPr bwMode="auto">
        <a:xfrm>
          <a:off x="4612341" y="12376672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2" name="Drop Down 24" hidden="1">
          <a:extLst>
            <a:ext uri="{63B3BB69-23CF-44E3-9099-C40C66FF867C}">
              <a14:compatExt xmlns:a14="http://schemas.microsoft.com/office/drawing/2010/main" spid="_x0000_s2072"/>
            </a:ext>
            <a:ext uri="{FF2B5EF4-FFF2-40B4-BE49-F238E27FC236}">
              <a16:creationId xmlns:a16="http://schemas.microsoft.com/office/drawing/2014/main" id="{28E77A9F-38CF-4246-926B-0AD4594322A0}"/>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3" name="Drop Down 24" hidden="1">
          <a:extLst>
            <a:ext uri="{63B3BB69-23CF-44E3-9099-C40C66FF867C}">
              <a14:compatExt xmlns:a14="http://schemas.microsoft.com/office/drawing/2010/main" spid="_x0000_s2072"/>
            </a:ext>
            <a:ext uri="{FF2B5EF4-FFF2-40B4-BE49-F238E27FC236}">
              <a16:creationId xmlns:a16="http://schemas.microsoft.com/office/drawing/2014/main" id="{6D2453E0-214D-4391-96FE-2CCECF93BA52}"/>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4" name="Drop Down 24" hidden="1">
          <a:extLst>
            <a:ext uri="{63B3BB69-23CF-44E3-9099-C40C66FF867C}">
              <a14:compatExt xmlns:a14="http://schemas.microsoft.com/office/drawing/2010/main" spid="_x0000_s2072"/>
            </a:ext>
            <a:ext uri="{FF2B5EF4-FFF2-40B4-BE49-F238E27FC236}">
              <a16:creationId xmlns:a16="http://schemas.microsoft.com/office/drawing/2014/main" id="{4A8E5C34-91B6-4931-BE0B-F5361025CF03}"/>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5" name="Drop Down 24" hidden="1">
          <a:extLst>
            <a:ext uri="{63B3BB69-23CF-44E3-9099-C40C66FF867C}">
              <a14:compatExt xmlns:a14="http://schemas.microsoft.com/office/drawing/2010/main" spid="_x0000_s2072"/>
            </a:ext>
            <a:ext uri="{FF2B5EF4-FFF2-40B4-BE49-F238E27FC236}">
              <a16:creationId xmlns:a16="http://schemas.microsoft.com/office/drawing/2014/main" id="{FBE49230-C335-4A75-B2C6-D12E8731BE3D}"/>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6" name="Drop Down 24" hidden="1">
          <a:extLst>
            <a:ext uri="{63B3BB69-23CF-44E3-9099-C40C66FF867C}">
              <a14:compatExt xmlns:a14="http://schemas.microsoft.com/office/drawing/2010/main" spid="_x0000_s2072"/>
            </a:ext>
            <a:ext uri="{FF2B5EF4-FFF2-40B4-BE49-F238E27FC236}">
              <a16:creationId xmlns:a16="http://schemas.microsoft.com/office/drawing/2014/main" id="{873FDD30-1BC0-4A6E-A677-626F08E9F1C2}"/>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7" name="Drop Down 24" hidden="1">
          <a:extLst>
            <a:ext uri="{63B3BB69-23CF-44E3-9099-C40C66FF867C}">
              <a14:compatExt xmlns:a14="http://schemas.microsoft.com/office/drawing/2010/main" spid="_x0000_s2072"/>
            </a:ext>
            <a:ext uri="{FF2B5EF4-FFF2-40B4-BE49-F238E27FC236}">
              <a16:creationId xmlns:a16="http://schemas.microsoft.com/office/drawing/2014/main" id="{95E9196D-7CF6-4363-8C6E-7E196D8B5D82}"/>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8" name="Drop Down 24" hidden="1">
          <a:extLst>
            <a:ext uri="{63B3BB69-23CF-44E3-9099-C40C66FF867C}">
              <a14:compatExt xmlns:a14="http://schemas.microsoft.com/office/drawing/2010/main" spid="_x0000_s2072"/>
            </a:ext>
            <a:ext uri="{FF2B5EF4-FFF2-40B4-BE49-F238E27FC236}">
              <a16:creationId xmlns:a16="http://schemas.microsoft.com/office/drawing/2014/main" id="{1E0A9F2E-1CEC-411F-8444-1F494B60BA50}"/>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79" name="Drop Down 24" hidden="1">
          <a:extLst>
            <a:ext uri="{63B3BB69-23CF-44E3-9099-C40C66FF867C}">
              <a14:compatExt xmlns:a14="http://schemas.microsoft.com/office/drawing/2010/main" spid="_x0000_s2072"/>
            </a:ext>
            <a:ext uri="{FF2B5EF4-FFF2-40B4-BE49-F238E27FC236}">
              <a16:creationId xmlns:a16="http://schemas.microsoft.com/office/drawing/2014/main" id="{6A81CAC1-A7C5-47F6-BFE1-AC6EA2DBE834}"/>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0" name="Drop Down 24" hidden="1">
          <a:extLst>
            <a:ext uri="{63B3BB69-23CF-44E3-9099-C40C66FF867C}">
              <a14:compatExt xmlns:a14="http://schemas.microsoft.com/office/drawing/2010/main" spid="_x0000_s2072"/>
            </a:ext>
            <a:ext uri="{FF2B5EF4-FFF2-40B4-BE49-F238E27FC236}">
              <a16:creationId xmlns:a16="http://schemas.microsoft.com/office/drawing/2014/main" id="{D2B9BCA0-0AA6-4ADC-8869-7C323E35BE79}"/>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1" name="Drop Down 24" hidden="1">
          <a:extLst>
            <a:ext uri="{63B3BB69-23CF-44E3-9099-C40C66FF867C}">
              <a14:compatExt xmlns:a14="http://schemas.microsoft.com/office/drawing/2010/main" spid="_x0000_s2072"/>
            </a:ext>
            <a:ext uri="{FF2B5EF4-FFF2-40B4-BE49-F238E27FC236}">
              <a16:creationId xmlns:a16="http://schemas.microsoft.com/office/drawing/2014/main" id="{4BF602AA-C322-47F7-BAB9-2ACA14DD8DCA}"/>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2" name="Drop Down 24" hidden="1">
          <a:extLst>
            <a:ext uri="{63B3BB69-23CF-44E3-9099-C40C66FF867C}">
              <a14:compatExt xmlns:a14="http://schemas.microsoft.com/office/drawing/2010/main" spid="_x0000_s2072"/>
            </a:ext>
            <a:ext uri="{FF2B5EF4-FFF2-40B4-BE49-F238E27FC236}">
              <a16:creationId xmlns:a16="http://schemas.microsoft.com/office/drawing/2014/main" id="{2F6FCC78-DC4A-4EF4-9E21-C0FE8009793F}"/>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3" name="Drop Down 24" hidden="1">
          <a:extLst>
            <a:ext uri="{63B3BB69-23CF-44E3-9099-C40C66FF867C}">
              <a14:compatExt xmlns:a14="http://schemas.microsoft.com/office/drawing/2010/main" spid="_x0000_s2072"/>
            </a:ext>
            <a:ext uri="{FF2B5EF4-FFF2-40B4-BE49-F238E27FC236}">
              <a16:creationId xmlns:a16="http://schemas.microsoft.com/office/drawing/2014/main" id="{BF437008-975D-4C81-A121-4C0EF1E84D00}"/>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4" name="Drop Down 24" hidden="1">
          <a:extLst>
            <a:ext uri="{63B3BB69-23CF-44E3-9099-C40C66FF867C}">
              <a14:compatExt xmlns:a14="http://schemas.microsoft.com/office/drawing/2010/main" spid="_x0000_s2072"/>
            </a:ext>
            <a:ext uri="{FF2B5EF4-FFF2-40B4-BE49-F238E27FC236}">
              <a16:creationId xmlns:a16="http://schemas.microsoft.com/office/drawing/2014/main" id="{B7546FA2-8B9D-4DDD-B89F-0B8A717BB68E}"/>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5" name="Drop Down 24" hidden="1">
          <a:extLst>
            <a:ext uri="{63B3BB69-23CF-44E3-9099-C40C66FF867C}">
              <a14:compatExt xmlns:a14="http://schemas.microsoft.com/office/drawing/2010/main" spid="_x0000_s2072"/>
            </a:ext>
            <a:ext uri="{FF2B5EF4-FFF2-40B4-BE49-F238E27FC236}">
              <a16:creationId xmlns:a16="http://schemas.microsoft.com/office/drawing/2014/main" id="{851C250F-4556-4BA8-8EC2-40F4DE9144E7}"/>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6" name="Drop Down 24" hidden="1">
          <a:extLst>
            <a:ext uri="{63B3BB69-23CF-44E3-9099-C40C66FF867C}">
              <a14:compatExt xmlns:a14="http://schemas.microsoft.com/office/drawing/2010/main" spid="_x0000_s2072"/>
            </a:ext>
            <a:ext uri="{FF2B5EF4-FFF2-40B4-BE49-F238E27FC236}">
              <a16:creationId xmlns:a16="http://schemas.microsoft.com/office/drawing/2014/main" id="{86741729-9262-493F-B66A-E51A2FE2E84C}"/>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7" name="Drop Down 24" hidden="1">
          <a:extLst>
            <a:ext uri="{63B3BB69-23CF-44E3-9099-C40C66FF867C}">
              <a14:compatExt xmlns:a14="http://schemas.microsoft.com/office/drawing/2010/main" spid="_x0000_s2072"/>
            </a:ext>
            <a:ext uri="{FF2B5EF4-FFF2-40B4-BE49-F238E27FC236}">
              <a16:creationId xmlns:a16="http://schemas.microsoft.com/office/drawing/2014/main" id="{D0AE9816-B43D-4F82-9B32-C01B7A91D9FF}"/>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8" name="Drop Down 24" hidden="1">
          <a:extLst>
            <a:ext uri="{63B3BB69-23CF-44E3-9099-C40C66FF867C}">
              <a14:compatExt xmlns:a14="http://schemas.microsoft.com/office/drawing/2010/main" spid="_x0000_s2072"/>
            </a:ext>
            <a:ext uri="{FF2B5EF4-FFF2-40B4-BE49-F238E27FC236}">
              <a16:creationId xmlns:a16="http://schemas.microsoft.com/office/drawing/2014/main" id="{CF760A16-9859-442F-896C-1D04FF415617}"/>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89" name="Drop Down 24" hidden="1">
          <a:extLst>
            <a:ext uri="{63B3BB69-23CF-44E3-9099-C40C66FF867C}">
              <a14:compatExt xmlns:a14="http://schemas.microsoft.com/office/drawing/2010/main" spid="_x0000_s2072"/>
            </a:ext>
            <a:ext uri="{FF2B5EF4-FFF2-40B4-BE49-F238E27FC236}">
              <a16:creationId xmlns:a16="http://schemas.microsoft.com/office/drawing/2014/main" id="{E7DB0DDA-CAA8-4B6A-8AC3-BE6D1D0315F4}"/>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0" name="Drop Down 24" hidden="1">
          <a:extLst>
            <a:ext uri="{63B3BB69-23CF-44E3-9099-C40C66FF867C}">
              <a14:compatExt xmlns:a14="http://schemas.microsoft.com/office/drawing/2010/main" spid="_x0000_s2072"/>
            </a:ext>
            <a:ext uri="{FF2B5EF4-FFF2-40B4-BE49-F238E27FC236}">
              <a16:creationId xmlns:a16="http://schemas.microsoft.com/office/drawing/2014/main" id="{77E4C10A-F920-4EF3-B28D-5C2E03CA8104}"/>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1" name="Drop Down 24" hidden="1">
          <a:extLst>
            <a:ext uri="{63B3BB69-23CF-44E3-9099-C40C66FF867C}">
              <a14:compatExt xmlns:a14="http://schemas.microsoft.com/office/drawing/2010/main" spid="_x0000_s2072"/>
            </a:ext>
            <a:ext uri="{FF2B5EF4-FFF2-40B4-BE49-F238E27FC236}">
              <a16:creationId xmlns:a16="http://schemas.microsoft.com/office/drawing/2014/main" id="{9BAF2FC9-EB57-420F-866B-58175E611664}"/>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2" name="Drop Down 24" hidden="1">
          <a:extLst>
            <a:ext uri="{63B3BB69-23CF-44E3-9099-C40C66FF867C}">
              <a14:compatExt xmlns:a14="http://schemas.microsoft.com/office/drawing/2010/main" spid="_x0000_s2072"/>
            </a:ext>
            <a:ext uri="{FF2B5EF4-FFF2-40B4-BE49-F238E27FC236}">
              <a16:creationId xmlns:a16="http://schemas.microsoft.com/office/drawing/2014/main" id="{6B843E13-8D8F-46B9-8D95-3BB51051FC15}"/>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3" name="Drop Down 24" hidden="1">
          <a:extLst>
            <a:ext uri="{63B3BB69-23CF-44E3-9099-C40C66FF867C}">
              <a14:compatExt xmlns:a14="http://schemas.microsoft.com/office/drawing/2010/main" spid="_x0000_s2072"/>
            </a:ext>
            <a:ext uri="{FF2B5EF4-FFF2-40B4-BE49-F238E27FC236}">
              <a16:creationId xmlns:a16="http://schemas.microsoft.com/office/drawing/2014/main" id="{D8C77C4C-4550-480F-BB8C-A1686047CC65}"/>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4" name="Drop Down 24" hidden="1">
          <a:extLst>
            <a:ext uri="{63B3BB69-23CF-44E3-9099-C40C66FF867C}">
              <a14:compatExt xmlns:a14="http://schemas.microsoft.com/office/drawing/2010/main" spid="_x0000_s2072"/>
            </a:ext>
            <a:ext uri="{FF2B5EF4-FFF2-40B4-BE49-F238E27FC236}">
              <a16:creationId xmlns:a16="http://schemas.microsoft.com/office/drawing/2014/main" id="{640524D7-3DF6-4D48-9A53-D6CD40798D70}"/>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5" name="Drop Down 24" hidden="1">
          <a:extLst>
            <a:ext uri="{63B3BB69-23CF-44E3-9099-C40C66FF867C}">
              <a14:compatExt xmlns:a14="http://schemas.microsoft.com/office/drawing/2010/main" spid="_x0000_s2072"/>
            </a:ext>
            <a:ext uri="{FF2B5EF4-FFF2-40B4-BE49-F238E27FC236}">
              <a16:creationId xmlns:a16="http://schemas.microsoft.com/office/drawing/2014/main" id="{4261BA94-BDF8-4D04-A184-3B01A2AB0A1E}"/>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6" name="Drop Down 24" hidden="1">
          <a:extLst>
            <a:ext uri="{63B3BB69-23CF-44E3-9099-C40C66FF867C}">
              <a14:compatExt xmlns:a14="http://schemas.microsoft.com/office/drawing/2010/main" spid="_x0000_s2072"/>
            </a:ext>
            <a:ext uri="{FF2B5EF4-FFF2-40B4-BE49-F238E27FC236}">
              <a16:creationId xmlns:a16="http://schemas.microsoft.com/office/drawing/2014/main" id="{CAFF7D73-428B-4BD6-8A0B-D7D548FA6C81}"/>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7" name="Drop Down 24" hidden="1">
          <a:extLst>
            <a:ext uri="{63B3BB69-23CF-44E3-9099-C40C66FF867C}">
              <a14:compatExt xmlns:a14="http://schemas.microsoft.com/office/drawing/2010/main" spid="_x0000_s2072"/>
            </a:ext>
            <a:ext uri="{FF2B5EF4-FFF2-40B4-BE49-F238E27FC236}">
              <a16:creationId xmlns:a16="http://schemas.microsoft.com/office/drawing/2014/main" id="{37A6A51C-E044-4148-9018-CF55F8538AB3}"/>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8" name="Drop Down 24" hidden="1">
          <a:extLst>
            <a:ext uri="{63B3BB69-23CF-44E3-9099-C40C66FF867C}">
              <a14:compatExt xmlns:a14="http://schemas.microsoft.com/office/drawing/2010/main" spid="_x0000_s2072"/>
            </a:ext>
            <a:ext uri="{FF2B5EF4-FFF2-40B4-BE49-F238E27FC236}">
              <a16:creationId xmlns:a16="http://schemas.microsoft.com/office/drawing/2014/main" id="{535E6242-8908-4BEE-ACCE-4EDE627081AB}"/>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699" name="Drop Down 24" hidden="1">
          <a:extLst>
            <a:ext uri="{63B3BB69-23CF-44E3-9099-C40C66FF867C}">
              <a14:compatExt xmlns:a14="http://schemas.microsoft.com/office/drawing/2010/main" spid="_x0000_s2072"/>
            </a:ext>
            <a:ext uri="{FF2B5EF4-FFF2-40B4-BE49-F238E27FC236}">
              <a16:creationId xmlns:a16="http://schemas.microsoft.com/office/drawing/2014/main" id="{E3D3DB77-6FED-4050-B096-80E15D7F5B38}"/>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0" name="Drop Down 24" hidden="1">
          <a:extLst>
            <a:ext uri="{63B3BB69-23CF-44E3-9099-C40C66FF867C}">
              <a14:compatExt xmlns:a14="http://schemas.microsoft.com/office/drawing/2010/main" spid="_x0000_s2072"/>
            </a:ext>
            <a:ext uri="{FF2B5EF4-FFF2-40B4-BE49-F238E27FC236}">
              <a16:creationId xmlns:a16="http://schemas.microsoft.com/office/drawing/2014/main" id="{E0CC9B25-9C88-4962-BC9A-8B1D1BB59506}"/>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1" name="Drop Down 24" hidden="1">
          <a:extLst>
            <a:ext uri="{63B3BB69-23CF-44E3-9099-C40C66FF867C}">
              <a14:compatExt xmlns:a14="http://schemas.microsoft.com/office/drawing/2010/main" spid="_x0000_s2072"/>
            </a:ext>
            <a:ext uri="{FF2B5EF4-FFF2-40B4-BE49-F238E27FC236}">
              <a16:creationId xmlns:a16="http://schemas.microsoft.com/office/drawing/2014/main" id="{1981D6B4-D552-4F79-B4EB-33A3D79A9E13}"/>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2" name="Drop Down 24" hidden="1">
          <a:extLst>
            <a:ext uri="{63B3BB69-23CF-44E3-9099-C40C66FF867C}">
              <a14:compatExt xmlns:a14="http://schemas.microsoft.com/office/drawing/2010/main" spid="_x0000_s2072"/>
            </a:ext>
            <a:ext uri="{FF2B5EF4-FFF2-40B4-BE49-F238E27FC236}">
              <a16:creationId xmlns:a16="http://schemas.microsoft.com/office/drawing/2014/main" id="{F7B741B4-FBD8-4732-A192-D9E73AAFC1EF}"/>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3" name="Drop Down 24" hidden="1">
          <a:extLst>
            <a:ext uri="{63B3BB69-23CF-44E3-9099-C40C66FF867C}">
              <a14:compatExt xmlns:a14="http://schemas.microsoft.com/office/drawing/2010/main" spid="_x0000_s2072"/>
            </a:ext>
            <a:ext uri="{FF2B5EF4-FFF2-40B4-BE49-F238E27FC236}">
              <a16:creationId xmlns:a16="http://schemas.microsoft.com/office/drawing/2014/main" id="{8A1F6002-3055-4CCE-985B-AFF691903606}"/>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4" name="Drop Down 24" hidden="1">
          <a:extLst>
            <a:ext uri="{63B3BB69-23CF-44E3-9099-C40C66FF867C}">
              <a14:compatExt xmlns:a14="http://schemas.microsoft.com/office/drawing/2010/main" spid="_x0000_s2072"/>
            </a:ext>
            <a:ext uri="{FF2B5EF4-FFF2-40B4-BE49-F238E27FC236}">
              <a16:creationId xmlns:a16="http://schemas.microsoft.com/office/drawing/2014/main" id="{AFFBAEDD-00CA-48AA-8441-73E8282128FF}"/>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5" name="Drop Down 24" hidden="1">
          <a:extLst>
            <a:ext uri="{63B3BB69-23CF-44E3-9099-C40C66FF867C}">
              <a14:compatExt xmlns:a14="http://schemas.microsoft.com/office/drawing/2010/main" spid="_x0000_s2072"/>
            </a:ext>
            <a:ext uri="{FF2B5EF4-FFF2-40B4-BE49-F238E27FC236}">
              <a16:creationId xmlns:a16="http://schemas.microsoft.com/office/drawing/2014/main" id="{83AB1851-B2C5-40D1-BDCB-DFCE42F7AF3A}"/>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6" name="Drop Down 24" hidden="1">
          <a:extLst>
            <a:ext uri="{63B3BB69-23CF-44E3-9099-C40C66FF867C}">
              <a14:compatExt xmlns:a14="http://schemas.microsoft.com/office/drawing/2010/main" spid="_x0000_s2072"/>
            </a:ext>
            <a:ext uri="{FF2B5EF4-FFF2-40B4-BE49-F238E27FC236}">
              <a16:creationId xmlns:a16="http://schemas.microsoft.com/office/drawing/2014/main" id="{1B49B6D5-1379-41E8-B836-FFC97CA4664B}"/>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7" name="Drop Down 24" hidden="1">
          <a:extLst>
            <a:ext uri="{63B3BB69-23CF-44E3-9099-C40C66FF867C}">
              <a14:compatExt xmlns:a14="http://schemas.microsoft.com/office/drawing/2010/main" spid="_x0000_s2072"/>
            </a:ext>
            <a:ext uri="{FF2B5EF4-FFF2-40B4-BE49-F238E27FC236}">
              <a16:creationId xmlns:a16="http://schemas.microsoft.com/office/drawing/2014/main" id="{D1119F47-F719-4D89-AB49-33695ABE6D4F}"/>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8" name="Drop Down 24" hidden="1">
          <a:extLst>
            <a:ext uri="{63B3BB69-23CF-44E3-9099-C40C66FF867C}">
              <a14:compatExt xmlns:a14="http://schemas.microsoft.com/office/drawing/2010/main" spid="_x0000_s2072"/>
            </a:ext>
            <a:ext uri="{FF2B5EF4-FFF2-40B4-BE49-F238E27FC236}">
              <a16:creationId xmlns:a16="http://schemas.microsoft.com/office/drawing/2014/main" id="{88D106E1-C176-4018-9C1B-48C2A135C653}"/>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09" name="Drop Down 24" hidden="1">
          <a:extLst>
            <a:ext uri="{63B3BB69-23CF-44E3-9099-C40C66FF867C}">
              <a14:compatExt xmlns:a14="http://schemas.microsoft.com/office/drawing/2010/main" spid="_x0000_s2072"/>
            </a:ext>
            <a:ext uri="{FF2B5EF4-FFF2-40B4-BE49-F238E27FC236}">
              <a16:creationId xmlns:a16="http://schemas.microsoft.com/office/drawing/2014/main" id="{5051BABA-A355-4BEB-AC5F-A4DA03844EB1}"/>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0" name="Drop Down 24" hidden="1">
          <a:extLst>
            <a:ext uri="{63B3BB69-23CF-44E3-9099-C40C66FF867C}">
              <a14:compatExt xmlns:a14="http://schemas.microsoft.com/office/drawing/2010/main" spid="_x0000_s2072"/>
            </a:ext>
            <a:ext uri="{FF2B5EF4-FFF2-40B4-BE49-F238E27FC236}">
              <a16:creationId xmlns:a16="http://schemas.microsoft.com/office/drawing/2014/main" id="{A70FA0D2-2818-4A1B-81C7-23C5153E1F51}"/>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1" name="Drop Down 24" hidden="1">
          <a:extLst>
            <a:ext uri="{63B3BB69-23CF-44E3-9099-C40C66FF867C}">
              <a14:compatExt xmlns:a14="http://schemas.microsoft.com/office/drawing/2010/main" spid="_x0000_s2072"/>
            </a:ext>
            <a:ext uri="{FF2B5EF4-FFF2-40B4-BE49-F238E27FC236}">
              <a16:creationId xmlns:a16="http://schemas.microsoft.com/office/drawing/2014/main" id="{98EC351E-F574-41AD-A8A4-C52C9443C6A7}"/>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2" name="Drop Down 24" hidden="1">
          <a:extLst>
            <a:ext uri="{63B3BB69-23CF-44E3-9099-C40C66FF867C}">
              <a14:compatExt xmlns:a14="http://schemas.microsoft.com/office/drawing/2010/main" spid="_x0000_s2072"/>
            </a:ext>
            <a:ext uri="{FF2B5EF4-FFF2-40B4-BE49-F238E27FC236}">
              <a16:creationId xmlns:a16="http://schemas.microsoft.com/office/drawing/2014/main" id="{9460F70C-8C63-49BC-956D-BD68DB736A69}"/>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3" name="Drop Down 24" hidden="1">
          <a:extLst>
            <a:ext uri="{63B3BB69-23CF-44E3-9099-C40C66FF867C}">
              <a14:compatExt xmlns:a14="http://schemas.microsoft.com/office/drawing/2010/main" spid="_x0000_s2072"/>
            </a:ext>
            <a:ext uri="{FF2B5EF4-FFF2-40B4-BE49-F238E27FC236}">
              <a16:creationId xmlns:a16="http://schemas.microsoft.com/office/drawing/2014/main" id="{B5EE960C-4786-40C6-BB29-A77585681ECF}"/>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4" name="Drop Down 24" hidden="1">
          <a:extLst>
            <a:ext uri="{63B3BB69-23CF-44E3-9099-C40C66FF867C}">
              <a14:compatExt xmlns:a14="http://schemas.microsoft.com/office/drawing/2010/main" spid="_x0000_s2072"/>
            </a:ext>
            <a:ext uri="{FF2B5EF4-FFF2-40B4-BE49-F238E27FC236}">
              <a16:creationId xmlns:a16="http://schemas.microsoft.com/office/drawing/2014/main" id="{0283E177-653F-4DBB-8B3C-3C1B5FE1538E}"/>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5" name="Drop Down 24" hidden="1">
          <a:extLst>
            <a:ext uri="{63B3BB69-23CF-44E3-9099-C40C66FF867C}">
              <a14:compatExt xmlns:a14="http://schemas.microsoft.com/office/drawing/2010/main" spid="_x0000_s2072"/>
            </a:ext>
            <a:ext uri="{FF2B5EF4-FFF2-40B4-BE49-F238E27FC236}">
              <a16:creationId xmlns:a16="http://schemas.microsoft.com/office/drawing/2014/main" id="{042EFE31-1CFD-4F2F-8581-D58A44B09E7A}"/>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6" name="Drop Down 24" hidden="1">
          <a:extLst>
            <a:ext uri="{63B3BB69-23CF-44E3-9099-C40C66FF867C}">
              <a14:compatExt xmlns:a14="http://schemas.microsoft.com/office/drawing/2010/main" spid="_x0000_s2072"/>
            </a:ext>
            <a:ext uri="{FF2B5EF4-FFF2-40B4-BE49-F238E27FC236}">
              <a16:creationId xmlns:a16="http://schemas.microsoft.com/office/drawing/2014/main" id="{9D5089AF-250F-4E34-BD6D-2F790AC5B9C1}"/>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7" name="Drop Down 24" hidden="1">
          <a:extLst>
            <a:ext uri="{63B3BB69-23CF-44E3-9099-C40C66FF867C}">
              <a14:compatExt xmlns:a14="http://schemas.microsoft.com/office/drawing/2010/main" spid="_x0000_s2072"/>
            </a:ext>
            <a:ext uri="{FF2B5EF4-FFF2-40B4-BE49-F238E27FC236}">
              <a16:creationId xmlns:a16="http://schemas.microsoft.com/office/drawing/2014/main" id="{13B42035-8DFD-4777-9DBE-7AB171CEDF2E}"/>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8" name="Drop Down 24" hidden="1">
          <a:extLst>
            <a:ext uri="{63B3BB69-23CF-44E3-9099-C40C66FF867C}">
              <a14:compatExt xmlns:a14="http://schemas.microsoft.com/office/drawing/2010/main" spid="_x0000_s2072"/>
            </a:ext>
            <a:ext uri="{FF2B5EF4-FFF2-40B4-BE49-F238E27FC236}">
              <a16:creationId xmlns:a16="http://schemas.microsoft.com/office/drawing/2014/main" id="{4A25EDD0-881C-49BA-9614-A663F2AC3069}"/>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19" name="Drop Down 24" hidden="1">
          <a:extLst>
            <a:ext uri="{63B3BB69-23CF-44E3-9099-C40C66FF867C}">
              <a14:compatExt xmlns:a14="http://schemas.microsoft.com/office/drawing/2010/main" spid="_x0000_s2072"/>
            </a:ext>
            <a:ext uri="{FF2B5EF4-FFF2-40B4-BE49-F238E27FC236}">
              <a16:creationId xmlns:a16="http://schemas.microsoft.com/office/drawing/2014/main" id="{49A6DA7A-A194-4B2F-8463-536A1D0D85BB}"/>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0" name="Drop Down 24" hidden="1">
          <a:extLst>
            <a:ext uri="{63B3BB69-23CF-44E3-9099-C40C66FF867C}">
              <a14:compatExt xmlns:a14="http://schemas.microsoft.com/office/drawing/2010/main" spid="_x0000_s2072"/>
            </a:ext>
            <a:ext uri="{FF2B5EF4-FFF2-40B4-BE49-F238E27FC236}">
              <a16:creationId xmlns:a16="http://schemas.microsoft.com/office/drawing/2014/main" id="{177FE225-C32A-42C6-AAB2-1ED99992C8C3}"/>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1" name="Drop Down 24" hidden="1">
          <a:extLst>
            <a:ext uri="{63B3BB69-23CF-44E3-9099-C40C66FF867C}">
              <a14:compatExt xmlns:a14="http://schemas.microsoft.com/office/drawing/2010/main" spid="_x0000_s2072"/>
            </a:ext>
            <a:ext uri="{FF2B5EF4-FFF2-40B4-BE49-F238E27FC236}">
              <a16:creationId xmlns:a16="http://schemas.microsoft.com/office/drawing/2014/main" id="{F7FF3637-618D-42D6-9F93-527687569E04}"/>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2" name="Drop Down 24" hidden="1">
          <a:extLst>
            <a:ext uri="{63B3BB69-23CF-44E3-9099-C40C66FF867C}">
              <a14:compatExt xmlns:a14="http://schemas.microsoft.com/office/drawing/2010/main" spid="_x0000_s2072"/>
            </a:ext>
            <a:ext uri="{FF2B5EF4-FFF2-40B4-BE49-F238E27FC236}">
              <a16:creationId xmlns:a16="http://schemas.microsoft.com/office/drawing/2014/main" id="{36F4B0A8-68A0-4A18-984E-74E28C9FA35B}"/>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3" name="Drop Down 24" hidden="1">
          <a:extLst>
            <a:ext uri="{63B3BB69-23CF-44E3-9099-C40C66FF867C}">
              <a14:compatExt xmlns:a14="http://schemas.microsoft.com/office/drawing/2010/main" spid="_x0000_s2072"/>
            </a:ext>
            <a:ext uri="{FF2B5EF4-FFF2-40B4-BE49-F238E27FC236}">
              <a16:creationId xmlns:a16="http://schemas.microsoft.com/office/drawing/2014/main" id="{58C3FA54-AC1C-47F9-8BD4-84DB826F1ACD}"/>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4" name="Drop Down 24" hidden="1">
          <a:extLst>
            <a:ext uri="{63B3BB69-23CF-44E3-9099-C40C66FF867C}">
              <a14:compatExt xmlns:a14="http://schemas.microsoft.com/office/drawing/2010/main" spid="_x0000_s2072"/>
            </a:ext>
            <a:ext uri="{FF2B5EF4-FFF2-40B4-BE49-F238E27FC236}">
              <a16:creationId xmlns:a16="http://schemas.microsoft.com/office/drawing/2014/main" id="{6D031A69-BD34-422C-BAA5-A0B1B97300FA}"/>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5" name="Drop Down 24" hidden="1">
          <a:extLst>
            <a:ext uri="{63B3BB69-23CF-44E3-9099-C40C66FF867C}">
              <a14:compatExt xmlns:a14="http://schemas.microsoft.com/office/drawing/2010/main" spid="_x0000_s2072"/>
            </a:ext>
            <a:ext uri="{FF2B5EF4-FFF2-40B4-BE49-F238E27FC236}">
              <a16:creationId xmlns:a16="http://schemas.microsoft.com/office/drawing/2014/main" id="{0649FA9C-B7D8-4349-A8C3-F8CB6283A306}"/>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6" name="Drop Down 24" hidden="1">
          <a:extLst>
            <a:ext uri="{63B3BB69-23CF-44E3-9099-C40C66FF867C}">
              <a14:compatExt xmlns:a14="http://schemas.microsoft.com/office/drawing/2010/main" spid="_x0000_s2072"/>
            </a:ext>
            <a:ext uri="{FF2B5EF4-FFF2-40B4-BE49-F238E27FC236}">
              <a16:creationId xmlns:a16="http://schemas.microsoft.com/office/drawing/2014/main" id="{CFA8C9BE-F269-43D3-80E3-4133556400CD}"/>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7" name="Drop Down 24" hidden="1">
          <a:extLst>
            <a:ext uri="{63B3BB69-23CF-44E3-9099-C40C66FF867C}">
              <a14:compatExt xmlns:a14="http://schemas.microsoft.com/office/drawing/2010/main" spid="_x0000_s2072"/>
            </a:ext>
            <a:ext uri="{FF2B5EF4-FFF2-40B4-BE49-F238E27FC236}">
              <a16:creationId xmlns:a16="http://schemas.microsoft.com/office/drawing/2014/main" id="{BB92ED7E-2342-45C9-9D8B-BEE34C532C71}"/>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8" name="Drop Down 24" hidden="1">
          <a:extLst>
            <a:ext uri="{63B3BB69-23CF-44E3-9099-C40C66FF867C}">
              <a14:compatExt xmlns:a14="http://schemas.microsoft.com/office/drawing/2010/main" spid="_x0000_s2072"/>
            </a:ext>
            <a:ext uri="{FF2B5EF4-FFF2-40B4-BE49-F238E27FC236}">
              <a16:creationId xmlns:a16="http://schemas.microsoft.com/office/drawing/2014/main" id="{1A1A8BD0-C209-4411-AC89-2D92F76411D5}"/>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29" name="Drop Down 24" hidden="1">
          <a:extLst>
            <a:ext uri="{63B3BB69-23CF-44E3-9099-C40C66FF867C}">
              <a14:compatExt xmlns:a14="http://schemas.microsoft.com/office/drawing/2010/main" spid="_x0000_s2072"/>
            </a:ext>
            <a:ext uri="{FF2B5EF4-FFF2-40B4-BE49-F238E27FC236}">
              <a16:creationId xmlns:a16="http://schemas.microsoft.com/office/drawing/2014/main" id="{E0C4F8D3-077A-447C-B13E-5FCC84B0D4BD}"/>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30" name="Drop Down 24" hidden="1">
          <a:extLst>
            <a:ext uri="{63B3BB69-23CF-44E3-9099-C40C66FF867C}">
              <a14:compatExt xmlns:a14="http://schemas.microsoft.com/office/drawing/2010/main" spid="_x0000_s2072"/>
            </a:ext>
            <a:ext uri="{FF2B5EF4-FFF2-40B4-BE49-F238E27FC236}">
              <a16:creationId xmlns:a16="http://schemas.microsoft.com/office/drawing/2014/main" id="{2B03F869-66CD-4327-8021-CB13E94CCBE0}"/>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8731" name="Drop Down 24" hidden="1">
          <a:extLst>
            <a:ext uri="{63B3BB69-23CF-44E3-9099-C40C66FF867C}">
              <a14:compatExt xmlns:a14="http://schemas.microsoft.com/office/drawing/2010/main" spid="_x0000_s2072"/>
            </a:ext>
            <a:ext uri="{FF2B5EF4-FFF2-40B4-BE49-F238E27FC236}">
              <a16:creationId xmlns:a16="http://schemas.microsoft.com/office/drawing/2014/main" id="{BC8670A9-25C3-4C6A-A429-17557B25AC0F}"/>
            </a:ext>
          </a:extLst>
        </xdr:cNvPr>
        <xdr:cNvSpPr/>
      </xdr:nvSpPr>
      <xdr:spPr bwMode="auto">
        <a:xfrm>
          <a:off x="4612341" y="124241859"/>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2" name="Drop Down 24" hidden="1">
          <a:extLst>
            <a:ext uri="{63B3BB69-23CF-44E3-9099-C40C66FF867C}">
              <a14:compatExt xmlns:a14="http://schemas.microsoft.com/office/drawing/2010/main" spid="_x0000_s2072"/>
            </a:ext>
            <a:ext uri="{FF2B5EF4-FFF2-40B4-BE49-F238E27FC236}">
              <a16:creationId xmlns:a16="http://schemas.microsoft.com/office/drawing/2014/main" id="{DCABBAF8-1B66-45D1-AC83-15B6586B7F44}"/>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3" name="Drop Down 24" hidden="1">
          <a:extLst>
            <a:ext uri="{63B3BB69-23CF-44E3-9099-C40C66FF867C}">
              <a14:compatExt xmlns:a14="http://schemas.microsoft.com/office/drawing/2010/main" spid="_x0000_s2072"/>
            </a:ext>
            <a:ext uri="{FF2B5EF4-FFF2-40B4-BE49-F238E27FC236}">
              <a16:creationId xmlns:a16="http://schemas.microsoft.com/office/drawing/2014/main" id="{43267F57-4F1D-40D8-A6A1-AB8D6FBCEDB6}"/>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4" name="Drop Down 24" hidden="1">
          <a:extLst>
            <a:ext uri="{63B3BB69-23CF-44E3-9099-C40C66FF867C}">
              <a14:compatExt xmlns:a14="http://schemas.microsoft.com/office/drawing/2010/main" spid="_x0000_s2072"/>
            </a:ext>
            <a:ext uri="{FF2B5EF4-FFF2-40B4-BE49-F238E27FC236}">
              <a16:creationId xmlns:a16="http://schemas.microsoft.com/office/drawing/2014/main" id="{E49D9F22-54E0-4157-9194-531AA268E8F2}"/>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5" name="Drop Down 24" hidden="1">
          <a:extLst>
            <a:ext uri="{63B3BB69-23CF-44E3-9099-C40C66FF867C}">
              <a14:compatExt xmlns:a14="http://schemas.microsoft.com/office/drawing/2010/main" spid="_x0000_s2072"/>
            </a:ext>
            <a:ext uri="{FF2B5EF4-FFF2-40B4-BE49-F238E27FC236}">
              <a16:creationId xmlns:a16="http://schemas.microsoft.com/office/drawing/2014/main" id="{A7C17889-54F1-450B-B291-87459F9858E8}"/>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6" name="Drop Down 24" hidden="1">
          <a:extLst>
            <a:ext uri="{63B3BB69-23CF-44E3-9099-C40C66FF867C}">
              <a14:compatExt xmlns:a14="http://schemas.microsoft.com/office/drawing/2010/main" spid="_x0000_s2072"/>
            </a:ext>
            <a:ext uri="{FF2B5EF4-FFF2-40B4-BE49-F238E27FC236}">
              <a16:creationId xmlns:a16="http://schemas.microsoft.com/office/drawing/2014/main" id="{7E7F06D4-89FB-49A5-87C2-C1186F6367A3}"/>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7" name="Drop Down 24" hidden="1">
          <a:extLst>
            <a:ext uri="{63B3BB69-23CF-44E3-9099-C40C66FF867C}">
              <a14:compatExt xmlns:a14="http://schemas.microsoft.com/office/drawing/2010/main" spid="_x0000_s2072"/>
            </a:ext>
            <a:ext uri="{FF2B5EF4-FFF2-40B4-BE49-F238E27FC236}">
              <a16:creationId xmlns:a16="http://schemas.microsoft.com/office/drawing/2014/main" id="{6520DB1C-C1FE-40ED-9FEA-2189ED3B4535}"/>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8" name="Drop Down 24" hidden="1">
          <a:extLst>
            <a:ext uri="{63B3BB69-23CF-44E3-9099-C40C66FF867C}">
              <a14:compatExt xmlns:a14="http://schemas.microsoft.com/office/drawing/2010/main" spid="_x0000_s2072"/>
            </a:ext>
            <a:ext uri="{FF2B5EF4-FFF2-40B4-BE49-F238E27FC236}">
              <a16:creationId xmlns:a16="http://schemas.microsoft.com/office/drawing/2014/main" id="{A763E9EE-2321-4387-8265-376713515BB4}"/>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39" name="Drop Down 24" hidden="1">
          <a:extLst>
            <a:ext uri="{63B3BB69-23CF-44E3-9099-C40C66FF867C}">
              <a14:compatExt xmlns:a14="http://schemas.microsoft.com/office/drawing/2010/main" spid="_x0000_s2072"/>
            </a:ext>
            <a:ext uri="{FF2B5EF4-FFF2-40B4-BE49-F238E27FC236}">
              <a16:creationId xmlns:a16="http://schemas.microsoft.com/office/drawing/2014/main" id="{A5FCF24C-9393-4DE7-8AF0-84B22B73FF57}"/>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0" name="Drop Down 24" hidden="1">
          <a:extLst>
            <a:ext uri="{63B3BB69-23CF-44E3-9099-C40C66FF867C}">
              <a14:compatExt xmlns:a14="http://schemas.microsoft.com/office/drawing/2010/main" spid="_x0000_s2072"/>
            </a:ext>
            <a:ext uri="{FF2B5EF4-FFF2-40B4-BE49-F238E27FC236}">
              <a16:creationId xmlns:a16="http://schemas.microsoft.com/office/drawing/2014/main" id="{4DEA52C3-BB18-4355-9A5C-31A391080CB8}"/>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1" name="Drop Down 24" hidden="1">
          <a:extLst>
            <a:ext uri="{63B3BB69-23CF-44E3-9099-C40C66FF867C}">
              <a14:compatExt xmlns:a14="http://schemas.microsoft.com/office/drawing/2010/main" spid="_x0000_s2072"/>
            </a:ext>
            <a:ext uri="{FF2B5EF4-FFF2-40B4-BE49-F238E27FC236}">
              <a16:creationId xmlns:a16="http://schemas.microsoft.com/office/drawing/2014/main" id="{D4E5A13B-D17C-48B4-9423-289D28B41B1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2" name="Drop Down 24" hidden="1">
          <a:extLst>
            <a:ext uri="{63B3BB69-23CF-44E3-9099-C40C66FF867C}">
              <a14:compatExt xmlns:a14="http://schemas.microsoft.com/office/drawing/2010/main" spid="_x0000_s2072"/>
            </a:ext>
            <a:ext uri="{FF2B5EF4-FFF2-40B4-BE49-F238E27FC236}">
              <a16:creationId xmlns:a16="http://schemas.microsoft.com/office/drawing/2014/main" id="{5D5F6A19-2FBE-4B4E-B543-66FB498A1B01}"/>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3" name="Drop Down 24" hidden="1">
          <a:extLst>
            <a:ext uri="{63B3BB69-23CF-44E3-9099-C40C66FF867C}">
              <a14:compatExt xmlns:a14="http://schemas.microsoft.com/office/drawing/2010/main" spid="_x0000_s2072"/>
            </a:ext>
            <a:ext uri="{FF2B5EF4-FFF2-40B4-BE49-F238E27FC236}">
              <a16:creationId xmlns:a16="http://schemas.microsoft.com/office/drawing/2014/main" id="{0FCCB30C-103E-4A06-89EC-76437FC6625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4" name="Drop Down 24" hidden="1">
          <a:extLst>
            <a:ext uri="{63B3BB69-23CF-44E3-9099-C40C66FF867C}">
              <a14:compatExt xmlns:a14="http://schemas.microsoft.com/office/drawing/2010/main" spid="_x0000_s2072"/>
            </a:ext>
            <a:ext uri="{FF2B5EF4-FFF2-40B4-BE49-F238E27FC236}">
              <a16:creationId xmlns:a16="http://schemas.microsoft.com/office/drawing/2014/main" id="{1032F76F-6B60-4DD3-9404-69AFBE0E6000}"/>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5" name="Drop Down 24" hidden="1">
          <a:extLst>
            <a:ext uri="{63B3BB69-23CF-44E3-9099-C40C66FF867C}">
              <a14:compatExt xmlns:a14="http://schemas.microsoft.com/office/drawing/2010/main" spid="_x0000_s2072"/>
            </a:ext>
            <a:ext uri="{FF2B5EF4-FFF2-40B4-BE49-F238E27FC236}">
              <a16:creationId xmlns:a16="http://schemas.microsoft.com/office/drawing/2014/main" id="{C4D5C30B-D7E5-4536-A7E9-41DE4DC3E4DE}"/>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6" name="Drop Down 24" hidden="1">
          <a:extLst>
            <a:ext uri="{63B3BB69-23CF-44E3-9099-C40C66FF867C}">
              <a14:compatExt xmlns:a14="http://schemas.microsoft.com/office/drawing/2010/main" spid="_x0000_s2072"/>
            </a:ext>
            <a:ext uri="{FF2B5EF4-FFF2-40B4-BE49-F238E27FC236}">
              <a16:creationId xmlns:a16="http://schemas.microsoft.com/office/drawing/2014/main" id="{585B13A2-00B2-44A4-9288-D311B28F48E7}"/>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7" name="Drop Down 24" hidden="1">
          <a:extLst>
            <a:ext uri="{63B3BB69-23CF-44E3-9099-C40C66FF867C}">
              <a14:compatExt xmlns:a14="http://schemas.microsoft.com/office/drawing/2010/main" spid="_x0000_s2072"/>
            </a:ext>
            <a:ext uri="{FF2B5EF4-FFF2-40B4-BE49-F238E27FC236}">
              <a16:creationId xmlns:a16="http://schemas.microsoft.com/office/drawing/2014/main" id="{64BF5B56-F2C2-49E3-BE2A-522B2D64934C}"/>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8" name="Drop Down 24" hidden="1">
          <a:extLst>
            <a:ext uri="{63B3BB69-23CF-44E3-9099-C40C66FF867C}">
              <a14:compatExt xmlns:a14="http://schemas.microsoft.com/office/drawing/2010/main" spid="_x0000_s2072"/>
            </a:ext>
            <a:ext uri="{FF2B5EF4-FFF2-40B4-BE49-F238E27FC236}">
              <a16:creationId xmlns:a16="http://schemas.microsoft.com/office/drawing/2014/main" id="{B20844A2-FE50-4E01-8FD9-AE1373927052}"/>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49" name="Drop Down 24" hidden="1">
          <a:extLst>
            <a:ext uri="{63B3BB69-23CF-44E3-9099-C40C66FF867C}">
              <a14:compatExt xmlns:a14="http://schemas.microsoft.com/office/drawing/2010/main" spid="_x0000_s2072"/>
            </a:ext>
            <a:ext uri="{FF2B5EF4-FFF2-40B4-BE49-F238E27FC236}">
              <a16:creationId xmlns:a16="http://schemas.microsoft.com/office/drawing/2014/main" id="{919E6B8B-474B-4F60-84FA-BE5A997B7E56}"/>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0" name="Drop Down 24" hidden="1">
          <a:extLst>
            <a:ext uri="{63B3BB69-23CF-44E3-9099-C40C66FF867C}">
              <a14:compatExt xmlns:a14="http://schemas.microsoft.com/office/drawing/2010/main" spid="_x0000_s2072"/>
            </a:ext>
            <a:ext uri="{FF2B5EF4-FFF2-40B4-BE49-F238E27FC236}">
              <a16:creationId xmlns:a16="http://schemas.microsoft.com/office/drawing/2014/main" id="{078F7B9A-3C61-4924-BB55-C8CECCA222E0}"/>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1" name="Drop Down 24" hidden="1">
          <a:extLst>
            <a:ext uri="{63B3BB69-23CF-44E3-9099-C40C66FF867C}">
              <a14:compatExt xmlns:a14="http://schemas.microsoft.com/office/drawing/2010/main" spid="_x0000_s2072"/>
            </a:ext>
            <a:ext uri="{FF2B5EF4-FFF2-40B4-BE49-F238E27FC236}">
              <a16:creationId xmlns:a16="http://schemas.microsoft.com/office/drawing/2014/main" id="{BA5540E3-41C7-4457-A1A7-5045A146C29A}"/>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2" name="Drop Down 24" hidden="1">
          <a:extLst>
            <a:ext uri="{63B3BB69-23CF-44E3-9099-C40C66FF867C}">
              <a14:compatExt xmlns:a14="http://schemas.microsoft.com/office/drawing/2010/main" spid="_x0000_s2072"/>
            </a:ext>
            <a:ext uri="{FF2B5EF4-FFF2-40B4-BE49-F238E27FC236}">
              <a16:creationId xmlns:a16="http://schemas.microsoft.com/office/drawing/2014/main" id="{06039C73-1D5A-4B4B-9B21-655D9EA2438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3" name="Drop Down 24" hidden="1">
          <a:extLst>
            <a:ext uri="{63B3BB69-23CF-44E3-9099-C40C66FF867C}">
              <a14:compatExt xmlns:a14="http://schemas.microsoft.com/office/drawing/2010/main" spid="_x0000_s2072"/>
            </a:ext>
            <a:ext uri="{FF2B5EF4-FFF2-40B4-BE49-F238E27FC236}">
              <a16:creationId xmlns:a16="http://schemas.microsoft.com/office/drawing/2014/main" id="{CA60C90D-AB93-46B6-B22A-87085F68138B}"/>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4" name="Drop Down 24" hidden="1">
          <a:extLst>
            <a:ext uri="{63B3BB69-23CF-44E3-9099-C40C66FF867C}">
              <a14:compatExt xmlns:a14="http://schemas.microsoft.com/office/drawing/2010/main" spid="_x0000_s2072"/>
            </a:ext>
            <a:ext uri="{FF2B5EF4-FFF2-40B4-BE49-F238E27FC236}">
              <a16:creationId xmlns:a16="http://schemas.microsoft.com/office/drawing/2014/main" id="{9D613ED6-7CAD-40CB-B751-645D936B1430}"/>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5" name="Drop Down 24" hidden="1">
          <a:extLst>
            <a:ext uri="{63B3BB69-23CF-44E3-9099-C40C66FF867C}">
              <a14:compatExt xmlns:a14="http://schemas.microsoft.com/office/drawing/2010/main" spid="_x0000_s2072"/>
            </a:ext>
            <a:ext uri="{FF2B5EF4-FFF2-40B4-BE49-F238E27FC236}">
              <a16:creationId xmlns:a16="http://schemas.microsoft.com/office/drawing/2014/main" id="{AA6B8F27-8B05-49F9-944A-D3CE52704F1B}"/>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6" name="Drop Down 24" hidden="1">
          <a:extLst>
            <a:ext uri="{63B3BB69-23CF-44E3-9099-C40C66FF867C}">
              <a14:compatExt xmlns:a14="http://schemas.microsoft.com/office/drawing/2010/main" spid="_x0000_s2072"/>
            </a:ext>
            <a:ext uri="{FF2B5EF4-FFF2-40B4-BE49-F238E27FC236}">
              <a16:creationId xmlns:a16="http://schemas.microsoft.com/office/drawing/2014/main" id="{7B91FB5A-4997-4D83-A1FE-ED058BB84561}"/>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7" name="Drop Down 24" hidden="1">
          <a:extLst>
            <a:ext uri="{63B3BB69-23CF-44E3-9099-C40C66FF867C}">
              <a14:compatExt xmlns:a14="http://schemas.microsoft.com/office/drawing/2010/main" spid="_x0000_s2072"/>
            </a:ext>
            <a:ext uri="{FF2B5EF4-FFF2-40B4-BE49-F238E27FC236}">
              <a16:creationId xmlns:a16="http://schemas.microsoft.com/office/drawing/2014/main" id="{7A85D732-7B04-464A-B3D4-2AC65195CE8F}"/>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8" name="Drop Down 24" hidden="1">
          <a:extLst>
            <a:ext uri="{63B3BB69-23CF-44E3-9099-C40C66FF867C}">
              <a14:compatExt xmlns:a14="http://schemas.microsoft.com/office/drawing/2010/main" spid="_x0000_s2072"/>
            </a:ext>
            <a:ext uri="{FF2B5EF4-FFF2-40B4-BE49-F238E27FC236}">
              <a16:creationId xmlns:a16="http://schemas.microsoft.com/office/drawing/2014/main" id="{3142D1F8-08EB-4448-8AC6-423861394CAE}"/>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59" name="Drop Down 24" hidden="1">
          <a:extLst>
            <a:ext uri="{63B3BB69-23CF-44E3-9099-C40C66FF867C}">
              <a14:compatExt xmlns:a14="http://schemas.microsoft.com/office/drawing/2010/main" spid="_x0000_s2072"/>
            </a:ext>
            <a:ext uri="{FF2B5EF4-FFF2-40B4-BE49-F238E27FC236}">
              <a16:creationId xmlns:a16="http://schemas.microsoft.com/office/drawing/2014/main" id="{51B69D5B-FCCF-4541-BCBB-2BAB96CB03A6}"/>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0" name="Drop Down 24" hidden="1">
          <a:extLst>
            <a:ext uri="{63B3BB69-23CF-44E3-9099-C40C66FF867C}">
              <a14:compatExt xmlns:a14="http://schemas.microsoft.com/office/drawing/2010/main" spid="_x0000_s2072"/>
            </a:ext>
            <a:ext uri="{FF2B5EF4-FFF2-40B4-BE49-F238E27FC236}">
              <a16:creationId xmlns:a16="http://schemas.microsoft.com/office/drawing/2014/main" id="{DEE9074F-FDF1-4B03-BAA1-FBD79F011B66}"/>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1" name="Drop Down 24" hidden="1">
          <a:extLst>
            <a:ext uri="{63B3BB69-23CF-44E3-9099-C40C66FF867C}">
              <a14:compatExt xmlns:a14="http://schemas.microsoft.com/office/drawing/2010/main" spid="_x0000_s2072"/>
            </a:ext>
            <a:ext uri="{FF2B5EF4-FFF2-40B4-BE49-F238E27FC236}">
              <a16:creationId xmlns:a16="http://schemas.microsoft.com/office/drawing/2014/main" id="{81475948-B865-448E-9954-E624AB539C0F}"/>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2" name="Drop Down 24" hidden="1">
          <a:extLst>
            <a:ext uri="{63B3BB69-23CF-44E3-9099-C40C66FF867C}">
              <a14:compatExt xmlns:a14="http://schemas.microsoft.com/office/drawing/2010/main" spid="_x0000_s2072"/>
            </a:ext>
            <a:ext uri="{FF2B5EF4-FFF2-40B4-BE49-F238E27FC236}">
              <a16:creationId xmlns:a16="http://schemas.microsoft.com/office/drawing/2014/main" id="{CAFC1DE8-6800-45CE-AF41-BBECD19E1D2B}"/>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3" name="Drop Down 24" hidden="1">
          <a:extLst>
            <a:ext uri="{63B3BB69-23CF-44E3-9099-C40C66FF867C}">
              <a14:compatExt xmlns:a14="http://schemas.microsoft.com/office/drawing/2010/main" spid="_x0000_s2072"/>
            </a:ext>
            <a:ext uri="{FF2B5EF4-FFF2-40B4-BE49-F238E27FC236}">
              <a16:creationId xmlns:a16="http://schemas.microsoft.com/office/drawing/2014/main" id="{3A795575-1913-45B6-9E8B-F7A78CB140F8}"/>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4" name="Drop Down 24" hidden="1">
          <a:extLst>
            <a:ext uri="{63B3BB69-23CF-44E3-9099-C40C66FF867C}">
              <a14:compatExt xmlns:a14="http://schemas.microsoft.com/office/drawing/2010/main" spid="_x0000_s2072"/>
            </a:ext>
            <a:ext uri="{FF2B5EF4-FFF2-40B4-BE49-F238E27FC236}">
              <a16:creationId xmlns:a16="http://schemas.microsoft.com/office/drawing/2014/main" id="{D3C794FD-D599-477D-A8F7-625044EA155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5" name="Drop Down 24" hidden="1">
          <a:extLst>
            <a:ext uri="{63B3BB69-23CF-44E3-9099-C40C66FF867C}">
              <a14:compatExt xmlns:a14="http://schemas.microsoft.com/office/drawing/2010/main" spid="_x0000_s2072"/>
            </a:ext>
            <a:ext uri="{FF2B5EF4-FFF2-40B4-BE49-F238E27FC236}">
              <a16:creationId xmlns:a16="http://schemas.microsoft.com/office/drawing/2014/main" id="{62367847-2C40-4D88-A56B-B4CE7ACB8B4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6" name="Drop Down 24" hidden="1">
          <a:extLst>
            <a:ext uri="{63B3BB69-23CF-44E3-9099-C40C66FF867C}">
              <a14:compatExt xmlns:a14="http://schemas.microsoft.com/office/drawing/2010/main" spid="_x0000_s2072"/>
            </a:ext>
            <a:ext uri="{FF2B5EF4-FFF2-40B4-BE49-F238E27FC236}">
              <a16:creationId xmlns:a16="http://schemas.microsoft.com/office/drawing/2014/main" id="{683A19E8-15FF-4084-BB0A-798EC0AD0E1B}"/>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7" name="Drop Down 24" hidden="1">
          <a:extLst>
            <a:ext uri="{63B3BB69-23CF-44E3-9099-C40C66FF867C}">
              <a14:compatExt xmlns:a14="http://schemas.microsoft.com/office/drawing/2010/main" spid="_x0000_s2072"/>
            </a:ext>
            <a:ext uri="{FF2B5EF4-FFF2-40B4-BE49-F238E27FC236}">
              <a16:creationId xmlns:a16="http://schemas.microsoft.com/office/drawing/2014/main" id="{CAECE238-DBC1-4147-A486-6E3E6E23CC15}"/>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8" name="Drop Down 24" hidden="1">
          <a:extLst>
            <a:ext uri="{63B3BB69-23CF-44E3-9099-C40C66FF867C}">
              <a14:compatExt xmlns:a14="http://schemas.microsoft.com/office/drawing/2010/main" spid="_x0000_s2072"/>
            </a:ext>
            <a:ext uri="{FF2B5EF4-FFF2-40B4-BE49-F238E27FC236}">
              <a16:creationId xmlns:a16="http://schemas.microsoft.com/office/drawing/2014/main" id="{AA59F577-8E3E-4ACE-B8F8-86D4397F64DC}"/>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69" name="Drop Down 24" hidden="1">
          <a:extLst>
            <a:ext uri="{63B3BB69-23CF-44E3-9099-C40C66FF867C}">
              <a14:compatExt xmlns:a14="http://schemas.microsoft.com/office/drawing/2010/main" spid="_x0000_s2072"/>
            </a:ext>
            <a:ext uri="{FF2B5EF4-FFF2-40B4-BE49-F238E27FC236}">
              <a16:creationId xmlns:a16="http://schemas.microsoft.com/office/drawing/2014/main" id="{750D2669-E7D3-4206-9A61-1B75CC45B864}"/>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0" name="Drop Down 24" hidden="1">
          <a:extLst>
            <a:ext uri="{63B3BB69-23CF-44E3-9099-C40C66FF867C}">
              <a14:compatExt xmlns:a14="http://schemas.microsoft.com/office/drawing/2010/main" spid="_x0000_s2072"/>
            </a:ext>
            <a:ext uri="{FF2B5EF4-FFF2-40B4-BE49-F238E27FC236}">
              <a16:creationId xmlns:a16="http://schemas.microsoft.com/office/drawing/2014/main" id="{E9FAA2B5-C773-4B61-BFCF-C73660E14252}"/>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1" name="Drop Down 24" hidden="1">
          <a:extLst>
            <a:ext uri="{63B3BB69-23CF-44E3-9099-C40C66FF867C}">
              <a14:compatExt xmlns:a14="http://schemas.microsoft.com/office/drawing/2010/main" spid="_x0000_s2072"/>
            </a:ext>
            <a:ext uri="{FF2B5EF4-FFF2-40B4-BE49-F238E27FC236}">
              <a16:creationId xmlns:a16="http://schemas.microsoft.com/office/drawing/2014/main" id="{3966269D-5ED3-4C85-BFCF-537770F1702F}"/>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2" name="Drop Down 24" hidden="1">
          <a:extLst>
            <a:ext uri="{63B3BB69-23CF-44E3-9099-C40C66FF867C}">
              <a14:compatExt xmlns:a14="http://schemas.microsoft.com/office/drawing/2010/main" spid="_x0000_s2072"/>
            </a:ext>
            <a:ext uri="{FF2B5EF4-FFF2-40B4-BE49-F238E27FC236}">
              <a16:creationId xmlns:a16="http://schemas.microsoft.com/office/drawing/2014/main" id="{03730A5A-729F-47F7-80B0-F89F5B132898}"/>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3" name="Drop Down 24" hidden="1">
          <a:extLst>
            <a:ext uri="{63B3BB69-23CF-44E3-9099-C40C66FF867C}">
              <a14:compatExt xmlns:a14="http://schemas.microsoft.com/office/drawing/2010/main" spid="_x0000_s2072"/>
            </a:ext>
            <a:ext uri="{FF2B5EF4-FFF2-40B4-BE49-F238E27FC236}">
              <a16:creationId xmlns:a16="http://schemas.microsoft.com/office/drawing/2014/main" id="{AD362AD1-397F-49C1-9538-EADFB25545D2}"/>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4" name="Drop Down 24" hidden="1">
          <a:extLst>
            <a:ext uri="{63B3BB69-23CF-44E3-9099-C40C66FF867C}">
              <a14:compatExt xmlns:a14="http://schemas.microsoft.com/office/drawing/2010/main" spid="_x0000_s2072"/>
            </a:ext>
            <a:ext uri="{FF2B5EF4-FFF2-40B4-BE49-F238E27FC236}">
              <a16:creationId xmlns:a16="http://schemas.microsoft.com/office/drawing/2014/main" id="{7ACA53FA-BC81-4EE7-A1CF-3CD9532C4340}"/>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5" name="Drop Down 24" hidden="1">
          <a:extLst>
            <a:ext uri="{63B3BB69-23CF-44E3-9099-C40C66FF867C}">
              <a14:compatExt xmlns:a14="http://schemas.microsoft.com/office/drawing/2010/main" spid="_x0000_s2072"/>
            </a:ext>
            <a:ext uri="{FF2B5EF4-FFF2-40B4-BE49-F238E27FC236}">
              <a16:creationId xmlns:a16="http://schemas.microsoft.com/office/drawing/2014/main" id="{5E1D6F68-3943-4AA8-A0BE-161DC0685BC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6" name="Drop Down 24" hidden="1">
          <a:extLst>
            <a:ext uri="{63B3BB69-23CF-44E3-9099-C40C66FF867C}">
              <a14:compatExt xmlns:a14="http://schemas.microsoft.com/office/drawing/2010/main" spid="_x0000_s2072"/>
            </a:ext>
            <a:ext uri="{FF2B5EF4-FFF2-40B4-BE49-F238E27FC236}">
              <a16:creationId xmlns:a16="http://schemas.microsoft.com/office/drawing/2014/main" id="{27B1BC68-1CC8-4F48-A2A1-7DCB1511FACE}"/>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7" name="Drop Down 24" hidden="1">
          <a:extLst>
            <a:ext uri="{63B3BB69-23CF-44E3-9099-C40C66FF867C}">
              <a14:compatExt xmlns:a14="http://schemas.microsoft.com/office/drawing/2010/main" spid="_x0000_s2072"/>
            </a:ext>
            <a:ext uri="{FF2B5EF4-FFF2-40B4-BE49-F238E27FC236}">
              <a16:creationId xmlns:a16="http://schemas.microsoft.com/office/drawing/2014/main" id="{14A815D8-1A8D-4265-9158-F6162466BA0A}"/>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8" name="Drop Down 24" hidden="1">
          <a:extLst>
            <a:ext uri="{63B3BB69-23CF-44E3-9099-C40C66FF867C}">
              <a14:compatExt xmlns:a14="http://schemas.microsoft.com/office/drawing/2010/main" spid="_x0000_s2072"/>
            </a:ext>
            <a:ext uri="{FF2B5EF4-FFF2-40B4-BE49-F238E27FC236}">
              <a16:creationId xmlns:a16="http://schemas.microsoft.com/office/drawing/2014/main" id="{2ECA057C-D132-4609-A289-FDDDDAA77BC7}"/>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79" name="Drop Down 24" hidden="1">
          <a:extLst>
            <a:ext uri="{63B3BB69-23CF-44E3-9099-C40C66FF867C}">
              <a14:compatExt xmlns:a14="http://schemas.microsoft.com/office/drawing/2010/main" spid="_x0000_s2072"/>
            </a:ext>
            <a:ext uri="{FF2B5EF4-FFF2-40B4-BE49-F238E27FC236}">
              <a16:creationId xmlns:a16="http://schemas.microsoft.com/office/drawing/2014/main" id="{078F3C30-495C-449A-AA09-DF38E73D54A6}"/>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0" name="Drop Down 24" hidden="1">
          <a:extLst>
            <a:ext uri="{63B3BB69-23CF-44E3-9099-C40C66FF867C}">
              <a14:compatExt xmlns:a14="http://schemas.microsoft.com/office/drawing/2010/main" spid="_x0000_s2072"/>
            </a:ext>
            <a:ext uri="{FF2B5EF4-FFF2-40B4-BE49-F238E27FC236}">
              <a16:creationId xmlns:a16="http://schemas.microsoft.com/office/drawing/2014/main" id="{F922F76F-8B4E-462A-A6EF-35DD0254D54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1" name="Drop Down 24" hidden="1">
          <a:extLst>
            <a:ext uri="{63B3BB69-23CF-44E3-9099-C40C66FF867C}">
              <a14:compatExt xmlns:a14="http://schemas.microsoft.com/office/drawing/2010/main" spid="_x0000_s2072"/>
            </a:ext>
            <a:ext uri="{FF2B5EF4-FFF2-40B4-BE49-F238E27FC236}">
              <a16:creationId xmlns:a16="http://schemas.microsoft.com/office/drawing/2014/main" id="{4A0AFB17-C24B-4CD6-B9FE-F05DD86260BC}"/>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2" name="Drop Down 24" hidden="1">
          <a:extLst>
            <a:ext uri="{63B3BB69-23CF-44E3-9099-C40C66FF867C}">
              <a14:compatExt xmlns:a14="http://schemas.microsoft.com/office/drawing/2010/main" spid="_x0000_s2072"/>
            </a:ext>
            <a:ext uri="{FF2B5EF4-FFF2-40B4-BE49-F238E27FC236}">
              <a16:creationId xmlns:a16="http://schemas.microsoft.com/office/drawing/2014/main" id="{68919B0F-B00E-4D2D-AB31-D4136092C28B}"/>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3" name="Drop Down 24" hidden="1">
          <a:extLst>
            <a:ext uri="{63B3BB69-23CF-44E3-9099-C40C66FF867C}">
              <a14:compatExt xmlns:a14="http://schemas.microsoft.com/office/drawing/2010/main" spid="_x0000_s2072"/>
            </a:ext>
            <a:ext uri="{FF2B5EF4-FFF2-40B4-BE49-F238E27FC236}">
              <a16:creationId xmlns:a16="http://schemas.microsoft.com/office/drawing/2014/main" id="{765D4C0C-70E1-4897-864B-F63208ADF41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4" name="Drop Down 24" hidden="1">
          <a:extLst>
            <a:ext uri="{63B3BB69-23CF-44E3-9099-C40C66FF867C}">
              <a14:compatExt xmlns:a14="http://schemas.microsoft.com/office/drawing/2010/main" spid="_x0000_s2072"/>
            </a:ext>
            <a:ext uri="{FF2B5EF4-FFF2-40B4-BE49-F238E27FC236}">
              <a16:creationId xmlns:a16="http://schemas.microsoft.com/office/drawing/2014/main" id="{3F767B5C-6C9F-49A7-9F2A-C0029704257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5" name="Drop Down 24" hidden="1">
          <a:extLst>
            <a:ext uri="{63B3BB69-23CF-44E3-9099-C40C66FF867C}">
              <a14:compatExt xmlns:a14="http://schemas.microsoft.com/office/drawing/2010/main" spid="_x0000_s2072"/>
            </a:ext>
            <a:ext uri="{FF2B5EF4-FFF2-40B4-BE49-F238E27FC236}">
              <a16:creationId xmlns:a16="http://schemas.microsoft.com/office/drawing/2014/main" id="{3A2A21D2-0C09-4ABF-936E-6245B8B25A05}"/>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6" name="Drop Down 24" hidden="1">
          <a:extLst>
            <a:ext uri="{63B3BB69-23CF-44E3-9099-C40C66FF867C}">
              <a14:compatExt xmlns:a14="http://schemas.microsoft.com/office/drawing/2010/main" spid="_x0000_s2072"/>
            </a:ext>
            <a:ext uri="{FF2B5EF4-FFF2-40B4-BE49-F238E27FC236}">
              <a16:creationId xmlns:a16="http://schemas.microsoft.com/office/drawing/2014/main" id="{75313E5F-C967-458A-B16D-59635E1EA30D}"/>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7" name="Drop Down 24" hidden="1">
          <a:extLst>
            <a:ext uri="{63B3BB69-23CF-44E3-9099-C40C66FF867C}">
              <a14:compatExt xmlns:a14="http://schemas.microsoft.com/office/drawing/2010/main" spid="_x0000_s2072"/>
            </a:ext>
            <a:ext uri="{FF2B5EF4-FFF2-40B4-BE49-F238E27FC236}">
              <a16:creationId xmlns:a16="http://schemas.microsoft.com/office/drawing/2014/main" id="{EE2B837A-BA94-4863-8E48-767DC15DDC75}"/>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8" name="Drop Down 24" hidden="1">
          <a:extLst>
            <a:ext uri="{63B3BB69-23CF-44E3-9099-C40C66FF867C}">
              <a14:compatExt xmlns:a14="http://schemas.microsoft.com/office/drawing/2010/main" spid="_x0000_s2072"/>
            </a:ext>
            <a:ext uri="{FF2B5EF4-FFF2-40B4-BE49-F238E27FC236}">
              <a16:creationId xmlns:a16="http://schemas.microsoft.com/office/drawing/2014/main" id="{B9E659A3-87BD-4D7B-86D4-69286EFC725B}"/>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89" name="Drop Down 24" hidden="1">
          <a:extLst>
            <a:ext uri="{63B3BB69-23CF-44E3-9099-C40C66FF867C}">
              <a14:compatExt xmlns:a14="http://schemas.microsoft.com/office/drawing/2010/main" spid="_x0000_s2072"/>
            </a:ext>
            <a:ext uri="{FF2B5EF4-FFF2-40B4-BE49-F238E27FC236}">
              <a16:creationId xmlns:a16="http://schemas.microsoft.com/office/drawing/2014/main" id="{4C68CB99-720D-49FD-8CDF-A4B3DCB1A924}"/>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0" name="Drop Down 24" hidden="1">
          <a:extLst>
            <a:ext uri="{63B3BB69-23CF-44E3-9099-C40C66FF867C}">
              <a14:compatExt xmlns:a14="http://schemas.microsoft.com/office/drawing/2010/main" spid="_x0000_s2072"/>
            </a:ext>
            <a:ext uri="{FF2B5EF4-FFF2-40B4-BE49-F238E27FC236}">
              <a16:creationId xmlns:a16="http://schemas.microsoft.com/office/drawing/2014/main" id="{0B2C1C85-A808-47CB-A323-8EEB8075062C}"/>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1" name="Drop Down 24" hidden="1">
          <a:extLst>
            <a:ext uri="{63B3BB69-23CF-44E3-9099-C40C66FF867C}">
              <a14:compatExt xmlns:a14="http://schemas.microsoft.com/office/drawing/2010/main" spid="_x0000_s2072"/>
            </a:ext>
            <a:ext uri="{FF2B5EF4-FFF2-40B4-BE49-F238E27FC236}">
              <a16:creationId xmlns:a16="http://schemas.microsoft.com/office/drawing/2014/main" id="{4469AAFD-5F05-43AF-82F6-DB4DAE4EAF02}"/>
            </a:ext>
          </a:extLst>
        </xdr:cNvPr>
        <xdr:cNvSpPr/>
      </xdr:nvSpPr>
      <xdr:spPr bwMode="auto">
        <a:xfrm>
          <a:off x="4612341" y="1251114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2" name="Drop Down 24" hidden="1">
          <a:extLst>
            <a:ext uri="{63B3BB69-23CF-44E3-9099-C40C66FF867C}">
              <a14:compatExt xmlns:a14="http://schemas.microsoft.com/office/drawing/2010/main" spid="_x0000_s2072"/>
            </a:ext>
            <a:ext uri="{FF2B5EF4-FFF2-40B4-BE49-F238E27FC236}">
              <a16:creationId xmlns:a16="http://schemas.microsoft.com/office/drawing/2014/main" id="{C565F887-EAA8-4FBC-82CA-0078E22E85DF}"/>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3" name="Drop Down 24" hidden="1">
          <a:extLst>
            <a:ext uri="{63B3BB69-23CF-44E3-9099-C40C66FF867C}">
              <a14:compatExt xmlns:a14="http://schemas.microsoft.com/office/drawing/2010/main" spid="_x0000_s2072"/>
            </a:ext>
            <a:ext uri="{FF2B5EF4-FFF2-40B4-BE49-F238E27FC236}">
              <a16:creationId xmlns:a16="http://schemas.microsoft.com/office/drawing/2014/main" id="{A676AE0B-3E70-4D54-BCF3-C4D7B740EAA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4" name="Drop Down 24" hidden="1">
          <a:extLst>
            <a:ext uri="{63B3BB69-23CF-44E3-9099-C40C66FF867C}">
              <a14:compatExt xmlns:a14="http://schemas.microsoft.com/office/drawing/2010/main" spid="_x0000_s2072"/>
            </a:ext>
            <a:ext uri="{FF2B5EF4-FFF2-40B4-BE49-F238E27FC236}">
              <a16:creationId xmlns:a16="http://schemas.microsoft.com/office/drawing/2014/main" id="{87CFFAFF-5DC4-405C-8556-1721C1EBAE1C}"/>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5" name="Drop Down 24" hidden="1">
          <a:extLst>
            <a:ext uri="{63B3BB69-23CF-44E3-9099-C40C66FF867C}">
              <a14:compatExt xmlns:a14="http://schemas.microsoft.com/office/drawing/2010/main" spid="_x0000_s2072"/>
            </a:ext>
            <a:ext uri="{FF2B5EF4-FFF2-40B4-BE49-F238E27FC236}">
              <a16:creationId xmlns:a16="http://schemas.microsoft.com/office/drawing/2014/main" id="{C6ECF08A-02A7-4D29-8E28-EA6B88ADA2A4}"/>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6" name="Drop Down 24" hidden="1">
          <a:extLst>
            <a:ext uri="{63B3BB69-23CF-44E3-9099-C40C66FF867C}">
              <a14:compatExt xmlns:a14="http://schemas.microsoft.com/office/drawing/2010/main" spid="_x0000_s2072"/>
            </a:ext>
            <a:ext uri="{FF2B5EF4-FFF2-40B4-BE49-F238E27FC236}">
              <a16:creationId xmlns:a16="http://schemas.microsoft.com/office/drawing/2014/main" id="{AAD0C1A8-FCFD-4309-A0F3-B1E75B5EA48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7" name="Drop Down 24" hidden="1">
          <a:extLst>
            <a:ext uri="{63B3BB69-23CF-44E3-9099-C40C66FF867C}">
              <a14:compatExt xmlns:a14="http://schemas.microsoft.com/office/drawing/2010/main" spid="_x0000_s2072"/>
            </a:ext>
            <a:ext uri="{FF2B5EF4-FFF2-40B4-BE49-F238E27FC236}">
              <a16:creationId xmlns:a16="http://schemas.microsoft.com/office/drawing/2014/main" id="{FF829CF8-11B7-4D1B-8992-6E209A83F017}"/>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8" name="Drop Down 24" hidden="1">
          <a:extLst>
            <a:ext uri="{63B3BB69-23CF-44E3-9099-C40C66FF867C}">
              <a14:compatExt xmlns:a14="http://schemas.microsoft.com/office/drawing/2010/main" spid="_x0000_s2072"/>
            </a:ext>
            <a:ext uri="{FF2B5EF4-FFF2-40B4-BE49-F238E27FC236}">
              <a16:creationId xmlns:a16="http://schemas.microsoft.com/office/drawing/2014/main" id="{626081A3-328C-49D5-8571-0471FF0262AA}"/>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799" name="Drop Down 24" hidden="1">
          <a:extLst>
            <a:ext uri="{63B3BB69-23CF-44E3-9099-C40C66FF867C}">
              <a14:compatExt xmlns:a14="http://schemas.microsoft.com/office/drawing/2010/main" spid="_x0000_s2072"/>
            </a:ext>
            <a:ext uri="{FF2B5EF4-FFF2-40B4-BE49-F238E27FC236}">
              <a16:creationId xmlns:a16="http://schemas.microsoft.com/office/drawing/2014/main" id="{58DF7233-CA6A-451C-800C-DC9B83E15149}"/>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0" name="Drop Down 24" hidden="1">
          <a:extLst>
            <a:ext uri="{63B3BB69-23CF-44E3-9099-C40C66FF867C}">
              <a14:compatExt xmlns:a14="http://schemas.microsoft.com/office/drawing/2010/main" spid="_x0000_s2072"/>
            </a:ext>
            <a:ext uri="{FF2B5EF4-FFF2-40B4-BE49-F238E27FC236}">
              <a16:creationId xmlns:a16="http://schemas.microsoft.com/office/drawing/2014/main" id="{0FDC5CBE-ED1D-46C6-8FE0-A05328AA4D1B}"/>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1" name="Drop Down 24" hidden="1">
          <a:extLst>
            <a:ext uri="{63B3BB69-23CF-44E3-9099-C40C66FF867C}">
              <a14:compatExt xmlns:a14="http://schemas.microsoft.com/office/drawing/2010/main" spid="_x0000_s2072"/>
            </a:ext>
            <a:ext uri="{FF2B5EF4-FFF2-40B4-BE49-F238E27FC236}">
              <a16:creationId xmlns:a16="http://schemas.microsoft.com/office/drawing/2014/main" id="{8CE3401B-3E6C-4ACE-B0D6-FE4D42E40F3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2" name="Drop Down 24" hidden="1">
          <a:extLst>
            <a:ext uri="{63B3BB69-23CF-44E3-9099-C40C66FF867C}">
              <a14:compatExt xmlns:a14="http://schemas.microsoft.com/office/drawing/2010/main" spid="_x0000_s2072"/>
            </a:ext>
            <a:ext uri="{FF2B5EF4-FFF2-40B4-BE49-F238E27FC236}">
              <a16:creationId xmlns:a16="http://schemas.microsoft.com/office/drawing/2014/main" id="{4DEF21F1-FB79-493F-8D84-5102552E6605}"/>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3" name="Drop Down 24" hidden="1">
          <a:extLst>
            <a:ext uri="{63B3BB69-23CF-44E3-9099-C40C66FF867C}">
              <a14:compatExt xmlns:a14="http://schemas.microsoft.com/office/drawing/2010/main" spid="_x0000_s2072"/>
            </a:ext>
            <a:ext uri="{FF2B5EF4-FFF2-40B4-BE49-F238E27FC236}">
              <a16:creationId xmlns:a16="http://schemas.microsoft.com/office/drawing/2014/main" id="{6259A3E2-97B8-4002-ADDC-BE322A41ECA6}"/>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4" name="Drop Down 24" hidden="1">
          <a:extLst>
            <a:ext uri="{63B3BB69-23CF-44E3-9099-C40C66FF867C}">
              <a14:compatExt xmlns:a14="http://schemas.microsoft.com/office/drawing/2010/main" spid="_x0000_s2072"/>
            </a:ext>
            <a:ext uri="{FF2B5EF4-FFF2-40B4-BE49-F238E27FC236}">
              <a16:creationId xmlns:a16="http://schemas.microsoft.com/office/drawing/2014/main" id="{C137C3C1-4430-4DD1-959D-B72A96AD005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5" name="Drop Down 24" hidden="1">
          <a:extLst>
            <a:ext uri="{63B3BB69-23CF-44E3-9099-C40C66FF867C}">
              <a14:compatExt xmlns:a14="http://schemas.microsoft.com/office/drawing/2010/main" spid="_x0000_s2072"/>
            </a:ext>
            <a:ext uri="{FF2B5EF4-FFF2-40B4-BE49-F238E27FC236}">
              <a16:creationId xmlns:a16="http://schemas.microsoft.com/office/drawing/2014/main" id="{EA0C9849-E32E-4F37-ABA8-0CBA98D4E4A9}"/>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6" name="Drop Down 24" hidden="1">
          <a:extLst>
            <a:ext uri="{63B3BB69-23CF-44E3-9099-C40C66FF867C}">
              <a14:compatExt xmlns:a14="http://schemas.microsoft.com/office/drawing/2010/main" spid="_x0000_s2072"/>
            </a:ext>
            <a:ext uri="{FF2B5EF4-FFF2-40B4-BE49-F238E27FC236}">
              <a16:creationId xmlns:a16="http://schemas.microsoft.com/office/drawing/2014/main" id="{FE1A3A55-E35F-4059-BC68-5CBC11157A03}"/>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7" name="Drop Down 24" hidden="1">
          <a:extLst>
            <a:ext uri="{63B3BB69-23CF-44E3-9099-C40C66FF867C}">
              <a14:compatExt xmlns:a14="http://schemas.microsoft.com/office/drawing/2010/main" spid="_x0000_s2072"/>
            </a:ext>
            <a:ext uri="{FF2B5EF4-FFF2-40B4-BE49-F238E27FC236}">
              <a16:creationId xmlns:a16="http://schemas.microsoft.com/office/drawing/2014/main" id="{FBE0F5B4-EEEA-471B-AD7B-25C564E4FE60}"/>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8" name="Drop Down 24" hidden="1">
          <a:extLst>
            <a:ext uri="{63B3BB69-23CF-44E3-9099-C40C66FF867C}">
              <a14:compatExt xmlns:a14="http://schemas.microsoft.com/office/drawing/2010/main" spid="_x0000_s2072"/>
            </a:ext>
            <a:ext uri="{FF2B5EF4-FFF2-40B4-BE49-F238E27FC236}">
              <a16:creationId xmlns:a16="http://schemas.microsoft.com/office/drawing/2014/main" id="{3D3F7BDC-A175-4379-81E2-9AD4B812CE3F}"/>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09" name="Drop Down 24" hidden="1">
          <a:extLst>
            <a:ext uri="{63B3BB69-23CF-44E3-9099-C40C66FF867C}">
              <a14:compatExt xmlns:a14="http://schemas.microsoft.com/office/drawing/2010/main" spid="_x0000_s2072"/>
            </a:ext>
            <a:ext uri="{FF2B5EF4-FFF2-40B4-BE49-F238E27FC236}">
              <a16:creationId xmlns:a16="http://schemas.microsoft.com/office/drawing/2014/main" id="{88A089AD-6A63-415A-8CA8-0B3E6CD73BA7}"/>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0" name="Drop Down 24" hidden="1">
          <a:extLst>
            <a:ext uri="{63B3BB69-23CF-44E3-9099-C40C66FF867C}">
              <a14:compatExt xmlns:a14="http://schemas.microsoft.com/office/drawing/2010/main" spid="_x0000_s2072"/>
            </a:ext>
            <a:ext uri="{FF2B5EF4-FFF2-40B4-BE49-F238E27FC236}">
              <a16:creationId xmlns:a16="http://schemas.microsoft.com/office/drawing/2014/main" id="{E466353B-40F3-4B74-A774-A27270CCA5CB}"/>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1" name="Drop Down 24" hidden="1">
          <a:extLst>
            <a:ext uri="{63B3BB69-23CF-44E3-9099-C40C66FF867C}">
              <a14:compatExt xmlns:a14="http://schemas.microsoft.com/office/drawing/2010/main" spid="_x0000_s2072"/>
            </a:ext>
            <a:ext uri="{FF2B5EF4-FFF2-40B4-BE49-F238E27FC236}">
              <a16:creationId xmlns:a16="http://schemas.microsoft.com/office/drawing/2014/main" id="{40178935-1010-40F1-985B-D6A585EEC1C7}"/>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2" name="Drop Down 24" hidden="1">
          <a:extLst>
            <a:ext uri="{63B3BB69-23CF-44E3-9099-C40C66FF867C}">
              <a14:compatExt xmlns:a14="http://schemas.microsoft.com/office/drawing/2010/main" spid="_x0000_s2072"/>
            </a:ext>
            <a:ext uri="{FF2B5EF4-FFF2-40B4-BE49-F238E27FC236}">
              <a16:creationId xmlns:a16="http://schemas.microsoft.com/office/drawing/2014/main" id="{FA16E7D1-227A-4DFE-9FB9-902A3990E5CF}"/>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3" name="Drop Down 24" hidden="1">
          <a:extLst>
            <a:ext uri="{63B3BB69-23CF-44E3-9099-C40C66FF867C}">
              <a14:compatExt xmlns:a14="http://schemas.microsoft.com/office/drawing/2010/main" spid="_x0000_s2072"/>
            </a:ext>
            <a:ext uri="{FF2B5EF4-FFF2-40B4-BE49-F238E27FC236}">
              <a16:creationId xmlns:a16="http://schemas.microsoft.com/office/drawing/2014/main" id="{64A1FF48-8CF3-4793-ACE4-C63CC0B336C0}"/>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4" name="Drop Down 24" hidden="1">
          <a:extLst>
            <a:ext uri="{63B3BB69-23CF-44E3-9099-C40C66FF867C}">
              <a14:compatExt xmlns:a14="http://schemas.microsoft.com/office/drawing/2010/main" spid="_x0000_s2072"/>
            </a:ext>
            <a:ext uri="{FF2B5EF4-FFF2-40B4-BE49-F238E27FC236}">
              <a16:creationId xmlns:a16="http://schemas.microsoft.com/office/drawing/2014/main" id="{B8140A28-3F56-4041-92F0-0129E5A73A1D}"/>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5" name="Drop Down 24" hidden="1">
          <a:extLst>
            <a:ext uri="{63B3BB69-23CF-44E3-9099-C40C66FF867C}">
              <a14:compatExt xmlns:a14="http://schemas.microsoft.com/office/drawing/2010/main" spid="_x0000_s2072"/>
            </a:ext>
            <a:ext uri="{FF2B5EF4-FFF2-40B4-BE49-F238E27FC236}">
              <a16:creationId xmlns:a16="http://schemas.microsoft.com/office/drawing/2014/main" id="{CF0D7333-3847-45C9-BE05-310502917B9A}"/>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6" name="Drop Down 24" hidden="1">
          <a:extLst>
            <a:ext uri="{63B3BB69-23CF-44E3-9099-C40C66FF867C}">
              <a14:compatExt xmlns:a14="http://schemas.microsoft.com/office/drawing/2010/main" spid="_x0000_s2072"/>
            </a:ext>
            <a:ext uri="{FF2B5EF4-FFF2-40B4-BE49-F238E27FC236}">
              <a16:creationId xmlns:a16="http://schemas.microsoft.com/office/drawing/2014/main" id="{FFB809A2-1D10-4C84-9793-82391FABC7FF}"/>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7" name="Drop Down 24" hidden="1">
          <a:extLst>
            <a:ext uri="{63B3BB69-23CF-44E3-9099-C40C66FF867C}">
              <a14:compatExt xmlns:a14="http://schemas.microsoft.com/office/drawing/2010/main" spid="_x0000_s2072"/>
            </a:ext>
            <a:ext uri="{FF2B5EF4-FFF2-40B4-BE49-F238E27FC236}">
              <a16:creationId xmlns:a16="http://schemas.microsoft.com/office/drawing/2014/main" id="{B398E112-9305-4F11-A280-8AA40FFD541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8" name="Drop Down 24" hidden="1">
          <a:extLst>
            <a:ext uri="{63B3BB69-23CF-44E3-9099-C40C66FF867C}">
              <a14:compatExt xmlns:a14="http://schemas.microsoft.com/office/drawing/2010/main" spid="_x0000_s2072"/>
            </a:ext>
            <a:ext uri="{FF2B5EF4-FFF2-40B4-BE49-F238E27FC236}">
              <a16:creationId xmlns:a16="http://schemas.microsoft.com/office/drawing/2014/main" id="{DFBCFBBB-4A1B-4317-ACF4-3598B37A30A7}"/>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19" name="Drop Down 24" hidden="1">
          <a:extLst>
            <a:ext uri="{63B3BB69-23CF-44E3-9099-C40C66FF867C}">
              <a14:compatExt xmlns:a14="http://schemas.microsoft.com/office/drawing/2010/main" spid="_x0000_s2072"/>
            </a:ext>
            <a:ext uri="{FF2B5EF4-FFF2-40B4-BE49-F238E27FC236}">
              <a16:creationId xmlns:a16="http://schemas.microsoft.com/office/drawing/2014/main" id="{96881CA9-80C4-4439-BD04-0B46A083E523}"/>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0" name="Drop Down 24" hidden="1">
          <a:extLst>
            <a:ext uri="{63B3BB69-23CF-44E3-9099-C40C66FF867C}">
              <a14:compatExt xmlns:a14="http://schemas.microsoft.com/office/drawing/2010/main" spid="_x0000_s2072"/>
            </a:ext>
            <a:ext uri="{FF2B5EF4-FFF2-40B4-BE49-F238E27FC236}">
              <a16:creationId xmlns:a16="http://schemas.microsoft.com/office/drawing/2014/main" id="{51D99D9A-7757-4F2A-86A1-EF6504E56CFD}"/>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1" name="Drop Down 24" hidden="1">
          <a:extLst>
            <a:ext uri="{63B3BB69-23CF-44E3-9099-C40C66FF867C}">
              <a14:compatExt xmlns:a14="http://schemas.microsoft.com/office/drawing/2010/main" spid="_x0000_s2072"/>
            </a:ext>
            <a:ext uri="{FF2B5EF4-FFF2-40B4-BE49-F238E27FC236}">
              <a16:creationId xmlns:a16="http://schemas.microsoft.com/office/drawing/2014/main" id="{69D4652A-A17C-46B2-9D85-2053F59AB06A}"/>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2" name="Drop Down 24" hidden="1">
          <a:extLst>
            <a:ext uri="{63B3BB69-23CF-44E3-9099-C40C66FF867C}">
              <a14:compatExt xmlns:a14="http://schemas.microsoft.com/office/drawing/2010/main" spid="_x0000_s2072"/>
            </a:ext>
            <a:ext uri="{FF2B5EF4-FFF2-40B4-BE49-F238E27FC236}">
              <a16:creationId xmlns:a16="http://schemas.microsoft.com/office/drawing/2014/main" id="{8E8E21B0-5DAE-4733-A6C1-991109DC056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3" name="Drop Down 24" hidden="1">
          <a:extLst>
            <a:ext uri="{63B3BB69-23CF-44E3-9099-C40C66FF867C}">
              <a14:compatExt xmlns:a14="http://schemas.microsoft.com/office/drawing/2010/main" spid="_x0000_s2072"/>
            </a:ext>
            <a:ext uri="{FF2B5EF4-FFF2-40B4-BE49-F238E27FC236}">
              <a16:creationId xmlns:a16="http://schemas.microsoft.com/office/drawing/2014/main" id="{03A18AF6-8D26-4339-A992-1B2B8E6A1603}"/>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4" name="Drop Down 24" hidden="1">
          <a:extLst>
            <a:ext uri="{63B3BB69-23CF-44E3-9099-C40C66FF867C}">
              <a14:compatExt xmlns:a14="http://schemas.microsoft.com/office/drawing/2010/main" spid="_x0000_s2072"/>
            </a:ext>
            <a:ext uri="{FF2B5EF4-FFF2-40B4-BE49-F238E27FC236}">
              <a16:creationId xmlns:a16="http://schemas.microsoft.com/office/drawing/2014/main" id="{F23D6869-FBC1-4D60-AE6A-76B3C4059F2A}"/>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5" name="Drop Down 24" hidden="1">
          <a:extLst>
            <a:ext uri="{63B3BB69-23CF-44E3-9099-C40C66FF867C}">
              <a14:compatExt xmlns:a14="http://schemas.microsoft.com/office/drawing/2010/main" spid="_x0000_s2072"/>
            </a:ext>
            <a:ext uri="{FF2B5EF4-FFF2-40B4-BE49-F238E27FC236}">
              <a16:creationId xmlns:a16="http://schemas.microsoft.com/office/drawing/2014/main" id="{9A4C2C22-830D-441C-9F25-41300FDC06F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6" name="Drop Down 24" hidden="1">
          <a:extLst>
            <a:ext uri="{63B3BB69-23CF-44E3-9099-C40C66FF867C}">
              <a14:compatExt xmlns:a14="http://schemas.microsoft.com/office/drawing/2010/main" spid="_x0000_s2072"/>
            </a:ext>
            <a:ext uri="{FF2B5EF4-FFF2-40B4-BE49-F238E27FC236}">
              <a16:creationId xmlns:a16="http://schemas.microsoft.com/office/drawing/2014/main" id="{9E56963C-F2E4-4F82-B5B8-C61D28D8677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7" name="Drop Down 24" hidden="1">
          <a:extLst>
            <a:ext uri="{63B3BB69-23CF-44E3-9099-C40C66FF867C}">
              <a14:compatExt xmlns:a14="http://schemas.microsoft.com/office/drawing/2010/main" spid="_x0000_s2072"/>
            </a:ext>
            <a:ext uri="{FF2B5EF4-FFF2-40B4-BE49-F238E27FC236}">
              <a16:creationId xmlns:a16="http://schemas.microsoft.com/office/drawing/2014/main" id="{96D32936-2C11-44D6-899A-FA841A92A31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8" name="Drop Down 24" hidden="1">
          <a:extLst>
            <a:ext uri="{63B3BB69-23CF-44E3-9099-C40C66FF867C}">
              <a14:compatExt xmlns:a14="http://schemas.microsoft.com/office/drawing/2010/main" spid="_x0000_s2072"/>
            </a:ext>
            <a:ext uri="{FF2B5EF4-FFF2-40B4-BE49-F238E27FC236}">
              <a16:creationId xmlns:a16="http://schemas.microsoft.com/office/drawing/2014/main" id="{E5616CF4-8786-4FC8-9BF9-063D5D4DDBB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29" name="Drop Down 24" hidden="1">
          <a:extLst>
            <a:ext uri="{63B3BB69-23CF-44E3-9099-C40C66FF867C}">
              <a14:compatExt xmlns:a14="http://schemas.microsoft.com/office/drawing/2010/main" spid="_x0000_s2072"/>
            </a:ext>
            <a:ext uri="{FF2B5EF4-FFF2-40B4-BE49-F238E27FC236}">
              <a16:creationId xmlns:a16="http://schemas.microsoft.com/office/drawing/2014/main" id="{0109D086-0903-4FFF-9F3A-F0588F224838}"/>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0" name="Drop Down 24" hidden="1">
          <a:extLst>
            <a:ext uri="{63B3BB69-23CF-44E3-9099-C40C66FF867C}">
              <a14:compatExt xmlns:a14="http://schemas.microsoft.com/office/drawing/2010/main" spid="_x0000_s2072"/>
            </a:ext>
            <a:ext uri="{FF2B5EF4-FFF2-40B4-BE49-F238E27FC236}">
              <a16:creationId xmlns:a16="http://schemas.microsoft.com/office/drawing/2014/main" id="{27C717CA-0ED3-47ED-99E2-68758EF10629}"/>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1" name="Drop Down 24" hidden="1">
          <a:extLst>
            <a:ext uri="{63B3BB69-23CF-44E3-9099-C40C66FF867C}">
              <a14:compatExt xmlns:a14="http://schemas.microsoft.com/office/drawing/2010/main" spid="_x0000_s2072"/>
            </a:ext>
            <a:ext uri="{FF2B5EF4-FFF2-40B4-BE49-F238E27FC236}">
              <a16:creationId xmlns:a16="http://schemas.microsoft.com/office/drawing/2014/main" id="{F0ECCE08-A48B-4794-9601-40778F3741A4}"/>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2" name="Drop Down 24" hidden="1">
          <a:extLst>
            <a:ext uri="{63B3BB69-23CF-44E3-9099-C40C66FF867C}">
              <a14:compatExt xmlns:a14="http://schemas.microsoft.com/office/drawing/2010/main" spid="_x0000_s2072"/>
            </a:ext>
            <a:ext uri="{FF2B5EF4-FFF2-40B4-BE49-F238E27FC236}">
              <a16:creationId xmlns:a16="http://schemas.microsoft.com/office/drawing/2014/main" id="{0E10373D-2087-445A-84D7-0591DF0045DC}"/>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3" name="Drop Down 24" hidden="1">
          <a:extLst>
            <a:ext uri="{63B3BB69-23CF-44E3-9099-C40C66FF867C}">
              <a14:compatExt xmlns:a14="http://schemas.microsoft.com/office/drawing/2010/main" spid="_x0000_s2072"/>
            </a:ext>
            <a:ext uri="{FF2B5EF4-FFF2-40B4-BE49-F238E27FC236}">
              <a16:creationId xmlns:a16="http://schemas.microsoft.com/office/drawing/2014/main" id="{84514285-63CC-4D91-B097-438A8EE36023}"/>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4" name="Drop Down 24" hidden="1">
          <a:extLst>
            <a:ext uri="{63B3BB69-23CF-44E3-9099-C40C66FF867C}">
              <a14:compatExt xmlns:a14="http://schemas.microsoft.com/office/drawing/2010/main" spid="_x0000_s2072"/>
            </a:ext>
            <a:ext uri="{FF2B5EF4-FFF2-40B4-BE49-F238E27FC236}">
              <a16:creationId xmlns:a16="http://schemas.microsoft.com/office/drawing/2014/main" id="{6ED762E0-41AA-40FC-82DE-1F4049AF46F8}"/>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5" name="Drop Down 24" hidden="1">
          <a:extLst>
            <a:ext uri="{63B3BB69-23CF-44E3-9099-C40C66FF867C}">
              <a14:compatExt xmlns:a14="http://schemas.microsoft.com/office/drawing/2010/main" spid="_x0000_s2072"/>
            </a:ext>
            <a:ext uri="{FF2B5EF4-FFF2-40B4-BE49-F238E27FC236}">
              <a16:creationId xmlns:a16="http://schemas.microsoft.com/office/drawing/2014/main" id="{3999A43F-FF9D-4A66-86FD-8D9294F9E2F4}"/>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6" name="Drop Down 24" hidden="1">
          <a:extLst>
            <a:ext uri="{63B3BB69-23CF-44E3-9099-C40C66FF867C}">
              <a14:compatExt xmlns:a14="http://schemas.microsoft.com/office/drawing/2010/main" spid="_x0000_s2072"/>
            </a:ext>
            <a:ext uri="{FF2B5EF4-FFF2-40B4-BE49-F238E27FC236}">
              <a16:creationId xmlns:a16="http://schemas.microsoft.com/office/drawing/2014/main" id="{1B4464FB-246E-4F11-BF5B-6E77A940BAD3}"/>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7" name="Drop Down 24" hidden="1">
          <a:extLst>
            <a:ext uri="{63B3BB69-23CF-44E3-9099-C40C66FF867C}">
              <a14:compatExt xmlns:a14="http://schemas.microsoft.com/office/drawing/2010/main" spid="_x0000_s2072"/>
            </a:ext>
            <a:ext uri="{FF2B5EF4-FFF2-40B4-BE49-F238E27FC236}">
              <a16:creationId xmlns:a16="http://schemas.microsoft.com/office/drawing/2014/main" id="{30EE0ACE-86A2-4E49-9C7A-58362F9DBBF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8" name="Drop Down 24" hidden="1">
          <a:extLst>
            <a:ext uri="{63B3BB69-23CF-44E3-9099-C40C66FF867C}">
              <a14:compatExt xmlns:a14="http://schemas.microsoft.com/office/drawing/2010/main" spid="_x0000_s2072"/>
            </a:ext>
            <a:ext uri="{FF2B5EF4-FFF2-40B4-BE49-F238E27FC236}">
              <a16:creationId xmlns:a16="http://schemas.microsoft.com/office/drawing/2014/main" id="{4FC37A76-C9EE-4BEA-8AD4-9522AD9CD42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39" name="Drop Down 24" hidden="1">
          <a:extLst>
            <a:ext uri="{63B3BB69-23CF-44E3-9099-C40C66FF867C}">
              <a14:compatExt xmlns:a14="http://schemas.microsoft.com/office/drawing/2010/main" spid="_x0000_s2072"/>
            </a:ext>
            <a:ext uri="{FF2B5EF4-FFF2-40B4-BE49-F238E27FC236}">
              <a16:creationId xmlns:a16="http://schemas.microsoft.com/office/drawing/2014/main" id="{33D4F662-A52F-4EFA-A248-2E06374C6A39}"/>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0" name="Drop Down 24" hidden="1">
          <a:extLst>
            <a:ext uri="{63B3BB69-23CF-44E3-9099-C40C66FF867C}">
              <a14:compatExt xmlns:a14="http://schemas.microsoft.com/office/drawing/2010/main" spid="_x0000_s2072"/>
            </a:ext>
            <a:ext uri="{FF2B5EF4-FFF2-40B4-BE49-F238E27FC236}">
              <a16:creationId xmlns:a16="http://schemas.microsoft.com/office/drawing/2014/main" id="{9B227AA0-D3A4-452F-AA54-47B73294AE40}"/>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1" name="Drop Down 24" hidden="1">
          <a:extLst>
            <a:ext uri="{63B3BB69-23CF-44E3-9099-C40C66FF867C}">
              <a14:compatExt xmlns:a14="http://schemas.microsoft.com/office/drawing/2010/main" spid="_x0000_s2072"/>
            </a:ext>
            <a:ext uri="{FF2B5EF4-FFF2-40B4-BE49-F238E27FC236}">
              <a16:creationId xmlns:a16="http://schemas.microsoft.com/office/drawing/2014/main" id="{58E1ED0A-3E7F-4C53-BBCA-91C4375ADCF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2" name="Drop Down 24" hidden="1">
          <a:extLst>
            <a:ext uri="{63B3BB69-23CF-44E3-9099-C40C66FF867C}">
              <a14:compatExt xmlns:a14="http://schemas.microsoft.com/office/drawing/2010/main" spid="_x0000_s2072"/>
            </a:ext>
            <a:ext uri="{FF2B5EF4-FFF2-40B4-BE49-F238E27FC236}">
              <a16:creationId xmlns:a16="http://schemas.microsoft.com/office/drawing/2014/main" id="{C45175CE-86D7-4E93-B0DC-E09991C22A59}"/>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3" name="Drop Down 24" hidden="1">
          <a:extLst>
            <a:ext uri="{63B3BB69-23CF-44E3-9099-C40C66FF867C}">
              <a14:compatExt xmlns:a14="http://schemas.microsoft.com/office/drawing/2010/main" spid="_x0000_s2072"/>
            </a:ext>
            <a:ext uri="{FF2B5EF4-FFF2-40B4-BE49-F238E27FC236}">
              <a16:creationId xmlns:a16="http://schemas.microsoft.com/office/drawing/2014/main" id="{0F18CEBD-D051-41DD-AEEC-0878ACB8ED9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4" name="Drop Down 24" hidden="1">
          <a:extLst>
            <a:ext uri="{63B3BB69-23CF-44E3-9099-C40C66FF867C}">
              <a14:compatExt xmlns:a14="http://schemas.microsoft.com/office/drawing/2010/main" spid="_x0000_s2072"/>
            </a:ext>
            <a:ext uri="{FF2B5EF4-FFF2-40B4-BE49-F238E27FC236}">
              <a16:creationId xmlns:a16="http://schemas.microsoft.com/office/drawing/2014/main" id="{F54EDD52-B19A-46FF-9E91-AE1E3B19AA7D}"/>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5" name="Drop Down 24" hidden="1">
          <a:extLst>
            <a:ext uri="{63B3BB69-23CF-44E3-9099-C40C66FF867C}">
              <a14:compatExt xmlns:a14="http://schemas.microsoft.com/office/drawing/2010/main" spid="_x0000_s2072"/>
            </a:ext>
            <a:ext uri="{FF2B5EF4-FFF2-40B4-BE49-F238E27FC236}">
              <a16:creationId xmlns:a16="http://schemas.microsoft.com/office/drawing/2014/main" id="{FDD1666F-F96C-4BD8-B2EA-600484BCB72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6" name="Drop Down 24" hidden="1">
          <a:extLst>
            <a:ext uri="{63B3BB69-23CF-44E3-9099-C40C66FF867C}">
              <a14:compatExt xmlns:a14="http://schemas.microsoft.com/office/drawing/2010/main" spid="_x0000_s2072"/>
            </a:ext>
            <a:ext uri="{FF2B5EF4-FFF2-40B4-BE49-F238E27FC236}">
              <a16:creationId xmlns:a16="http://schemas.microsoft.com/office/drawing/2014/main" id="{536E4A6E-983D-41EC-9BB2-B93D1549D3A2}"/>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7" name="Drop Down 24" hidden="1">
          <a:extLst>
            <a:ext uri="{63B3BB69-23CF-44E3-9099-C40C66FF867C}">
              <a14:compatExt xmlns:a14="http://schemas.microsoft.com/office/drawing/2010/main" spid="_x0000_s2072"/>
            </a:ext>
            <a:ext uri="{FF2B5EF4-FFF2-40B4-BE49-F238E27FC236}">
              <a16:creationId xmlns:a16="http://schemas.microsoft.com/office/drawing/2014/main" id="{CDE6517E-0245-4FEC-A02B-C467C952EDF5}"/>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8" name="Drop Down 24" hidden="1">
          <a:extLst>
            <a:ext uri="{63B3BB69-23CF-44E3-9099-C40C66FF867C}">
              <a14:compatExt xmlns:a14="http://schemas.microsoft.com/office/drawing/2010/main" spid="_x0000_s2072"/>
            </a:ext>
            <a:ext uri="{FF2B5EF4-FFF2-40B4-BE49-F238E27FC236}">
              <a16:creationId xmlns:a16="http://schemas.microsoft.com/office/drawing/2014/main" id="{2BA824C3-1794-494B-AA5C-C576F48C9303}"/>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49" name="Drop Down 24" hidden="1">
          <a:extLst>
            <a:ext uri="{63B3BB69-23CF-44E3-9099-C40C66FF867C}">
              <a14:compatExt xmlns:a14="http://schemas.microsoft.com/office/drawing/2010/main" spid="_x0000_s2072"/>
            </a:ext>
            <a:ext uri="{FF2B5EF4-FFF2-40B4-BE49-F238E27FC236}">
              <a16:creationId xmlns:a16="http://schemas.microsoft.com/office/drawing/2014/main" id="{5C6393CB-088F-4082-B79D-43291F29C5B7}"/>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0" name="Drop Down 24" hidden="1">
          <a:extLst>
            <a:ext uri="{63B3BB69-23CF-44E3-9099-C40C66FF867C}">
              <a14:compatExt xmlns:a14="http://schemas.microsoft.com/office/drawing/2010/main" spid="_x0000_s2072"/>
            </a:ext>
            <a:ext uri="{FF2B5EF4-FFF2-40B4-BE49-F238E27FC236}">
              <a16:creationId xmlns:a16="http://schemas.microsoft.com/office/drawing/2014/main" id="{B7AA4406-315A-4CE6-9BCD-30214EDD0E6F}"/>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1" name="Drop Down 24" hidden="1">
          <a:extLst>
            <a:ext uri="{63B3BB69-23CF-44E3-9099-C40C66FF867C}">
              <a14:compatExt xmlns:a14="http://schemas.microsoft.com/office/drawing/2010/main" spid="_x0000_s2072"/>
            </a:ext>
            <a:ext uri="{FF2B5EF4-FFF2-40B4-BE49-F238E27FC236}">
              <a16:creationId xmlns:a16="http://schemas.microsoft.com/office/drawing/2014/main" id="{C78F22FF-4CC9-4AF3-8970-D3BBDC5DA98B}"/>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2" name="Drop Down 24" hidden="1">
          <a:extLst>
            <a:ext uri="{63B3BB69-23CF-44E3-9099-C40C66FF867C}">
              <a14:compatExt xmlns:a14="http://schemas.microsoft.com/office/drawing/2010/main" spid="_x0000_s2072"/>
            </a:ext>
            <a:ext uri="{FF2B5EF4-FFF2-40B4-BE49-F238E27FC236}">
              <a16:creationId xmlns:a16="http://schemas.microsoft.com/office/drawing/2014/main" id="{4D638D97-18D0-4E28-B22D-91B1B0478D7E}"/>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3" name="Drop Down 24" hidden="1">
          <a:extLst>
            <a:ext uri="{63B3BB69-23CF-44E3-9099-C40C66FF867C}">
              <a14:compatExt xmlns:a14="http://schemas.microsoft.com/office/drawing/2010/main" spid="_x0000_s2072"/>
            </a:ext>
            <a:ext uri="{FF2B5EF4-FFF2-40B4-BE49-F238E27FC236}">
              <a16:creationId xmlns:a16="http://schemas.microsoft.com/office/drawing/2014/main" id="{48AA166C-11D9-4BDC-B95F-A5AA6C952E09}"/>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4" name="Drop Down 24" hidden="1">
          <a:extLst>
            <a:ext uri="{63B3BB69-23CF-44E3-9099-C40C66FF867C}">
              <a14:compatExt xmlns:a14="http://schemas.microsoft.com/office/drawing/2010/main" spid="_x0000_s2072"/>
            </a:ext>
            <a:ext uri="{FF2B5EF4-FFF2-40B4-BE49-F238E27FC236}">
              <a16:creationId xmlns:a16="http://schemas.microsoft.com/office/drawing/2014/main" id="{20A601E2-CA03-4FC1-AE09-93C133B2866E}"/>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5" name="Drop Down 24" hidden="1">
          <a:extLst>
            <a:ext uri="{63B3BB69-23CF-44E3-9099-C40C66FF867C}">
              <a14:compatExt xmlns:a14="http://schemas.microsoft.com/office/drawing/2010/main" spid="_x0000_s2072"/>
            </a:ext>
            <a:ext uri="{FF2B5EF4-FFF2-40B4-BE49-F238E27FC236}">
              <a16:creationId xmlns:a16="http://schemas.microsoft.com/office/drawing/2014/main" id="{9ADB7211-53D9-4EBA-B2C0-895C6C52C29A}"/>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6" name="Drop Down 24" hidden="1">
          <a:extLst>
            <a:ext uri="{63B3BB69-23CF-44E3-9099-C40C66FF867C}">
              <a14:compatExt xmlns:a14="http://schemas.microsoft.com/office/drawing/2010/main" spid="_x0000_s2072"/>
            </a:ext>
            <a:ext uri="{FF2B5EF4-FFF2-40B4-BE49-F238E27FC236}">
              <a16:creationId xmlns:a16="http://schemas.microsoft.com/office/drawing/2014/main" id="{F54733F0-35FE-49CC-955E-B5B5AF287AED}"/>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7" name="Drop Down 24" hidden="1">
          <a:extLst>
            <a:ext uri="{63B3BB69-23CF-44E3-9099-C40C66FF867C}">
              <a14:compatExt xmlns:a14="http://schemas.microsoft.com/office/drawing/2010/main" spid="_x0000_s2072"/>
            </a:ext>
            <a:ext uri="{FF2B5EF4-FFF2-40B4-BE49-F238E27FC236}">
              <a16:creationId xmlns:a16="http://schemas.microsoft.com/office/drawing/2014/main" id="{F26ECA66-2138-4758-B1A8-9F93BBAE6900}"/>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8" name="Drop Down 24" hidden="1">
          <a:extLst>
            <a:ext uri="{63B3BB69-23CF-44E3-9099-C40C66FF867C}">
              <a14:compatExt xmlns:a14="http://schemas.microsoft.com/office/drawing/2010/main" spid="_x0000_s2072"/>
            </a:ext>
            <a:ext uri="{FF2B5EF4-FFF2-40B4-BE49-F238E27FC236}">
              <a16:creationId xmlns:a16="http://schemas.microsoft.com/office/drawing/2014/main" id="{B069F8EF-24BA-4B94-923D-A0C0E7BC0A08}"/>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59" name="Drop Down 24" hidden="1">
          <a:extLst>
            <a:ext uri="{63B3BB69-23CF-44E3-9099-C40C66FF867C}">
              <a14:compatExt xmlns:a14="http://schemas.microsoft.com/office/drawing/2010/main" spid="_x0000_s2072"/>
            </a:ext>
            <a:ext uri="{FF2B5EF4-FFF2-40B4-BE49-F238E27FC236}">
              <a16:creationId xmlns:a16="http://schemas.microsoft.com/office/drawing/2014/main" id="{38E362E4-38CC-49EF-B0BA-8287173BABA6}"/>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0" name="Drop Down 24" hidden="1">
          <a:extLst>
            <a:ext uri="{63B3BB69-23CF-44E3-9099-C40C66FF867C}">
              <a14:compatExt xmlns:a14="http://schemas.microsoft.com/office/drawing/2010/main" spid="_x0000_s2072"/>
            </a:ext>
            <a:ext uri="{FF2B5EF4-FFF2-40B4-BE49-F238E27FC236}">
              <a16:creationId xmlns:a16="http://schemas.microsoft.com/office/drawing/2014/main" id="{23CB2A40-A659-4FFD-B3A8-E3FBDAD992E7}"/>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1" name="Drop Down 24" hidden="1">
          <a:extLst>
            <a:ext uri="{63B3BB69-23CF-44E3-9099-C40C66FF867C}">
              <a14:compatExt xmlns:a14="http://schemas.microsoft.com/office/drawing/2010/main" spid="_x0000_s2072"/>
            </a:ext>
            <a:ext uri="{FF2B5EF4-FFF2-40B4-BE49-F238E27FC236}">
              <a16:creationId xmlns:a16="http://schemas.microsoft.com/office/drawing/2014/main" id="{2E683F49-E9A6-49D0-B2B0-6133B443E3A7}"/>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2" name="Drop Down 24" hidden="1">
          <a:extLst>
            <a:ext uri="{63B3BB69-23CF-44E3-9099-C40C66FF867C}">
              <a14:compatExt xmlns:a14="http://schemas.microsoft.com/office/drawing/2010/main" spid="_x0000_s2072"/>
            </a:ext>
            <a:ext uri="{FF2B5EF4-FFF2-40B4-BE49-F238E27FC236}">
              <a16:creationId xmlns:a16="http://schemas.microsoft.com/office/drawing/2014/main" id="{68EE9486-F7F1-4E4B-B4DA-6D77EFAF28AE}"/>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3" name="Drop Down 24" hidden="1">
          <a:extLst>
            <a:ext uri="{63B3BB69-23CF-44E3-9099-C40C66FF867C}">
              <a14:compatExt xmlns:a14="http://schemas.microsoft.com/office/drawing/2010/main" spid="_x0000_s2072"/>
            </a:ext>
            <a:ext uri="{FF2B5EF4-FFF2-40B4-BE49-F238E27FC236}">
              <a16:creationId xmlns:a16="http://schemas.microsoft.com/office/drawing/2014/main" id="{1D3D2859-9C04-4607-B818-B73A12EFA7BA}"/>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4" name="Drop Down 24" hidden="1">
          <a:extLst>
            <a:ext uri="{63B3BB69-23CF-44E3-9099-C40C66FF867C}">
              <a14:compatExt xmlns:a14="http://schemas.microsoft.com/office/drawing/2010/main" spid="_x0000_s2072"/>
            </a:ext>
            <a:ext uri="{FF2B5EF4-FFF2-40B4-BE49-F238E27FC236}">
              <a16:creationId xmlns:a16="http://schemas.microsoft.com/office/drawing/2014/main" id="{C84C6DBE-5E37-4F58-AA76-8AFE4D52DE2A}"/>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5" name="Drop Down 24" hidden="1">
          <a:extLst>
            <a:ext uri="{63B3BB69-23CF-44E3-9099-C40C66FF867C}">
              <a14:compatExt xmlns:a14="http://schemas.microsoft.com/office/drawing/2010/main" spid="_x0000_s2072"/>
            </a:ext>
            <a:ext uri="{FF2B5EF4-FFF2-40B4-BE49-F238E27FC236}">
              <a16:creationId xmlns:a16="http://schemas.microsoft.com/office/drawing/2014/main" id="{B0D34A31-B984-4B43-AAEC-5AA9D6785B4C}"/>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6" name="Drop Down 24" hidden="1">
          <a:extLst>
            <a:ext uri="{63B3BB69-23CF-44E3-9099-C40C66FF867C}">
              <a14:compatExt xmlns:a14="http://schemas.microsoft.com/office/drawing/2010/main" spid="_x0000_s2072"/>
            </a:ext>
            <a:ext uri="{FF2B5EF4-FFF2-40B4-BE49-F238E27FC236}">
              <a16:creationId xmlns:a16="http://schemas.microsoft.com/office/drawing/2014/main" id="{D92201E1-3906-4CA2-9C27-99E202878626}"/>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7" name="Drop Down 24" hidden="1">
          <a:extLst>
            <a:ext uri="{63B3BB69-23CF-44E3-9099-C40C66FF867C}">
              <a14:compatExt xmlns:a14="http://schemas.microsoft.com/office/drawing/2010/main" spid="_x0000_s2072"/>
            </a:ext>
            <a:ext uri="{FF2B5EF4-FFF2-40B4-BE49-F238E27FC236}">
              <a16:creationId xmlns:a16="http://schemas.microsoft.com/office/drawing/2014/main" id="{FE2CB950-453A-4DA6-979F-8D4EB326B201}"/>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8" name="Drop Down 24" hidden="1">
          <a:extLst>
            <a:ext uri="{63B3BB69-23CF-44E3-9099-C40C66FF867C}">
              <a14:compatExt xmlns:a14="http://schemas.microsoft.com/office/drawing/2010/main" spid="_x0000_s2072"/>
            </a:ext>
            <a:ext uri="{FF2B5EF4-FFF2-40B4-BE49-F238E27FC236}">
              <a16:creationId xmlns:a16="http://schemas.microsoft.com/office/drawing/2014/main" id="{BA279881-02FC-4A6D-92AA-C9FBE8D7F626}"/>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69" name="Drop Down 24" hidden="1">
          <a:extLst>
            <a:ext uri="{63B3BB69-23CF-44E3-9099-C40C66FF867C}">
              <a14:compatExt xmlns:a14="http://schemas.microsoft.com/office/drawing/2010/main" spid="_x0000_s2072"/>
            </a:ext>
            <a:ext uri="{FF2B5EF4-FFF2-40B4-BE49-F238E27FC236}">
              <a16:creationId xmlns:a16="http://schemas.microsoft.com/office/drawing/2014/main" id="{66DA8CF5-7DF3-4736-A4D9-22072BC2E755}"/>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0" name="Drop Down 24" hidden="1">
          <a:extLst>
            <a:ext uri="{63B3BB69-23CF-44E3-9099-C40C66FF867C}">
              <a14:compatExt xmlns:a14="http://schemas.microsoft.com/office/drawing/2010/main" spid="_x0000_s2072"/>
            </a:ext>
            <a:ext uri="{FF2B5EF4-FFF2-40B4-BE49-F238E27FC236}">
              <a16:creationId xmlns:a16="http://schemas.microsoft.com/office/drawing/2014/main" id="{48B73C8C-FB70-4739-8BA2-03D624ED2316}"/>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1" name="Drop Down 24" hidden="1">
          <a:extLst>
            <a:ext uri="{63B3BB69-23CF-44E3-9099-C40C66FF867C}">
              <a14:compatExt xmlns:a14="http://schemas.microsoft.com/office/drawing/2010/main" spid="_x0000_s2072"/>
            </a:ext>
            <a:ext uri="{FF2B5EF4-FFF2-40B4-BE49-F238E27FC236}">
              <a16:creationId xmlns:a16="http://schemas.microsoft.com/office/drawing/2014/main" id="{50197153-42C6-4517-9209-D0194344E920}"/>
            </a:ext>
          </a:extLst>
        </xdr:cNvPr>
        <xdr:cNvSpPr/>
      </xdr:nvSpPr>
      <xdr:spPr bwMode="auto">
        <a:xfrm>
          <a:off x="4612341" y="12558656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2" name="Drop Down 24" hidden="1">
          <a:extLst>
            <a:ext uri="{63B3BB69-23CF-44E3-9099-C40C66FF867C}">
              <a14:compatExt xmlns:a14="http://schemas.microsoft.com/office/drawing/2010/main" spid="_x0000_s2072"/>
            </a:ext>
            <a:ext uri="{FF2B5EF4-FFF2-40B4-BE49-F238E27FC236}">
              <a16:creationId xmlns:a16="http://schemas.microsoft.com/office/drawing/2014/main" id="{99EB9EDD-DC4A-4A7F-830D-0A0EB38AAE4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3" name="Drop Down 24" hidden="1">
          <a:extLst>
            <a:ext uri="{63B3BB69-23CF-44E3-9099-C40C66FF867C}">
              <a14:compatExt xmlns:a14="http://schemas.microsoft.com/office/drawing/2010/main" spid="_x0000_s2072"/>
            </a:ext>
            <a:ext uri="{FF2B5EF4-FFF2-40B4-BE49-F238E27FC236}">
              <a16:creationId xmlns:a16="http://schemas.microsoft.com/office/drawing/2014/main" id="{680AC923-037E-4F67-922F-BBE4D1CA4BB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4" name="Drop Down 24" hidden="1">
          <a:extLst>
            <a:ext uri="{63B3BB69-23CF-44E3-9099-C40C66FF867C}">
              <a14:compatExt xmlns:a14="http://schemas.microsoft.com/office/drawing/2010/main" spid="_x0000_s2072"/>
            </a:ext>
            <a:ext uri="{FF2B5EF4-FFF2-40B4-BE49-F238E27FC236}">
              <a16:creationId xmlns:a16="http://schemas.microsoft.com/office/drawing/2014/main" id="{1D755669-90F0-496B-A6F3-7AE11D35326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5" name="Drop Down 24" hidden="1">
          <a:extLst>
            <a:ext uri="{63B3BB69-23CF-44E3-9099-C40C66FF867C}">
              <a14:compatExt xmlns:a14="http://schemas.microsoft.com/office/drawing/2010/main" spid="_x0000_s2072"/>
            </a:ext>
            <a:ext uri="{FF2B5EF4-FFF2-40B4-BE49-F238E27FC236}">
              <a16:creationId xmlns:a16="http://schemas.microsoft.com/office/drawing/2014/main" id="{E6061BDB-0092-48A2-B3A9-F727CF5B0FC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6" name="Drop Down 24" hidden="1">
          <a:extLst>
            <a:ext uri="{63B3BB69-23CF-44E3-9099-C40C66FF867C}">
              <a14:compatExt xmlns:a14="http://schemas.microsoft.com/office/drawing/2010/main" spid="_x0000_s2072"/>
            </a:ext>
            <a:ext uri="{FF2B5EF4-FFF2-40B4-BE49-F238E27FC236}">
              <a16:creationId xmlns:a16="http://schemas.microsoft.com/office/drawing/2014/main" id="{A874F0C8-021C-47AD-9516-08277424190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7" name="Drop Down 24" hidden="1">
          <a:extLst>
            <a:ext uri="{63B3BB69-23CF-44E3-9099-C40C66FF867C}">
              <a14:compatExt xmlns:a14="http://schemas.microsoft.com/office/drawing/2010/main" spid="_x0000_s2072"/>
            </a:ext>
            <a:ext uri="{FF2B5EF4-FFF2-40B4-BE49-F238E27FC236}">
              <a16:creationId xmlns:a16="http://schemas.microsoft.com/office/drawing/2014/main" id="{DE44A684-F77D-44CC-9211-1F6F76F8149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8" name="Drop Down 24" hidden="1">
          <a:extLst>
            <a:ext uri="{63B3BB69-23CF-44E3-9099-C40C66FF867C}">
              <a14:compatExt xmlns:a14="http://schemas.microsoft.com/office/drawing/2010/main" spid="_x0000_s2072"/>
            </a:ext>
            <a:ext uri="{FF2B5EF4-FFF2-40B4-BE49-F238E27FC236}">
              <a16:creationId xmlns:a16="http://schemas.microsoft.com/office/drawing/2014/main" id="{4B4BA638-4B21-4F85-9DED-96ADD6B3306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79" name="Drop Down 24" hidden="1">
          <a:extLst>
            <a:ext uri="{63B3BB69-23CF-44E3-9099-C40C66FF867C}">
              <a14:compatExt xmlns:a14="http://schemas.microsoft.com/office/drawing/2010/main" spid="_x0000_s2072"/>
            </a:ext>
            <a:ext uri="{FF2B5EF4-FFF2-40B4-BE49-F238E27FC236}">
              <a16:creationId xmlns:a16="http://schemas.microsoft.com/office/drawing/2014/main" id="{979E2173-A692-48E2-87F9-62FF8C2F37A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0" name="Drop Down 24" hidden="1">
          <a:extLst>
            <a:ext uri="{63B3BB69-23CF-44E3-9099-C40C66FF867C}">
              <a14:compatExt xmlns:a14="http://schemas.microsoft.com/office/drawing/2010/main" spid="_x0000_s2072"/>
            </a:ext>
            <a:ext uri="{FF2B5EF4-FFF2-40B4-BE49-F238E27FC236}">
              <a16:creationId xmlns:a16="http://schemas.microsoft.com/office/drawing/2014/main" id="{082346EB-2962-4F11-84EC-2904BEE5EB8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1" name="Drop Down 24" hidden="1">
          <a:extLst>
            <a:ext uri="{63B3BB69-23CF-44E3-9099-C40C66FF867C}">
              <a14:compatExt xmlns:a14="http://schemas.microsoft.com/office/drawing/2010/main" spid="_x0000_s2072"/>
            </a:ext>
            <a:ext uri="{FF2B5EF4-FFF2-40B4-BE49-F238E27FC236}">
              <a16:creationId xmlns:a16="http://schemas.microsoft.com/office/drawing/2014/main" id="{DCE6DFBB-F649-4F59-A63F-1EF57DA0883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2" name="Drop Down 24" hidden="1">
          <a:extLst>
            <a:ext uri="{63B3BB69-23CF-44E3-9099-C40C66FF867C}">
              <a14:compatExt xmlns:a14="http://schemas.microsoft.com/office/drawing/2010/main" spid="_x0000_s2072"/>
            </a:ext>
            <a:ext uri="{FF2B5EF4-FFF2-40B4-BE49-F238E27FC236}">
              <a16:creationId xmlns:a16="http://schemas.microsoft.com/office/drawing/2014/main" id="{F5C97F67-4177-4F89-B2C0-1CA0D587203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3" name="Drop Down 24" hidden="1">
          <a:extLst>
            <a:ext uri="{63B3BB69-23CF-44E3-9099-C40C66FF867C}">
              <a14:compatExt xmlns:a14="http://schemas.microsoft.com/office/drawing/2010/main" spid="_x0000_s2072"/>
            </a:ext>
            <a:ext uri="{FF2B5EF4-FFF2-40B4-BE49-F238E27FC236}">
              <a16:creationId xmlns:a16="http://schemas.microsoft.com/office/drawing/2014/main" id="{6FE64755-DB43-4F8B-B44F-3FFDF84DDF1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4" name="Drop Down 24" hidden="1">
          <a:extLst>
            <a:ext uri="{63B3BB69-23CF-44E3-9099-C40C66FF867C}">
              <a14:compatExt xmlns:a14="http://schemas.microsoft.com/office/drawing/2010/main" spid="_x0000_s2072"/>
            </a:ext>
            <a:ext uri="{FF2B5EF4-FFF2-40B4-BE49-F238E27FC236}">
              <a16:creationId xmlns:a16="http://schemas.microsoft.com/office/drawing/2014/main" id="{23BBDB26-689D-4B30-9D20-41A4B47F57B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5" name="Drop Down 24" hidden="1">
          <a:extLst>
            <a:ext uri="{63B3BB69-23CF-44E3-9099-C40C66FF867C}">
              <a14:compatExt xmlns:a14="http://schemas.microsoft.com/office/drawing/2010/main" spid="_x0000_s2072"/>
            </a:ext>
            <a:ext uri="{FF2B5EF4-FFF2-40B4-BE49-F238E27FC236}">
              <a16:creationId xmlns:a16="http://schemas.microsoft.com/office/drawing/2014/main" id="{B39DF3FB-C027-45B6-B9EC-AC3CC21DEC5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6" name="Drop Down 24" hidden="1">
          <a:extLst>
            <a:ext uri="{63B3BB69-23CF-44E3-9099-C40C66FF867C}">
              <a14:compatExt xmlns:a14="http://schemas.microsoft.com/office/drawing/2010/main" spid="_x0000_s2072"/>
            </a:ext>
            <a:ext uri="{FF2B5EF4-FFF2-40B4-BE49-F238E27FC236}">
              <a16:creationId xmlns:a16="http://schemas.microsoft.com/office/drawing/2014/main" id="{49E6369F-CCEB-41DD-8A47-6ACE07FA488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7" name="Drop Down 24" hidden="1">
          <a:extLst>
            <a:ext uri="{63B3BB69-23CF-44E3-9099-C40C66FF867C}">
              <a14:compatExt xmlns:a14="http://schemas.microsoft.com/office/drawing/2010/main" spid="_x0000_s2072"/>
            </a:ext>
            <a:ext uri="{FF2B5EF4-FFF2-40B4-BE49-F238E27FC236}">
              <a16:creationId xmlns:a16="http://schemas.microsoft.com/office/drawing/2014/main" id="{CE69F39A-8734-4CC0-87DA-D61E2308D175}"/>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8" name="Drop Down 24" hidden="1">
          <a:extLst>
            <a:ext uri="{63B3BB69-23CF-44E3-9099-C40C66FF867C}">
              <a14:compatExt xmlns:a14="http://schemas.microsoft.com/office/drawing/2010/main" spid="_x0000_s2072"/>
            </a:ext>
            <a:ext uri="{FF2B5EF4-FFF2-40B4-BE49-F238E27FC236}">
              <a16:creationId xmlns:a16="http://schemas.microsoft.com/office/drawing/2014/main" id="{BB901AAD-C4AF-4C60-BC6B-BC0154AC361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89" name="Drop Down 24" hidden="1">
          <a:extLst>
            <a:ext uri="{63B3BB69-23CF-44E3-9099-C40C66FF867C}">
              <a14:compatExt xmlns:a14="http://schemas.microsoft.com/office/drawing/2010/main" spid="_x0000_s2072"/>
            </a:ext>
            <a:ext uri="{FF2B5EF4-FFF2-40B4-BE49-F238E27FC236}">
              <a16:creationId xmlns:a16="http://schemas.microsoft.com/office/drawing/2014/main" id="{C1D0B494-1EFF-4E8C-A448-0A072B2A76B2}"/>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0" name="Drop Down 24" hidden="1">
          <a:extLst>
            <a:ext uri="{63B3BB69-23CF-44E3-9099-C40C66FF867C}">
              <a14:compatExt xmlns:a14="http://schemas.microsoft.com/office/drawing/2010/main" spid="_x0000_s2072"/>
            </a:ext>
            <a:ext uri="{FF2B5EF4-FFF2-40B4-BE49-F238E27FC236}">
              <a16:creationId xmlns:a16="http://schemas.microsoft.com/office/drawing/2014/main" id="{F3C09A97-E6D9-4EB9-84A5-B59BD5E94CE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1" name="Drop Down 24" hidden="1">
          <a:extLst>
            <a:ext uri="{63B3BB69-23CF-44E3-9099-C40C66FF867C}">
              <a14:compatExt xmlns:a14="http://schemas.microsoft.com/office/drawing/2010/main" spid="_x0000_s2072"/>
            </a:ext>
            <a:ext uri="{FF2B5EF4-FFF2-40B4-BE49-F238E27FC236}">
              <a16:creationId xmlns:a16="http://schemas.microsoft.com/office/drawing/2014/main" id="{EE74B29E-D11B-4E59-818B-7A6C7EC66A7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2" name="Drop Down 24" hidden="1">
          <a:extLst>
            <a:ext uri="{63B3BB69-23CF-44E3-9099-C40C66FF867C}">
              <a14:compatExt xmlns:a14="http://schemas.microsoft.com/office/drawing/2010/main" spid="_x0000_s2072"/>
            </a:ext>
            <a:ext uri="{FF2B5EF4-FFF2-40B4-BE49-F238E27FC236}">
              <a16:creationId xmlns:a16="http://schemas.microsoft.com/office/drawing/2014/main" id="{8A9DCEA3-EA23-4BD4-B22B-3A62E93FFB3E}"/>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3" name="Drop Down 24" hidden="1">
          <a:extLst>
            <a:ext uri="{63B3BB69-23CF-44E3-9099-C40C66FF867C}">
              <a14:compatExt xmlns:a14="http://schemas.microsoft.com/office/drawing/2010/main" spid="_x0000_s2072"/>
            </a:ext>
            <a:ext uri="{FF2B5EF4-FFF2-40B4-BE49-F238E27FC236}">
              <a16:creationId xmlns:a16="http://schemas.microsoft.com/office/drawing/2014/main" id="{000E4B72-AE88-4930-BA77-F5A9C483F2A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4" name="Drop Down 24" hidden="1">
          <a:extLst>
            <a:ext uri="{63B3BB69-23CF-44E3-9099-C40C66FF867C}">
              <a14:compatExt xmlns:a14="http://schemas.microsoft.com/office/drawing/2010/main" spid="_x0000_s2072"/>
            </a:ext>
            <a:ext uri="{FF2B5EF4-FFF2-40B4-BE49-F238E27FC236}">
              <a16:creationId xmlns:a16="http://schemas.microsoft.com/office/drawing/2014/main" id="{49A6FE59-C486-4552-A8F8-08AED8124175}"/>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5" name="Drop Down 24" hidden="1">
          <a:extLst>
            <a:ext uri="{63B3BB69-23CF-44E3-9099-C40C66FF867C}">
              <a14:compatExt xmlns:a14="http://schemas.microsoft.com/office/drawing/2010/main" spid="_x0000_s2072"/>
            </a:ext>
            <a:ext uri="{FF2B5EF4-FFF2-40B4-BE49-F238E27FC236}">
              <a16:creationId xmlns:a16="http://schemas.microsoft.com/office/drawing/2014/main" id="{31FE5DBE-DE68-4E49-A552-5FCF5E0B2189}"/>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6" name="Drop Down 24" hidden="1">
          <a:extLst>
            <a:ext uri="{63B3BB69-23CF-44E3-9099-C40C66FF867C}">
              <a14:compatExt xmlns:a14="http://schemas.microsoft.com/office/drawing/2010/main" spid="_x0000_s2072"/>
            </a:ext>
            <a:ext uri="{FF2B5EF4-FFF2-40B4-BE49-F238E27FC236}">
              <a16:creationId xmlns:a16="http://schemas.microsoft.com/office/drawing/2014/main" id="{2F0009D6-D2A2-4165-B827-7CBEEF11AF2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7" name="Drop Down 24" hidden="1">
          <a:extLst>
            <a:ext uri="{63B3BB69-23CF-44E3-9099-C40C66FF867C}">
              <a14:compatExt xmlns:a14="http://schemas.microsoft.com/office/drawing/2010/main" spid="_x0000_s2072"/>
            </a:ext>
            <a:ext uri="{FF2B5EF4-FFF2-40B4-BE49-F238E27FC236}">
              <a16:creationId xmlns:a16="http://schemas.microsoft.com/office/drawing/2014/main" id="{04C1554E-204E-459F-8D37-6DFF8654670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8" name="Drop Down 24" hidden="1">
          <a:extLst>
            <a:ext uri="{63B3BB69-23CF-44E3-9099-C40C66FF867C}">
              <a14:compatExt xmlns:a14="http://schemas.microsoft.com/office/drawing/2010/main" spid="_x0000_s2072"/>
            </a:ext>
            <a:ext uri="{FF2B5EF4-FFF2-40B4-BE49-F238E27FC236}">
              <a16:creationId xmlns:a16="http://schemas.microsoft.com/office/drawing/2014/main" id="{D1A56D8A-C07F-489D-9026-519363D6D58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899" name="Drop Down 24" hidden="1">
          <a:extLst>
            <a:ext uri="{63B3BB69-23CF-44E3-9099-C40C66FF867C}">
              <a14:compatExt xmlns:a14="http://schemas.microsoft.com/office/drawing/2010/main" spid="_x0000_s2072"/>
            </a:ext>
            <a:ext uri="{FF2B5EF4-FFF2-40B4-BE49-F238E27FC236}">
              <a16:creationId xmlns:a16="http://schemas.microsoft.com/office/drawing/2014/main" id="{974C4525-6108-458E-9313-A175FA75923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0" name="Drop Down 24" hidden="1">
          <a:extLst>
            <a:ext uri="{63B3BB69-23CF-44E3-9099-C40C66FF867C}">
              <a14:compatExt xmlns:a14="http://schemas.microsoft.com/office/drawing/2010/main" spid="_x0000_s2072"/>
            </a:ext>
            <a:ext uri="{FF2B5EF4-FFF2-40B4-BE49-F238E27FC236}">
              <a16:creationId xmlns:a16="http://schemas.microsoft.com/office/drawing/2014/main" id="{77199053-16B3-4487-8D10-4BB0AF2CB3E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1" name="Drop Down 24" hidden="1">
          <a:extLst>
            <a:ext uri="{63B3BB69-23CF-44E3-9099-C40C66FF867C}">
              <a14:compatExt xmlns:a14="http://schemas.microsoft.com/office/drawing/2010/main" spid="_x0000_s2072"/>
            </a:ext>
            <a:ext uri="{FF2B5EF4-FFF2-40B4-BE49-F238E27FC236}">
              <a16:creationId xmlns:a16="http://schemas.microsoft.com/office/drawing/2014/main" id="{13357CEE-2A24-40F6-A46D-36B723751D1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2" name="Drop Down 24" hidden="1">
          <a:extLst>
            <a:ext uri="{63B3BB69-23CF-44E3-9099-C40C66FF867C}">
              <a14:compatExt xmlns:a14="http://schemas.microsoft.com/office/drawing/2010/main" spid="_x0000_s2072"/>
            </a:ext>
            <a:ext uri="{FF2B5EF4-FFF2-40B4-BE49-F238E27FC236}">
              <a16:creationId xmlns:a16="http://schemas.microsoft.com/office/drawing/2014/main" id="{FD5A5C94-E659-494F-B1AB-2783B50395A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3" name="Drop Down 24" hidden="1">
          <a:extLst>
            <a:ext uri="{63B3BB69-23CF-44E3-9099-C40C66FF867C}">
              <a14:compatExt xmlns:a14="http://schemas.microsoft.com/office/drawing/2010/main" spid="_x0000_s2072"/>
            </a:ext>
            <a:ext uri="{FF2B5EF4-FFF2-40B4-BE49-F238E27FC236}">
              <a16:creationId xmlns:a16="http://schemas.microsoft.com/office/drawing/2014/main" id="{5B5F05F5-EAC2-4FC3-A878-A03C5678FC6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4" name="Drop Down 24" hidden="1">
          <a:extLst>
            <a:ext uri="{63B3BB69-23CF-44E3-9099-C40C66FF867C}">
              <a14:compatExt xmlns:a14="http://schemas.microsoft.com/office/drawing/2010/main" spid="_x0000_s2072"/>
            </a:ext>
            <a:ext uri="{FF2B5EF4-FFF2-40B4-BE49-F238E27FC236}">
              <a16:creationId xmlns:a16="http://schemas.microsoft.com/office/drawing/2014/main" id="{ED639465-70EC-4863-9FA5-1C1E593095A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5" name="Drop Down 24" hidden="1">
          <a:extLst>
            <a:ext uri="{63B3BB69-23CF-44E3-9099-C40C66FF867C}">
              <a14:compatExt xmlns:a14="http://schemas.microsoft.com/office/drawing/2010/main" spid="_x0000_s2072"/>
            </a:ext>
            <a:ext uri="{FF2B5EF4-FFF2-40B4-BE49-F238E27FC236}">
              <a16:creationId xmlns:a16="http://schemas.microsoft.com/office/drawing/2014/main" id="{17119DFF-C0B6-4A95-A569-E906E8EAC63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6" name="Drop Down 24" hidden="1">
          <a:extLst>
            <a:ext uri="{63B3BB69-23CF-44E3-9099-C40C66FF867C}">
              <a14:compatExt xmlns:a14="http://schemas.microsoft.com/office/drawing/2010/main" spid="_x0000_s2072"/>
            </a:ext>
            <a:ext uri="{FF2B5EF4-FFF2-40B4-BE49-F238E27FC236}">
              <a16:creationId xmlns:a16="http://schemas.microsoft.com/office/drawing/2014/main" id="{DBA67EDA-52FB-4212-9D4F-F4A17EDAD79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7" name="Drop Down 24" hidden="1">
          <a:extLst>
            <a:ext uri="{63B3BB69-23CF-44E3-9099-C40C66FF867C}">
              <a14:compatExt xmlns:a14="http://schemas.microsoft.com/office/drawing/2010/main" spid="_x0000_s2072"/>
            </a:ext>
            <a:ext uri="{FF2B5EF4-FFF2-40B4-BE49-F238E27FC236}">
              <a16:creationId xmlns:a16="http://schemas.microsoft.com/office/drawing/2014/main" id="{54B50D0F-CE08-4237-821A-900D09AD013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8" name="Drop Down 24" hidden="1">
          <a:extLst>
            <a:ext uri="{63B3BB69-23CF-44E3-9099-C40C66FF867C}">
              <a14:compatExt xmlns:a14="http://schemas.microsoft.com/office/drawing/2010/main" spid="_x0000_s2072"/>
            </a:ext>
            <a:ext uri="{FF2B5EF4-FFF2-40B4-BE49-F238E27FC236}">
              <a16:creationId xmlns:a16="http://schemas.microsoft.com/office/drawing/2014/main" id="{33DDFC32-A841-4592-B697-A2EA25F65F5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09" name="Drop Down 24" hidden="1">
          <a:extLst>
            <a:ext uri="{63B3BB69-23CF-44E3-9099-C40C66FF867C}">
              <a14:compatExt xmlns:a14="http://schemas.microsoft.com/office/drawing/2010/main" spid="_x0000_s2072"/>
            </a:ext>
            <a:ext uri="{FF2B5EF4-FFF2-40B4-BE49-F238E27FC236}">
              <a16:creationId xmlns:a16="http://schemas.microsoft.com/office/drawing/2014/main" id="{A97265DB-3B1B-4153-8E26-DD99FBE9FBD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0" name="Drop Down 24" hidden="1">
          <a:extLst>
            <a:ext uri="{63B3BB69-23CF-44E3-9099-C40C66FF867C}">
              <a14:compatExt xmlns:a14="http://schemas.microsoft.com/office/drawing/2010/main" spid="_x0000_s2072"/>
            </a:ext>
            <a:ext uri="{FF2B5EF4-FFF2-40B4-BE49-F238E27FC236}">
              <a16:creationId xmlns:a16="http://schemas.microsoft.com/office/drawing/2014/main" id="{9F66924B-42F6-4246-B9C6-C9B22EEDAA4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1" name="Drop Down 24" hidden="1">
          <a:extLst>
            <a:ext uri="{63B3BB69-23CF-44E3-9099-C40C66FF867C}">
              <a14:compatExt xmlns:a14="http://schemas.microsoft.com/office/drawing/2010/main" spid="_x0000_s2072"/>
            </a:ext>
            <a:ext uri="{FF2B5EF4-FFF2-40B4-BE49-F238E27FC236}">
              <a16:creationId xmlns:a16="http://schemas.microsoft.com/office/drawing/2014/main" id="{81C1BEC6-BF72-4A08-AD3A-A432235631E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2" name="Drop Down 24" hidden="1">
          <a:extLst>
            <a:ext uri="{63B3BB69-23CF-44E3-9099-C40C66FF867C}">
              <a14:compatExt xmlns:a14="http://schemas.microsoft.com/office/drawing/2010/main" spid="_x0000_s2072"/>
            </a:ext>
            <a:ext uri="{FF2B5EF4-FFF2-40B4-BE49-F238E27FC236}">
              <a16:creationId xmlns:a16="http://schemas.microsoft.com/office/drawing/2014/main" id="{A432B2E8-B05C-45E5-AE8B-F275E91B354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3" name="Drop Down 24" hidden="1">
          <a:extLst>
            <a:ext uri="{63B3BB69-23CF-44E3-9099-C40C66FF867C}">
              <a14:compatExt xmlns:a14="http://schemas.microsoft.com/office/drawing/2010/main" spid="_x0000_s2072"/>
            </a:ext>
            <a:ext uri="{FF2B5EF4-FFF2-40B4-BE49-F238E27FC236}">
              <a16:creationId xmlns:a16="http://schemas.microsoft.com/office/drawing/2014/main" id="{251FB9C9-433E-4621-B8E8-4B729225D6D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4" name="Drop Down 24" hidden="1">
          <a:extLst>
            <a:ext uri="{63B3BB69-23CF-44E3-9099-C40C66FF867C}">
              <a14:compatExt xmlns:a14="http://schemas.microsoft.com/office/drawing/2010/main" spid="_x0000_s2072"/>
            </a:ext>
            <a:ext uri="{FF2B5EF4-FFF2-40B4-BE49-F238E27FC236}">
              <a16:creationId xmlns:a16="http://schemas.microsoft.com/office/drawing/2014/main" id="{447469B1-474F-4A89-9B90-71D0061A5B2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5" name="Drop Down 24" hidden="1">
          <a:extLst>
            <a:ext uri="{63B3BB69-23CF-44E3-9099-C40C66FF867C}">
              <a14:compatExt xmlns:a14="http://schemas.microsoft.com/office/drawing/2010/main" spid="_x0000_s2072"/>
            </a:ext>
            <a:ext uri="{FF2B5EF4-FFF2-40B4-BE49-F238E27FC236}">
              <a16:creationId xmlns:a16="http://schemas.microsoft.com/office/drawing/2014/main" id="{4BBCFD87-2DB1-4B8D-A407-BDAC045FE2A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6" name="Drop Down 24" hidden="1">
          <a:extLst>
            <a:ext uri="{63B3BB69-23CF-44E3-9099-C40C66FF867C}">
              <a14:compatExt xmlns:a14="http://schemas.microsoft.com/office/drawing/2010/main" spid="_x0000_s2072"/>
            </a:ext>
            <a:ext uri="{FF2B5EF4-FFF2-40B4-BE49-F238E27FC236}">
              <a16:creationId xmlns:a16="http://schemas.microsoft.com/office/drawing/2014/main" id="{BB9C9BC8-7CAF-4F6D-B781-4F328B4EBC7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7" name="Drop Down 24" hidden="1">
          <a:extLst>
            <a:ext uri="{63B3BB69-23CF-44E3-9099-C40C66FF867C}">
              <a14:compatExt xmlns:a14="http://schemas.microsoft.com/office/drawing/2010/main" spid="_x0000_s2072"/>
            </a:ext>
            <a:ext uri="{FF2B5EF4-FFF2-40B4-BE49-F238E27FC236}">
              <a16:creationId xmlns:a16="http://schemas.microsoft.com/office/drawing/2014/main" id="{E158EB1C-B14E-4708-AEAB-2DB47FB19E3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8" name="Drop Down 24" hidden="1">
          <a:extLst>
            <a:ext uri="{63B3BB69-23CF-44E3-9099-C40C66FF867C}">
              <a14:compatExt xmlns:a14="http://schemas.microsoft.com/office/drawing/2010/main" spid="_x0000_s2072"/>
            </a:ext>
            <a:ext uri="{FF2B5EF4-FFF2-40B4-BE49-F238E27FC236}">
              <a16:creationId xmlns:a16="http://schemas.microsoft.com/office/drawing/2014/main" id="{C6825E13-361E-494D-B653-6E07E591363E}"/>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19" name="Drop Down 24" hidden="1">
          <a:extLst>
            <a:ext uri="{63B3BB69-23CF-44E3-9099-C40C66FF867C}">
              <a14:compatExt xmlns:a14="http://schemas.microsoft.com/office/drawing/2010/main" spid="_x0000_s2072"/>
            </a:ext>
            <a:ext uri="{FF2B5EF4-FFF2-40B4-BE49-F238E27FC236}">
              <a16:creationId xmlns:a16="http://schemas.microsoft.com/office/drawing/2014/main" id="{DFC87D2F-BFDD-4AD8-A03D-A4F84B1082C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0" name="Drop Down 24" hidden="1">
          <a:extLst>
            <a:ext uri="{63B3BB69-23CF-44E3-9099-C40C66FF867C}">
              <a14:compatExt xmlns:a14="http://schemas.microsoft.com/office/drawing/2010/main" spid="_x0000_s2072"/>
            </a:ext>
            <a:ext uri="{FF2B5EF4-FFF2-40B4-BE49-F238E27FC236}">
              <a16:creationId xmlns:a16="http://schemas.microsoft.com/office/drawing/2014/main" id="{FAF600A2-4BF5-4765-AFDB-88836FE646A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1" name="Drop Down 24" hidden="1">
          <a:extLst>
            <a:ext uri="{63B3BB69-23CF-44E3-9099-C40C66FF867C}">
              <a14:compatExt xmlns:a14="http://schemas.microsoft.com/office/drawing/2010/main" spid="_x0000_s2072"/>
            </a:ext>
            <a:ext uri="{FF2B5EF4-FFF2-40B4-BE49-F238E27FC236}">
              <a16:creationId xmlns:a16="http://schemas.microsoft.com/office/drawing/2014/main" id="{38377C00-39E0-49FD-B565-32620E2A3AC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2" name="Drop Down 24" hidden="1">
          <a:extLst>
            <a:ext uri="{63B3BB69-23CF-44E3-9099-C40C66FF867C}">
              <a14:compatExt xmlns:a14="http://schemas.microsoft.com/office/drawing/2010/main" spid="_x0000_s2072"/>
            </a:ext>
            <a:ext uri="{FF2B5EF4-FFF2-40B4-BE49-F238E27FC236}">
              <a16:creationId xmlns:a16="http://schemas.microsoft.com/office/drawing/2014/main" id="{5C22EDC5-ED00-46B0-B2BA-2F8D315C33E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3" name="Drop Down 24" hidden="1">
          <a:extLst>
            <a:ext uri="{63B3BB69-23CF-44E3-9099-C40C66FF867C}">
              <a14:compatExt xmlns:a14="http://schemas.microsoft.com/office/drawing/2010/main" spid="_x0000_s2072"/>
            </a:ext>
            <a:ext uri="{FF2B5EF4-FFF2-40B4-BE49-F238E27FC236}">
              <a16:creationId xmlns:a16="http://schemas.microsoft.com/office/drawing/2014/main" id="{1EC642ED-6BCE-4D5A-9121-ECE70657535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4" name="Drop Down 24" hidden="1">
          <a:extLst>
            <a:ext uri="{63B3BB69-23CF-44E3-9099-C40C66FF867C}">
              <a14:compatExt xmlns:a14="http://schemas.microsoft.com/office/drawing/2010/main" spid="_x0000_s2072"/>
            </a:ext>
            <a:ext uri="{FF2B5EF4-FFF2-40B4-BE49-F238E27FC236}">
              <a16:creationId xmlns:a16="http://schemas.microsoft.com/office/drawing/2014/main" id="{F4D2BC78-4917-4B42-9574-9B011D2475C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5" name="Drop Down 24" hidden="1">
          <a:extLst>
            <a:ext uri="{63B3BB69-23CF-44E3-9099-C40C66FF867C}">
              <a14:compatExt xmlns:a14="http://schemas.microsoft.com/office/drawing/2010/main" spid="_x0000_s2072"/>
            </a:ext>
            <a:ext uri="{FF2B5EF4-FFF2-40B4-BE49-F238E27FC236}">
              <a16:creationId xmlns:a16="http://schemas.microsoft.com/office/drawing/2014/main" id="{D2C8BDE1-0AA4-473C-8253-ADB963B8EBA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6" name="Drop Down 24" hidden="1">
          <a:extLst>
            <a:ext uri="{63B3BB69-23CF-44E3-9099-C40C66FF867C}">
              <a14:compatExt xmlns:a14="http://schemas.microsoft.com/office/drawing/2010/main" spid="_x0000_s2072"/>
            </a:ext>
            <a:ext uri="{FF2B5EF4-FFF2-40B4-BE49-F238E27FC236}">
              <a16:creationId xmlns:a16="http://schemas.microsoft.com/office/drawing/2014/main" id="{0EACC744-30C4-4E70-9EA8-F8C0B1E45CD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7" name="Drop Down 24" hidden="1">
          <a:extLst>
            <a:ext uri="{63B3BB69-23CF-44E3-9099-C40C66FF867C}">
              <a14:compatExt xmlns:a14="http://schemas.microsoft.com/office/drawing/2010/main" spid="_x0000_s2072"/>
            </a:ext>
            <a:ext uri="{FF2B5EF4-FFF2-40B4-BE49-F238E27FC236}">
              <a16:creationId xmlns:a16="http://schemas.microsoft.com/office/drawing/2014/main" id="{C94A4980-FB20-47FD-99B3-6D84EBDF48E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8" name="Drop Down 24" hidden="1">
          <a:extLst>
            <a:ext uri="{63B3BB69-23CF-44E3-9099-C40C66FF867C}">
              <a14:compatExt xmlns:a14="http://schemas.microsoft.com/office/drawing/2010/main" spid="_x0000_s2072"/>
            </a:ext>
            <a:ext uri="{FF2B5EF4-FFF2-40B4-BE49-F238E27FC236}">
              <a16:creationId xmlns:a16="http://schemas.microsoft.com/office/drawing/2014/main" id="{271721F1-F8C9-4181-8B8E-2B8746EABCF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29" name="Drop Down 24" hidden="1">
          <a:extLst>
            <a:ext uri="{63B3BB69-23CF-44E3-9099-C40C66FF867C}">
              <a14:compatExt xmlns:a14="http://schemas.microsoft.com/office/drawing/2010/main" spid="_x0000_s2072"/>
            </a:ext>
            <a:ext uri="{FF2B5EF4-FFF2-40B4-BE49-F238E27FC236}">
              <a16:creationId xmlns:a16="http://schemas.microsoft.com/office/drawing/2014/main" id="{7C9894F0-8108-4A5C-8D64-E3282F04BA6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0" name="Drop Down 24" hidden="1">
          <a:extLst>
            <a:ext uri="{63B3BB69-23CF-44E3-9099-C40C66FF867C}">
              <a14:compatExt xmlns:a14="http://schemas.microsoft.com/office/drawing/2010/main" spid="_x0000_s2072"/>
            </a:ext>
            <a:ext uri="{FF2B5EF4-FFF2-40B4-BE49-F238E27FC236}">
              <a16:creationId xmlns:a16="http://schemas.microsoft.com/office/drawing/2014/main" id="{B0CF18B6-277C-4CDC-843B-AC004D962E12}"/>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1" name="Drop Down 24" hidden="1">
          <a:extLst>
            <a:ext uri="{63B3BB69-23CF-44E3-9099-C40C66FF867C}">
              <a14:compatExt xmlns:a14="http://schemas.microsoft.com/office/drawing/2010/main" spid="_x0000_s2072"/>
            </a:ext>
            <a:ext uri="{FF2B5EF4-FFF2-40B4-BE49-F238E27FC236}">
              <a16:creationId xmlns:a16="http://schemas.microsoft.com/office/drawing/2014/main" id="{CEFDABFA-B632-4E14-9ADE-5325A4841EF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2" name="Drop Down 24" hidden="1">
          <a:extLst>
            <a:ext uri="{63B3BB69-23CF-44E3-9099-C40C66FF867C}">
              <a14:compatExt xmlns:a14="http://schemas.microsoft.com/office/drawing/2010/main" spid="_x0000_s2072"/>
            </a:ext>
            <a:ext uri="{FF2B5EF4-FFF2-40B4-BE49-F238E27FC236}">
              <a16:creationId xmlns:a16="http://schemas.microsoft.com/office/drawing/2014/main" id="{DFE0895C-5B8C-4292-9247-8FB8A08297D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3" name="Drop Down 24" hidden="1">
          <a:extLst>
            <a:ext uri="{63B3BB69-23CF-44E3-9099-C40C66FF867C}">
              <a14:compatExt xmlns:a14="http://schemas.microsoft.com/office/drawing/2010/main" spid="_x0000_s2072"/>
            </a:ext>
            <a:ext uri="{FF2B5EF4-FFF2-40B4-BE49-F238E27FC236}">
              <a16:creationId xmlns:a16="http://schemas.microsoft.com/office/drawing/2014/main" id="{1749D3EF-8D41-4AD9-8B5F-C8E63A50633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4" name="Drop Down 24" hidden="1">
          <a:extLst>
            <a:ext uri="{63B3BB69-23CF-44E3-9099-C40C66FF867C}">
              <a14:compatExt xmlns:a14="http://schemas.microsoft.com/office/drawing/2010/main" spid="_x0000_s2072"/>
            </a:ext>
            <a:ext uri="{FF2B5EF4-FFF2-40B4-BE49-F238E27FC236}">
              <a16:creationId xmlns:a16="http://schemas.microsoft.com/office/drawing/2014/main" id="{CD621AAC-36E4-4337-A1BD-4513DA17B24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5" name="Drop Down 24" hidden="1">
          <a:extLst>
            <a:ext uri="{63B3BB69-23CF-44E3-9099-C40C66FF867C}">
              <a14:compatExt xmlns:a14="http://schemas.microsoft.com/office/drawing/2010/main" spid="_x0000_s2072"/>
            </a:ext>
            <a:ext uri="{FF2B5EF4-FFF2-40B4-BE49-F238E27FC236}">
              <a16:creationId xmlns:a16="http://schemas.microsoft.com/office/drawing/2014/main" id="{20E135E3-7A3C-4963-B17D-6E70C01D95F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6" name="Drop Down 24" hidden="1">
          <a:extLst>
            <a:ext uri="{63B3BB69-23CF-44E3-9099-C40C66FF867C}">
              <a14:compatExt xmlns:a14="http://schemas.microsoft.com/office/drawing/2010/main" spid="_x0000_s2072"/>
            </a:ext>
            <a:ext uri="{FF2B5EF4-FFF2-40B4-BE49-F238E27FC236}">
              <a16:creationId xmlns:a16="http://schemas.microsoft.com/office/drawing/2014/main" id="{3A154324-25B6-4CFF-8D02-B540069F251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7" name="Drop Down 24" hidden="1">
          <a:extLst>
            <a:ext uri="{63B3BB69-23CF-44E3-9099-C40C66FF867C}">
              <a14:compatExt xmlns:a14="http://schemas.microsoft.com/office/drawing/2010/main" spid="_x0000_s2072"/>
            </a:ext>
            <a:ext uri="{FF2B5EF4-FFF2-40B4-BE49-F238E27FC236}">
              <a16:creationId xmlns:a16="http://schemas.microsoft.com/office/drawing/2014/main" id="{FC22C8A9-A154-489F-8C28-FC810A82C3F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8" name="Drop Down 24" hidden="1">
          <a:extLst>
            <a:ext uri="{63B3BB69-23CF-44E3-9099-C40C66FF867C}">
              <a14:compatExt xmlns:a14="http://schemas.microsoft.com/office/drawing/2010/main" spid="_x0000_s2072"/>
            </a:ext>
            <a:ext uri="{FF2B5EF4-FFF2-40B4-BE49-F238E27FC236}">
              <a16:creationId xmlns:a16="http://schemas.microsoft.com/office/drawing/2014/main" id="{E4382706-1E1E-42F7-81B4-B4469C3B0FF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39" name="Drop Down 24" hidden="1">
          <a:extLst>
            <a:ext uri="{63B3BB69-23CF-44E3-9099-C40C66FF867C}">
              <a14:compatExt xmlns:a14="http://schemas.microsoft.com/office/drawing/2010/main" spid="_x0000_s2072"/>
            </a:ext>
            <a:ext uri="{FF2B5EF4-FFF2-40B4-BE49-F238E27FC236}">
              <a16:creationId xmlns:a16="http://schemas.microsoft.com/office/drawing/2014/main" id="{AAFA7ACC-AF5F-4145-ACDF-E2D05298BB6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0" name="Drop Down 24" hidden="1">
          <a:extLst>
            <a:ext uri="{63B3BB69-23CF-44E3-9099-C40C66FF867C}">
              <a14:compatExt xmlns:a14="http://schemas.microsoft.com/office/drawing/2010/main" spid="_x0000_s2072"/>
            </a:ext>
            <a:ext uri="{FF2B5EF4-FFF2-40B4-BE49-F238E27FC236}">
              <a16:creationId xmlns:a16="http://schemas.microsoft.com/office/drawing/2014/main" id="{79EED2A8-2984-442E-8AA8-EB141434430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1" name="Drop Down 24" hidden="1">
          <a:extLst>
            <a:ext uri="{63B3BB69-23CF-44E3-9099-C40C66FF867C}">
              <a14:compatExt xmlns:a14="http://schemas.microsoft.com/office/drawing/2010/main" spid="_x0000_s2072"/>
            </a:ext>
            <a:ext uri="{FF2B5EF4-FFF2-40B4-BE49-F238E27FC236}">
              <a16:creationId xmlns:a16="http://schemas.microsoft.com/office/drawing/2014/main" id="{DA58D79B-0742-40A5-8C94-B12EF0FBFCC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2" name="Drop Down 24" hidden="1">
          <a:extLst>
            <a:ext uri="{63B3BB69-23CF-44E3-9099-C40C66FF867C}">
              <a14:compatExt xmlns:a14="http://schemas.microsoft.com/office/drawing/2010/main" spid="_x0000_s2072"/>
            </a:ext>
            <a:ext uri="{FF2B5EF4-FFF2-40B4-BE49-F238E27FC236}">
              <a16:creationId xmlns:a16="http://schemas.microsoft.com/office/drawing/2014/main" id="{45BEDBF5-D7D7-4958-B08C-0774F92B002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3" name="Drop Down 24" hidden="1">
          <a:extLst>
            <a:ext uri="{63B3BB69-23CF-44E3-9099-C40C66FF867C}">
              <a14:compatExt xmlns:a14="http://schemas.microsoft.com/office/drawing/2010/main" spid="_x0000_s2072"/>
            </a:ext>
            <a:ext uri="{FF2B5EF4-FFF2-40B4-BE49-F238E27FC236}">
              <a16:creationId xmlns:a16="http://schemas.microsoft.com/office/drawing/2014/main" id="{C48E6E27-AC55-443F-9388-0BAA2FBA6ED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4" name="Drop Down 24" hidden="1">
          <a:extLst>
            <a:ext uri="{63B3BB69-23CF-44E3-9099-C40C66FF867C}">
              <a14:compatExt xmlns:a14="http://schemas.microsoft.com/office/drawing/2010/main" spid="_x0000_s2072"/>
            </a:ext>
            <a:ext uri="{FF2B5EF4-FFF2-40B4-BE49-F238E27FC236}">
              <a16:creationId xmlns:a16="http://schemas.microsoft.com/office/drawing/2014/main" id="{E5B3C49E-48BC-4BCD-9BC6-58F35C62C94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5" name="Drop Down 24" hidden="1">
          <a:extLst>
            <a:ext uri="{63B3BB69-23CF-44E3-9099-C40C66FF867C}">
              <a14:compatExt xmlns:a14="http://schemas.microsoft.com/office/drawing/2010/main" spid="_x0000_s2072"/>
            </a:ext>
            <a:ext uri="{FF2B5EF4-FFF2-40B4-BE49-F238E27FC236}">
              <a16:creationId xmlns:a16="http://schemas.microsoft.com/office/drawing/2014/main" id="{64A0A6A1-9D4D-401E-B9BC-E3617C3CAC6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6" name="Drop Down 24" hidden="1">
          <a:extLst>
            <a:ext uri="{63B3BB69-23CF-44E3-9099-C40C66FF867C}">
              <a14:compatExt xmlns:a14="http://schemas.microsoft.com/office/drawing/2010/main" spid="_x0000_s2072"/>
            </a:ext>
            <a:ext uri="{FF2B5EF4-FFF2-40B4-BE49-F238E27FC236}">
              <a16:creationId xmlns:a16="http://schemas.microsoft.com/office/drawing/2014/main" id="{FF452202-2A99-4D10-A95B-A8A4B21E0B4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7" name="Drop Down 24" hidden="1">
          <a:extLst>
            <a:ext uri="{63B3BB69-23CF-44E3-9099-C40C66FF867C}">
              <a14:compatExt xmlns:a14="http://schemas.microsoft.com/office/drawing/2010/main" spid="_x0000_s2072"/>
            </a:ext>
            <a:ext uri="{FF2B5EF4-FFF2-40B4-BE49-F238E27FC236}">
              <a16:creationId xmlns:a16="http://schemas.microsoft.com/office/drawing/2014/main" id="{7C5672DD-3EE7-44EA-B62B-040EB922A52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8" name="Drop Down 24" hidden="1">
          <a:extLst>
            <a:ext uri="{63B3BB69-23CF-44E3-9099-C40C66FF867C}">
              <a14:compatExt xmlns:a14="http://schemas.microsoft.com/office/drawing/2010/main" spid="_x0000_s2072"/>
            </a:ext>
            <a:ext uri="{FF2B5EF4-FFF2-40B4-BE49-F238E27FC236}">
              <a16:creationId xmlns:a16="http://schemas.microsoft.com/office/drawing/2014/main" id="{A692FBD4-BB82-4ED5-8B1C-F9C7ADFE299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49" name="Drop Down 24" hidden="1">
          <a:extLst>
            <a:ext uri="{63B3BB69-23CF-44E3-9099-C40C66FF867C}">
              <a14:compatExt xmlns:a14="http://schemas.microsoft.com/office/drawing/2010/main" spid="_x0000_s2072"/>
            </a:ext>
            <a:ext uri="{FF2B5EF4-FFF2-40B4-BE49-F238E27FC236}">
              <a16:creationId xmlns:a16="http://schemas.microsoft.com/office/drawing/2014/main" id="{1CA24256-FD57-4875-B5E5-1F1AF4941FC9}"/>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0" name="Drop Down 24" hidden="1">
          <a:extLst>
            <a:ext uri="{63B3BB69-23CF-44E3-9099-C40C66FF867C}">
              <a14:compatExt xmlns:a14="http://schemas.microsoft.com/office/drawing/2010/main" spid="_x0000_s2072"/>
            </a:ext>
            <a:ext uri="{FF2B5EF4-FFF2-40B4-BE49-F238E27FC236}">
              <a16:creationId xmlns:a16="http://schemas.microsoft.com/office/drawing/2014/main" id="{70AE9699-7DA0-4C1A-B3A7-A16F692DD4E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1" name="Drop Down 24" hidden="1">
          <a:extLst>
            <a:ext uri="{63B3BB69-23CF-44E3-9099-C40C66FF867C}">
              <a14:compatExt xmlns:a14="http://schemas.microsoft.com/office/drawing/2010/main" spid="_x0000_s2072"/>
            </a:ext>
            <a:ext uri="{FF2B5EF4-FFF2-40B4-BE49-F238E27FC236}">
              <a16:creationId xmlns:a16="http://schemas.microsoft.com/office/drawing/2014/main" id="{55137560-96CF-4B2C-B3D5-144E94ED91F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2" name="Drop Down 24" hidden="1">
          <a:extLst>
            <a:ext uri="{63B3BB69-23CF-44E3-9099-C40C66FF867C}">
              <a14:compatExt xmlns:a14="http://schemas.microsoft.com/office/drawing/2010/main" spid="_x0000_s2072"/>
            </a:ext>
            <a:ext uri="{FF2B5EF4-FFF2-40B4-BE49-F238E27FC236}">
              <a16:creationId xmlns:a16="http://schemas.microsoft.com/office/drawing/2014/main" id="{53206711-133A-4CFE-9356-98758843BD4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3" name="Drop Down 24" hidden="1">
          <a:extLst>
            <a:ext uri="{63B3BB69-23CF-44E3-9099-C40C66FF867C}">
              <a14:compatExt xmlns:a14="http://schemas.microsoft.com/office/drawing/2010/main" spid="_x0000_s2072"/>
            </a:ext>
            <a:ext uri="{FF2B5EF4-FFF2-40B4-BE49-F238E27FC236}">
              <a16:creationId xmlns:a16="http://schemas.microsoft.com/office/drawing/2014/main" id="{BEB1A3C9-7A1A-43BD-923D-724B1E8C23A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4" name="Drop Down 24" hidden="1">
          <a:extLst>
            <a:ext uri="{63B3BB69-23CF-44E3-9099-C40C66FF867C}">
              <a14:compatExt xmlns:a14="http://schemas.microsoft.com/office/drawing/2010/main" spid="_x0000_s2072"/>
            </a:ext>
            <a:ext uri="{FF2B5EF4-FFF2-40B4-BE49-F238E27FC236}">
              <a16:creationId xmlns:a16="http://schemas.microsoft.com/office/drawing/2014/main" id="{771098C0-910D-4D0E-B6C5-E1FD19078B1A}"/>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5" name="Drop Down 24" hidden="1">
          <a:extLst>
            <a:ext uri="{63B3BB69-23CF-44E3-9099-C40C66FF867C}">
              <a14:compatExt xmlns:a14="http://schemas.microsoft.com/office/drawing/2010/main" spid="_x0000_s2072"/>
            </a:ext>
            <a:ext uri="{FF2B5EF4-FFF2-40B4-BE49-F238E27FC236}">
              <a16:creationId xmlns:a16="http://schemas.microsoft.com/office/drawing/2014/main" id="{F6ED7043-82D6-456F-8978-8C7AC2C1CE5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6" name="Drop Down 24" hidden="1">
          <a:extLst>
            <a:ext uri="{63B3BB69-23CF-44E3-9099-C40C66FF867C}">
              <a14:compatExt xmlns:a14="http://schemas.microsoft.com/office/drawing/2010/main" spid="_x0000_s2072"/>
            </a:ext>
            <a:ext uri="{FF2B5EF4-FFF2-40B4-BE49-F238E27FC236}">
              <a16:creationId xmlns:a16="http://schemas.microsoft.com/office/drawing/2014/main" id="{D9D2788F-CC53-470D-8791-C4DCFC257286}"/>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7" name="Drop Down 24" hidden="1">
          <a:extLst>
            <a:ext uri="{63B3BB69-23CF-44E3-9099-C40C66FF867C}">
              <a14:compatExt xmlns:a14="http://schemas.microsoft.com/office/drawing/2010/main" spid="_x0000_s2072"/>
            </a:ext>
            <a:ext uri="{FF2B5EF4-FFF2-40B4-BE49-F238E27FC236}">
              <a16:creationId xmlns:a16="http://schemas.microsoft.com/office/drawing/2014/main" id="{23AB7C72-16C1-40B1-BFDC-F28C069D5B7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8" name="Drop Down 24" hidden="1">
          <a:extLst>
            <a:ext uri="{63B3BB69-23CF-44E3-9099-C40C66FF867C}">
              <a14:compatExt xmlns:a14="http://schemas.microsoft.com/office/drawing/2010/main" spid="_x0000_s2072"/>
            </a:ext>
            <a:ext uri="{FF2B5EF4-FFF2-40B4-BE49-F238E27FC236}">
              <a16:creationId xmlns:a16="http://schemas.microsoft.com/office/drawing/2014/main" id="{1CE3E22D-3EC5-419C-8EB0-0215B546DB9A}"/>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59" name="Drop Down 24" hidden="1">
          <a:extLst>
            <a:ext uri="{63B3BB69-23CF-44E3-9099-C40C66FF867C}">
              <a14:compatExt xmlns:a14="http://schemas.microsoft.com/office/drawing/2010/main" spid="_x0000_s2072"/>
            </a:ext>
            <a:ext uri="{FF2B5EF4-FFF2-40B4-BE49-F238E27FC236}">
              <a16:creationId xmlns:a16="http://schemas.microsoft.com/office/drawing/2014/main" id="{2C2A1447-7215-4739-9789-2970EF80952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0" name="Drop Down 24" hidden="1">
          <a:extLst>
            <a:ext uri="{63B3BB69-23CF-44E3-9099-C40C66FF867C}">
              <a14:compatExt xmlns:a14="http://schemas.microsoft.com/office/drawing/2010/main" spid="_x0000_s2072"/>
            </a:ext>
            <a:ext uri="{FF2B5EF4-FFF2-40B4-BE49-F238E27FC236}">
              <a16:creationId xmlns:a16="http://schemas.microsoft.com/office/drawing/2014/main" id="{254CBB2B-E960-4111-9409-1BA551F02D7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1" name="Drop Down 24" hidden="1">
          <a:extLst>
            <a:ext uri="{63B3BB69-23CF-44E3-9099-C40C66FF867C}">
              <a14:compatExt xmlns:a14="http://schemas.microsoft.com/office/drawing/2010/main" spid="_x0000_s2072"/>
            </a:ext>
            <a:ext uri="{FF2B5EF4-FFF2-40B4-BE49-F238E27FC236}">
              <a16:creationId xmlns:a16="http://schemas.microsoft.com/office/drawing/2014/main" id="{9A45A90C-5B77-473E-B0CE-E2511A28537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2" name="Drop Down 24" hidden="1">
          <a:extLst>
            <a:ext uri="{63B3BB69-23CF-44E3-9099-C40C66FF867C}">
              <a14:compatExt xmlns:a14="http://schemas.microsoft.com/office/drawing/2010/main" spid="_x0000_s2072"/>
            </a:ext>
            <a:ext uri="{FF2B5EF4-FFF2-40B4-BE49-F238E27FC236}">
              <a16:creationId xmlns:a16="http://schemas.microsoft.com/office/drawing/2014/main" id="{8BB30EC4-4778-491C-9B07-79E7DC87B13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3" name="Drop Down 24" hidden="1">
          <a:extLst>
            <a:ext uri="{63B3BB69-23CF-44E3-9099-C40C66FF867C}">
              <a14:compatExt xmlns:a14="http://schemas.microsoft.com/office/drawing/2010/main" spid="_x0000_s2072"/>
            </a:ext>
            <a:ext uri="{FF2B5EF4-FFF2-40B4-BE49-F238E27FC236}">
              <a16:creationId xmlns:a16="http://schemas.microsoft.com/office/drawing/2014/main" id="{362DDEDF-59E0-495D-AED1-6F4B0F37E69A}"/>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4" name="Drop Down 24" hidden="1">
          <a:extLst>
            <a:ext uri="{63B3BB69-23CF-44E3-9099-C40C66FF867C}">
              <a14:compatExt xmlns:a14="http://schemas.microsoft.com/office/drawing/2010/main" spid="_x0000_s2072"/>
            </a:ext>
            <a:ext uri="{FF2B5EF4-FFF2-40B4-BE49-F238E27FC236}">
              <a16:creationId xmlns:a16="http://schemas.microsoft.com/office/drawing/2014/main" id="{B1022BA8-36B4-47B8-8757-9AD28A13D926}"/>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5" name="Drop Down 24" hidden="1">
          <a:extLst>
            <a:ext uri="{63B3BB69-23CF-44E3-9099-C40C66FF867C}">
              <a14:compatExt xmlns:a14="http://schemas.microsoft.com/office/drawing/2010/main" spid="_x0000_s2072"/>
            </a:ext>
            <a:ext uri="{FF2B5EF4-FFF2-40B4-BE49-F238E27FC236}">
              <a16:creationId xmlns:a16="http://schemas.microsoft.com/office/drawing/2014/main" id="{D8766011-645E-4AA2-8E6B-1BE16D57B2F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6" name="Drop Down 24" hidden="1">
          <a:extLst>
            <a:ext uri="{63B3BB69-23CF-44E3-9099-C40C66FF867C}">
              <a14:compatExt xmlns:a14="http://schemas.microsoft.com/office/drawing/2010/main" spid="_x0000_s2072"/>
            </a:ext>
            <a:ext uri="{FF2B5EF4-FFF2-40B4-BE49-F238E27FC236}">
              <a16:creationId xmlns:a16="http://schemas.microsoft.com/office/drawing/2014/main" id="{F6951E94-EF32-4656-B33D-D1F994482B5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7" name="Drop Down 24" hidden="1">
          <a:extLst>
            <a:ext uri="{63B3BB69-23CF-44E3-9099-C40C66FF867C}">
              <a14:compatExt xmlns:a14="http://schemas.microsoft.com/office/drawing/2010/main" spid="_x0000_s2072"/>
            </a:ext>
            <a:ext uri="{FF2B5EF4-FFF2-40B4-BE49-F238E27FC236}">
              <a16:creationId xmlns:a16="http://schemas.microsoft.com/office/drawing/2014/main" id="{51AED884-2C09-475D-B159-0C3FB1EABB2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8" name="Drop Down 24" hidden="1">
          <a:extLst>
            <a:ext uri="{63B3BB69-23CF-44E3-9099-C40C66FF867C}">
              <a14:compatExt xmlns:a14="http://schemas.microsoft.com/office/drawing/2010/main" spid="_x0000_s2072"/>
            </a:ext>
            <a:ext uri="{FF2B5EF4-FFF2-40B4-BE49-F238E27FC236}">
              <a16:creationId xmlns:a16="http://schemas.microsoft.com/office/drawing/2014/main" id="{CD263FF5-548D-4D24-8AFA-54A7DAE1E6CC}"/>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69" name="Drop Down 24" hidden="1">
          <a:extLst>
            <a:ext uri="{63B3BB69-23CF-44E3-9099-C40C66FF867C}">
              <a14:compatExt xmlns:a14="http://schemas.microsoft.com/office/drawing/2010/main" spid="_x0000_s2072"/>
            </a:ext>
            <a:ext uri="{FF2B5EF4-FFF2-40B4-BE49-F238E27FC236}">
              <a16:creationId xmlns:a16="http://schemas.microsoft.com/office/drawing/2014/main" id="{66A6742C-CEAB-4E7A-8C3A-01F6B2FD26E6}"/>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0" name="Drop Down 24" hidden="1">
          <a:extLst>
            <a:ext uri="{63B3BB69-23CF-44E3-9099-C40C66FF867C}">
              <a14:compatExt xmlns:a14="http://schemas.microsoft.com/office/drawing/2010/main" spid="_x0000_s2072"/>
            </a:ext>
            <a:ext uri="{FF2B5EF4-FFF2-40B4-BE49-F238E27FC236}">
              <a16:creationId xmlns:a16="http://schemas.microsoft.com/office/drawing/2014/main" id="{A5DCE3AD-CCDB-4B49-A2A5-DD7F0A94B48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1" name="Drop Down 24" hidden="1">
          <a:extLst>
            <a:ext uri="{63B3BB69-23CF-44E3-9099-C40C66FF867C}">
              <a14:compatExt xmlns:a14="http://schemas.microsoft.com/office/drawing/2010/main" spid="_x0000_s2072"/>
            </a:ext>
            <a:ext uri="{FF2B5EF4-FFF2-40B4-BE49-F238E27FC236}">
              <a16:creationId xmlns:a16="http://schemas.microsoft.com/office/drawing/2014/main" id="{EECDE1AE-038E-4B72-877B-FC1632A4F485}"/>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2" name="Drop Down 24" hidden="1">
          <a:extLst>
            <a:ext uri="{63B3BB69-23CF-44E3-9099-C40C66FF867C}">
              <a14:compatExt xmlns:a14="http://schemas.microsoft.com/office/drawing/2010/main" spid="_x0000_s2072"/>
            </a:ext>
            <a:ext uri="{FF2B5EF4-FFF2-40B4-BE49-F238E27FC236}">
              <a16:creationId xmlns:a16="http://schemas.microsoft.com/office/drawing/2014/main" id="{A998D511-50E2-44F7-8009-53DDA0221325}"/>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3" name="Drop Down 24" hidden="1">
          <a:extLst>
            <a:ext uri="{63B3BB69-23CF-44E3-9099-C40C66FF867C}">
              <a14:compatExt xmlns:a14="http://schemas.microsoft.com/office/drawing/2010/main" spid="_x0000_s2072"/>
            </a:ext>
            <a:ext uri="{FF2B5EF4-FFF2-40B4-BE49-F238E27FC236}">
              <a16:creationId xmlns:a16="http://schemas.microsoft.com/office/drawing/2014/main" id="{C3C3925D-D511-451E-BD0A-6F8505ED5A3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4" name="Drop Down 24" hidden="1">
          <a:extLst>
            <a:ext uri="{63B3BB69-23CF-44E3-9099-C40C66FF867C}">
              <a14:compatExt xmlns:a14="http://schemas.microsoft.com/office/drawing/2010/main" spid="_x0000_s2072"/>
            </a:ext>
            <a:ext uri="{FF2B5EF4-FFF2-40B4-BE49-F238E27FC236}">
              <a16:creationId xmlns:a16="http://schemas.microsoft.com/office/drawing/2014/main" id="{BD5EFCC5-FD37-4946-BD4C-126FC521AE1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5" name="Drop Down 24" hidden="1">
          <a:extLst>
            <a:ext uri="{63B3BB69-23CF-44E3-9099-C40C66FF867C}">
              <a14:compatExt xmlns:a14="http://schemas.microsoft.com/office/drawing/2010/main" spid="_x0000_s2072"/>
            </a:ext>
            <a:ext uri="{FF2B5EF4-FFF2-40B4-BE49-F238E27FC236}">
              <a16:creationId xmlns:a16="http://schemas.microsoft.com/office/drawing/2014/main" id="{882B7347-F2F7-4867-9567-C148E8EA1CC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6" name="Drop Down 24" hidden="1">
          <a:extLst>
            <a:ext uri="{63B3BB69-23CF-44E3-9099-C40C66FF867C}">
              <a14:compatExt xmlns:a14="http://schemas.microsoft.com/office/drawing/2010/main" spid="_x0000_s2072"/>
            </a:ext>
            <a:ext uri="{FF2B5EF4-FFF2-40B4-BE49-F238E27FC236}">
              <a16:creationId xmlns:a16="http://schemas.microsoft.com/office/drawing/2014/main" id="{7DFA8786-C24A-4142-8EE0-DD73641387F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7" name="Drop Down 24" hidden="1">
          <a:extLst>
            <a:ext uri="{63B3BB69-23CF-44E3-9099-C40C66FF867C}">
              <a14:compatExt xmlns:a14="http://schemas.microsoft.com/office/drawing/2010/main" spid="_x0000_s2072"/>
            </a:ext>
            <a:ext uri="{FF2B5EF4-FFF2-40B4-BE49-F238E27FC236}">
              <a16:creationId xmlns:a16="http://schemas.microsoft.com/office/drawing/2014/main" id="{7C01B213-2493-40C6-8953-A10254A83AD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8" name="Drop Down 24" hidden="1">
          <a:extLst>
            <a:ext uri="{63B3BB69-23CF-44E3-9099-C40C66FF867C}">
              <a14:compatExt xmlns:a14="http://schemas.microsoft.com/office/drawing/2010/main" spid="_x0000_s2072"/>
            </a:ext>
            <a:ext uri="{FF2B5EF4-FFF2-40B4-BE49-F238E27FC236}">
              <a16:creationId xmlns:a16="http://schemas.microsoft.com/office/drawing/2014/main" id="{1B407C11-8AF7-4707-A679-18A9AB7F65F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79" name="Drop Down 24" hidden="1">
          <a:extLst>
            <a:ext uri="{63B3BB69-23CF-44E3-9099-C40C66FF867C}">
              <a14:compatExt xmlns:a14="http://schemas.microsoft.com/office/drawing/2010/main" spid="_x0000_s2072"/>
            </a:ext>
            <a:ext uri="{FF2B5EF4-FFF2-40B4-BE49-F238E27FC236}">
              <a16:creationId xmlns:a16="http://schemas.microsoft.com/office/drawing/2014/main" id="{0B012343-186B-4816-9813-5E38E996CC9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0" name="Drop Down 24" hidden="1">
          <a:extLst>
            <a:ext uri="{63B3BB69-23CF-44E3-9099-C40C66FF867C}">
              <a14:compatExt xmlns:a14="http://schemas.microsoft.com/office/drawing/2010/main" spid="_x0000_s2072"/>
            </a:ext>
            <a:ext uri="{FF2B5EF4-FFF2-40B4-BE49-F238E27FC236}">
              <a16:creationId xmlns:a16="http://schemas.microsoft.com/office/drawing/2014/main" id="{13CD0450-70B1-47D5-BE29-8F1119FD0D2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1" name="Drop Down 24" hidden="1">
          <a:extLst>
            <a:ext uri="{63B3BB69-23CF-44E3-9099-C40C66FF867C}">
              <a14:compatExt xmlns:a14="http://schemas.microsoft.com/office/drawing/2010/main" spid="_x0000_s2072"/>
            </a:ext>
            <a:ext uri="{FF2B5EF4-FFF2-40B4-BE49-F238E27FC236}">
              <a16:creationId xmlns:a16="http://schemas.microsoft.com/office/drawing/2014/main" id="{85A8BC2A-023C-4B7D-9C1B-425ECA18626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2" name="Drop Down 24" hidden="1">
          <a:extLst>
            <a:ext uri="{63B3BB69-23CF-44E3-9099-C40C66FF867C}">
              <a14:compatExt xmlns:a14="http://schemas.microsoft.com/office/drawing/2010/main" spid="_x0000_s2072"/>
            </a:ext>
            <a:ext uri="{FF2B5EF4-FFF2-40B4-BE49-F238E27FC236}">
              <a16:creationId xmlns:a16="http://schemas.microsoft.com/office/drawing/2014/main" id="{23237B66-4D91-43AF-83FB-2B5FF30980FC}"/>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3" name="Drop Down 24" hidden="1">
          <a:extLst>
            <a:ext uri="{63B3BB69-23CF-44E3-9099-C40C66FF867C}">
              <a14:compatExt xmlns:a14="http://schemas.microsoft.com/office/drawing/2010/main" spid="_x0000_s2072"/>
            </a:ext>
            <a:ext uri="{FF2B5EF4-FFF2-40B4-BE49-F238E27FC236}">
              <a16:creationId xmlns:a16="http://schemas.microsoft.com/office/drawing/2014/main" id="{589E2C14-5676-4D3E-ADE7-9103F5B741F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4" name="Drop Down 24" hidden="1">
          <a:extLst>
            <a:ext uri="{63B3BB69-23CF-44E3-9099-C40C66FF867C}">
              <a14:compatExt xmlns:a14="http://schemas.microsoft.com/office/drawing/2010/main" spid="_x0000_s2072"/>
            </a:ext>
            <a:ext uri="{FF2B5EF4-FFF2-40B4-BE49-F238E27FC236}">
              <a16:creationId xmlns:a16="http://schemas.microsoft.com/office/drawing/2014/main" id="{EC6FBBD9-4FCA-4E02-8C21-C07BB220FE2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5" name="Drop Down 24" hidden="1">
          <a:extLst>
            <a:ext uri="{63B3BB69-23CF-44E3-9099-C40C66FF867C}">
              <a14:compatExt xmlns:a14="http://schemas.microsoft.com/office/drawing/2010/main" spid="_x0000_s2072"/>
            </a:ext>
            <a:ext uri="{FF2B5EF4-FFF2-40B4-BE49-F238E27FC236}">
              <a16:creationId xmlns:a16="http://schemas.microsoft.com/office/drawing/2014/main" id="{F4FEA740-FCD1-4CF7-9DBA-AD233D7A5E7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6" name="Drop Down 24" hidden="1">
          <a:extLst>
            <a:ext uri="{63B3BB69-23CF-44E3-9099-C40C66FF867C}">
              <a14:compatExt xmlns:a14="http://schemas.microsoft.com/office/drawing/2010/main" spid="_x0000_s2072"/>
            </a:ext>
            <a:ext uri="{FF2B5EF4-FFF2-40B4-BE49-F238E27FC236}">
              <a16:creationId xmlns:a16="http://schemas.microsoft.com/office/drawing/2014/main" id="{451E4421-1E25-4C30-B9F0-43AF0A2D1A4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7" name="Drop Down 24" hidden="1">
          <a:extLst>
            <a:ext uri="{63B3BB69-23CF-44E3-9099-C40C66FF867C}">
              <a14:compatExt xmlns:a14="http://schemas.microsoft.com/office/drawing/2010/main" spid="_x0000_s2072"/>
            </a:ext>
            <a:ext uri="{FF2B5EF4-FFF2-40B4-BE49-F238E27FC236}">
              <a16:creationId xmlns:a16="http://schemas.microsoft.com/office/drawing/2014/main" id="{A2B7766F-EF38-4924-AD73-7C1710EC2D5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8" name="Drop Down 24" hidden="1">
          <a:extLst>
            <a:ext uri="{63B3BB69-23CF-44E3-9099-C40C66FF867C}">
              <a14:compatExt xmlns:a14="http://schemas.microsoft.com/office/drawing/2010/main" spid="_x0000_s2072"/>
            </a:ext>
            <a:ext uri="{FF2B5EF4-FFF2-40B4-BE49-F238E27FC236}">
              <a16:creationId xmlns:a16="http://schemas.microsoft.com/office/drawing/2014/main" id="{16838EAE-04EF-48A7-92BD-EB1398966DE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89" name="Drop Down 24" hidden="1">
          <a:extLst>
            <a:ext uri="{63B3BB69-23CF-44E3-9099-C40C66FF867C}">
              <a14:compatExt xmlns:a14="http://schemas.microsoft.com/office/drawing/2010/main" spid="_x0000_s2072"/>
            </a:ext>
            <a:ext uri="{FF2B5EF4-FFF2-40B4-BE49-F238E27FC236}">
              <a16:creationId xmlns:a16="http://schemas.microsoft.com/office/drawing/2014/main" id="{B8FF1F86-EF98-40DC-A234-75241588D696}"/>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0" name="Drop Down 24" hidden="1">
          <a:extLst>
            <a:ext uri="{63B3BB69-23CF-44E3-9099-C40C66FF867C}">
              <a14:compatExt xmlns:a14="http://schemas.microsoft.com/office/drawing/2010/main" spid="_x0000_s2072"/>
            </a:ext>
            <a:ext uri="{FF2B5EF4-FFF2-40B4-BE49-F238E27FC236}">
              <a16:creationId xmlns:a16="http://schemas.microsoft.com/office/drawing/2014/main" id="{3BD32EA3-2383-40EB-B9A7-D1ADF1015E24}"/>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1" name="Drop Down 24" hidden="1">
          <a:extLst>
            <a:ext uri="{63B3BB69-23CF-44E3-9099-C40C66FF867C}">
              <a14:compatExt xmlns:a14="http://schemas.microsoft.com/office/drawing/2010/main" spid="_x0000_s2072"/>
            </a:ext>
            <a:ext uri="{FF2B5EF4-FFF2-40B4-BE49-F238E27FC236}">
              <a16:creationId xmlns:a16="http://schemas.microsoft.com/office/drawing/2014/main" id="{490E1D97-80C8-4296-AACC-3909E1DAB2D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2" name="Drop Down 24" hidden="1">
          <a:extLst>
            <a:ext uri="{63B3BB69-23CF-44E3-9099-C40C66FF867C}">
              <a14:compatExt xmlns:a14="http://schemas.microsoft.com/office/drawing/2010/main" spid="_x0000_s2072"/>
            </a:ext>
            <a:ext uri="{FF2B5EF4-FFF2-40B4-BE49-F238E27FC236}">
              <a16:creationId xmlns:a16="http://schemas.microsoft.com/office/drawing/2014/main" id="{DB695D3E-CAA5-498F-B3B2-1CA5D2A8B3B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3" name="Drop Down 24" hidden="1">
          <a:extLst>
            <a:ext uri="{63B3BB69-23CF-44E3-9099-C40C66FF867C}">
              <a14:compatExt xmlns:a14="http://schemas.microsoft.com/office/drawing/2010/main" spid="_x0000_s2072"/>
            </a:ext>
            <a:ext uri="{FF2B5EF4-FFF2-40B4-BE49-F238E27FC236}">
              <a16:creationId xmlns:a16="http://schemas.microsoft.com/office/drawing/2014/main" id="{3ECFA0A6-9430-4655-9207-AA4D0022FCE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4" name="Drop Down 24" hidden="1">
          <a:extLst>
            <a:ext uri="{63B3BB69-23CF-44E3-9099-C40C66FF867C}">
              <a14:compatExt xmlns:a14="http://schemas.microsoft.com/office/drawing/2010/main" spid="_x0000_s2072"/>
            </a:ext>
            <a:ext uri="{FF2B5EF4-FFF2-40B4-BE49-F238E27FC236}">
              <a16:creationId xmlns:a16="http://schemas.microsoft.com/office/drawing/2014/main" id="{C89ABE9D-48FC-47FA-A53E-0AAAE203B36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5" name="Drop Down 24" hidden="1">
          <a:extLst>
            <a:ext uri="{63B3BB69-23CF-44E3-9099-C40C66FF867C}">
              <a14:compatExt xmlns:a14="http://schemas.microsoft.com/office/drawing/2010/main" spid="_x0000_s2072"/>
            </a:ext>
            <a:ext uri="{FF2B5EF4-FFF2-40B4-BE49-F238E27FC236}">
              <a16:creationId xmlns:a16="http://schemas.microsoft.com/office/drawing/2014/main" id="{CD9BD941-466A-48D8-AFCA-2F2D30CFB14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6" name="Drop Down 24" hidden="1">
          <a:extLst>
            <a:ext uri="{63B3BB69-23CF-44E3-9099-C40C66FF867C}">
              <a14:compatExt xmlns:a14="http://schemas.microsoft.com/office/drawing/2010/main" spid="_x0000_s2072"/>
            </a:ext>
            <a:ext uri="{FF2B5EF4-FFF2-40B4-BE49-F238E27FC236}">
              <a16:creationId xmlns:a16="http://schemas.microsoft.com/office/drawing/2014/main" id="{FB2A5C28-83F2-4E2A-B2B6-15FF948F9099}"/>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7" name="Drop Down 24" hidden="1">
          <a:extLst>
            <a:ext uri="{63B3BB69-23CF-44E3-9099-C40C66FF867C}">
              <a14:compatExt xmlns:a14="http://schemas.microsoft.com/office/drawing/2010/main" spid="_x0000_s2072"/>
            </a:ext>
            <a:ext uri="{FF2B5EF4-FFF2-40B4-BE49-F238E27FC236}">
              <a16:creationId xmlns:a16="http://schemas.microsoft.com/office/drawing/2014/main" id="{28DD29DE-00AC-4E37-87D1-5AE11D36CC2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8" name="Drop Down 24" hidden="1">
          <a:extLst>
            <a:ext uri="{63B3BB69-23CF-44E3-9099-C40C66FF867C}">
              <a14:compatExt xmlns:a14="http://schemas.microsoft.com/office/drawing/2010/main" spid="_x0000_s2072"/>
            </a:ext>
            <a:ext uri="{FF2B5EF4-FFF2-40B4-BE49-F238E27FC236}">
              <a16:creationId xmlns:a16="http://schemas.microsoft.com/office/drawing/2014/main" id="{09AB28CF-884F-45BD-8A8F-C59518143589}"/>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8999" name="Drop Down 24" hidden="1">
          <a:extLst>
            <a:ext uri="{63B3BB69-23CF-44E3-9099-C40C66FF867C}">
              <a14:compatExt xmlns:a14="http://schemas.microsoft.com/office/drawing/2010/main" spid="_x0000_s2072"/>
            </a:ext>
            <a:ext uri="{FF2B5EF4-FFF2-40B4-BE49-F238E27FC236}">
              <a16:creationId xmlns:a16="http://schemas.microsoft.com/office/drawing/2014/main" id="{FA84688B-0498-47AE-9336-3C894C870954}"/>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0" name="Drop Down 24" hidden="1">
          <a:extLst>
            <a:ext uri="{63B3BB69-23CF-44E3-9099-C40C66FF867C}">
              <a14:compatExt xmlns:a14="http://schemas.microsoft.com/office/drawing/2010/main" spid="_x0000_s2072"/>
            </a:ext>
            <a:ext uri="{FF2B5EF4-FFF2-40B4-BE49-F238E27FC236}">
              <a16:creationId xmlns:a16="http://schemas.microsoft.com/office/drawing/2014/main" id="{1D1003C5-B6A1-47E6-ABBF-8F4EB9E7C8E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1" name="Drop Down 24" hidden="1">
          <a:extLst>
            <a:ext uri="{63B3BB69-23CF-44E3-9099-C40C66FF867C}">
              <a14:compatExt xmlns:a14="http://schemas.microsoft.com/office/drawing/2010/main" spid="_x0000_s2072"/>
            </a:ext>
            <a:ext uri="{FF2B5EF4-FFF2-40B4-BE49-F238E27FC236}">
              <a16:creationId xmlns:a16="http://schemas.microsoft.com/office/drawing/2014/main" id="{2DD8E429-9222-4050-9847-8B2AFBAF049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2" name="Drop Down 24" hidden="1">
          <a:extLst>
            <a:ext uri="{63B3BB69-23CF-44E3-9099-C40C66FF867C}">
              <a14:compatExt xmlns:a14="http://schemas.microsoft.com/office/drawing/2010/main" spid="_x0000_s2072"/>
            </a:ext>
            <a:ext uri="{FF2B5EF4-FFF2-40B4-BE49-F238E27FC236}">
              <a16:creationId xmlns:a16="http://schemas.microsoft.com/office/drawing/2014/main" id="{531F3570-4A92-4F77-BCF9-C6ECB3423F7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3" name="Drop Down 24" hidden="1">
          <a:extLst>
            <a:ext uri="{63B3BB69-23CF-44E3-9099-C40C66FF867C}">
              <a14:compatExt xmlns:a14="http://schemas.microsoft.com/office/drawing/2010/main" spid="_x0000_s2072"/>
            </a:ext>
            <a:ext uri="{FF2B5EF4-FFF2-40B4-BE49-F238E27FC236}">
              <a16:creationId xmlns:a16="http://schemas.microsoft.com/office/drawing/2014/main" id="{7003A256-335D-46F7-8E26-12175A7DA5C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4" name="Drop Down 24" hidden="1">
          <a:extLst>
            <a:ext uri="{63B3BB69-23CF-44E3-9099-C40C66FF867C}">
              <a14:compatExt xmlns:a14="http://schemas.microsoft.com/office/drawing/2010/main" spid="_x0000_s2072"/>
            </a:ext>
            <a:ext uri="{FF2B5EF4-FFF2-40B4-BE49-F238E27FC236}">
              <a16:creationId xmlns:a16="http://schemas.microsoft.com/office/drawing/2014/main" id="{10FC59C5-878F-4976-A127-7358F7992066}"/>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5" name="Drop Down 24" hidden="1">
          <a:extLst>
            <a:ext uri="{63B3BB69-23CF-44E3-9099-C40C66FF867C}">
              <a14:compatExt xmlns:a14="http://schemas.microsoft.com/office/drawing/2010/main" spid="_x0000_s2072"/>
            </a:ext>
            <a:ext uri="{FF2B5EF4-FFF2-40B4-BE49-F238E27FC236}">
              <a16:creationId xmlns:a16="http://schemas.microsoft.com/office/drawing/2014/main" id="{58D4AC78-8F67-4483-8C3C-4767473399D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6" name="Drop Down 24" hidden="1">
          <a:extLst>
            <a:ext uri="{63B3BB69-23CF-44E3-9099-C40C66FF867C}">
              <a14:compatExt xmlns:a14="http://schemas.microsoft.com/office/drawing/2010/main" spid="_x0000_s2072"/>
            </a:ext>
            <a:ext uri="{FF2B5EF4-FFF2-40B4-BE49-F238E27FC236}">
              <a16:creationId xmlns:a16="http://schemas.microsoft.com/office/drawing/2014/main" id="{114924ED-4B8D-4F88-96B4-CC44CD860EC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7" name="Drop Down 24" hidden="1">
          <a:extLst>
            <a:ext uri="{63B3BB69-23CF-44E3-9099-C40C66FF867C}">
              <a14:compatExt xmlns:a14="http://schemas.microsoft.com/office/drawing/2010/main" spid="_x0000_s2072"/>
            </a:ext>
            <a:ext uri="{FF2B5EF4-FFF2-40B4-BE49-F238E27FC236}">
              <a16:creationId xmlns:a16="http://schemas.microsoft.com/office/drawing/2014/main" id="{4A78BAA7-2E3F-470A-9D56-D4DCC0D045D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8" name="Drop Down 24" hidden="1">
          <a:extLst>
            <a:ext uri="{63B3BB69-23CF-44E3-9099-C40C66FF867C}">
              <a14:compatExt xmlns:a14="http://schemas.microsoft.com/office/drawing/2010/main" spid="_x0000_s2072"/>
            </a:ext>
            <a:ext uri="{FF2B5EF4-FFF2-40B4-BE49-F238E27FC236}">
              <a16:creationId xmlns:a16="http://schemas.microsoft.com/office/drawing/2014/main" id="{0422760E-3E38-4A1C-8518-02AE4BEE332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09" name="Drop Down 24" hidden="1">
          <a:extLst>
            <a:ext uri="{63B3BB69-23CF-44E3-9099-C40C66FF867C}">
              <a14:compatExt xmlns:a14="http://schemas.microsoft.com/office/drawing/2010/main" spid="_x0000_s2072"/>
            </a:ext>
            <a:ext uri="{FF2B5EF4-FFF2-40B4-BE49-F238E27FC236}">
              <a16:creationId xmlns:a16="http://schemas.microsoft.com/office/drawing/2014/main" id="{8ABBE79F-6F72-459D-9B2E-87E2ECFD482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0" name="Drop Down 24" hidden="1">
          <a:extLst>
            <a:ext uri="{63B3BB69-23CF-44E3-9099-C40C66FF867C}">
              <a14:compatExt xmlns:a14="http://schemas.microsoft.com/office/drawing/2010/main" spid="_x0000_s2072"/>
            </a:ext>
            <a:ext uri="{FF2B5EF4-FFF2-40B4-BE49-F238E27FC236}">
              <a16:creationId xmlns:a16="http://schemas.microsoft.com/office/drawing/2014/main" id="{8B633120-1093-474C-9493-F22E0CD446CB}"/>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1" name="Drop Down 24" hidden="1">
          <a:extLst>
            <a:ext uri="{63B3BB69-23CF-44E3-9099-C40C66FF867C}">
              <a14:compatExt xmlns:a14="http://schemas.microsoft.com/office/drawing/2010/main" spid="_x0000_s2072"/>
            </a:ext>
            <a:ext uri="{FF2B5EF4-FFF2-40B4-BE49-F238E27FC236}">
              <a16:creationId xmlns:a16="http://schemas.microsoft.com/office/drawing/2014/main" id="{33DA2AD7-F1EE-4907-A18A-7D20E016A31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2" name="Drop Down 24" hidden="1">
          <a:extLst>
            <a:ext uri="{63B3BB69-23CF-44E3-9099-C40C66FF867C}">
              <a14:compatExt xmlns:a14="http://schemas.microsoft.com/office/drawing/2010/main" spid="_x0000_s2072"/>
            </a:ext>
            <a:ext uri="{FF2B5EF4-FFF2-40B4-BE49-F238E27FC236}">
              <a16:creationId xmlns:a16="http://schemas.microsoft.com/office/drawing/2014/main" id="{117C165E-23CA-4D9C-8B30-69B184C43A3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3" name="Drop Down 24" hidden="1">
          <a:extLst>
            <a:ext uri="{63B3BB69-23CF-44E3-9099-C40C66FF867C}">
              <a14:compatExt xmlns:a14="http://schemas.microsoft.com/office/drawing/2010/main" spid="_x0000_s2072"/>
            </a:ext>
            <a:ext uri="{FF2B5EF4-FFF2-40B4-BE49-F238E27FC236}">
              <a16:creationId xmlns:a16="http://schemas.microsoft.com/office/drawing/2014/main" id="{934BCA35-879A-4455-B62C-2878839C713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4" name="Drop Down 24" hidden="1">
          <a:extLst>
            <a:ext uri="{63B3BB69-23CF-44E3-9099-C40C66FF867C}">
              <a14:compatExt xmlns:a14="http://schemas.microsoft.com/office/drawing/2010/main" spid="_x0000_s2072"/>
            </a:ext>
            <a:ext uri="{FF2B5EF4-FFF2-40B4-BE49-F238E27FC236}">
              <a16:creationId xmlns:a16="http://schemas.microsoft.com/office/drawing/2014/main" id="{4EFABC0D-00A2-4F96-8EBD-F8A986148274}"/>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5" name="Drop Down 24" hidden="1">
          <a:extLst>
            <a:ext uri="{63B3BB69-23CF-44E3-9099-C40C66FF867C}">
              <a14:compatExt xmlns:a14="http://schemas.microsoft.com/office/drawing/2010/main" spid="_x0000_s2072"/>
            </a:ext>
            <a:ext uri="{FF2B5EF4-FFF2-40B4-BE49-F238E27FC236}">
              <a16:creationId xmlns:a16="http://schemas.microsoft.com/office/drawing/2014/main" id="{F67B26C5-5272-4A5D-BFAB-C8EA69FB752C}"/>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6" name="Drop Down 24" hidden="1">
          <a:extLst>
            <a:ext uri="{63B3BB69-23CF-44E3-9099-C40C66FF867C}">
              <a14:compatExt xmlns:a14="http://schemas.microsoft.com/office/drawing/2010/main" spid="_x0000_s2072"/>
            </a:ext>
            <a:ext uri="{FF2B5EF4-FFF2-40B4-BE49-F238E27FC236}">
              <a16:creationId xmlns:a16="http://schemas.microsoft.com/office/drawing/2014/main" id="{F9EFF569-8500-4DCF-ABA4-6B1563BD79A6}"/>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7" name="Drop Down 24" hidden="1">
          <a:extLst>
            <a:ext uri="{63B3BB69-23CF-44E3-9099-C40C66FF867C}">
              <a14:compatExt xmlns:a14="http://schemas.microsoft.com/office/drawing/2010/main" spid="_x0000_s2072"/>
            </a:ext>
            <a:ext uri="{FF2B5EF4-FFF2-40B4-BE49-F238E27FC236}">
              <a16:creationId xmlns:a16="http://schemas.microsoft.com/office/drawing/2014/main" id="{7546E377-192B-4A78-90C9-3F93291CF36C}"/>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8" name="Drop Down 24" hidden="1">
          <a:extLst>
            <a:ext uri="{63B3BB69-23CF-44E3-9099-C40C66FF867C}">
              <a14:compatExt xmlns:a14="http://schemas.microsoft.com/office/drawing/2010/main" spid="_x0000_s2072"/>
            </a:ext>
            <a:ext uri="{FF2B5EF4-FFF2-40B4-BE49-F238E27FC236}">
              <a16:creationId xmlns:a16="http://schemas.microsoft.com/office/drawing/2014/main" id="{49732338-EFE8-47D4-A05F-D3995822232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19" name="Drop Down 24" hidden="1">
          <a:extLst>
            <a:ext uri="{63B3BB69-23CF-44E3-9099-C40C66FF867C}">
              <a14:compatExt xmlns:a14="http://schemas.microsoft.com/office/drawing/2010/main" spid="_x0000_s2072"/>
            </a:ext>
            <a:ext uri="{FF2B5EF4-FFF2-40B4-BE49-F238E27FC236}">
              <a16:creationId xmlns:a16="http://schemas.microsoft.com/office/drawing/2014/main" id="{CD007091-8AC5-480D-9B1A-3F0918322F69}"/>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0" name="Drop Down 24" hidden="1">
          <a:extLst>
            <a:ext uri="{63B3BB69-23CF-44E3-9099-C40C66FF867C}">
              <a14:compatExt xmlns:a14="http://schemas.microsoft.com/office/drawing/2010/main" spid="_x0000_s2072"/>
            </a:ext>
            <a:ext uri="{FF2B5EF4-FFF2-40B4-BE49-F238E27FC236}">
              <a16:creationId xmlns:a16="http://schemas.microsoft.com/office/drawing/2014/main" id="{47EBAF5D-A77E-4592-9204-5773210BEC4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1" name="Drop Down 24" hidden="1">
          <a:extLst>
            <a:ext uri="{63B3BB69-23CF-44E3-9099-C40C66FF867C}">
              <a14:compatExt xmlns:a14="http://schemas.microsoft.com/office/drawing/2010/main" spid="_x0000_s2072"/>
            </a:ext>
            <a:ext uri="{FF2B5EF4-FFF2-40B4-BE49-F238E27FC236}">
              <a16:creationId xmlns:a16="http://schemas.microsoft.com/office/drawing/2014/main" id="{A0FB5E0E-171F-4034-8E0F-B5546C740F5D}"/>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2" name="Drop Down 24" hidden="1">
          <a:extLst>
            <a:ext uri="{63B3BB69-23CF-44E3-9099-C40C66FF867C}">
              <a14:compatExt xmlns:a14="http://schemas.microsoft.com/office/drawing/2010/main" spid="_x0000_s2072"/>
            </a:ext>
            <a:ext uri="{FF2B5EF4-FFF2-40B4-BE49-F238E27FC236}">
              <a16:creationId xmlns:a16="http://schemas.microsoft.com/office/drawing/2014/main" id="{6C677AEA-5A19-4FB8-AA13-A411E879778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3" name="Drop Down 24" hidden="1">
          <a:extLst>
            <a:ext uri="{63B3BB69-23CF-44E3-9099-C40C66FF867C}">
              <a14:compatExt xmlns:a14="http://schemas.microsoft.com/office/drawing/2010/main" spid="_x0000_s2072"/>
            </a:ext>
            <a:ext uri="{FF2B5EF4-FFF2-40B4-BE49-F238E27FC236}">
              <a16:creationId xmlns:a16="http://schemas.microsoft.com/office/drawing/2014/main" id="{4D79AC81-4B33-41B4-BB5B-59BD17DA0D7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4" name="Drop Down 24" hidden="1">
          <a:extLst>
            <a:ext uri="{63B3BB69-23CF-44E3-9099-C40C66FF867C}">
              <a14:compatExt xmlns:a14="http://schemas.microsoft.com/office/drawing/2010/main" spid="_x0000_s2072"/>
            </a:ext>
            <a:ext uri="{FF2B5EF4-FFF2-40B4-BE49-F238E27FC236}">
              <a16:creationId xmlns:a16="http://schemas.microsoft.com/office/drawing/2014/main" id="{E3FF8CD9-67DD-4C5F-87F9-49B31C3C7105}"/>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5" name="Drop Down 24" hidden="1">
          <a:extLst>
            <a:ext uri="{63B3BB69-23CF-44E3-9099-C40C66FF867C}">
              <a14:compatExt xmlns:a14="http://schemas.microsoft.com/office/drawing/2010/main" spid="_x0000_s2072"/>
            </a:ext>
            <a:ext uri="{FF2B5EF4-FFF2-40B4-BE49-F238E27FC236}">
              <a16:creationId xmlns:a16="http://schemas.microsoft.com/office/drawing/2014/main" id="{35D982E6-F71E-43F9-9488-1A0FAFBD936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6" name="Drop Down 24" hidden="1">
          <a:extLst>
            <a:ext uri="{63B3BB69-23CF-44E3-9099-C40C66FF867C}">
              <a14:compatExt xmlns:a14="http://schemas.microsoft.com/office/drawing/2010/main" spid="_x0000_s2072"/>
            </a:ext>
            <a:ext uri="{FF2B5EF4-FFF2-40B4-BE49-F238E27FC236}">
              <a16:creationId xmlns:a16="http://schemas.microsoft.com/office/drawing/2014/main" id="{99A3C2A1-7C2F-4458-BAB8-EEC15CE7B021}"/>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7" name="Drop Down 24" hidden="1">
          <a:extLst>
            <a:ext uri="{63B3BB69-23CF-44E3-9099-C40C66FF867C}">
              <a14:compatExt xmlns:a14="http://schemas.microsoft.com/office/drawing/2010/main" spid="_x0000_s2072"/>
            </a:ext>
            <a:ext uri="{FF2B5EF4-FFF2-40B4-BE49-F238E27FC236}">
              <a16:creationId xmlns:a16="http://schemas.microsoft.com/office/drawing/2014/main" id="{9141ACC7-A71F-4B49-8EAB-167E9D2D59E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8" name="Drop Down 24" hidden="1">
          <a:extLst>
            <a:ext uri="{63B3BB69-23CF-44E3-9099-C40C66FF867C}">
              <a14:compatExt xmlns:a14="http://schemas.microsoft.com/office/drawing/2010/main" spid="_x0000_s2072"/>
            </a:ext>
            <a:ext uri="{FF2B5EF4-FFF2-40B4-BE49-F238E27FC236}">
              <a16:creationId xmlns:a16="http://schemas.microsoft.com/office/drawing/2014/main" id="{1053514D-FD6B-4ACE-BB40-ADAAA9DFAAA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29" name="Drop Down 24" hidden="1">
          <a:extLst>
            <a:ext uri="{63B3BB69-23CF-44E3-9099-C40C66FF867C}">
              <a14:compatExt xmlns:a14="http://schemas.microsoft.com/office/drawing/2010/main" spid="_x0000_s2072"/>
            </a:ext>
            <a:ext uri="{FF2B5EF4-FFF2-40B4-BE49-F238E27FC236}">
              <a16:creationId xmlns:a16="http://schemas.microsoft.com/office/drawing/2014/main" id="{5B9EC4AA-54F3-4EC8-B156-C58F056BB4A5}"/>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0" name="Drop Down 24" hidden="1">
          <a:extLst>
            <a:ext uri="{63B3BB69-23CF-44E3-9099-C40C66FF867C}">
              <a14:compatExt xmlns:a14="http://schemas.microsoft.com/office/drawing/2010/main" spid="_x0000_s2072"/>
            </a:ext>
            <a:ext uri="{FF2B5EF4-FFF2-40B4-BE49-F238E27FC236}">
              <a16:creationId xmlns:a16="http://schemas.microsoft.com/office/drawing/2014/main" id="{810333EE-90D7-4820-ABFE-734B913DE29B}"/>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1" name="Drop Down 24" hidden="1">
          <a:extLst>
            <a:ext uri="{63B3BB69-23CF-44E3-9099-C40C66FF867C}">
              <a14:compatExt xmlns:a14="http://schemas.microsoft.com/office/drawing/2010/main" spid="_x0000_s2072"/>
            </a:ext>
            <a:ext uri="{FF2B5EF4-FFF2-40B4-BE49-F238E27FC236}">
              <a16:creationId xmlns:a16="http://schemas.microsoft.com/office/drawing/2014/main" id="{9D247D6D-6BFA-453E-954D-79F7B38AA97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2" name="Drop Down 24" hidden="1">
          <a:extLst>
            <a:ext uri="{63B3BB69-23CF-44E3-9099-C40C66FF867C}">
              <a14:compatExt xmlns:a14="http://schemas.microsoft.com/office/drawing/2010/main" spid="_x0000_s2072"/>
            </a:ext>
            <a:ext uri="{FF2B5EF4-FFF2-40B4-BE49-F238E27FC236}">
              <a16:creationId xmlns:a16="http://schemas.microsoft.com/office/drawing/2014/main" id="{A1C21609-58BD-47F9-9BE0-7A6A24AFB07D}"/>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3" name="Drop Down 24" hidden="1">
          <a:extLst>
            <a:ext uri="{63B3BB69-23CF-44E3-9099-C40C66FF867C}">
              <a14:compatExt xmlns:a14="http://schemas.microsoft.com/office/drawing/2010/main" spid="_x0000_s2072"/>
            </a:ext>
            <a:ext uri="{FF2B5EF4-FFF2-40B4-BE49-F238E27FC236}">
              <a16:creationId xmlns:a16="http://schemas.microsoft.com/office/drawing/2014/main" id="{80CCE63C-45BD-4006-9B0D-736E08AC3B2D}"/>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4" name="Drop Down 24" hidden="1">
          <a:extLst>
            <a:ext uri="{63B3BB69-23CF-44E3-9099-C40C66FF867C}">
              <a14:compatExt xmlns:a14="http://schemas.microsoft.com/office/drawing/2010/main" spid="_x0000_s2072"/>
            </a:ext>
            <a:ext uri="{FF2B5EF4-FFF2-40B4-BE49-F238E27FC236}">
              <a16:creationId xmlns:a16="http://schemas.microsoft.com/office/drawing/2014/main" id="{8EBAF9E2-0F6A-4C67-89D6-3D34292E72D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5" name="Drop Down 24" hidden="1">
          <a:extLst>
            <a:ext uri="{63B3BB69-23CF-44E3-9099-C40C66FF867C}">
              <a14:compatExt xmlns:a14="http://schemas.microsoft.com/office/drawing/2010/main" spid="_x0000_s2072"/>
            </a:ext>
            <a:ext uri="{FF2B5EF4-FFF2-40B4-BE49-F238E27FC236}">
              <a16:creationId xmlns:a16="http://schemas.microsoft.com/office/drawing/2014/main" id="{2AF21BB5-87CB-42DB-B741-0FFEA78E55ED}"/>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6" name="Drop Down 24" hidden="1">
          <a:extLst>
            <a:ext uri="{63B3BB69-23CF-44E3-9099-C40C66FF867C}">
              <a14:compatExt xmlns:a14="http://schemas.microsoft.com/office/drawing/2010/main" spid="_x0000_s2072"/>
            </a:ext>
            <a:ext uri="{FF2B5EF4-FFF2-40B4-BE49-F238E27FC236}">
              <a16:creationId xmlns:a16="http://schemas.microsoft.com/office/drawing/2014/main" id="{64BAAA71-A31B-4DA7-9D0D-D3F9777FA6B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7" name="Drop Down 24" hidden="1">
          <a:extLst>
            <a:ext uri="{63B3BB69-23CF-44E3-9099-C40C66FF867C}">
              <a14:compatExt xmlns:a14="http://schemas.microsoft.com/office/drawing/2010/main" spid="_x0000_s2072"/>
            </a:ext>
            <a:ext uri="{FF2B5EF4-FFF2-40B4-BE49-F238E27FC236}">
              <a16:creationId xmlns:a16="http://schemas.microsoft.com/office/drawing/2014/main" id="{49FEB4A5-8BBB-4BCD-850B-A86748D87CE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8" name="Drop Down 24" hidden="1">
          <a:extLst>
            <a:ext uri="{63B3BB69-23CF-44E3-9099-C40C66FF867C}">
              <a14:compatExt xmlns:a14="http://schemas.microsoft.com/office/drawing/2010/main" spid="_x0000_s2072"/>
            </a:ext>
            <a:ext uri="{FF2B5EF4-FFF2-40B4-BE49-F238E27FC236}">
              <a16:creationId xmlns:a16="http://schemas.microsoft.com/office/drawing/2014/main" id="{4694F00F-5D5C-41E6-9584-26F26E03823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39" name="Drop Down 24" hidden="1">
          <a:extLst>
            <a:ext uri="{63B3BB69-23CF-44E3-9099-C40C66FF867C}">
              <a14:compatExt xmlns:a14="http://schemas.microsoft.com/office/drawing/2010/main" spid="_x0000_s2072"/>
            </a:ext>
            <a:ext uri="{FF2B5EF4-FFF2-40B4-BE49-F238E27FC236}">
              <a16:creationId xmlns:a16="http://schemas.microsoft.com/office/drawing/2014/main" id="{286ACEDF-A186-4866-BE2C-8571015ABED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0" name="Drop Down 24" hidden="1">
          <a:extLst>
            <a:ext uri="{63B3BB69-23CF-44E3-9099-C40C66FF867C}">
              <a14:compatExt xmlns:a14="http://schemas.microsoft.com/office/drawing/2010/main" spid="_x0000_s2072"/>
            </a:ext>
            <a:ext uri="{FF2B5EF4-FFF2-40B4-BE49-F238E27FC236}">
              <a16:creationId xmlns:a16="http://schemas.microsoft.com/office/drawing/2014/main" id="{6B7C4F9A-EAA3-4874-92D6-1B56696729D4}"/>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1" name="Drop Down 24" hidden="1">
          <a:extLst>
            <a:ext uri="{63B3BB69-23CF-44E3-9099-C40C66FF867C}">
              <a14:compatExt xmlns:a14="http://schemas.microsoft.com/office/drawing/2010/main" spid="_x0000_s2072"/>
            </a:ext>
            <a:ext uri="{FF2B5EF4-FFF2-40B4-BE49-F238E27FC236}">
              <a16:creationId xmlns:a16="http://schemas.microsoft.com/office/drawing/2014/main" id="{E19212FC-A08C-4E02-8AB0-95AF5E764B4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2" name="Drop Down 24" hidden="1">
          <a:extLst>
            <a:ext uri="{63B3BB69-23CF-44E3-9099-C40C66FF867C}">
              <a14:compatExt xmlns:a14="http://schemas.microsoft.com/office/drawing/2010/main" spid="_x0000_s2072"/>
            </a:ext>
            <a:ext uri="{FF2B5EF4-FFF2-40B4-BE49-F238E27FC236}">
              <a16:creationId xmlns:a16="http://schemas.microsoft.com/office/drawing/2014/main" id="{C5E1876D-2AA4-4275-B0C2-0925A30B658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3" name="Drop Down 24" hidden="1">
          <a:extLst>
            <a:ext uri="{63B3BB69-23CF-44E3-9099-C40C66FF867C}">
              <a14:compatExt xmlns:a14="http://schemas.microsoft.com/office/drawing/2010/main" spid="_x0000_s2072"/>
            </a:ext>
            <a:ext uri="{FF2B5EF4-FFF2-40B4-BE49-F238E27FC236}">
              <a16:creationId xmlns:a16="http://schemas.microsoft.com/office/drawing/2014/main" id="{E9952D35-F200-492D-A1F0-730736B4E13C}"/>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4" name="Drop Down 24" hidden="1">
          <a:extLst>
            <a:ext uri="{63B3BB69-23CF-44E3-9099-C40C66FF867C}">
              <a14:compatExt xmlns:a14="http://schemas.microsoft.com/office/drawing/2010/main" spid="_x0000_s2072"/>
            </a:ext>
            <a:ext uri="{FF2B5EF4-FFF2-40B4-BE49-F238E27FC236}">
              <a16:creationId xmlns:a16="http://schemas.microsoft.com/office/drawing/2014/main" id="{273D1DC1-F1FC-4A30-9990-D57D3BBA29A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5" name="Drop Down 24" hidden="1">
          <a:extLst>
            <a:ext uri="{63B3BB69-23CF-44E3-9099-C40C66FF867C}">
              <a14:compatExt xmlns:a14="http://schemas.microsoft.com/office/drawing/2010/main" spid="_x0000_s2072"/>
            </a:ext>
            <a:ext uri="{FF2B5EF4-FFF2-40B4-BE49-F238E27FC236}">
              <a16:creationId xmlns:a16="http://schemas.microsoft.com/office/drawing/2014/main" id="{6D0F0378-FBCC-48C6-9C6F-595FD1B6245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6" name="Drop Down 24" hidden="1">
          <a:extLst>
            <a:ext uri="{63B3BB69-23CF-44E3-9099-C40C66FF867C}">
              <a14:compatExt xmlns:a14="http://schemas.microsoft.com/office/drawing/2010/main" spid="_x0000_s2072"/>
            </a:ext>
            <a:ext uri="{FF2B5EF4-FFF2-40B4-BE49-F238E27FC236}">
              <a16:creationId xmlns:a16="http://schemas.microsoft.com/office/drawing/2014/main" id="{ADEA64BA-13B7-4010-A40D-42EB3FC61AD4}"/>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7" name="Drop Down 24" hidden="1">
          <a:extLst>
            <a:ext uri="{63B3BB69-23CF-44E3-9099-C40C66FF867C}">
              <a14:compatExt xmlns:a14="http://schemas.microsoft.com/office/drawing/2010/main" spid="_x0000_s2072"/>
            </a:ext>
            <a:ext uri="{FF2B5EF4-FFF2-40B4-BE49-F238E27FC236}">
              <a16:creationId xmlns:a16="http://schemas.microsoft.com/office/drawing/2014/main" id="{85486DBE-4702-43F1-93A1-4B93B3D77A95}"/>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8" name="Drop Down 24" hidden="1">
          <a:extLst>
            <a:ext uri="{63B3BB69-23CF-44E3-9099-C40C66FF867C}">
              <a14:compatExt xmlns:a14="http://schemas.microsoft.com/office/drawing/2010/main" spid="_x0000_s2072"/>
            </a:ext>
            <a:ext uri="{FF2B5EF4-FFF2-40B4-BE49-F238E27FC236}">
              <a16:creationId xmlns:a16="http://schemas.microsoft.com/office/drawing/2014/main" id="{A5A24373-0101-4364-BE8F-7F5A26ADBAA4}"/>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49" name="Drop Down 24" hidden="1">
          <a:extLst>
            <a:ext uri="{63B3BB69-23CF-44E3-9099-C40C66FF867C}">
              <a14:compatExt xmlns:a14="http://schemas.microsoft.com/office/drawing/2010/main" spid="_x0000_s2072"/>
            </a:ext>
            <a:ext uri="{FF2B5EF4-FFF2-40B4-BE49-F238E27FC236}">
              <a16:creationId xmlns:a16="http://schemas.microsoft.com/office/drawing/2014/main" id="{8B4381DE-1116-4460-A207-7A7DA1EE00A6}"/>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0" name="Drop Down 24" hidden="1">
          <a:extLst>
            <a:ext uri="{63B3BB69-23CF-44E3-9099-C40C66FF867C}">
              <a14:compatExt xmlns:a14="http://schemas.microsoft.com/office/drawing/2010/main" spid="_x0000_s2072"/>
            </a:ext>
            <a:ext uri="{FF2B5EF4-FFF2-40B4-BE49-F238E27FC236}">
              <a16:creationId xmlns:a16="http://schemas.microsoft.com/office/drawing/2014/main" id="{7D6D81B3-F639-48B3-B126-74DD55A86FDE}"/>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1" name="Drop Down 24" hidden="1">
          <a:extLst>
            <a:ext uri="{63B3BB69-23CF-44E3-9099-C40C66FF867C}">
              <a14:compatExt xmlns:a14="http://schemas.microsoft.com/office/drawing/2010/main" spid="_x0000_s2072"/>
            </a:ext>
            <a:ext uri="{FF2B5EF4-FFF2-40B4-BE49-F238E27FC236}">
              <a16:creationId xmlns:a16="http://schemas.microsoft.com/office/drawing/2014/main" id="{C5C3E1CC-6FA2-4246-836B-132E70510735}"/>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2" name="Drop Down 24" hidden="1">
          <a:extLst>
            <a:ext uri="{63B3BB69-23CF-44E3-9099-C40C66FF867C}">
              <a14:compatExt xmlns:a14="http://schemas.microsoft.com/office/drawing/2010/main" spid="_x0000_s2072"/>
            </a:ext>
            <a:ext uri="{FF2B5EF4-FFF2-40B4-BE49-F238E27FC236}">
              <a16:creationId xmlns:a16="http://schemas.microsoft.com/office/drawing/2014/main" id="{0B544A09-201E-41D1-8CCD-ED42A34E80D5}"/>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3" name="Drop Down 24" hidden="1">
          <a:extLst>
            <a:ext uri="{63B3BB69-23CF-44E3-9099-C40C66FF867C}">
              <a14:compatExt xmlns:a14="http://schemas.microsoft.com/office/drawing/2010/main" spid="_x0000_s2072"/>
            </a:ext>
            <a:ext uri="{FF2B5EF4-FFF2-40B4-BE49-F238E27FC236}">
              <a16:creationId xmlns:a16="http://schemas.microsoft.com/office/drawing/2014/main" id="{8106F78D-0105-409E-8F74-C8A8F7EF322C}"/>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4" name="Drop Down 24" hidden="1">
          <a:extLst>
            <a:ext uri="{63B3BB69-23CF-44E3-9099-C40C66FF867C}">
              <a14:compatExt xmlns:a14="http://schemas.microsoft.com/office/drawing/2010/main" spid="_x0000_s2072"/>
            </a:ext>
            <a:ext uri="{FF2B5EF4-FFF2-40B4-BE49-F238E27FC236}">
              <a16:creationId xmlns:a16="http://schemas.microsoft.com/office/drawing/2014/main" id="{4CA00EC7-6874-4211-9502-24018860440F}"/>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5" name="Drop Down 24" hidden="1">
          <a:extLst>
            <a:ext uri="{63B3BB69-23CF-44E3-9099-C40C66FF867C}">
              <a14:compatExt xmlns:a14="http://schemas.microsoft.com/office/drawing/2010/main" spid="_x0000_s2072"/>
            </a:ext>
            <a:ext uri="{FF2B5EF4-FFF2-40B4-BE49-F238E27FC236}">
              <a16:creationId xmlns:a16="http://schemas.microsoft.com/office/drawing/2014/main" id="{10852CC9-E979-4C39-ADC3-8A8CF3FA0A58}"/>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6" name="Drop Down 24" hidden="1">
          <a:extLst>
            <a:ext uri="{63B3BB69-23CF-44E3-9099-C40C66FF867C}">
              <a14:compatExt xmlns:a14="http://schemas.microsoft.com/office/drawing/2010/main" spid="_x0000_s2072"/>
            </a:ext>
            <a:ext uri="{FF2B5EF4-FFF2-40B4-BE49-F238E27FC236}">
              <a16:creationId xmlns:a16="http://schemas.microsoft.com/office/drawing/2014/main" id="{EBB5F43E-E829-4E98-9787-01F096261E3D}"/>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7" name="Drop Down 24" hidden="1">
          <a:extLst>
            <a:ext uri="{63B3BB69-23CF-44E3-9099-C40C66FF867C}">
              <a14:compatExt xmlns:a14="http://schemas.microsoft.com/office/drawing/2010/main" spid="_x0000_s2072"/>
            </a:ext>
            <a:ext uri="{FF2B5EF4-FFF2-40B4-BE49-F238E27FC236}">
              <a16:creationId xmlns:a16="http://schemas.microsoft.com/office/drawing/2014/main" id="{E51F474D-4319-4325-8E7E-66BAB510699E}"/>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8" name="Drop Down 24" hidden="1">
          <a:extLst>
            <a:ext uri="{63B3BB69-23CF-44E3-9099-C40C66FF867C}">
              <a14:compatExt xmlns:a14="http://schemas.microsoft.com/office/drawing/2010/main" spid="_x0000_s2072"/>
            </a:ext>
            <a:ext uri="{FF2B5EF4-FFF2-40B4-BE49-F238E27FC236}">
              <a16:creationId xmlns:a16="http://schemas.microsoft.com/office/drawing/2014/main" id="{A1E80100-AE95-44A6-9D7E-D59714A1C864}"/>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59" name="Drop Down 24" hidden="1">
          <a:extLst>
            <a:ext uri="{63B3BB69-23CF-44E3-9099-C40C66FF867C}">
              <a14:compatExt xmlns:a14="http://schemas.microsoft.com/office/drawing/2010/main" spid="_x0000_s2072"/>
            </a:ext>
            <a:ext uri="{FF2B5EF4-FFF2-40B4-BE49-F238E27FC236}">
              <a16:creationId xmlns:a16="http://schemas.microsoft.com/office/drawing/2014/main" id="{E079E15C-179E-4FFD-92DE-1264D1E7FCEC}"/>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60" name="Drop Down 24" hidden="1">
          <a:extLst>
            <a:ext uri="{63B3BB69-23CF-44E3-9099-C40C66FF867C}">
              <a14:compatExt xmlns:a14="http://schemas.microsoft.com/office/drawing/2010/main" spid="_x0000_s2072"/>
            </a:ext>
            <a:ext uri="{FF2B5EF4-FFF2-40B4-BE49-F238E27FC236}">
              <a16:creationId xmlns:a16="http://schemas.microsoft.com/office/drawing/2014/main" id="{B38187A1-F8CC-4802-AD7C-5F9EE1F8025A}"/>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61" name="Drop Down 4" hidden="1">
          <a:extLst>
            <a:ext uri="{63B3BB69-23CF-44E3-9099-C40C66FF867C}">
              <a14:compatExt xmlns:a14="http://schemas.microsoft.com/office/drawing/2010/main" spid="_x0000_s2052"/>
            </a:ext>
            <a:ext uri="{FF2B5EF4-FFF2-40B4-BE49-F238E27FC236}">
              <a16:creationId xmlns:a16="http://schemas.microsoft.com/office/drawing/2014/main" id="{C08F3DBD-08EB-4518-9355-40973A0EAA20}"/>
            </a:ext>
          </a:extLst>
        </xdr:cNvPr>
        <xdr:cNvSpPr/>
      </xdr:nvSpPr>
      <xdr:spPr bwMode="auto">
        <a:xfrm>
          <a:off x="6489102"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062" name="Drop Down 20" hidden="1">
          <a:extLst>
            <a:ext uri="{63B3BB69-23CF-44E3-9099-C40C66FF867C}">
              <a14:compatExt xmlns:a14="http://schemas.microsoft.com/office/drawing/2010/main" spid="_x0000_s2068"/>
            </a:ext>
            <a:ext uri="{FF2B5EF4-FFF2-40B4-BE49-F238E27FC236}">
              <a16:creationId xmlns:a16="http://schemas.microsoft.com/office/drawing/2014/main" id="{CF0651E4-6B39-4470-A883-A657D4461654}"/>
            </a:ext>
          </a:extLst>
        </xdr:cNvPr>
        <xdr:cNvSpPr/>
      </xdr:nvSpPr>
      <xdr:spPr bwMode="auto">
        <a:xfrm>
          <a:off x="7010400" y="126339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63" name="Drop Down 24" hidden="1">
          <a:extLst>
            <a:ext uri="{63B3BB69-23CF-44E3-9099-C40C66FF867C}">
              <a14:compatExt xmlns:a14="http://schemas.microsoft.com/office/drawing/2010/main" spid="_x0000_s2072"/>
            </a:ext>
            <a:ext uri="{FF2B5EF4-FFF2-40B4-BE49-F238E27FC236}">
              <a16:creationId xmlns:a16="http://schemas.microsoft.com/office/drawing/2014/main" id="{64B1280C-45C7-46A3-A555-547158791C53}"/>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64" name="Drop Down 4" hidden="1">
          <a:extLst>
            <a:ext uri="{63B3BB69-23CF-44E3-9099-C40C66FF867C}">
              <a14:compatExt xmlns:a14="http://schemas.microsoft.com/office/drawing/2010/main" spid="_x0000_s2052"/>
            </a:ext>
            <a:ext uri="{FF2B5EF4-FFF2-40B4-BE49-F238E27FC236}">
              <a16:creationId xmlns:a16="http://schemas.microsoft.com/office/drawing/2014/main" id="{5C1D7038-E242-466E-A070-7A1CC7E489FC}"/>
            </a:ext>
          </a:extLst>
        </xdr:cNvPr>
        <xdr:cNvSpPr/>
      </xdr:nvSpPr>
      <xdr:spPr bwMode="auto">
        <a:xfrm>
          <a:off x="6489102"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065" name="Drop Down 4" hidden="1">
          <a:extLst>
            <a:ext uri="{63B3BB69-23CF-44E3-9099-C40C66FF867C}">
              <a14:compatExt xmlns:a14="http://schemas.microsoft.com/office/drawing/2010/main" spid="_x0000_s2052"/>
            </a:ext>
            <a:ext uri="{FF2B5EF4-FFF2-40B4-BE49-F238E27FC236}">
              <a16:creationId xmlns:a16="http://schemas.microsoft.com/office/drawing/2014/main" id="{6EE33D9B-738B-4159-B622-E88AE57FB725}"/>
            </a:ext>
          </a:extLst>
        </xdr:cNvPr>
        <xdr:cNvSpPr/>
      </xdr:nvSpPr>
      <xdr:spPr bwMode="auto">
        <a:xfrm>
          <a:off x="6178924"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66" name="Drop Down 4" hidden="1">
          <a:extLst>
            <a:ext uri="{63B3BB69-23CF-44E3-9099-C40C66FF867C}">
              <a14:compatExt xmlns:a14="http://schemas.microsoft.com/office/drawing/2010/main" spid="_x0000_s2052"/>
            </a:ext>
            <a:ext uri="{FF2B5EF4-FFF2-40B4-BE49-F238E27FC236}">
              <a16:creationId xmlns:a16="http://schemas.microsoft.com/office/drawing/2014/main" id="{59235B06-8C9C-4A16-9046-18965F7DC1B1}"/>
            </a:ext>
          </a:extLst>
        </xdr:cNvPr>
        <xdr:cNvSpPr/>
      </xdr:nvSpPr>
      <xdr:spPr bwMode="auto">
        <a:xfrm>
          <a:off x="6489102"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067" name="Drop Down 4" hidden="1">
          <a:extLst>
            <a:ext uri="{63B3BB69-23CF-44E3-9099-C40C66FF867C}">
              <a14:compatExt xmlns:a14="http://schemas.microsoft.com/office/drawing/2010/main" spid="_x0000_s2052"/>
            </a:ext>
            <a:ext uri="{FF2B5EF4-FFF2-40B4-BE49-F238E27FC236}">
              <a16:creationId xmlns:a16="http://schemas.microsoft.com/office/drawing/2014/main" id="{97BEC058-BB07-4132-98D1-C727F79DE038}"/>
            </a:ext>
          </a:extLst>
        </xdr:cNvPr>
        <xdr:cNvSpPr/>
      </xdr:nvSpPr>
      <xdr:spPr bwMode="auto">
        <a:xfrm>
          <a:off x="6178924"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68" name="Drop Down 24" hidden="1">
          <a:extLst>
            <a:ext uri="{63B3BB69-23CF-44E3-9099-C40C66FF867C}">
              <a14:compatExt xmlns:a14="http://schemas.microsoft.com/office/drawing/2010/main" spid="_x0000_s2072"/>
            </a:ext>
            <a:ext uri="{FF2B5EF4-FFF2-40B4-BE49-F238E27FC236}">
              <a16:creationId xmlns:a16="http://schemas.microsoft.com/office/drawing/2014/main" id="{EC74107D-D42E-491B-83BE-4495417D8C26}"/>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69" name="Drop Down 24" hidden="1">
          <a:extLst>
            <a:ext uri="{63B3BB69-23CF-44E3-9099-C40C66FF867C}">
              <a14:compatExt xmlns:a14="http://schemas.microsoft.com/office/drawing/2010/main" spid="_x0000_s2072"/>
            </a:ext>
            <a:ext uri="{FF2B5EF4-FFF2-40B4-BE49-F238E27FC236}">
              <a16:creationId xmlns:a16="http://schemas.microsoft.com/office/drawing/2014/main" id="{76DEFC16-1129-4C2A-BDC3-8001B72D9576}"/>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0" name="Drop Down 24" hidden="1">
          <a:extLst>
            <a:ext uri="{63B3BB69-23CF-44E3-9099-C40C66FF867C}">
              <a14:compatExt xmlns:a14="http://schemas.microsoft.com/office/drawing/2010/main" spid="_x0000_s2072"/>
            </a:ext>
            <a:ext uri="{FF2B5EF4-FFF2-40B4-BE49-F238E27FC236}">
              <a16:creationId xmlns:a16="http://schemas.microsoft.com/office/drawing/2014/main" id="{DA90D6AC-410F-4249-860D-07C151398160}"/>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1" name="Drop Down 24" hidden="1">
          <a:extLst>
            <a:ext uri="{63B3BB69-23CF-44E3-9099-C40C66FF867C}">
              <a14:compatExt xmlns:a14="http://schemas.microsoft.com/office/drawing/2010/main" spid="_x0000_s2072"/>
            </a:ext>
            <a:ext uri="{FF2B5EF4-FFF2-40B4-BE49-F238E27FC236}">
              <a16:creationId xmlns:a16="http://schemas.microsoft.com/office/drawing/2014/main" id="{8D5982CC-DCDA-47DF-A6C7-8DDB3C87A02D}"/>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2" name="Drop Down 24" hidden="1">
          <a:extLst>
            <a:ext uri="{63B3BB69-23CF-44E3-9099-C40C66FF867C}">
              <a14:compatExt xmlns:a14="http://schemas.microsoft.com/office/drawing/2010/main" spid="_x0000_s2072"/>
            </a:ext>
            <a:ext uri="{FF2B5EF4-FFF2-40B4-BE49-F238E27FC236}">
              <a16:creationId xmlns:a16="http://schemas.microsoft.com/office/drawing/2014/main" id="{A8E02AD6-4598-4077-8978-B69B2A0D2CB4}"/>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3" name="Drop Down 24" hidden="1">
          <a:extLst>
            <a:ext uri="{63B3BB69-23CF-44E3-9099-C40C66FF867C}">
              <a14:compatExt xmlns:a14="http://schemas.microsoft.com/office/drawing/2010/main" spid="_x0000_s2072"/>
            </a:ext>
            <a:ext uri="{FF2B5EF4-FFF2-40B4-BE49-F238E27FC236}">
              <a16:creationId xmlns:a16="http://schemas.microsoft.com/office/drawing/2014/main" id="{0071CFFC-BEA9-4005-AB36-E923DD46C0AB}"/>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4" name="Drop Down 24" hidden="1">
          <a:extLst>
            <a:ext uri="{63B3BB69-23CF-44E3-9099-C40C66FF867C}">
              <a14:compatExt xmlns:a14="http://schemas.microsoft.com/office/drawing/2010/main" spid="_x0000_s2072"/>
            </a:ext>
            <a:ext uri="{FF2B5EF4-FFF2-40B4-BE49-F238E27FC236}">
              <a16:creationId xmlns:a16="http://schemas.microsoft.com/office/drawing/2014/main" id="{FCA199D1-3BDB-483C-BE68-62A531C4DBE4}"/>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5" name="Drop Down 24" hidden="1">
          <a:extLst>
            <a:ext uri="{63B3BB69-23CF-44E3-9099-C40C66FF867C}">
              <a14:compatExt xmlns:a14="http://schemas.microsoft.com/office/drawing/2010/main" spid="_x0000_s2072"/>
            </a:ext>
            <a:ext uri="{FF2B5EF4-FFF2-40B4-BE49-F238E27FC236}">
              <a16:creationId xmlns:a16="http://schemas.microsoft.com/office/drawing/2014/main" id="{978518C4-D7E2-410F-9D2B-57D737263820}"/>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6" name="Drop Down 24" hidden="1">
          <a:extLst>
            <a:ext uri="{63B3BB69-23CF-44E3-9099-C40C66FF867C}">
              <a14:compatExt xmlns:a14="http://schemas.microsoft.com/office/drawing/2010/main" spid="_x0000_s2072"/>
            </a:ext>
            <a:ext uri="{FF2B5EF4-FFF2-40B4-BE49-F238E27FC236}">
              <a16:creationId xmlns:a16="http://schemas.microsoft.com/office/drawing/2014/main" id="{E537CC93-2E17-4CFE-9569-9A4F7E09020A}"/>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77" name="Drop Down 4" hidden="1">
          <a:extLst>
            <a:ext uri="{63B3BB69-23CF-44E3-9099-C40C66FF867C}">
              <a14:compatExt xmlns:a14="http://schemas.microsoft.com/office/drawing/2010/main" spid="_x0000_s2052"/>
            </a:ext>
            <a:ext uri="{FF2B5EF4-FFF2-40B4-BE49-F238E27FC236}">
              <a16:creationId xmlns:a16="http://schemas.microsoft.com/office/drawing/2014/main" id="{4130C619-10B7-435B-A1A1-CE7ED07BB177}"/>
            </a:ext>
          </a:extLst>
        </xdr:cNvPr>
        <xdr:cNvSpPr/>
      </xdr:nvSpPr>
      <xdr:spPr bwMode="auto">
        <a:xfrm>
          <a:off x="6489102"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078" name="Drop Down 20" hidden="1">
          <a:extLst>
            <a:ext uri="{63B3BB69-23CF-44E3-9099-C40C66FF867C}">
              <a14:compatExt xmlns:a14="http://schemas.microsoft.com/office/drawing/2010/main" spid="_x0000_s2068"/>
            </a:ext>
            <a:ext uri="{FF2B5EF4-FFF2-40B4-BE49-F238E27FC236}">
              <a16:creationId xmlns:a16="http://schemas.microsoft.com/office/drawing/2014/main" id="{2506DEA1-BB08-43A9-A2B6-12021B2F98FA}"/>
            </a:ext>
          </a:extLst>
        </xdr:cNvPr>
        <xdr:cNvSpPr/>
      </xdr:nvSpPr>
      <xdr:spPr bwMode="auto">
        <a:xfrm>
          <a:off x="7010400" y="126339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79" name="Drop Down 24" hidden="1">
          <a:extLst>
            <a:ext uri="{63B3BB69-23CF-44E3-9099-C40C66FF867C}">
              <a14:compatExt xmlns:a14="http://schemas.microsoft.com/office/drawing/2010/main" spid="_x0000_s2072"/>
            </a:ext>
            <a:ext uri="{FF2B5EF4-FFF2-40B4-BE49-F238E27FC236}">
              <a16:creationId xmlns:a16="http://schemas.microsoft.com/office/drawing/2014/main" id="{46B372BE-CF1A-4A8A-B5DF-057F45D29CFE}"/>
            </a:ext>
          </a:extLst>
        </xdr:cNvPr>
        <xdr:cNvSpPr/>
      </xdr:nvSpPr>
      <xdr:spPr bwMode="auto">
        <a:xfrm>
          <a:off x="4612341" y="126339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80" name="Drop Down 4" hidden="1">
          <a:extLst>
            <a:ext uri="{63B3BB69-23CF-44E3-9099-C40C66FF867C}">
              <a14:compatExt xmlns:a14="http://schemas.microsoft.com/office/drawing/2010/main" spid="_x0000_s2052"/>
            </a:ext>
            <a:ext uri="{FF2B5EF4-FFF2-40B4-BE49-F238E27FC236}">
              <a16:creationId xmlns:a16="http://schemas.microsoft.com/office/drawing/2014/main" id="{F657EB0C-4EBA-4754-A7B3-68B51822A5E7}"/>
            </a:ext>
          </a:extLst>
        </xdr:cNvPr>
        <xdr:cNvSpPr/>
      </xdr:nvSpPr>
      <xdr:spPr bwMode="auto">
        <a:xfrm>
          <a:off x="6489102"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081" name="Drop Down 4" hidden="1">
          <a:extLst>
            <a:ext uri="{63B3BB69-23CF-44E3-9099-C40C66FF867C}">
              <a14:compatExt xmlns:a14="http://schemas.microsoft.com/office/drawing/2010/main" spid="_x0000_s2052"/>
            </a:ext>
            <a:ext uri="{FF2B5EF4-FFF2-40B4-BE49-F238E27FC236}">
              <a16:creationId xmlns:a16="http://schemas.microsoft.com/office/drawing/2014/main" id="{B23766D6-9E3F-4595-B59F-7D12308EA5E3}"/>
            </a:ext>
          </a:extLst>
        </xdr:cNvPr>
        <xdr:cNvSpPr/>
      </xdr:nvSpPr>
      <xdr:spPr bwMode="auto">
        <a:xfrm>
          <a:off x="6178924"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82" name="Drop Down 4" hidden="1">
          <a:extLst>
            <a:ext uri="{63B3BB69-23CF-44E3-9099-C40C66FF867C}">
              <a14:compatExt xmlns:a14="http://schemas.microsoft.com/office/drawing/2010/main" spid="_x0000_s2052"/>
            </a:ext>
            <a:ext uri="{FF2B5EF4-FFF2-40B4-BE49-F238E27FC236}">
              <a16:creationId xmlns:a16="http://schemas.microsoft.com/office/drawing/2014/main" id="{E8196C33-E9CB-4A4E-83C9-823F021E092B}"/>
            </a:ext>
          </a:extLst>
        </xdr:cNvPr>
        <xdr:cNvSpPr/>
      </xdr:nvSpPr>
      <xdr:spPr bwMode="auto">
        <a:xfrm>
          <a:off x="6489102"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083" name="Drop Down 4" hidden="1">
          <a:extLst>
            <a:ext uri="{63B3BB69-23CF-44E3-9099-C40C66FF867C}">
              <a14:compatExt xmlns:a14="http://schemas.microsoft.com/office/drawing/2010/main" spid="_x0000_s2052"/>
            </a:ext>
            <a:ext uri="{FF2B5EF4-FFF2-40B4-BE49-F238E27FC236}">
              <a16:creationId xmlns:a16="http://schemas.microsoft.com/office/drawing/2014/main" id="{624185E3-C398-42DB-A5D5-B56C99F6DE2C}"/>
            </a:ext>
          </a:extLst>
        </xdr:cNvPr>
        <xdr:cNvSpPr/>
      </xdr:nvSpPr>
      <xdr:spPr bwMode="auto">
        <a:xfrm>
          <a:off x="6178924" y="1263396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84" name="Drop Down 24" hidden="1">
          <a:extLst>
            <a:ext uri="{63B3BB69-23CF-44E3-9099-C40C66FF867C}">
              <a14:compatExt xmlns:a14="http://schemas.microsoft.com/office/drawing/2010/main" spid="_x0000_s2072"/>
            </a:ext>
            <a:ext uri="{FF2B5EF4-FFF2-40B4-BE49-F238E27FC236}">
              <a16:creationId xmlns:a16="http://schemas.microsoft.com/office/drawing/2014/main" id="{C3A7FFB9-3F5D-42A4-B98F-DC0386BB8652}"/>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85" name="Drop Down 24" hidden="1">
          <a:extLst>
            <a:ext uri="{63B3BB69-23CF-44E3-9099-C40C66FF867C}">
              <a14:compatExt xmlns:a14="http://schemas.microsoft.com/office/drawing/2010/main" spid="_x0000_s2072"/>
            </a:ext>
            <a:ext uri="{FF2B5EF4-FFF2-40B4-BE49-F238E27FC236}">
              <a16:creationId xmlns:a16="http://schemas.microsoft.com/office/drawing/2014/main" id="{5828F82C-A4CD-48C1-AF26-EB779FA67B09}"/>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86" name="Drop Down 24" hidden="1">
          <a:extLst>
            <a:ext uri="{63B3BB69-23CF-44E3-9099-C40C66FF867C}">
              <a14:compatExt xmlns:a14="http://schemas.microsoft.com/office/drawing/2010/main" spid="_x0000_s2072"/>
            </a:ext>
            <a:ext uri="{FF2B5EF4-FFF2-40B4-BE49-F238E27FC236}">
              <a16:creationId xmlns:a16="http://schemas.microsoft.com/office/drawing/2014/main" id="{761B4609-B269-4802-9388-C522E9B4F245}"/>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87" name="Drop Down 24" hidden="1">
          <a:extLst>
            <a:ext uri="{63B3BB69-23CF-44E3-9099-C40C66FF867C}">
              <a14:compatExt xmlns:a14="http://schemas.microsoft.com/office/drawing/2010/main" spid="_x0000_s2072"/>
            </a:ext>
            <a:ext uri="{FF2B5EF4-FFF2-40B4-BE49-F238E27FC236}">
              <a16:creationId xmlns:a16="http://schemas.microsoft.com/office/drawing/2014/main" id="{388C0790-B607-42DE-8194-A92E284FE90C}"/>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88" name="Drop Down 24" hidden="1">
          <a:extLst>
            <a:ext uri="{63B3BB69-23CF-44E3-9099-C40C66FF867C}">
              <a14:compatExt xmlns:a14="http://schemas.microsoft.com/office/drawing/2010/main" spid="_x0000_s2072"/>
            </a:ext>
            <a:ext uri="{FF2B5EF4-FFF2-40B4-BE49-F238E27FC236}">
              <a16:creationId xmlns:a16="http://schemas.microsoft.com/office/drawing/2014/main" id="{5D2632D8-D250-4E88-9A56-A05F255FD885}"/>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89" name="Drop Down 24" hidden="1">
          <a:extLst>
            <a:ext uri="{63B3BB69-23CF-44E3-9099-C40C66FF867C}">
              <a14:compatExt xmlns:a14="http://schemas.microsoft.com/office/drawing/2010/main" spid="_x0000_s2072"/>
            </a:ext>
            <a:ext uri="{FF2B5EF4-FFF2-40B4-BE49-F238E27FC236}">
              <a16:creationId xmlns:a16="http://schemas.microsoft.com/office/drawing/2014/main" id="{F4C03712-C1B7-40C1-8AFA-179B09AD5204}"/>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90" name="Drop Down 24" hidden="1">
          <a:extLst>
            <a:ext uri="{63B3BB69-23CF-44E3-9099-C40C66FF867C}">
              <a14:compatExt xmlns:a14="http://schemas.microsoft.com/office/drawing/2010/main" spid="_x0000_s2072"/>
            </a:ext>
            <a:ext uri="{FF2B5EF4-FFF2-40B4-BE49-F238E27FC236}">
              <a16:creationId xmlns:a16="http://schemas.microsoft.com/office/drawing/2014/main" id="{E39B8572-F2A5-43D0-AE58-CF6A27463D83}"/>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91" name="Drop Down 24" hidden="1">
          <a:extLst>
            <a:ext uri="{63B3BB69-23CF-44E3-9099-C40C66FF867C}">
              <a14:compatExt xmlns:a14="http://schemas.microsoft.com/office/drawing/2010/main" spid="_x0000_s2072"/>
            </a:ext>
            <a:ext uri="{FF2B5EF4-FFF2-40B4-BE49-F238E27FC236}">
              <a16:creationId xmlns:a16="http://schemas.microsoft.com/office/drawing/2014/main" id="{FD8DB28B-D625-4C99-BC22-F126928014E4}"/>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92" name="Drop Down 24" hidden="1">
          <a:extLst>
            <a:ext uri="{63B3BB69-23CF-44E3-9099-C40C66FF867C}">
              <a14:compatExt xmlns:a14="http://schemas.microsoft.com/office/drawing/2010/main" spid="_x0000_s2072"/>
            </a:ext>
            <a:ext uri="{FF2B5EF4-FFF2-40B4-BE49-F238E27FC236}">
              <a16:creationId xmlns:a16="http://schemas.microsoft.com/office/drawing/2014/main" id="{43A6218C-58C3-44CF-8087-41EDAAA2D32E}"/>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93" name="Drop Down 4" hidden="1">
          <a:extLst>
            <a:ext uri="{63B3BB69-23CF-44E3-9099-C40C66FF867C}">
              <a14:compatExt xmlns:a14="http://schemas.microsoft.com/office/drawing/2010/main" spid="_x0000_s2052"/>
            </a:ext>
            <a:ext uri="{FF2B5EF4-FFF2-40B4-BE49-F238E27FC236}">
              <a16:creationId xmlns:a16="http://schemas.microsoft.com/office/drawing/2014/main" id="{94703F6E-4681-419E-B49E-0BFB3520706B}"/>
            </a:ext>
          </a:extLst>
        </xdr:cNvPr>
        <xdr:cNvSpPr/>
      </xdr:nvSpPr>
      <xdr:spPr bwMode="auto">
        <a:xfrm>
          <a:off x="6489102"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094" name="Drop Down 20" hidden="1">
          <a:extLst>
            <a:ext uri="{63B3BB69-23CF-44E3-9099-C40C66FF867C}">
              <a14:compatExt xmlns:a14="http://schemas.microsoft.com/office/drawing/2010/main" spid="_x0000_s2068"/>
            </a:ext>
            <a:ext uri="{FF2B5EF4-FFF2-40B4-BE49-F238E27FC236}">
              <a16:creationId xmlns:a16="http://schemas.microsoft.com/office/drawing/2014/main" id="{47CBA832-E77A-4EA7-A65B-00AC271EA176}"/>
            </a:ext>
          </a:extLst>
        </xdr:cNvPr>
        <xdr:cNvSpPr/>
      </xdr:nvSpPr>
      <xdr:spPr bwMode="auto">
        <a:xfrm>
          <a:off x="7010400" y="12653682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095" name="Drop Down 24" hidden="1">
          <a:extLst>
            <a:ext uri="{63B3BB69-23CF-44E3-9099-C40C66FF867C}">
              <a14:compatExt xmlns:a14="http://schemas.microsoft.com/office/drawing/2010/main" spid="_x0000_s2072"/>
            </a:ext>
            <a:ext uri="{FF2B5EF4-FFF2-40B4-BE49-F238E27FC236}">
              <a16:creationId xmlns:a16="http://schemas.microsoft.com/office/drawing/2014/main" id="{C72AC161-D8F2-4DED-B25D-54620B823DF0}"/>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96" name="Drop Down 4" hidden="1">
          <a:extLst>
            <a:ext uri="{63B3BB69-23CF-44E3-9099-C40C66FF867C}">
              <a14:compatExt xmlns:a14="http://schemas.microsoft.com/office/drawing/2010/main" spid="_x0000_s2052"/>
            </a:ext>
            <a:ext uri="{FF2B5EF4-FFF2-40B4-BE49-F238E27FC236}">
              <a16:creationId xmlns:a16="http://schemas.microsoft.com/office/drawing/2014/main" id="{8B412902-AC8A-4176-AD01-D2D326D0F596}"/>
            </a:ext>
          </a:extLst>
        </xdr:cNvPr>
        <xdr:cNvSpPr/>
      </xdr:nvSpPr>
      <xdr:spPr bwMode="auto">
        <a:xfrm>
          <a:off x="6489102"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097" name="Drop Down 4" hidden="1">
          <a:extLst>
            <a:ext uri="{63B3BB69-23CF-44E3-9099-C40C66FF867C}">
              <a14:compatExt xmlns:a14="http://schemas.microsoft.com/office/drawing/2010/main" spid="_x0000_s2052"/>
            </a:ext>
            <a:ext uri="{FF2B5EF4-FFF2-40B4-BE49-F238E27FC236}">
              <a16:creationId xmlns:a16="http://schemas.microsoft.com/office/drawing/2014/main" id="{B38AA4C0-F255-4228-8867-10AC62B06822}"/>
            </a:ext>
          </a:extLst>
        </xdr:cNvPr>
        <xdr:cNvSpPr/>
      </xdr:nvSpPr>
      <xdr:spPr bwMode="auto">
        <a:xfrm>
          <a:off x="6178924"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098" name="Drop Down 4" hidden="1">
          <a:extLst>
            <a:ext uri="{63B3BB69-23CF-44E3-9099-C40C66FF867C}">
              <a14:compatExt xmlns:a14="http://schemas.microsoft.com/office/drawing/2010/main" spid="_x0000_s2052"/>
            </a:ext>
            <a:ext uri="{FF2B5EF4-FFF2-40B4-BE49-F238E27FC236}">
              <a16:creationId xmlns:a16="http://schemas.microsoft.com/office/drawing/2014/main" id="{CA83F3D4-637B-4DB6-B9BB-09866A103059}"/>
            </a:ext>
          </a:extLst>
        </xdr:cNvPr>
        <xdr:cNvSpPr/>
      </xdr:nvSpPr>
      <xdr:spPr bwMode="auto">
        <a:xfrm>
          <a:off x="6489102"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099" name="Drop Down 4" hidden="1">
          <a:extLst>
            <a:ext uri="{63B3BB69-23CF-44E3-9099-C40C66FF867C}">
              <a14:compatExt xmlns:a14="http://schemas.microsoft.com/office/drawing/2010/main" spid="_x0000_s2052"/>
            </a:ext>
            <a:ext uri="{FF2B5EF4-FFF2-40B4-BE49-F238E27FC236}">
              <a16:creationId xmlns:a16="http://schemas.microsoft.com/office/drawing/2014/main" id="{C9D5C167-D0C9-417B-BF0A-28F56F72FA64}"/>
            </a:ext>
          </a:extLst>
        </xdr:cNvPr>
        <xdr:cNvSpPr/>
      </xdr:nvSpPr>
      <xdr:spPr bwMode="auto">
        <a:xfrm>
          <a:off x="6178924"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0" name="Drop Down 24" hidden="1">
          <a:extLst>
            <a:ext uri="{63B3BB69-23CF-44E3-9099-C40C66FF867C}">
              <a14:compatExt xmlns:a14="http://schemas.microsoft.com/office/drawing/2010/main" spid="_x0000_s2072"/>
            </a:ext>
            <a:ext uri="{FF2B5EF4-FFF2-40B4-BE49-F238E27FC236}">
              <a16:creationId xmlns:a16="http://schemas.microsoft.com/office/drawing/2014/main" id="{63B8CF46-4A6B-4819-9A00-63B55771EDE5}"/>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1" name="Drop Down 24" hidden="1">
          <a:extLst>
            <a:ext uri="{63B3BB69-23CF-44E3-9099-C40C66FF867C}">
              <a14:compatExt xmlns:a14="http://schemas.microsoft.com/office/drawing/2010/main" spid="_x0000_s2072"/>
            </a:ext>
            <a:ext uri="{FF2B5EF4-FFF2-40B4-BE49-F238E27FC236}">
              <a16:creationId xmlns:a16="http://schemas.microsoft.com/office/drawing/2014/main" id="{AD644CFF-6C1C-4B6D-B3B0-127E91EF48C9}"/>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2" name="Drop Down 24" hidden="1">
          <a:extLst>
            <a:ext uri="{63B3BB69-23CF-44E3-9099-C40C66FF867C}">
              <a14:compatExt xmlns:a14="http://schemas.microsoft.com/office/drawing/2010/main" spid="_x0000_s2072"/>
            </a:ext>
            <a:ext uri="{FF2B5EF4-FFF2-40B4-BE49-F238E27FC236}">
              <a16:creationId xmlns:a16="http://schemas.microsoft.com/office/drawing/2014/main" id="{2C9F520D-268C-40B6-9342-5DDA89C3AFB7}"/>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3" name="Drop Down 24" hidden="1">
          <a:extLst>
            <a:ext uri="{63B3BB69-23CF-44E3-9099-C40C66FF867C}">
              <a14:compatExt xmlns:a14="http://schemas.microsoft.com/office/drawing/2010/main" spid="_x0000_s2072"/>
            </a:ext>
            <a:ext uri="{FF2B5EF4-FFF2-40B4-BE49-F238E27FC236}">
              <a16:creationId xmlns:a16="http://schemas.microsoft.com/office/drawing/2014/main" id="{BF1FC708-0AB7-41DB-AEF5-51368109C480}"/>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4" name="Drop Down 24" hidden="1">
          <a:extLst>
            <a:ext uri="{63B3BB69-23CF-44E3-9099-C40C66FF867C}">
              <a14:compatExt xmlns:a14="http://schemas.microsoft.com/office/drawing/2010/main" spid="_x0000_s2072"/>
            </a:ext>
            <a:ext uri="{FF2B5EF4-FFF2-40B4-BE49-F238E27FC236}">
              <a16:creationId xmlns:a16="http://schemas.microsoft.com/office/drawing/2014/main" id="{67987A95-6F72-4FDB-956A-25077BEC076F}"/>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5" name="Drop Down 24" hidden="1">
          <a:extLst>
            <a:ext uri="{63B3BB69-23CF-44E3-9099-C40C66FF867C}">
              <a14:compatExt xmlns:a14="http://schemas.microsoft.com/office/drawing/2010/main" spid="_x0000_s2072"/>
            </a:ext>
            <a:ext uri="{FF2B5EF4-FFF2-40B4-BE49-F238E27FC236}">
              <a16:creationId xmlns:a16="http://schemas.microsoft.com/office/drawing/2014/main" id="{1BCF59BF-F5F1-444A-BFDA-411317785E09}"/>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6" name="Drop Down 24" hidden="1">
          <a:extLst>
            <a:ext uri="{63B3BB69-23CF-44E3-9099-C40C66FF867C}">
              <a14:compatExt xmlns:a14="http://schemas.microsoft.com/office/drawing/2010/main" spid="_x0000_s2072"/>
            </a:ext>
            <a:ext uri="{FF2B5EF4-FFF2-40B4-BE49-F238E27FC236}">
              <a16:creationId xmlns:a16="http://schemas.microsoft.com/office/drawing/2014/main" id="{FF613A1C-6D9A-4C7F-8967-1A1C23E10DA1}"/>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7" name="Drop Down 24" hidden="1">
          <a:extLst>
            <a:ext uri="{63B3BB69-23CF-44E3-9099-C40C66FF867C}">
              <a14:compatExt xmlns:a14="http://schemas.microsoft.com/office/drawing/2010/main" spid="_x0000_s2072"/>
            </a:ext>
            <a:ext uri="{FF2B5EF4-FFF2-40B4-BE49-F238E27FC236}">
              <a16:creationId xmlns:a16="http://schemas.microsoft.com/office/drawing/2014/main" id="{F2374308-6F11-4163-9A65-5E2F80F2E927}"/>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08" name="Drop Down 24" hidden="1">
          <a:extLst>
            <a:ext uri="{63B3BB69-23CF-44E3-9099-C40C66FF867C}">
              <a14:compatExt xmlns:a14="http://schemas.microsoft.com/office/drawing/2010/main" spid="_x0000_s2072"/>
            </a:ext>
            <a:ext uri="{FF2B5EF4-FFF2-40B4-BE49-F238E27FC236}">
              <a16:creationId xmlns:a16="http://schemas.microsoft.com/office/drawing/2014/main" id="{EDA88D1B-EF9E-47AD-B15E-072A4F0A2C94}"/>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109" name="Drop Down 4" hidden="1">
          <a:extLst>
            <a:ext uri="{63B3BB69-23CF-44E3-9099-C40C66FF867C}">
              <a14:compatExt xmlns:a14="http://schemas.microsoft.com/office/drawing/2010/main" spid="_x0000_s2052"/>
            </a:ext>
            <a:ext uri="{FF2B5EF4-FFF2-40B4-BE49-F238E27FC236}">
              <a16:creationId xmlns:a16="http://schemas.microsoft.com/office/drawing/2014/main" id="{F2488506-BBFD-4CFD-A84B-E0149E2FE292}"/>
            </a:ext>
          </a:extLst>
        </xdr:cNvPr>
        <xdr:cNvSpPr/>
      </xdr:nvSpPr>
      <xdr:spPr bwMode="auto">
        <a:xfrm>
          <a:off x="6489102"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110" name="Drop Down 20" hidden="1">
          <a:extLst>
            <a:ext uri="{63B3BB69-23CF-44E3-9099-C40C66FF867C}">
              <a14:compatExt xmlns:a14="http://schemas.microsoft.com/office/drawing/2010/main" spid="_x0000_s2068"/>
            </a:ext>
            <a:ext uri="{FF2B5EF4-FFF2-40B4-BE49-F238E27FC236}">
              <a16:creationId xmlns:a16="http://schemas.microsoft.com/office/drawing/2014/main" id="{7FE219FC-D50A-40AA-A849-B0C98AA30A21}"/>
            </a:ext>
          </a:extLst>
        </xdr:cNvPr>
        <xdr:cNvSpPr/>
      </xdr:nvSpPr>
      <xdr:spPr bwMode="auto">
        <a:xfrm>
          <a:off x="7010400" y="12653682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11" name="Drop Down 24" hidden="1">
          <a:extLst>
            <a:ext uri="{63B3BB69-23CF-44E3-9099-C40C66FF867C}">
              <a14:compatExt xmlns:a14="http://schemas.microsoft.com/office/drawing/2010/main" spid="_x0000_s2072"/>
            </a:ext>
            <a:ext uri="{FF2B5EF4-FFF2-40B4-BE49-F238E27FC236}">
              <a16:creationId xmlns:a16="http://schemas.microsoft.com/office/drawing/2014/main" id="{9594E32C-24B3-4150-8D40-441BA8AD6736}"/>
            </a:ext>
          </a:extLst>
        </xdr:cNvPr>
        <xdr:cNvSpPr/>
      </xdr:nvSpPr>
      <xdr:spPr bwMode="auto">
        <a:xfrm>
          <a:off x="4612341" y="12653682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112" name="Drop Down 4" hidden="1">
          <a:extLst>
            <a:ext uri="{63B3BB69-23CF-44E3-9099-C40C66FF867C}">
              <a14:compatExt xmlns:a14="http://schemas.microsoft.com/office/drawing/2010/main" spid="_x0000_s2052"/>
            </a:ext>
            <a:ext uri="{FF2B5EF4-FFF2-40B4-BE49-F238E27FC236}">
              <a16:creationId xmlns:a16="http://schemas.microsoft.com/office/drawing/2014/main" id="{15F2D65A-43FF-4A68-B8DE-B51D61BEF639}"/>
            </a:ext>
          </a:extLst>
        </xdr:cNvPr>
        <xdr:cNvSpPr/>
      </xdr:nvSpPr>
      <xdr:spPr bwMode="auto">
        <a:xfrm>
          <a:off x="6489102"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113" name="Drop Down 4" hidden="1">
          <a:extLst>
            <a:ext uri="{63B3BB69-23CF-44E3-9099-C40C66FF867C}">
              <a14:compatExt xmlns:a14="http://schemas.microsoft.com/office/drawing/2010/main" spid="_x0000_s2052"/>
            </a:ext>
            <a:ext uri="{FF2B5EF4-FFF2-40B4-BE49-F238E27FC236}">
              <a16:creationId xmlns:a16="http://schemas.microsoft.com/office/drawing/2014/main" id="{F045C5D6-2C01-475C-944E-5AE5757A128A}"/>
            </a:ext>
          </a:extLst>
        </xdr:cNvPr>
        <xdr:cNvSpPr/>
      </xdr:nvSpPr>
      <xdr:spPr bwMode="auto">
        <a:xfrm>
          <a:off x="6178924"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114" name="Drop Down 4" hidden="1">
          <a:extLst>
            <a:ext uri="{63B3BB69-23CF-44E3-9099-C40C66FF867C}">
              <a14:compatExt xmlns:a14="http://schemas.microsoft.com/office/drawing/2010/main" spid="_x0000_s2052"/>
            </a:ext>
            <a:ext uri="{FF2B5EF4-FFF2-40B4-BE49-F238E27FC236}">
              <a16:creationId xmlns:a16="http://schemas.microsoft.com/office/drawing/2014/main" id="{1A7B3B6B-DEE9-4A4B-9879-C48AB362A4B2}"/>
            </a:ext>
          </a:extLst>
        </xdr:cNvPr>
        <xdr:cNvSpPr/>
      </xdr:nvSpPr>
      <xdr:spPr bwMode="auto">
        <a:xfrm>
          <a:off x="6489102"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115" name="Drop Down 4" hidden="1">
          <a:extLst>
            <a:ext uri="{63B3BB69-23CF-44E3-9099-C40C66FF867C}">
              <a14:compatExt xmlns:a14="http://schemas.microsoft.com/office/drawing/2010/main" spid="_x0000_s2052"/>
            </a:ext>
            <a:ext uri="{FF2B5EF4-FFF2-40B4-BE49-F238E27FC236}">
              <a16:creationId xmlns:a16="http://schemas.microsoft.com/office/drawing/2014/main" id="{2284E5CC-A9BC-4623-96F1-78A089D5E3DC}"/>
            </a:ext>
          </a:extLst>
        </xdr:cNvPr>
        <xdr:cNvSpPr/>
      </xdr:nvSpPr>
      <xdr:spPr bwMode="auto">
        <a:xfrm>
          <a:off x="6178924" y="12653682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116" name="Drop Down 20" hidden="1">
          <a:extLst>
            <a:ext uri="{63B3BB69-23CF-44E3-9099-C40C66FF867C}">
              <a14:compatExt xmlns:a14="http://schemas.microsoft.com/office/drawing/2010/main" spid="_x0000_s2068"/>
            </a:ext>
            <a:ext uri="{FF2B5EF4-FFF2-40B4-BE49-F238E27FC236}">
              <a16:creationId xmlns:a16="http://schemas.microsoft.com/office/drawing/2014/main" id="{676CA496-31EE-48CB-8456-00754EAD1BBB}"/>
            </a:ext>
          </a:extLst>
        </xdr:cNvPr>
        <xdr:cNvSpPr/>
      </xdr:nvSpPr>
      <xdr:spPr bwMode="auto">
        <a:xfrm>
          <a:off x="7010400" y="126339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117" name="Drop Down 20" hidden="1">
          <a:extLst>
            <a:ext uri="{63B3BB69-23CF-44E3-9099-C40C66FF867C}">
              <a14:compatExt xmlns:a14="http://schemas.microsoft.com/office/drawing/2010/main" spid="_x0000_s2068"/>
            </a:ext>
            <a:ext uri="{FF2B5EF4-FFF2-40B4-BE49-F238E27FC236}">
              <a16:creationId xmlns:a16="http://schemas.microsoft.com/office/drawing/2014/main" id="{A2DD7D9C-A5E6-4C2E-AE31-6D6A83870D07}"/>
            </a:ext>
          </a:extLst>
        </xdr:cNvPr>
        <xdr:cNvSpPr/>
      </xdr:nvSpPr>
      <xdr:spPr bwMode="auto">
        <a:xfrm>
          <a:off x="7010400" y="1263396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18" name="Drop Down 24" hidden="1">
          <a:extLst>
            <a:ext uri="{63B3BB69-23CF-44E3-9099-C40C66FF867C}">
              <a14:compatExt xmlns:a14="http://schemas.microsoft.com/office/drawing/2010/main" spid="_x0000_s2072"/>
            </a:ext>
            <a:ext uri="{FF2B5EF4-FFF2-40B4-BE49-F238E27FC236}">
              <a16:creationId xmlns:a16="http://schemas.microsoft.com/office/drawing/2014/main" id="{07D19A50-1503-488C-AB21-BA2CA3E9E8A5}"/>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19" name="Drop Down 24" hidden="1">
          <a:extLst>
            <a:ext uri="{63B3BB69-23CF-44E3-9099-C40C66FF867C}">
              <a14:compatExt xmlns:a14="http://schemas.microsoft.com/office/drawing/2010/main" spid="_x0000_s2072"/>
            </a:ext>
            <a:ext uri="{FF2B5EF4-FFF2-40B4-BE49-F238E27FC236}">
              <a16:creationId xmlns:a16="http://schemas.microsoft.com/office/drawing/2014/main" id="{412B2D44-DDAA-401D-A141-6287E89450B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0" name="Drop Down 24" hidden="1">
          <a:extLst>
            <a:ext uri="{63B3BB69-23CF-44E3-9099-C40C66FF867C}">
              <a14:compatExt xmlns:a14="http://schemas.microsoft.com/office/drawing/2010/main" spid="_x0000_s2072"/>
            </a:ext>
            <a:ext uri="{FF2B5EF4-FFF2-40B4-BE49-F238E27FC236}">
              <a16:creationId xmlns:a16="http://schemas.microsoft.com/office/drawing/2014/main" id="{61DFD5F0-5C6D-45E4-9340-9D3BCF52BD1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1" name="Drop Down 24" hidden="1">
          <a:extLst>
            <a:ext uri="{63B3BB69-23CF-44E3-9099-C40C66FF867C}">
              <a14:compatExt xmlns:a14="http://schemas.microsoft.com/office/drawing/2010/main" spid="_x0000_s2072"/>
            </a:ext>
            <a:ext uri="{FF2B5EF4-FFF2-40B4-BE49-F238E27FC236}">
              <a16:creationId xmlns:a16="http://schemas.microsoft.com/office/drawing/2014/main" id="{89F9DCDE-970A-4E28-8351-353B83BFA9F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2" name="Drop Down 24" hidden="1">
          <a:extLst>
            <a:ext uri="{63B3BB69-23CF-44E3-9099-C40C66FF867C}">
              <a14:compatExt xmlns:a14="http://schemas.microsoft.com/office/drawing/2010/main" spid="_x0000_s2072"/>
            </a:ext>
            <a:ext uri="{FF2B5EF4-FFF2-40B4-BE49-F238E27FC236}">
              <a16:creationId xmlns:a16="http://schemas.microsoft.com/office/drawing/2014/main" id="{543620AC-7C22-441D-8101-4AEAA70D4862}"/>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3" name="Drop Down 24" hidden="1">
          <a:extLst>
            <a:ext uri="{63B3BB69-23CF-44E3-9099-C40C66FF867C}">
              <a14:compatExt xmlns:a14="http://schemas.microsoft.com/office/drawing/2010/main" spid="_x0000_s2072"/>
            </a:ext>
            <a:ext uri="{FF2B5EF4-FFF2-40B4-BE49-F238E27FC236}">
              <a16:creationId xmlns:a16="http://schemas.microsoft.com/office/drawing/2014/main" id="{4D9200D7-DA87-4DD8-B761-E354B115B47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4" name="Drop Down 24" hidden="1">
          <a:extLst>
            <a:ext uri="{63B3BB69-23CF-44E3-9099-C40C66FF867C}">
              <a14:compatExt xmlns:a14="http://schemas.microsoft.com/office/drawing/2010/main" spid="_x0000_s2072"/>
            </a:ext>
            <a:ext uri="{FF2B5EF4-FFF2-40B4-BE49-F238E27FC236}">
              <a16:creationId xmlns:a16="http://schemas.microsoft.com/office/drawing/2014/main" id="{C582F1D5-137D-41FC-A586-17F1DB5A297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5" name="Drop Down 24" hidden="1">
          <a:extLst>
            <a:ext uri="{63B3BB69-23CF-44E3-9099-C40C66FF867C}">
              <a14:compatExt xmlns:a14="http://schemas.microsoft.com/office/drawing/2010/main" spid="_x0000_s2072"/>
            </a:ext>
            <a:ext uri="{FF2B5EF4-FFF2-40B4-BE49-F238E27FC236}">
              <a16:creationId xmlns:a16="http://schemas.microsoft.com/office/drawing/2014/main" id="{6CE8346C-3384-4305-91C4-1830506052D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6" name="Drop Down 24" hidden="1">
          <a:extLst>
            <a:ext uri="{63B3BB69-23CF-44E3-9099-C40C66FF867C}">
              <a14:compatExt xmlns:a14="http://schemas.microsoft.com/office/drawing/2010/main" spid="_x0000_s2072"/>
            </a:ext>
            <a:ext uri="{FF2B5EF4-FFF2-40B4-BE49-F238E27FC236}">
              <a16:creationId xmlns:a16="http://schemas.microsoft.com/office/drawing/2014/main" id="{A21A111B-22A8-47AC-A609-4C5A6E98B12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7" name="Drop Down 24" hidden="1">
          <a:extLst>
            <a:ext uri="{63B3BB69-23CF-44E3-9099-C40C66FF867C}">
              <a14:compatExt xmlns:a14="http://schemas.microsoft.com/office/drawing/2010/main" spid="_x0000_s2072"/>
            </a:ext>
            <a:ext uri="{FF2B5EF4-FFF2-40B4-BE49-F238E27FC236}">
              <a16:creationId xmlns:a16="http://schemas.microsoft.com/office/drawing/2014/main" id="{A9CB601F-1F56-4B73-BA2F-2D9780A5DEB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8" name="Drop Down 24" hidden="1">
          <a:extLst>
            <a:ext uri="{63B3BB69-23CF-44E3-9099-C40C66FF867C}">
              <a14:compatExt xmlns:a14="http://schemas.microsoft.com/office/drawing/2010/main" spid="_x0000_s2072"/>
            </a:ext>
            <a:ext uri="{FF2B5EF4-FFF2-40B4-BE49-F238E27FC236}">
              <a16:creationId xmlns:a16="http://schemas.microsoft.com/office/drawing/2014/main" id="{5F20FB40-E381-4EB7-BFEB-A7B6ABA7936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29" name="Drop Down 24" hidden="1">
          <a:extLst>
            <a:ext uri="{63B3BB69-23CF-44E3-9099-C40C66FF867C}">
              <a14:compatExt xmlns:a14="http://schemas.microsoft.com/office/drawing/2010/main" spid="_x0000_s2072"/>
            </a:ext>
            <a:ext uri="{FF2B5EF4-FFF2-40B4-BE49-F238E27FC236}">
              <a16:creationId xmlns:a16="http://schemas.microsoft.com/office/drawing/2014/main" id="{A97C20E2-CF4F-4E16-BE6B-BBA83DCFBE59}"/>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0" name="Drop Down 24" hidden="1">
          <a:extLst>
            <a:ext uri="{63B3BB69-23CF-44E3-9099-C40C66FF867C}">
              <a14:compatExt xmlns:a14="http://schemas.microsoft.com/office/drawing/2010/main" spid="_x0000_s2072"/>
            </a:ext>
            <a:ext uri="{FF2B5EF4-FFF2-40B4-BE49-F238E27FC236}">
              <a16:creationId xmlns:a16="http://schemas.microsoft.com/office/drawing/2014/main" id="{0A3671A9-572E-4C93-8570-FE5F6906725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1" name="Drop Down 24" hidden="1">
          <a:extLst>
            <a:ext uri="{63B3BB69-23CF-44E3-9099-C40C66FF867C}">
              <a14:compatExt xmlns:a14="http://schemas.microsoft.com/office/drawing/2010/main" spid="_x0000_s2072"/>
            </a:ext>
            <a:ext uri="{FF2B5EF4-FFF2-40B4-BE49-F238E27FC236}">
              <a16:creationId xmlns:a16="http://schemas.microsoft.com/office/drawing/2014/main" id="{543CA630-D74B-47DF-B050-D6E6A994D8A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2" name="Drop Down 24" hidden="1">
          <a:extLst>
            <a:ext uri="{63B3BB69-23CF-44E3-9099-C40C66FF867C}">
              <a14:compatExt xmlns:a14="http://schemas.microsoft.com/office/drawing/2010/main" spid="_x0000_s2072"/>
            </a:ext>
            <a:ext uri="{FF2B5EF4-FFF2-40B4-BE49-F238E27FC236}">
              <a16:creationId xmlns:a16="http://schemas.microsoft.com/office/drawing/2014/main" id="{38745F3F-17A8-471B-850F-CF525147C18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3" name="Drop Down 24" hidden="1">
          <a:extLst>
            <a:ext uri="{63B3BB69-23CF-44E3-9099-C40C66FF867C}">
              <a14:compatExt xmlns:a14="http://schemas.microsoft.com/office/drawing/2010/main" spid="_x0000_s2072"/>
            </a:ext>
            <a:ext uri="{FF2B5EF4-FFF2-40B4-BE49-F238E27FC236}">
              <a16:creationId xmlns:a16="http://schemas.microsoft.com/office/drawing/2014/main" id="{3482C96C-54D7-4435-ABBF-B5408DFE007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4" name="Drop Down 24" hidden="1">
          <a:extLst>
            <a:ext uri="{63B3BB69-23CF-44E3-9099-C40C66FF867C}">
              <a14:compatExt xmlns:a14="http://schemas.microsoft.com/office/drawing/2010/main" spid="_x0000_s2072"/>
            </a:ext>
            <a:ext uri="{FF2B5EF4-FFF2-40B4-BE49-F238E27FC236}">
              <a16:creationId xmlns:a16="http://schemas.microsoft.com/office/drawing/2014/main" id="{2201B3D4-BC91-4800-BCD1-8A818E31249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5" name="Drop Down 24" hidden="1">
          <a:extLst>
            <a:ext uri="{63B3BB69-23CF-44E3-9099-C40C66FF867C}">
              <a14:compatExt xmlns:a14="http://schemas.microsoft.com/office/drawing/2010/main" spid="_x0000_s2072"/>
            </a:ext>
            <a:ext uri="{FF2B5EF4-FFF2-40B4-BE49-F238E27FC236}">
              <a16:creationId xmlns:a16="http://schemas.microsoft.com/office/drawing/2014/main" id="{6656E191-BA02-4EE3-918F-17758921BAD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6" name="Drop Down 24" hidden="1">
          <a:extLst>
            <a:ext uri="{63B3BB69-23CF-44E3-9099-C40C66FF867C}">
              <a14:compatExt xmlns:a14="http://schemas.microsoft.com/office/drawing/2010/main" spid="_x0000_s2072"/>
            </a:ext>
            <a:ext uri="{FF2B5EF4-FFF2-40B4-BE49-F238E27FC236}">
              <a16:creationId xmlns:a16="http://schemas.microsoft.com/office/drawing/2014/main" id="{A55EC69C-7AC3-4AC8-95A3-4749C645E9C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7" name="Drop Down 24" hidden="1">
          <a:extLst>
            <a:ext uri="{63B3BB69-23CF-44E3-9099-C40C66FF867C}">
              <a14:compatExt xmlns:a14="http://schemas.microsoft.com/office/drawing/2010/main" spid="_x0000_s2072"/>
            </a:ext>
            <a:ext uri="{FF2B5EF4-FFF2-40B4-BE49-F238E27FC236}">
              <a16:creationId xmlns:a16="http://schemas.microsoft.com/office/drawing/2014/main" id="{E990FFE9-D96C-41CB-9D52-91D9D5A8C74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8" name="Drop Down 24" hidden="1">
          <a:extLst>
            <a:ext uri="{63B3BB69-23CF-44E3-9099-C40C66FF867C}">
              <a14:compatExt xmlns:a14="http://schemas.microsoft.com/office/drawing/2010/main" spid="_x0000_s2072"/>
            </a:ext>
            <a:ext uri="{FF2B5EF4-FFF2-40B4-BE49-F238E27FC236}">
              <a16:creationId xmlns:a16="http://schemas.microsoft.com/office/drawing/2014/main" id="{2464C66F-DC01-459C-9710-0713762C6C22}"/>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39" name="Drop Down 24" hidden="1">
          <a:extLst>
            <a:ext uri="{63B3BB69-23CF-44E3-9099-C40C66FF867C}">
              <a14:compatExt xmlns:a14="http://schemas.microsoft.com/office/drawing/2010/main" spid="_x0000_s2072"/>
            </a:ext>
            <a:ext uri="{FF2B5EF4-FFF2-40B4-BE49-F238E27FC236}">
              <a16:creationId xmlns:a16="http://schemas.microsoft.com/office/drawing/2014/main" id="{5B73034B-EDC1-4F34-90C7-985F4F638AD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0" name="Drop Down 24" hidden="1">
          <a:extLst>
            <a:ext uri="{63B3BB69-23CF-44E3-9099-C40C66FF867C}">
              <a14:compatExt xmlns:a14="http://schemas.microsoft.com/office/drawing/2010/main" spid="_x0000_s2072"/>
            </a:ext>
            <a:ext uri="{FF2B5EF4-FFF2-40B4-BE49-F238E27FC236}">
              <a16:creationId xmlns:a16="http://schemas.microsoft.com/office/drawing/2014/main" id="{8DEA8793-8EA3-466C-980D-7B71E1858A5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1" name="Drop Down 24" hidden="1">
          <a:extLst>
            <a:ext uri="{63B3BB69-23CF-44E3-9099-C40C66FF867C}">
              <a14:compatExt xmlns:a14="http://schemas.microsoft.com/office/drawing/2010/main" spid="_x0000_s2072"/>
            </a:ext>
            <a:ext uri="{FF2B5EF4-FFF2-40B4-BE49-F238E27FC236}">
              <a16:creationId xmlns:a16="http://schemas.microsoft.com/office/drawing/2014/main" id="{825EFE87-3D26-486F-98E0-BB5D849A846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2" name="Drop Down 24" hidden="1">
          <a:extLst>
            <a:ext uri="{63B3BB69-23CF-44E3-9099-C40C66FF867C}">
              <a14:compatExt xmlns:a14="http://schemas.microsoft.com/office/drawing/2010/main" spid="_x0000_s2072"/>
            </a:ext>
            <a:ext uri="{FF2B5EF4-FFF2-40B4-BE49-F238E27FC236}">
              <a16:creationId xmlns:a16="http://schemas.microsoft.com/office/drawing/2014/main" id="{DBD5AB04-C613-4937-9F7F-630B20E6991E}"/>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3" name="Drop Down 24" hidden="1">
          <a:extLst>
            <a:ext uri="{63B3BB69-23CF-44E3-9099-C40C66FF867C}">
              <a14:compatExt xmlns:a14="http://schemas.microsoft.com/office/drawing/2010/main" spid="_x0000_s2072"/>
            </a:ext>
            <a:ext uri="{FF2B5EF4-FFF2-40B4-BE49-F238E27FC236}">
              <a16:creationId xmlns:a16="http://schemas.microsoft.com/office/drawing/2014/main" id="{4DCB19E1-2FF2-43B9-87CE-71857A17FDC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4" name="Drop Down 24" hidden="1">
          <a:extLst>
            <a:ext uri="{63B3BB69-23CF-44E3-9099-C40C66FF867C}">
              <a14:compatExt xmlns:a14="http://schemas.microsoft.com/office/drawing/2010/main" spid="_x0000_s2072"/>
            </a:ext>
            <a:ext uri="{FF2B5EF4-FFF2-40B4-BE49-F238E27FC236}">
              <a16:creationId xmlns:a16="http://schemas.microsoft.com/office/drawing/2014/main" id="{6ACAE430-54EC-41F7-9F39-D6052C16400E}"/>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5" name="Drop Down 24" hidden="1">
          <a:extLst>
            <a:ext uri="{63B3BB69-23CF-44E3-9099-C40C66FF867C}">
              <a14:compatExt xmlns:a14="http://schemas.microsoft.com/office/drawing/2010/main" spid="_x0000_s2072"/>
            </a:ext>
            <a:ext uri="{FF2B5EF4-FFF2-40B4-BE49-F238E27FC236}">
              <a16:creationId xmlns:a16="http://schemas.microsoft.com/office/drawing/2014/main" id="{0F9D8598-E5D7-4A38-B2C9-9546BAD12C0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6" name="Drop Down 24" hidden="1">
          <a:extLst>
            <a:ext uri="{63B3BB69-23CF-44E3-9099-C40C66FF867C}">
              <a14:compatExt xmlns:a14="http://schemas.microsoft.com/office/drawing/2010/main" spid="_x0000_s2072"/>
            </a:ext>
            <a:ext uri="{FF2B5EF4-FFF2-40B4-BE49-F238E27FC236}">
              <a16:creationId xmlns:a16="http://schemas.microsoft.com/office/drawing/2014/main" id="{6283201F-DD2A-41EF-A92A-5CCD2C504CC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7" name="Drop Down 24" hidden="1">
          <a:extLst>
            <a:ext uri="{63B3BB69-23CF-44E3-9099-C40C66FF867C}">
              <a14:compatExt xmlns:a14="http://schemas.microsoft.com/office/drawing/2010/main" spid="_x0000_s2072"/>
            </a:ext>
            <a:ext uri="{FF2B5EF4-FFF2-40B4-BE49-F238E27FC236}">
              <a16:creationId xmlns:a16="http://schemas.microsoft.com/office/drawing/2014/main" id="{B010D31C-4F94-4F7A-A7DC-82F47835FA5E}"/>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8" name="Drop Down 24" hidden="1">
          <a:extLst>
            <a:ext uri="{63B3BB69-23CF-44E3-9099-C40C66FF867C}">
              <a14:compatExt xmlns:a14="http://schemas.microsoft.com/office/drawing/2010/main" spid="_x0000_s2072"/>
            </a:ext>
            <a:ext uri="{FF2B5EF4-FFF2-40B4-BE49-F238E27FC236}">
              <a16:creationId xmlns:a16="http://schemas.microsoft.com/office/drawing/2014/main" id="{AA045C24-BE74-45CD-8FC9-B76DE3946CC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49" name="Drop Down 24" hidden="1">
          <a:extLst>
            <a:ext uri="{63B3BB69-23CF-44E3-9099-C40C66FF867C}">
              <a14:compatExt xmlns:a14="http://schemas.microsoft.com/office/drawing/2010/main" spid="_x0000_s2072"/>
            </a:ext>
            <a:ext uri="{FF2B5EF4-FFF2-40B4-BE49-F238E27FC236}">
              <a16:creationId xmlns:a16="http://schemas.microsoft.com/office/drawing/2014/main" id="{2F9484DB-680C-4819-B16D-55F159E51A2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0" name="Drop Down 24" hidden="1">
          <a:extLst>
            <a:ext uri="{63B3BB69-23CF-44E3-9099-C40C66FF867C}">
              <a14:compatExt xmlns:a14="http://schemas.microsoft.com/office/drawing/2010/main" spid="_x0000_s2072"/>
            </a:ext>
            <a:ext uri="{FF2B5EF4-FFF2-40B4-BE49-F238E27FC236}">
              <a16:creationId xmlns:a16="http://schemas.microsoft.com/office/drawing/2014/main" id="{A2035318-0D19-4036-8396-E2FC92048ED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1" name="Drop Down 24" hidden="1">
          <a:extLst>
            <a:ext uri="{63B3BB69-23CF-44E3-9099-C40C66FF867C}">
              <a14:compatExt xmlns:a14="http://schemas.microsoft.com/office/drawing/2010/main" spid="_x0000_s2072"/>
            </a:ext>
            <a:ext uri="{FF2B5EF4-FFF2-40B4-BE49-F238E27FC236}">
              <a16:creationId xmlns:a16="http://schemas.microsoft.com/office/drawing/2014/main" id="{A593EFC2-9F6B-4E0A-B58F-A7BDE0CF7A2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2" name="Drop Down 24" hidden="1">
          <a:extLst>
            <a:ext uri="{63B3BB69-23CF-44E3-9099-C40C66FF867C}">
              <a14:compatExt xmlns:a14="http://schemas.microsoft.com/office/drawing/2010/main" spid="_x0000_s2072"/>
            </a:ext>
            <a:ext uri="{FF2B5EF4-FFF2-40B4-BE49-F238E27FC236}">
              <a16:creationId xmlns:a16="http://schemas.microsoft.com/office/drawing/2014/main" id="{28071026-EA58-4D83-B85A-C2C40149DBD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3" name="Drop Down 24" hidden="1">
          <a:extLst>
            <a:ext uri="{63B3BB69-23CF-44E3-9099-C40C66FF867C}">
              <a14:compatExt xmlns:a14="http://schemas.microsoft.com/office/drawing/2010/main" spid="_x0000_s2072"/>
            </a:ext>
            <a:ext uri="{FF2B5EF4-FFF2-40B4-BE49-F238E27FC236}">
              <a16:creationId xmlns:a16="http://schemas.microsoft.com/office/drawing/2014/main" id="{D756D6D0-186A-49BA-B00E-D098D9B7456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4" name="Drop Down 24" hidden="1">
          <a:extLst>
            <a:ext uri="{63B3BB69-23CF-44E3-9099-C40C66FF867C}">
              <a14:compatExt xmlns:a14="http://schemas.microsoft.com/office/drawing/2010/main" spid="_x0000_s2072"/>
            </a:ext>
            <a:ext uri="{FF2B5EF4-FFF2-40B4-BE49-F238E27FC236}">
              <a16:creationId xmlns:a16="http://schemas.microsoft.com/office/drawing/2014/main" id="{29C08AF0-19D8-4FA6-9789-32A495252BF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5" name="Drop Down 24" hidden="1">
          <a:extLst>
            <a:ext uri="{63B3BB69-23CF-44E3-9099-C40C66FF867C}">
              <a14:compatExt xmlns:a14="http://schemas.microsoft.com/office/drawing/2010/main" spid="_x0000_s2072"/>
            </a:ext>
            <a:ext uri="{FF2B5EF4-FFF2-40B4-BE49-F238E27FC236}">
              <a16:creationId xmlns:a16="http://schemas.microsoft.com/office/drawing/2014/main" id="{B2B91402-CCB1-46A7-9C93-31B46693990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6" name="Drop Down 24" hidden="1">
          <a:extLst>
            <a:ext uri="{63B3BB69-23CF-44E3-9099-C40C66FF867C}">
              <a14:compatExt xmlns:a14="http://schemas.microsoft.com/office/drawing/2010/main" spid="_x0000_s2072"/>
            </a:ext>
            <a:ext uri="{FF2B5EF4-FFF2-40B4-BE49-F238E27FC236}">
              <a16:creationId xmlns:a16="http://schemas.microsoft.com/office/drawing/2014/main" id="{30C835BF-13F0-4CD8-A66C-EB56DC61F7A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7" name="Drop Down 24" hidden="1">
          <a:extLst>
            <a:ext uri="{63B3BB69-23CF-44E3-9099-C40C66FF867C}">
              <a14:compatExt xmlns:a14="http://schemas.microsoft.com/office/drawing/2010/main" spid="_x0000_s2072"/>
            </a:ext>
            <a:ext uri="{FF2B5EF4-FFF2-40B4-BE49-F238E27FC236}">
              <a16:creationId xmlns:a16="http://schemas.microsoft.com/office/drawing/2014/main" id="{AE1A34A4-49AE-427C-AE24-C24F928F8D5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8" name="Drop Down 24" hidden="1">
          <a:extLst>
            <a:ext uri="{63B3BB69-23CF-44E3-9099-C40C66FF867C}">
              <a14:compatExt xmlns:a14="http://schemas.microsoft.com/office/drawing/2010/main" spid="_x0000_s2072"/>
            </a:ext>
            <a:ext uri="{FF2B5EF4-FFF2-40B4-BE49-F238E27FC236}">
              <a16:creationId xmlns:a16="http://schemas.microsoft.com/office/drawing/2014/main" id="{F7C65AA9-9E53-43DC-B1D6-90AE7EA736C5}"/>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59" name="Drop Down 24" hidden="1">
          <a:extLst>
            <a:ext uri="{63B3BB69-23CF-44E3-9099-C40C66FF867C}">
              <a14:compatExt xmlns:a14="http://schemas.microsoft.com/office/drawing/2010/main" spid="_x0000_s2072"/>
            </a:ext>
            <a:ext uri="{FF2B5EF4-FFF2-40B4-BE49-F238E27FC236}">
              <a16:creationId xmlns:a16="http://schemas.microsoft.com/office/drawing/2014/main" id="{E0C0ADCE-A10B-404C-85D2-FCC7444E0A2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0" name="Drop Down 24" hidden="1">
          <a:extLst>
            <a:ext uri="{63B3BB69-23CF-44E3-9099-C40C66FF867C}">
              <a14:compatExt xmlns:a14="http://schemas.microsoft.com/office/drawing/2010/main" spid="_x0000_s2072"/>
            </a:ext>
            <a:ext uri="{FF2B5EF4-FFF2-40B4-BE49-F238E27FC236}">
              <a16:creationId xmlns:a16="http://schemas.microsoft.com/office/drawing/2014/main" id="{BA957C2A-612D-448B-9F1D-1E525801704E}"/>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1" name="Drop Down 24" hidden="1">
          <a:extLst>
            <a:ext uri="{63B3BB69-23CF-44E3-9099-C40C66FF867C}">
              <a14:compatExt xmlns:a14="http://schemas.microsoft.com/office/drawing/2010/main" spid="_x0000_s2072"/>
            </a:ext>
            <a:ext uri="{FF2B5EF4-FFF2-40B4-BE49-F238E27FC236}">
              <a16:creationId xmlns:a16="http://schemas.microsoft.com/office/drawing/2014/main" id="{11BB31B0-7984-4B6D-AA6C-231850609FF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2" name="Drop Down 24" hidden="1">
          <a:extLst>
            <a:ext uri="{63B3BB69-23CF-44E3-9099-C40C66FF867C}">
              <a14:compatExt xmlns:a14="http://schemas.microsoft.com/office/drawing/2010/main" spid="_x0000_s2072"/>
            </a:ext>
            <a:ext uri="{FF2B5EF4-FFF2-40B4-BE49-F238E27FC236}">
              <a16:creationId xmlns:a16="http://schemas.microsoft.com/office/drawing/2014/main" id="{D9B43A3E-356C-479F-B456-D1DF5F98A7F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3" name="Drop Down 24" hidden="1">
          <a:extLst>
            <a:ext uri="{63B3BB69-23CF-44E3-9099-C40C66FF867C}">
              <a14:compatExt xmlns:a14="http://schemas.microsoft.com/office/drawing/2010/main" spid="_x0000_s2072"/>
            </a:ext>
            <a:ext uri="{FF2B5EF4-FFF2-40B4-BE49-F238E27FC236}">
              <a16:creationId xmlns:a16="http://schemas.microsoft.com/office/drawing/2014/main" id="{6D4B63C6-C0F8-47A4-BAA7-E76F6526071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4" name="Drop Down 24" hidden="1">
          <a:extLst>
            <a:ext uri="{63B3BB69-23CF-44E3-9099-C40C66FF867C}">
              <a14:compatExt xmlns:a14="http://schemas.microsoft.com/office/drawing/2010/main" spid="_x0000_s2072"/>
            </a:ext>
            <a:ext uri="{FF2B5EF4-FFF2-40B4-BE49-F238E27FC236}">
              <a16:creationId xmlns:a16="http://schemas.microsoft.com/office/drawing/2014/main" id="{B0154150-8000-4981-BA43-FEB29EB48DF5}"/>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5" name="Drop Down 24" hidden="1">
          <a:extLst>
            <a:ext uri="{63B3BB69-23CF-44E3-9099-C40C66FF867C}">
              <a14:compatExt xmlns:a14="http://schemas.microsoft.com/office/drawing/2010/main" spid="_x0000_s2072"/>
            </a:ext>
            <a:ext uri="{FF2B5EF4-FFF2-40B4-BE49-F238E27FC236}">
              <a16:creationId xmlns:a16="http://schemas.microsoft.com/office/drawing/2014/main" id="{853A2675-1E31-48EB-9481-DE567C20A84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6" name="Drop Down 24" hidden="1">
          <a:extLst>
            <a:ext uri="{63B3BB69-23CF-44E3-9099-C40C66FF867C}">
              <a14:compatExt xmlns:a14="http://schemas.microsoft.com/office/drawing/2010/main" spid="_x0000_s2072"/>
            </a:ext>
            <a:ext uri="{FF2B5EF4-FFF2-40B4-BE49-F238E27FC236}">
              <a16:creationId xmlns:a16="http://schemas.microsoft.com/office/drawing/2014/main" id="{B74F7282-A4C7-4E2D-BCE1-DB354736662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7" name="Drop Down 24" hidden="1">
          <a:extLst>
            <a:ext uri="{63B3BB69-23CF-44E3-9099-C40C66FF867C}">
              <a14:compatExt xmlns:a14="http://schemas.microsoft.com/office/drawing/2010/main" spid="_x0000_s2072"/>
            </a:ext>
            <a:ext uri="{FF2B5EF4-FFF2-40B4-BE49-F238E27FC236}">
              <a16:creationId xmlns:a16="http://schemas.microsoft.com/office/drawing/2014/main" id="{94C5E512-23F0-4E67-B7A8-6CDAB270EDB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8" name="Drop Down 24" hidden="1">
          <a:extLst>
            <a:ext uri="{63B3BB69-23CF-44E3-9099-C40C66FF867C}">
              <a14:compatExt xmlns:a14="http://schemas.microsoft.com/office/drawing/2010/main" spid="_x0000_s2072"/>
            </a:ext>
            <a:ext uri="{FF2B5EF4-FFF2-40B4-BE49-F238E27FC236}">
              <a16:creationId xmlns:a16="http://schemas.microsoft.com/office/drawing/2014/main" id="{01AE7EB4-A4D2-4336-A44A-E2DDD0E7076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69" name="Drop Down 24" hidden="1">
          <a:extLst>
            <a:ext uri="{63B3BB69-23CF-44E3-9099-C40C66FF867C}">
              <a14:compatExt xmlns:a14="http://schemas.microsoft.com/office/drawing/2010/main" spid="_x0000_s2072"/>
            </a:ext>
            <a:ext uri="{FF2B5EF4-FFF2-40B4-BE49-F238E27FC236}">
              <a16:creationId xmlns:a16="http://schemas.microsoft.com/office/drawing/2014/main" id="{D42BB3AA-B316-4DD6-9A5A-2208F400159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0" name="Drop Down 24" hidden="1">
          <a:extLst>
            <a:ext uri="{63B3BB69-23CF-44E3-9099-C40C66FF867C}">
              <a14:compatExt xmlns:a14="http://schemas.microsoft.com/office/drawing/2010/main" spid="_x0000_s2072"/>
            </a:ext>
            <a:ext uri="{FF2B5EF4-FFF2-40B4-BE49-F238E27FC236}">
              <a16:creationId xmlns:a16="http://schemas.microsoft.com/office/drawing/2014/main" id="{25955D3E-F8E3-47EB-8F0D-26910261924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1" name="Drop Down 24" hidden="1">
          <a:extLst>
            <a:ext uri="{63B3BB69-23CF-44E3-9099-C40C66FF867C}">
              <a14:compatExt xmlns:a14="http://schemas.microsoft.com/office/drawing/2010/main" spid="_x0000_s2072"/>
            </a:ext>
            <a:ext uri="{FF2B5EF4-FFF2-40B4-BE49-F238E27FC236}">
              <a16:creationId xmlns:a16="http://schemas.microsoft.com/office/drawing/2014/main" id="{61667A25-58A7-4F9D-822E-458FAD7D581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2" name="Drop Down 24" hidden="1">
          <a:extLst>
            <a:ext uri="{63B3BB69-23CF-44E3-9099-C40C66FF867C}">
              <a14:compatExt xmlns:a14="http://schemas.microsoft.com/office/drawing/2010/main" spid="_x0000_s2072"/>
            </a:ext>
            <a:ext uri="{FF2B5EF4-FFF2-40B4-BE49-F238E27FC236}">
              <a16:creationId xmlns:a16="http://schemas.microsoft.com/office/drawing/2014/main" id="{8C8D1E9A-AA9B-483D-BCA5-B67D87186071}"/>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3" name="Drop Down 24" hidden="1">
          <a:extLst>
            <a:ext uri="{63B3BB69-23CF-44E3-9099-C40C66FF867C}">
              <a14:compatExt xmlns:a14="http://schemas.microsoft.com/office/drawing/2010/main" spid="_x0000_s2072"/>
            </a:ext>
            <a:ext uri="{FF2B5EF4-FFF2-40B4-BE49-F238E27FC236}">
              <a16:creationId xmlns:a16="http://schemas.microsoft.com/office/drawing/2014/main" id="{A6B4D22A-D954-4F98-8E25-05239F4EC33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4" name="Drop Down 24" hidden="1">
          <a:extLst>
            <a:ext uri="{63B3BB69-23CF-44E3-9099-C40C66FF867C}">
              <a14:compatExt xmlns:a14="http://schemas.microsoft.com/office/drawing/2010/main" spid="_x0000_s2072"/>
            </a:ext>
            <a:ext uri="{FF2B5EF4-FFF2-40B4-BE49-F238E27FC236}">
              <a16:creationId xmlns:a16="http://schemas.microsoft.com/office/drawing/2014/main" id="{D02893A0-36E4-49EB-BBF5-5D039B1EE4A3}"/>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5" name="Drop Down 24" hidden="1">
          <a:extLst>
            <a:ext uri="{63B3BB69-23CF-44E3-9099-C40C66FF867C}">
              <a14:compatExt xmlns:a14="http://schemas.microsoft.com/office/drawing/2010/main" spid="_x0000_s2072"/>
            </a:ext>
            <a:ext uri="{FF2B5EF4-FFF2-40B4-BE49-F238E27FC236}">
              <a16:creationId xmlns:a16="http://schemas.microsoft.com/office/drawing/2014/main" id="{3B104671-151D-4A39-842A-94F53F16435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6" name="Drop Down 24" hidden="1">
          <a:extLst>
            <a:ext uri="{63B3BB69-23CF-44E3-9099-C40C66FF867C}">
              <a14:compatExt xmlns:a14="http://schemas.microsoft.com/office/drawing/2010/main" spid="_x0000_s2072"/>
            </a:ext>
            <a:ext uri="{FF2B5EF4-FFF2-40B4-BE49-F238E27FC236}">
              <a16:creationId xmlns:a16="http://schemas.microsoft.com/office/drawing/2014/main" id="{64B2CE82-CE2D-4E3E-835F-20D5677F5C8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7" name="Drop Down 24" hidden="1">
          <a:extLst>
            <a:ext uri="{63B3BB69-23CF-44E3-9099-C40C66FF867C}">
              <a14:compatExt xmlns:a14="http://schemas.microsoft.com/office/drawing/2010/main" spid="_x0000_s2072"/>
            </a:ext>
            <a:ext uri="{FF2B5EF4-FFF2-40B4-BE49-F238E27FC236}">
              <a16:creationId xmlns:a16="http://schemas.microsoft.com/office/drawing/2014/main" id="{7516B3EA-8223-45AE-A2D3-AB278BAA0DB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8" name="Drop Down 24" hidden="1">
          <a:extLst>
            <a:ext uri="{63B3BB69-23CF-44E3-9099-C40C66FF867C}">
              <a14:compatExt xmlns:a14="http://schemas.microsoft.com/office/drawing/2010/main" spid="_x0000_s2072"/>
            </a:ext>
            <a:ext uri="{FF2B5EF4-FFF2-40B4-BE49-F238E27FC236}">
              <a16:creationId xmlns:a16="http://schemas.microsoft.com/office/drawing/2014/main" id="{CA035152-F904-48DA-A8F7-49C6741AEB7F}"/>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79" name="Drop Down 24" hidden="1">
          <a:extLst>
            <a:ext uri="{63B3BB69-23CF-44E3-9099-C40C66FF867C}">
              <a14:compatExt xmlns:a14="http://schemas.microsoft.com/office/drawing/2010/main" spid="_x0000_s2072"/>
            </a:ext>
            <a:ext uri="{FF2B5EF4-FFF2-40B4-BE49-F238E27FC236}">
              <a16:creationId xmlns:a16="http://schemas.microsoft.com/office/drawing/2014/main" id="{03F6E561-FF98-4155-847E-3A04B4E7F54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0" name="Drop Down 24" hidden="1">
          <a:extLst>
            <a:ext uri="{63B3BB69-23CF-44E3-9099-C40C66FF867C}">
              <a14:compatExt xmlns:a14="http://schemas.microsoft.com/office/drawing/2010/main" spid="_x0000_s2072"/>
            </a:ext>
            <a:ext uri="{FF2B5EF4-FFF2-40B4-BE49-F238E27FC236}">
              <a16:creationId xmlns:a16="http://schemas.microsoft.com/office/drawing/2014/main" id="{D9F4351C-D60A-46C9-970B-36502AE1D1A0}"/>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1" name="Drop Down 24" hidden="1">
          <a:extLst>
            <a:ext uri="{63B3BB69-23CF-44E3-9099-C40C66FF867C}">
              <a14:compatExt xmlns:a14="http://schemas.microsoft.com/office/drawing/2010/main" spid="_x0000_s2072"/>
            </a:ext>
            <a:ext uri="{FF2B5EF4-FFF2-40B4-BE49-F238E27FC236}">
              <a16:creationId xmlns:a16="http://schemas.microsoft.com/office/drawing/2014/main" id="{FA7116D8-EED8-43FB-A1F9-110E857E7692}"/>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2" name="Drop Down 24" hidden="1">
          <a:extLst>
            <a:ext uri="{63B3BB69-23CF-44E3-9099-C40C66FF867C}">
              <a14:compatExt xmlns:a14="http://schemas.microsoft.com/office/drawing/2010/main" spid="_x0000_s2072"/>
            </a:ext>
            <a:ext uri="{FF2B5EF4-FFF2-40B4-BE49-F238E27FC236}">
              <a16:creationId xmlns:a16="http://schemas.microsoft.com/office/drawing/2014/main" id="{0A8C4442-0BE8-47D3-9288-ADE7C083FBF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3" name="Drop Down 24" hidden="1">
          <a:extLst>
            <a:ext uri="{63B3BB69-23CF-44E3-9099-C40C66FF867C}">
              <a14:compatExt xmlns:a14="http://schemas.microsoft.com/office/drawing/2010/main" spid="_x0000_s2072"/>
            </a:ext>
            <a:ext uri="{FF2B5EF4-FFF2-40B4-BE49-F238E27FC236}">
              <a16:creationId xmlns:a16="http://schemas.microsoft.com/office/drawing/2014/main" id="{48463494-24AD-4C97-84A6-02A96E36271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4" name="Drop Down 24" hidden="1">
          <a:extLst>
            <a:ext uri="{63B3BB69-23CF-44E3-9099-C40C66FF867C}">
              <a14:compatExt xmlns:a14="http://schemas.microsoft.com/office/drawing/2010/main" spid="_x0000_s2072"/>
            </a:ext>
            <a:ext uri="{FF2B5EF4-FFF2-40B4-BE49-F238E27FC236}">
              <a16:creationId xmlns:a16="http://schemas.microsoft.com/office/drawing/2014/main" id="{4FC0E313-4351-4C88-AE7A-F7FB39D128B6}"/>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5" name="Drop Down 24" hidden="1">
          <a:extLst>
            <a:ext uri="{63B3BB69-23CF-44E3-9099-C40C66FF867C}">
              <a14:compatExt xmlns:a14="http://schemas.microsoft.com/office/drawing/2010/main" spid="_x0000_s2072"/>
            </a:ext>
            <a:ext uri="{FF2B5EF4-FFF2-40B4-BE49-F238E27FC236}">
              <a16:creationId xmlns:a16="http://schemas.microsoft.com/office/drawing/2014/main" id="{4EF61F0A-B460-404E-8F4D-A073603A4A1C}"/>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6" name="Drop Down 24" hidden="1">
          <a:extLst>
            <a:ext uri="{63B3BB69-23CF-44E3-9099-C40C66FF867C}">
              <a14:compatExt xmlns:a14="http://schemas.microsoft.com/office/drawing/2010/main" spid="_x0000_s2072"/>
            </a:ext>
            <a:ext uri="{FF2B5EF4-FFF2-40B4-BE49-F238E27FC236}">
              <a16:creationId xmlns:a16="http://schemas.microsoft.com/office/drawing/2014/main" id="{C7196666-9986-478D-A2BD-4E5CC24284F7}"/>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7" name="Drop Down 24" hidden="1">
          <a:extLst>
            <a:ext uri="{63B3BB69-23CF-44E3-9099-C40C66FF867C}">
              <a14:compatExt xmlns:a14="http://schemas.microsoft.com/office/drawing/2010/main" spid="_x0000_s2072"/>
            </a:ext>
            <a:ext uri="{FF2B5EF4-FFF2-40B4-BE49-F238E27FC236}">
              <a16:creationId xmlns:a16="http://schemas.microsoft.com/office/drawing/2014/main" id="{255D08FF-5215-4DE8-B60A-3C60DEEB42DA}"/>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8" name="Drop Down 24" hidden="1">
          <a:extLst>
            <a:ext uri="{63B3BB69-23CF-44E3-9099-C40C66FF867C}">
              <a14:compatExt xmlns:a14="http://schemas.microsoft.com/office/drawing/2010/main" spid="_x0000_s2072"/>
            </a:ext>
            <a:ext uri="{FF2B5EF4-FFF2-40B4-BE49-F238E27FC236}">
              <a16:creationId xmlns:a16="http://schemas.microsoft.com/office/drawing/2014/main" id="{C652C6E7-0308-42C5-BB9D-FDEDC355C0D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89" name="Drop Down 24" hidden="1">
          <a:extLst>
            <a:ext uri="{63B3BB69-23CF-44E3-9099-C40C66FF867C}">
              <a14:compatExt xmlns:a14="http://schemas.microsoft.com/office/drawing/2010/main" spid="_x0000_s2072"/>
            </a:ext>
            <a:ext uri="{FF2B5EF4-FFF2-40B4-BE49-F238E27FC236}">
              <a16:creationId xmlns:a16="http://schemas.microsoft.com/office/drawing/2014/main" id="{CB241F0F-CFFD-45FD-8BEE-40000430EAB9}"/>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0" name="Drop Down 24" hidden="1">
          <a:extLst>
            <a:ext uri="{63B3BB69-23CF-44E3-9099-C40C66FF867C}">
              <a14:compatExt xmlns:a14="http://schemas.microsoft.com/office/drawing/2010/main" spid="_x0000_s2072"/>
            </a:ext>
            <a:ext uri="{FF2B5EF4-FFF2-40B4-BE49-F238E27FC236}">
              <a16:creationId xmlns:a16="http://schemas.microsoft.com/office/drawing/2014/main" id="{8EE5F29E-6777-4B73-A44E-1220B5D7829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1" name="Drop Down 24" hidden="1">
          <a:extLst>
            <a:ext uri="{63B3BB69-23CF-44E3-9099-C40C66FF867C}">
              <a14:compatExt xmlns:a14="http://schemas.microsoft.com/office/drawing/2010/main" spid="_x0000_s2072"/>
            </a:ext>
            <a:ext uri="{FF2B5EF4-FFF2-40B4-BE49-F238E27FC236}">
              <a16:creationId xmlns:a16="http://schemas.microsoft.com/office/drawing/2014/main" id="{E50A4FEB-4311-4723-9431-A13514139925}"/>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2" name="Drop Down 24" hidden="1">
          <a:extLst>
            <a:ext uri="{63B3BB69-23CF-44E3-9099-C40C66FF867C}">
              <a14:compatExt xmlns:a14="http://schemas.microsoft.com/office/drawing/2010/main" spid="_x0000_s2072"/>
            </a:ext>
            <a:ext uri="{FF2B5EF4-FFF2-40B4-BE49-F238E27FC236}">
              <a16:creationId xmlns:a16="http://schemas.microsoft.com/office/drawing/2014/main" id="{20BD83C4-D562-4F1E-8704-67B7CCB24949}"/>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3" name="Drop Down 24" hidden="1">
          <a:extLst>
            <a:ext uri="{63B3BB69-23CF-44E3-9099-C40C66FF867C}">
              <a14:compatExt xmlns:a14="http://schemas.microsoft.com/office/drawing/2010/main" spid="_x0000_s2072"/>
            </a:ext>
            <a:ext uri="{FF2B5EF4-FFF2-40B4-BE49-F238E27FC236}">
              <a16:creationId xmlns:a16="http://schemas.microsoft.com/office/drawing/2014/main" id="{6341CBE6-6B7F-478D-BD99-024514F5827B}"/>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4" name="Drop Down 24" hidden="1">
          <a:extLst>
            <a:ext uri="{63B3BB69-23CF-44E3-9099-C40C66FF867C}">
              <a14:compatExt xmlns:a14="http://schemas.microsoft.com/office/drawing/2010/main" spid="_x0000_s2072"/>
            </a:ext>
            <a:ext uri="{FF2B5EF4-FFF2-40B4-BE49-F238E27FC236}">
              <a16:creationId xmlns:a16="http://schemas.microsoft.com/office/drawing/2014/main" id="{60955701-7524-42EF-A4AF-EA0E80BFDEBD}"/>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5" name="Drop Down 24" hidden="1">
          <a:extLst>
            <a:ext uri="{63B3BB69-23CF-44E3-9099-C40C66FF867C}">
              <a14:compatExt xmlns:a14="http://schemas.microsoft.com/office/drawing/2010/main" spid="_x0000_s2072"/>
            </a:ext>
            <a:ext uri="{FF2B5EF4-FFF2-40B4-BE49-F238E27FC236}">
              <a16:creationId xmlns:a16="http://schemas.microsoft.com/office/drawing/2014/main" id="{25B6EB9B-2134-4B68-A68B-F1C331055459}"/>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6" name="Drop Down 24" hidden="1">
          <a:extLst>
            <a:ext uri="{63B3BB69-23CF-44E3-9099-C40C66FF867C}">
              <a14:compatExt xmlns:a14="http://schemas.microsoft.com/office/drawing/2010/main" spid="_x0000_s2072"/>
            </a:ext>
            <a:ext uri="{FF2B5EF4-FFF2-40B4-BE49-F238E27FC236}">
              <a16:creationId xmlns:a16="http://schemas.microsoft.com/office/drawing/2014/main" id="{2E13B385-D7C7-4543-8B94-DD363412CEB4}"/>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7" name="Drop Down 24" hidden="1">
          <a:extLst>
            <a:ext uri="{63B3BB69-23CF-44E3-9099-C40C66FF867C}">
              <a14:compatExt xmlns:a14="http://schemas.microsoft.com/office/drawing/2010/main" spid="_x0000_s2072"/>
            </a:ext>
            <a:ext uri="{FF2B5EF4-FFF2-40B4-BE49-F238E27FC236}">
              <a16:creationId xmlns:a16="http://schemas.microsoft.com/office/drawing/2014/main" id="{82F804FC-2862-4C0C-91FF-33021F121D48}"/>
            </a:ext>
          </a:extLst>
        </xdr:cNvPr>
        <xdr:cNvSpPr/>
      </xdr:nvSpPr>
      <xdr:spPr bwMode="auto">
        <a:xfrm>
          <a:off x="4612341" y="1260616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8" name="Drop Down 24" hidden="1">
          <a:extLst>
            <a:ext uri="{63B3BB69-23CF-44E3-9099-C40C66FF867C}">
              <a14:compatExt xmlns:a14="http://schemas.microsoft.com/office/drawing/2010/main" spid="_x0000_s2072"/>
            </a:ext>
            <a:ext uri="{FF2B5EF4-FFF2-40B4-BE49-F238E27FC236}">
              <a16:creationId xmlns:a16="http://schemas.microsoft.com/office/drawing/2014/main" id="{909B37FB-36BA-4629-AF62-D92CAFBEB23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199" name="Drop Down 24" hidden="1">
          <a:extLst>
            <a:ext uri="{63B3BB69-23CF-44E3-9099-C40C66FF867C}">
              <a14:compatExt xmlns:a14="http://schemas.microsoft.com/office/drawing/2010/main" spid="_x0000_s2072"/>
            </a:ext>
            <a:ext uri="{FF2B5EF4-FFF2-40B4-BE49-F238E27FC236}">
              <a16:creationId xmlns:a16="http://schemas.microsoft.com/office/drawing/2014/main" id="{A5B48123-7471-4E2C-9962-3923D43175AC}"/>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0" name="Drop Down 24" hidden="1">
          <a:extLst>
            <a:ext uri="{63B3BB69-23CF-44E3-9099-C40C66FF867C}">
              <a14:compatExt xmlns:a14="http://schemas.microsoft.com/office/drawing/2010/main" spid="_x0000_s2072"/>
            </a:ext>
            <a:ext uri="{FF2B5EF4-FFF2-40B4-BE49-F238E27FC236}">
              <a16:creationId xmlns:a16="http://schemas.microsoft.com/office/drawing/2014/main" id="{71CD7333-4914-48C5-8F76-4C5665747509}"/>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1" name="Drop Down 24" hidden="1">
          <a:extLst>
            <a:ext uri="{63B3BB69-23CF-44E3-9099-C40C66FF867C}">
              <a14:compatExt xmlns:a14="http://schemas.microsoft.com/office/drawing/2010/main" spid="_x0000_s2072"/>
            </a:ext>
            <a:ext uri="{FF2B5EF4-FFF2-40B4-BE49-F238E27FC236}">
              <a16:creationId xmlns:a16="http://schemas.microsoft.com/office/drawing/2014/main" id="{0CD32DF8-8C85-42D2-84B9-89F9F60EC00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2" name="Drop Down 24" hidden="1">
          <a:extLst>
            <a:ext uri="{63B3BB69-23CF-44E3-9099-C40C66FF867C}">
              <a14:compatExt xmlns:a14="http://schemas.microsoft.com/office/drawing/2010/main" spid="_x0000_s2072"/>
            </a:ext>
            <a:ext uri="{FF2B5EF4-FFF2-40B4-BE49-F238E27FC236}">
              <a16:creationId xmlns:a16="http://schemas.microsoft.com/office/drawing/2014/main" id="{E39F410C-3D70-49B0-92EC-3F8EA91698C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3" name="Drop Down 24" hidden="1">
          <a:extLst>
            <a:ext uri="{63B3BB69-23CF-44E3-9099-C40C66FF867C}">
              <a14:compatExt xmlns:a14="http://schemas.microsoft.com/office/drawing/2010/main" spid="_x0000_s2072"/>
            </a:ext>
            <a:ext uri="{FF2B5EF4-FFF2-40B4-BE49-F238E27FC236}">
              <a16:creationId xmlns:a16="http://schemas.microsoft.com/office/drawing/2014/main" id="{E8684F81-2CAC-40EB-A2EB-C69F82481FC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4" name="Drop Down 24" hidden="1">
          <a:extLst>
            <a:ext uri="{63B3BB69-23CF-44E3-9099-C40C66FF867C}">
              <a14:compatExt xmlns:a14="http://schemas.microsoft.com/office/drawing/2010/main" spid="_x0000_s2072"/>
            </a:ext>
            <a:ext uri="{FF2B5EF4-FFF2-40B4-BE49-F238E27FC236}">
              <a16:creationId xmlns:a16="http://schemas.microsoft.com/office/drawing/2014/main" id="{3941351F-8718-4A69-A661-88E903D771C4}"/>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5" name="Drop Down 24" hidden="1">
          <a:extLst>
            <a:ext uri="{63B3BB69-23CF-44E3-9099-C40C66FF867C}">
              <a14:compatExt xmlns:a14="http://schemas.microsoft.com/office/drawing/2010/main" spid="_x0000_s2072"/>
            </a:ext>
            <a:ext uri="{FF2B5EF4-FFF2-40B4-BE49-F238E27FC236}">
              <a16:creationId xmlns:a16="http://schemas.microsoft.com/office/drawing/2014/main" id="{26EB3420-E328-463F-847F-597DF8B99A1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6" name="Drop Down 24" hidden="1">
          <a:extLst>
            <a:ext uri="{63B3BB69-23CF-44E3-9099-C40C66FF867C}">
              <a14:compatExt xmlns:a14="http://schemas.microsoft.com/office/drawing/2010/main" spid="_x0000_s2072"/>
            </a:ext>
            <a:ext uri="{FF2B5EF4-FFF2-40B4-BE49-F238E27FC236}">
              <a16:creationId xmlns:a16="http://schemas.microsoft.com/office/drawing/2014/main" id="{D718C4B0-DF86-459C-B6C1-1D1A03B0C845}"/>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07" name="Drop Down 4" hidden="1">
          <a:extLst>
            <a:ext uri="{63B3BB69-23CF-44E3-9099-C40C66FF867C}">
              <a14:compatExt xmlns:a14="http://schemas.microsoft.com/office/drawing/2010/main" spid="_x0000_s2052"/>
            </a:ext>
            <a:ext uri="{FF2B5EF4-FFF2-40B4-BE49-F238E27FC236}">
              <a16:creationId xmlns:a16="http://schemas.microsoft.com/office/drawing/2014/main" id="{76B5C9CF-1255-42B5-BFB3-D9C20BD33F77}"/>
            </a:ext>
          </a:extLst>
        </xdr:cNvPr>
        <xdr:cNvSpPr/>
      </xdr:nvSpPr>
      <xdr:spPr bwMode="auto">
        <a:xfrm>
          <a:off x="6489102"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208" name="Drop Down 20" hidden="1">
          <a:extLst>
            <a:ext uri="{63B3BB69-23CF-44E3-9099-C40C66FF867C}">
              <a14:compatExt xmlns:a14="http://schemas.microsoft.com/office/drawing/2010/main" spid="_x0000_s2068"/>
            </a:ext>
            <a:ext uri="{FF2B5EF4-FFF2-40B4-BE49-F238E27FC236}">
              <a16:creationId xmlns:a16="http://schemas.microsoft.com/office/drawing/2014/main" id="{AA1C68BD-2BC0-4DDE-9BD3-4BFA6EFCACA6}"/>
            </a:ext>
          </a:extLst>
        </xdr:cNvPr>
        <xdr:cNvSpPr/>
      </xdr:nvSpPr>
      <xdr:spPr bwMode="auto">
        <a:xfrm>
          <a:off x="7010400" y="1269312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09" name="Drop Down 24" hidden="1">
          <a:extLst>
            <a:ext uri="{63B3BB69-23CF-44E3-9099-C40C66FF867C}">
              <a14:compatExt xmlns:a14="http://schemas.microsoft.com/office/drawing/2010/main" spid="_x0000_s2072"/>
            </a:ext>
            <a:ext uri="{FF2B5EF4-FFF2-40B4-BE49-F238E27FC236}">
              <a16:creationId xmlns:a16="http://schemas.microsoft.com/office/drawing/2014/main" id="{05EA3150-F131-4E4B-867A-F9D42C2FB40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10" name="Drop Down 4" hidden="1">
          <a:extLst>
            <a:ext uri="{63B3BB69-23CF-44E3-9099-C40C66FF867C}">
              <a14:compatExt xmlns:a14="http://schemas.microsoft.com/office/drawing/2010/main" spid="_x0000_s2052"/>
            </a:ext>
            <a:ext uri="{FF2B5EF4-FFF2-40B4-BE49-F238E27FC236}">
              <a16:creationId xmlns:a16="http://schemas.microsoft.com/office/drawing/2014/main" id="{28CC6FC1-283E-4AFF-8A95-9AF816A87865}"/>
            </a:ext>
          </a:extLst>
        </xdr:cNvPr>
        <xdr:cNvSpPr/>
      </xdr:nvSpPr>
      <xdr:spPr bwMode="auto">
        <a:xfrm>
          <a:off x="6489102"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11" name="Drop Down 4" hidden="1">
          <a:extLst>
            <a:ext uri="{63B3BB69-23CF-44E3-9099-C40C66FF867C}">
              <a14:compatExt xmlns:a14="http://schemas.microsoft.com/office/drawing/2010/main" spid="_x0000_s2052"/>
            </a:ext>
            <a:ext uri="{FF2B5EF4-FFF2-40B4-BE49-F238E27FC236}">
              <a16:creationId xmlns:a16="http://schemas.microsoft.com/office/drawing/2014/main" id="{B6C8D5D1-06E1-4FB9-855F-EB2520B1FC37}"/>
            </a:ext>
          </a:extLst>
        </xdr:cNvPr>
        <xdr:cNvSpPr/>
      </xdr:nvSpPr>
      <xdr:spPr bwMode="auto">
        <a:xfrm>
          <a:off x="6178924"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12" name="Drop Down 4" hidden="1">
          <a:extLst>
            <a:ext uri="{63B3BB69-23CF-44E3-9099-C40C66FF867C}">
              <a14:compatExt xmlns:a14="http://schemas.microsoft.com/office/drawing/2010/main" spid="_x0000_s2052"/>
            </a:ext>
            <a:ext uri="{FF2B5EF4-FFF2-40B4-BE49-F238E27FC236}">
              <a16:creationId xmlns:a16="http://schemas.microsoft.com/office/drawing/2014/main" id="{B15C29AB-202A-4B32-A742-073BFF6FC52F}"/>
            </a:ext>
          </a:extLst>
        </xdr:cNvPr>
        <xdr:cNvSpPr/>
      </xdr:nvSpPr>
      <xdr:spPr bwMode="auto">
        <a:xfrm>
          <a:off x="6489102"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13" name="Drop Down 4" hidden="1">
          <a:extLst>
            <a:ext uri="{63B3BB69-23CF-44E3-9099-C40C66FF867C}">
              <a14:compatExt xmlns:a14="http://schemas.microsoft.com/office/drawing/2010/main" spid="_x0000_s2052"/>
            </a:ext>
            <a:ext uri="{FF2B5EF4-FFF2-40B4-BE49-F238E27FC236}">
              <a16:creationId xmlns:a16="http://schemas.microsoft.com/office/drawing/2014/main" id="{48E55E2F-D30A-4531-A137-709A306A003E}"/>
            </a:ext>
          </a:extLst>
        </xdr:cNvPr>
        <xdr:cNvSpPr/>
      </xdr:nvSpPr>
      <xdr:spPr bwMode="auto">
        <a:xfrm>
          <a:off x="6178924"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14" name="Drop Down 24" hidden="1">
          <a:extLst>
            <a:ext uri="{63B3BB69-23CF-44E3-9099-C40C66FF867C}">
              <a14:compatExt xmlns:a14="http://schemas.microsoft.com/office/drawing/2010/main" spid="_x0000_s2072"/>
            </a:ext>
            <a:ext uri="{FF2B5EF4-FFF2-40B4-BE49-F238E27FC236}">
              <a16:creationId xmlns:a16="http://schemas.microsoft.com/office/drawing/2014/main" id="{8B525C0C-4AF4-437C-AD41-1C4476E6319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15" name="Drop Down 24" hidden="1">
          <a:extLst>
            <a:ext uri="{63B3BB69-23CF-44E3-9099-C40C66FF867C}">
              <a14:compatExt xmlns:a14="http://schemas.microsoft.com/office/drawing/2010/main" spid="_x0000_s2072"/>
            </a:ext>
            <a:ext uri="{FF2B5EF4-FFF2-40B4-BE49-F238E27FC236}">
              <a16:creationId xmlns:a16="http://schemas.microsoft.com/office/drawing/2014/main" id="{9557EA83-CC8B-454A-A60A-943D405E20F3}"/>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16" name="Drop Down 24" hidden="1">
          <a:extLst>
            <a:ext uri="{63B3BB69-23CF-44E3-9099-C40C66FF867C}">
              <a14:compatExt xmlns:a14="http://schemas.microsoft.com/office/drawing/2010/main" spid="_x0000_s2072"/>
            </a:ext>
            <a:ext uri="{FF2B5EF4-FFF2-40B4-BE49-F238E27FC236}">
              <a16:creationId xmlns:a16="http://schemas.microsoft.com/office/drawing/2014/main" id="{B1C3BE9C-6400-474D-AFE4-6860AA6B89EB}"/>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17" name="Drop Down 24" hidden="1">
          <a:extLst>
            <a:ext uri="{63B3BB69-23CF-44E3-9099-C40C66FF867C}">
              <a14:compatExt xmlns:a14="http://schemas.microsoft.com/office/drawing/2010/main" spid="_x0000_s2072"/>
            </a:ext>
            <a:ext uri="{FF2B5EF4-FFF2-40B4-BE49-F238E27FC236}">
              <a16:creationId xmlns:a16="http://schemas.microsoft.com/office/drawing/2014/main" id="{DC4E8333-8CDA-41B8-9069-34DD2A7C31E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18" name="Drop Down 24" hidden="1">
          <a:extLst>
            <a:ext uri="{63B3BB69-23CF-44E3-9099-C40C66FF867C}">
              <a14:compatExt xmlns:a14="http://schemas.microsoft.com/office/drawing/2010/main" spid="_x0000_s2072"/>
            </a:ext>
            <a:ext uri="{FF2B5EF4-FFF2-40B4-BE49-F238E27FC236}">
              <a16:creationId xmlns:a16="http://schemas.microsoft.com/office/drawing/2014/main" id="{4E0E56A0-2A78-4F21-BF83-26BF026C1AF0}"/>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19" name="Drop Down 24" hidden="1">
          <a:extLst>
            <a:ext uri="{63B3BB69-23CF-44E3-9099-C40C66FF867C}">
              <a14:compatExt xmlns:a14="http://schemas.microsoft.com/office/drawing/2010/main" spid="_x0000_s2072"/>
            </a:ext>
            <a:ext uri="{FF2B5EF4-FFF2-40B4-BE49-F238E27FC236}">
              <a16:creationId xmlns:a16="http://schemas.microsoft.com/office/drawing/2014/main" id="{E25C5137-6B08-4B20-B004-7576050F450A}"/>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20" name="Drop Down 24" hidden="1">
          <a:extLst>
            <a:ext uri="{63B3BB69-23CF-44E3-9099-C40C66FF867C}">
              <a14:compatExt xmlns:a14="http://schemas.microsoft.com/office/drawing/2010/main" spid="_x0000_s2072"/>
            </a:ext>
            <a:ext uri="{FF2B5EF4-FFF2-40B4-BE49-F238E27FC236}">
              <a16:creationId xmlns:a16="http://schemas.microsoft.com/office/drawing/2014/main" id="{F96B0C09-3C55-467F-B5B7-6289D283AF07}"/>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21" name="Drop Down 24" hidden="1">
          <a:extLst>
            <a:ext uri="{63B3BB69-23CF-44E3-9099-C40C66FF867C}">
              <a14:compatExt xmlns:a14="http://schemas.microsoft.com/office/drawing/2010/main" spid="_x0000_s2072"/>
            </a:ext>
            <a:ext uri="{FF2B5EF4-FFF2-40B4-BE49-F238E27FC236}">
              <a16:creationId xmlns:a16="http://schemas.microsoft.com/office/drawing/2014/main" id="{4DBDE72B-A831-46D5-A1B4-451598356438}"/>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22" name="Drop Down 24" hidden="1">
          <a:extLst>
            <a:ext uri="{63B3BB69-23CF-44E3-9099-C40C66FF867C}">
              <a14:compatExt xmlns:a14="http://schemas.microsoft.com/office/drawing/2010/main" spid="_x0000_s2072"/>
            </a:ext>
            <a:ext uri="{FF2B5EF4-FFF2-40B4-BE49-F238E27FC236}">
              <a16:creationId xmlns:a16="http://schemas.microsoft.com/office/drawing/2014/main" id="{5572F894-F17D-4F07-98DB-CA8515F006AF}"/>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23" name="Drop Down 4" hidden="1">
          <a:extLst>
            <a:ext uri="{63B3BB69-23CF-44E3-9099-C40C66FF867C}">
              <a14:compatExt xmlns:a14="http://schemas.microsoft.com/office/drawing/2010/main" spid="_x0000_s2052"/>
            </a:ext>
            <a:ext uri="{FF2B5EF4-FFF2-40B4-BE49-F238E27FC236}">
              <a16:creationId xmlns:a16="http://schemas.microsoft.com/office/drawing/2014/main" id="{D0633317-5CED-4CEF-8E3D-C6750EA5662D}"/>
            </a:ext>
          </a:extLst>
        </xdr:cNvPr>
        <xdr:cNvSpPr/>
      </xdr:nvSpPr>
      <xdr:spPr bwMode="auto">
        <a:xfrm>
          <a:off x="6489102"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224" name="Drop Down 20" hidden="1">
          <a:extLst>
            <a:ext uri="{63B3BB69-23CF-44E3-9099-C40C66FF867C}">
              <a14:compatExt xmlns:a14="http://schemas.microsoft.com/office/drawing/2010/main" spid="_x0000_s2068"/>
            </a:ext>
            <a:ext uri="{FF2B5EF4-FFF2-40B4-BE49-F238E27FC236}">
              <a16:creationId xmlns:a16="http://schemas.microsoft.com/office/drawing/2014/main" id="{D0073E1B-3066-45F3-88A4-45AECA8F79D5}"/>
            </a:ext>
          </a:extLst>
        </xdr:cNvPr>
        <xdr:cNvSpPr/>
      </xdr:nvSpPr>
      <xdr:spPr bwMode="auto">
        <a:xfrm>
          <a:off x="7010400" y="1269312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25" name="Drop Down 24" hidden="1">
          <a:extLst>
            <a:ext uri="{63B3BB69-23CF-44E3-9099-C40C66FF867C}">
              <a14:compatExt xmlns:a14="http://schemas.microsoft.com/office/drawing/2010/main" spid="_x0000_s2072"/>
            </a:ext>
            <a:ext uri="{FF2B5EF4-FFF2-40B4-BE49-F238E27FC236}">
              <a16:creationId xmlns:a16="http://schemas.microsoft.com/office/drawing/2014/main" id="{5147BA62-F608-40C2-82DB-A03B1A2B4E22}"/>
            </a:ext>
          </a:extLst>
        </xdr:cNvPr>
        <xdr:cNvSpPr/>
      </xdr:nvSpPr>
      <xdr:spPr bwMode="auto">
        <a:xfrm>
          <a:off x="4612341" y="126931271"/>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26" name="Drop Down 4" hidden="1">
          <a:extLst>
            <a:ext uri="{63B3BB69-23CF-44E3-9099-C40C66FF867C}">
              <a14:compatExt xmlns:a14="http://schemas.microsoft.com/office/drawing/2010/main" spid="_x0000_s2052"/>
            </a:ext>
            <a:ext uri="{FF2B5EF4-FFF2-40B4-BE49-F238E27FC236}">
              <a16:creationId xmlns:a16="http://schemas.microsoft.com/office/drawing/2014/main" id="{3FDEBE8D-A231-41D0-8052-B7F6A6EE752F}"/>
            </a:ext>
          </a:extLst>
        </xdr:cNvPr>
        <xdr:cNvSpPr/>
      </xdr:nvSpPr>
      <xdr:spPr bwMode="auto">
        <a:xfrm>
          <a:off x="6489102"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27" name="Drop Down 4" hidden="1">
          <a:extLst>
            <a:ext uri="{63B3BB69-23CF-44E3-9099-C40C66FF867C}">
              <a14:compatExt xmlns:a14="http://schemas.microsoft.com/office/drawing/2010/main" spid="_x0000_s2052"/>
            </a:ext>
            <a:ext uri="{FF2B5EF4-FFF2-40B4-BE49-F238E27FC236}">
              <a16:creationId xmlns:a16="http://schemas.microsoft.com/office/drawing/2014/main" id="{9E9F62AB-21DF-4DC4-B0EF-796A85EFEC0E}"/>
            </a:ext>
          </a:extLst>
        </xdr:cNvPr>
        <xdr:cNvSpPr/>
      </xdr:nvSpPr>
      <xdr:spPr bwMode="auto">
        <a:xfrm>
          <a:off x="6178924"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28" name="Drop Down 4" hidden="1">
          <a:extLst>
            <a:ext uri="{63B3BB69-23CF-44E3-9099-C40C66FF867C}">
              <a14:compatExt xmlns:a14="http://schemas.microsoft.com/office/drawing/2010/main" spid="_x0000_s2052"/>
            </a:ext>
            <a:ext uri="{FF2B5EF4-FFF2-40B4-BE49-F238E27FC236}">
              <a16:creationId xmlns:a16="http://schemas.microsoft.com/office/drawing/2014/main" id="{35E3A81A-B917-4A1E-95C5-F5D56EEB3F57}"/>
            </a:ext>
          </a:extLst>
        </xdr:cNvPr>
        <xdr:cNvSpPr/>
      </xdr:nvSpPr>
      <xdr:spPr bwMode="auto">
        <a:xfrm>
          <a:off x="6489102"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29" name="Drop Down 4" hidden="1">
          <a:extLst>
            <a:ext uri="{63B3BB69-23CF-44E3-9099-C40C66FF867C}">
              <a14:compatExt xmlns:a14="http://schemas.microsoft.com/office/drawing/2010/main" spid="_x0000_s2052"/>
            </a:ext>
            <a:ext uri="{FF2B5EF4-FFF2-40B4-BE49-F238E27FC236}">
              <a16:creationId xmlns:a16="http://schemas.microsoft.com/office/drawing/2014/main" id="{ABF7CFE6-732F-43FF-8E5D-1DB68E1108A1}"/>
            </a:ext>
          </a:extLst>
        </xdr:cNvPr>
        <xdr:cNvSpPr/>
      </xdr:nvSpPr>
      <xdr:spPr bwMode="auto">
        <a:xfrm>
          <a:off x="6178924" y="126931271"/>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0" name="Drop Down 24" hidden="1">
          <a:extLst>
            <a:ext uri="{63B3BB69-23CF-44E3-9099-C40C66FF867C}">
              <a14:compatExt xmlns:a14="http://schemas.microsoft.com/office/drawing/2010/main" spid="_x0000_s2072"/>
            </a:ext>
            <a:ext uri="{FF2B5EF4-FFF2-40B4-BE49-F238E27FC236}">
              <a16:creationId xmlns:a16="http://schemas.microsoft.com/office/drawing/2014/main" id="{A81CC51C-E2D1-40A4-97F8-3657D496C87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1" name="Drop Down 24" hidden="1">
          <a:extLst>
            <a:ext uri="{63B3BB69-23CF-44E3-9099-C40C66FF867C}">
              <a14:compatExt xmlns:a14="http://schemas.microsoft.com/office/drawing/2010/main" spid="_x0000_s2072"/>
            </a:ext>
            <a:ext uri="{FF2B5EF4-FFF2-40B4-BE49-F238E27FC236}">
              <a16:creationId xmlns:a16="http://schemas.microsoft.com/office/drawing/2014/main" id="{CEA26C7E-E5BD-453D-AA07-9FA543F6853E}"/>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2" name="Drop Down 24" hidden="1">
          <a:extLst>
            <a:ext uri="{63B3BB69-23CF-44E3-9099-C40C66FF867C}">
              <a14:compatExt xmlns:a14="http://schemas.microsoft.com/office/drawing/2010/main" spid="_x0000_s2072"/>
            </a:ext>
            <a:ext uri="{FF2B5EF4-FFF2-40B4-BE49-F238E27FC236}">
              <a16:creationId xmlns:a16="http://schemas.microsoft.com/office/drawing/2014/main" id="{18050ED3-1EF2-41F5-A876-B21B2E6CBFB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3" name="Drop Down 24" hidden="1">
          <a:extLst>
            <a:ext uri="{63B3BB69-23CF-44E3-9099-C40C66FF867C}">
              <a14:compatExt xmlns:a14="http://schemas.microsoft.com/office/drawing/2010/main" spid="_x0000_s2072"/>
            </a:ext>
            <a:ext uri="{FF2B5EF4-FFF2-40B4-BE49-F238E27FC236}">
              <a16:creationId xmlns:a16="http://schemas.microsoft.com/office/drawing/2014/main" id="{A42162BB-B00B-4943-A517-7DF85948BD17}"/>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4" name="Drop Down 24" hidden="1">
          <a:extLst>
            <a:ext uri="{63B3BB69-23CF-44E3-9099-C40C66FF867C}">
              <a14:compatExt xmlns:a14="http://schemas.microsoft.com/office/drawing/2010/main" spid="_x0000_s2072"/>
            </a:ext>
            <a:ext uri="{FF2B5EF4-FFF2-40B4-BE49-F238E27FC236}">
              <a16:creationId xmlns:a16="http://schemas.microsoft.com/office/drawing/2014/main" id="{8055CF6A-B061-41F3-920A-FBDF60D07A1F}"/>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5" name="Drop Down 24" hidden="1">
          <a:extLst>
            <a:ext uri="{63B3BB69-23CF-44E3-9099-C40C66FF867C}">
              <a14:compatExt xmlns:a14="http://schemas.microsoft.com/office/drawing/2010/main" spid="_x0000_s2072"/>
            </a:ext>
            <a:ext uri="{FF2B5EF4-FFF2-40B4-BE49-F238E27FC236}">
              <a16:creationId xmlns:a16="http://schemas.microsoft.com/office/drawing/2014/main" id="{8F795C62-A67B-47BB-ADDE-AC7DA0CCB22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6" name="Drop Down 24" hidden="1">
          <a:extLst>
            <a:ext uri="{63B3BB69-23CF-44E3-9099-C40C66FF867C}">
              <a14:compatExt xmlns:a14="http://schemas.microsoft.com/office/drawing/2010/main" spid="_x0000_s2072"/>
            </a:ext>
            <a:ext uri="{FF2B5EF4-FFF2-40B4-BE49-F238E27FC236}">
              <a16:creationId xmlns:a16="http://schemas.microsoft.com/office/drawing/2014/main" id="{DE7666AB-70EB-4156-8722-88626FDC8F2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7" name="Drop Down 24" hidden="1">
          <a:extLst>
            <a:ext uri="{63B3BB69-23CF-44E3-9099-C40C66FF867C}">
              <a14:compatExt xmlns:a14="http://schemas.microsoft.com/office/drawing/2010/main" spid="_x0000_s2072"/>
            </a:ext>
            <a:ext uri="{FF2B5EF4-FFF2-40B4-BE49-F238E27FC236}">
              <a16:creationId xmlns:a16="http://schemas.microsoft.com/office/drawing/2014/main" id="{715A9B93-74BE-423C-B092-7DF8848B7999}"/>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38" name="Drop Down 24" hidden="1">
          <a:extLst>
            <a:ext uri="{63B3BB69-23CF-44E3-9099-C40C66FF867C}">
              <a14:compatExt xmlns:a14="http://schemas.microsoft.com/office/drawing/2010/main" spid="_x0000_s2072"/>
            </a:ext>
            <a:ext uri="{FF2B5EF4-FFF2-40B4-BE49-F238E27FC236}">
              <a16:creationId xmlns:a16="http://schemas.microsoft.com/office/drawing/2014/main" id="{20B15995-7CFD-4EC6-98DA-C71E01608F5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39" name="Drop Down 4" hidden="1">
          <a:extLst>
            <a:ext uri="{63B3BB69-23CF-44E3-9099-C40C66FF867C}">
              <a14:compatExt xmlns:a14="http://schemas.microsoft.com/office/drawing/2010/main" spid="_x0000_s2052"/>
            </a:ext>
            <a:ext uri="{FF2B5EF4-FFF2-40B4-BE49-F238E27FC236}">
              <a16:creationId xmlns:a16="http://schemas.microsoft.com/office/drawing/2014/main" id="{86254560-48EA-4349-A831-911650D2CCBE}"/>
            </a:ext>
          </a:extLst>
        </xdr:cNvPr>
        <xdr:cNvSpPr/>
      </xdr:nvSpPr>
      <xdr:spPr bwMode="auto">
        <a:xfrm>
          <a:off x="6489102"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240" name="Drop Down 20" hidden="1">
          <a:extLst>
            <a:ext uri="{63B3BB69-23CF-44E3-9099-C40C66FF867C}">
              <a14:compatExt xmlns:a14="http://schemas.microsoft.com/office/drawing/2010/main" spid="_x0000_s2068"/>
            </a:ext>
            <a:ext uri="{FF2B5EF4-FFF2-40B4-BE49-F238E27FC236}">
              <a16:creationId xmlns:a16="http://schemas.microsoft.com/office/drawing/2014/main" id="{357D7BB2-8D8C-4C6B-B282-89E7F08C542D}"/>
            </a:ext>
          </a:extLst>
        </xdr:cNvPr>
        <xdr:cNvSpPr/>
      </xdr:nvSpPr>
      <xdr:spPr bwMode="auto">
        <a:xfrm>
          <a:off x="7010400" y="12712849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41" name="Drop Down 24" hidden="1">
          <a:extLst>
            <a:ext uri="{63B3BB69-23CF-44E3-9099-C40C66FF867C}">
              <a14:compatExt xmlns:a14="http://schemas.microsoft.com/office/drawing/2010/main" spid="_x0000_s2072"/>
            </a:ext>
            <a:ext uri="{FF2B5EF4-FFF2-40B4-BE49-F238E27FC236}">
              <a16:creationId xmlns:a16="http://schemas.microsoft.com/office/drawing/2014/main" id="{D66F2128-AED7-4706-A717-F80B708E8BB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42" name="Drop Down 4" hidden="1">
          <a:extLst>
            <a:ext uri="{63B3BB69-23CF-44E3-9099-C40C66FF867C}">
              <a14:compatExt xmlns:a14="http://schemas.microsoft.com/office/drawing/2010/main" spid="_x0000_s2052"/>
            </a:ext>
            <a:ext uri="{FF2B5EF4-FFF2-40B4-BE49-F238E27FC236}">
              <a16:creationId xmlns:a16="http://schemas.microsoft.com/office/drawing/2014/main" id="{54668F77-52C8-4454-A794-B9B6F7303561}"/>
            </a:ext>
          </a:extLst>
        </xdr:cNvPr>
        <xdr:cNvSpPr/>
      </xdr:nvSpPr>
      <xdr:spPr bwMode="auto">
        <a:xfrm>
          <a:off x="6489102"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43" name="Drop Down 4" hidden="1">
          <a:extLst>
            <a:ext uri="{63B3BB69-23CF-44E3-9099-C40C66FF867C}">
              <a14:compatExt xmlns:a14="http://schemas.microsoft.com/office/drawing/2010/main" spid="_x0000_s2052"/>
            </a:ext>
            <a:ext uri="{FF2B5EF4-FFF2-40B4-BE49-F238E27FC236}">
              <a16:creationId xmlns:a16="http://schemas.microsoft.com/office/drawing/2014/main" id="{A6DDE54D-E054-4B4A-8430-E04ABC6806F6}"/>
            </a:ext>
          </a:extLst>
        </xdr:cNvPr>
        <xdr:cNvSpPr/>
      </xdr:nvSpPr>
      <xdr:spPr bwMode="auto">
        <a:xfrm>
          <a:off x="6178924"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44" name="Drop Down 4" hidden="1">
          <a:extLst>
            <a:ext uri="{63B3BB69-23CF-44E3-9099-C40C66FF867C}">
              <a14:compatExt xmlns:a14="http://schemas.microsoft.com/office/drawing/2010/main" spid="_x0000_s2052"/>
            </a:ext>
            <a:ext uri="{FF2B5EF4-FFF2-40B4-BE49-F238E27FC236}">
              <a16:creationId xmlns:a16="http://schemas.microsoft.com/office/drawing/2014/main" id="{07C9FC6A-8476-446D-8446-DCB3E50AA445}"/>
            </a:ext>
          </a:extLst>
        </xdr:cNvPr>
        <xdr:cNvSpPr/>
      </xdr:nvSpPr>
      <xdr:spPr bwMode="auto">
        <a:xfrm>
          <a:off x="6489102"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45" name="Drop Down 4" hidden="1">
          <a:extLst>
            <a:ext uri="{63B3BB69-23CF-44E3-9099-C40C66FF867C}">
              <a14:compatExt xmlns:a14="http://schemas.microsoft.com/office/drawing/2010/main" spid="_x0000_s2052"/>
            </a:ext>
            <a:ext uri="{FF2B5EF4-FFF2-40B4-BE49-F238E27FC236}">
              <a16:creationId xmlns:a16="http://schemas.microsoft.com/office/drawing/2014/main" id="{270C42CC-65AB-480A-AA9C-761B003B0B1A}"/>
            </a:ext>
          </a:extLst>
        </xdr:cNvPr>
        <xdr:cNvSpPr/>
      </xdr:nvSpPr>
      <xdr:spPr bwMode="auto">
        <a:xfrm>
          <a:off x="6178924"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46" name="Drop Down 24" hidden="1">
          <a:extLst>
            <a:ext uri="{63B3BB69-23CF-44E3-9099-C40C66FF867C}">
              <a14:compatExt xmlns:a14="http://schemas.microsoft.com/office/drawing/2010/main" spid="_x0000_s2072"/>
            </a:ext>
            <a:ext uri="{FF2B5EF4-FFF2-40B4-BE49-F238E27FC236}">
              <a16:creationId xmlns:a16="http://schemas.microsoft.com/office/drawing/2014/main" id="{8161F5B2-29D6-4B53-81CB-8F0368D0E6D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47" name="Drop Down 24" hidden="1">
          <a:extLst>
            <a:ext uri="{63B3BB69-23CF-44E3-9099-C40C66FF867C}">
              <a14:compatExt xmlns:a14="http://schemas.microsoft.com/office/drawing/2010/main" spid="_x0000_s2072"/>
            </a:ext>
            <a:ext uri="{FF2B5EF4-FFF2-40B4-BE49-F238E27FC236}">
              <a16:creationId xmlns:a16="http://schemas.microsoft.com/office/drawing/2014/main" id="{8D058261-4DC7-43D4-B718-4A10D4F67F53}"/>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48" name="Drop Down 24" hidden="1">
          <a:extLst>
            <a:ext uri="{63B3BB69-23CF-44E3-9099-C40C66FF867C}">
              <a14:compatExt xmlns:a14="http://schemas.microsoft.com/office/drawing/2010/main" spid="_x0000_s2072"/>
            </a:ext>
            <a:ext uri="{FF2B5EF4-FFF2-40B4-BE49-F238E27FC236}">
              <a16:creationId xmlns:a16="http://schemas.microsoft.com/office/drawing/2014/main" id="{66DC4E1A-E06D-4AB3-8005-91883F15FBC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49" name="Drop Down 24" hidden="1">
          <a:extLst>
            <a:ext uri="{63B3BB69-23CF-44E3-9099-C40C66FF867C}">
              <a14:compatExt xmlns:a14="http://schemas.microsoft.com/office/drawing/2010/main" spid="_x0000_s2072"/>
            </a:ext>
            <a:ext uri="{FF2B5EF4-FFF2-40B4-BE49-F238E27FC236}">
              <a16:creationId xmlns:a16="http://schemas.microsoft.com/office/drawing/2014/main" id="{56D1F853-ABF3-4BC5-B9C6-E295BC8389BB}"/>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50" name="Drop Down 24" hidden="1">
          <a:extLst>
            <a:ext uri="{63B3BB69-23CF-44E3-9099-C40C66FF867C}">
              <a14:compatExt xmlns:a14="http://schemas.microsoft.com/office/drawing/2010/main" spid="_x0000_s2072"/>
            </a:ext>
            <a:ext uri="{FF2B5EF4-FFF2-40B4-BE49-F238E27FC236}">
              <a16:creationId xmlns:a16="http://schemas.microsoft.com/office/drawing/2014/main" id="{4F319AC3-776B-446C-A4BB-50332C5748A7}"/>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51" name="Drop Down 24" hidden="1">
          <a:extLst>
            <a:ext uri="{63B3BB69-23CF-44E3-9099-C40C66FF867C}">
              <a14:compatExt xmlns:a14="http://schemas.microsoft.com/office/drawing/2010/main" spid="_x0000_s2072"/>
            </a:ext>
            <a:ext uri="{FF2B5EF4-FFF2-40B4-BE49-F238E27FC236}">
              <a16:creationId xmlns:a16="http://schemas.microsoft.com/office/drawing/2014/main" id="{0F4A41C4-3FD0-40A6-B706-F491611F7A7B}"/>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52" name="Drop Down 24" hidden="1">
          <a:extLst>
            <a:ext uri="{63B3BB69-23CF-44E3-9099-C40C66FF867C}">
              <a14:compatExt xmlns:a14="http://schemas.microsoft.com/office/drawing/2010/main" spid="_x0000_s2072"/>
            </a:ext>
            <a:ext uri="{FF2B5EF4-FFF2-40B4-BE49-F238E27FC236}">
              <a16:creationId xmlns:a16="http://schemas.microsoft.com/office/drawing/2014/main" id="{865939D6-AC74-46A3-94D1-B2F3A12A006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53" name="Drop Down 24" hidden="1">
          <a:extLst>
            <a:ext uri="{63B3BB69-23CF-44E3-9099-C40C66FF867C}">
              <a14:compatExt xmlns:a14="http://schemas.microsoft.com/office/drawing/2010/main" spid="_x0000_s2072"/>
            </a:ext>
            <a:ext uri="{FF2B5EF4-FFF2-40B4-BE49-F238E27FC236}">
              <a16:creationId xmlns:a16="http://schemas.microsoft.com/office/drawing/2014/main" id="{217278BC-C00B-4532-8C0F-AF298F39D44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54" name="Drop Down 24" hidden="1">
          <a:extLst>
            <a:ext uri="{63B3BB69-23CF-44E3-9099-C40C66FF867C}">
              <a14:compatExt xmlns:a14="http://schemas.microsoft.com/office/drawing/2010/main" spid="_x0000_s2072"/>
            </a:ext>
            <a:ext uri="{FF2B5EF4-FFF2-40B4-BE49-F238E27FC236}">
              <a16:creationId xmlns:a16="http://schemas.microsoft.com/office/drawing/2014/main" id="{B3E3029D-A068-4A3A-ACF9-4623B3EB1EC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55" name="Drop Down 4" hidden="1">
          <a:extLst>
            <a:ext uri="{63B3BB69-23CF-44E3-9099-C40C66FF867C}">
              <a14:compatExt xmlns:a14="http://schemas.microsoft.com/office/drawing/2010/main" spid="_x0000_s2052"/>
            </a:ext>
            <a:ext uri="{FF2B5EF4-FFF2-40B4-BE49-F238E27FC236}">
              <a16:creationId xmlns:a16="http://schemas.microsoft.com/office/drawing/2014/main" id="{87A86A56-55BE-45B7-92D3-3830F373E42B}"/>
            </a:ext>
          </a:extLst>
        </xdr:cNvPr>
        <xdr:cNvSpPr/>
      </xdr:nvSpPr>
      <xdr:spPr bwMode="auto">
        <a:xfrm>
          <a:off x="6489102"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256" name="Drop Down 20" hidden="1">
          <a:extLst>
            <a:ext uri="{63B3BB69-23CF-44E3-9099-C40C66FF867C}">
              <a14:compatExt xmlns:a14="http://schemas.microsoft.com/office/drawing/2010/main" spid="_x0000_s2068"/>
            </a:ext>
            <a:ext uri="{FF2B5EF4-FFF2-40B4-BE49-F238E27FC236}">
              <a16:creationId xmlns:a16="http://schemas.microsoft.com/office/drawing/2014/main" id="{BF9D942E-0542-4651-84CA-F57B76CDFA6F}"/>
            </a:ext>
          </a:extLst>
        </xdr:cNvPr>
        <xdr:cNvSpPr/>
      </xdr:nvSpPr>
      <xdr:spPr bwMode="auto">
        <a:xfrm>
          <a:off x="7010400" y="127128494"/>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57" name="Drop Down 24" hidden="1">
          <a:extLst>
            <a:ext uri="{63B3BB69-23CF-44E3-9099-C40C66FF867C}">
              <a14:compatExt xmlns:a14="http://schemas.microsoft.com/office/drawing/2010/main" spid="_x0000_s2072"/>
            </a:ext>
            <a:ext uri="{FF2B5EF4-FFF2-40B4-BE49-F238E27FC236}">
              <a16:creationId xmlns:a16="http://schemas.microsoft.com/office/drawing/2014/main" id="{7FE93311-1618-4711-9DB1-8A3FD2091EF1}"/>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58" name="Drop Down 4" hidden="1">
          <a:extLst>
            <a:ext uri="{63B3BB69-23CF-44E3-9099-C40C66FF867C}">
              <a14:compatExt xmlns:a14="http://schemas.microsoft.com/office/drawing/2010/main" spid="_x0000_s2052"/>
            </a:ext>
            <a:ext uri="{FF2B5EF4-FFF2-40B4-BE49-F238E27FC236}">
              <a16:creationId xmlns:a16="http://schemas.microsoft.com/office/drawing/2014/main" id="{D3771CCE-E6CC-485C-B16F-ACC6CAB9053F}"/>
            </a:ext>
          </a:extLst>
        </xdr:cNvPr>
        <xdr:cNvSpPr/>
      </xdr:nvSpPr>
      <xdr:spPr bwMode="auto">
        <a:xfrm>
          <a:off x="6489102"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59" name="Drop Down 4" hidden="1">
          <a:extLst>
            <a:ext uri="{63B3BB69-23CF-44E3-9099-C40C66FF867C}">
              <a14:compatExt xmlns:a14="http://schemas.microsoft.com/office/drawing/2010/main" spid="_x0000_s2052"/>
            </a:ext>
            <a:ext uri="{FF2B5EF4-FFF2-40B4-BE49-F238E27FC236}">
              <a16:creationId xmlns:a16="http://schemas.microsoft.com/office/drawing/2014/main" id="{B11085C6-D5AD-4690-A274-ECC940777E7A}"/>
            </a:ext>
          </a:extLst>
        </xdr:cNvPr>
        <xdr:cNvSpPr/>
      </xdr:nvSpPr>
      <xdr:spPr bwMode="auto">
        <a:xfrm>
          <a:off x="6178924"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757</xdr:row>
      <xdr:rowOff>0</xdr:rowOff>
    </xdr:from>
    <xdr:ext cx="2529840" cy="195685"/>
    <xdr:sp macro="" textlink="">
      <xdr:nvSpPr>
        <xdr:cNvPr id="9260" name="Drop Down 4" hidden="1">
          <a:extLst>
            <a:ext uri="{63B3BB69-23CF-44E3-9099-C40C66FF867C}">
              <a14:compatExt xmlns:a14="http://schemas.microsoft.com/office/drawing/2010/main" spid="_x0000_s2052"/>
            </a:ext>
            <a:ext uri="{FF2B5EF4-FFF2-40B4-BE49-F238E27FC236}">
              <a16:creationId xmlns:a16="http://schemas.microsoft.com/office/drawing/2014/main" id="{790E9ABF-1192-4BF5-B4F6-2A0AD3788118}"/>
            </a:ext>
          </a:extLst>
        </xdr:cNvPr>
        <xdr:cNvSpPr/>
      </xdr:nvSpPr>
      <xdr:spPr bwMode="auto">
        <a:xfrm>
          <a:off x="6489102"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757</xdr:row>
      <xdr:rowOff>0</xdr:rowOff>
    </xdr:from>
    <xdr:ext cx="2529840" cy="195685"/>
    <xdr:sp macro="" textlink="">
      <xdr:nvSpPr>
        <xdr:cNvPr id="9261" name="Drop Down 4" hidden="1">
          <a:extLst>
            <a:ext uri="{63B3BB69-23CF-44E3-9099-C40C66FF867C}">
              <a14:compatExt xmlns:a14="http://schemas.microsoft.com/office/drawing/2010/main" spid="_x0000_s2052"/>
            </a:ext>
            <a:ext uri="{FF2B5EF4-FFF2-40B4-BE49-F238E27FC236}">
              <a16:creationId xmlns:a16="http://schemas.microsoft.com/office/drawing/2014/main" id="{8013A75F-57E0-4078-9345-1DAA45523EEA}"/>
            </a:ext>
          </a:extLst>
        </xdr:cNvPr>
        <xdr:cNvSpPr/>
      </xdr:nvSpPr>
      <xdr:spPr bwMode="auto">
        <a:xfrm>
          <a:off x="6178924" y="127128494"/>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262" name="Drop Down 20" hidden="1">
          <a:extLst>
            <a:ext uri="{63B3BB69-23CF-44E3-9099-C40C66FF867C}">
              <a14:compatExt xmlns:a14="http://schemas.microsoft.com/office/drawing/2010/main" spid="_x0000_s2068"/>
            </a:ext>
            <a:ext uri="{FF2B5EF4-FFF2-40B4-BE49-F238E27FC236}">
              <a16:creationId xmlns:a16="http://schemas.microsoft.com/office/drawing/2014/main" id="{A9E362EC-DD72-4D8B-B9A1-C5B6D50BD555}"/>
            </a:ext>
          </a:extLst>
        </xdr:cNvPr>
        <xdr:cNvSpPr/>
      </xdr:nvSpPr>
      <xdr:spPr bwMode="auto">
        <a:xfrm>
          <a:off x="7010400" y="1269312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757</xdr:row>
      <xdr:rowOff>0</xdr:rowOff>
    </xdr:from>
    <xdr:ext cx="1921468" cy="195685"/>
    <xdr:sp macro="" textlink="">
      <xdr:nvSpPr>
        <xdr:cNvPr id="9263" name="Drop Down 20" hidden="1">
          <a:extLst>
            <a:ext uri="{63B3BB69-23CF-44E3-9099-C40C66FF867C}">
              <a14:compatExt xmlns:a14="http://schemas.microsoft.com/office/drawing/2010/main" spid="_x0000_s2068"/>
            </a:ext>
            <a:ext uri="{FF2B5EF4-FFF2-40B4-BE49-F238E27FC236}">
              <a16:creationId xmlns:a16="http://schemas.microsoft.com/office/drawing/2014/main" id="{7882D0F6-07B2-42B6-864E-4F9215C939F8}"/>
            </a:ext>
          </a:extLst>
        </xdr:cNvPr>
        <xdr:cNvSpPr/>
      </xdr:nvSpPr>
      <xdr:spPr bwMode="auto">
        <a:xfrm>
          <a:off x="7010400" y="126931271"/>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64" name="Drop Down 24" hidden="1">
          <a:extLst>
            <a:ext uri="{63B3BB69-23CF-44E3-9099-C40C66FF867C}">
              <a14:compatExt xmlns:a14="http://schemas.microsoft.com/office/drawing/2010/main" spid="_x0000_s2072"/>
            </a:ext>
            <a:ext uri="{FF2B5EF4-FFF2-40B4-BE49-F238E27FC236}">
              <a16:creationId xmlns:a16="http://schemas.microsoft.com/office/drawing/2014/main" id="{66AC55D6-6B08-4CA3-9A94-DA78E676EFF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65" name="Drop Down 24" hidden="1">
          <a:extLst>
            <a:ext uri="{63B3BB69-23CF-44E3-9099-C40C66FF867C}">
              <a14:compatExt xmlns:a14="http://schemas.microsoft.com/office/drawing/2010/main" spid="_x0000_s2072"/>
            </a:ext>
            <a:ext uri="{FF2B5EF4-FFF2-40B4-BE49-F238E27FC236}">
              <a16:creationId xmlns:a16="http://schemas.microsoft.com/office/drawing/2014/main" id="{DC739554-1769-4C43-BAAF-914F4CAEF2C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66" name="Drop Down 24" hidden="1">
          <a:extLst>
            <a:ext uri="{63B3BB69-23CF-44E3-9099-C40C66FF867C}">
              <a14:compatExt xmlns:a14="http://schemas.microsoft.com/office/drawing/2010/main" spid="_x0000_s2072"/>
            </a:ext>
            <a:ext uri="{FF2B5EF4-FFF2-40B4-BE49-F238E27FC236}">
              <a16:creationId xmlns:a16="http://schemas.microsoft.com/office/drawing/2014/main" id="{2E88D508-DC73-46BB-AFB6-5995AB233851}"/>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67" name="Drop Down 24" hidden="1">
          <a:extLst>
            <a:ext uri="{63B3BB69-23CF-44E3-9099-C40C66FF867C}">
              <a14:compatExt xmlns:a14="http://schemas.microsoft.com/office/drawing/2010/main" spid="_x0000_s2072"/>
            </a:ext>
            <a:ext uri="{FF2B5EF4-FFF2-40B4-BE49-F238E27FC236}">
              <a16:creationId xmlns:a16="http://schemas.microsoft.com/office/drawing/2014/main" id="{30C0BABA-E18F-487B-9048-0D93E45A96D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68" name="Drop Down 24" hidden="1">
          <a:extLst>
            <a:ext uri="{63B3BB69-23CF-44E3-9099-C40C66FF867C}">
              <a14:compatExt xmlns:a14="http://schemas.microsoft.com/office/drawing/2010/main" spid="_x0000_s2072"/>
            </a:ext>
            <a:ext uri="{FF2B5EF4-FFF2-40B4-BE49-F238E27FC236}">
              <a16:creationId xmlns:a16="http://schemas.microsoft.com/office/drawing/2014/main" id="{C3E7C853-2AE3-433A-8400-BD27D45FC6AB}"/>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69" name="Drop Down 24" hidden="1">
          <a:extLst>
            <a:ext uri="{63B3BB69-23CF-44E3-9099-C40C66FF867C}">
              <a14:compatExt xmlns:a14="http://schemas.microsoft.com/office/drawing/2010/main" spid="_x0000_s2072"/>
            </a:ext>
            <a:ext uri="{FF2B5EF4-FFF2-40B4-BE49-F238E27FC236}">
              <a16:creationId xmlns:a16="http://schemas.microsoft.com/office/drawing/2014/main" id="{094BC5D1-892B-4B9F-A9CF-FEB9B73535D3}"/>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0" name="Drop Down 24" hidden="1">
          <a:extLst>
            <a:ext uri="{63B3BB69-23CF-44E3-9099-C40C66FF867C}">
              <a14:compatExt xmlns:a14="http://schemas.microsoft.com/office/drawing/2010/main" spid="_x0000_s2072"/>
            </a:ext>
            <a:ext uri="{FF2B5EF4-FFF2-40B4-BE49-F238E27FC236}">
              <a16:creationId xmlns:a16="http://schemas.microsoft.com/office/drawing/2014/main" id="{744ADEBD-FDD9-425E-8652-BEB2C23EBD60}"/>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1" name="Drop Down 24" hidden="1">
          <a:extLst>
            <a:ext uri="{63B3BB69-23CF-44E3-9099-C40C66FF867C}">
              <a14:compatExt xmlns:a14="http://schemas.microsoft.com/office/drawing/2010/main" spid="_x0000_s2072"/>
            </a:ext>
            <a:ext uri="{FF2B5EF4-FFF2-40B4-BE49-F238E27FC236}">
              <a16:creationId xmlns:a16="http://schemas.microsoft.com/office/drawing/2014/main" id="{A57E9087-9F16-4C58-84DA-C884D683381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2" name="Drop Down 24" hidden="1">
          <a:extLst>
            <a:ext uri="{63B3BB69-23CF-44E3-9099-C40C66FF867C}">
              <a14:compatExt xmlns:a14="http://schemas.microsoft.com/office/drawing/2010/main" spid="_x0000_s2072"/>
            </a:ext>
            <a:ext uri="{FF2B5EF4-FFF2-40B4-BE49-F238E27FC236}">
              <a16:creationId xmlns:a16="http://schemas.microsoft.com/office/drawing/2014/main" id="{684663A0-AC22-4CCE-A673-28557FCFDF4B}"/>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3" name="Drop Down 24" hidden="1">
          <a:extLst>
            <a:ext uri="{63B3BB69-23CF-44E3-9099-C40C66FF867C}">
              <a14:compatExt xmlns:a14="http://schemas.microsoft.com/office/drawing/2010/main" spid="_x0000_s2072"/>
            </a:ext>
            <a:ext uri="{FF2B5EF4-FFF2-40B4-BE49-F238E27FC236}">
              <a16:creationId xmlns:a16="http://schemas.microsoft.com/office/drawing/2014/main" id="{73E0B310-4536-4608-995A-AB581772065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4" name="Drop Down 24" hidden="1">
          <a:extLst>
            <a:ext uri="{63B3BB69-23CF-44E3-9099-C40C66FF867C}">
              <a14:compatExt xmlns:a14="http://schemas.microsoft.com/office/drawing/2010/main" spid="_x0000_s2072"/>
            </a:ext>
            <a:ext uri="{FF2B5EF4-FFF2-40B4-BE49-F238E27FC236}">
              <a16:creationId xmlns:a16="http://schemas.microsoft.com/office/drawing/2014/main" id="{9E0D1C4D-7A00-422C-8DF8-5CA09F69B50B}"/>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5" name="Drop Down 24" hidden="1">
          <a:extLst>
            <a:ext uri="{63B3BB69-23CF-44E3-9099-C40C66FF867C}">
              <a14:compatExt xmlns:a14="http://schemas.microsoft.com/office/drawing/2010/main" spid="_x0000_s2072"/>
            </a:ext>
            <a:ext uri="{FF2B5EF4-FFF2-40B4-BE49-F238E27FC236}">
              <a16:creationId xmlns:a16="http://schemas.microsoft.com/office/drawing/2014/main" id="{0B761386-DC90-45BD-ABE8-E0E09F4CD4D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6" name="Drop Down 24" hidden="1">
          <a:extLst>
            <a:ext uri="{63B3BB69-23CF-44E3-9099-C40C66FF867C}">
              <a14:compatExt xmlns:a14="http://schemas.microsoft.com/office/drawing/2010/main" spid="_x0000_s2072"/>
            </a:ext>
            <a:ext uri="{FF2B5EF4-FFF2-40B4-BE49-F238E27FC236}">
              <a16:creationId xmlns:a16="http://schemas.microsoft.com/office/drawing/2014/main" id="{EE3DBD5E-DAE9-4012-A9CA-1DB738BC466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7" name="Drop Down 24" hidden="1">
          <a:extLst>
            <a:ext uri="{63B3BB69-23CF-44E3-9099-C40C66FF867C}">
              <a14:compatExt xmlns:a14="http://schemas.microsoft.com/office/drawing/2010/main" spid="_x0000_s2072"/>
            </a:ext>
            <a:ext uri="{FF2B5EF4-FFF2-40B4-BE49-F238E27FC236}">
              <a16:creationId xmlns:a16="http://schemas.microsoft.com/office/drawing/2014/main" id="{6FF914BF-677E-4DE7-B8EA-0874AF3B9C0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8" name="Drop Down 24" hidden="1">
          <a:extLst>
            <a:ext uri="{63B3BB69-23CF-44E3-9099-C40C66FF867C}">
              <a14:compatExt xmlns:a14="http://schemas.microsoft.com/office/drawing/2010/main" spid="_x0000_s2072"/>
            </a:ext>
            <a:ext uri="{FF2B5EF4-FFF2-40B4-BE49-F238E27FC236}">
              <a16:creationId xmlns:a16="http://schemas.microsoft.com/office/drawing/2014/main" id="{006B41FA-CFEA-43F1-9992-32D36173E4B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79" name="Drop Down 24" hidden="1">
          <a:extLst>
            <a:ext uri="{63B3BB69-23CF-44E3-9099-C40C66FF867C}">
              <a14:compatExt xmlns:a14="http://schemas.microsoft.com/office/drawing/2010/main" spid="_x0000_s2072"/>
            </a:ext>
            <a:ext uri="{FF2B5EF4-FFF2-40B4-BE49-F238E27FC236}">
              <a16:creationId xmlns:a16="http://schemas.microsoft.com/office/drawing/2014/main" id="{7C60DCB5-7B24-4087-AB90-552224A62F2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0" name="Drop Down 24" hidden="1">
          <a:extLst>
            <a:ext uri="{63B3BB69-23CF-44E3-9099-C40C66FF867C}">
              <a14:compatExt xmlns:a14="http://schemas.microsoft.com/office/drawing/2010/main" spid="_x0000_s2072"/>
            </a:ext>
            <a:ext uri="{FF2B5EF4-FFF2-40B4-BE49-F238E27FC236}">
              <a16:creationId xmlns:a16="http://schemas.microsoft.com/office/drawing/2014/main" id="{EF4EB902-EA3E-4251-A334-B1622D15A9DF}"/>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1" name="Drop Down 24" hidden="1">
          <a:extLst>
            <a:ext uri="{63B3BB69-23CF-44E3-9099-C40C66FF867C}">
              <a14:compatExt xmlns:a14="http://schemas.microsoft.com/office/drawing/2010/main" spid="_x0000_s2072"/>
            </a:ext>
            <a:ext uri="{FF2B5EF4-FFF2-40B4-BE49-F238E27FC236}">
              <a16:creationId xmlns:a16="http://schemas.microsoft.com/office/drawing/2014/main" id="{B59387BE-7F55-47DF-A0C0-3DE53919C993}"/>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2" name="Drop Down 24" hidden="1">
          <a:extLst>
            <a:ext uri="{63B3BB69-23CF-44E3-9099-C40C66FF867C}">
              <a14:compatExt xmlns:a14="http://schemas.microsoft.com/office/drawing/2010/main" spid="_x0000_s2072"/>
            </a:ext>
            <a:ext uri="{FF2B5EF4-FFF2-40B4-BE49-F238E27FC236}">
              <a16:creationId xmlns:a16="http://schemas.microsoft.com/office/drawing/2014/main" id="{C493D97B-1D72-4D36-B32F-01FB59F53FC6}"/>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3" name="Drop Down 24" hidden="1">
          <a:extLst>
            <a:ext uri="{63B3BB69-23CF-44E3-9099-C40C66FF867C}">
              <a14:compatExt xmlns:a14="http://schemas.microsoft.com/office/drawing/2010/main" spid="_x0000_s2072"/>
            </a:ext>
            <a:ext uri="{FF2B5EF4-FFF2-40B4-BE49-F238E27FC236}">
              <a16:creationId xmlns:a16="http://schemas.microsoft.com/office/drawing/2014/main" id="{22988DE9-0CD6-45D0-B84B-375F9A9D3B13}"/>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4" name="Drop Down 24" hidden="1">
          <a:extLst>
            <a:ext uri="{63B3BB69-23CF-44E3-9099-C40C66FF867C}">
              <a14:compatExt xmlns:a14="http://schemas.microsoft.com/office/drawing/2010/main" spid="_x0000_s2072"/>
            </a:ext>
            <a:ext uri="{FF2B5EF4-FFF2-40B4-BE49-F238E27FC236}">
              <a16:creationId xmlns:a16="http://schemas.microsoft.com/office/drawing/2014/main" id="{081096F8-0260-412A-AA58-A93BF801D00C}"/>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5" name="Drop Down 24" hidden="1">
          <a:extLst>
            <a:ext uri="{63B3BB69-23CF-44E3-9099-C40C66FF867C}">
              <a14:compatExt xmlns:a14="http://schemas.microsoft.com/office/drawing/2010/main" spid="_x0000_s2072"/>
            </a:ext>
            <a:ext uri="{FF2B5EF4-FFF2-40B4-BE49-F238E27FC236}">
              <a16:creationId xmlns:a16="http://schemas.microsoft.com/office/drawing/2014/main" id="{AC0663DD-7C31-4E9F-B282-9900E1655F9E}"/>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6" name="Drop Down 24" hidden="1">
          <a:extLst>
            <a:ext uri="{63B3BB69-23CF-44E3-9099-C40C66FF867C}">
              <a14:compatExt xmlns:a14="http://schemas.microsoft.com/office/drawing/2010/main" spid="_x0000_s2072"/>
            </a:ext>
            <a:ext uri="{FF2B5EF4-FFF2-40B4-BE49-F238E27FC236}">
              <a16:creationId xmlns:a16="http://schemas.microsoft.com/office/drawing/2014/main" id="{962EAF37-D63C-42B5-A7EF-43741C3B971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7" name="Drop Down 24" hidden="1">
          <a:extLst>
            <a:ext uri="{63B3BB69-23CF-44E3-9099-C40C66FF867C}">
              <a14:compatExt xmlns:a14="http://schemas.microsoft.com/office/drawing/2010/main" spid="_x0000_s2072"/>
            </a:ext>
            <a:ext uri="{FF2B5EF4-FFF2-40B4-BE49-F238E27FC236}">
              <a16:creationId xmlns:a16="http://schemas.microsoft.com/office/drawing/2014/main" id="{34F1426F-74B5-4C04-9CDF-86766F007F0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8" name="Drop Down 24" hidden="1">
          <a:extLst>
            <a:ext uri="{63B3BB69-23CF-44E3-9099-C40C66FF867C}">
              <a14:compatExt xmlns:a14="http://schemas.microsoft.com/office/drawing/2010/main" spid="_x0000_s2072"/>
            </a:ext>
            <a:ext uri="{FF2B5EF4-FFF2-40B4-BE49-F238E27FC236}">
              <a16:creationId xmlns:a16="http://schemas.microsoft.com/office/drawing/2014/main" id="{0B5BEA31-085C-44AC-920F-E60975102519}"/>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89" name="Drop Down 24" hidden="1">
          <a:extLst>
            <a:ext uri="{63B3BB69-23CF-44E3-9099-C40C66FF867C}">
              <a14:compatExt xmlns:a14="http://schemas.microsoft.com/office/drawing/2010/main" spid="_x0000_s2072"/>
            </a:ext>
            <a:ext uri="{FF2B5EF4-FFF2-40B4-BE49-F238E27FC236}">
              <a16:creationId xmlns:a16="http://schemas.microsoft.com/office/drawing/2014/main" id="{39E634FA-9970-4130-A8CE-066B3C49539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0" name="Drop Down 24" hidden="1">
          <a:extLst>
            <a:ext uri="{63B3BB69-23CF-44E3-9099-C40C66FF867C}">
              <a14:compatExt xmlns:a14="http://schemas.microsoft.com/office/drawing/2010/main" spid="_x0000_s2072"/>
            </a:ext>
            <a:ext uri="{FF2B5EF4-FFF2-40B4-BE49-F238E27FC236}">
              <a16:creationId xmlns:a16="http://schemas.microsoft.com/office/drawing/2014/main" id="{BA1E0C23-81FE-4471-9388-60270663C01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1" name="Drop Down 24" hidden="1">
          <a:extLst>
            <a:ext uri="{63B3BB69-23CF-44E3-9099-C40C66FF867C}">
              <a14:compatExt xmlns:a14="http://schemas.microsoft.com/office/drawing/2010/main" spid="_x0000_s2072"/>
            </a:ext>
            <a:ext uri="{FF2B5EF4-FFF2-40B4-BE49-F238E27FC236}">
              <a16:creationId xmlns:a16="http://schemas.microsoft.com/office/drawing/2014/main" id="{5FFC3D36-68EF-4881-95C9-C8F6AB792D70}"/>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2" name="Drop Down 24" hidden="1">
          <a:extLst>
            <a:ext uri="{63B3BB69-23CF-44E3-9099-C40C66FF867C}">
              <a14:compatExt xmlns:a14="http://schemas.microsoft.com/office/drawing/2010/main" spid="_x0000_s2072"/>
            </a:ext>
            <a:ext uri="{FF2B5EF4-FFF2-40B4-BE49-F238E27FC236}">
              <a16:creationId xmlns:a16="http://schemas.microsoft.com/office/drawing/2014/main" id="{4E9CDC57-875E-4A51-9ED8-C313A6E0BAFC}"/>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3" name="Drop Down 24" hidden="1">
          <a:extLst>
            <a:ext uri="{63B3BB69-23CF-44E3-9099-C40C66FF867C}">
              <a14:compatExt xmlns:a14="http://schemas.microsoft.com/office/drawing/2010/main" spid="_x0000_s2072"/>
            </a:ext>
            <a:ext uri="{FF2B5EF4-FFF2-40B4-BE49-F238E27FC236}">
              <a16:creationId xmlns:a16="http://schemas.microsoft.com/office/drawing/2014/main" id="{AC23078D-ACF8-4749-8D35-CE28BBA5A67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4" name="Drop Down 24" hidden="1">
          <a:extLst>
            <a:ext uri="{63B3BB69-23CF-44E3-9099-C40C66FF867C}">
              <a14:compatExt xmlns:a14="http://schemas.microsoft.com/office/drawing/2010/main" spid="_x0000_s2072"/>
            </a:ext>
            <a:ext uri="{FF2B5EF4-FFF2-40B4-BE49-F238E27FC236}">
              <a16:creationId xmlns:a16="http://schemas.microsoft.com/office/drawing/2014/main" id="{C9207BC6-A72F-4E2B-BE14-64E108179307}"/>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5" name="Drop Down 24" hidden="1">
          <a:extLst>
            <a:ext uri="{63B3BB69-23CF-44E3-9099-C40C66FF867C}">
              <a14:compatExt xmlns:a14="http://schemas.microsoft.com/office/drawing/2010/main" spid="_x0000_s2072"/>
            </a:ext>
            <a:ext uri="{FF2B5EF4-FFF2-40B4-BE49-F238E27FC236}">
              <a16:creationId xmlns:a16="http://schemas.microsoft.com/office/drawing/2014/main" id="{6EDB2C07-E82D-4E18-B13E-BE63446BE12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6" name="Drop Down 24" hidden="1">
          <a:extLst>
            <a:ext uri="{63B3BB69-23CF-44E3-9099-C40C66FF867C}">
              <a14:compatExt xmlns:a14="http://schemas.microsoft.com/office/drawing/2010/main" spid="_x0000_s2072"/>
            </a:ext>
            <a:ext uri="{FF2B5EF4-FFF2-40B4-BE49-F238E27FC236}">
              <a16:creationId xmlns:a16="http://schemas.microsoft.com/office/drawing/2014/main" id="{0A6A0BEB-2ED7-4AFB-9E92-52AB76E7D87F}"/>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7" name="Drop Down 24" hidden="1">
          <a:extLst>
            <a:ext uri="{63B3BB69-23CF-44E3-9099-C40C66FF867C}">
              <a14:compatExt xmlns:a14="http://schemas.microsoft.com/office/drawing/2010/main" spid="_x0000_s2072"/>
            </a:ext>
            <a:ext uri="{FF2B5EF4-FFF2-40B4-BE49-F238E27FC236}">
              <a16:creationId xmlns:a16="http://schemas.microsoft.com/office/drawing/2014/main" id="{4A86676A-64AC-4A67-B7F2-5204963515C6}"/>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8" name="Drop Down 24" hidden="1">
          <a:extLst>
            <a:ext uri="{63B3BB69-23CF-44E3-9099-C40C66FF867C}">
              <a14:compatExt xmlns:a14="http://schemas.microsoft.com/office/drawing/2010/main" spid="_x0000_s2072"/>
            </a:ext>
            <a:ext uri="{FF2B5EF4-FFF2-40B4-BE49-F238E27FC236}">
              <a16:creationId xmlns:a16="http://schemas.microsoft.com/office/drawing/2014/main" id="{ADFAC072-58E1-42DA-8627-30DFBE9A262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299" name="Drop Down 24" hidden="1">
          <a:extLst>
            <a:ext uri="{63B3BB69-23CF-44E3-9099-C40C66FF867C}">
              <a14:compatExt xmlns:a14="http://schemas.microsoft.com/office/drawing/2010/main" spid="_x0000_s2072"/>
            </a:ext>
            <a:ext uri="{FF2B5EF4-FFF2-40B4-BE49-F238E27FC236}">
              <a16:creationId xmlns:a16="http://schemas.microsoft.com/office/drawing/2014/main" id="{B6490ECD-C9A2-4AE0-9E2A-AC030764830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0" name="Drop Down 24" hidden="1">
          <a:extLst>
            <a:ext uri="{63B3BB69-23CF-44E3-9099-C40C66FF867C}">
              <a14:compatExt xmlns:a14="http://schemas.microsoft.com/office/drawing/2010/main" spid="_x0000_s2072"/>
            </a:ext>
            <a:ext uri="{FF2B5EF4-FFF2-40B4-BE49-F238E27FC236}">
              <a16:creationId xmlns:a16="http://schemas.microsoft.com/office/drawing/2014/main" id="{4588A2A6-0EF5-4638-8484-DAA5637AC16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1" name="Drop Down 24" hidden="1">
          <a:extLst>
            <a:ext uri="{63B3BB69-23CF-44E3-9099-C40C66FF867C}">
              <a14:compatExt xmlns:a14="http://schemas.microsoft.com/office/drawing/2010/main" spid="_x0000_s2072"/>
            </a:ext>
            <a:ext uri="{FF2B5EF4-FFF2-40B4-BE49-F238E27FC236}">
              <a16:creationId xmlns:a16="http://schemas.microsoft.com/office/drawing/2014/main" id="{73636095-CD44-4A0C-BB13-600A9642D83C}"/>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2" name="Drop Down 24" hidden="1">
          <a:extLst>
            <a:ext uri="{63B3BB69-23CF-44E3-9099-C40C66FF867C}">
              <a14:compatExt xmlns:a14="http://schemas.microsoft.com/office/drawing/2010/main" spid="_x0000_s2072"/>
            </a:ext>
            <a:ext uri="{FF2B5EF4-FFF2-40B4-BE49-F238E27FC236}">
              <a16:creationId xmlns:a16="http://schemas.microsoft.com/office/drawing/2014/main" id="{B84D6090-F9E5-4813-9F1C-EB2F1A11C31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3" name="Drop Down 24" hidden="1">
          <a:extLst>
            <a:ext uri="{63B3BB69-23CF-44E3-9099-C40C66FF867C}">
              <a14:compatExt xmlns:a14="http://schemas.microsoft.com/office/drawing/2010/main" spid="_x0000_s2072"/>
            </a:ext>
            <a:ext uri="{FF2B5EF4-FFF2-40B4-BE49-F238E27FC236}">
              <a16:creationId xmlns:a16="http://schemas.microsoft.com/office/drawing/2014/main" id="{64ADE2E6-0CCB-4BDE-BEFB-A569E21D10E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4" name="Drop Down 24" hidden="1">
          <a:extLst>
            <a:ext uri="{63B3BB69-23CF-44E3-9099-C40C66FF867C}">
              <a14:compatExt xmlns:a14="http://schemas.microsoft.com/office/drawing/2010/main" spid="_x0000_s2072"/>
            </a:ext>
            <a:ext uri="{FF2B5EF4-FFF2-40B4-BE49-F238E27FC236}">
              <a16:creationId xmlns:a16="http://schemas.microsoft.com/office/drawing/2014/main" id="{C85A40C0-FCE7-416E-921D-646347CFF0F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5" name="Drop Down 24" hidden="1">
          <a:extLst>
            <a:ext uri="{63B3BB69-23CF-44E3-9099-C40C66FF867C}">
              <a14:compatExt xmlns:a14="http://schemas.microsoft.com/office/drawing/2010/main" spid="_x0000_s2072"/>
            </a:ext>
            <a:ext uri="{FF2B5EF4-FFF2-40B4-BE49-F238E27FC236}">
              <a16:creationId xmlns:a16="http://schemas.microsoft.com/office/drawing/2014/main" id="{D2C66F2B-3D4E-4A79-82F3-77065CCE11E4}"/>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6" name="Drop Down 24" hidden="1">
          <a:extLst>
            <a:ext uri="{63B3BB69-23CF-44E3-9099-C40C66FF867C}">
              <a14:compatExt xmlns:a14="http://schemas.microsoft.com/office/drawing/2010/main" spid="_x0000_s2072"/>
            </a:ext>
            <a:ext uri="{FF2B5EF4-FFF2-40B4-BE49-F238E27FC236}">
              <a16:creationId xmlns:a16="http://schemas.microsoft.com/office/drawing/2014/main" id="{B7F4A52A-B45D-4C9A-86D3-4C67E3A8444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7" name="Drop Down 24" hidden="1">
          <a:extLst>
            <a:ext uri="{63B3BB69-23CF-44E3-9099-C40C66FF867C}">
              <a14:compatExt xmlns:a14="http://schemas.microsoft.com/office/drawing/2010/main" spid="_x0000_s2072"/>
            </a:ext>
            <a:ext uri="{FF2B5EF4-FFF2-40B4-BE49-F238E27FC236}">
              <a16:creationId xmlns:a16="http://schemas.microsoft.com/office/drawing/2014/main" id="{D1DC65AB-EF0D-44C4-91C8-CD2A62CE7540}"/>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8" name="Drop Down 24" hidden="1">
          <a:extLst>
            <a:ext uri="{63B3BB69-23CF-44E3-9099-C40C66FF867C}">
              <a14:compatExt xmlns:a14="http://schemas.microsoft.com/office/drawing/2010/main" spid="_x0000_s2072"/>
            </a:ext>
            <a:ext uri="{FF2B5EF4-FFF2-40B4-BE49-F238E27FC236}">
              <a16:creationId xmlns:a16="http://schemas.microsoft.com/office/drawing/2014/main" id="{365BC244-C437-45CB-AAEB-EA21E586C16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09" name="Drop Down 24" hidden="1">
          <a:extLst>
            <a:ext uri="{63B3BB69-23CF-44E3-9099-C40C66FF867C}">
              <a14:compatExt xmlns:a14="http://schemas.microsoft.com/office/drawing/2010/main" spid="_x0000_s2072"/>
            </a:ext>
            <a:ext uri="{FF2B5EF4-FFF2-40B4-BE49-F238E27FC236}">
              <a16:creationId xmlns:a16="http://schemas.microsoft.com/office/drawing/2014/main" id="{FE356B6D-4A1A-4128-B074-2C8A634FB943}"/>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0" name="Drop Down 24" hidden="1">
          <a:extLst>
            <a:ext uri="{63B3BB69-23CF-44E3-9099-C40C66FF867C}">
              <a14:compatExt xmlns:a14="http://schemas.microsoft.com/office/drawing/2010/main" spid="_x0000_s2072"/>
            </a:ext>
            <a:ext uri="{FF2B5EF4-FFF2-40B4-BE49-F238E27FC236}">
              <a16:creationId xmlns:a16="http://schemas.microsoft.com/office/drawing/2014/main" id="{7A570237-FA98-4A69-B6D4-FC350C327C5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1" name="Drop Down 24" hidden="1">
          <a:extLst>
            <a:ext uri="{63B3BB69-23CF-44E3-9099-C40C66FF867C}">
              <a14:compatExt xmlns:a14="http://schemas.microsoft.com/office/drawing/2010/main" spid="_x0000_s2072"/>
            </a:ext>
            <a:ext uri="{FF2B5EF4-FFF2-40B4-BE49-F238E27FC236}">
              <a16:creationId xmlns:a16="http://schemas.microsoft.com/office/drawing/2014/main" id="{66CDCCE8-04C9-4EA3-B8D8-68ECBCB127F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2" name="Drop Down 24" hidden="1">
          <a:extLst>
            <a:ext uri="{63B3BB69-23CF-44E3-9099-C40C66FF867C}">
              <a14:compatExt xmlns:a14="http://schemas.microsoft.com/office/drawing/2010/main" spid="_x0000_s2072"/>
            </a:ext>
            <a:ext uri="{FF2B5EF4-FFF2-40B4-BE49-F238E27FC236}">
              <a16:creationId xmlns:a16="http://schemas.microsoft.com/office/drawing/2014/main" id="{22190130-D8D0-46C7-93CF-54C27EE0178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3" name="Drop Down 24" hidden="1">
          <a:extLst>
            <a:ext uri="{63B3BB69-23CF-44E3-9099-C40C66FF867C}">
              <a14:compatExt xmlns:a14="http://schemas.microsoft.com/office/drawing/2010/main" spid="_x0000_s2072"/>
            </a:ext>
            <a:ext uri="{FF2B5EF4-FFF2-40B4-BE49-F238E27FC236}">
              <a16:creationId xmlns:a16="http://schemas.microsoft.com/office/drawing/2014/main" id="{DA136D9D-7B60-4659-9A03-BACCBFB4466B}"/>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4" name="Drop Down 24" hidden="1">
          <a:extLst>
            <a:ext uri="{63B3BB69-23CF-44E3-9099-C40C66FF867C}">
              <a14:compatExt xmlns:a14="http://schemas.microsoft.com/office/drawing/2010/main" spid="_x0000_s2072"/>
            </a:ext>
            <a:ext uri="{FF2B5EF4-FFF2-40B4-BE49-F238E27FC236}">
              <a16:creationId xmlns:a16="http://schemas.microsoft.com/office/drawing/2014/main" id="{A55DA829-0AF5-4AEC-8B1A-1F77AE34211F}"/>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5" name="Drop Down 24" hidden="1">
          <a:extLst>
            <a:ext uri="{63B3BB69-23CF-44E3-9099-C40C66FF867C}">
              <a14:compatExt xmlns:a14="http://schemas.microsoft.com/office/drawing/2010/main" spid="_x0000_s2072"/>
            </a:ext>
            <a:ext uri="{FF2B5EF4-FFF2-40B4-BE49-F238E27FC236}">
              <a16:creationId xmlns:a16="http://schemas.microsoft.com/office/drawing/2014/main" id="{4A2AF78F-6310-4EEA-B6E4-FACA28C97994}"/>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6" name="Drop Down 24" hidden="1">
          <a:extLst>
            <a:ext uri="{63B3BB69-23CF-44E3-9099-C40C66FF867C}">
              <a14:compatExt xmlns:a14="http://schemas.microsoft.com/office/drawing/2010/main" spid="_x0000_s2072"/>
            </a:ext>
            <a:ext uri="{FF2B5EF4-FFF2-40B4-BE49-F238E27FC236}">
              <a16:creationId xmlns:a16="http://schemas.microsoft.com/office/drawing/2014/main" id="{7E89AFE5-5895-4795-8AFD-3EB1E5E8691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7" name="Drop Down 24" hidden="1">
          <a:extLst>
            <a:ext uri="{63B3BB69-23CF-44E3-9099-C40C66FF867C}">
              <a14:compatExt xmlns:a14="http://schemas.microsoft.com/office/drawing/2010/main" spid="_x0000_s2072"/>
            </a:ext>
            <a:ext uri="{FF2B5EF4-FFF2-40B4-BE49-F238E27FC236}">
              <a16:creationId xmlns:a16="http://schemas.microsoft.com/office/drawing/2014/main" id="{6F7BA939-6AB1-4CA4-BB4C-691BEC38B46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8" name="Drop Down 24" hidden="1">
          <a:extLst>
            <a:ext uri="{63B3BB69-23CF-44E3-9099-C40C66FF867C}">
              <a14:compatExt xmlns:a14="http://schemas.microsoft.com/office/drawing/2010/main" spid="_x0000_s2072"/>
            </a:ext>
            <a:ext uri="{FF2B5EF4-FFF2-40B4-BE49-F238E27FC236}">
              <a16:creationId xmlns:a16="http://schemas.microsoft.com/office/drawing/2014/main" id="{30864973-81A4-4BE1-B3D7-A846F6200D96}"/>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19" name="Drop Down 24" hidden="1">
          <a:extLst>
            <a:ext uri="{63B3BB69-23CF-44E3-9099-C40C66FF867C}">
              <a14:compatExt xmlns:a14="http://schemas.microsoft.com/office/drawing/2010/main" spid="_x0000_s2072"/>
            </a:ext>
            <a:ext uri="{FF2B5EF4-FFF2-40B4-BE49-F238E27FC236}">
              <a16:creationId xmlns:a16="http://schemas.microsoft.com/office/drawing/2014/main" id="{D8287CCF-34A8-4685-8DDC-1DCB88DF2494}"/>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0" name="Drop Down 24" hidden="1">
          <a:extLst>
            <a:ext uri="{63B3BB69-23CF-44E3-9099-C40C66FF867C}">
              <a14:compatExt xmlns:a14="http://schemas.microsoft.com/office/drawing/2010/main" spid="_x0000_s2072"/>
            </a:ext>
            <a:ext uri="{FF2B5EF4-FFF2-40B4-BE49-F238E27FC236}">
              <a16:creationId xmlns:a16="http://schemas.microsoft.com/office/drawing/2014/main" id="{95564DF4-FC6B-4ABD-A262-BC416C7FDBC3}"/>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1" name="Drop Down 24" hidden="1">
          <a:extLst>
            <a:ext uri="{63B3BB69-23CF-44E3-9099-C40C66FF867C}">
              <a14:compatExt xmlns:a14="http://schemas.microsoft.com/office/drawing/2010/main" spid="_x0000_s2072"/>
            </a:ext>
            <a:ext uri="{FF2B5EF4-FFF2-40B4-BE49-F238E27FC236}">
              <a16:creationId xmlns:a16="http://schemas.microsoft.com/office/drawing/2014/main" id="{754DE198-8F71-4189-9764-26AC9938065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2" name="Drop Down 24" hidden="1">
          <a:extLst>
            <a:ext uri="{63B3BB69-23CF-44E3-9099-C40C66FF867C}">
              <a14:compatExt xmlns:a14="http://schemas.microsoft.com/office/drawing/2010/main" spid="_x0000_s2072"/>
            </a:ext>
            <a:ext uri="{FF2B5EF4-FFF2-40B4-BE49-F238E27FC236}">
              <a16:creationId xmlns:a16="http://schemas.microsoft.com/office/drawing/2014/main" id="{1B0D1493-25E0-49BA-9A25-E46EDEF43AFB}"/>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3" name="Drop Down 24" hidden="1">
          <a:extLst>
            <a:ext uri="{63B3BB69-23CF-44E3-9099-C40C66FF867C}">
              <a14:compatExt xmlns:a14="http://schemas.microsoft.com/office/drawing/2010/main" spid="_x0000_s2072"/>
            </a:ext>
            <a:ext uri="{FF2B5EF4-FFF2-40B4-BE49-F238E27FC236}">
              <a16:creationId xmlns:a16="http://schemas.microsoft.com/office/drawing/2014/main" id="{2424D2A5-C6FE-4584-92CC-20A06C6FB111}"/>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4" name="Drop Down 24" hidden="1">
          <a:extLst>
            <a:ext uri="{63B3BB69-23CF-44E3-9099-C40C66FF867C}">
              <a14:compatExt xmlns:a14="http://schemas.microsoft.com/office/drawing/2010/main" spid="_x0000_s2072"/>
            </a:ext>
            <a:ext uri="{FF2B5EF4-FFF2-40B4-BE49-F238E27FC236}">
              <a16:creationId xmlns:a16="http://schemas.microsoft.com/office/drawing/2014/main" id="{164D5654-2B5B-41AF-9412-8F12E583F57F}"/>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5" name="Drop Down 24" hidden="1">
          <a:extLst>
            <a:ext uri="{63B3BB69-23CF-44E3-9099-C40C66FF867C}">
              <a14:compatExt xmlns:a14="http://schemas.microsoft.com/office/drawing/2010/main" spid="_x0000_s2072"/>
            </a:ext>
            <a:ext uri="{FF2B5EF4-FFF2-40B4-BE49-F238E27FC236}">
              <a16:creationId xmlns:a16="http://schemas.microsoft.com/office/drawing/2014/main" id="{C8A45E97-1B43-403D-A93B-6EB5F5D2FCC9}"/>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6" name="Drop Down 24" hidden="1">
          <a:extLst>
            <a:ext uri="{63B3BB69-23CF-44E3-9099-C40C66FF867C}">
              <a14:compatExt xmlns:a14="http://schemas.microsoft.com/office/drawing/2010/main" spid="_x0000_s2072"/>
            </a:ext>
            <a:ext uri="{FF2B5EF4-FFF2-40B4-BE49-F238E27FC236}">
              <a16:creationId xmlns:a16="http://schemas.microsoft.com/office/drawing/2014/main" id="{9BE6EB43-74A1-48D8-92DB-CFF79861C2E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7" name="Drop Down 24" hidden="1">
          <a:extLst>
            <a:ext uri="{63B3BB69-23CF-44E3-9099-C40C66FF867C}">
              <a14:compatExt xmlns:a14="http://schemas.microsoft.com/office/drawing/2010/main" spid="_x0000_s2072"/>
            </a:ext>
            <a:ext uri="{FF2B5EF4-FFF2-40B4-BE49-F238E27FC236}">
              <a16:creationId xmlns:a16="http://schemas.microsoft.com/office/drawing/2014/main" id="{EA4C0F2B-6370-4A7D-A252-722B6EC81018}"/>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8" name="Drop Down 24" hidden="1">
          <a:extLst>
            <a:ext uri="{63B3BB69-23CF-44E3-9099-C40C66FF867C}">
              <a14:compatExt xmlns:a14="http://schemas.microsoft.com/office/drawing/2010/main" spid="_x0000_s2072"/>
            </a:ext>
            <a:ext uri="{FF2B5EF4-FFF2-40B4-BE49-F238E27FC236}">
              <a16:creationId xmlns:a16="http://schemas.microsoft.com/office/drawing/2014/main" id="{687F65AE-C151-408D-BE45-2C78F37A43F2}"/>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29" name="Drop Down 24" hidden="1">
          <a:extLst>
            <a:ext uri="{63B3BB69-23CF-44E3-9099-C40C66FF867C}">
              <a14:compatExt xmlns:a14="http://schemas.microsoft.com/office/drawing/2010/main" spid="_x0000_s2072"/>
            </a:ext>
            <a:ext uri="{FF2B5EF4-FFF2-40B4-BE49-F238E27FC236}">
              <a16:creationId xmlns:a16="http://schemas.microsoft.com/office/drawing/2014/main" id="{A1884E3B-48D0-4B33-96A0-043BC4ABB2E6}"/>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0" name="Drop Down 24" hidden="1">
          <a:extLst>
            <a:ext uri="{63B3BB69-23CF-44E3-9099-C40C66FF867C}">
              <a14:compatExt xmlns:a14="http://schemas.microsoft.com/office/drawing/2010/main" spid="_x0000_s2072"/>
            </a:ext>
            <a:ext uri="{FF2B5EF4-FFF2-40B4-BE49-F238E27FC236}">
              <a16:creationId xmlns:a16="http://schemas.microsoft.com/office/drawing/2014/main" id="{7461ABAF-B555-49EF-9B43-0BB0762C318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1" name="Drop Down 24" hidden="1">
          <a:extLst>
            <a:ext uri="{63B3BB69-23CF-44E3-9099-C40C66FF867C}">
              <a14:compatExt xmlns:a14="http://schemas.microsoft.com/office/drawing/2010/main" spid="_x0000_s2072"/>
            </a:ext>
            <a:ext uri="{FF2B5EF4-FFF2-40B4-BE49-F238E27FC236}">
              <a16:creationId xmlns:a16="http://schemas.microsoft.com/office/drawing/2014/main" id="{5EB20085-5158-41F6-8377-026B45A29FE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2" name="Drop Down 24" hidden="1">
          <a:extLst>
            <a:ext uri="{63B3BB69-23CF-44E3-9099-C40C66FF867C}">
              <a14:compatExt xmlns:a14="http://schemas.microsoft.com/office/drawing/2010/main" spid="_x0000_s2072"/>
            </a:ext>
            <a:ext uri="{FF2B5EF4-FFF2-40B4-BE49-F238E27FC236}">
              <a16:creationId xmlns:a16="http://schemas.microsoft.com/office/drawing/2014/main" id="{A400AF5D-D723-4F5A-AA4F-D44FE46D932D}"/>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3" name="Drop Down 24" hidden="1">
          <a:extLst>
            <a:ext uri="{63B3BB69-23CF-44E3-9099-C40C66FF867C}">
              <a14:compatExt xmlns:a14="http://schemas.microsoft.com/office/drawing/2010/main" spid="_x0000_s2072"/>
            </a:ext>
            <a:ext uri="{FF2B5EF4-FFF2-40B4-BE49-F238E27FC236}">
              <a16:creationId xmlns:a16="http://schemas.microsoft.com/office/drawing/2014/main" id="{C6D3FA01-EE34-43BD-9CD9-85E6BCCEE154}"/>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4" name="Drop Down 24" hidden="1">
          <a:extLst>
            <a:ext uri="{63B3BB69-23CF-44E3-9099-C40C66FF867C}">
              <a14:compatExt xmlns:a14="http://schemas.microsoft.com/office/drawing/2010/main" spid="_x0000_s2072"/>
            </a:ext>
            <a:ext uri="{FF2B5EF4-FFF2-40B4-BE49-F238E27FC236}">
              <a16:creationId xmlns:a16="http://schemas.microsoft.com/office/drawing/2014/main" id="{4B59BE31-6BD1-487E-B72C-B02824548217}"/>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5" name="Drop Down 24" hidden="1">
          <a:extLst>
            <a:ext uri="{63B3BB69-23CF-44E3-9099-C40C66FF867C}">
              <a14:compatExt xmlns:a14="http://schemas.microsoft.com/office/drawing/2010/main" spid="_x0000_s2072"/>
            </a:ext>
            <a:ext uri="{FF2B5EF4-FFF2-40B4-BE49-F238E27FC236}">
              <a16:creationId xmlns:a16="http://schemas.microsoft.com/office/drawing/2014/main" id="{7E6FF28B-C002-4FC3-98B8-CE5288CE558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6" name="Drop Down 24" hidden="1">
          <a:extLst>
            <a:ext uri="{63B3BB69-23CF-44E3-9099-C40C66FF867C}">
              <a14:compatExt xmlns:a14="http://schemas.microsoft.com/office/drawing/2010/main" spid="_x0000_s2072"/>
            </a:ext>
            <a:ext uri="{FF2B5EF4-FFF2-40B4-BE49-F238E27FC236}">
              <a16:creationId xmlns:a16="http://schemas.microsoft.com/office/drawing/2014/main" id="{C4454CCF-70AD-40E0-8B03-B9D673AE1719}"/>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7" name="Drop Down 24" hidden="1">
          <a:extLst>
            <a:ext uri="{63B3BB69-23CF-44E3-9099-C40C66FF867C}">
              <a14:compatExt xmlns:a14="http://schemas.microsoft.com/office/drawing/2010/main" spid="_x0000_s2072"/>
            </a:ext>
            <a:ext uri="{FF2B5EF4-FFF2-40B4-BE49-F238E27FC236}">
              <a16:creationId xmlns:a16="http://schemas.microsoft.com/office/drawing/2014/main" id="{F333CA94-4185-4A03-A730-7D5B173BE1C0}"/>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8" name="Drop Down 24" hidden="1">
          <a:extLst>
            <a:ext uri="{63B3BB69-23CF-44E3-9099-C40C66FF867C}">
              <a14:compatExt xmlns:a14="http://schemas.microsoft.com/office/drawing/2010/main" spid="_x0000_s2072"/>
            </a:ext>
            <a:ext uri="{FF2B5EF4-FFF2-40B4-BE49-F238E27FC236}">
              <a16:creationId xmlns:a16="http://schemas.microsoft.com/office/drawing/2014/main" id="{3DDFD153-F76D-4908-96AE-F3F937581E13}"/>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39" name="Drop Down 24" hidden="1">
          <a:extLst>
            <a:ext uri="{63B3BB69-23CF-44E3-9099-C40C66FF867C}">
              <a14:compatExt xmlns:a14="http://schemas.microsoft.com/office/drawing/2010/main" spid="_x0000_s2072"/>
            </a:ext>
            <a:ext uri="{FF2B5EF4-FFF2-40B4-BE49-F238E27FC236}">
              <a16:creationId xmlns:a16="http://schemas.microsoft.com/office/drawing/2014/main" id="{0C544BC7-30BF-47D1-80A4-8B32B5C6099F}"/>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40" name="Drop Down 24" hidden="1">
          <a:extLst>
            <a:ext uri="{63B3BB69-23CF-44E3-9099-C40C66FF867C}">
              <a14:compatExt xmlns:a14="http://schemas.microsoft.com/office/drawing/2010/main" spid="_x0000_s2072"/>
            </a:ext>
            <a:ext uri="{FF2B5EF4-FFF2-40B4-BE49-F238E27FC236}">
              <a16:creationId xmlns:a16="http://schemas.microsoft.com/office/drawing/2014/main" id="{152A679C-EB6E-431E-A313-4BC31B11F95A}"/>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41" name="Drop Down 24" hidden="1">
          <a:extLst>
            <a:ext uri="{63B3BB69-23CF-44E3-9099-C40C66FF867C}">
              <a14:compatExt xmlns:a14="http://schemas.microsoft.com/office/drawing/2010/main" spid="_x0000_s2072"/>
            </a:ext>
            <a:ext uri="{FF2B5EF4-FFF2-40B4-BE49-F238E27FC236}">
              <a16:creationId xmlns:a16="http://schemas.microsoft.com/office/drawing/2014/main" id="{8F2430E3-51E7-4533-9103-C1B038B344D0}"/>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42" name="Drop Down 24" hidden="1">
          <a:extLst>
            <a:ext uri="{63B3BB69-23CF-44E3-9099-C40C66FF867C}">
              <a14:compatExt xmlns:a14="http://schemas.microsoft.com/office/drawing/2010/main" spid="_x0000_s2072"/>
            </a:ext>
            <a:ext uri="{FF2B5EF4-FFF2-40B4-BE49-F238E27FC236}">
              <a16:creationId xmlns:a16="http://schemas.microsoft.com/office/drawing/2014/main" id="{B0A66802-E8DA-42E9-BC15-59F6F96D10D5}"/>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43" name="Drop Down 24" hidden="1">
          <a:extLst>
            <a:ext uri="{63B3BB69-23CF-44E3-9099-C40C66FF867C}">
              <a14:compatExt xmlns:a14="http://schemas.microsoft.com/office/drawing/2010/main" spid="_x0000_s2072"/>
            </a:ext>
            <a:ext uri="{FF2B5EF4-FFF2-40B4-BE49-F238E27FC236}">
              <a16:creationId xmlns:a16="http://schemas.microsoft.com/office/drawing/2014/main" id="{40F5CA5B-C74B-41DD-AA24-8408A8714180}"/>
            </a:ext>
          </a:extLst>
        </xdr:cNvPr>
        <xdr:cNvSpPr/>
      </xdr:nvSpPr>
      <xdr:spPr bwMode="auto">
        <a:xfrm>
          <a:off x="4612341" y="127128494"/>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47" name="Drop Down 24" hidden="1">
          <a:extLst>
            <a:ext uri="{63B3BB69-23CF-44E3-9099-C40C66FF867C}">
              <a14:compatExt xmlns:a14="http://schemas.microsoft.com/office/drawing/2010/main" spid="_x0000_s2072"/>
            </a:ext>
            <a:ext uri="{FF2B5EF4-FFF2-40B4-BE49-F238E27FC236}">
              <a16:creationId xmlns:a16="http://schemas.microsoft.com/office/drawing/2014/main" id="{0B4D3990-61A7-4206-B036-17E5BF2F4D92}"/>
            </a:ext>
          </a:extLst>
        </xdr:cNvPr>
        <xdr:cNvSpPr/>
      </xdr:nvSpPr>
      <xdr:spPr bwMode="auto">
        <a:xfrm>
          <a:off x="4612341" y="685710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48" name="Drop Down 24" hidden="1">
          <a:extLst>
            <a:ext uri="{63B3BB69-23CF-44E3-9099-C40C66FF867C}">
              <a14:compatExt xmlns:a14="http://schemas.microsoft.com/office/drawing/2010/main" spid="_x0000_s2072"/>
            </a:ext>
            <a:ext uri="{FF2B5EF4-FFF2-40B4-BE49-F238E27FC236}">
              <a16:creationId xmlns:a16="http://schemas.microsoft.com/office/drawing/2014/main" id="{4420845A-FB89-4AF6-AD73-5377169B942E}"/>
            </a:ext>
          </a:extLst>
        </xdr:cNvPr>
        <xdr:cNvSpPr/>
      </xdr:nvSpPr>
      <xdr:spPr bwMode="auto">
        <a:xfrm>
          <a:off x="4612341" y="685710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757</xdr:row>
      <xdr:rowOff>0</xdr:rowOff>
    </xdr:from>
    <xdr:ext cx="2476500" cy="199970"/>
    <xdr:sp macro="" textlink="">
      <xdr:nvSpPr>
        <xdr:cNvPr id="9349" name="Drop Down 24" hidden="1">
          <a:extLst>
            <a:ext uri="{63B3BB69-23CF-44E3-9099-C40C66FF867C}">
              <a14:compatExt xmlns:a14="http://schemas.microsoft.com/office/drawing/2010/main" spid="_x0000_s2072"/>
            </a:ext>
            <a:ext uri="{FF2B5EF4-FFF2-40B4-BE49-F238E27FC236}">
              <a16:creationId xmlns:a16="http://schemas.microsoft.com/office/drawing/2014/main" id="{619E53E3-7AB9-440B-B921-D6567F2BA26C}"/>
            </a:ext>
          </a:extLst>
        </xdr:cNvPr>
        <xdr:cNvSpPr/>
      </xdr:nvSpPr>
      <xdr:spPr bwMode="auto">
        <a:xfrm>
          <a:off x="4612341" y="6857103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50" name="Drop Down 4" hidden="1">
          <a:extLst>
            <a:ext uri="{63B3BB69-23CF-44E3-9099-C40C66FF867C}">
              <a14:compatExt xmlns:a14="http://schemas.microsoft.com/office/drawing/2010/main" spid="_x0000_s2052"/>
            </a:ext>
            <a:ext uri="{FF2B5EF4-FFF2-40B4-BE49-F238E27FC236}">
              <a16:creationId xmlns:a16="http://schemas.microsoft.com/office/drawing/2014/main" id="{F7527D7D-66F9-419F-BC84-35D732EAB33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351" name="Drop Down 20" hidden="1">
          <a:extLst>
            <a:ext uri="{63B3BB69-23CF-44E3-9099-C40C66FF867C}">
              <a14:compatExt xmlns:a14="http://schemas.microsoft.com/office/drawing/2010/main" spid="_x0000_s2068"/>
            </a:ext>
            <a:ext uri="{FF2B5EF4-FFF2-40B4-BE49-F238E27FC236}">
              <a16:creationId xmlns:a16="http://schemas.microsoft.com/office/drawing/2014/main" id="{36440FBD-A54E-4AC2-9629-FB66FC6C8A7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352" name="Drop Down 24" hidden="1">
          <a:extLst>
            <a:ext uri="{63B3BB69-23CF-44E3-9099-C40C66FF867C}">
              <a14:compatExt xmlns:a14="http://schemas.microsoft.com/office/drawing/2010/main" spid="_x0000_s2072"/>
            </a:ext>
            <a:ext uri="{FF2B5EF4-FFF2-40B4-BE49-F238E27FC236}">
              <a16:creationId xmlns:a16="http://schemas.microsoft.com/office/drawing/2014/main" id="{7214FB0D-E5C1-4E09-A75F-3AADC1788A2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53" name="Drop Down 4" hidden="1">
          <a:extLst>
            <a:ext uri="{63B3BB69-23CF-44E3-9099-C40C66FF867C}">
              <a14:compatExt xmlns:a14="http://schemas.microsoft.com/office/drawing/2010/main" spid="_x0000_s2052"/>
            </a:ext>
            <a:ext uri="{FF2B5EF4-FFF2-40B4-BE49-F238E27FC236}">
              <a16:creationId xmlns:a16="http://schemas.microsoft.com/office/drawing/2014/main" id="{EA475EC3-4111-4110-9500-CB9AF642C73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54" name="Drop Down 4" hidden="1">
          <a:extLst>
            <a:ext uri="{63B3BB69-23CF-44E3-9099-C40C66FF867C}">
              <a14:compatExt xmlns:a14="http://schemas.microsoft.com/office/drawing/2010/main" spid="_x0000_s2052"/>
            </a:ext>
            <a:ext uri="{FF2B5EF4-FFF2-40B4-BE49-F238E27FC236}">
              <a16:creationId xmlns:a16="http://schemas.microsoft.com/office/drawing/2014/main" id="{3938DFAC-3DFD-43F1-A10D-D036CF1A02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55" name="Drop Down 4" hidden="1">
          <a:extLst>
            <a:ext uri="{63B3BB69-23CF-44E3-9099-C40C66FF867C}">
              <a14:compatExt xmlns:a14="http://schemas.microsoft.com/office/drawing/2010/main" spid="_x0000_s2052"/>
            </a:ext>
            <a:ext uri="{FF2B5EF4-FFF2-40B4-BE49-F238E27FC236}">
              <a16:creationId xmlns:a16="http://schemas.microsoft.com/office/drawing/2014/main" id="{A544280E-226A-44C9-9625-6BBD9D713BE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56" name="Drop Down 4" hidden="1">
          <a:extLst>
            <a:ext uri="{63B3BB69-23CF-44E3-9099-C40C66FF867C}">
              <a14:compatExt xmlns:a14="http://schemas.microsoft.com/office/drawing/2010/main" spid="_x0000_s2052"/>
            </a:ext>
            <a:ext uri="{FF2B5EF4-FFF2-40B4-BE49-F238E27FC236}">
              <a16:creationId xmlns:a16="http://schemas.microsoft.com/office/drawing/2014/main" id="{CD57E1C6-714C-44DE-AC54-1568D72134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57" name="Drop Down 4" hidden="1">
          <a:extLst>
            <a:ext uri="{63B3BB69-23CF-44E3-9099-C40C66FF867C}">
              <a14:compatExt xmlns:a14="http://schemas.microsoft.com/office/drawing/2010/main" spid="_x0000_s2052"/>
            </a:ext>
            <a:ext uri="{FF2B5EF4-FFF2-40B4-BE49-F238E27FC236}">
              <a16:creationId xmlns:a16="http://schemas.microsoft.com/office/drawing/2014/main" id="{EF923D99-3A1C-4E48-944C-054B65ABA30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358" name="Drop Down 20" hidden="1">
          <a:extLst>
            <a:ext uri="{63B3BB69-23CF-44E3-9099-C40C66FF867C}">
              <a14:compatExt xmlns:a14="http://schemas.microsoft.com/office/drawing/2010/main" spid="_x0000_s2068"/>
            </a:ext>
            <a:ext uri="{FF2B5EF4-FFF2-40B4-BE49-F238E27FC236}">
              <a16:creationId xmlns:a16="http://schemas.microsoft.com/office/drawing/2014/main" id="{42351B9D-A246-48A3-8528-E4C34AF9A14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359" name="Drop Down 24" hidden="1">
          <a:extLst>
            <a:ext uri="{63B3BB69-23CF-44E3-9099-C40C66FF867C}">
              <a14:compatExt xmlns:a14="http://schemas.microsoft.com/office/drawing/2010/main" spid="_x0000_s2072"/>
            </a:ext>
            <a:ext uri="{FF2B5EF4-FFF2-40B4-BE49-F238E27FC236}">
              <a16:creationId xmlns:a16="http://schemas.microsoft.com/office/drawing/2014/main" id="{29B9247E-3D21-43C8-9395-57560DAA6CC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60" name="Drop Down 4" hidden="1">
          <a:extLst>
            <a:ext uri="{63B3BB69-23CF-44E3-9099-C40C66FF867C}">
              <a14:compatExt xmlns:a14="http://schemas.microsoft.com/office/drawing/2010/main" spid="_x0000_s2052"/>
            </a:ext>
            <a:ext uri="{FF2B5EF4-FFF2-40B4-BE49-F238E27FC236}">
              <a16:creationId xmlns:a16="http://schemas.microsoft.com/office/drawing/2014/main" id="{C83469E1-F1D0-4E3A-85AF-1F3D9984E92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61" name="Drop Down 4" hidden="1">
          <a:extLst>
            <a:ext uri="{63B3BB69-23CF-44E3-9099-C40C66FF867C}">
              <a14:compatExt xmlns:a14="http://schemas.microsoft.com/office/drawing/2010/main" spid="_x0000_s2052"/>
            </a:ext>
            <a:ext uri="{FF2B5EF4-FFF2-40B4-BE49-F238E27FC236}">
              <a16:creationId xmlns:a16="http://schemas.microsoft.com/office/drawing/2014/main" id="{B387727D-E650-48AB-BE05-3A7843D2192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62" name="Drop Down 4" hidden="1">
          <a:extLst>
            <a:ext uri="{63B3BB69-23CF-44E3-9099-C40C66FF867C}">
              <a14:compatExt xmlns:a14="http://schemas.microsoft.com/office/drawing/2010/main" spid="_x0000_s2052"/>
            </a:ext>
            <a:ext uri="{FF2B5EF4-FFF2-40B4-BE49-F238E27FC236}">
              <a16:creationId xmlns:a16="http://schemas.microsoft.com/office/drawing/2014/main" id="{76F79641-C637-4059-8551-C10F17DF97B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63" name="Drop Down 4" hidden="1">
          <a:extLst>
            <a:ext uri="{63B3BB69-23CF-44E3-9099-C40C66FF867C}">
              <a14:compatExt xmlns:a14="http://schemas.microsoft.com/office/drawing/2010/main" spid="_x0000_s2052"/>
            </a:ext>
            <a:ext uri="{FF2B5EF4-FFF2-40B4-BE49-F238E27FC236}">
              <a16:creationId xmlns:a16="http://schemas.microsoft.com/office/drawing/2014/main" id="{155CA8B8-E2D2-41F4-8FF9-B5D60B6706B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64" name="Drop Down 4" hidden="1">
          <a:extLst>
            <a:ext uri="{63B3BB69-23CF-44E3-9099-C40C66FF867C}">
              <a14:compatExt xmlns:a14="http://schemas.microsoft.com/office/drawing/2010/main" spid="_x0000_s2052"/>
            </a:ext>
            <a:ext uri="{FF2B5EF4-FFF2-40B4-BE49-F238E27FC236}">
              <a16:creationId xmlns:a16="http://schemas.microsoft.com/office/drawing/2014/main" id="{8C5F67D2-01E7-49DE-B2A7-6D2ADD8D4B8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365" name="Drop Down 20" hidden="1">
          <a:extLst>
            <a:ext uri="{63B3BB69-23CF-44E3-9099-C40C66FF867C}">
              <a14:compatExt xmlns:a14="http://schemas.microsoft.com/office/drawing/2010/main" spid="_x0000_s2068"/>
            </a:ext>
            <a:ext uri="{FF2B5EF4-FFF2-40B4-BE49-F238E27FC236}">
              <a16:creationId xmlns:a16="http://schemas.microsoft.com/office/drawing/2014/main" id="{D8991192-2649-42A0-AB92-D94AE44B8EA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366" name="Drop Down 24" hidden="1">
          <a:extLst>
            <a:ext uri="{63B3BB69-23CF-44E3-9099-C40C66FF867C}">
              <a14:compatExt xmlns:a14="http://schemas.microsoft.com/office/drawing/2010/main" spid="_x0000_s2072"/>
            </a:ext>
            <a:ext uri="{FF2B5EF4-FFF2-40B4-BE49-F238E27FC236}">
              <a16:creationId xmlns:a16="http://schemas.microsoft.com/office/drawing/2014/main" id="{6FB2947A-4192-4054-A679-F8DDBD37D90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67" name="Drop Down 4" hidden="1">
          <a:extLst>
            <a:ext uri="{63B3BB69-23CF-44E3-9099-C40C66FF867C}">
              <a14:compatExt xmlns:a14="http://schemas.microsoft.com/office/drawing/2010/main" spid="_x0000_s2052"/>
            </a:ext>
            <a:ext uri="{FF2B5EF4-FFF2-40B4-BE49-F238E27FC236}">
              <a16:creationId xmlns:a16="http://schemas.microsoft.com/office/drawing/2014/main" id="{51D4F168-5BEF-498F-A743-A6BE3665207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68" name="Drop Down 4" hidden="1">
          <a:extLst>
            <a:ext uri="{63B3BB69-23CF-44E3-9099-C40C66FF867C}">
              <a14:compatExt xmlns:a14="http://schemas.microsoft.com/office/drawing/2010/main" spid="_x0000_s2052"/>
            </a:ext>
            <a:ext uri="{FF2B5EF4-FFF2-40B4-BE49-F238E27FC236}">
              <a16:creationId xmlns:a16="http://schemas.microsoft.com/office/drawing/2014/main" id="{983716A2-017F-4837-A174-F4440EDDC1E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69" name="Drop Down 4" hidden="1">
          <a:extLst>
            <a:ext uri="{63B3BB69-23CF-44E3-9099-C40C66FF867C}">
              <a14:compatExt xmlns:a14="http://schemas.microsoft.com/office/drawing/2010/main" spid="_x0000_s2052"/>
            </a:ext>
            <a:ext uri="{FF2B5EF4-FFF2-40B4-BE49-F238E27FC236}">
              <a16:creationId xmlns:a16="http://schemas.microsoft.com/office/drawing/2014/main" id="{B7BF311A-8788-4A79-B110-2411A4FED0D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70" name="Drop Down 4" hidden="1">
          <a:extLst>
            <a:ext uri="{63B3BB69-23CF-44E3-9099-C40C66FF867C}">
              <a14:compatExt xmlns:a14="http://schemas.microsoft.com/office/drawing/2010/main" spid="_x0000_s2052"/>
            </a:ext>
            <a:ext uri="{FF2B5EF4-FFF2-40B4-BE49-F238E27FC236}">
              <a16:creationId xmlns:a16="http://schemas.microsoft.com/office/drawing/2014/main" id="{F312250B-AC74-4571-99E5-1A9CC926D86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71" name="Drop Down 4" hidden="1">
          <a:extLst>
            <a:ext uri="{63B3BB69-23CF-44E3-9099-C40C66FF867C}">
              <a14:compatExt xmlns:a14="http://schemas.microsoft.com/office/drawing/2010/main" spid="_x0000_s2052"/>
            </a:ext>
            <a:ext uri="{FF2B5EF4-FFF2-40B4-BE49-F238E27FC236}">
              <a16:creationId xmlns:a16="http://schemas.microsoft.com/office/drawing/2014/main" id="{EBF58BE2-A64C-4104-B4C8-B95892E9A7D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372" name="Drop Down 20" hidden="1">
          <a:extLst>
            <a:ext uri="{63B3BB69-23CF-44E3-9099-C40C66FF867C}">
              <a14:compatExt xmlns:a14="http://schemas.microsoft.com/office/drawing/2010/main" spid="_x0000_s2068"/>
            </a:ext>
            <a:ext uri="{FF2B5EF4-FFF2-40B4-BE49-F238E27FC236}">
              <a16:creationId xmlns:a16="http://schemas.microsoft.com/office/drawing/2014/main" id="{E8D02BBA-4F30-45C6-9938-F64F22292F5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373" name="Drop Down 24" hidden="1">
          <a:extLst>
            <a:ext uri="{63B3BB69-23CF-44E3-9099-C40C66FF867C}">
              <a14:compatExt xmlns:a14="http://schemas.microsoft.com/office/drawing/2010/main" spid="_x0000_s2072"/>
            </a:ext>
            <a:ext uri="{FF2B5EF4-FFF2-40B4-BE49-F238E27FC236}">
              <a16:creationId xmlns:a16="http://schemas.microsoft.com/office/drawing/2014/main" id="{878EF43D-9BFC-47A5-BF09-C4F5FD3FC3E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74" name="Drop Down 4" hidden="1">
          <a:extLst>
            <a:ext uri="{63B3BB69-23CF-44E3-9099-C40C66FF867C}">
              <a14:compatExt xmlns:a14="http://schemas.microsoft.com/office/drawing/2010/main" spid="_x0000_s2052"/>
            </a:ext>
            <a:ext uri="{FF2B5EF4-FFF2-40B4-BE49-F238E27FC236}">
              <a16:creationId xmlns:a16="http://schemas.microsoft.com/office/drawing/2014/main" id="{E6CA08E7-6759-400C-A23F-E96658EBFDF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75" name="Drop Down 4" hidden="1">
          <a:extLst>
            <a:ext uri="{63B3BB69-23CF-44E3-9099-C40C66FF867C}">
              <a14:compatExt xmlns:a14="http://schemas.microsoft.com/office/drawing/2010/main" spid="_x0000_s2052"/>
            </a:ext>
            <a:ext uri="{FF2B5EF4-FFF2-40B4-BE49-F238E27FC236}">
              <a16:creationId xmlns:a16="http://schemas.microsoft.com/office/drawing/2014/main" id="{300C49C3-AD3C-4A6A-B2D1-6FFCE676AD5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76" name="Drop Down 4" hidden="1">
          <a:extLst>
            <a:ext uri="{63B3BB69-23CF-44E3-9099-C40C66FF867C}">
              <a14:compatExt xmlns:a14="http://schemas.microsoft.com/office/drawing/2010/main" spid="_x0000_s2052"/>
            </a:ext>
            <a:ext uri="{FF2B5EF4-FFF2-40B4-BE49-F238E27FC236}">
              <a16:creationId xmlns:a16="http://schemas.microsoft.com/office/drawing/2014/main" id="{9FB49C26-B585-4B68-BAF9-42DFF609151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77" name="Drop Down 4" hidden="1">
          <a:extLst>
            <a:ext uri="{63B3BB69-23CF-44E3-9099-C40C66FF867C}">
              <a14:compatExt xmlns:a14="http://schemas.microsoft.com/office/drawing/2010/main" spid="_x0000_s2052"/>
            </a:ext>
            <a:ext uri="{FF2B5EF4-FFF2-40B4-BE49-F238E27FC236}">
              <a16:creationId xmlns:a16="http://schemas.microsoft.com/office/drawing/2014/main" id="{00810AB1-766E-4B86-AF16-1F02F1D411C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78" name="Drop Down 4" hidden="1">
          <a:extLst>
            <a:ext uri="{63B3BB69-23CF-44E3-9099-C40C66FF867C}">
              <a14:compatExt xmlns:a14="http://schemas.microsoft.com/office/drawing/2010/main" spid="_x0000_s2052"/>
            </a:ext>
            <a:ext uri="{FF2B5EF4-FFF2-40B4-BE49-F238E27FC236}">
              <a16:creationId xmlns:a16="http://schemas.microsoft.com/office/drawing/2014/main" id="{7407D0A6-1643-4F80-960E-4C7575006C2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379" name="Drop Down 20" hidden="1">
          <a:extLst>
            <a:ext uri="{63B3BB69-23CF-44E3-9099-C40C66FF867C}">
              <a14:compatExt xmlns:a14="http://schemas.microsoft.com/office/drawing/2010/main" spid="_x0000_s2068"/>
            </a:ext>
            <a:ext uri="{FF2B5EF4-FFF2-40B4-BE49-F238E27FC236}">
              <a16:creationId xmlns:a16="http://schemas.microsoft.com/office/drawing/2014/main" id="{BFD47924-5807-4B38-AC65-5491ACA7C4F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380" name="Drop Down 24" hidden="1">
          <a:extLst>
            <a:ext uri="{63B3BB69-23CF-44E3-9099-C40C66FF867C}">
              <a14:compatExt xmlns:a14="http://schemas.microsoft.com/office/drawing/2010/main" spid="_x0000_s2072"/>
            </a:ext>
            <a:ext uri="{FF2B5EF4-FFF2-40B4-BE49-F238E27FC236}">
              <a16:creationId xmlns:a16="http://schemas.microsoft.com/office/drawing/2014/main" id="{C96690B8-2C14-4FB6-8450-FF46BC47699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81" name="Drop Down 4" hidden="1">
          <a:extLst>
            <a:ext uri="{63B3BB69-23CF-44E3-9099-C40C66FF867C}">
              <a14:compatExt xmlns:a14="http://schemas.microsoft.com/office/drawing/2010/main" spid="_x0000_s2052"/>
            </a:ext>
            <a:ext uri="{FF2B5EF4-FFF2-40B4-BE49-F238E27FC236}">
              <a16:creationId xmlns:a16="http://schemas.microsoft.com/office/drawing/2014/main" id="{ABCA37AE-4D2B-440D-B65F-175881689FB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82" name="Drop Down 4" hidden="1">
          <a:extLst>
            <a:ext uri="{63B3BB69-23CF-44E3-9099-C40C66FF867C}">
              <a14:compatExt xmlns:a14="http://schemas.microsoft.com/office/drawing/2010/main" spid="_x0000_s2052"/>
            </a:ext>
            <a:ext uri="{FF2B5EF4-FFF2-40B4-BE49-F238E27FC236}">
              <a16:creationId xmlns:a16="http://schemas.microsoft.com/office/drawing/2014/main" id="{3D80BB1E-5348-4C60-B138-A57C278E398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83" name="Drop Down 4" hidden="1">
          <a:extLst>
            <a:ext uri="{63B3BB69-23CF-44E3-9099-C40C66FF867C}">
              <a14:compatExt xmlns:a14="http://schemas.microsoft.com/office/drawing/2010/main" spid="_x0000_s2052"/>
            </a:ext>
            <a:ext uri="{FF2B5EF4-FFF2-40B4-BE49-F238E27FC236}">
              <a16:creationId xmlns:a16="http://schemas.microsoft.com/office/drawing/2014/main" id="{F9E86810-EB0D-43DF-A3D9-172CD65EE3B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84" name="Drop Down 4" hidden="1">
          <a:extLst>
            <a:ext uri="{63B3BB69-23CF-44E3-9099-C40C66FF867C}">
              <a14:compatExt xmlns:a14="http://schemas.microsoft.com/office/drawing/2010/main" spid="_x0000_s2052"/>
            </a:ext>
            <a:ext uri="{FF2B5EF4-FFF2-40B4-BE49-F238E27FC236}">
              <a16:creationId xmlns:a16="http://schemas.microsoft.com/office/drawing/2014/main" id="{6B057F5F-B92F-42FC-B0FD-A68B8D1E72D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85" name="Drop Down 4" hidden="1">
          <a:extLst>
            <a:ext uri="{63B3BB69-23CF-44E3-9099-C40C66FF867C}">
              <a14:compatExt xmlns:a14="http://schemas.microsoft.com/office/drawing/2010/main" spid="_x0000_s2052"/>
            </a:ext>
            <a:ext uri="{FF2B5EF4-FFF2-40B4-BE49-F238E27FC236}">
              <a16:creationId xmlns:a16="http://schemas.microsoft.com/office/drawing/2014/main" id="{1F1BFED1-8275-4537-8634-BFD07CF1F28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386" name="Drop Down 20" hidden="1">
          <a:extLst>
            <a:ext uri="{63B3BB69-23CF-44E3-9099-C40C66FF867C}">
              <a14:compatExt xmlns:a14="http://schemas.microsoft.com/office/drawing/2010/main" spid="_x0000_s2068"/>
            </a:ext>
            <a:ext uri="{FF2B5EF4-FFF2-40B4-BE49-F238E27FC236}">
              <a16:creationId xmlns:a16="http://schemas.microsoft.com/office/drawing/2014/main" id="{8FBB8099-6092-495C-9593-97ACE09877A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387" name="Drop Down 24" hidden="1">
          <a:extLst>
            <a:ext uri="{63B3BB69-23CF-44E3-9099-C40C66FF867C}">
              <a14:compatExt xmlns:a14="http://schemas.microsoft.com/office/drawing/2010/main" spid="_x0000_s2072"/>
            </a:ext>
            <a:ext uri="{FF2B5EF4-FFF2-40B4-BE49-F238E27FC236}">
              <a16:creationId xmlns:a16="http://schemas.microsoft.com/office/drawing/2014/main" id="{90748128-A294-4172-856A-05FEA89AC98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88" name="Drop Down 4" hidden="1">
          <a:extLst>
            <a:ext uri="{63B3BB69-23CF-44E3-9099-C40C66FF867C}">
              <a14:compatExt xmlns:a14="http://schemas.microsoft.com/office/drawing/2010/main" spid="_x0000_s2052"/>
            </a:ext>
            <a:ext uri="{FF2B5EF4-FFF2-40B4-BE49-F238E27FC236}">
              <a16:creationId xmlns:a16="http://schemas.microsoft.com/office/drawing/2014/main" id="{C0088C2A-9F7F-4996-B08C-74699826D2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89" name="Drop Down 4" hidden="1">
          <a:extLst>
            <a:ext uri="{63B3BB69-23CF-44E3-9099-C40C66FF867C}">
              <a14:compatExt xmlns:a14="http://schemas.microsoft.com/office/drawing/2010/main" spid="_x0000_s2052"/>
            </a:ext>
            <a:ext uri="{FF2B5EF4-FFF2-40B4-BE49-F238E27FC236}">
              <a16:creationId xmlns:a16="http://schemas.microsoft.com/office/drawing/2014/main" id="{E2C6D4F7-CF60-4F71-AF32-11FAF49810F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90" name="Drop Down 4" hidden="1">
          <a:extLst>
            <a:ext uri="{63B3BB69-23CF-44E3-9099-C40C66FF867C}">
              <a14:compatExt xmlns:a14="http://schemas.microsoft.com/office/drawing/2010/main" spid="_x0000_s2052"/>
            </a:ext>
            <a:ext uri="{FF2B5EF4-FFF2-40B4-BE49-F238E27FC236}">
              <a16:creationId xmlns:a16="http://schemas.microsoft.com/office/drawing/2014/main" id="{CDF57E05-58AC-4051-A9EF-6DA7E69205B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91" name="Drop Down 4" hidden="1">
          <a:extLst>
            <a:ext uri="{63B3BB69-23CF-44E3-9099-C40C66FF867C}">
              <a14:compatExt xmlns:a14="http://schemas.microsoft.com/office/drawing/2010/main" spid="_x0000_s2052"/>
            </a:ext>
            <a:ext uri="{FF2B5EF4-FFF2-40B4-BE49-F238E27FC236}">
              <a16:creationId xmlns:a16="http://schemas.microsoft.com/office/drawing/2014/main" id="{F2E1A80A-0685-4923-80EF-E8029373B30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92" name="Drop Down 4" hidden="1">
          <a:extLst>
            <a:ext uri="{63B3BB69-23CF-44E3-9099-C40C66FF867C}">
              <a14:compatExt xmlns:a14="http://schemas.microsoft.com/office/drawing/2010/main" spid="_x0000_s2052"/>
            </a:ext>
            <a:ext uri="{FF2B5EF4-FFF2-40B4-BE49-F238E27FC236}">
              <a16:creationId xmlns:a16="http://schemas.microsoft.com/office/drawing/2014/main" id="{CCBE4A0A-26A8-4088-BB59-B7AC4BF111C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393" name="Drop Down 20" hidden="1">
          <a:extLst>
            <a:ext uri="{63B3BB69-23CF-44E3-9099-C40C66FF867C}">
              <a14:compatExt xmlns:a14="http://schemas.microsoft.com/office/drawing/2010/main" spid="_x0000_s2068"/>
            </a:ext>
            <a:ext uri="{FF2B5EF4-FFF2-40B4-BE49-F238E27FC236}">
              <a16:creationId xmlns:a16="http://schemas.microsoft.com/office/drawing/2014/main" id="{BC3C4B81-5247-4485-9E97-5C2FC80DE66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394" name="Drop Down 24" hidden="1">
          <a:extLst>
            <a:ext uri="{63B3BB69-23CF-44E3-9099-C40C66FF867C}">
              <a14:compatExt xmlns:a14="http://schemas.microsoft.com/office/drawing/2010/main" spid="_x0000_s2072"/>
            </a:ext>
            <a:ext uri="{FF2B5EF4-FFF2-40B4-BE49-F238E27FC236}">
              <a16:creationId xmlns:a16="http://schemas.microsoft.com/office/drawing/2014/main" id="{0000D931-ABF1-4D15-AB27-D1A9B0DF602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95" name="Drop Down 4" hidden="1">
          <a:extLst>
            <a:ext uri="{63B3BB69-23CF-44E3-9099-C40C66FF867C}">
              <a14:compatExt xmlns:a14="http://schemas.microsoft.com/office/drawing/2010/main" spid="_x0000_s2052"/>
            </a:ext>
            <a:ext uri="{FF2B5EF4-FFF2-40B4-BE49-F238E27FC236}">
              <a16:creationId xmlns:a16="http://schemas.microsoft.com/office/drawing/2014/main" id="{C5A19B5A-585E-4879-89BB-B54F214A04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96" name="Drop Down 4" hidden="1">
          <a:extLst>
            <a:ext uri="{63B3BB69-23CF-44E3-9099-C40C66FF867C}">
              <a14:compatExt xmlns:a14="http://schemas.microsoft.com/office/drawing/2010/main" spid="_x0000_s2052"/>
            </a:ext>
            <a:ext uri="{FF2B5EF4-FFF2-40B4-BE49-F238E27FC236}">
              <a16:creationId xmlns:a16="http://schemas.microsoft.com/office/drawing/2014/main" id="{0F99740C-DD31-41A2-A983-36E0AB61D26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97" name="Drop Down 4" hidden="1">
          <a:extLst>
            <a:ext uri="{63B3BB69-23CF-44E3-9099-C40C66FF867C}">
              <a14:compatExt xmlns:a14="http://schemas.microsoft.com/office/drawing/2010/main" spid="_x0000_s2052"/>
            </a:ext>
            <a:ext uri="{FF2B5EF4-FFF2-40B4-BE49-F238E27FC236}">
              <a16:creationId xmlns:a16="http://schemas.microsoft.com/office/drawing/2014/main" id="{5A701AB9-9E58-497E-A0AC-55E23813718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398" name="Drop Down 4" hidden="1">
          <a:extLst>
            <a:ext uri="{63B3BB69-23CF-44E3-9099-C40C66FF867C}">
              <a14:compatExt xmlns:a14="http://schemas.microsoft.com/office/drawing/2010/main" spid="_x0000_s2052"/>
            </a:ext>
            <a:ext uri="{FF2B5EF4-FFF2-40B4-BE49-F238E27FC236}">
              <a16:creationId xmlns:a16="http://schemas.microsoft.com/office/drawing/2014/main" id="{C1F395C3-2407-4234-ABC9-E2C8DD53AD0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399" name="Drop Down 4" hidden="1">
          <a:extLst>
            <a:ext uri="{63B3BB69-23CF-44E3-9099-C40C66FF867C}">
              <a14:compatExt xmlns:a14="http://schemas.microsoft.com/office/drawing/2010/main" spid="_x0000_s2052"/>
            </a:ext>
            <a:ext uri="{FF2B5EF4-FFF2-40B4-BE49-F238E27FC236}">
              <a16:creationId xmlns:a16="http://schemas.microsoft.com/office/drawing/2014/main" id="{C6911A66-250C-4937-8AB1-B2749E77BA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00" name="Drop Down 20" hidden="1">
          <a:extLst>
            <a:ext uri="{63B3BB69-23CF-44E3-9099-C40C66FF867C}">
              <a14:compatExt xmlns:a14="http://schemas.microsoft.com/office/drawing/2010/main" spid="_x0000_s2068"/>
            </a:ext>
            <a:ext uri="{FF2B5EF4-FFF2-40B4-BE49-F238E27FC236}">
              <a16:creationId xmlns:a16="http://schemas.microsoft.com/office/drawing/2014/main" id="{2AF9A4A4-D596-46D8-A52D-EDAA3D770ED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01" name="Drop Down 24" hidden="1">
          <a:extLst>
            <a:ext uri="{63B3BB69-23CF-44E3-9099-C40C66FF867C}">
              <a14:compatExt xmlns:a14="http://schemas.microsoft.com/office/drawing/2010/main" spid="_x0000_s2072"/>
            </a:ext>
            <a:ext uri="{FF2B5EF4-FFF2-40B4-BE49-F238E27FC236}">
              <a16:creationId xmlns:a16="http://schemas.microsoft.com/office/drawing/2014/main" id="{C6F4E8CD-EC4D-4DF2-9680-08548AB634F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02" name="Drop Down 4" hidden="1">
          <a:extLst>
            <a:ext uri="{63B3BB69-23CF-44E3-9099-C40C66FF867C}">
              <a14:compatExt xmlns:a14="http://schemas.microsoft.com/office/drawing/2010/main" spid="_x0000_s2052"/>
            </a:ext>
            <a:ext uri="{FF2B5EF4-FFF2-40B4-BE49-F238E27FC236}">
              <a16:creationId xmlns:a16="http://schemas.microsoft.com/office/drawing/2014/main" id="{51C362CE-1307-4FF9-BBB4-731C4422378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03" name="Drop Down 4" hidden="1">
          <a:extLst>
            <a:ext uri="{63B3BB69-23CF-44E3-9099-C40C66FF867C}">
              <a14:compatExt xmlns:a14="http://schemas.microsoft.com/office/drawing/2010/main" spid="_x0000_s2052"/>
            </a:ext>
            <a:ext uri="{FF2B5EF4-FFF2-40B4-BE49-F238E27FC236}">
              <a16:creationId xmlns:a16="http://schemas.microsoft.com/office/drawing/2014/main" id="{BED001D0-FCE2-4DBF-85F1-FCC1C76A1B3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04" name="Drop Down 4" hidden="1">
          <a:extLst>
            <a:ext uri="{63B3BB69-23CF-44E3-9099-C40C66FF867C}">
              <a14:compatExt xmlns:a14="http://schemas.microsoft.com/office/drawing/2010/main" spid="_x0000_s2052"/>
            </a:ext>
            <a:ext uri="{FF2B5EF4-FFF2-40B4-BE49-F238E27FC236}">
              <a16:creationId xmlns:a16="http://schemas.microsoft.com/office/drawing/2014/main" id="{00EAF3DD-1B64-4E5C-B940-F6263F5EA1F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05" name="Drop Down 4" hidden="1">
          <a:extLst>
            <a:ext uri="{63B3BB69-23CF-44E3-9099-C40C66FF867C}">
              <a14:compatExt xmlns:a14="http://schemas.microsoft.com/office/drawing/2010/main" spid="_x0000_s2052"/>
            </a:ext>
            <a:ext uri="{FF2B5EF4-FFF2-40B4-BE49-F238E27FC236}">
              <a16:creationId xmlns:a16="http://schemas.microsoft.com/office/drawing/2014/main" id="{0BD41226-E6D5-4637-B16C-29DA174F438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06" name="Drop Down 4" hidden="1">
          <a:extLst>
            <a:ext uri="{63B3BB69-23CF-44E3-9099-C40C66FF867C}">
              <a14:compatExt xmlns:a14="http://schemas.microsoft.com/office/drawing/2010/main" spid="_x0000_s2052"/>
            </a:ext>
            <a:ext uri="{FF2B5EF4-FFF2-40B4-BE49-F238E27FC236}">
              <a16:creationId xmlns:a16="http://schemas.microsoft.com/office/drawing/2014/main" id="{55014878-DC21-4734-A5D8-C5774383220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07" name="Drop Down 20" hidden="1">
          <a:extLst>
            <a:ext uri="{63B3BB69-23CF-44E3-9099-C40C66FF867C}">
              <a14:compatExt xmlns:a14="http://schemas.microsoft.com/office/drawing/2010/main" spid="_x0000_s2068"/>
            </a:ext>
            <a:ext uri="{FF2B5EF4-FFF2-40B4-BE49-F238E27FC236}">
              <a16:creationId xmlns:a16="http://schemas.microsoft.com/office/drawing/2014/main" id="{09548FA6-2CF4-4F72-A28B-7176A47C53D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08" name="Drop Down 24" hidden="1">
          <a:extLst>
            <a:ext uri="{63B3BB69-23CF-44E3-9099-C40C66FF867C}">
              <a14:compatExt xmlns:a14="http://schemas.microsoft.com/office/drawing/2010/main" spid="_x0000_s2072"/>
            </a:ext>
            <a:ext uri="{FF2B5EF4-FFF2-40B4-BE49-F238E27FC236}">
              <a16:creationId xmlns:a16="http://schemas.microsoft.com/office/drawing/2014/main" id="{14A3AC7D-65EE-4497-A09A-8C71204BFDD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09" name="Drop Down 4" hidden="1">
          <a:extLst>
            <a:ext uri="{63B3BB69-23CF-44E3-9099-C40C66FF867C}">
              <a14:compatExt xmlns:a14="http://schemas.microsoft.com/office/drawing/2010/main" spid="_x0000_s2052"/>
            </a:ext>
            <a:ext uri="{FF2B5EF4-FFF2-40B4-BE49-F238E27FC236}">
              <a16:creationId xmlns:a16="http://schemas.microsoft.com/office/drawing/2014/main" id="{8F77DAAC-358B-458C-9397-51BDA6480C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10" name="Drop Down 4" hidden="1">
          <a:extLst>
            <a:ext uri="{63B3BB69-23CF-44E3-9099-C40C66FF867C}">
              <a14:compatExt xmlns:a14="http://schemas.microsoft.com/office/drawing/2010/main" spid="_x0000_s2052"/>
            </a:ext>
            <a:ext uri="{FF2B5EF4-FFF2-40B4-BE49-F238E27FC236}">
              <a16:creationId xmlns:a16="http://schemas.microsoft.com/office/drawing/2014/main" id="{EC2BA510-D4AA-4538-83F0-5E68778EB2B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11" name="Drop Down 4" hidden="1">
          <a:extLst>
            <a:ext uri="{63B3BB69-23CF-44E3-9099-C40C66FF867C}">
              <a14:compatExt xmlns:a14="http://schemas.microsoft.com/office/drawing/2010/main" spid="_x0000_s2052"/>
            </a:ext>
            <a:ext uri="{FF2B5EF4-FFF2-40B4-BE49-F238E27FC236}">
              <a16:creationId xmlns:a16="http://schemas.microsoft.com/office/drawing/2014/main" id="{4BD51F1F-AC93-460E-9F43-32C33AA9043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12" name="Drop Down 4" hidden="1">
          <a:extLst>
            <a:ext uri="{63B3BB69-23CF-44E3-9099-C40C66FF867C}">
              <a14:compatExt xmlns:a14="http://schemas.microsoft.com/office/drawing/2010/main" spid="_x0000_s2052"/>
            </a:ext>
            <a:ext uri="{FF2B5EF4-FFF2-40B4-BE49-F238E27FC236}">
              <a16:creationId xmlns:a16="http://schemas.microsoft.com/office/drawing/2014/main" id="{88FFDF82-F6A2-4293-8EB7-44BF73F3720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13" name="Drop Down 4" hidden="1">
          <a:extLst>
            <a:ext uri="{63B3BB69-23CF-44E3-9099-C40C66FF867C}">
              <a14:compatExt xmlns:a14="http://schemas.microsoft.com/office/drawing/2010/main" spid="_x0000_s2052"/>
            </a:ext>
            <a:ext uri="{FF2B5EF4-FFF2-40B4-BE49-F238E27FC236}">
              <a16:creationId xmlns:a16="http://schemas.microsoft.com/office/drawing/2014/main" id="{CA25DD2A-729D-4162-A377-2E873C488D4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14" name="Drop Down 20" hidden="1">
          <a:extLst>
            <a:ext uri="{63B3BB69-23CF-44E3-9099-C40C66FF867C}">
              <a14:compatExt xmlns:a14="http://schemas.microsoft.com/office/drawing/2010/main" spid="_x0000_s2068"/>
            </a:ext>
            <a:ext uri="{FF2B5EF4-FFF2-40B4-BE49-F238E27FC236}">
              <a16:creationId xmlns:a16="http://schemas.microsoft.com/office/drawing/2014/main" id="{21BBFA56-7F7A-4846-9A38-36C041B9C2D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15" name="Drop Down 24" hidden="1">
          <a:extLst>
            <a:ext uri="{63B3BB69-23CF-44E3-9099-C40C66FF867C}">
              <a14:compatExt xmlns:a14="http://schemas.microsoft.com/office/drawing/2010/main" spid="_x0000_s2072"/>
            </a:ext>
            <a:ext uri="{FF2B5EF4-FFF2-40B4-BE49-F238E27FC236}">
              <a16:creationId xmlns:a16="http://schemas.microsoft.com/office/drawing/2014/main" id="{21E73532-EA9B-4219-9F2B-7658C4A4E23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16" name="Drop Down 4" hidden="1">
          <a:extLst>
            <a:ext uri="{63B3BB69-23CF-44E3-9099-C40C66FF867C}">
              <a14:compatExt xmlns:a14="http://schemas.microsoft.com/office/drawing/2010/main" spid="_x0000_s2052"/>
            </a:ext>
            <a:ext uri="{FF2B5EF4-FFF2-40B4-BE49-F238E27FC236}">
              <a16:creationId xmlns:a16="http://schemas.microsoft.com/office/drawing/2014/main" id="{9D99B43A-5E4A-4F2E-954F-2276E9DBAEB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17" name="Drop Down 4" hidden="1">
          <a:extLst>
            <a:ext uri="{63B3BB69-23CF-44E3-9099-C40C66FF867C}">
              <a14:compatExt xmlns:a14="http://schemas.microsoft.com/office/drawing/2010/main" spid="_x0000_s2052"/>
            </a:ext>
            <a:ext uri="{FF2B5EF4-FFF2-40B4-BE49-F238E27FC236}">
              <a16:creationId xmlns:a16="http://schemas.microsoft.com/office/drawing/2014/main" id="{D7D69151-6536-4037-8F6E-587060DECA0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18" name="Drop Down 4" hidden="1">
          <a:extLst>
            <a:ext uri="{63B3BB69-23CF-44E3-9099-C40C66FF867C}">
              <a14:compatExt xmlns:a14="http://schemas.microsoft.com/office/drawing/2010/main" spid="_x0000_s2052"/>
            </a:ext>
            <a:ext uri="{FF2B5EF4-FFF2-40B4-BE49-F238E27FC236}">
              <a16:creationId xmlns:a16="http://schemas.microsoft.com/office/drawing/2014/main" id="{2E9B6051-CB4C-43C5-BD8E-51E34DD7D56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19" name="Drop Down 4" hidden="1">
          <a:extLst>
            <a:ext uri="{63B3BB69-23CF-44E3-9099-C40C66FF867C}">
              <a14:compatExt xmlns:a14="http://schemas.microsoft.com/office/drawing/2010/main" spid="_x0000_s2052"/>
            </a:ext>
            <a:ext uri="{FF2B5EF4-FFF2-40B4-BE49-F238E27FC236}">
              <a16:creationId xmlns:a16="http://schemas.microsoft.com/office/drawing/2014/main" id="{DFF14468-D419-4D8E-AA04-CD8DD513FBA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20" name="Drop Down 4" hidden="1">
          <a:extLst>
            <a:ext uri="{63B3BB69-23CF-44E3-9099-C40C66FF867C}">
              <a14:compatExt xmlns:a14="http://schemas.microsoft.com/office/drawing/2010/main" spid="_x0000_s2052"/>
            </a:ext>
            <a:ext uri="{FF2B5EF4-FFF2-40B4-BE49-F238E27FC236}">
              <a16:creationId xmlns:a16="http://schemas.microsoft.com/office/drawing/2014/main" id="{A399481A-F652-4D33-9DFF-C3DE41C3BAE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21" name="Drop Down 20" hidden="1">
          <a:extLst>
            <a:ext uri="{63B3BB69-23CF-44E3-9099-C40C66FF867C}">
              <a14:compatExt xmlns:a14="http://schemas.microsoft.com/office/drawing/2010/main" spid="_x0000_s2068"/>
            </a:ext>
            <a:ext uri="{FF2B5EF4-FFF2-40B4-BE49-F238E27FC236}">
              <a16:creationId xmlns:a16="http://schemas.microsoft.com/office/drawing/2014/main" id="{3C691CE3-4BE5-4CD6-A149-45EB1FEB5CF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22" name="Drop Down 24" hidden="1">
          <a:extLst>
            <a:ext uri="{63B3BB69-23CF-44E3-9099-C40C66FF867C}">
              <a14:compatExt xmlns:a14="http://schemas.microsoft.com/office/drawing/2010/main" spid="_x0000_s2072"/>
            </a:ext>
            <a:ext uri="{FF2B5EF4-FFF2-40B4-BE49-F238E27FC236}">
              <a16:creationId xmlns:a16="http://schemas.microsoft.com/office/drawing/2014/main" id="{4F9375F4-B319-4788-B84C-488BA383A75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23" name="Drop Down 4" hidden="1">
          <a:extLst>
            <a:ext uri="{63B3BB69-23CF-44E3-9099-C40C66FF867C}">
              <a14:compatExt xmlns:a14="http://schemas.microsoft.com/office/drawing/2010/main" spid="_x0000_s2052"/>
            </a:ext>
            <a:ext uri="{FF2B5EF4-FFF2-40B4-BE49-F238E27FC236}">
              <a16:creationId xmlns:a16="http://schemas.microsoft.com/office/drawing/2014/main" id="{655497E7-035E-46DE-A87C-BC6D9CAA00D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24" name="Drop Down 4" hidden="1">
          <a:extLst>
            <a:ext uri="{63B3BB69-23CF-44E3-9099-C40C66FF867C}">
              <a14:compatExt xmlns:a14="http://schemas.microsoft.com/office/drawing/2010/main" spid="_x0000_s2052"/>
            </a:ext>
            <a:ext uri="{FF2B5EF4-FFF2-40B4-BE49-F238E27FC236}">
              <a16:creationId xmlns:a16="http://schemas.microsoft.com/office/drawing/2014/main" id="{F23E3B56-4112-4F4E-A76B-08EA1C7F4EA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25" name="Drop Down 4" hidden="1">
          <a:extLst>
            <a:ext uri="{63B3BB69-23CF-44E3-9099-C40C66FF867C}">
              <a14:compatExt xmlns:a14="http://schemas.microsoft.com/office/drawing/2010/main" spid="_x0000_s2052"/>
            </a:ext>
            <a:ext uri="{FF2B5EF4-FFF2-40B4-BE49-F238E27FC236}">
              <a16:creationId xmlns:a16="http://schemas.microsoft.com/office/drawing/2014/main" id="{EC612069-6180-435D-999D-35E4D3A0C21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26" name="Drop Down 4" hidden="1">
          <a:extLst>
            <a:ext uri="{63B3BB69-23CF-44E3-9099-C40C66FF867C}">
              <a14:compatExt xmlns:a14="http://schemas.microsoft.com/office/drawing/2010/main" spid="_x0000_s2052"/>
            </a:ext>
            <a:ext uri="{FF2B5EF4-FFF2-40B4-BE49-F238E27FC236}">
              <a16:creationId xmlns:a16="http://schemas.microsoft.com/office/drawing/2014/main" id="{779AFA32-386C-4445-B31A-24081C088E5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27" name="Drop Down 4" hidden="1">
          <a:extLst>
            <a:ext uri="{63B3BB69-23CF-44E3-9099-C40C66FF867C}">
              <a14:compatExt xmlns:a14="http://schemas.microsoft.com/office/drawing/2010/main" spid="_x0000_s2052"/>
            </a:ext>
            <a:ext uri="{FF2B5EF4-FFF2-40B4-BE49-F238E27FC236}">
              <a16:creationId xmlns:a16="http://schemas.microsoft.com/office/drawing/2014/main" id="{17DC474E-E3D3-4E9D-8DC3-331359C60CA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28" name="Drop Down 20" hidden="1">
          <a:extLst>
            <a:ext uri="{63B3BB69-23CF-44E3-9099-C40C66FF867C}">
              <a14:compatExt xmlns:a14="http://schemas.microsoft.com/office/drawing/2010/main" spid="_x0000_s2068"/>
            </a:ext>
            <a:ext uri="{FF2B5EF4-FFF2-40B4-BE49-F238E27FC236}">
              <a16:creationId xmlns:a16="http://schemas.microsoft.com/office/drawing/2014/main" id="{65C36EE9-7C3D-4282-89CB-E1A9839D3B2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29" name="Drop Down 24" hidden="1">
          <a:extLst>
            <a:ext uri="{63B3BB69-23CF-44E3-9099-C40C66FF867C}">
              <a14:compatExt xmlns:a14="http://schemas.microsoft.com/office/drawing/2010/main" spid="_x0000_s2072"/>
            </a:ext>
            <a:ext uri="{FF2B5EF4-FFF2-40B4-BE49-F238E27FC236}">
              <a16:creationId xmlns:a16="http://schemas.microsoft.com/office/drawing/2014/main" id="{4C11E63F-015E-4388-88B7-9A97874680B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30" name="Drop Down 4" hidden="1">
          <a:extLst>
            <a:ext uri="{63B3BB69-23CF-44E3-9099-C40C66FF867C}">
              <a14:compatExt xmlns:a14="http://schemas.microsoft.com/office/drawing/2010/main" spid="_x0000_s2052"/>
            </a:ext>
            <a:ext uri="{FF2B5EF4-FFF2-40B4-BE49-F238E27FC236}">
              <a16:creationId xmlns:a16="http://schemas.microsoft.com/office/drawing/2014/main" id="{8BDFF27B-38F4-40D5-A955-5E843CEBF51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31" name="Drop Down 4" hidden="1">
          <a:extLst>
            <a:ext uri="{63B3BB69-23CF-44E3-9099-C40C66FF867C}">
              <a14:compatExt xmlns:a14="http://schemas.microsoft.com/office/drawing/2010/main" spid="_x0000_s2052"/>
            </a:ext>
            <a:ext uri="{FF2B5EF4-FFF2-40B4-BE49-F238E27FC236}">
              <a16:creationId xmlns:a16="http://schemas.microsoft.com/office/drawing/2014/main" id="{F3F2BB9D-936A-4431-B529-0BF07C33FBD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32" name="Drop Down 4" hidden="1">
          <a:extLst>
            <a:ext uri="{63B3BB69-23CF-44E3-9099-C40C66FF867C}">
              <a14:compatExt xmlns:a14="http://schemas.microsoft.com/office/drawing/2010/main" spid="_x0000_s2052"/>
            </a:ext>
            <a:ext uri="{FF2B5EF4-FFF2-40B4-BE49-F238E27FC236}">
              <a16:creationId xmlns:a16="http://schemas.microsoft.com/office/drawing/2014/main" id="{9061BA0A-F970-4AEB-BF4C-06132E42FC7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33" name="Drop Down 4" hidden="1">
          <a:extLst>
            <a:ext uri="{63B3BB69-23CF-44E3-9099-C40C66FF867C}">
              <a14:compatExt xmlns:a14="http://schemas.microsoft.com/office/drawing/2010/main" spid="_x0000_s2052"/>
            </a:ext>
            <a:ext uri="{FF2B5EF4-FFF2-40B4-BE49-F238E27FC236}">
              <a16:creationId xmlns:a16="http://schemas.microsoft.com/office/drawing/2014/main" id="{B2FF5EEE-0ACE-41FC-A814-4F3FE1E28A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34" name="Drop Down 4" hidden="1">
          <a:extLst>
            <a:ext uri="{63B3BB69-23CF-44E3-9099-C40C66FF867C}">
              <a14:compatExt xmlns:a14="http://schemas.microsoft.com/office/drawing/2010/main" spid="_x0000_s2052"/>
            </a:ext>
            <a:ext uri="{FF2B5EF4-FFF2-40B4-BE49-F238E27FC236}">
              <a16:creationId xmlns:a16="http://schemas.microsoft.com/office/drawing/2014/main" id="{19A83CE2-5A2A-493B-8FD1-C908106B393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35" name="Drop Down 20" hidden="1">
          <a:extLst>
            <a:ext uri="{63B3BB69-23CF-44E3-9099-C40C66FF867C}">
              <a14:compatExt xmlns:a14="http://schemas.microsoft.com/office/drawing/2010/main" spid="_x0000_s2068"/>
            </a:ext>
            <a:ext uri="{FF2B5EF4-FFF2-40B4-BE49-F238E27FC236}">
              <a16:creationId xmlns:a16="http://schemas.microsoft.com/office/drawing/2014/main" id="{05058E27-4E07-4959-BF80-DCB666CE16C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36" name="Drop Down 24" hidden="1">
          <a:extLst>
            <a:ext uri="{63B3BB69-23CF-44E3-9099-C40C66FF867C}">
              <a14:compatExt xmlns:a14="http://schemas.microsoft.com/office/drawing/2010/main" spid="_x0000_s2072"/>
            </a:ext>
            <a:ext uri="{FF2B5EF4-FFF2-40B4-BE49-F238E27FC236}">
              <a16:creationId xmlns:a16="http://schemas.microsoft.com/office/drawing/2014/main" id="{4F929469-4415-40F4-AD2B-6564C8DA981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37" name="Drop Down 4" hidden="1">
          <a:extLst>
            <a:ext uri="{63B3BB69-23CF-44E3-9099-C40C66FF867C}">
              <a14:compatExt xmlns:a14="http://schemas.microsoft.com/office/drawing/2010/main" spid="_x0000_s2052"/>
            </a:ext>
            <a:ext uri="{FF2B5EF4-FFF2-40B4-BE49-F238E27FC236}">
              <a16:creationId xmlns:a16="http://schemas.microsoft.com/office/drawing/2014/main" id="{5A18BC98-B50E-428E-AE04-CACAD8000F0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38" name="Drop Down 4" hidden="1">
          <a:extLst>
            <a:ext uri="{63B3BB69-23CF-44E3-9099-C40C66FF867C}">
              <a14:compatExt xmlns:a14="http://schemas.microsoft.com/office/drawing/2010/main" spid="_x0000_s2052"/>
            </a:ext>
            <a:ext uri="{FF2B5EF4-FFF2-40B4-BE49-F238E27FC236}">
              <a16:creationId xmlns:a16="http://schemas.microsoft.com/office/drawing/2014/main" id="{37158784-F548-488E-9F1D-E5F53A3848E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39" name="Drop Down 4" hidden="1">
          <a:extLst>
            <a:ext uri="{63B3BB69-23CF-44E3-9099-C40C66FF867C}">
              <a14:compatExt xmlns:a14="http://schemas.microsoft.com/office/drawing/2010/main" spid="_x0000_s2052"/>
            </a:ext>
            <a:ext uri="{FF2B5EF4-FFF2-40B4-BE49-F238E27FC236}">
              <a16:creationId xmlns:a16="http://schemas.microsoft.com/office/drawing/2014/main" id="{D1EEA02C-7595-430D-9D01-961412EE940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40" name="Drop Down 4" hidden="1">
          <a:extLst>
            <a:ext uri="{63B3BB69-23CF-44E3-9099-C40C66FF867C}">
              <a14:compatExt xmlns:a14="http://schemas.microsoft.com/office/drawing/2010/main" spid="_x0000_s2052"/>
            </a:ext>
            <a:ext uri="{FF2B5EF4-FFF2-40B4-BE49-F238E27FC236}">
              <a16:creationId xmlns:a16="http://schemas.microsoft.com/office/drawing/2014/main" id="{876ACFB1-B32E-4FBB-B038-746A51CA4C0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41" name="Drop Down 4" hidden="1">
          <a:extLst>
            <a:ext uri="{63B3BB69-23CF-44E3-9099-C40C66FF867C}">
              <a14:compatExt xmlns:a14="http://schemas.microsoft.com/office/drawing/2010/main" spid="_x0000_s2052"/>
            </a:ext>
            <a:ext uri="{FF2B5EF4-FFF2-40B4-BE49-F238E27FC236}">
              <a16:creationId xmlns:a16="http://schemas.microsoft.com/office/drawing/2014/main" id="{D67B4672-7E65-4AA1-87A1-2CDC5FADA2C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42" name="Drop Down 20" hidden="1">
          <a:extLst>
            <a:ext uri="{63B3BB69-23CF-44E3-9099-C40C66FF867C}">
              <a14:compatExt xmlns:a14="http://schemas.microsoft.com/office/drawing/2010/main" spid="_x0000_s2068"/>
            </a:ext>
            <a:ext uri="{FF2B5EF4-FFF2-40B4-BE49-F238E27FC236}">
              <a16:creationId xmlns:a16="http://schemas.microsoft.com/office/drawing/2014/main" id="{31257351-D23F-4F87-A533-2FA79C41DFA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43" name="Drop Down 24" hidden="1">
          <a:extLst>
            <a:ext uri="{63B3BB69-23CF-44E3-9099-C40C66FF867C}">
              <a14:compatExt xmlns:a14="http://schemas.microsoft.com/office/drawing/2010/main" spid="_x0000_s2072"/>
            </a:ext>
            <a:ext uri="{FF2B5EF4-FFF2-40B4-BE49-F238E27FC236}">
              <a16:creationId xmlns:a16="http://schemas.microsoft.com/office/drawing/2014/main" id="{5CAEF1D5-A52E-48E0-BA6F-365CE406CA0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44" name="Drop Down 4" hidden="1">
          <a:extLst>
            <a:ext uri="{63B3BB69-23CF-44E3-9099-C40C66FF867C}">
              <a14:compatExt xmlns:a14="http://schemas.microsoft.com/office/drawing/2010/main" spid="_x0000_s2052"/>
            </a:ext>
            <a:ext uri="{FF2B5EF4-FFF2-40B4-BE49-F238E27FC236}">
              <a16:creationId xmlns:a16="http://schemas.microsoft.com/office/drawing/2014/main" id="{406ABEA2-5D3A-4A9E-9C16-C8F037F97F2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45" name="Drop Down 4" hidden="1">
          <a:extLst>
            <a:ext uri="{63B3BB69-23CF-44E3-9099-C40C66FF867C}">
              <a14:compatExt xmlns:a14="http://schemas.microsoft.com/office/drawing/2010/main" spid="_x0000_s2052"/>
            </a:ext>
            <a:ext uri="{FF2B5EF4-FFF2-40B4-BE49-F238E27FC236}">
              <a16:creationId xmlns:a16="http://schemas.microsoft.com/office/drawing/2014/main" id="{6A879BEB-8CA6-4136-99DA-B4B2B7C56FC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46" name="Drop Down 4" hidden="1">
          <a:extLst>
            <a:ext uri="{63B3BB69-23CF-44E3-9099-C40C66FF867C}">
              <a14:compatExt xmlns:a14="http://schemas.microsoft.com/office/drawing/2010/main" spid="_x0000_s2052"/>
            </a:ext>
            <a:ext uri="{FF2B5EF4-FFF2-40B4-BE49-F238E27FC236}">
              <a16:creationId xmlns:a16="http://schemas.microsoft.com/office/drawing/2014/main" id="{A5C8E434-E957-4C05-8AEB-DD3EE152D15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47" name="Drop Down 4" hidden="1">
          <a:extLst>
            <a:ext uri="{63B3BB69-23CF-44E3-9099-C40C66FF867C}">
              <a14:compatExt xmlns:a14="http://schemas.microsoft.com/office/drawing/2010/main" spid="_x0000_s2052"/>
            </a:ext>
            <a:ext uri="{FF2B5EF4-FFF2-40B4-BE49-F238E27FC236}">
              <a16:creationId xmlns:a16="http://schemas.microsoft.com/office/drawing/2014/main" id="{31358FEA-5294-45AA-8D32-2894775DBAC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48" name="Drop Down 4" hidden="1">
          <a:extLst>
            <a:ext uri="{63B3BB69-23CF-44E3-9099-C40C66FF867C}">
              <a14:compatExt xmlns:a14="http://schemas.microsoft.com/office/drawing/2010/main" spid="_x0000_s2052"/>
            </a:ext>
            <a:ext uri="{FF2B5EF4-FFF2-40B4-BE49-F238E27FC236}">
              <a16:creationId xmlns:a16="http://schemas.microsoft.com/office/drawing/2014/main" id="{E07B152A-B448-4E93-8DA0-B5F4BD1C14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49" name="Drop Down 20" hidden="1">
          <a:extLst>
            <a:ext uri="{63B3BB69-23CF-44E3-9099-C40C66FF867C}">
              <a14:compatExt xmlns:a14="http://schemas.microsoft.com/office/drawing/2010/main" spid="_x0000_s2068"/>
            </a:ext>
            <a:ext uri="{FF2B5EF4-FFF2-40B4-BE49-F238E27FC236}">
              <a16:creationId xmlns:a16="http://schemas.microsoft.com/office/drawing/2014/main" id="{637FE2DF-C0C6-4792-AF2E-1249112E063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50" name="Drop Down 24" hidden="1">
          <a:extLst>
            <a:ext uri="{63B3BB69-23CF-44E3-9099-C40C66FF867C}">
              <a14:compatExt xmlns:a14="http://schemas.microsoft.com/office/drawing/2010/main" spid="_x0000_s2072"/>
            </a:ext>
            <a:ext uri="{FF2B5EF4-FFF2-40B4-BE49-F238E27FC236}">
              <a16:creationId xmlns:a16="http://schemas.microsoft.com/office/drawing/2014/main" id="{4111C8D0-479F-4995-B8E4-B18F50F3E6D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51" name="Drop Down 4" hidden="1">
          <a:extLst>
            <a:ext uri="{63B3BB69-23CF-44E3-9099-C40C66FF867C}">
              <a14:compatExt xmlns:a14="http://schemas.microsoft.com/office/drawing/2010/main" spid="_x0000_s2052"/>
            </a:ext>
            <a:ext uri="{FF2B5EF4-FFF2-40B4-BE49-F238E27FC236}">
              <a16:creationId xmlns:a16="http://schemas.microsoft.com/office/drawing/2014/main" id="{36CAE531-2725-449D-9EC4-B746C9F3564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52" name="Drop Down 4" hidden="1">
          <a:extLst>
            <a:ext uri="{63B3BB69-23CF-44E3-9099-C40C66FF867C}">
              <a14:compatExt xmlns:a14="http://schemas.microsoft.com/office/drawing/2010/main" spid="_x0000_s2052"/>
            </a:ext>
            <a:ext uri="{FF2B5EF4-FFF2-40B4-BE49-F238E27FC236}">
              <a16:creationId xmlns:a16="http://schemas.microsoft.com/office/drawing/2014/main" id="{DA550F9B-25E6-4242-AB1B-9333CAF56E6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53" name="Drop Down 4" hidden="1">
          <a:extLst>
            <a:ext uri="{63B3BB69-23CF-44E3-9099-C40C66FF867C}">
              <a14:compatExt xmlns:a14="http://schemas.microsoft.com/office/drawing/2010/main" spid="_x0000_s2052"/>
            </a:ext>
            <a:ext uri="{FF2B5EF4-FFF2-40B4-BE49-F238E27FC236}">
              <a16:creationId xmlns:a16="http://schemas.microsoft.com/office/drawing/2014/main" id="{5CB3D28A-06EC-461A-9AA8-8080CAFA8BC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54" name="Drop Down 4" hidden="1">
          <a:extLst>
            <a:ext uri="{63B3BB69-23CF-44E3-9099-C40C66FF867C}">
              <a14:compatExt xmlns:a14="http://schemas.microsoft.com/office/drawing/2010/main" spid="_x0000_s2052"/>
            </a:ext>
            <a:ext uri="{FF2B5EF4-FFF2-40B4-BE49-F238E27FC236}">
              <a16:creationId xmlns:a16="http://schemas.microsoft.com/office/drawing/2014/main" id="{2ABEDE0A-D8F3-4876-B8F6-0D720BFCBA9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55" name="Drop Down 4" hidden="1">
          <a:extLst>
            <a:ext uri="{63B3BB69-23CF-44E3-9099-C40C66FF867C}">
              <a14:compatExt xmlns:a14="http://schemas.microsoft.com/office/drawing/2010/main" spid="_x0000_s2052"/>
            </a:ext>
            <a:ext uri="{FF2B5EF4-FFF2-40B4-BE49-F238E27FC236}">
              <a16:creationId xmlns:a16="http://schemas.microsoft.com/office/drawing/2014/main" id="{5EA24703-ED8A-4689-88CB-93D6303A20C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56" name="Drop Down 20" hidden="1">
          <a:extLst>
            <a:ext uri="{63B3BB69-23CF-44E3-9099-C40C66FF867C}">
              <a14:compatExt xmlns:a14="http://schemas.microsoft.com/office/drawing/2010/main" spid="_x0000_s2068"/>
            </a:ext>
            <a:ext uri="{FF2B5EF4-FFF2-40B4-BE49-F238E27FC236}">
              <a16:creationId xmlns:a16="http://schemas.microsoft.com/office/drawing/2014/main" id="{D90ED668-C1A8-427E-A3AB-BBFF562140A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57" name="Drop Down 24" hidden="1">
          <a:extLst>
            <a:ext uri="{63B3BB69-23CF-44E3-9099-C40C66FF867C}">
              <a14:compatExt xmlns:a14="http://schemas.microsoft.com/office/drawing/2010/main" spid="_x0000_s2072"/>
            </a:ext>
            <a:ext uri="{FF2B5EF4-FFF2-40B4-BE49-F238E27FC236}">
              <a16:creationId xmlns:a16="http://schemas.microsoft.com/office/drawing/2014/main" id="{1FD78AE1-1525-41F0-9AE1-CFE8CBD3374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58" name="Drop Down 4" hidden="1">
          <a:extLst>
            <a:ext uri="{63B3BB69-23CF-44E3-9099-C40C66FF867C}">
              <a14:compatExt xmlns:a14="http://schemas.microsoft.com/office/drawing/2010/main" spid="_x0000_s2052"/>
            </a:ext>
            <a:ext uri="{FF2B5EF4-FFF2-40B4-BE49-F238E27FC236}">
              <a16:creationId xmlns:a16="http://schemas.microsoft.com/office/drawing/2014/main" id="{036EA48D-7CF5-4E74-B09B-68C54657EB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59" name="Drop Down 4" hidden="1">
          <a:extLst>
            <a:ext uri="{63B3BB69-23CF-44E3-9099-C40C66FF867C}">
              <a14:compatExt xmlns:a14="http://schemas.microsoft.com/office/drawing/2010/main" spid="_x0000_s2052"/>
            </a:ext>
            <a:ext uri="{FF2B5EF4-FFF2-40B4-BE49-F238E27FC236}">
              <a16:creationId xmlns:a16="http://schemas.microsoft.com/office/drawing/2014/main" id="{B76FEA9A-F96A-4286-9DB6-742082EECEA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60" name="Drop Down 4" hidden="1">
          <a:extLst>
            <a:ext uri="{63B3BB69-23CF-44E3-9099-C40C66FF867C}">
              <a14:compatExt xmlns:a14="http://schemas.microsoft.com/office/drawing/2010/main" spid="_x0000_s2052"/>
            </a:ext>
            <a:ext uri="{FF2B5EF4-FFF2-40B4-BE49-F238E27FC236}">
              <a16:creationId xmlns:a16="http://schemas.microsoft.com/office/drawing/2014/main" id="{083FB018-3C53-442C-AD5B-935CB9B5108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61" name="Drop Down 4" hidden="1">
          <a:extLst>
            <a:ext uri="{63B3BB69-23CF-44E3-9099-C40C66FF867C}">
              <a14:compatExt xmlns:a14="http://schemas.microsoft.com/office/drawing/2010/main" spid="_x0000_s2052"/>
            </a:ext>
            <a:ext uri="{FF2B5EF4-FFF2-40B4-BE49-F238E27FC236}">
              <a16:creationId xmlns:a16="http://schemas.microsoft.com/office/drawing/2014/main" id="{F20EE42C-9499-4977-B00E-5861829475A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62" name="Drop Down 4" hidden="1">
          <a:extLst>
            <a:ext uri="{63B3BB69-23CF-44E3-9099-C40C66FF867C}">
              <a14:compatExt xmlns:a14="http://schemas.microsoft.com/office/drawing/2010/main" spid="_x0000_s2052"/>
            </a:ext>
            <a:ext uri="{FF2B5EF4-FFF2-40B4-BE49-F238E27FC236}">
              <a16:creationId xmlns:a16="http://schemas.microsoft.com/office/drawing/2014/main" id="{DE6A9EF3-FC6C-49D7-8F77-0B28F2AB00C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63" name="Drop Down 20" hidden="1">
          <a:extLst>
            <a:ext uri="{63B3BB69-23CF-44E3-9099-C40C66FF867C}">
              <a14:compatExt xmlns:a14="http://schemas.microsoft.com/office/drawing/2010/main" spid="_x0000_s2068"/>
            </a:ext>
            <a:ext uri="{FF2B5EF4-FFF2-40B4-BE49-F238E27FC236}">
              <a16:creationId xmlns:a16="http://schemas.microsoft.com/office/drawing/2014/main" id="{AC22FAA1-58EC-433C-A177-2419D041E9C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64" name="Drop Down 24" hidden="1">
          <a:extLst>
            <a:ext uri="{63B3BB69-23CF-44E3-9099-C40C66FF867C}">
              <a14:compatExt xmlns:a14="http://schemas.microsoft.com/office/drawing/2010/main" spid="_x0000_s2072"/>
            </a:ext>
            <a:ext uri="{FF2B5EF4-FFF2-40B4-BE49-F238E27FC236}">
              <a16:creationId xmlns:a16="http://schemas.microsoft.com/office/drawing/2014/main" id="{86CA7EB1-6936-4508-B4B9-CA67E9993C6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65" name="Drop Down 4" hidden="1">
          <a:extLst>
            <a:ext uri="{63B3BB69-23CF-44E3-9099-C40C66FF867C}">
              <a14:compatExt xmlns:a14="http://schemas.microsoft.com/office/drawing/2010/main" spid="_x0000_s2052"/>
            </a:ext>
            <a:ext uri="{FF2B5EF4-FFF2-40B4-BE49-F238E27FC236}">
              <a16:creationId xmlns:a16="http://schemas.microsoft.com/office/drawing/2014/main" id="{B24C8DEB-3C1B-4523-A5BD-E58A34F7B4D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66" name="Drop Down 4" hidden="1">
          <a:extLst>
            <a:ext uri="{63B3BB69-23CF-44E3-9099-C40C66FF867C}">
              <a14:compatExt xmlns:a14="http://schemas.microsoft.com/office/drawing/2010/main" spid="_x0000_s2052"/>
            </a:ext>
            <a:ext uri="{FF2B5EF4-FFF2-40B4-BE49-F238E27FC236}">
              <a16:creationId xmlns:a16="http://schemas.microsoft.com/office/drawing/2014/main" id="{EDD065D6-9435-41D9-A256-09A8AE1B163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67" name="Drop Down 4" hidden="1">
          <a:extLst>
            <a:ext uri="{63B3BB69-23CF-44E3-9099-C40C66FF867C}">
              <a14:compatExt xmlns:a14="http://schemas.microsoft.com/office/drawing/2010/main" spid="_x0000_s2052"/>
            </a:ext>
            <a:ext uri="{FF2B5EF4-FFF2-40B4-BE49-F238E27FC236}">
              <a16:creationId xmlns:a16="http://schemas.microsoft.com/office/drawing/2014/main" id="{C29CFEFD-A0FC-4BBC-B7E4-48AB76AD59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68" name="Drop Down 4" hidden="1">
          <a:extLst>
            <a:ext uri="{63B3BB69-23CF-44E3-9099-C40C66FF867C}">
              <a14:compatExt xmlns:a14="http://schemas.microsoft.com/office/drawing/2010/main" spid="_x0000_s2052"/>
            </a:ext>
            <a:ext uri="{FF2B5EF4-FFF2-40B4-BE49-F238E27FC236}">
              <a16:creationId xmlns:a16="http://schemas.microsoft.com/office/drawing/2014/main" id="{C1C19E15-2E6C-4EEF-95E0-1B1A8E1949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69" name="Drop Down 4" hidden="1">
          <a:extLst>
            <a:ext uri="{63B3BB69-23CF-44E3-9099-C40C66FF867C}">
              <a14:compatExt xmlns:a14="http://schemas.microsoft.com/office/drawing/2010/main" spid="_x0000_s2052"/>
            </a:ext>
            <a:ext uri="{FF2B5EF4-FFF2-40B4-BE49-F238E27FC236}">
              <a16:creationId xmlns:a16="http://schemas.microsoft.com/office/drawing/2014/main" id="{64E4759E-C890-4B78-B4D1-BFEF696042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70" name="Drop Down 20" hidden="1">
          <a:extLst>
            <a:ext uri="{63B3BB69-23CF-44E3-9099-C40C66FF867C}">
              <a14:compatExt xmlns:a14="http://schemas.microsoft.com/office/drawing/2010/main" spid="_x0000_s2068"/>
            </a:ext>
            <a:ext uri="{FF2B5EF4-FFF2-40B4-BE49-F238E27FC236}">
              <a16:creationId xmlns:a16="http://schemas.microsoft.com/office/drawing/2014/main" id="{6DEFDC72-C2D0-41F2-BF4C-B01861FE541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71" name="Drop Down 24" hidden="1">
          <a:extLst>
            <a:ext uri="{63B3BB69-23CF-44E3-9099-C40C66FF867C}">
              <a14:compatExt xmlns:a14="http://schemas.microsoft.com/office/drawing/2010/main" spid="_x0000_s2072"/>
            </a:ext>
            <a:ext uri="{FF2B5EF4-FFF2-40B4-BE49-F238E27FC236}">
              <a16:creationId xmlns:a16="http://schemas.microsoft.com/office/drawing/2014/main" id="{22C61423-6774-4003-A1C3-853E4068AF2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72" name="Drop Down 4" hidden="1">
          <a:extLst>
            <a:ext uri="{63B3BB69-23CF-44E3-9099-C40C66FF867C}">
              <a14:compatExt xmlns:a14="http://schemas.microsoft.com/office/drawing/2010/main" spid="_x0000_s2052"/>
            </a:ext>
            <a:ext uri="{FF2B5EF4-FFF2-40B4-BE49-F238E27FC236}">
              <a16:creationId xmlns:a16="http://schemas.microsoft.com/office/drawing/2014/main" id="{14050C4F-8594-466F-A030-A5D9FDB529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73" name="Drop Down 4" hidden="1">
          <a:extLst>
            <a:ext uri="{63B3BB69-23CF-44E3-9099-C40C66FF867C}">
              <a14:compatExt xmlns:a14="http://schemas.microsoft.com/office/drawing/2010/main" spid="_x0000_s2052"/>
            </a:ext>
            <a:ext uri="{FF2B5EF4-FFF2-40B4-BE49-F238E27FC236}">
              <a16:creationId xmlns:a16="http://schemas.microsoft.com/office/drawing/2014/main" id="{A052C7E7-6218-4CEA-B2BC-EC0B48C62F9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74" name="Drop Down 4" hidden="1">
          <a:extLst>
            <a:ext uri="{63B3BB69-23CF-44E3-9099-C40C66FF867C}">
              <a14:compatExt xmlns:a14="http://schemas.microsoft.com/office/drawing/2010/main" spid="_x0000_s2052"/>
            </a:ext>
            <a:ext uri="{FF2B5EF4-FFF2-40B4-BE49-F238E27FC236}">
              <a16:creationId xmlns:a16="http://schemas.microsoft.com/office/drawing/2014/main" id="{3E725362-D069-4DDD-A302-BCACE44201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75" name="Drop Down 4" hidden="1">
          <a:extLst>
            <a:ext uri="{63B3BB69-23CF-44E3-9099-C40C66FF867C}">
              <a14:compatExt xmlns:a14="http://schemas.microsoft.com/office/drawing/2010/main" spid="_x0000_s2052"/>
            </a:ext>
            <a:ext uri="{FF2B5EF4-FFF2-40B4-BE49-F238E27FC236}">
              <a16:creationId xmlns:a16="http://schemas.microsoft.com/office/drawing/2014/main" id="{53C21DCB-83CF-4289-93E4-A2F5673B37A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76" name="Drop Down 4" hidden="1">
          <a:extLst>
            <a:ext uri="{63B3BB69-23CF-44E3-9099-C40C66FF867C}">
              <a14:compatExt xmlns:a14="http://schemas.microsoft.com/office/drawing/2010/main" spid="_x0000_s2052"/>
            </a:ext>
            <a:ext uri="{FF2B5EF4-FFF2-40B4-BE49-F238E27FC236}">
              <a16:creationId xmlns:a16="http://schemas.microsoft.com/office/drawing/2014/main" id="{38FE1E0B-A927-41A9-B4B9-200656244F9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77" name="Drop Down 20" hidden="1">
          <a:extLst>
            <a:ext uri="{63B3BB69-23CF-44E3-9099-C40C66FF867C}">
              <a14:compatExt xmlns:a14="http://schemas.microsoft.com/office/drawing/2010/main" spid="_x0000_s2068"/>
            </a:ext>
            <a:ext uri="{FF2B5EF4-FFF2-40B4-BE49-F238E27FC236}">
              <a16:creationId xmlns:a16="http://schemas.microsoft.com/office/drawing/2014/main" id="{13D15DD7-3FFC-4D58-A465-4624987C451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78" name="Drop Down 24" hidden="1">
          <a:extLst>
            <a:ext uri="{63B3BB69-23CF-44E3-9099-C40C66FF867C}">
              <a14:compatExt xmlns:a14="http://schemas.microsoft.com/office/drawing/2010/main" spid="_x0000_s2072"/>
            </a:ext>
            <a:ext uri="{FF2B5EF4-FFF2-40B4-BE49-F238E27FC236}">
              <a16:creationId xmlns:a16="http://schemas.microsoft.com/office/drawing/2014/main" id="{EEB0BFD6-D4E4-4021-AFB9-1BADDA8F211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79" name="Drop Down 4" hidden="1">
          <a:extLst>
            <a:ext uri="{63B3BB69-23CF-44E3-9099-C40C66FF867C}">
              <a14:compatExt xmlns:a14="http://schemas.microsoft.com/office/drawing/2010/main" spid="_x0000_s2052"/>
            </a:ext>
            <a:ext uri="{FF2B5EF4-FFF2-40B4-BE49-F238E27FC236}">
              <a16:creationId xmlns:a16="http://schemas.microsoft.com/office/drawing/2014/main" id="{F00F30E9-0004-42E5-A8C0-3359AB2608B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80" name="Drop Down 4" hidden="1">
          <a:extLst>
            <a:ext uri="{63B3BB69-23CF-44E3-9099-C40C66FF867C}">
              <a14:compatExt xmlns:a14="http://schemas.microsoft.com/office/drawing/2010/main" spid="_x0000_s2052"/>
            </a:ext>
            <a:ext uri="{FF2B5EF4-FFF2-40B4-BE49-F238E27FC236}">
              <a16:creationId xmlns:a16="http://schemas.microsoft.com/office/drawing/2014/main" id="{42B4214C-855F-4BA8-BE89-2D429DE4B9E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81" name="Drop Down 4" hidden="1">
          <a:extLst>
            <a:ext uri="{63B3BB69-23CF-44E3-9099-C40C66FF867C}">
              <a14:compatExt xmlns:a14="http://schemas.microsoft.com/office/drawing/2010/main" spid="_x0000_s2052"/>
            </a:ext>
            <a:ext uri="{FF2B5EF4-FFF2-40B4-BE49-F238E27FC236}">
              <a16:creationId xmlns:a16="http://schemas.microsoft.com/office/drawing/2014/main" id="{2C850379-7C16-48B3-89C3-3642A4545B7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82" name="Drop Down 4" hidden="1">
          <a:extLst>
            <a:ext uri="{63B3BB69-23CF-44E3-9099-C40C66FF867C}">
              <a14:compatExt xmlns:a14="http://schemas.microsoft.com/office/drawing/2010/main" spid="_x0000_s2052"/>
            </a:ext>
            <a:ext uri="{FF2B5EF4-FFF2-40B4-BE49-F238E27FC236}">
              <a16:creationId xmlns:a16="http://schemas.microsoft.com/office/drawing/2014/main" id="{B2AECAE5-5E79-4823-A464-1330F3B6A9A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83" name="Drop Down 4" hidden="1">
          <a:extLst>
            <a:ext uri="{63B3BB69-23CF-44E3-9099-C40C66FF867C}">
              <a14:compatExt xmlns:a14="http://schemas.microsoft.com/office/drawing/2010/main" spid="_x0000_s2052"/>
            </a:ext>
            <a:ext uri="{FF2B5EF4-FFF2-40B4-BE49-F238E27FC236}">
              <a16:creationId xmlns:a16="http://schemas.microsoft.com/office/drawing/2014/main" id="{94F6FF0F-C8B6-423B-9A7A-C28939A10E2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84" name="Drop Down 20" hidden="1">
          <a:extLst>
            <a:ext uri="{63B3BB69-23CF-44E3-9099-C40C66FF867C}">
              <a14:compatExt xmlns:a14="http://schemas.microsoft.com/office/drawing/2010/main" spid="_x0000_s2068"/>
            </a:ext>
            <a:ext uri="{FF2B5EF4-FFF2-40B4-BE49-F238E27FC236}">
              <a16:creationId xmlns:a16="http://schemas.microsoft.com/office/drawing/2014/main" id="{967986B5-CD86-4417-BCE5-D8957E5B35A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85" name="Drop Down 24" hidden="1">
          <a:extLst>
            <a:ext uri="{63B3BB69-23CF-44E3-9099-C40C66FF867C}">
              <a14:compatExt xmlns:a14="http://schemas.microsoft.com/office/drawing/2010/main" spid="_x0000_s2072"/>
            </a:ext>
            <a:ext uri="{FF2B5EF4-FFF2-40B4-BE49-F238E27FC236}">
              <a16:creationId xmlns:a16="http://schemas.microsoft.com/office/drawing/2014/main" id="{7FE7BAF3-E75B-45ED-A1F5-B5AAE625009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86" name="Drop Down 4" hidden="1">
          <a:extLst>
            <a:ext uri="{63B3BB69-23CF-44E3-9099-C40C66FF867C}">
              <a14:compatExt xmlns:a14="http://schemas.microsoft.com/office/drawing/2010/main" spid="_x0000_s2052"/>
            </a:ext>
            <a:ext uri="{FF2B5EF4-FFF2-40B4-BE49-F238E27FC236}">
              <a16:creationId xmlns:a16="http://schemas.microsoft.com/office/drawing/2014/main" id="{37A290C7-7029-4040-B113-0A37D4D73B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87" name="Drop Down 4" hidden="1">
          <a:extLst>
            <a:ext uri="{63B3BB69-23CF-44E3-9099-C40C66FF867C}">
              <a14:compatExt xmlns:a14="http://schemas.microsoft.com/office/drawing/2010/main" spid="_x0000_s2052"/>
            </a:ext>
            <a:ext uri="{FF2B5EF4-FFF2-40B4-BE49-F238E27FC236}">
              <a16:creationId xmlns:a16="http://schemas.microsoft.com/office/drawing/2014/main" id="{8EFD167C-FD25-4E7D-AE31-2C5C4F0D556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88" name="Drop Down 4" hidden="1">
          <a:extLst>
            <a:ext uri="{63B3BB69-23CF-44E3-9099-C40C66FF867C}">
              <a14:compatExt xmlns:a14="http://schemas.microsoft.com/office/drawing/2010/main" spid="_x0000_s2052"/>
            </a:ext>
            <a:ext uri="{FF2B5EF4-FFF2-40B4-BE49-F238E27FC236}">
              <a16:creationId xmlns:a16="http://schemas.microsoft.com/office/drawing/2014/main" id="{BF9791C3-B53D-410A-8713-343A54592E5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89" name="Drop Down 4" hidden="1">
          <a:extLst>
            <a:ext uri="{63B3BB69-23CF-44E3-9099-C40C66FF867C}">
              <a14:compatExt xmlns:a14="http://schemas.microsoft.com/office/drawing/2010/main" spid="_x0000_s2052"/>
            </a:ext>
            <a:ext uri="{FF2B5EF4-FFF2-40B4-BE49-F238E27FC236}">
              <a16:creationId xmlns:a16="http://schemas.microsoft.com/office/drawing/2014/main" id="{09169E8B-77B9-4B36-9823-F93B7DF4F91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90" name="Drop Down 4" hidden="1">
          <a:extLst>
            <a:ext uri="{63B3BB69-23CF-44E3-9099-C40C66FF867C}">
              <a14:compatExt xmlns:a14="http://schemas.microsoft.com/office/drawing/2010/main" spid="_x0000_s2052"/>
            </a:ext>
            <a:ext uri="{FF2B5EF4-FFF2-40B4-BE49-F238E27FC236}">
              <a16:creationId xmlns:a16="http://schemas.microsoft.com/office/drawing/2014/main" id="{EC58D9BA-7482-49B7-8D05-5FF7A2126FD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91" name="Drop Down 20" hidden="1">
          <a:extLst>
            <a:ext uri="{63B3BB69-23CF-44E3-9099-C40C66FF867C}">
              <a14:compatExt xmlns:a14="http://schemas.microsoft.com/office/drawing/2010/main" spid="_x0000_s2068"/>
            </a:ext>
            <a:ext uri="{FF2B5EF4-FFF2-40B4-BE49-F238E27FC236}">
              <a16:creationId xmlns:a16="http://schemas.microsoft.com/office/drawing/2014/main" id="{3ACAD19C-2F89-4D64-AAE9-B20418C0A15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92" name="Drop Down 24" hidden="1">
          <a:extLst>
            <a:ext uri="{63B3BB69-23CF-44E3-9099-C40C66FF867C}">
              <a14:compatExt xmlns:a14="http://schemas.microsoft.com/office/drawing/2010/main" spid="_x0000_s2072"/>
            </a:ext>
            <a:ext uri="{FF2B5EF4-FFF2-40B4-BE49-F238E27FC236}">
              <a16:creationId xmlns:a16="http://schemas.microsoft.com/office/drawing/2014/main" id="{EE641520-48A6-4EFD-9610-BF8CFB2FD6F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93" name="Drop Down 4" hidden="1">
          <a:extLst>
            <a:ext uri="{63B3BB69-23CF-44E3-9099-C40C66FF867C}">
              <a14:compatExt xmlns:a14="http://schemas.microsoft.com/office/drawing/2010/main" spid="_x0000_s2052"/>
            </a:ext>
            <a:ext uri="{FF2B5EF4-FFF2-40B4-BE49-F238E27FC236}">
              <a16:creationId xmlns:a16="http://schemas.microsoft.com/office/drawing/2014/main" id="{15D663B6-6230-42C1-86FB-2B2E793BC13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94" name="Drop Down 4" hidden="1">
          <a:extLst>
            <a:ext uri="{63B3BB69-23CF-44E3-9099-C40C66FF867C}">
              <a14:compatExt xmlns:a14="http://schemas.microsoft.com/office/drawing/2010/main" spid="_x0000_s2052"/>
            </a:ext>
            <a:ext uri="{FF2B5EF4-FFF2-40B4-BE49-F238E27FC236}">
              <a16:creationId xmlns:a16="http://schemas.microsoft.com/office/drawing/2014/main" id="{2E529101-59AA-4184-9C83-CA635CEE939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95" name="Drop Down 4" hidden="1">
          <a:extLst>
            <a:ext uri="{63B3BB69-23CF-44E3-9099-C40C66FF867C}">
              <a14:compatExt xmlns:a14="http://schemas.microsoft.com/office/drawing/2010/main" spid="_x0000_s2052"/>
            </a:ext>
            <a:ext uri="{FF2B5EF4-FFF2-40B4-BE49-F238E27FC236}">
              <a16:creationId xmlns:a16="http://schemas.microsoft.com/office/drawing/2014/main" id="{9DE3327E-032F-419C-BF59-695E08E39EC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496" name="Drop Down 4" hidden="1">
          <a:extLst>
            <a:ext uri="{63B3BB69-23CF-44E3-9099-C40C66FF867C}">
              <a14:compatExt xmlns:a14="http://schemas.microsoft.com/office/drawing/2010/main" spid="_x0000_s2052"/>
            </a:ext>
            <a:ext uri="{FF2B5EF4-FFF2-40B4-BE49-F238E27FC236}">
              <a16:creationId xmlns:a16="http://schemas.microsoft.com/office/drawing/2014/main" id="{C666F638-BE81-49F5-912C-C53598B5658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497" name="Drop Down 4" hidden="1">
          <a:extLst>
            <a:ext uri="{63B3BB69-23CF-44E3-9099-C40C66FF867C}">
              <a14:compatExt xmlns:a14="http://schemas.microsoft.com/office/drawing/2010/main" spid="_x0000_s2052"/>
            </a:ext>
            <a:ext uri="{FF2B5EF4-FFF2-40B4-BE49-F238E27FC236}">
              <a16:creationId xmlns:a16="http://schemas.microsoft.com/office/drawing/2014/main" id="{58860DE3-8125-4454-86DF-F02DAA93FD9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498" name="Drop Down 20" hidden="1">
          <a:extLst>
            <a:ext uri="{63B3BB69-23CF-44E3-9099-C40C66FF867C}">
              <a14:compatExt xmlns:a14="http://schemas.microsoft.com/office/drawing/2010/main" spid="_x0000_s2068"/>
            </a:ext>
            <a:ext uri="{FF2B5EF4-FFF2-40B4-BE49-F238E27FC236}">
              <a16:creationId xmlns:a16="http://schemas.microsoft.com/office/drawing/2014/main" id="{D09BDCD6-CDDC-4417-A923-0DBEA0B3EC5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499" name="Drop Down 24" hidden="1">
          <a:extLst>
            <a:ext uri="{63B3BB69-23CF-44E3-9099-C40C66FF867C}">
              <a14:compatExt xmlns:a14="http://schemas.microsoft.com/office/drawing/2010/main" spid="_x0000_s2072"/>
            </a:ext>
            <a:ext uri="{FF2B5EF4-FFF2-40B4-BE49-F238E27FC236}">
              <a16:creationId xmlns:a16="http://schemas.microsoft.com/office/drawing/2014/main" id="{BDC49A2D-BF12-4E8E-9AE5-E79BCF333F8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00" name="Drop Down 4" hidden="1">
          <a:extLst>
            <a:ext uri="{63B3BB69-23CF-44E3-9099-C40C66FF867C}">
              <a14:compatExt xmlns:a14="http://schemas.microsoft.com/office/drawing/2010/main" spid="_x0000_s2052"/>
            </a:ext>
            <a:ext uri="{FF2B5EF4-FFF2-40B4-BE49-F238E27FC236}">
              <a16:creationId xmlns:a16="http://schemas.microsoft.com/office/drawing/2014/main" id="{CE7A097E-6160-4DD7-B902-1A9DE126A76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01" name="Drop Down 4" hidden="1">
          <a:extLst>
            <a:ext uri="{63B3BB69-23CF-44E3-9099-C40C66FF867C}">
              <a14:compatExt xmlns:a14="http://schemas.microsoft.com/office/drawing/2010/main" spid="_x0000_s2052"/>
            </a:ext>
            <a:ext uri="{FF2B5EF4-FFF2-40B4-BE49-F238E27FC236}">
              <a16:creationId xmlns:a16="http://schemas.microsoft.com/office/drawing/2014/main" id="{58498755-E544-4FA7-ADDD-7F06382E8D9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02" name="Drop Down 4" hidden="1">
          <a:extLst>
            <a:ext uri="{63B3BB69-23CF-44E3-9099-C40C66FF867C}">
              <a14:compatExt xmlns:a14="http://schemas.microsoft.com/office/drawing/2010/main" spid="_x0000_s2052"/>
            </a:ext>
            <a:ext uri="{FF2B5EF4-FFF2-40B4-BE49-F238E27FC236}">
              <a16:creationId xmlns:a16="http://schemas.microsoft.com/office/drawing/2014/main" id="{02ED2921-99B7-481A-B9CF-EC2304F811D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03" name="Drop Down 4" hidden="1">
          <a:extLst>
            <a:ext uri="{63B3BB69-23CF-44E3-9099-C40C66FF867C}">
              <a14:compatExt xmlns:a14="http://schemas.microsoft.com/office/drawing/2010/main" spid="_x0000_s2052"/>
            </a:ext>
            <a:ext uri="{FF2B5EF4-FFF2-40B4-BE49-F238E27FC236}">
              <a16:creationId xmlns:a16="http://schemas.microsoft.com/office/drawing/2014/main" id="{F0E61273-01CE-432C-8F94-829898F8A83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04" name="Drop Down 4" hidden="1">
          <a:extLst>
            <a:ext uri="{63B3BB69-23CF-44E3-9099-C40C66FF867C}">
              <a14:compatExt xmlns:a14="http://schemas.microsoft.com/office/drawing/2010/main" spid="_x0000_s2052"/>
            </a:ext>
            <a:ext uri="{FF2B5EF4-FFF2-40B4-BE49-F238E27FC236}">
              <a16:creationId xmlns:a16="http://schemas.microsoft.com/office/drawing/2014/main" id="{3692D1F5-4231-4AF6-8615-91BBAD3054C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05" name="Drop Down 20" hidden="1">
          <a:extLst>
            <a:ext uri="{63B3BB69-23CF-44E3-9099-C40C66FF867C}">
              <a14:compatExt xmlns:a14="http://schemas.microsoft.com/office/drawing/2010/main" spid="_x0000_s2068"/>
            </a:ext>
            <a:ext uri="{FF2B5EF4-FFF2-40B4-BE49-F238E27FC236}">
              <a16:creationId xmlns:a16="http://schemas.microsoft.com/office/drawing/2014/main" id="{33871298-FEE2-498E-8D81-37E1F2CCA83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06" name="Drop Down 24" hidden="1">
          <a:extLst>
            <a:ext uri="{63B3BB69-23CF-44E3-9099-C40C66FF867C}">
              <a14:compatExt xmlns:a14="http://schemas.microsoft.com/office/drawing/2010/main" spid="_x0000_s2072"/>
            </a:ext>
            <a:ext uri="{FF2B5EF4-FFF2-40B4-BE49-F238E27FC236}">
              <a16:creationId xmlns:a16="http://schemas.microsoft.com/office/drawing/2014/main" id="{CAB5DAA8-F203-48E2-86E9-9A31430826A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07" name="Drop Down 4" hidden="1">
          <a:extLst>
            <a:ext uri="{63B3BB69-23CF-44E3-9099-C40C66FF867C}">
              <a14:compatExt xmlns:a14="http://schemas.microsoft.com/office/drawing/2010/main" spid="_x0000_s2052"/>
            </a:ext>
            <a:ext uri="{FF2B5EF4-FFF2-40B4-BE49-F238E27FC236}">
              <a16:creationId xmlns:a16="http://schemas.microsoft.com/office/drawing/2014/main" id="{E0097282-B450-4066-AD7D-0CE210968FB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08" name="Drop Down 4" hidden="1">
          <a:extLst>
            <a:ext uri="{63B3BB69-23CF-44E3-9099-C40C66FF867C}">
              <a14:compatExt xmlns:a14="http://schemas.microsoft.com/office/drawing/2010/main" spid="_x0000_s2052"/>
            </a:ext>
            <a:ext uri="{FF2B5EF4-FFF2-40B4-BE49-F238E27FC236}">
              <a16:creationId xmlns:a16="http://schemas.microsoft.com/office/drawing/2014/main" id="{FFE50292-E05D-495E-84A5-C31E7383ABE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09" name="Drop Down 4" hidden="1">
          <a:extLst>
            <a:ext uri="{63B3BB69-23CF-44E3-9099-C40C66FF867C}">
              <a14:compatExt xmlns:a14="http://schemas.microsoft.com/office/drawing/2010/main" spid="_x0000_s2052"/>
            </a:ext>
            <a:ext uri="{FF2B5EF4-FFF2-40B4-BE49-F238E27FC236}">
              <a16:creationId xmlns:a16="http://schemas.microsoft.com/office/drawing/2014/main" id="{31747DB8-9253-49A4-9A6E-0637C729D76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10" name="Drop Down 4" hidden="1">
          <a:extLst>
            <a:ext uri="{63B3BB69-23CF-44E3-9099-C40C66FF867C}">
              <a14:compatExt xmlns:a14="http://schemas.microsoft.com/office/drawing/2010/main" spid="_x0000_s2052"/>
            </a:ext>
            <a:ext uri="{FF2B5EF4-FFF2-40B4-BE49-F238E27FC236}">
              <a16:creationId xmlns:a16="http://schemas.microsoft.com/office/drawing/2014/main" id="{B987B458-7526-421E-BC45-1D0311712A6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11" name="Drop Down 4" hidden="1">
          <a:extLst>
            <a:ext uri="{63B3BB69-23CF-44E3-9099-C40C66FF867C}">
              <a14:compatExt xmlns:a14="http://schemas.microsoft.com/office/drawing/2010/main" spid="_x0000_s2052"/>
            </a:ext>
            <a:ext uri="{FF2B5EF4-FFF2-40B4-BE49-F238E27FC236}">
              <a16:creationId xmlns:a16="http://schemas.microsoft.com/office/drawing/2014/main" id="{E67B39CB-633B-4963-B014-6CA84D41EC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12" name="Drop Down 20" hidden="1">
          <a:extLst>
            <a:ext uri="{63B3BB69-23CF-44E3-9099-C40C66FF867C}">
              <a14:compatExt xmlns:a14="http://schemas.microsoft.com/office/drawing/2010/main" spid="_x0000_s2068"/>
            </a:ext>
            <a:ext uri="{FF2B5EF4-FFF2-40B4-BE49-F238E27FC236}">
              <a16:creationId xmlns:a16="http://schemas.microsoft.com/office/drawing/2014/main" id="{6693417F-16DC-4E17-AE65-2F892AC7021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13" name="Drop Down 24" hidden="1">
          <a:extLst>
            <a:ext uri="{63B3BB69-23CF-44E3-9099-C40C66FF867C}">
              <a14:compatExt xmlns:a14="http://schemas.microsoft.com/office/drawing/2010/main" spid="_x0000_s2072"/>
            </a:ext>
            <a:ext uri="{FF2B5EF4-FFF2-40B4-BE49-F238E27FC236}">
              <a16:creationId xmlns:a16="http://schemas.microsoft.com/office/drawing/2014/main" id="{AC351B97-5133-4CB8-9235-0BB0E42CD6E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14" name="Drop Down 4" hidden="1">
          <a:extLst>
            <a:ext uri="{63B3BB69-23CF-44E3-9099-C40C66FF867C}">
              <a14:compatExt xmlns:a14="http://schemas.microsoft.com/office/drawing/2010/main" spid="_x0000_s2052"/>
            </a:ext>
            <a:ext uri="{FF2B5EF4-FFF2-40B4-BE49-F238E27FC236}">
              <a16:creationId xmlns:a16="http://schemas.microsoft.com/office/drawing/2014/main" id="{9B7F3485-010C-4C6D-9FC6-3B5E8E6AF3D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15" name="Drop Down 4" hidden="1">
          <a:extLst>
            <a:ext uri="{63B3BB69-23CF-44E3-9099-C40C66FF867C}">
              <a14:compatExt xmlns:a14="http://schemas.microsoft.com/office/drawing/2010/main" spid="_x0000_s2052"/>
            </a:ext>
            <a:ext uri="{FF2B5EF4-FFF2-40B4-BE49-F238E27FC236}">
              <a16:creationId xmlns:a16="http://schemas.microsoft.com/office/drawing/2014/main" id="{922D4E15-DE86-491E-A060-9154A36DB22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16" name="Drop Down 4" hidden="1">
          <a:extLst>
            <a:ext uri="{63B3BB69-23CF-44E3-9099-C40C66FF867C}">
              <a14:compatExt xmlns:a14="http://schemas.microsoft.com/office/drawing/2010/main" spid="_x0000_s2052"/>
            </a:ext>
            <a:ext uri="{FF2B5EF4-FFF2-40B4-BE49-F238E27FC236}">
              <a16:creationId xmlns:a16="http://schemas.microsoft.com/office/drawing/2014/main" id="{A03C2B3A-90F8-4CC8-8E6B-4010015D34E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17" name="Drop Down 4" hidden="1">
          <a:extLst>
            <a:ext uri="{63B3BB69-23CF-44E3-9099-C40C66FF867C}">
              <a14:compatExt xmlns:a14="http://schemas.microsoft.com/office/drawing/2010/main" spid="_x0000_s2052"/>
            </a:ext>
            <a:ext uri="{FF2B5EF4-FFF2-40B4-BE49-F238E27FC236}">
              <a16:creationId xmlns:a16="http://schemas.microsoft.com/office/drawing/2014/main" id="{8F794147-20C7-4857-847A-8DD6AC134AA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18" name="Drop Down 4" hidden="1">
          <a:extLst>
            <a:ext uri="{63B3BB69-23CF-44E3-9099-C40C66FF867C}">
              <a14:compatExt xmlns:a14="http://schemas.microsoft.com/office/drawing/2010/main" spid="_x0000_s2052"/>
            </a:ext>
            <a:ext uri="{FF2B5EF4-FFF2-40B4-BE49-F238E27FC236}">
              <a16:creationId xmlns:a16="http://schemas.microsoft.com/office/drawing/2014/main" id="{A67F53EE-31D0-4AF5-BE73-9D7C292D20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19" name="Drop Down 20" hidden="1">
          <a:extLst>
            <a:ext uri="{63B3BB69-23CF-44E3-9099-C40C66FF867C}">
              <a14:compatExt xmlns:a14="http://schemas.microsoft.com/office/drawing/2010/main" spid="_x0000_s2068"/>
            </a:ext>
            <a:ext uri="{FF2B5EF4-FFF2-40B4-BE49-F238E27FC236}">
              <a16:creationId xmlns:a16="http://schemas.microsoft.com/office/drawing/2014/main" id="{A7DCA7A2-BA1C-439E-B262-37CBCEC31C6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20" name="Drop Down 24" hidden="1">
          <a:extLst>
            <a:ext uri="{63B3BB69-23CF-44E3-9099-C40C66FF867C}">
              <a14:compatExt xmlns:a14="http://schemas.microsoft.com/office/drawing/2010/main" spid="_x0000_s2072"/>
            </a:ext>
            <a:ext uri="{FF2B5EF4-FFF2-40B4-BE49-F238E27FC236}">
              <a16:creationId xmlns:a16="http://schemas.microsoft.com/office/drawing/2014/main" id="{399CFB6F-AEFF-45DF-99BC-47038BDB8DF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21" name="Drop Down 4" hidden="1">
          <a:extLst>
            <a:ext uri="{63B3BB69-23CF-44E3-9099-C40C66FF867C}">
              <a14:compatExt xmlns:a14="http://schemas.microsoft.com/office/drawing/2010/main" spid="_x0000_s2052"/>
            </a:ext>
            <a:ext uri="{FF2B5EF4-FFF2-40B4-BE49-F238E27FC236}">
              <a16:creationId xmlns:a16="http://schemas.microsoft.com/office/drawing/2014/main" id="{D47CEBF1-09B4-44A6-AE4A-7E987D2A983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22" name="Drop Down 4" hidden="1">
          <a:extLst>
            <a:ext uri="{63B3BB69-23CF-44E3-9099-C40C66FF867C}">
              <a14:compatExt xmlns:a14="http://schemas.microsoft.com/office/drawing/2010/main" spid="_x0000_s2052"/>
            </a:ext>
            <a:ext uri="{FF2B5EF4-FFF2-40B4-BE49-F238E27FC236}">
              <a16:creationId xmlns:a16="http://schemas.microsoft.com/office/drawing/2014/main" id="{259A0E9D-4AF9-40CF-A0DD-06B5D55A98A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23" name="Drop Down 4" hidden="1">
          <a:extLst>
            <a:ext uri="{63B3BB69-23CF-44E3-9099-C40C66FF867C}">
              <a14:compatExt xmlns:a14="http://schemas.microsoft.com/office/drawing/2010/main" spid="_x0000_s2052"/>
            </a:ext>
            <a:ext uri="{FF2B5EF4-FFF2-40B4-BE49-F238E27FC236}">
              <a16:creationId xmlns:a16="http://schemas.microsoft.com/office/drawing/2014/main" id="{70130334-9EE7-4187-B641-5FADD7A14A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24" name="Drop Down 4" hidden="1">
          <a:extLst>
            <a:ext uri="{63B3BB69-23CF-44E3-9099-C40C66FF867C}">
              <a14:compatExt xmlns:a14="http://schemas.microsoft.com/office/drawing/2010/main" spid="_x0000_s2052"/>
            </a:ext>
            <a:ext uri="{FF2B5EF4-FFF2-40B4-BE49-F238E27FC236}">
              <a16:creationId xmlns:a16="http://schemas.microsoft.com/office/drawing/2014/main" id="{2A8646B4-B59C-420A-8321-C4CC950E2D1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25" name="Drop Down 4" hidden="1">
          <a:extLst>
            <a:ext uri="{63B3BB69-23CF-44E3-9099-C40C66FF867C}">
              <a14:compatExt xmlns:a14="http://schemas.microsoft.com/office/drawing/2010/main" spid="_x0000_s2052"/>
            </a:ext>
            <a:ext uri="{FF2B5EF4-FFF2-40B4-BE49-F238E27FC236}">
              <a16:creationId xmlns:a16="http://schemas.microsoft.com/office/drawing/2014/main" id="{8AC7B8FD-1695-46E7-B370-4173BE92C27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26" name="Drop Down 20" hidden="1">
          <a:extLst>
            <a:ext uri="{63B3BB69-23CF-44E3-9099-C40C66FF867C}">
              <a14:compatExt xmlns:a14="http://schemas.microsoft.com/office/drawing/2010/main" spid="_x0000_s2068"/>
            </a:ext>
            <a:ext uri="{FF2B5EF4-FFF2-40B4-BE49-F238E27FC236}">
              <a16:creationId xmlns:a16="http://schemas.microsoft.com/office/drawing/2014/main" id="{FB426E9C-9793-4A7E-9397-3A21568205C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27" name="Drop Down 24" hidden="1">
          <a:extLst>
            <a:ext uri="{63B3BB69-23CF-44E3-9099-C40C66FF867C}">
              <a14:compatExt xmlns:a14="http://schemas.microsoft.com/office/drawing/2010/main" spid="_x0000_s2072"/>
            </a:ext>
            <a:ext uri="{FF2B5EF4-FFF2-40B4-BE49-F238E27FC236}">
              <a16:creationId xmlns:a16="http://schemas.microsoft.com/office/drawing/2014/main" id="{E2ADD8F9-593C-4EC8-BB14-9B25AA3F1AE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28" name="Drop Down 4" hidden="1">
          <a:extLst>
            <a:ext uri="{63B3BB69-23CF-44E3-9099-C40C66FF867C}">
              <a14:compatExt xmlns:a14="http://schemas.microsoft.com/office/drawing/2010/main" spid="_x0000_s2052"/>
            </a:ext>
            <a:ext uri="{FF2B5EF4-FFF2-40B4-BE49-F238E27FC236}">
              <a16:creationId xmlns:a16="http://schemas.microsoft.com/office/drawing/2014/main" id="{3F674B8A-6846-4ED3-A11B-CEE7C8770B6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29" name="Drop Down 4" hidden="1">
          <a:extLst>
            <a:ext uri="{63B3BB69-23CF-44E3-9099-C40C66FF867C}">
              <a14:compatExt xmlns:a14="http://schemas.microsoft.com/office/drawing/2010/main" spid="_x0000_s2052"/>
            </a:ext>
            <a:ext uri="{FF2B5EF4-FFF2-40B4-BE49-F238E27FC236}">
              <a16:creationId xmlns:a16="http://schemas.microsoft.com/office/drawing/2014/main" id="{01DA18AA-AE73-447A-BB05-5F0F9B2620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30" name="Drop Down 4" hidden="1">
          <a:extLst>
            <a:ext uri="{63B3BB69-23CF-44E3-9099-C40C66FF867C}">
              <a14:compatExt xmlns:a14="http://schemas.microsoft.com/office/drawing/2010/main" spid="_x0000_s2052"/>
            </a:ext>
            <a:ext uri="{FF2B5EF4-FFF2-40B4-BE49-F238E27FC236}">
              <a16:creationId xmlns:a16="http://schemas.microsoft.com/office/drawing/2014/main" id="{3018EFE7-B71B-437E-94E3-08D82900A9A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31" name="Drop Down 4" hidden="1">
          <a:extLst>
            <a:ext uri="{63B3BB69-23CF-44E3-9099-C40C66FF867C}">
              <a14:compatExt xmlns:a14="http://schemas.microsoft.com/office/drawing/2010/main" spid="_x0000_s2052"/>
            </a:ext>
            <a:ext uri="{FF2B5EF4-FFF2-40B4-BE49-F238E27FC236}">
              <a16:creationId xmlns:a16="http://schemas.microsoft.com/office/drawing/2014/main" id="{A901D88B-40B6-4EB0-9E1D-6FF7A18835F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32" name="Drop Down 4" hidden="1">
          <a:extLst>
            <a:ext uri="{63B3BB69-23CF-44E3-9099-C40C66FF867C}">
              <a14:compatExt xmlns:a14="http://schemas.microsoft.com/office/drawing/2010/main" spid="_x0000_s2052"/>
            </a:ext>
            <a:ext uri="{FF2B5EF4-FFF2-40B4-BE49-F238E27FC236}">
              <a16:creationId xmlns:a16="http://schemas.microsoft.com/office/drawing/2014/main" id="{D5DA6D81-267E-4E4A-AE76-302EE105F23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33" name="Drop Down 20" hidden="1">
          <a:extLst>
            <a:ext uri="{63B3BB69-23CF-44E3-9099-C40C66FF867C}">
              <a14:compatExt xmlns:a14="http://schemas.microsoft.com/office/drawing/2010/main" spid="_x0000_s2068"/>
            </a:ext>
            <a:ext uri="{FF2B5EF4-FFF2-40B4-BE49-F238E27FC236}">
              <a16:creationId xmlns:a16="http://schemas.microsoft.com/office/drawing/2014/main" id="{F6861585-AA20-4936-A469-ED88EB47EEC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34" name="Drop Down 24" hidden="1">
          <a:extLst>
            <a:ext uri="{63B3BB69-23CF-44E3-9099-C40C66FF867C}">
              <a14:compatExt xmlns:a14="http://schemas.microsoft.com/office/drawing/2010/main" spid="_x0000_s2072"/>
            </a:ext>
            <a:ext uri="{FF2B5EF4-FFF2-40B4-BE49-F238E27FC236}">
              <a16:creationId xmlns:a16="http://schemas.microsoft.com/office/drawing/2014/main" id="{45F8B184-380F-4F7C-8A03-F3E63635CB7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35" name="Drop Down 4" hidden="1">
          <a:extLst>
            <a:ext uri="{63B3BB69-23CF-44E3-9099-C40C66FF867C}">
              <a14:compatExt xmlns:a14="http://schemas.microsoft.com/office/drawing/2010/main" spid="_x0000_s2052"/>
            </a:ext>
            <a:ext uri="{FF2B5EF4-FFF2-40B4-BE49-F238E27FC236}">
              <a16:creationId xmlns:a16="http://schemas.microsoft.com/office/drawing/2014/main" id="{BC120758-7D5F-400F-9284-7150343A09E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36" name="Drop Down 4" hidden="1">
          <a:extLst>
            <a:ext uri="{63B3BB69-23CF-44E3-9099-C40C66FF867C}">
              <a14:compatExt xmlns:a14="http://schemas.microsoft.com/office/drawing/2010/main" spid="_x0000_s2052"/>
            </a:ext>
            <a:ext uri="{FF2B5EF4-FFF2-40B4-BE49-F238E27FC236}">
              <a16:creationId xmlns:a16="http://schemas.microsoft.com/office/drawing/2014/main" id="{DA46BFE4-51F0-4B24-8648-8D7AAF78114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37" name="Drop Down 4" hidden="1">
          <a:extLst>
            <a:ext uri="{63B3BB69-23CF-44E3-9099-C40C66FF867C}">
              <a14:compatExt xmlns:a14="http://schemas.microsoft.com/office/drawing/2010/main" spid="_x0000_s2052"/>
            </a:ext>
            <a:ext uri="{FF2B5EF4-FFF2-40B4-BE49-F238E27FC236}">
              <a16:creationId xmlns:a16="http://schemas.microsoft.com/office/drawing/2014/main" id="{2E23D53D-728D-4AE5-BF92-AEFAEC0C6F5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38" name="Drop Down 4" hidden="1">
          <a:extLst>
            <a:ext uri="{63B3BB69-23CF-44E3-9099-C40C66FF867C}">
              <a14:compatExt xmlns:a14="http://schemas.microsoft.com/office/drawing/2010/main" spid="_x0000_s2052"/>
            </a:ext>
            <a:ext uri="{FF2B5EF4-FFF2-40B4-BE49-F238E27FC236}">
              <a16:creationId xmlns:a16="http://schemas.microsoft.com/office/drawing/2014/main" id="{20BF11A7-F08B-4960-9855-26FA5F61495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39" name="Drop Down 4" hidden="1">
          <a:extLst>
            <a:ext uri="{63B3BB69-23CF-44E3-9099-C40C66FF867C}">
              <a14:compatExt xmlns:a14="http://schemas.microsoft.com/office/drawing/2010/main" spid="_x0000_s2052"/>
            </a:ext>
            <a:ext uri="{FF2B5EF4-FFF2-40B4-BE49-F238E27FC236}">
              <a16:creationId xmlns:a16="http://schemas.microsoft.com/office/drawing/2014/main" id="{EB11FC29-3E9D-44BA-9840-223B899EACC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40" name="Drop Down 20" hidden="1">
          <a:extLst>
            <a:ext uri="{63B3BB69-23CF-44E3-9099-C40C66FF867C}">
              <a14:compatExt xmlns:a14="http://schemas.microsoft.com/office/drawing/2010/main" spid="_x0000_s2068"/>
            </a:ext>
            <a:ext uri="{FF2B5EF4-FFF2-40B4-BE49-F238E27FC236}">
              <a16:creationId xmlns:a16="http://schemas.microsoft.com/office/drawing/2014/main" id="{14933494-04D6-40FD-8AA6-D3934EC5A37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41" name="Drop Down 24" hidden="1">
          <a:extLst>
            <a:ext uri="{63B3BB69-23CF-44E3-9099-C40C66FF867C}">
              <a14:compatExt xmlns:a14="http://schemas.microsoft.com/office/drawing/2010/main" spid="_x0000_s2072"/>
            </a:ext>
            <a:ext uri="{FF2B5EF4-FFF2-40B4-BE49-F238E27FC236}">
              <a16:creationId xmlns:a16="http://schemas.microsoft.com/office/drawing/2014/main" id="{AACB236A-0220-4A8A-A139-95862821F1C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42" name="Drop Down 4" hidden="1">
          <a:extLst>
            <a:ext uri="{63B3BB69-23CF-44E3-9099-C40C66FF867C}">
              <a14:compatExt xmlns:a14="http://schemas.microsoft.com/office/drawing/2010/main" spid="_x0000_s2052"/>
            </a:ext>
            <a:ext uri="{FF2B5EF4-FFF2-40B4-BE49-F238E27FC236}">
              <a16:creationId xmlns:a16="http://schemas.microsoft.com/office/drawing/2014/main" id="{E6FFB143-0165-4A8A-89DD-8621AB30F2E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43" name="Drop Down 4" hidden="1">
          <a:extLst>
            <a:ext uri="{63B3BB69-23CF-44E3-9099-C40C66FF867C}">
              <a14:compatExt xmlns:a14="http://schemas.microsoft.com/office/drawing/2010/main" spid="_x0000_s2052"/>
            </a:ext>
            <a:ext uri="{FF2B5EF4-FFF2-40B4-BE49-F238E27FC236}">
              <a16:creationId xmlns:a16="http://schemas.microsoft.com/office/drawing/2014/main" id="{D9BA8900-4CB3-4984-B194-78D2E90E8DB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44" name="Drop Down 4" hidden="1">
          <a:extLst>
            <a:ext uri="{63B3BB69-23CF-44E3-9099-C40C66FF867C}">
              <a14:compatExt xmlns:a14="http://schemas.microsoft.com/office/drawing/2010/main" spid="_x0000_s2052"/>
            </a:ext>
            <a:ext uri="{FF2B5EF4-FFF2-40B4-BE49-F238E27FC236}">
              <a16:creationId xmlns:a16="http://schemas.microsoft.com/office/drawing/2014/main" id="{E9FCFE69-F517-40BC-A80C-930A9C2C904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45" name="Drop Down 4" hidden="1">
          <a:extLst>
            <a:ext uri="{63B3BB69-23CF-44E3-9099-C40C66FF867C}">
              <a14:compatExt xmlns:a14="http://schemas.microsoft.com/office/drawing/2010/main" spid="_x0000_s2052"/>
            </a:ext>
            <a:ext uri="{FF2B5EF4-FFF2-40B4-BE49-F238E27FC236}">
              <a16:creationId xmlns:a16="http://schemas.microsoft.com/office/drawing/2014/main" id="{866B43DF-7652-4C4C-A320-D396D8EB70A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46" name="Drop Down 4" hidden="1">
          <a:extLst>
            <a:ext uri="{63B3BB69-23CF-44E3-9099-C40C66FF867C}">
              <a14:compatExt xmlns:a14="http://schemas.microsoft.com/office/drawing/2010/main" spid="_x0000_s2052"/>
            </a:ext>
            <a:ext uri="{FF2B5EF4-FFF2-40B4-BE49-F238E27FC236}">
              <a16:creationId xmlns:a16="http://schemas.microsoft.com/office/drawing/2014/main" id="{1022D2B5-45EC-4D54-93E8-B2EC4F9E6E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47" name="Drop Down 20" hidden="1">
          <a:extLst>
            <a:ext uri="{63B3BB69-23CF-44E3-9099-C40C66FF867C}">
              <a14:compatExt xmlns:a14="http://schemas.microsoft.com/office/drawing/2010/main" spid="_x0000_s2068"/>
            </a:ext>
            <a:ext uri="{FF2B5EF4-FFF2-40B4-BE49-F238E27FC236}">
              <a16:creationId xmlns:a16="http://schemas.microsoft.com/office/drawing/2014/main" id="{D508AB42-E0B3-4641-98BF-2DC3B19D287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48" name="Drop Down 24" hidden="1">
          <a:extLst>
            <a:ext uri="{63B3BB69-23CF-44E3-9099-C40C66FF867C}">
              <a14:compatExt xmlns:a14="http://schemas.microsoft.com/office/drawing/2010/main" spid="_x0000_s2072"/>
            </a:ext>
            <a:ext uri="{FF2B5EF4-FFF2-40B4-BE49-F238E27FC236}">
              <a16:creationId xmlns:a16="http://schemas.microsoft.com/office/drawing/2014/main" id="{2E6C22F7-16D5-43F6-874D-6EC17B5762C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49" name="Drop Down 4" hidden="1">
          <a:extLst>
            <a:ext uri="{63B3BB69-23CF-44E3-9099-C40C66FF867C}">
              <a14:compatExt xmlns:a14="http://schemas.microsoft.com/office/drawing/2010/main" spid="_x0000_s2052"/>
            </a:ext>
            <a:ext uri="{FF2B5EF4-FFF2-40B4-BE49-F238E27FC236}">
              <a16:creationId xmlns:a16="http://schemas.microsoft.com/office/drawing/2014/main" id="{3E45A2B9-3E96-4F6D-B73A-55609015A95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50" name="Drop Down 4" hidden="1">
          <a:extLst>
            <a:ext uri="{63B3BB69-23CF-44E3-9099-C40C66FF867C}">
              <a14:compatExt xmlns:a14="http://schemas.microsoft.com/office/drawing/2010/main" spid="_x0000_s2052"/>
            </a:ext>
            <a:ext uri="{FF2B5EF4-FFF2-40B4-BE49-F238E27FC236}">
              <a16:creationId xmlns:a16="http://schemas.microsoft.com/office/drawing/2014/main" id="{3226C881-0708-4297-B552-682ECDAC7B8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51" name="Drop Down 4" hidden="1">
          <a:extLst>
            <a:ext uri="{63B3BB69-23CF-44E3-9099-C40C66FF867C}">
              <a14:compatExt xmlns:a14="http://schemas.microsoft.com/office/drawing/2010/main" spid="_x0000_s2052"/>
            </a:ext>
            <a:ext uri="{FF2B5EF4-FFF2-40B4-BE49-F238E27FC236}">
              <a16:creationId xmlns:a16="http://schemas.microsoft.com/office/drawing/2014/main" id="{B15A1F4E-3D14-497F-9434-CB97D83CFC8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52" name="Drop Down 4" hidden="1">
          <a:extLst>
            <a:ext uri="{63B3BB69-23CF-44E3-9099-C40C66FF867C}">
              <a14:compatExt xmlns:a14="http://schemas.microsoft.com/office/drawing/2010/main" spid="_x0000_s2052"/>
            </a:ext>
            <a:ext uri="{FF2B5EF4-FFF2-40B4-BE49-F238E27FC236}">
              <a16:creationId xmlns:a16="http://schemas.microsoft.com/office/drawing/2014/main" id="{BF0D81E4-0C79-49B2-9E83-ED9F082D5A0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53" name="Drop Down 4" hidden="1">
          <a:extLst>
            <a:ext uri="{63B3BB69-23CF-44E3-9099-C40C66FF867C}">
              <a14:compatExt xmlns:a14="http://schemas.microsoft.com/office/drawing/2010/main" spid="_x0000_s2052"/>
            </a:ext>
            <a:ext uri="{FF2B5EF4-FFF2-40B4-BE49-F238E27FC236}">
              <a16:creationId xmlns:a16="http://schemas.microsoft.com/office/drawing/2014/main" id="{5D5C4464-CE75-4CCF-8C26-17995A5952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54" name="Drop Down 20" hidden="1">
          <a:extLst>
            <a:ext uri="{63B3BB69-23CF-44E3-9099-C40C66FF867C}">
              <a14:compatExt xmlns:a14="http://schemas.microsoft.com/office/drawing/2010/main" spid="_x0000_s2068"/>
            </a:ext>
            <a:ext uri="{FF2B5EF4-FFF2-40B4-BE49-F238E27FC236}">
              <a16:creationId xmlns:a16="http://schemas.microsoft.com/office/drawing/2014/main" id="{02B157C1-A205-49E8-905F-E48C2431F55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55" name="Drop Down 24" hidden="1">
          <a:extLst>
            <a:ext uri="{63B3BB69-23CF-44E3-9099-C40C66FF867C}">
              <a14:compatExt xmlns:a14="http://schemas.microsoft.com/office/drawing/2010/main" spid="_x0000_s2072"/>
            </a:ext>
            <a:ext uri="{FF2B5EF4-FFF2-40B4-BE49-F238E27FC236}">
              <a16:creationId xmlns:a16="http://schemas.microsoft.com/office/drawing/2014/main" id="{156A263E-CD96-418E-9523-23F39363C8F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56" name="Drop Down 4" hidden="1">
          <a:extLst>
            <a:ext uri="{63B3BB69-23CF-44E3-9099-C40C66FF867C}">
              <a14:compatExt xmlns:a14="http://schemas.microsoft.com/office/drawing/2010/main" spid="_x0000_s2052"/>
            </a:ext>
            <a:ext uri="{FF2B5EF4-FFF2-40B4-BE49-F238E27FC236}">
              <a16:creationId xmlns:a16="http://schemas.microsoft.com/office/drawing/2014/main" id="{1873BEFC-D2E8-4964-81F8-389AE59BA5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57" name="Drop Down 4" hidden="1">
          <a:extLst>
            <a:ext uri="{63B3BB69-23CF-44E3-9099-C40C66FF867C}">
              <a14:compatExt xmlns:a14="http://schemas.microsoft.com/office/drawing/2010/main" spid="_x0000_s2052"/>
            </a:ext>
            <a:ext uri="{FF2B5EF4-FFF2-40B4-BE49-F238E27FC236}">
              <a16:creationId xmlns:a16="http://schemas.microsoft.com/office/drawing/2014/main" id="{51F76154-BE46-46D7-8095-4A7CD126FE4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58" name="Drop Down 4" hidden="1">
          <a:extLst>
            <a:ext uri="{63B3BB69-23CF-44E3-9099-C40C66FF867C}">
              <a14:compatExt xmlns:a14="http://schemas.microsoft.com/office/drawing/2010/main" spid="_x0000_s2052"/>
            </a:ext>
            <a:ext uri="{FF2B5EF4-FFF2-40B4-BE49-F238E27FC236}">
              <a16:creationId xmlns:a16="http://schemas.microsoft.com/office/drawing/2014/main" id="{1C6D37E2-8225-4E28-88B2-A735BE3788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59" name="Drop Down 4" hidden="1">
          <a:extLst>
            <a:ext uri="{63B3BB69-23CF-44E3-9099-C40C66FF867C}">
              <a14:compatExt xmlns:a14="http://schemas.microsoft.com/office/drawing/2010/main" spid="_x0000_s2052"/>
            </a:ext>
            <a:ext uri="{FF2B5EF4-FFF2-40B4-BE49-F238E27FC236}">
              <a16:creationId xmlns:a16="http://schemas.microsoft.com/office/drawing/2014/main" id="{122B4231-297A-4FCD-A918-BB590A24272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60" name="Drop Down 4" hidden="1">
          <a:extLst>
            <a:ext uri="{63B3BB69-23CF-44E3-9099-C40C66FF867C}">
              <a14:compatExt xmlns:a14="http://schemas.microsoft.com/office/drawing/2010/main" spid="_x0000_s2052"/>
            </a:ext>
            <a:ext uri="{FF2B5EF4-FFF2-40B4-BE49-F238E27FC236}">
              <a16:creationId xmlns:a16="http://schemas.microsoft.com/office/drawing/2014/main" id="{00ED2486-CD8C-404C-B7A0-5317C4AAFED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61" name="Drop Down 20" hidden="1">
          <a:extLst>
            <a:ext uri="{63B3BB69-23CF-44E3-9099-C40C66FF867C}">
              <a14:compatExt xmlns:a14="http://schemas.microsoft.com/office/drawing/2010/main" spid="_x0000_s2068"/>
            </a:ext>
            <a:ext uri="{FF2B5EF4-FFF2-40B4-BE49-F238E27FC236}">
              <a16:creationId xmlns:a16="http://schemas.microsoft.com/office/drawing/2014/main" id="{6676DB82-008C-4E6C-8B20-6E5A6F677BE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62" name="Drop Down 24" hidden="1">
          <a:extLst>
            <a:ext uri="{63B3BB69-23CF-44E3-9099-C40C66FF867C}">
              <a14:compatExt xmlns:a14="http://schemas.microsoft.com/office/drawing/2010/main" spid="_x0000_s2072"/>
            </a:ext>
            <a:ext uri="{FF2B5EF4-FFF2-40B4-BE49-F238E27FC236}">
              <a16:creationId xmlns:a16="http://schemas.microsoft.com/office/drawing/2014/main" id="{1C60A701-6BA2-418D-85AD-AD020614C72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63" name="Drop Down 4" hidden="1">
          <a:extLst>
            <a:ext uri="{63B3BB69-23CF-44E3-9099-C40C66FF867C}">
              <a14:compatExt xmlns:a14="http://schemas.microsoft.com/office/drawing/2010/main" spid="_x0000_s2052"/>
            </a:ext>
            <a:ext uri="{FF2B5EF4-FFF2-40B4-BE49-F238E27FC236}">
              <a16:creationId xmlns:a16="http://schemas.microsoft.com/office/drawing/2014/main" id="{4B057BB5-DCC8-4F2D-BD9D-599C977F21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64" name="Drop Down 4" hidden="1">
          <a:extLst>
            <a:ext uri="{63B3BB69-23CF-44E3-9099-C40C66FF867C}">
              <a14:compatExt xmlns:a14="http://schemas.microsoft.com/office/drawing/2010/main" spid="_x0000_s2052"/>
            </a:ext>
            <a:ext uri="{FF2B5EF4-FFF2-40B4-BE49-F238E27FC236}">
              <a16:creationId xmlns:a16="http://schemas.microsoft.com/office/drawing/2014/main" id="{CFF3E701-C1DE-4D54-9B38-6E6A590B7AD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65" name="Drop Down 4" hidden="1">
          <a:extLst>
            <a:ext uri="{63B3BB69-23CF-44E3-9099-C40C66FF867C}">
              <a14:compatExt xmlns:a14="http://schemas.microsoft.com/office/drawing/2010/main" spid="_x0000_s2052"/>
            </a:ext>
            <a:ext uri="{FF2B5EF4-FFF2-40B4-BE49-F238E27FC236}">
              <a16:creationId xmlns:a16="http://schemas.microsoft.com/office/drawing/2014/main" id="{139A9C90-4C27-4CD5-9EB1-334154954A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66" name="Drop Down 4" hidden="1">
          <a:extLst>
            <a:ext uri="{63B3BB69-23CF-44E3-9099-C40C66FF867C}">
              <a14:compatExt xmlns:a14="http://schemas.microsoft.com/office/drawing/2010/main" spid="_x0000_s2052"/>
            </a:ext>
            <a:ext uri="{FF2B5EF4-FFF2-40B4-BE49-F238E27FC236}">
              <a16:creationId xmlns:a16="http://schemas.microsoft.com/office/drawing/2014/main" id="{15EBE7B7-9880-4276-B765-31B766AEF5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67" name="Drop Down 4" hidden="1">
          <a:extLst>
            <a:ext uri="{63B3BB69-23CF-44E3-9099-C40C66FF867C}">
              <a14:compatExt xmlns:a14="http://schemas.microsoft.com/office/drawing/2010/main" spid="_x0000_s2052"/>
            </a:ext>
            <a:ext uri="{FF2B5EF4-FFF2-40B4-BE49-F238E27FC236}">
              <a16:creationId xmlns:a16="http://schemas.microsoft.com/office/drawing/2014/main" id="{163D5C99-A93F-4495-A055-5F0AE379C5D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68" name="Drop Down 20" hidden="1">
          <a:extLst>
            <a:ext uri="{63B3BB69-23CF-44E3-9099-C40C66FF867C}">
              <a14:compatExt xmlns:a14="http://schemas.microsoft.com/office/drawing/2010/main" spid="_x0000_s2068"/>
            </a:ext>
            <a:ext uri="{FF2B5EF4-FFF2-40B4-BE49-F238E27FC236}">
              <a16:creationId xmlns:a16="http://schemas.microsoft.com/office/drawing/2014/main" id="{B23259CA-B160-4090-B35D-3F3629B6A22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69" name="Drop Down 24" hidden="1">
          <a:extLst>
            <a:ext uri="{63B3BB69-23CF-44E3-9099-C40C66FF867C}">
              <a14:compatExt xmlns:a14="http://schemas.microsoft.com/office/drawing/2010/main" spid="_x0000_s2072"/>
            </a:ext>
            <a:ext uri="{FF2B5EF4-FFF2-40B4-BE49-F238E27FC236}">
              <a16:creationId xmlns:a16="http://schemas.microsoft.com/office/drawing/2014/main" id="{89188812-D8AF-420B-827A-FA6E0227244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70" name="Drop Down 4" hidden="1">
          <a:extLst>
            <a:ext uri="{63B3BB69-23CF-44E3-9099-C40C66FF867C}">
              <a14:compatExt xmlns:a14="http://schemas.microsoft.com/office/drawing/2010/main" spid="_x0000_s2052"/>
            </a:ext>
            <a:ext uri="{FF2B5EF4-FFF2-40B4-BE49-F238E27FC236}">
              <a16:creationId xmlns:a16="http://schemas.microsoft.com/office/drawing/2014/main" id="{4C202D56-7F7B-4774-B7F7-89057DE4CE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71" name="Drop Down 4" hidden="1">
          <a:extLst>
            <a:ext uri="{63B3BB69-23CF-44E3-9099-C40C66FF867C}">
              <a14:compatExt xmlns:a14="http://schemas.microsoft.com/office/drawing/2010/main" spid="_x0000_s2052"/>
            </a:ext>
            <a:ext uri="{FF2B5EF4-FFF2-40B4-BE49-F238E27FC236}">
              <a16:creationId xmlns:a16="http://schemas.microsoft.com/office/drawing/2014/main" id="{19636FBB-3086-4EFD-9E9E-A5734FF4AAD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72" name="Drop Down 4" hidden="1">
          <a:extLst>
            <a:ext uri="{63B3BB69-23CF-44E3-9099-C40C66FF867C}">
              <a14:compatExt xmlns:a14="http://schemas.microsoft.com/office/drawing/2010/main" spid="_x0000_s2052"/>
            </a:ext>
            <a:ext uri="{FF2B5EF4-FFF2-40B4-BE49-F238E27FC236}">
              <a16:creationId xmlns:a16="http://schemas.microsoft.com/office/drawing/2014/main" id="{A22D4F03-CCB8-492D-BD96-48E887AB008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73" name="Drop Down 4" hidden="1">
          <a:extLst>
            <a:ext uri="{63B3BB69-23CF-44E3-9099-C40C66FF867C}">
              <a14:compatExt xmlns:a14="http://schemas.microsoft.com/office/drawing/2010/main" spid="_x0000_s2052"/>
            </a:ext>
            <a:ext uri="{FF2B5EF4-FFF2-40B4-BE49-F238E27FC236}">
              <a16:creationId xmlns:a16="http://schemas.microsoft.com/office/drawing/2014/main" id="{6A3AC5A9-CC09-4297-BD38-21C3F6F4BD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74" name="Drop Down 4" hidden="1">
          <a:extLst>
            <a:ext uri="{63B3BB69-23CF-44E3-9099-C40C66FF867C}">
              <a14:compatExt xmlns:a14="http://schemas.microsoft.com/office/drawing/2010/main" spid="_x0000_s2052"/>
            </a:ext>
            <a:ext uri="{FF2B5EF4-FFF2-40B4-BE49-F238E27FC236}">
              <a16:creationId xmlns:a16="http://schemas.microsoft.com/office/drawing/2014/main" id="{6AB27C61-29BC-414C-8014-DFFCE0C671C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75" name="Drop Down 20" hidden="1">
          <a:extLst>
            <a:ext uri="{63B3BB69-23CF-44E3-9099-C40C66FF867C}">
              <a14:compatExt xmlns:a14="http://schemas.microsoft.com/office/drawing/2010/main" spid="_x0000_s2068"/>
            </a:ext>
            <a:ext uri="{FF2B5EF4-FFF2-40B4-BE49-F238E27FC236}">
              <a16:creationId xmlns:a16="http://schemas.microsoft.com/office/drawing/2014/main" id="{F2A9F9B4-351F-46CA-9103-C65619F98FD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76" name="Drop Down 24" hidden="1">
          <a:extLst>
            <a:ext uri="{63B3BB69-23CF-44E3-9099-C40C66FF867C}">
              <a14:compatExt xmlns:a14="http://schemas.microsoft.com/office/drawing/2010/main" spid="_x0000_s2072"/>
            </a:ext>
            <a:ext uri="{FF2B5EF4-FFF2-40B4-BE49-F238E27FC236}">
              <a16:creationId xmlns:a16="http://schemas.microsoft.com/office/drawing/2014/main" id="{3611F5F8-29E7-49FA-802D-F54C4B9BF77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77" name="Drop Down 4" hidden="1">
          <a:extLst>
            <a:ext uri="{63B3BB69-23CF-44E3-9099-C40C66FF867C}">
              <a14:compatExt xmlns:a14="http://schemas.microsoft.com/office/drawing/2010/main" spid="_x0000_s2052"/>
            </a:ext>
            <a:ext uri="{FF2B5EF4-FFF2-40B4-BE49-F238E27FC236}">
              <a16:creationId xmlns:a16="http://schemas.microsoft.com/office/drawing/2014/main" id="{3D77C738-B8D5-48B0-9964-A5E854C5F2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78" name="Drop Down 4" hidden="1">
          <a:extLst>
            <a:ext uri="{63B3BB69-23CF-44E3-9099-C40C66FF867C}">
              <a14:compatExt xmlns:a14="http://schemas.microsoft.com/office/drawing/2010/main" spid="_x0000_s2052"/>
            </a:ext>
            <a:ext uri="{FF2B5EF4-FFF2-40B4-BE49-F238E27FC236}">
              <a16:creationId xmlns:a16="http://schemas.microsoft.com/office/drawing/2014/main" id="{B733EBEB-48C1-497D-B204-6BB84DFAA65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79" name="Drop Down 4" hidden="1">
          <a:extLst>
            <a:ext uri="{63B3BB69-23CF-44E3-9099-C40C66FF867C}">
              <a14:compatExt xmlns:a14="http://schemas.microsoft.com/office/drawing/2010/main" spid="_x0000_s2052"/>
            </a:ext>
            <a:ext uri="{FF2B5EF4-FFF2-40B4-BE49-F238E27FC236}">
              <a16:creationId xmlns:a16="http://schemas.microsoft.com/office/drawing/2014/main" id="{570521EB-A8FF-4409-B0D7-129FFE83159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80" name="Drop Down 4" hidden="1">
          <a:extLst>
            <a:ext uri="{63B3BB69-23CF-44E3-9099-C40C66FF867C}">
              <a14:compatExt xmlns:a14="http://schemas.microsoft.com/office/drawing/2010/main" spid="_x0000_s2052"/>
            </a:ext>
            <a:ext uri="{FF2B5EF4-FFF2-40B4-BE49-F238E27FC236}">
              <a16:creationId xmlns:a16="http://schemas.microsoft.com/office/drawing/2014/main" id="{45D5447D-5FDB-4798-BF99-F333F8D708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81" name="Drop Down 4" hidden="1">
          <a:extLst>
            <a:ext uri="{63B3BB69-23CF-44E3-9099-C40C66FF867C}">
              <a14:compatExt xmlns:a14="http://schemas.microsoft.com/office/drawing/2010/main" spid="_x0000_s2052"/>
            </a:ext>
            <a:ext uri="{FF2B5EF4-FFF2-40B4-BE49-F238E27FC236}">
              <a16:creationId xmlns:a16="http://schemas.microsoft.com/office/drawing/2014/main" id="{21748CE9-1498-41F6-9A28-ECDC43E8892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82" name="Drop Down 20" hidden="1">
          <a:extLst>
            <a:ext uri="{63B3BB69-23CF-44E3-9099-C40C66FF867C}">
              <a14:compatExt xmlns:a14="http://schemas.microsoft.com/office/drawing/2010/main" spid="_x0000_s2068"/>
            </a:ext>
            <a:ext uri="{FF2B5EF4-FFF2-40B4-BE49-F238E27FC236}">
              <a16:creationId xmlns:a16="http://schemas.microsoft.com/office/drawing/2014/main" id="{EA88BBE4-505B-42E1-8B7F-B8FB9C9BA0F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83" name="Drop Down 24" hidden="1">
          <a:extLst>
            <a:ext uri="{63B3BB69-23CF-44E3-9099-C40C66FF867C}">
              <a14:compatExt xmlns:a14="http://schemas.microsoft.com/office/drawing/2010/main" spid="_x0000_s2072"/>
            </a:ext>
            <a:ext uri="{FF2B5EF4-FFF2-40B4-BE49-F238E27FC236}">
              <a16:creationId xmlns:a16="http://schemas.microsoft.com/office/drawing/2014/main" id="{8C98AB9E-054E-4233-BDC8-CC63634EC7C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84" name="Drop Down 4" hidden="1">
          <a:extLst>
            <a:ext uri="{63B3BB69-23CF-44E3-9099-C40C66FF867C}">
              <a14:compatExt xmlns:a14="http://schemas.microsoft.com/office/drawing/2010/main" spid="_x0000_s2052"/>
            </a:ext>
            <a:ext uri="{FF2B5EF4-FFF2-40B4-BE49-F238E27FC236}">
              <a16:creationId xmlns:a16="http://schemas.microsoft.com/office/drawing/2014/main" id="{75D8ADF4-6DD1-4E5A-9626-C68775D2917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85" name="Drop Down 4" hidden="1">
          <a:extLst>
            <a:ext uri="{63B3BB69-23CF-44E3-9099-C40C66FF867C}">
              <a14:compatExt xmlns:a14="http://schemas.microsoft.com/office/drawing/2010/main" spid="_x0000_s2052"/>
            </a:ext>
            <a:ext uri="{FF2B5EF4-FFF2-40B4-BE49-F238E27FC236}">
              <a16:creationId xmlns:a16="http://schemas.microsoft.com/office/drawing/2014/main" id="{BABB4708-E671-48ED-A02B-CBA7F5882AA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86" name="Drop Down 4" hidden="1">
          <a:extLst>
            <a:ext uri="{63B3BB69-23CF-44E3-9099-C40C66FF867C}">
              <a14:compatExt xmlns:a14="http://schemas.microsoft.com/office/drawing/2010/main" spid="_x0000_s2052"/>
            </a:ext>
            <a:ext uri="{FF2B5EF4-FFF2-40B4-BE49-F238E27FC236}">
              <a16:creationId xmlns:a16="http://schemas.microsoft.com/office/drawing/2014/main" id="{86C838EF-B951-4727-B89B-88DEAFF618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87" name="Drop Down 4" hidden="1">
          <a:extLst>
            <a:ext uri="{63B3BB69-23CF-44E3-9099-C40C66FF867C}">
              <a14:compatExt xmlns:a14="http://schemas.microsoft.com/office/drawing/2010/main" spid="_x0000_s2052"/>
            </a:ext>
            <a:ext uri="{FF2B5EF4-FFF2-40B4-BE49-F238E27FC236}">
              <a16:creationId xmlns:a16="http://schemas.microsoft.com/office/drawing/2014/main" id="{17795147-D49A-45EA-8233-1CD0BF6C9EC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88" name="Drop Down 4" hidden="1">
          <a:extLst>
            <a:ext uri="{63B3BB69-23CF-44E3-9099-C40C66FF867C}">
              <a14:compatExt xmlns:a14="http://schemas.microsoft.com/office/drawing/2010/main" spid="_x0000_s2052"/>
            </a:ext>
            <a:ext uri="{FF2B5EF4-FFF2-40B4-BE49-F238E27FC236}">
              <a16:creationId xmlns:a16="http://schemas.microsoft.com/office/drawing/2014/main" id="{9EC9F823-9115-497D-B17B-754E2B82FD4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89" name="Drop Down 20" hidden="1">
          <a:extLst>
            <a:ext uri="{63B3BB69-23CF-44E3-9099-C40C66FF867C}">
              <a14:compatExt xmlns:a14="http://schemas.microsoft.com/office/drawing/2010/main" spid="_x0000_s2068"/>
            </a:ext>
            <a:ext uri="{FF2B5EF4-FFF2-40B4-BE49-F238E27FC236}">
              <a16:creationId xmlns:a16="http://schemas.microsoft.com/office/drawing/2014/main" id="{673BEDA7-30AF-42CC-BEAD-DFCB7A33CE0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90" name="Drop Down 24" hidden="1">
          <a:extLst>
            <a:ext uri="{63B3BB69-23CF-44E3-9099-C40C66FF867C}">
              <a14:compatExt xmlns:a14="http://schemas.microsoft.com/office/drawing/2010/main" spid="_x0000_s2072"/>
            </a:ext>
            <a:ext uri="{FF2B5EF4-FFF2-40B4-BE49-F238E27FC236}">
              <a16:creationId xmlns:a16="http://schemas.microsoft.com/office/drawing/2014/main" id="{3EF509AB-1D7E-48A7-BC76-0684CFFE51E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91" name="Drop Down 4" hidden="1">
          <a:extLst>
            <a:ext uri="{63B3BB69-23CF-44E3-9099-C40C66FF867C}">
              <a14:compatExt xmlns:a14="http://schemas.microsoft.com/office/drawing/2010/main" spid="_x0000_s2052"/>
            </a:ext>
            <a:ext uri="{FF2B5EF4-FFF2-40B4-BE49-F238E27FC236}">
              <a16:creationId xmlns:a16="http://schemas.microsoft.com/office/drawing/2014/main" id="{50A929F7-442F-487F-BD62-0726D1C26EF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92" name="Drop Down 4" hidden="1">
          <a:extLst>
            <a:ext uri="{63B3BB69-23CF-44E3-9099-C40C66FF867C}">
              <a14:compatExt xmlns:a14="http://schemas.microsoft.com/office/drawing/2010/main" spid="_x0000_s2052"/>
            </a:ext>
            <a:ext uri="{FF2B5EF4-FFF2-40B4-BE49-F238E27FC236}">
              <a16:creationId xmlns:a16="http://schemas.microsoft.com/office/drawing/2014/main" id="{EF6EBC70-EA03-432C-950D-3949E92CC54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93" name="Drop Down 4" hidden="1">
          <a:extLst>
            <a:ext uri="{63B3BB69-23CF-44E3-9099-C40C66FF867C}">
              <a14:compatExt xmlns:a14="http://schemas.microsoft.com/office/drawing/2010/main" spid="_x0000_s2052"/>
            </a:ext>
            <a:ext uri="{FF2B5EF4-FFF2-40B4-BE49-F238E27FC236}">
              <a16:creationId xmlns:a16="http://schemas.microsoft.com/office/drawing/2014/main" id="{B139BA86-18C1-478D-96FD-88D903E9C88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94" name="Drop Down 4" hidden="1">
          <a:extLst>
            <a:ext uri="{63B3BB69-23CF-44E3-9099-C40C66FF867C}">
              <a14:compatExt xmlns:a14="http://schemas.microsoft.com/office/drawing/2010/main" spid="_x0000_s2052"/>
            </a:ext>
            <a:ext uri="{FF2B5EF4-FFF2-40B4-BE49-F238E27FC236}">
              <a16:creationId xmlns:a16="http://schemas.microsoft.com/office/drawing/2014/main" id="{ABECE198-DB21-4E20-B833-AA96FE561F7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95" name="Drop Down 4" hidden="1">
          <a:extLst>
            <a:ext uri="{63B3BB69-23CF-44E3-9099-C40C66FF867C}">
              <a14:compatExt xmlns:a14="http://schemas.microsoft.com/office/drawing/2010/main" spid="_x0000_s2052"/>
            </a:ext>
            <a:ext uri="{FF2B5EF4-FFF2-40B4-BE49-F238E27FC236}">
              <a16:creationId xmlns:a16="http://schemas.microsoft.com/office/drawing/2014/main" id="{A26B129F-6074-455C-A0DB-A7DE494FF9D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596" name="Drop Down 20" hidden="1">
          <a:extLst>
            <a:ext uri="{63B3BB69-23CF-44E3-9099-C40C66FF867C}">
              <a14:compatExt xmlns:a14="http://schemas.microsoft.com/office/drawing/2010/main" spid="_x0000_s2068"/>
            </a:ext>
            <a:ext uri="{FF2B5EF4-FFF2-40B4-BE49-F238E27FC236}">
              <a16:creationId xmlns:a16="http://schemas.microsoft.com/office/drawing/2014/main" id="{D596F05C-0E30-4B17-A8A8-865F10E3A6D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597" name="Drop Down 24" hidden="1">
          <a:extLst>
            <a:ext uri="{63B3BB69-23CF-44E3-9099-C40C66FF867C}">
              <a14:compatExt xmlns:a14="http://schemas.microsoft.com/office/drawing/2010/main" spid="_x0000_s2072"/>
            </a:ext>
            <a:ext uri="{FF2B5EF4-FFF2-40B4-BE49-F238E27FC236}">
              <a16:creationId xmlns:a16="http://schemas.microsoft.com/office/drawing/2014/main" id="{916CC40D-C942-4D8B-8244-F034EC3B290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598" name="Drop Down 4" hidden="1">
          <a:extLst>
            <a:ext uri="{63B3BB69-23CF-44E3-9099-C40C66FF867C}">
              <a14:compatExt xmlns:a14="http://schemas.microsoft.com/office/drawing/2010/main" spid="_x0000_s2052"/>
            </a:ext>
            <a:ext uri="{FF2B5EF4-FFF2-40B4-BE49-F238E27FC236}">
              <a16:creationId xmlns:a16="http://schemas.microsoft.com/office/drawing/2014/main" id="{061261E0-C8CA-45A9-A5F5-09FF5E95A4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599" name="Drop Down 4" hidden="1">
          <a:extLst>
            <a:ext uri="{63B3BB69-23CF-44E3-9099-C40C66FF867C}">
              <a14:compatExt xmlns:a14="http://schemas.microsoft.com/office/drawing/2010/main" spid="_x0000_s2052"/>
            </a:ext>
            <a:ext uri="{FF2B5EF4-FFF2-40B4-BE49-F238E27FC236}">
              <a16:creationId xmlns:a16="http://schemas.microsoft.com/office/drawing/2014/main" id="{1C10C158-5004-48BA-BCA4-FD1F0A71682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00" name="Drop Down 4" hidden="1">
          <a:extLst>
            <a:ext uri="{63B3BB69-23CF-44E3-9099-C40C66FF867C}">
              <a14:compatExt xmlns:a14="http://schemas.microsoft.com/office/drawing/2010/main" spid="_x0000_s2052"/>
            </a:ext>
            <a:ext uri="{FF2B5EF4-FFF2-40B4-BE49-F238E27FC236}">
              <a16:creationId xmlns:a16="http://schemas.microsoft.com/office/drawing/2014/main" id="{34C064D9-ADF1-4CB2-943C-D17630D7DC1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01" name="Drop Down 4" hidden="1">
          <a:extLst>
            <a:ext uri="{63B3BB69-23CF-44E3-9099-C40C66FF867C}">
              <a14:compatExt xmlns:a14="http://schemas.microsoft.com/office/drawing/2010/main" spid="_x0000_s2052"/>
            </a:ext>
            <a:ext uri="{FF2B5EF4-FFF2-40B4-BE49-F238E27FC236}">
              <a16:creationId xmlns:a16="http://schemas.microsoft.com/office/drawing/2014/main" id="{0A4E3DF8-15FB-46B8-B74E-E6CA71FC843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02" name="Drop Down 4" hidden="1">
          <a:extLst>
            <a:ext uri="{63B3BB69-23CF-44E3-9099-C40C66FF867C}">
              <a14:compatExt xmlns:a14="http://schemas.microsoft.com/office/drawing/2010/main" spid="_x0000_s2052"/>
            </a:ext>
            <a:ext uri="{FF2B5EF4-FFF2-40B4-BE49-F238E27FC236}">
              <a16:creationId xmlns:a16="http://schemas.microsoft.com/office/drawing/2014/main" id="{4152ABE7-FB39-4D43-93DF-7C895947FC3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03" name="Drop Down 20" hidden="1">
          <a:extLst>
            <a:ext uri="{63B3BB69-23CF-44E3-9099-C40C66FF867C}">
              <a14:compatExt xmlns:a14="http://schemas.microsoft.com/office/drawing/2010/main" spid="_x0000_s2068"/>
            </a:ext>
            <a:ext uri="{FF2B5EF4-FFF2-40B4-BE49-F238E27FC236}">
              <a16:creationId xmlns:a16="http://schemas.microsoft.com/office/drawing/2014/main" id="{9FB921E1-879A-4D2B-A23D-18B0D422017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04" name="Drop Down 24" hidden="1">
          <a:extLst>
            <a:ext uri="{63B3BB69-23CF-44E3-9099-C40C66FF867C}">
              <a14:compatExt xmlns:a14="http://schemas.microsoft.com/office/drawing/2010/main" spid="_x0000_s2072"/>
            </a:ext>
            <a:ext uri="{FF2B5EF4-FFF2-40B4-BE49-F238E27FC236}">
              <a16:creationId xmlns:a16="http://schemas.microsoft.com/office/drawing/2014/main" id="{444ED7C3-4D1B-4AD7-BA03-B5463DF7AEA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05" name="Drop Down 4" hidden="1">
          <a:extLst>
            <a:ext uri="{63B3BB69-23CF-44E3-9099-C40C66FF867C}">
              <a14:compatExt xmlns:a14="http://schemas.microsoft.com/office/drawing/2010/main" spid="_x0000_s2052"/>
            </a:ext>
            <a:ext uri="{FF2B5EF4-FFF2-40B4-BE49-F238E27FC236}">
              <a16:creationId xmlns:a16="http://schemas.microsoft.com/office/drawing/2014/main" id="{FDA60AF0-522D-4724-8B9A-B1DE355A166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06" name="Drop Down 4" hidden="1">
          <a:extLst>
            <a:ext uri="{63B3BB69-23CF-44E3-9099-C40C66FF867C}">
              <a14:compatExt xmlns:a14="http://schemas.microsoft.com/office/drawing/2010/main" spid="_x0000_s2052"/>
            </a:ext>
            <a:ext uri="{FF2B5EF4-FFF2-40B4-BE49-F238E27FC236}">
              <a16:creationId xmlns:a16="http://schemas.microsoft.com/office/drawing/2014/main" id="{C26F80EB-D0DC-4FBD-BA96-A4712BB9CC6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07" name="Drop Down 4" hidden="1">
          <a:extLst>
            <a:ext uri="{63B3BB69-23CF-44E3-9099-C40C66FF867C}">
              <a14:compatExt xmlns:a14="http://schemas.microsoft.com/office/drawing/2010/main" spid="_x0000_s2052"/>
            </a:ext>
            <a:ext uri="{FF2B5EF4-FFF2-40B4-BE49-F238E27FC236}">
              <a16:creationId xmlns:a16="http://schemas.microsoft.com/office/drawing/2014/main" id="{D55D3425-F1EE-4587-A44B-20389510497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08" name="Drop Down 4" hidden="1">
          <a:extLst>
            <a:ext uri="{63B3BB69-23CF-44E3-9099-C40C66FF867C}">
              <a14:compatExt xmlns:a14="http://schemas.microsoft.com/office/drawing/2010/main" spid="_x0000_s2052"/>
            </a:ext>
            <a:ext uri="{FF2B5EF4-FFF2-40B4-BE49-F238E27FC236}">
              <a16:creationId xmlns:a16="http://schemas.microsoft.com/office/drawing/2014/main" id="{BF95ADF7-CA1E-40B8-AC05-E504A11080A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09" name="Drop Down 4" hidden="1">
          <a:extLst>
            <a:ext uri="{63B3BB69-23CF-44E3-9099-C40C66FF867C}">
              <a14:compatExt xmlns:a14="http://schemas.microsoft.com/office/drawing/2010/main" spid="_x0000_s2052"/>
            </a:ext>
            <a:ext uri="{FF2B5EF4-FFF2-40B4-BE49-F238E27FC236}">
              <a16:creationId xmlns:a16="http://schemas.microsoft.com/office/drawing/2014/main" id="{B43776FE-86A9-4879-83FD-8E5352FE47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10" name="Drop Down 20" hidden="1">
          <a:extLst>
            <a:ext uri="{63B3BB69-23CF-44E3-9099-C40C66FF867C}">
              <a14:compatExt xmlns:a14="http://schemas.microsoft.com/office/drawing/2010/main" spid="_x0000_s2068"/>
            </a:ext>
            <a:ext uri="{FF2B5EF4-FFF2-40B4-BE49-F238E27FC236}">
              <a16:creationId xmlns:a16="http://schemas.microsoft.com/office/drawing/2014/main" id="{AAD11BAE-4539-4B3D-A1A4-92855713ADA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11" name="Drop Down 24" hidden="1">
          <a:extLst>
            <a:ext uri="{63B3BB69-23CF-44E3-9099-C40C66FF867C}">
              <a14:compatExt xmlns:a14="http://schemas.microsoft.com/office/drawing/2010/main" spid="_x0000_s2072"/>
            </a:ext>
            <a:ext uri="{FF2B5EF4-FFF2-40B4-BE49-F238E27FC236}">
              <a16:creationId xmlns:a16="http://schemas.microsoft.com/office/drawing/2014/main" id="{DC5E39DB-5CE4-4285-97A9-0A09612A187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12" name="Drop Down 4" hidden="1">
          <a:extLst>
            <a:ext uri="{63B3BB69-23CF-44E3-9099-C40C66FF867C}">
              <a14:compatExt xmlns:a14="http://schemas.microsoft.com/office/drawing/2010/main" spid="_x0000_s2052"/>
            </a:ext>
            <a:ext uri="{FF2B5EF4-FFF2-40B4-BE49-F238E27FC236}">
              <a16:creationId xmlns:a16="http://schemas.microsoft.com/office/drawing/2014/main" id="{9EF82024-EAF5-4B29-981E-18CA61023E3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13" name="Drop Down 4" hidden="1">
          <a:extLst>
            <a:ext uri="{63B3BB69-23CF-44E3-9099-C40C66FF867C}">
              <a14:compatExt xmlns:a14="http://schemas.microsoft.com/office/drawing/2010/main" spid="_x0000_s2052"/>
            </a:ext>
            <a:ext uri="{FF2B5EF4-FFF2-40B4-BE49-F238E27FC236}">
              <a16:creationId xmlns:a16="http://schemas.microsoft.com/office/drawing/2014/main" id="{61754529-E000-46EF-804A-7771041F205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14" name="Drop Down 4" hidden="1">
          <a:extLst>
            <a:ext uri="{63B3BB69-23CF-44E3-9099-C40C66FF867C}">
              <a14:compatExt xmlns:a14="http://schemas.microsoft.com/office/drawing/2010/main" spid="_x0000_s2052"/>
            </a:ext>
            <a:ext uri="{FF2B5EF4-FFF2-40B4-BE49-F238E27FC236}">
              <a16:creationId xmlns:a16="http://schemas.microsoft.com/office/drawing/2014/main" id="{EA09FCEB-9C3D-48E6-8722-70935F7A6F3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15" name="Drop Down 4" hidden="1">
          <a:extLst>
            <a:ext uri="{63B3BB69-23CF-44E3-9099-C40C66FF867C}">
              <a14:compatExt xmlns:a14="http://schemas.microsoft.com/office/drawing/2010/main" spid="_x0000_s2052"/>
            </a:ext>
            <a:ext uri="{FF2B5EF4-FFF2-40B4-BE49-F238E27FC236}">
              <a16:creationId xmlns:a16="http://schemas.microsoft.com/office/drawing/2014/main" id="{4D61F252-7FFC-4571-816F-20F496D737A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16" name="Drop Down 4" hidden="1">
          <a:extLst>
            <a:ext uri="{63B3BB69-23CF-44E3-9099-C40C66FF867C}">
              <a14:compatExt xmlns:a14="http://schemas.microsoft.com/office/drawing/2010/main" spid="_x0000_s2052"/>
            </a:ext>
            <a:ext uri="{FF2B5EF4-FFF2-40B4-BE49-F238E27FC236}">
              <a16:creationId xmlns:a16="http://schemas.microsoft.com/office/drawing/2014/main" id="{D3A23BBC-2A0B-415B-B3DC-DBCE6697B9C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17" name="Drop Down 20" hidden="1">
          <a:extLst>
            <a:ext uri="{63B3BB69-23CF-44E3-9099-C40C66FF867C}">
              <a14:compatExt xmlns:a14="http://schemas.microsoft.com/office/drawing/2010/main" spid="_x0000_s2068"/>
            </a:ext>
            <a:ext uri="{FF2B5EF4-FFF2-40B4-BE49-F238E27FC236}">
              <a16:creationId xmlns:a16="http://schemas.microsoft.com/office/drawing/2014/main" id="{FFC78428-A931-4012-A1BA-CB341953CF2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18" name="Drop Down 24" hidden="1">
          <a:extLst>
            <a:ext uri="{63B3BB69-23CF-44E3-9099-C40C66FF867C}">
              <a14:compatExt xmlns:a14="http://schemas.microsoft.com/office/drawing/2010/main" spid="_x0000_s2072"/>
            </a:ext>
            <a:ext uri="{FF2B5EF4-FFF2-40B4-BE49-F238E27FC236}">
              <a16:creationId xmlns:a16="http://schemas.microsoft.com/office/drawing/2014/main" id="{A62B7257-AB57-4BBA-8F4B-20E49D5C013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19" name="Drop Down 4" hidden="1">
          <a:extLst>
            <a:ext uri="{63B3BB69-23CF-44E3-9099-C40C66FF867C}">
              <a14:compatExt xmlns:a14="http://schemas.microsoft.com/office/drawing/2010/main" spid="_x0000_s2052"/>
            </a:ext>
            <a:ext uri="{FF2B5EF4-FFF2-40B4-BE49-F238E27FC236}">
              <a16:creationId xmlns:a16="http://schemas.microsoft.com/office/drawing/2014/main" id="{BF1D1824-5062-4723-ABC2-73CABCCD92C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20" name="Drop Down 4" hidden="1">
          <a:extLst>
            <a:ext uri="{63B3BB69-23CF-44E3-9099-C40C66FF867C}">
              <a14:compatExt xmlns:a14="http://schemas.microsoft.com/office/drawing/2010/main" spid="_x0000_s2052"/>
            </a:ext>
            <a:ext uri="{FF2B5EF4-FFF2-40B4-BE49-F238E27FC236}">
              <a16:creationId xmlns:a16="http://schemas.microsoft.com/office/drawing/2014/main" id="{35681BB9-DD4E-47A3-A432-FC3E0AF8840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21" name="Drop Down 4" hidden="1">
          <a:extLst>
            <a:ext uri="{63B3BB69-23CF-44E3-9099-C40C66FF867C}">
              <a14:compatExt xmlns:a14="http://schemas.microsoft.com/office/drawing/2010/main" spid="_x0000_s2052"/>
            </a:ext>
            <a:ext uri="{FF2B5EF4-FFF2-40B4-BE49-F238E27FC236}">
              <a16:creationId xmlns:a16="http://schemas.microsoft.com/office/drawing/2014/main" id="{5EA11387-B879-4CB5-B813-7A25F4FB7CA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22" name="Drop Down 4" hidden="1">
          <a:extLst>
            <a:ext uri="{63B3BB69-23CF-44E3-9099-C40C66FF867C}">
              <a14:compatExt xmlns:a14="http://schemas.microsoft.com/office/drawing/2010/main" spid="_x0000_s2052"/>
            </a:ext>
            <a:ext uri="{FF2B5EF4-FFF2-40B4-BE49-F238E27FC236}">
              <a16:creationId xmlns:a16="http://schemas.microsoft.com/office/drawing/2014/main" id="{8D8B3072-F507-4671-89B3-AD27C28872C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23" name="Drop Down 4" hidden="1">
          <a:extLst>
            <a:ext uri="{63B3BB69-23CF-44E3-9099-C40C66FF867C}">
              <a14:compatExt xmlns:a14="http://schemas.microsoft.com/office/drawing/2010/main" spid="_x0000_s2052"/>
            </a:ext>
            <a:ext uri="{FF2B5EF4-FFF2-40B4-BE49-F238E27FC236}">
              <a16:creationId xmlns:a16="http://schemas.microsoft.com/office/drawing/2014/main" id="{E01CB18E-6A5B-41EF-AE29-17C3131935F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24" name="Drop Down 20" hidden="1">
          <a:extLst>
            <a:ext uri="{63B3BB69-23CF-44E3-9099-C40C66FF867C}">
              <a14:compatExt xmlns:a14="http://schemas.microsoft.com/office/drawing/2010/main" spid="_x0000_s2068"/>
            </a:ext>
            <a:ext uri="{FF2B5EF4-FFF2-40B4-BE49-F238E27FC236}">
              <a16:creationId xmlns:a16="http://schemas.microsoft.com/office/drawing/2014/main" id="{E0514C41-8F95-4478-AFDD-602DDBC7125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25" name="Drop Down 24" hidden="1">
          <a:extLst>
            <a:ext uri="{63B3BB69-23CF-44E3-9099-C40C66FF867C}">
              <a14:compatExt xmlns:a14="http://schemas.microsoft.com/office/drawing/2010/main" spid="_x0000_s2072"/>
            </a:ext>
            <a:ext uri="{FF2B5EF4-FFF2-40B4-BE49-F238E27FC236}">
              <a16:creationId xmlns:a16="http://schemas.microsoft.com/office/drawing/2014/main" id="{8C79B939-9916-4780-B473-C0263CF66CD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26" name="Drop Down 4" hidden="1">
          <a:extLst>
            <a:ext uri="{63B3BB69-23CF-44E3-9099-C40C66FF867C}">
              <a14:compatExt xmlns:a14="http://schemas.microsoft.com/office/drawing/2010/main" spid="_x0000_s2052"/>
            </a:ext>
            <a:ext uri="{FF2B5EF4-FFF2-40B4-BE49-F238E27FC236}">
              <a16:creationId xmlns:a16="http://schemas.microsoft.com/office/drawing/2014/main" id="{86820E94-857E-47F7-90D5-2D3FF64F80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27" name="Drop Down 4" hidden="1">
          <a:extLst>
            <a:ext uri="{63B3BB69-23CF-44E3-9099-C40C66FF867C}">
              <a14:compatExt xmlns:a14="http://schemas.microsoft.com/office/drawing/2010/main" spid="_x0000_s2052"/>
            </a:ext>
            <a:ext uri="{FF2B5EF4-FFF2-40B4-BE49-F238E27FC236}">
              <a16:creationId xmlns:a16="http://schemas.microsoft.com/office/drawing/2014/main" id="{1734715C-C49B-4121-805C-3F9758C8629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28" name="Drop Down 4" hidden="1">
          <a:extLst>
            <a:ext uri="{63B3BB69-23CF-44E3-9099-C40C66FF867C}">
              <a14:compatExt xmlns:a14="http://schemas.microsoft.com/office/drawing/2010/main" spid="_x0000_s2052"/>
            </a:ext>
            <a:ext uri="{FF2B5EF4-FFF2-40B4-BE49-F238E27FC236}">
              <a16:creationId xmlns:a16="http://schemas.microsoft.com/office/drawing/2014/main" id="{971DE970-EF2D-481A-8F16-10478A6A33D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29" name="Drop Down 4" hidden="1">
          <a:extLst>
            <a:ext uri="{63B3BB69-23CF-44E3-9099-C40C66FF867C}">
              <a14:compatExt xmlns:a14="http://schemas.microsoft.com/office/drawing/2010/main" spid="_x0000_s2052"/>
            </a:ext>
            <a:ext uri="{FF2B5EF4-FFF2-40B4-BE49-F238E27FC236}">
              <a16:creationId xmlns:a16="http://schemas.microsoft.com/office/drawing/2014/main" id="{00C8ED14-E6EA-400C-9220-F4FBE160EAA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30" name="Drop Down 4" hidden="1">
          <a:extLst>
            <a:ext uri="{63B3BB69-23CF-44E3-9099-C40C66FF867C}">
              <a14:compatExt xmlns:a14="http://schemas.microsoft.com/office/drawing/2010/main" spid="_x0000_s2052"/>
            </a:ext>
            <a:ext uri="{FF2B5EF4-FFF2-40B4-BE49-F238E27FC236}">
              <a16:creationId xmlns:a16="http://schemas.microsoft.com/office/drawing/2014/main" id="{F82D775E-707E-4459-ACF3-6635C52068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31" name="Drop Down 20" hidden="1">
          <a:extLst>
            <a:ext uri="{63B3BB69-23CF-44E3-9099-C40C66FF867C}">
              <a14:compatExt xmlns:a14="http://schemas.microsoft.com/office/drawing/2010/main" spid="_x0000_s2068"/>
            </a:ext>
            <a:ext uri="{FF2B5EF4-FFF2-40B4-BE49-F238E27FC236}">
              <a16:creationId xmlns:a16="http://schemas.microsoft.com/office/drawing/2014/main" id="{FE852CA5-4312-4C27-8159-A01BB35CA45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32" name="Drop Down 24" hidden="1">
          <a:extLst>
            <a:ext uri="{63B3BB69-23CF-44E3-9099-C40C66FF867C}">
              <a14:compatExt xmlns:a14="http://schemas.microsoft.com/office/drawing/2010/main" spid="_x0000_s2072"/>
            </a:ext>
            <a:ext uri="{FF2B5EF4-FFF2-40B4-BE49-F238E27FC236}">
              <a16:creationId xmlns:a16="http://schemas.microsoft.com/office/drawing/2014/main" id="{2692D98D-0165-4F5D-83B1-F3DF2E76A94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33" name="Drop Down 4" hidden="1">
          <a:extLst>
            <a:ext uri="{63B3BB69-23CF-44E3-9099-C40C66FF867C}">
              <a14:compatExt xmlns:a14="http://schemas.microsoft.com/office/drawing/2010/main" spid="_x0000_s2052"/>
            </a:ext>
            <a:ext uri="{FF2B5EF4-FFF2-40B4-BE49-F238E27FC236}">
              <a16:creationId xmlns:a16="http://schemas.microsoft.com/office/drawing/2014/main" id="{59DAFB92-6812-49C5-AE92-64715B18006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34" name="Drop Down 4" hidden="1">
          <a:extLst>
            <a:ext uri="{63B3BB69-23CF-44E3-9099-C40C66FF867C}">
              <a14:compatExt xmlns:a14="http://schemas.microsoft.com/office/drawing/2010/main" spid="_x0000_s2052"/>
            </a:ext>
            <a:ext uri="{FF2B5EF4-FFF2-40B4-BE49-F238E27FC236}">
              <a16:creationId xmlns:a16="http://schemas.microsoft.com/office/drawing/2014/main" id="{F7F10137-08E9-4C2A-A7F2-0A6DF8F99F4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35" name="Drop Down 4" hidden="1">
          <a:extLst>
            <a:ext uri="{63B3BB69-23CF-44E3-9099-C40C66FF867C}">
              <a14:compatExt xmlns:a14="http://schemas.microsoft.com/office/drawing/2010/main" spid="_x0000_s2052"/>
            </a:ext>
            <a:ext uri="{FF2B5EF4-FFF2-40B4-BE49-F238E27FC236}">
              <a16:creationId xmlns:a16="http://schemas.microsoft.com/office/drawing/2014/main" id="{EF73220E-729B-4AA7-8B87-720EB158178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36" name="Drop Down 4" hidden="1">
          <a:extLst>
            <a:ext uri="{63B3BB69-23CF-44E3-9099-C40C66FF867C}">
              <a14:compatExt xmlns:a14="http://schemas.microsoft.com/office/drawing/2010/main" spid="_x0000_s2052"/>
            </a:ext>
            <a:ext uri="{FF2B5EF4-FFF2-40B4-BE49-F238E27FC236}">
              <a16:creationId xmlns:a16="http://schemas.microsoft.com/office/drawing/2014/main" id="{64853BD3-8759-4837-8503-324E0BDADC4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37" name="Drop Down 4" hidden="1">
          <a:extLst>
            <a:ext uri="{63B3BB69-23CF-44E3-9099-C40C66FF867C}">
              <a14:compatExt xmlns:a14="http://schemas.microsoft.com/office/drawing/2010/main" spid="_x0000_s2052"/>
            </a:ext>
            <a:ext uri="{FF2B5EF4-FFF2-40B4-BE49-F238E27FC236}">
              <a16:creationId xmlns:a16="http://schemas.microsoft.com/office/drawing/2014/main" id="{F1CB912F-A0D5-47CA-8FC2-5272D44A26B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38" name="Drop Down 20" hidden="1">
          <a:extLst>
            <a:ext uri="{63B3BB69-23CF-44E3-9099-C40C66FF867C}">
              <a14:compatExt xmlns:a14="http://schemas.microsoft.com/office/drawing/2010/main" spid="_x0000_s2068"/>
            </a:ext>
            <a:ext uri="{FF2B5EF4-FFF2-40B4-BE49-F238E27FC236}">
              <a16:creationId xmlns:a16="http://schemas.microsoft.com/office/drawing/2014/main" id="{43D99868-DE58-4430-866E-21562A3708B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39" name="Drop Down 24" hidden="1">
          <a:extLst>
            <a:ext uri="{63B3BB69-23CF-44E3-9099-C40C66FF867C}">
              <a14:compatExt xmlns:a14="http://schemas.microsoft.com/office/drawing/2010/main" spid="_x0000_s2072"/>
            </a:ext>
            <a:ext uri="{FF2B5EF4-FFF2-40B4-BE49-F238E27FC236}">
              <a16:creationId xmlns:a16="http://schemas.microsoft.com/office/drawing/2014/main" id="{FD02A1CF-53E7-41D2-B4AB-F55DE5CD898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40" name="Drop Down 4" hidden="1">
          <a:extLst>
            <a:ext uri="{63B3BB69-23CF-44E3-9099-C40C66FF867C}">
              <a14:compatExt xmlns:a14="http://schemas.microsoft.com/office/drawing/2010/main" spid="_x0000_s2052"/>
            </a:ext>
            <a:ext uri="{FF2B5EF4-FFF2-40B4-BE49-F238E27FC236}">
              <a16:creationId xmlns:a16="http://schemas.microsoft.com/office/drawing/2014/main" id="{26DBE102-D56B-4F0B-AC51-B0CF58E0485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41" name="Drop Down 4" hidden="1">
          <a:extLst>
            <a:ext uri="{63B3BB69-23CF-44E3-9099-C40C66FF867C}">
              <a14:compatExt xmlns:a14="http://schemas.microsoft.com/office/drawing/2010/main" spid="_x0000_s2052"/>
            </a:ext>
            <a:ext uri="{FF2B5EF4-FFF2-40B4-BE49-F238E27FC236}">
              <a16:creationId xmlns:a16="http://schemas.microsoft.com/office/drawing/2014/main" id="{3A7107CB-5053-4DE0-9538-FC759FC454C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42" name="Drop Down 4" hidden="1">
          <a:extLst>
            <a:ext uri="{63B3BB69-23CF-44E3-9099-C40C66FF867C}">
              <a14:compatExt xmlns:a14="http://schemas.microsoft.com/office/drawing/2010/main" spid="_x0000_s2052"/>
            </a:ext>
            <a:ext uri="{FF2B5EF4-FFF2-40B4-BE49-F238E27FC236}">
              <a16:creationId xmlns:a16="http://schemas.microsoft.com/office/drawing/2014/main" id="{EEF73818-EC7B-4C22-ADCC-AAF0BA99595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43" name="Drop Down 4" hidden="1">
          <a:extLst>
            <a:ext uri="{63B3BB69-23CF-44E3-9099-C40C66FF867C}">
              <a14:compatExt xmlns:a14="http://schemas.microsoft.com/office/drawing/2010/main" spid="_x0000_s2052"/>
            </a:ext>
            <a:ext uri="{FF2B5EF4-FFF2-40B4-BE49-F238E27FC236}">
              <a16:creationId xmlns:a16="http://schemas.microsoft.com/office/drawing/2014/main" id="{A7E51DA3-F012-4944-BF11-5EB4B1301E7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44" name="Drop Down 4" hidden="1">
          <a:extLst>
            <a:ext uri="{63B3BB69-23CF-44E3-9099-C40C66FF867C}">
              <a14:compatExt xmlns:a14="http://schemas.microsoft.com/office/drawing/2010/main" spid="_x0000_s2052"/>
            </a:ext>
            <a:ext uri="{FF2B5EF4-FFF2-40B4-BE49-F238E27FC236}">
              <a16:creationId xmlns:a16="http://schemas.microsoft.com/office/drawing/2014/main" id="{4D6EBE55-C9B1-4C9F-BAAB-4B40B0AAE21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45" name="Drop Down 20" hidden="1">
          <a:extLst>
            <a:ext uri="{63B3BB69-23CF-44E3-9099-C40C66FF867C}">
              <a14:compatExt xmlns:a14="http://schemas.microsoft.com/office/drawing/2010/main" spid="_x0000_s2068"/>
            </a:ext>
            <a:ext uri="{FF2B5EF4-FFF2-40B4-BE49-F238E27FC236}">
              <a16:creationId xmlns:a16="http://schemas.microsoft.com/office/drawing/2014/main" id="{F0D965C4-C1FC-4511-B2FA-52C4FFFB732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46" name="Drop Down 24" hidden="1">
          <a:extLst>
            <a:ext uri="{63B3BB69-23CF-44E3-9099-C40C66FF867C}">
              <a14:compatExt xmlns:a14="http://schemas.microsoft.com/office/drawing/2010/main" spid="_x0000_s2072"/>
            </a:ext>
            <a:ext uri="{FF2B5EF4-FFF2-40B4-BE49-F238E27FC236}">
              <a16:creationId xmlns:a16="http://schemas.microsoft.com/office/drawing/2014/main" id="{FAB91E4D-E0B1-4B8E-942B-6F006DDBA60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47" name="Drop Down 4" hidden="1">
          <a:extLst>
            <a:ext uri="{63B3BB69-23CF-44E3-9099-C40C66FF867C}">
              <a14:compatExt xmlns:a14="http://schemas.microsoft.com/office/drawing/2010/main" spid="_x0000_s2052"/>
            </a:ext>
            <a:ext uri="{FF2B5EF4-FFF2-40B4-BE49-F238E27FC236}">
              <a16:creationId xmlns:a16="http://schemas.microsoft.com/office/drawing/2014/main" id="{A027CEF7-C08F-4C82-A4E6-FB9D6316459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48" name="Drop Down 4" hidden="1">
          <a:extLst>
            <a:ext uri="{63B3BB69-23CF-44E3-9099-C40C66FF867C}">
              <a14:compatExt xmlns:a14="http://schemas.microsoft.com/office/drawing/2010/main" spid="_x0000_s2052"/>
            </a:ext>
            <a:ext uri="{FF2B5EF4-FFF2-40B4-BE49-F238E27FC236}">
              <a16:creationId xmlns:a16="http://schemas.microsoft.com/office/drawing/2014/main" id="{A10DF54D-C83E-4EE7-BF67-C3C97AEA7B7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49" name="Drop Down 4" hidden="1">
          <a:extLst>
            <a:ext uri="{63B3BB69-23CF-44E3-9099-C40C66FF867C}">
              <a14:compatExt xmlns:a14="http://schemas.microsoft.com/office/drawing/2010/main" spid="_x0000_s2052"/>
            </a:ext>
            <a:ext uri="{FF2B5EF4-FFF2-40B4-BE49-F238E27FC236}">
              <a16:creationId xmlns:a16="http://schemas.microsoft.com/office/drawing/2014/main" id="{2E584239-E0E7-475C-BAD6-6783D96EEE3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50" name="Drop Down 4" hidden="1">
          <a:extLst>
            <a:ext uri="{63B3BB69-23CF-44E3-9099-C40C66FF867C}">
              <a14:compatExt xmlns:a14="http://schemas.microsoft.com/office/drawing/2010/main" spid="_x0000_s2052"/>
            </a:ext>
            <a:ext uri="{FF2B5EF4-FFF2-40B4-BE49-F238E27FC236}">
              <a16:creationId xmlns:a16="http://schemas.microsoft.com/office/drawing/2014/main" id="{4F6C6E60-42E0-4316-A232-A1DFDB46C97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51" name="Drop Down 4" hidden="1">
          <a:extLst>
            <a:ext uri="{63B3BB69-23CF-44E3-9099-C40C66FF867C}">
              <a14:compatExt xmlns:a14="http://schemas.microsoft.com/office/drawing/2010/main" spid="_x0000_s2052"/>
            </a:ext>
            <a:ext uri="{FF2B5EF4-FFF2-40B4-BE49-F238E27FC236}">
              <a16:creationId xmlns:a16="http://schemas.microsoft.com/office/drawing/2014/main" id="{646D2478-9CDC-4A30-B762-3D249EE2F8E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52" name="Drop Down 20" hidden="1">
          <a:extLst>
            <a:ext uri="{63B3BB69-23CF-44E3-9099-C40C66FF867C}">
              <a14:compatExt xmlns:a14="http://schemas.microsoft.com/office/drawing/2010/main" spid="_x0000_s2068"/>
            </a:ext>
            <a:ext uri="{FF2B5EF4-FFF2-40B4-BE49-F238E27FC236}">
              <a16:creationId xmlns:a16="http://schemas.microsoft.com/office/drawing/2014/main" id="{9B79E226-DEAA-4FF1-9998-442F7EFDB7B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53" name="Drop Down 24" hidden="1">
          <a:extLst>
            <a:ext uri="{63B3BB69-23CF-44E3-9099-C40C66FF867C}">
              <a14:compatExt xmlns:a14="http://schemas.microsoft.com/office/drawing/2010/main" spid="_x0000_s2072"/>
            </a:ext>
            <a:ext uri="{FF2B5EF4-FFF2-40B4-BE49-F238E27FC236}">
              <a16:creationId xmlns:a16="http://schemas.microsoft.com/office/drawing/2014/main" id="{AE49D204-AD15-432B-B004-A658D5105BB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54" name="Drop Down 4" hidden="1">
          <a:extLst>
            <a:ext uri="{63B3BB69-23CF-44E3-9099-C40C66FF867C}">
              <a14:compatExt xmlns:a14="http://schemas.microsoft.com/office/drawing/2010/main" spid="_x0000_s2052"/>
            </a:ext>
            <a:ext uri="{FF2B5EF4-FFF2-40B4-BE49-F238E27FC236}">
              <a16:creationId xmlns:a16="http://schemas.microsoft.com/office/drawing/2014/main" id="{3664603F-6201-48F2-A6A8-876EB615876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55" name="Drop Down 4" hidden="1">
          <a:extLst>
            <a:ext uri="{63B3BB69-23CF-44E3-9099-C40C66FF867C}">
              <a14:compatExt xmlns:a14="http://schemas.microsoft.com/office/drawing/2010/main" spid="_x0000_s2052"/>
            </a:ext>
            <a:ext uri="{FF2B5EF4-FFF2-40B4-BE49-F238E27FC236}">
              <a16:creationId xmlns:a16="http://schemas.microsoft.com/office/drawing/2014/main" id="{2B5FF9E7-6C88-4FE8-A312-3A68A98E79C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56" name="Drop Down 4" hidden="1">
          <a:extLst>
            <a:ext uri="{63B3BB69-23CF-44E3-9099-C40C66FF867C}">
              <a14:compatExt xmlns:a14="http://schemas.microsoft.com/office/drawing/2010/main" spid="_x0000_s2052"/>
            </a:ext>
            <a:ext uri="{FF2B5EF4-FFF2-40B4-BE49-F238E27FC236}">
              <a16:creationId xmlns:a16="http://schemas.microsoft.com/office/drawing/2014/main" id="{38CCA1AF-03F3-45AA-AA98-6BC19D6C4E8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57" name="Drop Down 4" hidden="1">
          <a:extLst>
            <a:ext uri="{63B3BB69-23CF-44E3-9099-C40C66FF867C}">
              <a14:compatExt xmlns:a14="http://schemas.microsoft.com/office/drawing/2010/main" spid="_x0000_s2052"/>
            </a:ext>
            <a:ext uri="{FF2B5EF4-FFF2-40B4-BE49-F238E27FC236}">
              <a16:creationId xmlns:a16="http://schemas.microsoft.com/office/drawing/2014/main" id="{6F4BF36F-D142-4B79-AB06-86E4253AA0A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58" name="Drop Down 4" hidden="1">
          <a:extLst>
            <a:ext uri="{63B3BB69-23CF-44E3-9099-C40C66FF867C}">
              <a14:compatExt xmlns:a14="http://schemas.microsoft.com/office/drawing/2010/main" spid="_x0000_s2052"/>
            </a:ext>
            <a:ext uri="{FF2B5EF4-FFF2-40B4-BE49-F238E27FC236}">
              <a16:creationId xmlns:a16="http://schemas.microsoft.com/office/drawing/2014/main" id="{F1EFC124-E056-4538-9493-CEA253208BF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59" name="Drop Down 20" hidden="1">
          <a:extLst>
            <a:ext uri="{63B3BB69-23CF-44E3-9099-C40C66FF867C}">
              <a14:compatExt xmlns:a14="http://schemas.microsoft.com/office/drawing/2010/main" spid="_x0000_s2068"/>
            </a:ext>
            <a:ext uri="{FF2B5EF4-FFF2-40B4-BE49-F238E27FC236}">
              <a16:creationId xmlns:a16="http://schemas.microsoft.com/office/drawing/2014/main" id="{75636617-7FE5-499F-B3D6-823EDBA70F3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60" name="Drop Down 24" hidden="1">
          <a:extLst>
            <a:ext uri="{63B3BB69-23CF-44E3-9099-C40C66FF867C}">
              <a14:compatExt xmlns:a14="http://schemas.microsoft.com/office/drawing/2010/main" spid="_x0000_s2072"/>
            </a:ext>
            <a:ext uri="{FF2B5EF4-FFF2-40B4-BE49-F238E27FC236}">
              <a16:creationId xmlns:a16="http://schemas.microsoft.com/office/drawing/2014/main" id="{8808099C-1F2E-4A62-9CA4-2BC0387A1FD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61" name="Drop Down 4" hidden="1">
          <a:extLst>
            <a:ext uri="{63B3BB69-23CF-44E3-9099-C40C66FF867C}">
              <a14:compatExt xmlns:a14="http://schemas.microsoft.com/office/drawing/2010/main" spid="_x0000_s2052"/>
            </a:ext>
            <a:ext uri="{FF2B5EF4-FFF2-40B4-BE49-F238E27FC236}">
              <a16:creationId xmlns:a16="http://schemas.microsoft.com/office/drawing/2014/main" id="{043DBA69-142D-4091-AA97-A2362750748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62" name="Drop Down 4" hidden="1">
          <a:extLst>
            <a:ext uri="{63B3BB69-23CF-44E3-9099-C40C66FF867C}">
              <a14:compatExt xmlns:a14="http://schemas.microsoft.com/office/drawing/2010/main" spid="_x0000_s2052"/>
            </a:ext>
            <a:ext uri="{FF2B5EF4-FFF2-40B4-BE49-F238E27FC236}">
              <a16:creationId xmlns:a16="http://schemas.microsoft.com/office/drawing/2014/main" id="{4C7C4C43-580A-41D3-9ED3-FD63059BC5F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63" name="Drop Down 4" hidden="1">
          <a:extLst>
            <a:ext uri="{63B3BB69-23CF-44E3-9099-C40C66FF867C}">
              <a14:compatExt xmlns:a14="http://schemas.microsoft.com/office/drawing/2010/main" spid="_x0000_s2052"/>
            </a:ext>
            <a:ext uri="{FF2B5EF4-FFF2-40B4-BE49-F238E27FC236}">
              <a16:creationId xmlns:a16="http://schemas.microsoft.com/office/drawing/2014/main" id="{2F574C79-523B-42D3-AB92-D4D28424B43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64" name="Drop Down 4" hidden="1">
          <a:extLst>
            <a:ext uri="{63B3BB69-23CF-44E3-9099-C40C66FF867C}">
              <a14:compatExt xmlns:a14="http://schemas.microsoft.com/office/drawing/2010/main" spid="_x0000_s2052"/>
            </a:ext>
            <a:ext uri="{FF2B5EF4-FFF2-40B4-BE49-F238E27FC236}">
              <a16:creationId xmlns:a16="http://schemas.microsoft.com/office/drawing/2014/main" id="{79332D5C-D8D4-43C2-AA47-0A6B29C6197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65" name="Drop Down 4" hidden="1">
          <a:extLst>
            <a:ext uri="{63B3BB69-23CF-44E3-9099-C40C66FF867C}">
              <a14:compatExt xmlns:a14="http://schemas.microsoft.com/office/drawing/2010/main" spid="_x0000_s2052"/>
            </a:ext>
            <a:ext uri="{FF2B5EF4-FFF2-40B4-BE49-F238E27FC236}">
              <a16:creationId xmlns:a16="http://schemas.microsoft.com/office/drawing/2014/main" id="{0B5F9C5C-C014-4D7A-8156-C779CF154D4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66" name="Drop Down 20" hidden="1">
          <a:extLst>
            <a:ext uri="{63B3BB69-23CF-44E3-9099-C40C66FF867C}">
              <a14:compatExt xmlns:a14="http://schemas.microsoft.com/office/drawing/2010/main" spid="_x0000_s2068"/>
            </a:ext>
            <a:ext uri="{FF2B5EF4-FFF2-40B4-BE49-F238E27FC236}">
              <a16:creationId xmlns:a16="http://schemas.microsoft.com/office/drawing/2014/main" id="{55AADFFA-B96B-4318-B96E-0748552B5DC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67" name="Drop Down 24" hidden="1">
          <a:extLst>
            <a:ext uri="{63B3BB69-23CF-44E3-9099-C40C66FF867C}">
              <a14:compatExt xmlns:a14="http://schemas.microsoft.com/office/drawing/2010/main" spid="_x0000_s2072"/>
            </a:ext>
            <a:ext uri="{FF2B5EF4-FFF2-40B4-BE49-F238E27FC236}">
              <a16:creationId xmlns:a16="http://schemas.microsoft.com/office/drawing/2014/main" id="{BDFB1C23-5B5F-4F5C-9221-D721870D434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68" name="Drop Down 4" hidden="1">
          <a:extLst>
            <a:ext uri="{63B3BB69-23CF-44E3-9099-C40C66FF867C}">
              <a14:compatExt xmlns:a14="http://schemas.microsoft.com/office/drawing/2010/main" spid="_x0000_s2052"/>
            </a:ext>
            <a:ext uri="{FF2B5EF4-FFF2-40B4-BE49-F238E27FC236}">
              <a16:creationId xmlns:a16="http://schemas.microsoft.com/office/drawing/2014/main" id="{5DAFB54A-21EC-41AB-9A29-DAB51234348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69" name="Drop Down 4" hidden="1">
          <a:extLst>
            <a:ext uri="{63B3BB69-23CF-44E3-9099-C40C66FF867C}">
              <a14:compatExt xmlns:a14="http://schemas.microsoft.com/office/drawing/2010/main" spid="_x0000_s2052"/>
            </a:ext>
            <a:ext uri="{FF2B5EF4-FFF2-40B4-BE49-F238E27FC236}">
              <a16:creationId xmlns:a16="http://schemas.microsoft.com/office/drawing/2014/main" id="{0C2AA304-7817-4808-8975-A9CB1887089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70" name="Drop Down 4" hidden="1">
          <a:extLst>
            <a:ext uri="{63B3BB69-23CF-44E3-9099-C40C66FF867C}">
              <a14:compatExt xmlns:a14="http://schemas.microsoft.com/office/drawing/2010/main" spid="_x0000_s2052"/>
            </a:ext>
            <a:ext uri="{FF2B5EF4-FFF2-40B4-BE49-F238E27FC236}">
              <a16:creationId xmlns:a16="http://schemas.microsoft.com/office/drawing/2014/main" id="{21CEC641-D580-442E-907C-73B2748A1ED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71" name="Drop Down 4" hidden="1">
          <a:extLst>
            <a:ext uri="{63B3BB69-23CF-44E3-9099-C40C66FF867C}">
              <a14:compatExt xmlns:a14="http://schemas.microsoft.com/office/drawing/2010/main" spid="_x0000_s2052"/>
            </a:ext>
            <a:ext uri="{FF2B5EF4-FFF2-40B4-BE49-F238E27FC236}">
              <a16:creationId xmlns:a16="http://schemas.microsoft.com/office/drawing/2014/main" id="{18A22974-1BAC-45B4-9563-D2D590B461E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72" name="Drop Down 4" hidden="1">
          <a:extLst>
            <a:ext uri="{63B3BB69-23CF-44E3-9099-C40C66FF867C}">
              <a14:compatExt xmlns:a14="http://schemas.microsoft.com/office/drawing/2010/main" spid="_x0000_s2052"/>
            </a:ext>
            <a:ext uri="{FF2B5EF4-FFF2-40B4-BE49-F238E27FC236}">
              <a16:creationId xmlns:a16="http://schemas.microsoft.com/office/drawing/2014/main" id="{5CACB8DE-455B-4B76-86E6-99B4605A5FF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73" name="Drop Down 20" hidden="1">
          <a:extLst>
            <a:ext uri="{63B3BB69-23CF-44E3-9099-C40C66FF867C}">
              <a14:compatExt xmlns:a14="http://schemas.microsoft.com/office/drawing/2010/main" spid="_x0000_s2068"/>
            </a:ext>
            <a:ext uri="{FF2B5EF4-FFF2-40B4-BE49-F238E27FC236}">
              <a16:creationId xmlns:a16="http://schemas.microsoft.com/office/drawing/2014/main" id="{092B5493-46A3-4177-AD7A-8ED4ED5ED9B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74" name="Drop Down 24" hidden="1">
          <a:extLst>
            <a:ext uri="{63B3BB69-23CF-44E3-9099-C40C66FF867C}">
              <a14:compatExt xmlns:a14="http://schemas.microsoft.com/office/drawing/2010/main" spid="_x0000_s2072"/>
            </a:ext>
            <a:ext uri="{FF2B5EF4-FFF2-40B4-BE49-F238E27FC236}">
              <a16:creationId xmlns:a16="http://schemas.microsoft.com/office/drawing/2014/main" id="{A2E51AA6-83F5-420D-B36D-623C8A62B9E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75" name="Drop Down 4" hidden="1">
          <a:extLst>
            <a:ext uri="{63B3BB69-23CF-44E3-9099-C40C66FF867C}">
              <a14:compatExt xmlns:a14="http://schemas.microsoft.com/office/drawing/2010/main" spid="_x0000_s2052"/>
            </a:ext>
            <a:ext uri="{FF2B5EF4-FFF2-40B4-BE49-F238E27FC236}">
              <a16:creationId xmlns:a16="http://schemas.microsoft.com/office/drawing/2014/main" id="{11A15CF2-C6A9-4B46-8F07-331418DA9B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76" name="Drop Down 4" hidden="1">
          <a:extLst>
            <a:ext uri="{63B3BB69-23CF-44E3-9099-C40C66FF867C}">
              <a14:compatExt xmlns:a14="http://schemas.microsoft.com/office/drawing/2010/main" spid="_x0000_s2052"/>
            </a:ext>
            <a:ext uri="{FF2B5EF4-FFF2-40B4-BE49-F238E27FC236}">
              <a16:creationId xmlns:a16="http://schemas.microsoft.com/office/drawing/2014/main" id="{A7C32E86-58FE-4100-8D23-D71F720DE3A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77" name="Drop Down 4" hidden="1">
          <a:extLst>
            <a:ext uri="{63B3BB69-23CF-44E3-9099-C40C66FF867C}">
              <a14:compatExt xmlns:a14="http://schemas.microsoft.com/office/drawing/2010/main" spid="_x0000_s2052"/>
            </a:ext>
            <a:ext uri="{FF2B5EF4-FFF2-40B4-BE49-F238E27FC236}">
              <a16:creationId xmlns:a16="http://schemas.microsoft.com/office/drawing/2014/main" id="{7E6373FF-EA35-447B-9536-EFADFB70741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78" name="Drop Down 4" hidden="1">
          <a:extLst>
            <a:ext uri="{63B3BB69-23CF-44E3-9099-C40C66FF867C}">
              <a14:compatExt xmlns:a14="http://schemas.microsoft.com/office/drawing/2010/main" spid="_x0000_s2052"/>
            </a:ext>
            <a:ext uri="{FF2B5EF4-FFF2-40B4-BE49-F238E27FC236}">
              <a16:creationId xmlns:a16="http://schemas.microsoft.com/office/drawing/2014/main" id="{85C1F00C-A9E5-410D-8249-0F6321E9530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79" name="Drop Down 4" hidden="1">
          <a:extLst>
            <a:ext uri="{63B3BB69-23CF-44E3-9099-C40C66FF867C}">
              <a14:compatExt xmlns:a14="http://schemas.microsoft.com/office/drawing/2010/main" spid="_x0000_s2052"/>
            </a:ext>
            <a:ext uri="{FF2B5EF4-FFF2-40B4-BE49-F238E27FC236}">
              <a16:creationId xmlns:a16="http://schemas.microsoft.com/office/drawing/2014/main" id="{7E883786-97CC-4675-AA56-62471F18987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80" name="Drop Down 20" hidden="1">
          <a:extLst>
            <a:ext uri="{63B3BB69-23CF-44E3-9099-C40C66FF867C}">
              <a14:compatExt xmlns:a14="http://schemas.microsoft.com/office/drawing/2010/main" spid="_x0000_s2068"/>
            </a:ext>
            <a:ext uri="{FF2B5EF4-FFF2-40B4-BE49-F238E27FC236}">
              <a16:creationId xmlns:a16="http://schemas.microsoft.com/office/drawing/2014/main" id="{65E6B256-F562-4A24-8578-A8CB938697F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81" name="Drop Down 24" hidden="1">
          <a:extLst>
            <a:ext uri="{63B3BB69-23CF-44E3-9099-C40C66FF867C}">
              <a14:compatExt xmlns:a14="http://schemas.microsoft.com/office/drawing/2010/main" spid="_x0000_s2072"/>
            </a:ext>
            <a:ext uri="{FF2B5EF4-FFF2-40B4-BE49-F238E27FC236}">
              <a16:creationId xmlns:a16="http://schemas.microsoft.com/office/drawing/2014/main" id="{D8A99660-D9A7-4FCD-B52C-22A320BB823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82" name="Drop Down 4" hidden="1">
          <a:extLst>
            <a:ext uri="{63B3BB69-23CF-44E3-9099-C40C66FF867C}">
              <a14:compatExt xmlns:a14="http://schemas.microsoft.com/office/drawing/2010/main" spid="_x0000_s2052"/>
            </a:ext>
            <a:ext uri="{FF2B5EF4-FFF2-40B4-BE49-F238E27FC236}">
              <a16:creationId xmlns:a16="http://schemas.microsoft.com/office/drawing/2014/main" id="{6282BF0F-6B30-4130-9E52-F9D8167A219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83" name="Drop Down 4" hidden="1">
          <a:extLst>
            <a:ext uri="{63B3BB69-23CF-44E3-9099-C40C66FF867C}">
              <a14:compatExt xmlns:a14="http://schemas.microsoft.com/office/drawing/2010/main" spid="_x0000_s2052"/>
            </a:ext>
            <a:ext uri="{FF2B5EF4-FFF2-40B4-BE49-F238E27FC236}">
              <a16:creationId xmlns:a16="http://schemas.microsoft.com/office/drawing/2014/main" id="{76A8E67C-58A1-4520-8123-3C4E0B06351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84" name="Drop Down 4" hidden="1">
          <a:extLst>
            <a:ext uri="{63B3BB69-23CF-44E3-9099-C40C66FF867C}">
              <a14:compatExt xmlns:a14="http://schemas.microsoft.com/office/drawing/2010/main" spid="_x0000_s2052"/>
            </a:ext>
            <a:ext uri="{FF2B5EF4-FFF2-40B4-BE49-F238E27FC236}">
              <a16:creationId xmlns:a16="http://schemas.microsoft.com/office/drawing/2014/main" id="{7CDE5E57-6C85-413A-9C84-65F5B9BBCA2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85" name="Drop Down 4" hidden="1">
          <a:extLst>
            <a:ext uri="{63B3BB69-23CF-44E3-9099-C40C66FF867C}">
              <a14:compatExt xmlns:a14="http://schemas.microsoft.com/office/drawing/2010/main" spid="_x0000_s2052"/>
            </a:ext>
            <a:ext uri="{FF2B5EF4-FFF2-40B4-BE49-F238E27FC236}">
              <a16:creationId xmlns:a16="http://schemas.microsoft.com/office/drawing/2014/main" id="{DDB2E5AB-70AD-49A1-91FA-DDD3966A97F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86" name="Drop Down 4" hidden="1">
          <a:extLst>
            <a:ext uri="{63B3BB69-23CF-44E3-9099-C40C66FF867C}">
              <a14:compatExt xmlns:a14="http://schemas.microsoft.com/office/drawing/2010/main" spid="_x0000_s2052"/>
            </a:ext>
            <a:ext uri="{FF2B5EF4-FFF2-40B4-BE49-F238E27FC236}">
              <a16:creationId xmlns:a16="http://schemas.microsoft.com/office/drawing/2014/main" id="{AAACE43E-9502-4A88-86A4-018C6A91EC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87" name="Drop Down 20" hidden="1">
          <a:extLst>
            <a:ext uri="{63B3BB69-23CF-44E3-9099-C40C66FF867C}">
              <a14:compatExt xmlns:a14="http://schemas.microsoft.com/office/drawing/2010/main" spid="_x0000_s2068"/>
            </a:ext>
            <a:ext uri="{FF2B5EF4-FFF2-40B4-BE49-F238E27FC236}">
              <a16:creationId xmlns:a16="http://schemas.microsoft.com/office/drawing/2014/main" id="{73436E77-6DDD-4332-B293-EC89F9FB19C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88" name="Drop Down 24" hidden="1">
          <a:extLst>
            <a:ext uri="{63B3BB69-23CF-44E3-9099-C40C66FF867C}">
              <a14:compatExt xmlns:a14="http://schemas.microsoft.com/office/drawing/2010/main" spid="_x0000_s2072"/>
            </a:ext>
            <a:ext uri="{FF2B5EF4-FFF2-40B4-BE49-F238E27FC236}">
              <a16:creationId xmlns:a16="http://schemas.microsoft.com/office/drawing/2014/main" id="{F44C77EE-36E4-4070-B41D-BCADF52F374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89" name="Drop Down 4" hidden="1">
          <a:extLst>
            <a:ext uri="{63B3BB69-23CF-44E3-9099-C40C66FF867C}">
              <a14:compatExt xmlns:a14="http://schemas.microsoft.com/office/drawing/2010/main" spid="_x0000_s2052"/>
            </a:ext>
            <a:ext uri="{FF2B5EF4-FFF2-40B4-BE49-F238E27FC236}">
              <a16:creationId xmlns:a16="http://schemas.microsoft.com/office/drawing/2014/main" id="{36075D50-0A75-4178-8620-9B607CCCD25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90" name="Drop Down 4" hidden="1">
          <a:extLst>
            <a:ext uri="{63B3BB69-23CF-44E3-9099-C40C66FF867C}">
              <a14:compatExt xmlns:a14="http://schemas.microsoft.com/office/drawing/2010/main" spid="_x0000_s2052"/>
            </a:ext>
            <a:ext uri="{FF2B5EF4-FFF2-40B4-BE49-F238E27FC236}">
              <a16:creationId xmlns:a16="http://schemas.microsoft.com/office/drawing/2014/main" id="{AFEE3FBE-0E89-4C44-9677-EF9994B9901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91" name="Drop Down 4" hidden="1">
          <a:extLst>
            <a:ext uri="{63B3BB69-23CF-44E3-9099-C40C66FF867C}">
              <a14:compatExt xmlns:a14="http://schemas.microsoft.com/office/drawing/2010/main" spid="_x0000_s2052"/>
            </a:ext>
            <a:ext uri="{FF2B5EF4-FFF2-40B4-BE49-F238E27FC236}">
              <a16:creationId xmlns:a16="http://schemas.microsoft.com/office/drawing/2014/main" id="{F583E43F-3F98-426F-A367-F01727AAAAB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92" name="Drop Down 4" hidden="1">
          <a:extLst>
            <a:ext uri="{63B3BB69-23CF-44E3-9099-C40C66FF867C}">
              <a14:compatExt xmlns:a14="http://schemas.microsoft.com/office/drawing/2010/main" spid="_x0000_s2052"/>
            </a:ext>
            <a:ext uri="{FF2B5EF4-FFF2-40B4-BE49-F238E27FC236}">
              <a16:creationId xmlns:a16="http://schemas.microsoft.com/office/drawing/2014/main" id="{0313ACF8-44D9-41B0-960E-C4BA64D07E6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93" name="Drop Down 4" hidden="1">
          <a:extLst>
            <a:ext uri="{63B3BB69-23CF-44E3-9099-C40C66FF867C}">
              <a14:compatExt xmlns:a14="http://schemas.microsoft.com/office/drawing/2010/main" spid="_x0000_s2052"/>
            </a:ext>
            <a:ext uri="{FF2B5EF4-FFF2-40B4-BE49-F238E27FC236}">
              <a16:creationId xmlns:a16="http://schemas.microsoft.com/office/drawing/2014/main" id="{6CAD1248-EF28-44EA-A2F5-D3ABA16A18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694" name="Drop Down 20" hidden="1">
          <a:extLst>
            <a:ext uri="{63B3BB69-23CF-44E3-9099-C40C66FF867C}">
              <a14:compatExt xmlns:a14="http://schemas.microsoft.com/office/drawing/2010/main" spid="_x0000_s2068"/>
            </a:ext>
            <a:ext uri="{FF2B5EF4-FFF2-40B4-BE49-F238E27FC236}">
              <a16:creationId xmlns:a16="http://schemas.microsoft.com/office/drawing/2014/main" id="{4286D233-1317-42F5-9D17-F5F9089585D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695" name="Drop Down 24" hidden="1">
          <a:extLst>
            <a:ext uri="{63B3BB69-23CF-44E3-9099-C40C66FF867C}">
              <a14:compatExt xmlns:a14="http://schemas.microsoft.com/office/drawing/2010/main" spid="_x0000_s2072"/>
            </a:ext>
            <a:ext uri="{FF2B5EF4-FFF2-40B4-BE49-F238E27FC236}">
              <a16:creationId xmlns:a16="http://schemas.microsoft.com/office/drawing/2014/main" id="{60DB4D84-D0F6-45E6-A517-BD06DADF801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96" name="Drop Down 4" hidden="1">
          <a:extLst>
            <a:ext uri="{63B3BB69-23CF-44E3-9099-C40C66FF867C}">
              <a14:compatExt xmlns:a14="http://schemas.microsoft.com/office/drawing/2010/main" spid="_x0000_s2052"/>
            </a:ext>
            <a:ext uri="{FF2B5EF4-FFF2-40B4-BE49-F238E27FC236}">
              <a16:creationId xmlns:a16="http://schemas.microsoft.com/office/drawing/2014/main" id="{4E2A6C22-F399-4E25-B80E-D901C934B1C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97" name="Drop Down 4" hidden="1">
          <a:extLst>
            <a:ext uri="{63B3BB69-23CF-44E3-9099-C40C66FF867C}">
              <a14:compatExt xmlns:a14="http://schemas.microsoft.com/office/drawing/2010/main" spid="_x0000_s2052"/>
            </a:ext>
            <a:ext uri="{FF2B5EF4-FFF2-40B4-BE49-F238E27FC236}">
              <a16:creationId xmlns:a16="http://schemas.microsoft.com/office/drawing/2014/main" id="{C764514D-6018-4DC7-8470-D0CEBEFBB6C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698" name="Drop Down 4" hidden="1">
          <a:extLst>
            <a:ext uri="{63B3BB69-23CF-44E3-9099-C40C66FF867C}">
              <a14:compatExt xmlns:a14="http://schemas.microsoft.com/office/drawing/2010/main" spid="_x0000_s2052"/>
            </a:ext>
            <a:ext uri="{FF2B5EF4-FFF2-40B4-BE49-F238E27FC236}">
              <a16:creationId xmlns:a16="http://schemas.microsoft.com/office/drawing/2014/main" id="{6BA06D9F-BC20-41DC-8519-3496BFC6197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699" name="Drop Down 4" hidden="1">
          <a:extLst>
            <a:ext uri="{63B3BB69-23CF-44E3-9099-C40C66FF867C}">
              <a14:compatExt xmlns:a14="http://schemas.microsoft.com/office/drawing/2010/main" spid="_x0000_s2052"/>
            </a:ext>
            <a:ext uri="{FF2B5EF4-FFF2-40B4-BE49-F238E27FC236}">
              <a16:creationId xmlns:a16="http://schemas.microsoft.com/office/drawing/2014/main" id="{1C1F1069-EE24-443F-9910-6ADC9D8AC7E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00" name="Drop Down 4" hidden="1">
          <a:extLst>
            <a:ext uri="{63B3BB69-23CF-44E3-9099-C40C66FF867C}">
              <a14:compatExt xmlns:a14="http://schemas.microsoft.com/office/drawing/2010/main" spid="_x0000_s2052"/>
            </a:ext>
            <a:ext uri="{FF2B5EF4-FFF2-40B4-BE49-F238E27FC236}">
              <a16:creationId xmlns:a16="http://schemas.microsoft.com/office/drawing/2014/main" id="{E65F5738-7FEC-43D7-A966-3ED34645E75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01" name="Drop Down 20" hidden="1">
          <a:extLst>
            <a:ext uri="{63B3BB69-23CF-44E3-9099-C40C66FF867C}">
              <a14:compatExt xmlns:a14="http://schemas.microsoft.com/office/drawing/2010/main" spid="_x0000_s2068"/>
            </a:ext>
            <a:ext uri="{FF2B5EF4-FFF2-40B4-BE49-F238E27FC236}">
              <a16:creationId xmlns:a16="http://schemas.microsoft.com/office/drawing/2014/main" id="{9BE176B1-ADDA-49E8-9932-D02A568E0A5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02" name="Drop Down 24" hidden="1">
          <a:extLst>
            <a:ext uri="{63B3BB69-23CF-44E3-9099-C40C66FF867C}">
              <a14:compatExt xmlns:a14="http://schemas.microsoft.com/office/drawing/2010/main" spid="_x0000_s2072"/>
            </a:ext>
            <a:ext uri="{FF2B5EF4-FFF2-40B4-BE49-F238E27FC236}">
              <a16:creationId xmlns:a16="http://schemas.microsoft.com/office/drawing/2014/main" id="{67D7A473-B9F0-4C26-9DAD-0B0BB51CF88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03" name="Drop Down 4" hidden="1">
          <a:extLst>
            <a:ext uri="{63B3BB69-23CF-44E3-9099-C40C66FF867C}">
              <a14:compatExt xmlns:a14="http://schemas.microsoft.com/office/drawing/2010/main" spid="_x0000_s2052"/>
            </a:ext>
            <a:ext uri="{FF2B5EF4-FFF2-40B4-BE49-F238E27FC236}">
              <a16:creationId xmlns:a16="http://schemas.microsoft.com/office/drawing/2014/main" id="{EE715603-EAB8-41E9-93A1-F5E05E8649A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04" name="Drop Down 4" hidden="1">
          <a:extLst>
            <a:ext uri="{63B3BB69-23CF-44E3-9099-C40C66FF867C}">
              <a14:compatExt xmlns:a14="http://schemas.microsoft.com/office/drawing/2010/main" spid="_x0000_s2052"/>
            </a:ext>
            <a:ext uri="{FF2B5EF4-FFF2-40B4-BE49-F238E27FC236}">
              <a16:creationId xmlns:a16="http://schemas.microsoft.com/office/drawing/2014/main" id="{E0D88931-77D4-45F5-A419-149AC69AB50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05" name="Drop Down 4" hidden="1">
          <a:extLst>
            <a:ext uri="{63B3BB69-23CF-44E3-9099-C40C66FF867C}">
              <a14:compatExt xmlns:a14="http://schemas.microsoft.com/office/drawing/2010/main" spid="_x0000_s2052"/>
            </a:ext>
            <a:ext uri="{FF2B5EF4-FFF2-40B4-BE49-F238E27FC236}">
              <a16:creationId xmlns:a16="http://schemas.microsoft.com/office/drawing/2014/main" id="{9BAE0A23-1F1D-41E4-8078-F02245122F4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06" name="Drop Down 4" hidden="1">
          <a:extLst>
            <a:ext uri="{63B3BB69-23CF-44E3-9099-C40C66FF867C}">
              <a14:compatExt xmlns:a14="http://schemas.microsoft.com/office/drawing/2010/main" spid="_x0000_s2052"/>
            </a:ext>
            <a:ext uri="{FF2B5EF4-FFF2-40B4-BE49-F238E27FC236}">
              <a16:creationId xmlns:a16="http://schemas.microsoft.com/office/drawing/2014/main" id="{8CEE9FC8-B119-4942-8CA5-76C1DACF380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07" name="Drop Down 4" hidden="1">
          <a:extLst>
            <a:ext uri="{63B3BB69-23CF-44E3-9099-C40C66FF867C}">
              <a14:compatExt xmlns:a14="http://schemas.microsoft.com/office/drawing/2010/main" spid="_x0000_s2052"/>
            </a:ext>
            <a:ext uri="{FF2B5EF4-FFF2-40B4-BE49-F238E27FC236}">
              <a16:creationId xmlns:a16="http://schemas.microsoft.com/office/drawing/2014/main" id="{C21870AE-3A3F-4F2F-9D75-5E8685F0F82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08" name="Drop Down 20" hidden="1">
          <a:extLst>
            <a:ext uri="{63B3BB69-23CF-44E3-9099-C40C66FF867C}">
              <a14:compatExt xmlns:a14="http://schemas.microsoft.com/office/drawing/2010/main" spid="_x0000_s2068"/>
            </a:ext>
            <a:ext uri="{FF2B5EF4-FFF2-40B4-BE49-F238E27FC236}">
              <a16:creationId xmlns:a16="http://schemas.microsoft.com/office/drawing/2014/main" id="{724B685C-9F0C-478C-BC8B-A6D41EF70AC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09" name="Drop Down 24" hidden="1">
          <a:extLst>
            <a:ext uri="{63B3BB69-23CF-44E3-9099-C40C66FF867C}">
              <a14:compatExt xmlns:a14="http://schemas.microsoft.com/office/drawing/2010/main" spid="_x0000_s2072"/>
            </a:ext>
            <a:ext uri="{FF2B5EF4-FFF2-40B4-BE49-F238E27FC236}">
              <a16:creationId xmlns:a16="http://schemas.microsoft.com/office/drawing/2014/main" id="{2595D4EA-8665-4C5F-94C1-69765E8E022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10" name="Drop Down 4" hidden="1">
          <a:extLst>
            <a:ext uri="{63B3BB69-23CF-44E3-9099-C40C66FF867C}">
              <a14:compatExt xmlns:a14="http://schemas.microsoft.com/office/drawing/2010/main" spid="_x0000_s2052"/>
            </a:ext>
            <a:ext uri="{FF2B5EF4-FFF2-40B4-BE49-F238E27FC236}">
              <a16:creationId xmlns:a16="http://schemas.microsoft.com/office/drawing/2014/main" id="{BB004F02-0AD4-428C-BC33-111B1BE1BE8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11" name="Drop Down 4" hidden="1">
          <a:extLst>
            <a:ext uri="{63B3BB69-23CF-44E3-9099-C40C66FF867C}">
              <a14:compatExt xmlns:a14="http://schemas.microsoft.com/office/drawing/2010/main" spid="_x0000_s2052"/>
            </a:ext>
            <a:ext uri="{FF2B5EF4-FFF2-40B4-BE49-F238E27FC236}">
              <a16:creationId xmlns:a16="http://schemas.microsoft.com/office/drawing/2014/main" id="{9D86D60B-9655-4EEF-ADA3-9620FF61DC3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12" name="Drop Down 4" hidden="1">
          <a:extLst>
            <a:ext uri="{63B3BB69-23CF-44E3-9099-C40C66FF867C}">
              <a14:compatExt xmlns:a14="http://schemas.microsoft.com/office/drawing/2010/main" spid="_x0000_s2052"/>
            </a:ext>
            <a:ext uri="{FF2B5EF4-FFF2-40B4-BE49-F238E27FC236}">
              <a16:creationId xmlns:a16="http://schemas.microsoft.com/office/drawing/2014/main" id="{FFF5A9AA-9C1D-4CE1-8844-1DF859AC3DE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13" name="Drop Down 4" hidden="1">
          <a:extLst>
            <a:ext uri="{63B3BB69-23CF-44E3-9099-C40C66FF867C}">
              <a14:compatExt xmlns:a14="http://schemas.microsoft.com/office/drawing/2010/main" spid="_x0000_s2052"/>
            </a:ext>
            <a:ext uri="{FF2B5EF4-FFF2-40B4-BE49-F238E27FC236}">
              <a16:creationId xmlns:a16="http://schemas.microsoft.com/office/drawing/2014/main" id="{83B024E3-33D8-4C3F-95D6-591CF4C7764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14" name="Drop Down 4" hidden="1">
          <a:extLst>
            <a:ext uri="{63B3BB69-23CF-44E3-9099-C40C66FF867C}">
              <a14:compatExt xmlns:a14="http://schemas.microsoft.com/office/drawing/2010/main" spid="_x0000_s2052"/>
            </a:ext>
            <a:ext uri="{FF2B5EF4-FFF2-40B4-BE49-F238E27FC236}">
              <a16:creationId xmlns:a16="http://schemas.microsoft.com/office/drawing/2014/main" id="{06515D55-973A-4167-AAB3-093C642CFDB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15" name="Drop Down 20" hidden="1">
          <a:extLst>
            <a:ext uri="{63B3BB69-23CF-44E3-9099-C40C66FF867C}">
              <a14:compatExt xmlns:a14="http://schemas.microsoft.com/office/drawing/2010/main" spid="_x0000_s2068"/>
            </a:ext>
            <a:ext uri="{FF2B5EF4-FFF2-40B4-BE49-F238E27FC236}">
              <a16:creationId xmlns:a16="http://schemas.microsoft.com/office/drawing/2014/main" id="{F90168DF-41ED-479F-B1F9-C29C5574FAD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16" name="Drop Down 24" hidden="1">
          <a:extLst>
            <a:ext uri="{63B3BB69-23CF-44E3-9099-C40C66FF867C}">
              <a14:compatExt xmlns:a14="http://schemas.microsoft.com/office/drawing/2010/main" spid="_x0000_s2072"/>
            </a:ext>
            <a:ext uri="{FF2B5EF4-FFF2-40B4-BE49-F238E27FC236}">
              <a16:creationId xmlns:a16="http://schemas.microsoft.com/office/drawing/2014/main" id="{5196E18D-F53B-4B94-8CA5-42747A6A19F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17" name="Drop Down 4" hidden="1">
          <a:extLst>
            <a:ext uri="{63B3BB69-23CF-44E3-9099-C40C66FF867C}">
              <a14:compatExt xmlns:a14="http://schemas.microsoft.com/office/drawing/2010/main" spid="_x0000_s2052"/>
            </a:ext>
            <a:ext uri="{FF2B5EF4-FFF2-40B4-BE49-F238E27FC236}">
              <a16:creationId xmlns:a16="http://schemas.microsoft.com/office/drawing/2014/main" id="{E88AFC05-C3B8-4C73-926D-6B1D4DD3DBB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18" name="Drop Down 4" hidden="1">
          <a:extLst>
            <a:ext uri="{63B3BB69-23CF-44E3-9099-C40C66FF867C}">
              <a14:compatExt xmlns:a14="http://schemas.microsoft.com/office/drawing/2010/main" spid="_x0000_s2052"/>
            </a:ext>
            <a:ext uri="{FF2B5EF4-FFF2-40B4-BE49-F238E27FC236}">
              <a16:creationId xmlns:a16="http://schemas.microsoft.com/office/drawing/2014/main" id="{F43D58DE-58D0-4884-8516-04747A83554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19" name="Drop Down 4" hidden="1">
          <a:extLst>
            <a:ext uri="{63B3BB69-23CF-44E3-9099-C40C66FF867C}">
              <a14:compatExt xmlns:a14="http://schemas.microsoft.com/office/drawing/2010/main" spid="_x0000_s2052"/>
            </a:ext>
            <a:ext uri="{FF2B5EF4-FFF2-40B4-BE49-F238E27FC236}">
              <a16:creationId xmlns:a16="http://schemas.microsoft.com/office/drawing/2014/main" id="{20773AE0-8086-41AD-884D-959B7633335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20" name="Drop Down 4" hidden="1">
          <a:extLst>
            <a:ext uri="{63B3BB69-23CF-44E3-9099-C40C66FF867C}">
              <a14:compatExt xmlns:a14="http://schemas.microsoft.com/office/drawing/2010/main" spid="_x0000_s2052"/>
            </a:ext>
            <a:ext uri="{FF2B5EF4-FFF2-40B4-BE49-F238E27FC236}">
              <a16:creationId xmlns:a16="http://schemas.microsoft.com/office/drawing/2014/main" id="{3BDAE4B8-D2A3-452E-95AB-446520820D5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21" name="Drop Down 4" hidden="1">
          <a:extLst>
            <a:ext uri="{63B3BB69-23CF-44E3-9099-C40C66FF867C}">
              <a14:compatExt xmlns:a14="http://schemas.microsoft.com/office/drawing/2010/main" spid="_x0000_s2052"/>
            </a:ext>
            <a:ext uri="{FF2B5EF4-FFF2-40B4-BE49-F238E27FC236}">
              <a16:creationId xmlns:a16="http://schemas.microsoft.com/office/drawing/2014/main" id="{28C32501-65F6-474A-AA80-55141C63FA7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22" name="Drop Down 20" hidden="1">
          <a:extLst>
            <a:ext uri="{63B3BB69-23CF-44E3-9099-C40C66FF867C}">
              <a14:compatExt xmlns:a14="http://schemas.microsoft.com/office/drawing/2010/main" spid="_x0000_s2068"/>
            </a:ext>
            <a:ext uri="{FF2B5EF4-FFF2-40B4-BE49-F238E27FC236}">
              <a16:creationId xmlns:a16="http://schemas.microsoft.com/office/drawing/2014/main" id="{95E09C54-BD78-45B8-8AE3-03C8784C373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23" name="Drop Down 24" hidden="1">
          <a:extLst>
            <a:ext uri="{63B3BB69-23CF-44E3-9099-C40C66FF867C}">
              <a14:compatExt xmlns:a14="http://schemas.microsoft.com/office/drawing/2010/main" spid="_x0000_s2072"/>
            </a:ext>
            <a:ext uri="{FF2B5EF4-FFF2-40B4-BE49-F238E27FC236}">
              <a16:creationId xmlns:a16="http://schemas.microsoft.com/office/drawing/2014/main" id="{52B3D4C9-109F-4D5A-B504-E7D455A479C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24" name="Drop Down 4" hidden="1">
          <a:extLst>
            <a:ext uri="{63B3BB69-23CF-44E3-9099-C40C66FF867C}">
              <a14:compatExt xmlns:a14="http://schemas.microsoft.com/office/drawing/2010/main" spid="_x0000_s2052"/>
            </a:ext>
            <a:ext uri="{FF2B5EF4-FFF2-40B4-BE49-F238E27FC236}">
              <a16:creationId xmlns:a16="http://schemas.microsoft.com/office/drawing/2014/main" id="{2B3BBEC9-D9F5-41A1-AA0F-FEADA6DAF33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25" name="Drop Down 4" hidden="1">
          <a:extLst>
            <a:ext uri="{63B3BB69-23CF-44E3-9099-C40C66FF867C}">
              <a14:compatExt xmlns:a14="http://schemas.microsoft.com/office/drawing/2010/main" spid="_x0000_s2052"/>
            </a:ext>
            <a:ext uri="{FF2B5EF4-FFF2-40B4-BE49-F238E27FC236}">
              <a16:creationId xmlns:a16="http://schemas.microsoft.com/office/drawing/2014/main" id="{F489F118-55BC-42BB-BE0F-FCF175D8A55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26" name="Drop Down 4" hidden="1">
          <a:extLst>
            <a:ext uri="{63B3BB69-23CF-44E3-9099-C40C66FF867C}">
              <a14:compatExt xmlns:a14="http://schemas.microsoft.com/office/drawing/2010/main" spid="_x0000_s2052"/>
            </a:ext>
            <a:ext uri="{FF2B5EF4-FFF2-40B4-BE49-F238E27FC236}">
              <a16:creationId xmlns:a16="http://schemas.microsoft.com/office/drawing/2014/main" id="{D7146301-0BD9-4047-B4BD-3A6FA97504A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27" name="Drop Down 4" hidden="1">
          <a:extLst>
            <a:ext uri="{63B3BB69-23CF-44E3-9099-C40C66FF867C}">
              <a14:compatExt xmlns:a14="http://schemas.microsoft.com/office/drawing/2010/main" spid="_x0000_s2052"/>
            </a:ext>
            <a:ext uri="{FF2B5EF4-FFF2-40B4-BE49-F238E27FC236}">
              <a16:creationId xmlns:a16="http://schemas.microsoft.com/office/drawing/2014/main" id="{D465BD28-D3EF-4F83-9ECA-D4D674A7631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28" name="Drop Down 4" hidden="1">
          <a:extLst>
            <a:ext uri="{63B3BB69-23CF-44E3-9099-C40C66FF867C}">
              <a14:compatExt xmlns:a14="http://schemas.microsoft.com/office/drawing/2010/main" spid="_x0000_s2052"/>
            </a:ext>
            <a:ext uri="{FF2B5EF4-FFF2-40B4-BE49-F238E27FC236}">
              <a16:creationId xmlns:a16="http://schemas.microsoft.com/office/drawing/2014/main" id="{C2930A94-CD3A-4AD4-B16D-EBB774916B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29" name="Drop Down 20" hidden="1">
          <a:extLst>
            <a:ext uri="{63B3BB69-23CF-44E3-9099-C40C66FF867C}">
              <a14:compatExt xmlns:a14="http://schemas.microsoft.com/office/drawing/2010/main" spid="_x0000_s2068"/>
            </a:ext>
            <a:ext uri="{FF2B5EF4-FFF2-40B4-BE49-F238E27FC236}">
              <a16:creationId xmlns:a16="http://schemas.microsoft.com/office/drawing/2014/main" id="{8EEE3243-47B5-4119-A2D3-691E2ECEEFE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30" name="Drop Down 24" hidden="1">
          <a:extLst>
            <a:ext uri="{63B3BB69-23CF-44E3-9099-C40C66FF867C}">
              <a14:compatExt xmlns:a14="http://schemas.microsoft.com/office/drawing/2010/main" spid="_x0000_s2072"/>
            </a:ext>
            <a:ext uri="{FF2B5EF4-FFF2-40B4-BE49-F238E27FC236}">
              <a16:creationId xmlns:a16="http://schemas.microsoft.com/office/drawing/2014/main" id="{7C384959-4FA6-4D54-ACC4-83B568A24F3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31" name="Drop Down 4" hidden="1">
          <a:extLst>
            <a:ext uri="{63B3BB69-23CF-44E3-9099-C40C66FF867C}">
              <a14:compatExt xmlns:a14="http://schemas.microsoft.com/office/drawing/2010/main" spid="_x0000_s2052"/>
            </a:ext>
            <a:ext uri="{FF2B5EF4-FFF2-40B4-BE49-F238E27FC236}">
              <a16:creationId xmlns:a16="http://schemas.microsoft.com/office/drawing/2014/main" id="{780A50DD-CCBA-4034-95BA-EC94D20A27C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32" name="Drop Down 4" hidden="1">
          <a:extLst>
            <a:ext uri="{63B3BB69-23CF-44E3-9099-C40C66FF867C}">
              <a14:compatExt xmlns:a14="http://schemas.microsoft.com/office/drawing/2010/main" spid="_x0000_s2052"/>
            </a:ext>
            <a:ext uri="{FF2B5EF4-FFF2-40B4-BE49-F238E27FC236}">
              <a16:creationId xmlns:a16="http://schemas.microsoft.com/office/drawing/2014/main" id="{D65E63A6-F213-444B-99F2-363A4F3FD7B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33" name="Drop Down 4" hidden="1">
          <a:extLst>
            <a:ext uri="{63B3BB69-23CF-44E3-9099-C40C66FF867C}">
              <a14:compatExt xmlns:a14="http://schemas.microsoft.com/office/drawing/2010/main" spid="_x0000_s2052"/>
            </a:ext>
            <a:ext uri="{FF2B5EF4-FFF2-40B4-BE49-F238E27FC236}">
              <a16:creationId xmlns:a16="http://schemas.microsoft.com/office/drawing/2014/main" id="{469268FF-BC34-43C8-AC3D-B06D08AD286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34" name="Drop Down 4" hidden="1">
          <a:extLst>
            <a:ext uri="{63B3BB69-23CF-44E3-9099-C40C66FF867C}">
              <a14:compatExt xmlns:a14="http://schemas.microsoft.com/office/drawing/2010/main" spid="_x0000_s2052"/>
            </a:ext>
            <a:ext uri="{FF2B5EF4-FFF2-40B4-BE49-F238E27FC236}">
              <a16:creationId xmlns:a16="http://schemas.microsoft.com/office/drawing/2014/main" id="{C7AC9736-2EE8-48AF-B0CF-74FAD49182D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35" name="Drop Down 4" hidden="1">
          <a:extLst>
            <a:ext uri="{63B3BB69-23CF-44E3-9099-C40C66FF867C}">
              <a14:compatExt xmlns:a14="http://schemas.microsoft.com/office/drawing/2010/main" spid="_x0000_s2052"/>
            </a:ext>
            <a:ext uri="{FF2B5EF4-FFF2-40B4-BE49-F238E27FC236}">
              <a16:creationId xmlns:a16="http://schemas.microsoft.com/office/drawing/2014/main" id="{3A34E9CC-A343-463F-965F-688168F94E6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36" name="Drop Down 20" hidden="1">
          <a:extLst>
            <a:ext uri="{63B3BB69-23CF-44E3-9099-C40C66FF867C}">
              <a14:compatExt xmlns:a14="http://schemas.microsoft.com/office/drawing/2010/main" spid="_x0000_s2068"/>
            </a:ext>
            <a:ext uri="{FF2B5EF4-FFF2-40B4-BE49-F238E27FC236}">
              <a16:creationId xmlns:a16="http://schemas.microsoft.com/office/drawing/2014/main" id="{AA1DBDA4-B071-4A2B-A56E-AC343BE74D8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37" name="Drop Down 24" hidden="1">
          <a:extLst>
            <a:ext uri="{63B3BB69-23CF-44E3-9099-C40C66FF867C}">
              <a14:compatExt xmlns:a14="http://schemas.microsoft.com/office/drawing/2010/main" spid="_x0000_s2072"/>
            </a:ext>
            <a:ext uri="{FF2B5EF4-FFF2-40B4-BE49-F238E27FC236}">
              <a16:creationId xmlns:a16="http://schemas.microsoft.com/office/drawing/2014/main" id="{C9A295BF-2240-4450-A2A0-B7D2158D2FF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38" name="Drop Down 4" hidden="1">
          <a:extLst>
            <a:ext uri="{63B3BB69-23CF-44E3-9099-C40C66FF867C}">
              <a14:compatExt xmlns:a14="http://schemas.microsoft.com/office/drawing/2010/main" spid="_x0000_s2052"/>
            </a:ext>
            <a:ext uri="{FF2B5EF4-FFF2-40B4-BE49-F238E27FC236}">
              <a16:creationId xmlns:a16="http://schemas.microsoft.com/office/drawing/2014/main" id="{7C928612-6FA9-4247-A8C5-300A906C064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39" name="Drop Down 4" hidden="1">
          <a:extLst>
            <a:ext uri="{63B3BB69-23CF-44E3-9099-C40C66FF867C}">
              <a14:compatExt xmlns:a14="http://schemas.microsoft.com/office/drawing/2010/main" spid="_x0000_s2052"/>
            </a:ext>
            <a:ext uri="{FF2B5EF4-FFF2-40B4-BE49-F238E27FC236}">
              <a16:creationId xmlns:a16="http://schemas.microsoft.com/office/drawing/2014/main" id="{288C30FD-3C81-435B-88C6-553C6FD1D1C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40" name="Drop Down 4" hidden="1">
          <a:extLst>
            <a:ext uri="{63B3BB69-23CF-44E3-9099-C40C66FF867C}">
              <a14:compatExt xmlns:a14="http://schemas.microsoft.com/office/drawing/2010/main" spid="_x0000_s2052"/>
            </a:ext>
            <a:ext uri="{FF2B5EF4-FFF2-40B4-BE49-F238E27FC236}">
              <a16:creationId xmlns:a16="http://schemas.microsoft.com/office/drawing/2014/main" id="{D3190669-9118-4037-A980-886BC0B9D22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41" name="Drop Down 4" hidden="1">
          <a:extLst>
            <a:ext uri="{63B3BB69-23CF-44E3-9099-C40C66FF867C}">
              <a14:compatExt xmlns:a14="http://schemas.microsoft.com/office/drawing/2010/main" spid="_x0000_s2052"/>
            </a:ext>
            <a:ext uri="{FF2B5EF4-FFF2-40B4-BE49-F238E27FC236}">
              <a16:creationId xmlns:a16="http://schemas.microsoft.com/office/drawing/2014/main" id="{526351E3-AD13-43CB-9B0D-4FDD297A269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42" name="Drop Down 4" hidden="1">
          <a:extLst>
            <a:ext uri="{63B3BB69-23CF-44E3-9099-C40C66FF867C}">
              <a14:compatExt xmlns:a14="http://schemas.microsoft.com/office/drawing/2010/main" spid="_x0000_s2052"/>
            </a:ext>
            <a:ext uri="{FF2B5EF4-FFF2-40B4-BE49-F238E27FC236}">
              <a16:creationId xmlns:a16="http://schemas.microsoft.com/office/drawing/2014/main" id="{7785ACE6-5D18-44D1-BD7A-5A8B8B3681E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43" name="Drop Down 20" hidden="1">
          <a:extLst>
            <a:ext uri="{63B3BB69-23CF-44E3-9099-C40C66FF867C}">
              <a14:compatExt xmlns:a14="http://schemas.microsoft.com/office/drawing/2010/main" spid="_x0000_s2068"/>
            </a:ext>
            <a:ext uri="{FF2B5EF4-FFF2-40B4-BE49-F238E27FC236}">
              <a16:creationId xmlns:a16="http://schemas.microsoft.com/office/drawing/2014/main" id="{C2760501-536B-41B5-8281-ECB50BE5E7D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44" name="Drop Down 24" hidden="1">
          <a:extLst>
            <a:ext uri="{63B3BB69-23CF-44E3-9099-C40C66FF867C}">
              <a14:compatExt xmlns:a14="http://schemas.microsoft.com/office/drawing/2010/main" spid="_x0000_s2072"/>
            </a:ext>
            <a:ext uri="{FF2B5EF4-FFF2-40B4-BE49-F238E27FC236}">
              <a16:creationId xmlns:a16="http://schemas.microsoft.com/office/drawing/2014/main" id="{2636C121-0594-4DB8-AE0F-5887CF9AB1D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45" name="Drop Down 4" hidden="1">
          <a:extLst>
            <a:ext uri="{63B3BB69-23CF-44E3-9099-C40C66FF867C}">
              <a14:compatExt xmlns:a14="http://schemas.microsoft.com/office/drawing/2010/main" spid="_x0000_s2052"/>
            </a:ext>
            <a:ext uri="{FF2B5EF4-FFF2-40B4-BE49-F238E27FC236}">
              <a16:creationId xmlns:a16="http://schemas.microsoft.com/office/drawing/2014/main" id="{FA1C9719-8EAD-48EF-ACF3-9D9AF66F13C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46" name="Drop Down 4" hidden="1">
          <a:extLst>
            <a:ext uri="{63B3BB69-23CF-44E3-9099-C40C66FF867C}">
              <a14:compatExt xmlns:a14="http://schemas.microsoft.com/office/drawing/2010/main" spid="_x0000_s2052"/>
            </a:ext>
            <a:ext uri="{FF2B5EF4-FFF2-40B4-BE49-F238E27FC236}">
              <a16:creationId xmlns:a16="http://schemas.microsoft.com/office/drawing/2014/main" id="{19B0662F-D7C3-4651-918E-E7D6A140E2F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47" name="Drop Down 4" hidden="1">
          <a:extLst>
            <a:ext uri="{63B3BB69-23CF-44E3-9099-C40C66FF867C}">
              <a14:compatExt xmlns:a14="http://schemas.microsoft.com/office/drawing/2010/main" spid="_x0000_s2052"/>
            </a:ext>
            <a:ext uri="{FF2B5EF4-FFF2-40B4-BE49-F238E27FC236}">
              <a16:creationId xmlns:a16="http://schemas.microsoft.com/office/drawing/2014/main" id="{D425A837-14B9-42EA-B5B7-AB7E48D8E8D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48" name="Drop Down 4" hidden="1">
          <a:extLst>
            <a:ext uri="{63B3BB69-23CF-44E3-9099-C40C66FF867C}">
              <a14:compatExt xmlns:a14="http://schemas.microsoft.com/office/drawing/2010/main" spid="_x0000_s2052"/>
            </a:ext>
            <a:ext uri="{FF2B5EF4-FFF2-40B4-BE49-F238E27FC236}">
              <a16:creationId xmlns:a16="http://schemas.microsoft.com/office/drawing/2014/main" id="{3603581C-30E8-48CD-A8EA-9AAE17E3236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49" name="Drop Down 4" hidden="1">
          <a:extLst>
            <a:ext uri="{63B3BB69-23CF-44E3-9099-C40C66FF867C}">
              <a14:compatExt xmlns:a14="http://schemas.microsoft.com/office/drawing/2010/main" spid="_x0000_s2052"/>
            </a:ext>
            <a:ext uri="{FF2B5EF4-FFF2-40B4-BE49-F238E27FC236}">
              <a16:creationId xmlns:a16="http://schemas.microsoft.com/office/drawing/2014/main" id="{FA80A5BD-5262-49E3-8FD7-5C42EA0110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50" name="Drop Down 20" hidden="1">
          <a:extLst>
            <a:ext uri="{63B3BB69-23CF-44E3-9099-C40C66FF867C}">
              <a14:compatExt xmlns:a14="http://schemas.microsoft.com/office/drawing/2010/main" spid="_x0000_s2068"/>
            </a:ext>
            <a:ext uri="{FF2B5EF4-FFF2-40B4-BE49-F238E27FC236}">
              <a16:creationId xmlns:a16="http://schemas.microsoft.com/office/drawing/2014/main" id="{413FC365-7C47-4938-81E3-369FF5B6B41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51" name="Drop Down 24" hidden="1">
          <a:extLst>
            <a:ext uri="{63B3BB69-23CF-44E3-9099-C40C66FF867C}">
              <a14:compatExt xmlns:a14="http://schemas.microsoft.com/office/drawing/2010/main" spid="_x0000_s2072"/>
            </a:ext>
            <a:ext uri="{FF2B5EF4-FFF2-40B4-BE49-F238E27FC236}">
              <a16:creationId xmlns:a16="http://schemas.microsoft.com/office/drawing/2014/main" id="{8376054B-C4D8-4BCF-A08E-3BC8B4E7D46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52" name="Drop Down 4" hidden="1">
          <a:extLst>
            <a:ext uri="{63B3BB69-23CF-44E3-9099-C40C66FF867C}">
              <a14:compatExt xmlns:a14="http://schemas.microsoft.com/office/drawing/2010/main" spid="_x0000_s2052"/>
            </a:ext>
            <a:ext uri="{FF2B5EF4-FFF2-40B4-BE49-F238E27FC236}">
              <a16:creationId xmlns:a16="http://schemas.microsoft.com/office/drawing/2014/main" id="{5A0B7A0F-CD78-41BD-9E69-D8542ED2638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53" name="Drop Down 4" hidden="1">
          <a:extLst>
            <a:ext uri="{63B3BB69-23CF-44E3-9099-C40C66FF867C}">
              <a14:compatExt xmlns:a14="http://schemas.microsoft.com/office/drawing/2010/main" spid="_x0000_s2052"/>
            </a:ext>
            <a:ext uri="{FF2B5EF4-FFF2-40B4-BE49-F238E27FC236}">
              <a16:creationId xmlns:a16="http://schemas.microsoft.com/office/drawing/2014/main" id="{FFFE8FCA-A1A0-4419-8B4C-6ED86700647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54" name="Drop Down 4" hidden="1">
          <a:extLst>
            <a:ext uri="{63B3BB69-23CF-44E3-9099-C40C66FF867C}">
              <a14:compatExt xmlns:a14="http://schemas.microsoft.com/office/drawing/2010/main" spid="_x0000_s2052"/>
            </a:ext>
            <a:ext uri="{FF2B5EF4-FFF2-40B4-BE49-F238E27FC236}">
              <a16:creationId xmlns:a16="http://schemas.microsoft.com/office/drawing/2014/main" id="{F1A1F19D-A5B3-4E94-B1B0-EBBC9DDCF31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55" name="Drop Down 4" hidden="1">
          <a:extLst>
            <a:ext uri="{63B3BB69-23CF-44E3-9099-C40C66FF867C}">
              <a14:compatExt xmlns:a14="http://schemas.microsoft.com/office/drawing/2010/main" spid="_x0000_s2052"/>
            </a:ext>
            <a:ext uri="{FF2B5EF4-FFF2-40B4-BE49-F238E27FC236}">
              <a16:creationId xmlns:a16="http://schemas.microsoft.com/office/drawing/2014/main" id="{96F9D84C-42B6-4E17-ABE2-056E1A671DD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56" name="Drop Down 4" hidden="1">
          <a:extLst>
            <a:ext uri="{63B3BB69-23CF-44E3-9099-C40C66FF867C}">
              <a14:compatExt xmlns:a14="http://schemas.microsoft.com/office/drawing/2010/main" spid="_x0000_s2052"/>
            </a:ext>
            <a:ext uri="{FF2B5EF4-FFF2-40B4-BE49-F238E27FC236}">
              <a16:creationId xmlns:a16="http://schemas.microsoft.com/office/drawing/2014/main" id="{CE5F2605-9CA2-4929-B988-FA8C1A357A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57" name="Drop Down 20" hidden="1">
          <a:extLst>
            <a:ext uri="{63B3BB69-23CF-44E3-9099-C40C66FF867C}">
              <a14:compatExt xmlns:a14="http://schemas.microsoft.com/office/drawing/2010/main" spid="_x0000_s2068"/>
            </a:ext>
            <a:ext uri="{FF2B5EF4-FFF2-40B4-BE49-F238E27FC236}">
              <a16:creationId xmlns:a16="http://schemas.microsoft.com/office/drawing/2014/main" id="{8FDAA1DA-A1C1-44DF-825A-E68635883B1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58" name="Drop Down 24" hidden="1">
          <a:extLst>
            <a:ext uri="{63B3BB69-23CF-44E3-9099-C40C66FF867C}">
              <a14:compatExt xmlns:a14="http://schemas.microsoft.com/office/drawing/2010/main" spid="_x0000_s2072"/>
            </a:ext>
            <a:ext uri="{FF2B5EF4-FFF2-40B4-BE49-F238E27FC236}">
              <a16:creationId xmlns:a16="http://schemas.microsoft.com/office/drawing/2014/main" id="{CFF206CB-A3F4-49D7-B89B-848FCFD5A9B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59" name="Drop Down 4" hidden="1">
          <a:extLst>
            <a:ext uri="{63B3BB69-23CF-44E3-9099-C40C66FF867C}">
              <a14:compatExt xmlns:a14="http://schemas.microsoft.com/office/drawing/2010/main" spid="_x0000_s2052"/>
            </a:ext>
            <a:ext uri="{FF2B5EF4-FFF2-40B4-BE49-F238E27FC236}">
              <a16:creationId xmlns:a16="http://schemas.microsoft.com/office/drawing/2014/main" id="{0D52A522-4890-4A1E-BE0F-DA081F45F2B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60" name="Drop Down 4" hidden="1">
          <a:extLst>
            <a:ext uri="{63B3BB69-23CF-44E3-9099-C40C66FF867C}">
              <a14:compatExt xmlns:a14="http://schemas.microsoft.com/office/drawing/2010/main" spid="_x0000_s2052"/>
            </a:ext>
            <a:ext uri="{FF2B5EF4-FFF2-40B4-BE49-F238E27FC236}">
              <a16:creationId xmlns:a16="http://schemas.microsoft.com/office/drawing/2014/main" id="{F78FE1EC-A76F-4CF9-9FEF-86AC1F505F6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61" name="Drop Down 4" hidden="1">
          <a:extLst>
            <a:ext uri="{63B3BB69-23CF-44E3-9099-C40C66FF867C}">
              <a14:compatExt xmlns:a14="http://schemas.microsoft.com/office/drawing/2010/main" spid="_x0000_s2052"/>
            </a:ext>
            <a:ext uri="{FF2B5EF4-FFF2-40B4-BE49-F238E27FC236}">
              <a16:creationId xmlns:a16="http://schemas.microsoft.com/office/drawing/2014/main" id="{1A40ABA4-4088-4A01-B039-EF164F8C96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62" name="Drop Down 4" hidden="1">
          <a:extLst>
            <a:ext uri="{63B3BB69-23CF-44E3-9099-C40C66FF867C}">
              <a14:compatExt xmlns:a14="http://schemas.microsoft.com/office/drawing/2010/main" spid="_x0000_s2052"/>
            </a:ext>
            <a:ext uri="{FF2B5EF4-FFF2-40B4-BE49-F238E27FC236}">
              <a16:creationId xmlns:a16="http://schemas.microsoft.com/office/drawing/2014/main" id="{C0414EE2-8C37-4CE3-B13D-3EF7EA6999A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63" name="Drop Down 4" hidden="1">
          <a:extLst>
            <a:ext uri="{63B3BB69-23CF-44E3-9099-C40C66FF867C}">
              <a14:compatExt xmlns:a14="http://schemas.microsoft.com/office/drawing/2010/main" spid="_x0000_s2052"/>
            </a:ext>
            <a:ext uri="{FF2B5EF4-FFF2-40B4-BE49-F238E27FC236}">
              <a16:creationId xmlns:a16="http://schemas.microsoft.com/office/drawing/2014/main" id="{727CDA28-6505-4AC4-9C1C-C1E819E9092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64" name="Drop Down 20" hidden="1">
          <a:extLst>
            <a:ext uri="{63B3BB69-23CF-44E3-9099-C40C66FF867C}">
              <a14:compatExt xmlns:a14="http://schemas.microsoft.com/office/drawing/2010/main" spid="_x0000_s2068"/>
            </a:ext>
            <a:ext uri="{FF2B5EF4-FFF2-40B4-BE49-F238E27FC236}">
              <a16:creationId xmlns:a16="http://schemas.microsoft.com/office/drawing/2014/main" id="{F68BFF00-847F-4F78-B12C-46EDD8C4DE8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65" name="Drop Down 24" hidden="1">
          <a:extLst>
            <a:ext uri="{63B3BB69-23CF-44E3-9099-C40C66FF867C}">
              <a14:compatExt xmlns:a14="http://schemas.microsoft.com/office/drawing/2010/main" spid="_x0000_s2072"/>
            </a:ext>
            <a:ext uri="{FF2B5EF4-FFF2-40B4-BE49-F238E27FC236}">
              <a16:creationId xmlns:a16="http://schemas.microsoft.com/office/drawing/2014/main" id="{0D5DDC29-D88B-4DEF-8FA2-ACBC05A49BE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66" name="Drop Down 4" hidden="1">
          <a:extLst>
            <a:ext uri="{63B3BB69-23CF-44E3-9099-C40C66FF867C}">
              <a14:compatExt xmlns:a14="http://schemas.microsoft.com/office/drawing/2010/main" spid="_x0000_s2052"/>
            </a:ext>
            <a:ext uri="{FF2B5EF4-FFF2-40B4-BE49-F238E27FC236}">
              <a16:creationId xmlns:a16="http://schemas.microsoft.com/office/drawing/2014/main" id="{11C3B99F-C270-4462-950B-B1BD2054FDB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67" name="Drop Down 4" hidden="1">
          <a:extLst>
            <a:ext uri="{63B3BB69-23CF-44E3-9099-C40C66FF867C}">
              <a14:compatExt xmlns:a14="http://schemas.microsoft.com/office/drawing/2010/main" spid="_x0000_s2052"/>
            </a:ext>
            <a:ext uri="{FF2B5EF4-FFF2-40B4-BE49-F238E27FC236}">
              <a16:creationId xmlns:a16="http://schemas.microsoft.com/office/drawing/2014/main" id="{40248B5E-BD60-4786-886B-8CFCD19E487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68" name="Drop Down 4" hidden="1">
          <a:extLst>
            <a:ext uri="{63B3BB69-23CF-44E3-9099-C40C66FF867C}">
              <a14:compatExt xmlns:a14="http://schemas.microsoft.com/office/drawing/2010/main" spid="_x0000_s2052"/>
            </a:ext>
            <a:ext uri="{FF2B5EF4-FFF2-40B4-BE49-F238E27FC236}">
              <a16:creationId xmlns:a16="http://schemas.microsoft.com/office/drawing/2014/main" id="{6FCA458F-7C62-428D-8EF0-C20DAD587F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69" name="Drop Down 4" hidden="1">
          <a:extLst>
            <a:ext uri="{63B3BB69-23CF-44E3-9099-C40C66FF867C}">
              <a14:compatExt xmlns:a14="http://schemas.microsoft.com/office/drawing/2010/main" spid="_x0000_s2052"/>
            </a:ext>
            <a:ext uri="{FF2B5EF4-FFF2-40B4-BE49-F238E27FC236}">
              <a16:creationId xmlns:a16="http://schemas.microsoft.com/office/drawing/2014/main" id="{5B5D112F-7B6D-473F-B8DA-09FA19D257F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70" name="Drop Down 4" hidden="1">
          <a:extLst>
            <a:ext uri="{63B3BB69-23CF-44E3-9099-C40C66FF867C}">
              <a14:compatExt xmlns:a14="http://schemas.microsoft.com/office/drawing/2010/main" spid="_x0000_s2052"/>
            </a:ext>
            <a:ext uri="{FF2B5EF4-FFF2-40B4-BE49-F238E27FC236}">
              <a16:creationId xmlns:a16="http://schemas.microsoft.com/office/drawing/2014/main" id="{8721AF7F-DCFD-4282-AEBE-7932FE6AF6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71" name="Drop Down 20" hidden="1">
          <a:extLst>
            <a:ext uri="{63B3BB69-23CF-44E3-9099-C40C66FF867C}">
              <a14:compatExt xmlns:a14="http://schemas.microsoft.com/office/drawing/2010/main" spid="_x0000_s2068"/>
            </a:ext>
            <a:ext uri="{FF2B5EF4-FFF2-40B4-BE49-F238E27FC236}">
              <a16:creationId xmlns:a16="http://schemas.microsoft.com/office/drawing/2014/main" id="{A121A708-3206-4A3E-8078-FFABAFE04C0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72" name="Drop Down 24" hidden="1">
          <a:extLst>
            <a:ext uri="{63B3BB69-23CF-44E3-9099-C40C66FF867C}">
              <a14:compatExt xmlns:a14="http://schemas.microsoft.com/office/drawing/2010/main" spid="_x0000_s2072"/>
            </a:ext>
            <a:ext uri="{FF2B5EF4-FFF2-40B4-BE49-F238E27FC236}">
              <a16:creationId xmlns:a16="http://schemas.microsoft.com/office/drawing/2014/main" id="{7F120462-8139-47FD-A0F9-77DAE9C15CE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73" name="Drop Down 4" hidden="1">
          <a:extLst>
            <a:ext uri="{63B3BB69-23CF-44E3-9099-C40C66FF867C}">
              <a14:compatExt xmlns:a14="http://schemas.microsoft.com/office/drawing/2010/main" spid="_x0000_s2052"/>
            </a:ext>
            <a:ext uri="{FF2B5EF4-FFF2-40B4-BE49-F238E27FC236}">
              <a16:creationId xmlns:a16="http://schemas.microsoft.com/office/drawing/2014/main" id="{D64115C3-383D-4E80-AF3E-A665AC58916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74" name="Drop Down 4" hidden="1">
          <a:extLst>
            <a:ext uri="{63B3BB69-23CF-44E3-9099-C40C66FF867C}">
              <a14:compatExt xmlns:a14="http://schemas.microsoft.com/office/drawing/2010/main" spid="_x0000_s2052"/>
            </a:ext>
            <a:ext uri="{FF2B5EF4-FFF2-40B4-BE49-F238E27FC236}">
              <a16:creationId xmlns:a16="http://schemas.microsoft.com/office/drawing/2014/main" id="{C270D662-4A0C-4718-BE84-A45FDDCF02F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75" name="Drop Down 4" hidden="1">
          <a:extLst>
            <a:ext uri="{63B3BB69-23CF-44E3-9099-C40C66FF867C}">
              <a14:compatExt xmlns:a14="http://schemas.microsoft.com/office/drawing/2010/main" spid="_x0000_s2052"/>
            </a:ext>
            <a:ext uri="{FF2B5EF4-FFF2-40B4-BE49-F238E27FC236}">
              <a16:creationId xmlns:a16="http://schemas.microsoft.com/office/drawing/2014/main" id="{8E696164-EE9C-4C7C-83CE-664D5C71472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76" name="Drop Down 4" hidden="1">
          <a:extLst>
            <a:ext uri="{63B3BB69-23CF-44E3-9099-C40C66FF867C}">
              <a14:compatExt xmlns:a14="http://schemas.microsoft.com/office/drawing/2010/main" spid="_x0000_s2052"/>
            </a:ext>
            <a:ext uri="{FF2B5EF4-FFF2-40B4-BE49-F238E27FC236}">
              <a16:creationId xmlns:a16="http://schemas.microsoft.com/office/drawing/2014/main" id="{232D74E1-9231-4AE5-A889-2883CBA823F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77" name="Drop Down 4" hidden="1">
          <a:extLst>
            <a:ext uri="{63B3BB69-23CF-44E3-9099-C40C66FF867C}">
              <a14:compatExt xmlns:a14="http://schemas.microsoft.com/office/drawing/2010/main" spid="_x0000_s2052"/>
            </a:ext>
            <a:ext uri="{FF2B5EF4-FFF2-40B4-BE49-F238E27FC236}">
              <a16:creationId xmlns:a16="http://schemas.microsoft.com/office/drawing/2014/main" id="{162E18EC-6279-45AF-8A8E-F6CF778B749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78" name="Drop Down 20" hidden="1">
          <a:extLst>
            <a:ext uri="{63B3BB69-23CF-44E3-9099-C40C66FF867C}">
              <a14:compatExt xmlns:a14="http://schemas.microsoft.com/office/drawing/2010/main" spid="_x0000_s2068"/>
            </a:ext>
            <a:ext uri="{FF2B5EF4-FFF2-40B4-BE49-F238E27FC236}">
              <a16:creationId xmlns:a16="http://schemas.microsoft.com/office/drawing/2014/main" id="{3685F8CC-A246-4FF0-9C27-2AE677B3D59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79" name="Drop Down 24" hidden="1">
          <a:extLst>
            <a:ext uri="{63B3BB69-23CF-44E3-9099-C40C66FF867C}">
              <a14:compatExt xmlns:a14="http://schemas.microsoft.com/office/drawing/2010/main" spid="_x0000_s2072"/>
            </a:ext>
            <a:ext uri="{FF2B5EF4-FFF2-40B4-BE49-F238E27FC236}">
              <a16:creationId xmlns:a16="http://schemas.microsoft.com/office/drawing/2014/main" id="{9410BE25-0BDB-4B73-A094-E373D476DAB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80" name="Drop Down 4" hidden="1">
          <a:extLst>
            <a:ext uri="{63B3BB69-23CF-44E3-9099-C40C66FF867C}">
              <a14:compatExt xmlns:a14="http://schemas.microsoft.com/office/drawing/2010/main" spid="_x0000_s2052"/>
            </a:ext>
            <a:ext uri="{FF2B5EF4-FFF2-40B4-BE49-F238E27FC236}">
              <a16:creationId xmlns:a16="http://schemas.microsoft.com/office/drawing/2014/main" id="{6EA95734-9865-4069-B2BD-060F7C25D5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81" name="Drop Down 4" hidden="1">
          <a:extLst>
            <a:ext uri="{63B3BB69-23CF-44E3-9099-C40C66FF867C}">
              <a14:compatExt xmlns:a14="http://schemas.microsoft.com/office/drawing/2010/main" spid="_x0000_s2052"/>
            </a:ext>
            <a:ext uri="{FF2B5EF4-FFF2-40B4-BE49-F238E27FC236}">
              <a16:creationId xmlns:a16="http://schemas.microsoft.com/office/drawing/2014/main" id="{BA1C5FA3-124F-4A83-87DE-D93694B55F7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82" name="Drop Down 4" hidden="1">
          <a:extLst>
            <a:ext uri="{63B3BB69-23CF-44E3-9099-C40C66FF867C}">
              <a14:compatExt xmlns:a14="http://schemas.microsoft.com/office/drawing/2010/main" spid="_x0000_s2052"/>
            </a:ext>
            <a:ext uri="{FF2B5EF4-FFF2-40B4-BE49-F238E27FC236}">
              <a16:creationId xmlns:a16="http://schemas.microsoft.com/office/drawing/2014/main" id="{236396B8-8104-478F-9A79-E5898CDA6F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83" name="Drop Down 4" hidden="1">
          <a:extLst>
            <a:ext uri="{63B3BB69-23CF-44E3-9099-C40C66FF867C}">
              <a14:compatExt xmlns:a14="http://schemas.microsoft.com/office/drawing/2010/main" spid="_x0000_s2052"/>
            </a:ext>
            <a:ext uri="{FF2B5EF4-FFF2-40B4-BE49-F238E27FC236}">
              <a16:creationId xmlns:a16="http://schemas.microsoft.com/office/drawing/2014/main" id="{7814FB18-6559-4CF2-9A20-9DCC4457CD0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84" name="Drop Down 4" hidden="1">
          <a:extLst>
            <a:ext uri="{63B3BB69-23CF-44E3-9099-C40C66FF867C}">
              <a14:compatExt xmlns:a14="http://schemas.microsoft.com/office/drawing/2010/main" spid="_x0000_s2052"/>
            </a:ext>
            <a:ext uri="{FF2B5EF4-FFF2-40B4-BE49-F238E27FC236}">
              <a16:creationId xmlns:a16="http://schemas.microsoft.com/office/drawing/2014/main" id="{698CBA3E-A240-4282-A14A-2F3562C0D54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85" name="Drop Down 20" hidden="1">
          <a:extLst>
            <a:ext uri="{63B3BB69-23CF-44E3-9099-C40C66FF867C}">
              <a14:compatExt xmlns:a14="http://schemas.microsoft.com/office/drawing/2010/main" spid="_x0000_s2068"/>
            </a:ext>
            <a:ext uri="{FF2B5EF4-FFF2-40B4-BE49-F238E27FC236}">
              <a16:creationId xmlns:a16="http://schemas.microsoft.com/office/drawing/2014/main" id="{00FA7BF7-FF11-4E2A-8E9E-6FB187ADB77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86" name="Drop Down 24" hidden="1">
          <a:extLst>
            <a:ext uri="{63B3BB69-23CF-44E3-9099-C40C66FF867C}">
              <a14:compatExt xmlns:a14="http://schemas.microsoft.com/office/drawing/2010/main" spid="_x0000_s2072"/>
            </a:ext>
            <a:ext uri="{FF2B5EF4-FFF2-40B4-BE49-F238E27FC236}">
              <a16:creationId xmlns:a16="http://schemas.microsoft.com/office/drawing/2014/main" id="{D2EC6D05-E64E-473C-A1FF-A1E9AB0AC77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87" name="Drop Down 4" hidden="1">
          <a:extLst>
            <a:ext uri="{63B3BB69-23CF-44E3-9099-C40C66FF867C}">
              <a14:compatExt xmlns:a14="http://schemas.microsoft.com/office/drawing/2010/main" spid="_x0000_s2052"/>
            </a:ext>
            <a:ext uri="{FF2B5EF4-FFF2-40B4-BE49-F238E27FC236}">
              <a16:creationId xmlns:a16="http://schemas.microsoft.com/office/drawing/2014/main" id="{02596F85-29E9-411D-9C5B-E62653FFA8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88" name="Drop Down 4" hidden="1">
          <a:extLst>
            <a:ext uri="{63B3BB69-23CF-44E3-9099-C40C66FF867C}">
              <a14:compatExt xmlns:a14="http://schemas.microsoft.com/office/drawing/2010/main" spid="_x0000_s2052"/>
            </a:ext>
            <a:ext uri="{FF2B5EF4-FFF2-40B4-BE49-F238E27FC236}">
              <a16:creationId xmlns:a16="http://schemas.microsoft.com/office/drawing/2014/main" id="{0164C9AD-6716-4945-80E7-BF9929A2B8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89" name="Drop Down 4" hidden="1">
          <a:extLst>
            <a:ext uri="{63B3BB69-23CF-44E3-9099-C40C66FF867C}">
              <a14:compatExt xmlns:a14="http://schemas.microsoft.com/office/drawing/2010/main" spid="_x0000_s2052"/>
            </a:ext>
            <a:ext uri="{FF2B5EF4-FFF2-40B4-BE49-F238E27FC236}">
              <a16:creationId xmlns:a16="http://schemas.microsoft.com/office/drawing/2014/main" id="{C76BABA5-FC47-4333-A056-9187731CFE8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90" name="Drop Down 4" hidden="1">
          <a:extLst>
            <a:ext uri="{63B3BB69-23CF-44E3-9099-C40C66FF867C}">
              <a14:compatExt xmlns:a14="http://schemas.microsoft.com/office/drawing/2010/main" spid="_x0000_s2052"/>
            </a:ext>
            <a:ext uri="{FF2B5EF4-FFF2-40B4-BE49-F238E27FC236}">
              <a16:creationId xmlns:a16="http://schemas.microsoft.com/office/drawing/2014/main" id="{66969A14-CA91-4A97-BFFF-21CBC78872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91" name="Drop Down 4" hidden="1">
          <a:extLst>
            <a:ext uri="{63B3BB69-23CF-44E3-9099-C40C66FF867C}">
              <a14:compatExt xmlns:a14="http://schemas.microsoft.com/office/drawing/2010/main" spid="_x0000_s2052"/>
            </a:ext>
            <a:ext uri="{FF2B5EF4-FFF2-40B4-BE49-F238E27FC236}">
              <a16:creationId xmlns:a16="http://schemas.microsoft.com/office/drawing/2014/main" id="{16233DC1-93A1-4746-9BA8-EE83678806E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92" name="Drop Down 20" hidden="1">
          <a:extLst>
            <a:ext uri="{63B3BB69-23CF-44E3-9099-C40C66FF867C}">
              <a14:compatExt xmlns:a14="http://schemas.microsoft.com/office/drawing/2010/main" spid="_x0000_s2068"/>
            </a:ext>
            <a:ext uri="{FF2B5EF4-FFF2-40B4-BE49-F238E27FC236}">
              <a16:creationId xmlns:a16="http://schemas.microsoft.com/office/drawing/2014/main" id="{15784FCD-2854-4802-BAA5-0976526F9C7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793" name="Drop Down 24" hidden="1">
          <a:extLst>
            <a:ext uri="{63B3BB69-23CF-44E3-9099-C40C66FF867C}">
              <a14:compatExt xmlns:a14="http://schemas.microsoft.com/office/drawing/2010/main" spid="_x0000_s2072"/>
            </a:ext>
            <a:ext uri="{FF2B5EF4-FFF2-40B4-BE49-F238E27FC236}">
              <a16:creationId xmlns:a16="http://schemas.microsoft.com/office/drawing/2014/main" id="{08E99037-1D02-483D-8187-9071D530936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94" name="Drop Down 4" hidden="1">
          <a:extLst>
            <a:ext uri="{63B3BB69-23CF-44E3-9099-C40C66FF867C}">
              <a14:compatExt xmlns:a14="http://schemas.microsoft.com/office/drawing/2010/main" spid="_x0000_s2052"/>
            </a:ext>
            <a:ext uri="{FF2B5EF4-FFF2-40B4-BE49-F238E27FC236}">
              <a16:creationId xmlns:a16="http://schemas.microsoft.com/office/drawing/2014/main" id="{CAE6643E-FFE4-494E-B94E-8D3B83B6CCE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95" name="Drop Down 4" hidden="1">
          <a:extLst>
            <a:ext uri="{63B3BB69-23CF-44E3-9099-C40C66FF867C}">
              <a14:compatExt xmlns:a14="http://schemas.microsoft.com/office/drawing/2010/main" spid="_x0000_s2052"/>
            </a:ext>
            <a:ext uri="{FF2B5EF4-FFF2-40B4-BE49-F238E27FC236}">
              <a16:creationId xmlns:a16="http://schemas.microsoft.com/office/drawing/2014/main" id="{EDA9230A-16BF-4F12-A744-6AB75D10A0C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96" name="Drop Down 4" hidden="1">
          <a:extLst>
            <a:ext uri="{63B3BB69-23CF-44E3-9099-C40C66FF867C}">
              <a14:compatExt xmlns:a14="http://schemas.microsoft.com/office/drawing/2010/main" spid="_x0000_s2052"/>
            </a:ext>
            <a:ext uri="{FF2B5EF4-FFF2-40B4-BE49-F238E27FC236}">
              <a16:creationId xmlns:a16="http://schemas.microsoft.com/office/drawing/2014/main" id="{0F547517-7EC8-4253-8350-D68B7287A01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797" name="Drop Down 4" hidden="1">
          <a:extLst>
            <a:ext uri="{63B3BB69-23CF-44E3-9099-C40C66FF867C}">
              <a14:compatExt xmlns:a14="http://schemas.microsoft.com/office/drawing/2010/main" spid="_x0000_s2052"/>
            </a:ext>
            <a:ext uri="{FF2B5EF4-FFF2-40B4-BE49-F238E27FC236}">
              <a16:creationId xmlns:a16="http://schemas.microsoft.com/office/drawing/2014/main" id="{0EF4E701-D963-42CF-9EF3-8AD59DED917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798" name="Drop Down 4" hidden="1">
          <a:extLst>
            <a:ext uri="{63B3BB69-23CF-44E3-9099-C40C66FF867C}">
              <a14:compatExt xmlns:a14="http://schemas.microsoft.com/office/drawing/2010/main" spid="_x0000_s2052"/>
            </a:ext>
            <a:ext uri="{FF2B5EF4-FFF2-40B4-BE49-F238E27FC236}">
              <a16:creationId xmlns:a16="http://schemas.microsoft.com/office/drawing/2014/main" id="{441772C9-81A8-409B-91EB-4C97161520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799" name="Drop Down 20" hidden="1">
          <a:extLst>
            <a:ext uri="{63B3BB69-23CF-44E3-9099-C40C66FF867C}">
              <a14:compatExt xmlns:a14="http://schemas.microsoft.com/office/drawing/2010/main" spid="_x0000_s2068"/>
            </a:ext>
            <a:ext uri="{FF2B5EF4-FFF2-40B4-BE49-F238E27FC236}">
              <a16:creationId xmlns:a16="http://schemas.microsoft.com/office/drawing/2014/main" id="{A8C323D2-A34D-4724-9019-FC2A7B9A44C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00" name="Drop Down 24" hidden="1">
          <a:extLst>
            <a:ext uri="{63B3BB69-23CF-44E3-9099-C40C66FF867C}">
              <a14:compatExt xmlns:a14="http://schemas.microsoft.com/office/drawing/2010/main" spid="_x0000_s2072"/>
            </a:ext>
            <a:ext uri="{FF2B5EF4-FFF2-40B4-BE49-F238E27FC236}">
              <a16:creationId xmlns:a16="http://schemas.microsoft.com/office/drawing/2014/main" id="{6F96F071-1395-4E34-B4FB-DB73DA2E8A7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01" name="Drop Down 4" hidden="1">
          <a:extLst>
            <a:ext uri="{63B3BB69-23CF-44E3-9099-C40C66FF867C}">
              <a14:compatExt xmlns:a14="http://schemas.microsoft.com/office/drawing/2010/main" spid="_x0000_s2052"/>
            </a:ext>
            <a:ext uri="{FF2B5EF4-FFF2-40B4-BE49-F238E27FC236}">
              <a16:creationId xmlns:a16="http://schemas.microsoft.com/office/drawing/2014/main" id="{2B8D4D68-FAB7-4424-B772-AA662CB731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02" name="Drop Down 4" hidden="1">
          <a:extLst>
            <a:ext uri="{63B3BB69-23CF-44E3-9099-C40C66FF867C}">
              <a14:compatExt xmlns:a14="http://schemas.microsoft.com/office/drawing/2010/main" spid="_x0000_s2052"/>
            </a:ext>
            <a:ext uri="{FF2B5EF4-FFF2-40B4-BE49-F238E27FC236}">
              <a16:creationId xmlns:a16="http://schemas.microsoft.com/office/drawing/2014/main" id="{1FC21147-ECEB-4E27-9E0F-4252662D4B8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03" name="Drop Down 4" hidden="1">
          <a:extLst>
            <a:ext uri="{63B3BB69-23CF-44E3-9099-C40C66FF867C}">
              <a14:compatExt xmlns:a14="http://schemas.microsoft.com/office/drawing/2010/main" spid="_x0000_s2052"/>
            </a:ext>
            <a:ext uri="{FF2B5EF4-FFF2-40B4-BE49-F238E27FC236}">
              <a16:creationId xmlns:a16="http://schemas.microsoft.com/office/drawing/2014/main" id="{F67E4A3E-34E3-4A13-887D-94A25C29FDF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04" name="Drop Down 4" hidden="1">
          <a:extLst>
            <a:ext uri="{63B3BB69-23CF-44E3-9099-C40C66FF867C}">
              <a14:compatExt xmlns:a14="http://schemas.microsoft.com/office/drawing/2010/main" spid="_x0000_s2052"/>
            </a:ext>
            <a:ext uri="{FF2B5EF4-FFF2-40B4-BE49-F238E27FC236}">
              <a16:creationId xmlns:a16="http://schemas.microsoft.com/office/drawing/2014/main" id="{F4131D17-FAD2-40DB-840F-44107FC22BC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05" name="Drop Down 4" hidden="1">
          <a:extLst>
            <a:ext uri="{63B3BB69-23CF-44E3-9099-C40C66FF867C}">
              <a14:compatExt xmlns:a14="http://schemas.microsoft.com/office/drawing/2010/main" spid="_x0000_s2052"/>
            </a:ext>
            <a:ext uri="{FF2B5EF4-FFF2-40B4-BE49-F238E27FC236}">
              <a16:creationId xmlns:a16="http://schemas.microsoft.com/office/drawing/2014/main" id="{F86EBC89-A35B-484F-B823-80BDC00B866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06" name="Drop Down 20" hidden="1">
          <a:extLst>
            <a:ext uri="{63B3BB69-23CF-44E3-9099-C40C66FF867C}">
              <a14:compatExt xmlns:a14="http://schemas.microsoft.com/office/drawing/2010/main" spid="_x0000_s2068"/>
            </a:ext>
            <a:ext uri="{FF2B5EF4-FFF2-40B4-BE49-F238E27FC236}">
              <a16:creationId xmlns:a16="http://schemas.microsoft.com/office/drawing/2014/main" id="{6B2ACDD6-16AA-427B-89ED-6ADFE8F24E3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07" name="Drop Down 24" hidden="1">
          <a:extLst>
            <a:ext uri="{63B3BB69-23CF-44E3-9099-C40C66FF867C}">
              <a14:compatExt xmlns:a14="http://schemas.microsoft.com/office/drawing/2010/main" spid="_x0000_s2072"/>
            </a:ext>
            <a:ext uri="{FF2B5EF4-FFF2-40B4-BE49-F238E27FC236}">
              <a16:creationId xmlns:a16="http://schemas.microsoft.com/office/drawing/2014/main" id="{0ABEA9DD-9D7E-4C26-B16E-B73EFD589B8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08" name="Drop Down 4" hidden="1">
          <a:extLst>
            <a:ext uri="{63B3BB69-23CF-44E3-9099-C40C66FF867C}">
              <a14:compatExt xmlns:a14="http://schemas.microsoft.com/office/drawing/2010/main" spid="_x0000_s2052"/>
            </a:ext>
            <a:ext uri="{FF2B5EF4-FFF2-40B4-BE49-F238E27FC236}">
              <a16:creationId xmlns:a16="http://schemas.microsoft.com/office/drawing/2014/main" id="{3A43BD2B-4152-4208-8E3F-3375C77A35D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09" name="Drop Down 4" hidden="1">
          <a:extLst>
            <a:ext uri="{63B3BB69-23CF-44E3-9099-C40C66FF867C}">
              <a14:compatExt xmlns:a14="http://schemas.microsoft.com/office/drawing/2010/main" spid="_x0000_s2052"/>
            </a:ext>
            <a:ext uri="{FF2B5EF4-FFF2-40B4-BE49-F238E27FC236}">
              <a16:creationId xmlns:a16="http://schemas.microsoft.com/office/drawing/2014/main" id="{9C138711-3D9E-4567-913B-E6E7BA271F3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10" name="Drop Down 4" hidden="1">
          <a:extLst>
            <a:ext uri="{63B3BB69-23CF-44E3-9099-C40C66FF867C}">
              <a14:compatExt xmlns:a14="http://schemas.microsoft.com/office/drawing/2010/main" spid="_x0000_s2052"/>
            </a:ext>
            <a:ext uri="{FF2B5EF4-FFF2-40B4-BE49-F238E27FC236}">
              <a16:creationId xmlns:a16="http://schemas.microsoft.com/office/drawing/2014/main" id="{6385C8C9-3278-4FC1-B9B7-D2FCB98F59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11" name="Drop Down 4" hidden="1">
          <a:extLst>
            <a:ext uri="{63B3BB69-23CF-44E3-9099-C40C66FF867C}">
              <a14:compatExt xmlns:a14="http://schemas.microsoft.com/office/drawing/2010/main" spid="_x0000_s2052"/>
            </a:ext>
            <a:ext uri="{FF2B5EF4-FFF2-40B4-BE49-F238E27FC236}">
              <a16:creationId xmlns:a16="http://schemas.microsoft.com/office/drawing/2014/main" id="{9A1BF58D-E8F7-492C-994A-2CCC5A63021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12" name="Drop Down 4" hidden="1">
          <a:extLst>
            <a:ext uri="{63B3BB69-23CF-44E3-9099-C40C66FF867C}">
              <a14:compatExt xmlns:a14="http://schemas.microsoft.com/office/drawing/2010/main" spid="_x0000_s2052"/>
            </a:ext>
            <a:ext uri="{FF2B5EF4-FFF2-40B4-BE49-F238E27FC236}">
              <a16:creationId xmlns:a16="http://schemas.microsoft.com/office/drawing/2014/main" id="{AF5C8B90-9189-40ED-A201-3BFFA7C710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13" name="Drop Down 20" hidden="1">
          <a:extLst>
            <a:ext uri="{63B3BB69-23CF-44E3-9099-C40C66FF867C}">
              <a14:compatExt xmlns:a14="http://schemas.microsoft.com/office/drawing/2010/main" spid="_x0000_s2068"/>
            </a:ext>
            <a:ext uri="{FF2B5EF4-FFF2-40B4-BE49-F238E27FC236}">
              <a16:creationId xmlns:a16="http://schemas.microsoft.com/office/drawing/2014/main" id="{414A97F5-99AB-42BB-A87F-A1792D09F18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14" name="Drop Down 24" hidden="1">
          <a:extLst>
            <a:ext uri="{63B3BB69-23CF-44E3-9099-C40C66FF867C}">
              <a14:compatExt xmlns:a14="http://schemas.microsoft.com/office/drawing/2010/main" spid="_x0000_s2072"/>
            </a:ext>
            <a:ext uri="{FF2B5EF4-FFF2-40B4-BE49-F238E27FC236}">
              <a16:creationId xmlns:a16="http://schemas.microsoft.com/office/drawing/2014/main" id="{F034A307-B307-4DFF-A44F-01964389300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15" name="Drop Down 4" hidden="1">
          <a:extLst>
            <a:ext uri="{63B3BB69-23CF-44E3-9099-C40C66FF867C}">
              <a14:compatExt xmlns:a14="http://schemas.microsoft.com/office/drawing/2010/main" spid="_x0000_s2052"/>
            </a:ext>
            <a:ext uri="{FF2B5EF4-FFF2-40B4-BE49-F238E27FC236}">
              <a16:creationId xmlns:a16="http://schemas.microsoft.com/office/drawing/2014/main" id="{E6276FED-B982-4327-8268-B26BF4FCA0B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16" name="Drop Down 4" hidden="1">
          <a:extLst>
            <a:ext uri="{63B3BB69-23CF-44E3-9099-C40C66FF867C}">
              <a14:compatExt xmlns:a14="http://schemas.microsoft.com/office/drawing/2010/main" spid="_x0000_s2052"/>
            </a:ext>
            <a:ext uri="{FF2B5EF4-FFF2-40B4-BE49-F238E27FC236}">
              <a16:creationId xmlns:a16="http://schemas.microsoft.com/office/drawing/2014/main" id="{3BB45680-7D50-435D-8719-A547799D4BD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17" name="Drop Down 4" hidden="1">
          <a:extLst>
            <a:ext uri="{63B3BB69-23CF-44E3-9099-C40C66FF867C}">
              <a14:compatExt xmlns:a14="http://schemas.microsoft.com/office/drawing/2010/main" spid="_x0000_s2052"/>
            </a:ext>
            <a:ext uri="{FF2B5EF4-FFF2-40B4-BE49-F238E27FC236}">
              <a16:creationId xmlns:a16="http://schemas.microsoft.com/office/drawing/2014/main" id="{CDCADDDE-C70B-4531-8B45-F2A288C168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18" name="Drop Down 4" hidden="1">
          <a:extLst>
            <a:ext uri="{63B3BB69-23CF-44E3-9099-C40C66FF867C}">
              <a14:compatExt xmlns:a14="http://schemas.microsoft.com/office/drawing/2010/main" spid="_x0000_s2052"/>
            </a:ext>
            <a:ext uri="{FF2B5EF4-FFF2-40B4-BE49-F238E27FC236}">
              <a16:creationId xmlns:a16="http://schemas.microsoft.com/office/drawing/2014/main" id="{74397A49-A71F-4433-966A-C395C1A38D2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19" name="Drop Down 4" hidden="1">
          <a:extLst>
            <a:ext uri="{63B3BB69-23CF-44E3-9099-C40C66FF867C}">
              <a14:compatExt xmlns:a14="http://schemas.microsoft.com/office/drawing/2010/main" spid="_x0000_s2052"/>
            </a:ext>
            <a:ext uri="{FF2B5EF4-FFF2-40B4-BE49-F238E27FC236}">
              <a16:creationId xmlns:a16="http://schemas.microsoft.com/office/drawing/2014/main" id="{16EE5765-01F4-42E7-9747-EE5DCF968AE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20" name="Drop Down 20" hidden="1">
          <a:extLst>
            <a:ext uri="{63B3BB69-23CF-44E3-9099-C40C66FF867C}">
              <a14:compatExt xmlns:a14="http://schemas.microsoft.com/office/drawing/2010/main" spid="_x0000_s2068"/>
            </a:ext>
            <a:ext uri="{FF2B5EF4-FFF2-40B4-BE49-F238E27FC236}">
              <a16:creationId xmlns:a16="http://schemas.microsoft.com/office/drawing/2014/main" id="{734E7EAD-90C1-4EDB-A179-ABA8BE67594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21" name="Drop Down 24" hidden="1">
          <a:extLst>
            <a:ext uri="{63B3BB69-23CF-44E3-9099-C40C66FF867C}">
              <a14:compatExt xmlns:a14="http://schemas.microsoft.com/office/drawing/2010/main" spid="_x0000_s2072"/>
            </a:ext>
            <a:ext uri="{FF2B5EF4-FFF2-40B4-BE49-F238E27FC236}">
              <a16:creationId xmlns:a16="http://schemas.microsoft.com/office/drawing/2014/main" id="{122FD54D-59B4-4D78-9086-D6CA6C6B989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22" name="Drop Down 4" hidden="1">
          <a:extLst>
            <a:ext uri="{63B3BB69-23CF-44E3-9099-C40C66FF867C}">
              <a14:compatExt xmlns:a14="http://schemas.microsoft.com/office/drawing/2010/main" spid="_x0000_s2052"/>
            </a:ext>
            <a:ext uri="{FF2B5EF4-FFF2-40B4-BE49-F238E27FC236}">
              <a16:creationId xmlns:a16="http://schemas.microsoft.com/office/drawing/2014/main" id="{9B6AB909-9E12-4C13-9CE7-F06587E1342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23" name="Drop Down 4" hidden="1">
          <a:extLst>
            <a:ext uri="{63B3BB69-23CF-44E3-9099-C40C66FF867C}">
              <a14:compatExt xmlns:a14="http://schemas.microsoft.com/office/drawing/2010/main" spid="_x0000_s2052"/>
            </a:ext>
            <a:ext uri="{FF2B5EF4-FFF2-40B4-BE49-F238E27FC236}">
              <a16:creationId xmlns:a16="http://schemas.microsoft.com/office/drawing/2014/main" id="{BA9F5CA2-9A82-4BE2-818B-C5E3A484090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24" name="Drop Down 4" hidden="1">
          <a:extLst>
            <a:ext uri="{63B3BB69-23CF-44E3-9099-C40C66FF867C}">
              <a14:compatExt xmlns:a14="http://schemas.microsoft.com/office/drawing/2010/main" spid="_x0000_s2052"/>
            </a:ext>
            <a:ext uri="{FF2B5EF4-FFF2-40B4-BE49-F238E27FC236}">
              <a16:creationId xmlns:a16="http://schemas.microsoft.com/office/drawing/2014/main" id="{1C0F810A-D93C-4D2B-829C-A052C73F980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25" name="Drop Down 4" hidden="1">
          <a:extLst>
            <a:ext uri="{63B3BB69-23CF-44E3-9099-C40C66FF867C}">
              <a14:compatExt xmlns:a14="http://schemas.microsoft.com/office/drawing/2010/main" spid="_x0000_s2052"/>
            </a:ext>
            <a:ext uri="{FF2B5EF4-FFF2-40B4-BE49-F238E27FC236}">
              <a16:creationId xmlns:a16="http://schemas.microsoft.com/office/drawing/2014/main" id="{78CE8E36-67F0-4AFB-BE0F-BE380451774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26" name="Drop Down 4" hidden="1">
          <a:extLst>
            <a:ext uri="{63B3BB69-23CF-44E3-9099-C40C66FF867C}">
              <a14:compatExt xmlns:a14="http://schemas.microsoft.com/office/drawing/2010/main" spid="_x0000_s2052"/>
            </a:ext>
            <a:ext uri="{FF2B5EF4-FFF2-40B4-BE49-F238E27FC236}">
              <a16:creationId xmlns:a16="http://schemas.microsoft.com/office/drawing/2014/main" id="{4CABCB5A-EEE2-47F6-BCE3-C24A4EACF77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27" name="Drop Down 20" hidden="1">
          <a:extLst>
            <a:ext uri="{63B3BB69-23CF-44E3-9099-C40C66FF867C}">
              <a14:compatExt xmlns:a14="http://schemas.microsoft.com/office/drawing/2010/main" spid="_x0000_s2068"/>
            </a:ext>
            <a:ext uri="{FF2B5EF4-FFF2-40B4-BE49-F238E27FC236}">
              <a16:creationId xmlns:a16="http://schemas.microsoft.com/office/drawing/2014/main" id="{B4777F16-68F1-46D4-82A4-277569A3B07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28" name="Drop Down 24" hidden="1">
          <a:extLst>
            <a:ext uri="{63B3BB69-23CF-44E3-9099-C40C66FF867C}">
              <a14:compatExt xmlns:a14="http://schemas.microsoft.com/office/drawing/2010/main" spid="_x0000_s2072"/>
            </a:ext>
            <a:ext uri="{FF2B5EF4-FFF2-40B4-BE49-F238E27FC236}">
              <a16:creationId xmlns:a16="http://schemas.microsoft.com/office/drawing/2014/main" id="{FE6E6F4D-4B2D-48DD-B263-BC00E4CA203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29" name="Drop Down 4" hidden="1">
          <a:extLst>
            <a:ext uri="{63B3BB69-23CF-44E3-9099-C40C66FF867C}">
              <a14:compatExt xmlns:a14="http://schemas.microsoft.com/office/drawing/2010/main" spid="_x0000_s2052"/>
            </a:ext>
            <a:ext uri="{FF2B5EF4-FFF2-40B4-BE49-F238E27FC236}">
              <a16:creationId xmlns:a16="http://schemas.microsoft.com/office/drawing/2014/main" id="{2BA919FD-963D-41B3-90EB-70570DB2A6C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30" name="Drop Down 4" hidden="1">
          <a:extLst>
            <a:ext uri="{63B3BB69-23CF-44E3-9099-C40C66FF867C}">
              <a14:compatExt xmlns:a14="http://schemas.microsoft.com/office/drawing/2010/main" spid="_x0000_s2052"/>
            </a:ext>
            <a:ext uri="{FF2B5EF4-FFF2-40B4-BE49-F238E27FC236}">
              <a16:creationId xmlns:a16="http://schemas.microsoft.com/office/drawing/2014/main" id="{BFD18C90-F22F-43DF-9E04-72B1DB83E87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31" name="Drop Down 4" hidden="1">
          <a:extLst>
            <a:ext uri="{63B3BB69-23CF-44E3-9099-C40C66FF867C}">
              <a14:compatExt xmlns:a14="http://schemas.microsoft.com/office/drawing/2010/main" spid="_x0000_s2052"/>
            </a:ext>
            <a:ext uri="{FF2B5EF4-FFF2-40B4-BE49-F238E27FC236}">
              <a16:creationId xmlns:a16="http://schemas.microsoft.com/office/drawing/2014/main" id="{27396101-3C31-4AA1-8EAE-C17C9BD32E6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32" name="Drop Down 4" hidden="1">
          <a:extLst>
            <a:ext uri="{63B3BB69-23CF-44E3-9099-C40C66FF867C}">
              <a14:compatExt xmlns:a14="http://schemas.microsoft.com/office/drawing/2010/main" spid="_x0000_s2052"/>
            </a:ext>
            <a:ext uri="{FF2B5EF4-FFF2-40B4-BE49-F238E27FC236}">
              <a16:creationId xmlns:a16="http://schemas.microsoft.com/office/drawing/2014/main" id="{7B7FD452-9A35-4A63-A967-BD5960007A8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33" name="Drop Down 4" hidden="1">
          <a:extLst>
            <a:ext uri="{63B3BB69-23CF-44E3-9099-C40C66FF867C}">
              <a14:compatExt xmlns:a14="http://schemas.microsoft.com/office/drawing/2010/main" spid="_x0000_s2052"/>
            </a:ext>
            <a:ext uri="{FF2B5EF4-FFF2-40B4-BE49-F238E27FC236}">
              <a16:creationId xmlns:a16="http://schemas.microsoft.com/office/drawing/2014/main" id="{14C0123E-FB4E-4380-9C74-1FAA9C1A0D5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34" name="Drop Down 20" hidden="1">
          <a:extLst>
            <a:ext uri="{63B3BB69-23CF-44E3-9099-C40C66FF867C}">
              <a14:compatExt xmlns:a14="http://schemas.microsoft.com/office/drawing/2010/main" spid="_x0000_s2068"/>
            </a:ext>
            <a:ext uri="{FF2B5EF4-FFF2-40B4-BE49-F238E27FC236}">
              <a16:creationId xmlns:a16="http://schemas.microsoft.com/office/drawing/2014/main" id="{B3D2125B-5AAE-4F7D-8F7D-7634E7529FB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35" name="Drop Down 24" hidden="1">
          <a:extLst>
            <a:ext uri="{63B3BB69-23CF-44E3-9099-C40C66FF867C}">
              <a14:compatExt xmlns:a14="http://schemas.microsoft.com/office/drawing/2010/main" spid="_x0000_s2072"/>
            </a:ext>
            <a:ext uri="{FF2B5EF4-FFF2-40B4-BE49-F238E27FC236}">
              <a16:creationId xmlns:a16="http://schemas.microsoft.com/office/drawing/2014/main" id="{4F026C30-E177-40ED-A88C-00B7CE8F052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36" name="Drop Down 4" hidden="1">
          <a:extLst>
            <a:ext uri="{63B3BB69-23CF-44E3-9099-C40C66FF867C}">
              <a14:compatExt xmlns:a14="http://schemas.microsoft.com/office/drawing/2010/main" spid="_x0000_s2052"/>
            </a:ext>
            <a:ext uri="{FF2B5EF4-FFF2-40B4-BE49-F238E27FC236}">
              <a16:creationId xmlns:a16="http://schemas.microsoft.com/office/drawing/2014/main" id="{153918C8-AFFE-42A5-848F-6C2D1688358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37" name="Drop Down 4" hidden="1">
          <a:extLst>
            <a:ext uri="{63B3BB69-23CF-44E3-9099-C40C66FF867C}">
              <a14:compatExt xmlns:a14="http://schemas.microsoft.com/office/drawing/2010/main" spid="_x0000_s2052"/>
            </a:ext>
            <a:ext uri="{FF2B5EF4-FFF2-40B4-BE49-F238E27FC236}">
              <a16:creationId xmlns:a16="http://schemas.microsoft.com/office/drawing/2014/main" id="{2FE58CA7-C10D-4280-8207-540845B48E6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38" name="Drop Down 4" hidden="1">
          <a:extLst>
            <a:ext uri="{63B3BB69-23CF-44E3-9099-C40C66FF867C}">
              <a14:compatExt xmlns:a14="http://schemas.microsoft.com/office/drawing/2010/main" spid="_x0000_s2052"/>
            </a:ext>
            <a:ext uri="{FF2B5EF4-FFF2-40B4-BE49-F238E27FC236}">
              <a16:creationId xmlns:a16="http://schemas.microsoft.com/office/drawing/2014/main" id="{62092DED-D7F5-42D4-913C-190DD21920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39" name="Drop Down 4" hidden="1">
          <a:extLst>
            <a:ext uri="{63B3BB69-23CF-44E3-9099-C40C66FF867C}">
              <a14:compatExt xmlns:a14="http://schemas.microsoft.com/office/drawing/2010/main" spid="_x0000_s2052"/>
            </a:ext>
            <a:ext uri="{FF2B5EF4-FFF2-40B4-BE49-F238E27FC236}">
              <a16:creationId xmlns:a16="http://schemas.microsoft.com/office/drawing/2014/main" id="{7E9F3E04-D8D7-4D7F-9493-72A61B4376E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40" name="Drop Down 4" hidden="1">
          <a:extLst>
            <a:ext uri="{63B3BB69-23CF-44E3-9099-C40C66FF867C}">
              <a14:compatExt xmlns:a14="http://schemas.microsoft.com/office/drawing/2010/main" spid="_x0000_s2052"/>
            </a:ext>
            <a:ext uri="{FF2B5EF4-FFF2-40B4-BE49-F238E27FC236}">
              <a16:creationId xmlns:a16="http://schemas.microsoft.com/office/drawing/2014/main" id="{A9F520CD-2B39-467A-9575-DCDA146F66F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41" name="Drop Down 20" hidden="1">
          <a:extLst>
            <a:ext uri="{63B3BB69-23CF-44E3-9099-C40C66FF867C}">
              <a14:compatExt xmlns:a14="http://schemas.microsoft.com/office/drawing/2010/main" spid="_x0000_s2068"/>
            </a:ext>
            <a:ext uri="{FF2B5EF4-FFF2-40B4-BE49-F238E27FC236}">
              <a16:creationId xmlns:a16="http://schemas.microsoft.com/office/drawing/2014/main" id="{41F8E061-5547-4384-8215-AB1EE11D29F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42" name="Drop Down 24" hidden="1">
          <a:extLst>
            <a:ext uri="{63B3BB69-23CF-44E3-9099-C40C66FF867C}">
              <a14:compatExt xmlns:a14="http://schemas.microsoft.com/office/drawing/2010/main" spid="_x0000_s2072"/>
            </a:ext>
            <a:ext uri="{FF2B5EF4-FFF2-40B4-BE49-F238E27FC236}">
              <a16:creationId xmlns:a16="http://schemas.microsoft.com/office/drawing/2014/main" id="{1DCB48C1-E34B-4BE9-8DD8-191FDF9FD7F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43" name="Drop Down 4" hidden="1">
          <a:extLst>
            <a:ext uri="{63B3BB69-23CF-44E3-9099-C40C66FF867C}">
              <a14:compatExt xmlns:a14="http://schemas.microsoft.com/office/drawing/2010/main" spid="_x0000_s2052"/>
            </a:ext>
            <a:ext uri="{FF2B5EF4-FFF2-40B4-BE49-F238E27FC236}">
              <a16:creationId xmlns:a16="http://schemas.microsoft.com/office/drawing/2014/main" id="{B92A5604-5DDB-4441-87F1-B448DC1C8C2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44" name="Drop Down 4" hidden="1">
          <a:extLst>
            <a:ext uri="{63B3BB69-23CF-44E3-9099-C40C66FF867C}">
              <a14:compatExt xmlns:a14="http://schemas.microsoft.com/office/drawing/2010/main" spid="_x0000_s2052"/>
            </a:ext>
            <a:ext uri="{FF2B5EF4-FFF2-40B4-BE49-F238E27FC236}">
              <a16:creationId xmlns:a16="http://schemas.microsoft.com/office/drawing/2014/main" id="{1A5C473B-608E-4CB6-B42A-A43B2CE1479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45" name="Drop Down 4" hidden="1">
          <a:extLst>
            <a:ext uri="{63B3BB69-23CF-44E3-9099-C40C66FF867C}">
              <a14:compatExt xmlns:a14="http://schemas.microsoft.com/office/drawing/2010/main" spid="_x0000_s2052"/>
            </a:ext>
            <a:ext uri="{FF2B5EF4-FFF2-40B4-BE49-F238E27FC236}">
              <a16:creationId xmlns:a16="http://schemas.microsoft.com/office/drawing/2014/main" id="{BCB41173-AD92-44FE-A93F-461B44E7EB8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46" name="Drop Down 4" hidden="1">
          <a:extLst>
            <a:ext uri="{63B3BB69-23CF-44E3-9099-C40C66FF867C}">
              <a14:compatExt xmlns:a14="http://schemas.microsoft.com/office/drawing/2010/main" spid="_x0000_s2052"/>
            </a:ext>
            <a:ext uri="{FF2B5EF4-FFF2-40B4-BE49-F238E27FC236}">
              <a16:creationId xmlns:a16="http://schemas.microsoft.com/office/drawing/2014/main" id="{3F0CC21E-7FF4-49AA-8DE2-511E0A8E525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47" name="Drop Down 4" hidden="1">
          <a:extLst>
            <a:ext uri="{63B3BB69-23CF-44E3-9099-C40C66FF867C}">
              <a14:compatExt xmlns:a14="http://schemas.microsoft.com/office/drawing/2010/main" spid="_x0000_s2052"/>
            </a:ext>
            <a:ext uri="{FF2B5EF4-FFF2-40B4-BE49-F238E27FC236}">
              <a16:creationId xmlns:a16="http://schemas.microsoft.com/office/drawing/2014/main" id="{7C4A5DC6-51F5-456A-9362-D1F1E81DB75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48" name="Drop Down 20" hidden="1">
          <a:extLst>
            <a:ext uri="{63B3BB69-23CF-44E3-9099-C40C66FF867C}">
              <a14:compatExt xmlns:a14="http://schemas.microsoft.com/office/drawing/2010/main" spid="_x0000_s2068"/>
            </a:ext>
            <a:ext uri="{FF2B5EF4-FFF2-40B4-BE49-F238E27FC236}">
              <a16:creationId xmlns:a16="http://schemas.microsoft.com/office/drawing/2014/main" id="{B6D6E3B6-A3DF-422D-B174-3BB41AFA813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49" name="Drop Down 24" hidden="1">
          <a:extLst>
            <a:ext uri="{63B3BB69-23CF-44E3-9099-C40C66FF867C}">
              <a14:compatExt xmlns:a14="http://schemas.microsoft.com/office/drawing/2010/main" spid="_x0000_s2072"/>
            </a:ext>
            <a:ext uri="{FF2B5EF4-FFF2-40B4-BE49-F238E27FC236}">
              <a16:creationId xmlns:a16="http://schemas.microsoft.com/office/drawing/2014/main" id="{B2A8914F-B46B-4CF7-82FE-A4C2579C2F3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50" name="Drop Down 4" hidden="1">
          <a:extLst>
            <a:ext uri="{63B3BB69-23CF-44E3-9099-C40C66FF867C}">
              <a14:compatExt xmlns:a14="http://schemas.microsoft.com/office/drawing/2010/main" spid="_x0000_s2052"/>
            </a:ext>
            <a:ext uri="{FF2B5EF4-FFF2-40B4-BE49-F238E27FC236}">
              <a16:creationId xmlns:a16="http://schemas.microsoft.com/office/drawing/2014/main" id="{4B451D88-6D6F-42D3-9979-32808F51C1C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51" name="Drop Down 4" hidden="1">
          <a:extLst>
            <a:ext uri="{63B3BB69-23CF-44E3-9099-C40C66FF867C}">
              <a14:compatExt xmlns:a14="http://schemas.microsoft.com/office/drawing/2010/main" spid="_x0000_s2052"/>
            </a:ext>
            <a:ext uri="{FF2B5EF4-FFF2-40B4-BE49-F238E27FC236}">
              <a16:creationId xmlns:a16="http://schemas.microsoft.com/office/drawing/2014/main" id="{84604970-AB7D-4325-B500-8FEF8B83D88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52" name="Drop Down 4" hidden="1">
          <a:extLst>
            <a:ext uri="{63B3BB69-23CF-44E3-9099-C40C66FF867C}">
              <a14:compatExt xmlns:a14="http://schemas.microsoft.com/office/drawing/2010/main" spid="_x0000_s2052"/>
            </a:ext>
            <a:ext uri="{FF2B5EF4-FFF2-40B4-BE49-F238E27FC236}">
              <a16:creationId xmlns:a16="http://schemas.microsoft.com/office/drawing/2014/main" id="{84904D79-AB89-41C8-B62B-E0C0499D45F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53" name="Drop Down 4" hidden="1">
          <a:extLst>
            <a:ext uri="{63B3BB69-23CF-44E3-9099-C40C66FF867C}">
              <a14:compatExt xmlns:a14="http://schemas.microsoft.com/office/drawing/2010/main" spid="_x0000_s2052"/>
            </a:ext>
            <a:ext uri="{FF2B5EF4-FFF2-40B4-BE49-F238E27FC236}">
              <a16:creationId xmlns:a16="http://schemas.microsoft.com/office/drawing/2014/main" id="{248374B2-E43C-47B5-8862-ACF15AA6F9B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54" name="Drop Down 4" hidden="1">
          <a:extLst>
            <a:ext uri="{63B3BB69-23CF-44E3-9099-C40C66FF867C}">
              <a14:compatExt xmlns:a14="http://schemas.microsoft.com/office/drawing/2010/main" spid="_x0000_s2052"/>
            </a:ext>
            <a:ext uri="{FF2B5EF4-FFF2-40B4-BE49-F238E27FC236}">
              <a16:creationId xmlns:a16="http://schemas.microsoft.com/office/drawing/2014/main" id="{AB4B32B7-0C71-44F2-86C6-F0A1D87492A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55" name="Drop Down 20" hidden="1">
          <a:extLst>
            <a:ext uri="{63B3BB69-23CF-44E3-9099-C40C66FF867C}">
              <a14:compatExt xmlns:a14="http://schemas.microsoft.com/office/drawing/2010/main" spid="_x0000_s2068"/>
            </a:ext>
            <a:ext uri="{FF2B5EF4-FFF2-40B4-BE49-F238E27FC236}">
              <a16:creationId xmlns:a16="http://schemas.microsoft.com/office/drawing/2014/main" id="{07D3623D-549D-4BA6-8E57-AB1799A4201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56" name="Drop Down 24" hidden="1">
          <a:extLst>
            <a:ext uri="{63B3BB69-23CF-44E3-9099-C40C66FF867C}">
              <a14:compatExt xmlns:a14="http://schemas.microsoft.com/office/drawing/2010/main" spid="_x0000_s2072"/>
            </a:ext>
            <a:ext uri="{FF2B5EF4-FFF2-40B4-BE49-F238E27FC236}">
              <a16:creationId xmlns:a16="http://schemas.microsoft.com/office/drawing/2014/main" id="{A65EC294-9628-4C48-A5B4-8997814EDBF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57" name="Drop Down 4" hidden="1">
          <a:extLst>
            <a:ext uri="{63B3BB69-23CF-44E3-9099-C40C66FF867C}">
              <a14:compatExt xmlns:a14="http://schemas.microsoft.com/office/drawing/2010/main" spid="_x0000_s2052"/>
            </a:ext>
            <a:ext uri="{FF2B5EF4-FFF2-40B4-BE49-F238E27FC236}">
              <a16:creationId xmlns:a16="http://schemas.microsoft.com/office/drawing/2014/main" id="{A2E79E24-7DC2-4183-B595-8D11EACABA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58" name="Drop Down 4" hidden="1">
          <a:extLst>
            <a:ext uri="{63B3BB69-23CF-44E3-9099-C40C66FF867C}">
              <a14:compatExt xmlns:a14="http://schemas.microsoft.com/office/drawing/2010/main" spid="_x0000_s2052"/>
            </a:ext>
            <a:ext uri="{FF2B5EF4-FFF2-40B4-BE49-F238E27FC236}">
              <a16:creationId xmlns:a16="http://schemas.microsoft.com/office/drawing/2014/main" id="{17E735FE-6EF6-4B94-8914-D6291E47AFE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59" name="Drop Down 4" hidden="1">
          <a:extLst>
            <a:ext uri="{63B3BB69-23CF-44E3-9099-C40C66FF867C}">
              <a14:compatExt xmlns:a14="http://schemas.microsoft.com/office/drawing/2010/main" spid="_x0000_s2052"/>
            </a:ext>
            <a:ext uri="{FF2B5EF4-FFF2-40B4-BE49-F238E27FC236}">
              <a16:creationId xmlns:a16="http://schemas.microsoft.com/office/drawing/2014/main" id="{7AABFC0C-B2D0-44B3-9AA8-CEE6C5D6F7D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60" name="Drop Down 4" hidden="1">
          <a:extLst>
            <a:ext uri="{63B3BB69-23CF-44E3-9099-C40C66FF867C}">
              <a14:compatExt xmlns:a14="http://schemas.microsoft.com/office/drawing/2010/main" spid="_x0000_s2052"/>
            </a:ext>
            <a:ext uri="{FF2B5EF4-FFF2-40B4-BE49-F238E27FC236}">
              <a16:creationId xmlns:a16="http://schemas.microsoft.com/office/drawing/2014/main" id="{2F11E5C3-003F-4B43-8233-956321A191A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61" name="Drop Down 4" hidden="1">
          <a:extLst>
            <a:ext uri="{63B3BB69-23CF-44E3-9099-C40C66FF867C}">
              <a14:compatExt xmlns:a14="http://schemas.microsoft.com/office/drawing/2010/main" spid="_x0000_s2052"/>
            </a:ext>
            <a:ext uri="{FF2B5EF4-FFF2-40B4-BE49-F238E27FC236}">
              <a16:creationId xmlns:a16="http://schemas.microsoft.com/office/drawing/2014/main" id="{EB97A37C-7FBA-4524-8F6A-AA1A0336227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62" name="Drop Down 20" hidden="1">
          <a:extLst>
            <a:ext uri="{63B3BB69-23CF-44E3-9099-C40C66FF867C}">
              <a14:compatExt xmlns:a14="http://schemas.microsoft.com/office/drawing/2010/main" spid="_x0000_s2068"/>
            </a:ext>
            <a:ext uri="{FF2B5EF4-FFF2-40B4-BE49-F238E27FC236}">
              <a16:creationId xmlns:a16="http://schemas.microsoft.com/office/drawing/2014/main" id="{65BC3575-6B28-497E-BCF1-E215740BC2C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63" name="Drop Down 24" hidden="1">
          <a:extLst>
            <a:ext uri="{63B3BB69-23CF-44E3-9099-C40C66FF867C}">
              <a14:compatExt xmlns:a14="http://schemas.microsoft.com/office/drawing/2010/main" spid="_x0000_s2072"/>
            </a:ext>
            <a:ext uri="{FF2B5EF4-FFF2-40B4-BE49-F238E27FC236}">
              <a16:creationId xmlns:a16="http://schemas.microsoft.com/office/drawing/2014/main" id="{6E1A0E4A-478C-4372-B06D-53B483E7200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64" name="Drop Down 4" hidden="1">
          <a:extLst>
            <a:ext uri="{63B3BB69-23CF-44E3-9099-C40C66FF867C}">
              <a14:compatExt xmlns:a14="http://schemas.microsoft.com/office/drawing/2010/main" spid="_x0000_s2052"/>
            </a:ext>
            <a:ext uri="{FF2B5EF4-FFF2-40B4-BE49-F238E27FC236}">
              <a16:creationId xmlns:a16="http://schemas.microsoft.com/office/drawing/2014/main" id="{59F875E4-F2CC-4344-B1C5-CDC5BF40D0A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65" name="Drop Down 4" hidden="1">
          <a:extLst>
            <a:ext uri="{63B3BB69-23CF-44E3-9099-C40C66FF867C}">
              <a14:compatExt xmlns:a14="http://schemas.microsoft.com/office/drawing/2010/main" spid="_x0000_s2052"/>
            </a:ext>
            <a:ext uri="{FF2B5EF4-FFF2-40B4-BE49-F238E27FC236}">
              <a16:creationId xmlns:a16="http://schemas.microsoft.com/office/drawing/2014/main" id="{EEFA3C53-7ADB-4520-84E6-2984A2AF9B7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66" name="Drop Down 4" hidden="1">
          <a:extLst>
            <a:ext uri="{63B3BB69-23CF-44E3-9099-C40C66FF867C}">
              <a14:compatExt xmlns:a14="http://schemas.microsoft.com/office/drawing/2010/main" spid="_x0000_s2052"/>
            </a:ext>
            <a:ext uri="{FF2B5EF4-FFF2-40B4-BE49-F238E27FC236}">
              <a16:creationId xmlns:a16="http://schemas.microsoft.com/office/drawing/2014/main" id="{F1F3AFC9-C028-4B45-BD7F-D6358EAFE6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67" name="Drop Down 4" hidden="1">
          <a:extLst>
            <a:ext uri="{63B3BB69-23CF-44E3-9099-C40C66FF867C}">
              <a14:compatExt xmlns:a14="http://schemas.microsoft.com/office/drawing/2010/main" spid="_x0000_s2052"/>
            </a:ext>
            <a:ext uri="{FF2B5EF4-FFF2-40B4-BE49-F238E27FC236}">
              <a16:creationId xmlns:a16="http://schemas.microsoft.com/office/drawing/2014/main" id="{4A4F528D-D433-48A2-945B-CF834DDEEBF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68" name="Drop Down 4" hidden="1">
          <a:extLst>
            <a:ext uri="{63B3BB69-23CF-44E3-9099-C40C66FF867C}">
              <a14:compatExt xmlns:a14="http://schemas.microsoft.com/office/drawing/2010/main" spid="_x0000_s2052"/>
            </a:ext>
            <a:ext uri="{FF2B5EF4-FFF2-40B4-BE49-F238E27FC236}">
              <a16:creationId xmlns:a16="http://schemas.microsoft.com/office/drawing/2014/main" id="{780F52E8-36A8-4FB8-BBFB-CB6EA4ECC41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69" name="Drop Down 20" hidden="1">
          <a:extLst>
            <a:ext uri="{63B3BB69-23CF-44E3-9099-C40C66FF867C}">
              <a14:compatExt xmlns:a14="http://schemas.microsoft.com/office/drawing/2010/main" spid="_x0000_s2068"/>
            </a:ext>
            <a:ext uri="{FF2B5EF4-FFF2-40B4-BE49-F238E27FC236}">
              <a16:creationId xmlns:a16="http://schemas.microsoft.com/office/drawing/2014/main" id="{66BB895F-9564-47C8-9614-ABC7FF795A0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70" name="Drop Down 24" hidden="1">
          <a:extLst>
            <a:ext uri="{63B3BB69-23CF-44E3-9099-C40C66FF867C}">
              <a14:compatExt xmlns:a14="http://schemas.microsoft.com/office/drawing/2010/main" spid="_x0000_s2072"/>
            </a:ext>
            <a:ext uri="{FF2B5EF4-FFF2-40B4-BE49-F238E27FC236}">
              <a16:creationId xmlns:a16="http://schemas.microsoft.com/office/drawing/2014/main" id="{4A7B1F65-8007-43FE-9512-9166C26039F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71" name="Drop Down 4" hidden="1">
          <a:extLst>
            <a:ext uri="{63B3BB69-23CF-44E3-9099-C40C66FF867C}">
              <a14:compatExt xmlns:a14="http://schemas.microsoft.com/office/drawing/2010/main" spid="_x0000_s2052"/>
            </a:ext>
            <a:ext uri="{FF2B5EF4-FFF2-40B4-BE49-F238E27FC236}">
              <a16:creationId xmlns:a16="http://schemas.microsoft.com/office/drawing/2014/main" id="{886C40FC-37B4-4985-A883-04A2CB2A875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72" name="Drop Down 4" hidden="1">
          <a:extLst>
            <a:ext uri="{63B3BB69-23CF-44E3-9099-C40C66FF867C}">
              <a14:compatExt xmlns:a14="http://schemas.microsoft.com/office/drawing/2010/main" spid="_x0000_s2052"/>
            </a:ext>
            <a:ext uri="{FF2B5EF4-FFF2-40B4-BE49-F238E27FC236}">
              <a16:creationId xmlns:a16="http://schemas.microsoft.com/office/drawing/2014/main" id="{E333CF76-8B3B-49CD-A30F-AC362321E64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73" name="Drop Down 4" hidden="1">
          <a:extLst>
            <a:ext uri="{63B3BB69-23CF-44E3-9099-C40C66FF867C}">
              <a14:compatExt xmlns:a14="http://schemas.microsoft.com/office/drawing/2010/main" spid="_x0000_s2052"/>
            </a:ext>
            <a:ext uri="{FF2B5EF4-FFF2-40B4-BE49-F238E27FC236}">
              <a16:creationId xmlns:a16="http://schemas.microsoft.com/office/drawing/2014/main" id="{65617650-ED1B-4F4F-BA7C-B5B4360267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74" name="Drop Down 4" hidden="1">
          <a:extLst>
            <a:ext uri="{63B3BB69-23CF-44E3-9099-C40C66FF867C}">
              <a14:compatExt xmlns:a14="http://schemas.microsoft.com/office/drawing/2010/main" spid="_x0000_s2052"/>
            </a:ext>
            <a:ext uri="{FF2B5EF4-FFF2-40B4-BE49-F238E27FC236}">
              <a16:creationId xmlns:a16="http://schemas.microsoft.com/office/drawing/2014/main" id="{DE19BA1A-FC50-4AD1-8018-6F733ACD278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75" name="Drop Down 4" hidden="1">
          <a:extLst>
            <a:ext uri="{63B3BB69-23CF-44E3-9099-C40C66FF867C}">
              <a14:compatExt xmlns:a14="http://schemas.microsoft.com/office/drawing/2010/main" spid="_x0000_s2052"/>
            </a:ext>
            <a:ext uri="{FF2B5EF4-FFF2-40B4-BE49-F238E27FC236}">
              <a16:creationId xmlns:a16="http://schemas.microsoft.com/office/drawing/2014/main" id="{B9EE4DFC-7673-454A-AEDE-532FDB909B6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261</xdr:row>
      <xdr:rowOff>0</xdr:rowOff>
    </xdr:from>
    <xdr:ext cx="1921468" cy="195685"/>
    <xdr:sp macro="" textlink="">
      <xdr:nvSpPr>
        <xdr:cNvPr id="9876" name="Drop Down 20" hidden="1">
          <a:extLst>
            <a:ext uri="{63B3BB69-23CF-44E3-9099-C40C66FF867C}">
              <a14:compatExt xmlns:a14="http://schemas.microsoft.com/office/drawing/2010/main" spid="_x0000_s2068"/>
            </a:ext>
            <a:ext uri="{FF2B5EF4-FFF2-40B4-BE49-F238E27FC236}">
              <a16:creationId xmlns:a16="http://schemas.microsoft.com/office/drawing/2014/main" id="{68BAB441-0BDF-4BDC-8E5F-B30AC804903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261</xdr:row>
      <xdr:rowOff>0</xdr:rowOff>
    </xdr:from>
    <xdr:ext cx="2476500" cy="199970"/>
    <xdr:sp macro="" textlink="">
      <xdr:nvSpPr>
        <xdr:cNvPr id="9877" name="Drop Down 24" hidden="1">
          <a:extLst>
            <a:ext uri="{63B3BB69-23CF-44E3-9099-C40C66FF867C}">
              <a14:compatExt xmlns:a14="http://schemas.microsoft.com/office/drawing/2010/main" spid="_x0000_s2072"/>
            </a:ext>
            <a:ext uri="{FF2B5EF4-FFF2-40B4-BE49-F238E27FC236}">
              <a16:creationId xmlns:a16="http://schemas.microsoft.com/office/drawing/2014/main" id="{7672CC3C-506F-4E99-8B1F-3CA3A4799BF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78" name="Drop Down 4" hidden="1">
          <a:extLst>
            <a:ext uri="{63B3BB69-23CF-44E3-9099-C40C66FF867C}">
              <a14:compatExt xmlns:a14="http://schemas.microsoft.com/office/drawing/2010/main" spid="_x0000_s2052"/>
            </a:ext>
            <a:ext uri="{FF2B5EF4-FFF2-40B4-BE49-F238E27FC236}">
              <a16:creationId xmlns:a16="http://schemas.microsoft.com/office/drawing/2014/main" id="{BF4E33CE-205C-4824-9623-D8D50A6CA3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79" name="Drop Down 4" hidden="1">
          <a:extLst>
            <a:ext uri="{63B3BB69-23CF-44E3-9099-C40C66FF867C}">
              <a14:compatExt xmlns:a14="http://schemas.microsoft.com/office/drawing/2010/main" spid="_x0000_s2052"/>
            </a:ext>
            <a:ext uri="{FF2B5EF4-FFF2-40B4-BE49-F238E27FC236}">
              <a16:creationId xmlns:a16="http://schemas.microsoft.com/office/drawing/2014/main" id="{0592AFD7-CA8D-415E-A451-D83EC95E8C0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261</xdr:row>
      <xdr:rowOff>0</xdr:rowOff>
    </xdr:from>
    <xdr:ext cx="2529840" cy="195685"/>
    <xdr:sp macro="" textlink="">
      <xdr:nvSpPr>
        <xdr:cNvPr id="9880" name="Drop Down 4" hidden="1">
          <a:extLst>
            <a:ext uri="{63B3BB69-23CF-44E3-9099-C40C66FF867C}">
              <a14:compatExt xmlns:a14="http://schemas.microsoft.com/office/drawing/2010/main" spid="_x0000_s2052"/>
            </a:ext>
            <a:ext uri="{FF2B5EF4-FFF2-40B4-BE49-F238E27FC236}">
              <a16:creationId xmlns:a16="http://schemas.microsoft.com/office/drawing/2014/main" id="{B3CDCC9A-66CB-45B3-AE54-9BB0B554386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261</xdr:row>
      <xdr:rowOff>0</xdr:rowOff>
    </xdr:from>
    <xdr:ext cx="2529840" cy="195685"/>
    <xdr:sp macro="" textlink="">
      <xdr:nvSpPr>
        <xdr:cNvPr id="9881" name="Drop Down 4" hidden="1">
          <a:extLst>
            <a:ext uri="{63B3BB69-23CF-44E3-9099-C40C66FF867C}">
              <a14:compatExt xmlns:a14="http://schemas.microsoft.com/office/drawing/2010/main" spid="_x0000_s2052"/>
            </a:ext>
            <a:ext uri="{FF2B5EF4-FFF2-40B4-BE49-F238E27FC236}">
              <a16:creationId xmlns:a16="http://schemas.microsoft.com/office/drawing/2014/main" id="{5B5EF521-758B-4FE6-A470-4DD24C1AC1B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82" name="Drop Down 4" hidden="1">
          <a:extLst>
            <a:ext uri="{63B3BB69-23CF-44E3-9099-C40C66FF867C}">
              <a14:compatExt xmlns:a14="http://schemas.microsoft.com/office/drawing/2010/main" spid="_x0000_s2052"/>
            </a:ext>
            <a:ext uri="{FF2B5EF4-FFF2-40B4-BE49-F238E27FC236}">
              <a16:creationId xmlns:a16="http://schemas.microsoft.com/office/drawing/2014/main" id="{38B8B235-FD7D-4626-A547-E99E8B48A21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883" name="Drop Down 20" hidden="1">
          <a:extLst>
            <a:ext uri="{63B3BB69-23CF-44E3-9099-C40C66FF867C}">
              <a14:compatExt xmlns:a14="http://schemas.microsoft.com/office/drawing/2010/main" spid="_x0000_s2068"/>
            </a:ext>
            <a:ext uri="{FF2B5EF4-FFF2-40B4-BE49-F238E27FC236}">
              <a16:creationId xmlns:a16="http://schemas.microsoft.com/office/drawing/2014/main" id="{4B85D688-CF65-4DCD-BCFF-ECC4DEDD7DA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884" name="Drop Down 24" hidden="1">
          <a:extLst>
            <a:ext uri="{63B3BB69-23CF-44E3-9099-C40C66FF867C}">
              <a14:compatExt xmlns:a14="http://schemas.microsoft.com/office/drawing/2010/main" spid="_x0000_s2072"/>
            </a:ext>
            <a:ext uri="{FF2B5EF4-FFF2-40B4-BE49-F238E27FC236}">
              <a16:creationId xmlns:a16="http://schemas.microsoft.com/office/drawing/2014/main" id="{D45F18FC-D5D6-41BE-9511-ADE9713751C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85" name="Drop Down 4" hidden="1">
          <a:extLst>
            <a:ext uri="{63B3BB69-23CF-44E3-9099-C40C66FF867C}">
              <a14:compatExt xmlns:a14="http://schemas.microsoft.com/office/drawing/2010/main" spid="_x0000_s2052"/>
            </a:ext>
            <a:ext uri="{FF2B5EF4-FFF2-40B4-BE49-F238E27FC236}">
              <a16:creationId xmlns:a16="http://schemas.microsoft.com/office/drawing/2014/main" id="{AD89B2B4-A061-42EA-94CA-15FCA5497E3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886" name="Drop Down 4" hidden="1">
          <a:extLst>
            <a:ext uri="{63B3BB69-23CF-44E3-9099-C40C66FF867C}">
              <a14:compatExt xmlns:a14="http://schemas.microsoft.com/office/drawing/2010/main" spid="_x0000_s2052"/>
            </a:ext>
            <a:ext uri="{FF2B5EF4-FFF2-40B4-BE49-F238E27FC236}">
              <a16:creationId xmlns:a16="http://schemas.microsoft.com/office/drawing/2014/main" id="{81CAFE39-0F85-459F-BB9B-20EDD267CBF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87" name="Drop Down 4" hidden="1">
          <a:extLst>
            <a:ext uri="{63B3BB69-23CF-44E3-9099-C40C66FF867C}">
              <a14:compatExt xmlns:a14="http://schemas.microsoft.com/office/drawing/2010/main" spid="_x0000_s2052"/>
            </a:ext>
            <a:ext uri="{FF2B5EF4-FFF2-40B4-BE49-F238E27FC236}">
              <a16:creationId xmlns:a16="http://schemas.microsoft.com/office/drawing/2014/main" id="{8FC3F10B-6E27-4484-8332-58F70EDDE83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888" name="Drop Down 4" hidden="1">
          <a:extLst>
            <a:ext uri="{63B3BB69-23CF-44E3-9099-C40C66FF867C}">
              <a14:compatExt xmlns:a14="http://schemas.microsoft.com/office/drawing/2010/main" spid="_x0000_s2052"/>
            </a:ext>
            <a:ext uri="{FF2B5EF4-FFF2-40B4-BE49-F238E27FC236}">
              <a16:creationId xmlns:a16="http://schemas.microsoft.com/office/drawing/2014/main" id="{475EE77C-E427-4121-8701-6695D489006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89" name="Drop Down 4" hidden="1">
          <a:extLst>
            <a:ext uri="{63B3BB69-23CF-44E3-9099-C40C66FF867C}">
              <a14:compatExt xmlns:a14="http://schemas.microsoft.com/office/drawing/2010/main" spid="_x0000_s2052"/>
            </a:ext>
            <a:ext uri="{FF2B5EF4-FFF2-40B4-BE49-F238E27FC236}">
              <a16:creationId xmlns:a16="http://schemas.microsoft.com/office/drawing/2014/main" id="{07D09814-5804-43A2-82A3-BF1EA7EDF7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890" name="Drop Down 20" hidden="1">
          <a:extLst>
            <a:ext uri="{63B3BB69-23CF-44E3-9099-C40C66FF867C}">
              <a14:compatExt xmlns:a14="http://schemas.microsoft.com/office/drawing/2010/main" spid="_x0000_s2068"/>
            </a:ext>
            <a:ext uri="{FF2B5EF4-FFF2-40B4-BE49-F238E27FC236}">
              <a16:creationId xmlns:a16="http://schemas.microsoft.com/office/drawing/2014/main" id="{21CD0F6A-0CEA-4BB5-9240-541AD9D331B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891" name="Drop Down 24" hidden="1">
          <a:extLst>
            <a:ext uri="{63B3BB69-23CF-44E3-9099-C40C66FF867C}">
              <a14:compatExt xmlns:a14="http://schemas.microsoft.com/office/drawing/2010/main" spid="_x0000_s2072"/>
            </a:ext>
            <a:ext uri="{FF2B5EF4-FFF2-40B4-BE49-F238E27FC236}">
              <a16:creationId xmlns:a16="http://schemas.microsoft.com/office/drawing/2014/main" id="{9E51B5D7-10A8-4611-B640-F4FE503FC7B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92" name="Drop Down 4" hidden="1">
          <a:extLst>
            <a:ext uri="{63B3BB69-23CF-44E3-9099-C40C66FF867C}">
              <a14:compatExt xmlns:a14="http://schemas.microsoft.com/office/drawing/2010/main" spid="_x0000_s2052"/>
            </a:ext>
            <a:ext uri="{FF2B5EF4-FFF2-40B4-BE49-F238E27FC236}">
              <a16:creationId xmlns:a16="http://schemas.microsoft.com/office/drawing/2014/main" id="{F60BD834-6B4F-4BAA-901C-6DBAFAE5229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893" name="Drop Down 4" hidden="1">
          <a:extLst>
            <a:ext uri="{63B3BB69-23CF-44E3-9099-C40C66FF867C}">
              <a14:compatExt xmlns:a14="http://schemas.microsoft.com/office/drawing/2010/main" spid="_x0000_s2052"/>
            </a:ext>
            <a:ext uri="{FF2B5EF4-FFF2-40B4-BE49-F238E27FC236}">
              <a16:creationId xmlns:a16="http://schemas.microsoft.com/office/drawing/2014/main" id="{275DFF47-A81B-4E07-A523-2C4929ABDEB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94" name="Drop Down 4" hidden="1">
          <a:extLst>
            <a:ext uri="{63B3BB69-23CF-44E3-9099-C40C66FF867C}">
              <a14:compatExt xmlns:a14="http://schemas.microsoft.com/office/drawing/2010/main" spid="_x0000_s2052"/>
            </a:ext>
            <a:ext uri="{FF2B5EF4-FFF2-40B4-BE49-F238E27FC236}">
              <a16:creationId xmlns:a16="http://schemas.microsoft.com/office/drawing/2014/main" id="{2DF90C2A-FCC3-46AC-8172-A014067A9BB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895" name="Drop Down 4" hidden="1">
          <a:extLst>
            <a:ext uri="{63B3BB69-23CF-44E3-9099-C40C66FF867C}">
              <a14:compatExt xmlns:a14="http://schemas.microsoft.com/office/drawing/2010/main" spid="_x0000_s2052"/>
            </a:ext>
            <a:ext uri="{FF2B5EF4-FFF2-40B4-BE49-F238E27FC236}">
              <a16:creationId xmlns:a16="http://schemas.microsoft.com/office/drawing/2014/main" id="{AAB20F41-821E-4799-AEDC-639732EB58D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96" name="Drop Down 4" hidden="1">
          <a:extLst>
            <a:ext uri="{63B3BB69-23CF-44E3-9099-C40C66FF867C}">
              <a14:compatExt xmlns:a14="http://schemas.microsoft.com/office/drawing/2010/main" spid="_x0000_s2052"/>
            </a:ext>
            <a:ext uri="{FF2B5EF4-FFF2-40B4-BE49-F238E27FC236}">
              <a16:creationId xmlns:a16="http://schemas.microsoft.com/office/drawing/2014/main" id="{F0415316-0301-4E4C-84A9-EF434B9B428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897" name="Drop Down 20" hidden="1">
          <a:extLst>
            <a:ext uri="{63B3BB69-23CF-44E3-9099-C40C66FF867C}">
              <a14:compatExt xmlns:a14="http://schemas.microsoft.com/office/drawing/2010/main" spid="_x0000_s2068"/>
            </a:ext>
            <a:ext uri="{FF2B5EF4-FFF2-40B4-BE49-F238E27FC236}">
              <a16:creationId xmlns:a16="http://schemas.microsoft.com/office/drawing/2014/main" id="{450DA5C3-7565-44E6-91C5-450CA3BE87E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898" name="Drop Down 24" hidden="1">
          <a:extLst>
            <a:ext uri="{63B3BB69-23CF-44E3-9099-C40C66FF867C}">
              <a14:compatExt xmlns:a14="http://schemas.microsoft.com/office/drawing/2010/main" spid="_x0000_s2072"/>
            </a:ext>
            <a:ext uri="{FF2B5EF4-FFF2-40B4-BE49-F238E27FC236}">
              <a16:creationId xmlns:a16="http://schemas.microsoft.com/office/drawing/2014/main" id="{5F854077-20CE-4778-8436-162D56E5549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899" name="Drop Down 4" hidden="1">
          <a:extLst>
            <a:ext uri="{63B3BB69-23CF-44E3-9099-C40C66FF867C}">
              <a14:compatExt xmlns:a14="http://schemas.microsoft.com/office/drawing/2010/main" spid="_x0000_s2052"/>
            </a:ext>
            <a:ext uri="{FF2B5EF4-FFF2-40B4-BE49-F238E27FC236}">
              <a16:creationId xmlns:a16="http://schemas.microsoft.com/office/drawing/2014/main" id="{915E5BF5-35F2-4237-B0CC-F503D47B401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00" name="Drop Down 4" hidden="1">
          <a:extLst>
            <a:ext uri="{63B3BB69-23CF-44E3-9099-C40C66FF867C}">
              <a14:compatExt xmlns:a14="http://schemas.microsoft.com/office/drawing/2010/main" spid="_x0000_s2052"/>
            </a:ext>
            <a:ext uri="{FF2B5EF4-FFF2-40B4-BE49-F238E27FC236}">
              <a16:creationId xmlns:a16="http://schemas.microsoft.com/office/drawing/2014/main" id="{6AC691EA-587A-4B72-91B2-E3FE4CE3828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01" name="Drop Down 4" hidden="1">
          <a:extLst>
            <a:ext uri="{63B3BB69-23CF-44E3-9099-C40C66FF867C}">
              <a14:compatExt xmlns:a14="http://schemas.microsoft.com/office/drawing/2010/main" spid="_x0000_s2052"/>
            </a:ext>
            <a:ext uri="{FF2B5EF4-FFF2-40B4-BE49-F238E27FC236}">
              <a16:creationId xmlns:a16="http://schemas.microsoft.com/office/drawing/2014/main" id="{909816F9-24B8-410D-ABB4-96995DD3E52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02" name="Drop Down 4" hidden="1">
          <a:extLst>
            <a:ext uri="{63B3BB69-23CF-44E3-9099-C40C66FF867C}">
              <a14:compatExt xmlns:a14="http://schemas.microsoft.com/office/drawing/2010/main" spid="_x0000_s2052"/>
            </a:ext>
            <a:ext uri="{FF2B5EF4-FFF2-40B4-BE49-F238E27FC236}">
              <a16:creationId xmlns:a16="http://schemas.microsoft.com/office/drawing/2014/main" id="{1B99F407-9352-40DF-A2E0-5671A08EAB7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03" name="Drop Down 4" hidden="1">
          <a:extLst>
            <a:ext uri="{63B3BB69-23CF-44E3-9099-C40C66FF867C}">
              <a14:compatExt xmlns:a14="http://schemas.microsoft.com/office/drawing/2010/main" spid="_x0000_s2052"/>
            </a:ext>
            <a:ext uri="{FF2B5EF4-FFF2-40B4-BE49-F238E27FC236}">
              <a16:creationId xmlns:a16="http://schemas.microsoft.com/office/drawing/2014/main" id="{DF0B5CDA-356F-41F6-9594-58E7B985E54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04" name="Drop Down 20" hidden="1">
          <a:extLst>
            <a:ext uri="{63B3BB69-23CF-44E3-9099-C40C66FF867C}">
              <a14:compatExt xmlns:a14="http://schemas.microsoft.com/office/drawing/2010/main" spid="_x0000_s2068"/>
            </a:ext>
            <a:ext uri="{FF2B5EF4-FFF2-40B4-BE49-F238E27FC236}">
              <a16:creationId xmlns:a16="http://schemas.microsoft.com/office/drawing/2014/main" id="{E697E181-39D6-4BDD-89C9-61139AD4A52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05" name="Drop Down 24" hidden="1">
          <a:extLst>
            <a:ext uri="{63B3BB69-23CF-44E3-9099-C40C66FF867C}">
              <a14:compatExt xmlns:a14="http://schemas.microsoft.com/office/drawing/2010/main" spid="_x0000_s2072"/>
            </a:ext>
            <a:ext uri="{FF2B5EF4-FFF2-40B4-BE49-F238E27FC236}">
              <a16:creationId xmlns:a16="http://schemas.microsoft.com/office/drawing/2014/main" id="{A5DCE946-5ADE-4192-BE0F-1C624AFBD52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06" name="Drop Down 4" hidden="1">
          <a:extLst>
            <a:ext uri="{63B3BB69-23CF-44E3-9099-C40C66FF867C}">
              <a14:compatExt xmlns:a14="http://schemas.microsoft.com/office/drawing/2010/main" spid="_x0000_s2052"/>
            </a:ext>
            <a:ext uri="{FF2B5EF4-FFF2-40B4-BE49-F238E27FC236}">
              <a16:creationId xmlns:a16="http://schemas.microsoft.com/office/drawing/2014/main" id="{9893A9DB-1F27-4E66-9DE9-0D95085185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07" name="Drop Down 4" hidden="1">
          <a:extLst>
            <a:ext uri="{63B3BB69-23CF-44E3-9099-C40C66FF867C}">
              <a14:compatExt xmlns:a14="http://schemas.microsoft.com/office/drawing/2010/main" spid="_x0000_s2052"/>
            </a:ext>
            <a:ext uri="{FF2B5EF4-FFF2-40B4-BE49-F238E27FC236}">
              <a16:creationId xmlns:a16="http://schemas.microsoft.com/office/drawing/2014/main" id="{27936521-89EA-417C-8932-2D40BD2BCA5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08" name="Drop Down 4" hidden="1">
          <a:extLst>
            <a:ext uri="{63B3BB69-23CF-44E3-9099-C40C66FF867C}">
              <a14:compatExt xmlns:a14="http://schemas.microsoft.com/office/drawing/2010/main" spid="_x0000_s2052"/>
            </a:ext>
            <a:ext uri="{FF2B5EF4-FFF2-40B4-BE49-F238E27FC236}">
              <a16:creationId xmlns:a16="http://schemas.microsoft.com/office/drawing/2014/main" id="{E6DC963C-BC68-4C21-869B-5B18FB7870C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09" name="Drop Down 4" hidden="1">
          <a:extLst>
            <a:ext uri="{63B3BB69-23CF-44E3-9099-C40C66FF867C}">
              <a14:compatExt xmlns:a14="http://schemas.microsoft.com/office/drawing/2010/main" spid="_x0000_s2052"/>
            </a:ext>
            <a:ext uri="{FF2B5EF4-FFF2-40B4-BE49-F238E27FC236}">
              <a16:creationId xmlns:a16="http://schemas.microsoft.com/office/drawing/2014/main" id="{00E2C354-8ED9-4FBD-860B-7DAA2EB043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10" name="Drop Down 4" hidden="1">
          <a:extLst>
            <a:ext uri="{63B3BB69-23CF-44E3-9099-C40C66FF867C}">
              <a14:compatExt xmlns:a14="http://schemas.microsoft.com/office/drawing/2010/main" spid="_x0000_s2052"/>
            </a:ext>
            <a:ext uri="{FF2B5EF4-FFF2-40B4-BE49-F238E27FC236}">
              <a16:creationId xmlns:a16="http://schemas.microsoft.com/office/drawing/2014/main" id="{B8D69ACA-D0F6-46E9-8FA6-8EBD29153CE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11" name="Drop Down 20" hidden="1">
          <a:extLst>
            <a:ext uri="{63B3BB69-23CF-44E3-9099-C40C66FF867C}">
              <a14:compatExt xmlns:a14="http://schemas.microsoft.com/office/drawing/2010/main" spid="_x0000_s2068"/>
            </a:ext>
            <a:ext uri="{FF2B5EF4-FFF2-40B4-BE49-F238E27FC236}">
              <a16:creationId xmlns:a16="http://schemas.microsoft.com/office/drawing/2014/main" id="{0DC5EBDA-8AD6-4759-9B26-3910730D6B0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12" name="Drop Down 24" hidden="1">
          <a:extLst>
            <a:ext uri="{63B3BB69-23CF-44E3-9099-C40C66FF867C}">
              <a14:compatExt xmlns:a14="http://schemas.microsoft.com/office/drawing/2010/main" spid="_x0000_s2072"/>
            </a:ext>
            <a:ext uri="{FF2B5EF4-FFF2-40B4-BE49-F238E27FC236}">
              <a16:creationId xmlns:a16="http://schemas.microsoft.com/office/drawing/2014/main" id="{EE7DFA3F-BBA7-47AC-AF00-B709CB5DF25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13" name="Drop Down 4" hidden="1">
          <a:extLst>
            <a:ext uri="{63B3BB69-23CF-44E3-9099-C40C66FF867C}">
              <a14:compatExt xmlns:a14="http://schemas.microsoft.com/office/drawing/2010/main" spid="_x0000_s2052"/>
            </a:ext>
            <a:ext uri="{FF2B5EF4-FFF2-40B4-BE49-F238E27FC236}">
              <a16:creationId xmlns:a16="http://schemas.microsoft.com/office/drawing/2014/main" id="{9DEE4CB5-E312-49C8-B510-9FD4390B66F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14" name="Drop Down 4" hidden="1">
          <a:extLst>
            <a:ext uri="{63B3BB69-23CF-44E3-9099-C40C66FF867C}">
              <a14:compatExt xmlns:a14="http://schemas.microsoft.com/office/drawing/2010/main" spid="_x0000_s2052"/>
            </a:ext>
            <a:ext uri="{FF2B5EF4-FFF2-40B4-BE49-F238E27FC236}">
              <a16:creationId xmlns:a16="http://schemas.microsoft.com/office/drawing/2014/main" id="{878B127D-3B20-422C-B08B-6223FD8BB08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15" name="Drop Down 4" hidden="1">
          <a:extLst>
            <a:ext uri="{63B3BB69-23CF-44E3-9099-C40C66FF867C}">
              <a14:compatExt xmlns:a14="http://schemas.microsoft.com/office/drawing/2010/main" spid="_x0000_s2052"/>
            </a:ext>
            <a:ext uri="{FF2B5EF4-FFF2-40B4-BE49-F238E27FC236}">
              <a16:creationId xmlns:a16="http://schemas.microsoft.com/office/drawing/2014/main" id="{5DEC8A4E-11B6-4A1E-B20F-30F8E0CA115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16" name="Drop Down 4" hidden="1">
          <a:extLst>
            <a:ext uri="{63B3BB69-23CF-44E3-9099-C40C66FF867C}">
              <a14:compatExt xmlns:a14="http://schemas.microsoft.com/office/drawing/2010/main" spid="_x0000_s2052"/>
            </a:ext>
            <a:ext uri="{FF2B5EF4-FFF2-40B4-BE49-F238E27FC236}">
              <a16:creationId xmlns:a16="http://schemas.microsoft.com/office/drawing/2014/main" id="{BC9E6C97-B1D1-407E-8350-124094D2850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17" name="Drop Down 4" hidden="1">
          <a:extLst>
            <a:ext uri="{63B3BB69-23CF-44E3-9099-C40C66FF867C}">
              <a14:compatExt xmlns:a14="http://schemas.microsoft.com/office/drawing/2010/main" spid="_x0000_s2052"/>
            </a:ext>
            <a:ext uri="{FF2B5EF4-FFF2-40B4-BE49-F238E27FC236}">
              <a16:creationId xmlns:a16="http://schemas.microsoft.com/office/drawing/2014/main" id="{77F801A6-C79E-45F9-8750-BDBECFE1CF6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18" name="Drop Down 20" hidden="1">
          <a:extLst>
            <a:ext uri="{63B3BB69-23CF-44E3-9099-C40C66FF867C}">
              <a14:compatExt xmlns:a14="http://schemas.microsoft.com/office/drawing/2010/main" spid="_x0000_s2068"/>
            </a:ext>
            <a:ext uri="{FF2B5EF4-FFF2-40B4-BE49-F238E27FC236}">
              <a16:creationId xmlns:a16="http://schemas.microsoft.com/office/drawing/2014/main" id="{01A1842A-6DE5-488E-81B7-6ABE65D24D4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19" name="Drop Down 24" hidden="1">
          <a:extLst>
            <a:ext uri="{63B3BB69-23CF-44E3-9099-C40C66FF867C}">
              <a14:compatExt xmlns:a14="http://schemas.microsoft.com/office/drawing/2010/main" spid="_x0000_s2072"/>
            </a:ext>
            <a:ext uri="{FF2B5EF4-FFF2-40B4-BE49-F238E27FC236}">
              <a16:creationId xmlns:a16="http://schemas.microsoft.com/office/drawing/2014/main" id="{B073292A-8B2C-4150-9F3F-004C445B79F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20" name="Drop Down 4" hidden="1">
          <a:extLst>
            <a:ext uri="{63B3BB69-23CF-44E3-9099-C40C66FF867C}">
              <a14:compatExt xmlns:a14="http://schemas.microsoft.com/office/drawing/2010/main" spid="_x0000_s2052"/>
            </a:ext>
            <a:ext uri="{FF2B5EF4-FFF2-40B4-BE49-F238E27FC236}">
              <a16:creationId xmlns:a16="http://schemas.microsoft.com/office/drawing/2014/main" id="{8F774826-E3AC-4C3E-A2FB-C5227EBE2D5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21" name="Drop Down 4" hidden="1">
          <a:extLst>
            <a:ext uri="{63B3BB69-23CF-44E3-9099-C40C66FF867C}">
              <a14:compatExt xmlns:a14="http://schemas.microsoft.com/office/drawing/2010/main" spid="_x0000_s2052"/>
            </a:ext>
            <a:ext uri="{FF2B5EF4-FFF2-40B4-BE49-F238E27FC236}">
              <a16:creationId xmlns:a16="http://schemas.microsoft.com/office/drawing/2014/main" id="{7CD20D6B-70A9-4C27-9EE2-0BBAD42174F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22" name="Drop Down 4" hidden="1">
          <a:extLst>
            <a:ext uri="{63B3BB69-23CF-44E3-9099-C40C66FF867C}">
              <a14:compatExt xmlns:a14="http://schemas.microsoft.com/office/drawing/2010/main" spid="_x0000_s2052"/>
            </a:ext>
            <a:ext uri="{FF2B5EF4-FFF2-40B4-BE49-F238E27FC236}">
              <a16:creationId xmlns:a16="http://schemas.microsoft.com/office/drawing/2014/main" id="{8BBDB6B6-3A8A-4590-9E35-7C50AF79E1A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23" name="Drop Down 4" hidden="1">
          <a:extLst>
            <a:ext uri="{63B3BB69-23CF-44E3-9099-C40C66FF867C}">
              <a14:compatExt xmlns:a14="http://schemas.microsoft.com/office/drawing/2010/main" spid="_x0000_s2052"/>
            </a:ext>
            <a:ext uri="{FF2B5EF4-FFF2-40B4-BE49-F238E27FC236}">
              <a16:creationId xmlns:a16="http://schemas.microsoft.com/office/drawing/2014/main" id="{D4525B63-A3DE-40C7-B27A-036D525E8C9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24" name="Drop Down 4" hidden="1">
          <a:extLst>
            <a:ext uri="{63B3BB69-23CF-44E3-9099-C40C66FF867C}">
              <a14:compatExt xmlns:a14="http://schemas.microsoft.com/office/drawing/2010/main" spid="_x0000_s2052"/>
            </a:ext>
            <a:ext uri="{FF2B5EF4-FFF2-40B4-BE49-F238E27FC236}">
              <a16:creationId xmlns:a16="http://schemas.microsoft.com/office/drawing/2014/main" id="{C1C125A4-08B6-4868-AF85-22D819BF101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25" name="Drop Down 20" hidden="1">
          <a:extLst>
            <a:ext uri="{63B3BB69-23CF-44E3-9099-C40C66FF867C}">
              <a14:compatExt xmlns:a14="http://schemas.microsoft.com/office/drawing/2010/main" spid="_x0000_s2068"/>
            </a:ext>
            <a:ext uri="{FF2B5EF4-FFF2-40B4-BE49-F238E27FC236}">
              <a16:creationId xmlns:a16="http://schemas.microsoft.com/office/drawing/2014/main" id="{975B1A03-1832-4D44-A590-8558B677104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26" name="Drop Down 24" hidden="1">
          <a:extLst>
            <a:ext uri="{63B3BB69-23CF-44E3-9099-C40C66FF867C}">
              <a14:compatExt xmlns:a14="http://schemas.microsoft.com/office/drawing/2010/main" spid="_x0000_s2072"/>
            </a:ext>
            <a:ext uri="{FF2B5EF4-FFF2-40B4-BE49-F238E27FC236}">
              <a16:creationId xmlns:a16="http://schemas.microsoft.com/office/drawing/2014/main" id="{B93E842B-4756-4894-8347-0C42BEC1CA4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27" name="Drop Down 4" hidden="1">
          <a:extLst>
            <a:ext uri="{63B3BB69-23CF-44E3-9099-C40C66FF867C}">
              <a14:compatExt xmlns:a14="http://schemas.microsoft.com/office/drawing/2010/main" spid="_x0000_s2052"/>
            </a:ext>
            <a:ext uri="{FF2B5EF4-FFF2-40B4-BE49-F238E27FC236}">
              <a16:creationId xmlns:a16="http://schemas.microsoft.com/office/drawing/2014/main" id="{51EC43C9-3C7B-4D1E-BC39-5AF8A0CE03F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28" name="Drop Down 4" hidden="1">
          <a:extLst>
            <a:ext uri="{63B3BB69-23CF-44E3-9099-C40C66FF867C}">
              <a14:compatExt xmlns:a14="http://schemas.microsoft.com/office/drawing/2010/main" spid="_x0000_s2052"/>
            </a:ext>
            <a:ext uri="{FF2B5EF4-FFF2-40B4-BE49-F238E27FC236}">
              <a16:creationId xmlns:a16="http://schemas.microsoft.com/office/drawing/2014/main" id="{55A38CC7-616A-429D-A7B4-7813A676B0D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29" name="Drop Down 4" hidden="1">
          <a:extLst>
            <a:ext uri="{63B3BB69-23CF-44E3-9099-C40C66FF867C}">
              <a14:compatExt xmlns:a14="http://schemas.microsoft.com/office/drawing/2010/main" spid="_x0000_s2052"/>
            </a:ext>
            <a:ext uri="{FF2B5EF4-FFF2-40B4-BE49-F238E27FC236}">
              <a16:creationId xmlns:a16="http://schemas.microsoft.com/office/drawing/2014/main" id="{48F4CBC3-30C1-486F-918A-7296F5D4B62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30" name="Drop Down 4" hidden="1">
          <a:extLst>
            <a:ext uri="{63B3BB69-23CF-44E3-9099-C40C66FF867C}">
              <a14:compatExt xmlns:a14="http://schemas.microsoft.com/office/drawing/2010/main" spid="_x0000_s2052"/>
            </a:ext>
            <a:ext uri="{FF2B5EF4-FFF2-40B4-BE49-F238E27FC236}">
              <a16:creationId xmlns:a16="http://schemas.microsoft.com/office/drawing/2014/main" id="{CAED2C1D-594A-4A2B-AA89-A96B604AA66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31" name="Drop Down 4" hidden="1">
          <a:extLst>
            <a:ext uri="{63B3BB69-23CF-44E3-9099-C40C66FF867C}">
              <a14:compatExt xmlns:a14="http://schemas.microsoft.com/office/drawing/2010/main" spid="_x0000_s2052"/>
            </a:ext>
            <a:ext uri="{FF2B5EF4-FFF2-40B4-BE49-F238E27FC236}">
              <a16:creationId xmlns:a16="http://schemas.microsoft.com/office/drawing/2014/main" id="{4AE0E240-70D3-4A32-BBC7-408459694A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32" name="Drop Down 20" hidden="1">
          <a:extLst>
            <a:ext uri="{63B3BB69-23CF-44E3-9099-C40C66FF867C}">
              <a14:compatExt xmlns:a14="http://schemas.microsoft.com/office/drawing/2010/main" spid="_x0000_s2068"/>
            </a:ext>
            <a:ext uri="{FF2B5EF4-FFF2-40B4-BE49-F238E27FC236}">
              <a16:creationId xmlns:a16="http://schemas.microsoft.com/office/drawing/2014/main" id="{28EA304C-DFCD-41C8-99C2-CAA4637EEF6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33" name="Drop Down 24" hidden="1">
          <a:extLst>
            <a:ext uri="{63B3BB69-23CF-44E3-9099-C40C66FF867C}">
              <a14:compatExt xmlns:a14="http://schemas.microsoft.com/office/drawing/2010/main" spid="_x0000_s2072"/>
            </a:ext>
            <a:ext uri="{FF2B5EF4-FFF2-40B4-BE49-F238E27FC236}">
              <a16:creationId xmlns:a16="http://schemas.microsoft.com/office/drawing/2014/main" id="{EB556CDF-DD73-4EAC-A422-FF47D4F3CFF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34" name="Drop Down 4" hidden="1">
          <a:extLst>
            <a:ext uri="{63B3BB69-23CF-44E3-9099-C40C66FF867C}">
              <a14:compatExt xmlns:a14="http://schemas.microsoft.com/office/drawing/2010/main" spid="_x0000_s2052"/>
            </a:ext>
            <a:ext uri="{FF2B5EF4-FFF2-40B4-BE49-F238E27FC236}">
              <a16:creationId xmlns:a16="http://schemas.microsoft.com/office/drawing/2014/main" id="{0D8E0CAD-FBC7-47C6-BAC7-9CFE27989D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35" name="Drop Down 4" hidden="1">
          <a:extLst>
            <a:ext uri="{63B3BB69-23CF-44E3-9099-C40C66FF867C}">
              <a14:compatExt xmlns:a14="http://schemas.microsoft.com/office/drawing/2010/main" spid="_x0000_s2052"/>
            </a:ext>
            <a:ext uri="{FF2B5EF4-FFF2-40B4-BE49-F238E27FC236}">
              <a16:creationId xmlns:a16="http://schemas.microsoft.com/office/drawing/2014/main" id="{4EBF6847-EFDB-4B2F-A2DD-D8E05366C34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36" name="Drop Down 4" hidden="1">
          <a:extLst>
            <a:ext uri="{63B3BB69-23CF-44E3-9099-C40C66FF867C}">
              <a14:compatExt xmlns:a14="http://schemas.microsoft.com/office/drawing/2010/main" spid="_x0000_s2052"/>
            </a:ext>
            <a:ext uri="{FF2B5EF4-FFF2-40B4-BE49-F238E27FC236}">
              <a16:creationId xmlns:a16="http://schemas.microsoft.com/office/drawing/2014/main" id="{1114576C-AB4B-4BEA-8303-92B81456AF2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37" name="Drop Down 4" hidden="1">
          <a:extLst>
            <a:ext uri="{63B3BB69-23CF-44E3-9099-C40C66FF867C}">
              <a14:compatExt xmlns:a14="http://schemas.microsoft.com/office/drawing/2010/main" spid="_x0000_s2052"/>
            </a:ext>
            <a:ext uri="{FF2B5EF4-FFF2-40B4-BE49-F238E27FC236}">
              <a16:creationId xmlns:a16="http://schemas.microsoft.com/office/drawing/2014/main" id="{DC1A354F-2617-4D12-B9C1-0FFCD83FC63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38" name="Drop Down 4" hidden="1">
          <a:extLst>
            <a:ext uri="{63B3BB69-23CF-44E3-9099-C40C66FF867C}">
              <a14:compatExt xmlns:a14="http://schemas.microsoft.com/office/drawing/2010/main" spid="_x0000_s2052"/>
            </a:ext>
            <a:ext uri="{FF2B5EF4-FFF2-40B4-BE49-F238E27FC236}">
              <a16:creationId xmlns:a16="http://schemas.microsoft.com/office/drawing/2014/main" id="{AA715131-D035-4415-B653-4B690DAE583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39" name="Drop Down 20" hidden="1">
          <a:extLst>
            <a:ext uri="{63B3BB69-23CF-44E3-9099-C40C66FF867C}">
              <a14:compatExt xmlns:a14="http://schemas.microsoft.com/office/drawing/2010/main" spid="_x0000_s2068"/>
            </a:ext>
            <a:ext uri="{FF2B5EF4-FFF2-40B4-BE49-F238E27FC236}">
              <a16:creationId xmlns:a16="http://schemas.microsoft.com/office/drawing/2014/main" id="{DB0EBDF2-BB05-4869-A648-789F717AEBC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40" name="Drop Down 24" hidden="1">
          <a:extLst>
            <a:ext uri="{63B3BB69-23CF-44E3-9099-C40C66FF867C}">
              <a14:compatExt xmlns:a14="http://schemas.microsoft.com/office/drawing/2010/main" spid="_x0000_s2072"/>
            </a:ext>
            <a:ext uri="{FF2B5EF4-FFF2-40B4-BE49-F238E27FC236}">
              <a16:creationId xmlns:a16="http://schemas.microsoft.com/office/drawing/2014/main" id="{DA762678-3627-45E6-B105-1166F470E50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41" name="Drop Down 4" hidden="1">
          <a:extLst>
            <a:ext uri="{63B3BB69-23CF-44E3-9099-C40C66FF867C}">
              <a14:compatExt xmlns:a14="http://schemas.microsoft.com/office/drawing/2010/main" spid="_x0000_s2052"/>
            </a:ext>
            <a:ext uri="{FF2B5EF4-FFF2-40B4-BE49-F238E27FC236}">
              <a16:creationId xmlns:a16="http://schemas.microsoft.com/office/drawing/2014/main" id="{A0C9C883-03D5-445E-ABD8-6715037945E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42" name="Drop Down 4" hidden="1">
          <a:extLst>
            <a:ext uri="{63B3BB69-23CF-44E3-9099-C40C66FF867C}">
              <a14:compatExt xmlns:a14="http://schemas.microsoft.com/office/drawing/2010/main" spid="_x0000_s2052"/>
            </a:ext>
            <a:ext uri="{FF2B5EF4-FFF2-40B4-BE49-F238E27FC236}">
              <a16:creationId xmlns:a16="http://schemas.microsoft.com/office/drawing/2014/main" id="{56272C9B-362A-4A6B-BE91-6B7DBCCE073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43" name="Drop Down 4" hidden="1">
          <a:extLst>
            <a:ext uri="{63B3BB69-23CF-44E3-9099-C40C66FF867C}">
              <a14:compatExt xmlns:a14="http://schemas.microsoft.com/office/drawing/2010/main" spid="_x0000_s2052"/>
            </a:ext>
            <a:ext uri="{FF2B5EF4-FFF2-40B4-BE49-F238E27FC236}">
              <a16:creationId xmlns:a16="http://schemas.microsoft.com/office/drawing/2014/main" id="{25606226-7083-4428-82A5-3BEA53FE3E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44" name="Drop Down 4" hidden="1">
          <a:extLst>
            <a:ext uri="{63B3BB69-23CF-44E3-9099-C40C66FF867C}">
              <a14:compatExt xmlns:a14="http://schemas.microsoft.com/office/drawing/2010/main" spid="_x0000_s2052"/>
            </a:ext>
            <a:ext uri="{FF2B5EF4-FFF2-40B4-BE49-F238E27FC236}">
              <a16:creationId xmlns:a16="http://schemas.microsoft.com/office/drawing/2014/main" id="{2A442E9F-76A3-487A-9ECA-398CD45A208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45" name="Drop Down 4" hidden="1">
          <a:extLst>
            <a:ext uri="{63B3BB69-23CF-44E3-9099-C40C66FF867C}">
              <a14:compatExt xmlns:a14="http://schemas.microsoft.com/office/drawing/2010/main" spid="_x0000_s2052"/>
            </a:ext>
            <a:ext uri="{FF2B5EF4-FFF2-40B4-BE49-F238E27FC236}">
              <a16:creationId xmlns:a16="http://schemas.microsoft.com/office/drawing/2014/main" id="{E97033B1-C7B9-4B7D-BB42-4A5E6E40455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46" name="Drop Down 20" hidden="1">
          <a:extLst>
            <a:ext uri="{63B3BB69-23CF-44E3-9099-C40C66FF867C}">
              <a14:compatExt xmlns:a14="http://schemas.microsoft.com/office/drawing/2010/main" spid="_x0000_s2068"/>
            </a:ext>
            <a:ext uri="{FF2B5EF4-FFF2-40B4-BE49-F238E27FC236}">
              <a16:creationId xmlns:a16="http://schemas.microsoft.com/office/drawing/2014/main" id="{9F2F070E-03C4-4A0E-B8AF-2128F662CEA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47" name="Drop Down 24" hidden="1">
          <a:extLst>
            <a:ext uri="{63B3BB69-23CF-44E3-9099-C40C66FF867C}">
              <a14:compatExt xmlns:a14="http://schemas.microsoft.com/office/drawing/2010/main" spid="_x0000_s2072"/>
            </a:ext>
            <a:ext uri="{FF2B5EF4-FFF2-40B4-BE49-F238E27FC236}">
              <a16:creationId xmlns:a16="http://schemas.microsoft.com/office/drawing/2014/main" id="{D57A215F-F6E0-406D-9101-976BE32E978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48" name="Drop Down 4" hidden="1">
          <a:extLst>
            <a:ext uri="{63B3BB69-23CF-44E3-9099-C40C66FF867C}">
              <a14:compatExt xmlns:a14="http://schemas.microsoft.com/office/drawing/2010/main" spid="_x0000_s2052"/>
            </a:ext>
            <a:ext uri="{FF2B5EF4-FFF2-40B4-BE49-F238E27FC236}">
              <a16:creationId xmlns:a16="http://schemas.microsoft.com/office/drawing/2014/main" id="{19C6C515-1F71-4178-9E84-6856896C0FE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49" name="Drop Down 4" hidden="1">
          <a:extLst>
            <a:ext uri="{63B3BB69-23CF-44E3-9099-C40C66FF867C}">
              <a14:compatExt xmlns:a14="http://schemas.microsoft.com/office/drawing/2010/main" spid="_x0000_s2052"/>
            </a:ext>
            <a:ext uri="{FF2B5EF4-FFF2-40B4-BE49-F238E27FC236}">
              <a16:creationId xmlns:a16="http://schemas.microsoft.com/office/drawing/2014/main" id="{FCF13654-FFEE-4F10-8FBE-3B50BC935B3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50" name="Drop Down 4" hidden="1">
          <a:extLst>
            <a:ext uri="{63B3BB69-23CF-44E3-9099-C40C66FF867C}">
              <a14:compatExt xmlns:a14="http://schemas.microsoft.com/office/drawing/2010/main" spid="_x0000_s2052"/>
            </a:ext>
            <a:ext uri="{FF2B5EF4-FFF2-40B4-BE49-F238E27FC236}">
              <a16:creationId xmlns:a16="http://schemas.microsoft.com/office/drawing/2014/main" id="{5D96BFA8-95E6-4F89-8495-2AFAB9D6A9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51" name="Drop Down 4" hidden="1">
          <a:extLst>
            <a:ext uri="{63B3BB69-23CF-44E3-9099-C40C66FF867C}">
              <a14:compatExt xmlns:a14="http://schemas.microsoft.com/office/drawing/2010/main" spid="_x0000_s2052"/>
            </a:ext>
            <a:ext uri="{FF2B5EF4-FFF2-40B4-BE49-F238E27FC236}">
              <a16:creationId xmlns:a16="http://schemas.microsoft.com/office/drawing/2014/main" id="{F648E8DC-AFD3-4A5A-B293-420C5C33D7A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52" name="Drop Down 4" hidden="1">
          <a:extLst>
            <a:ext uri="{63B3BB69-23CF-44E3-9099-C40C66FF867C}">
              <a14:compatExt xmlns:a14="http://schemas.microsoft.com/office/drawing/2010/main" spid="_x0000_s2052"/>
            </a:ext>
            <a:ext uri="{FF2B5EF4-FFF2-40B4-BE49-F238E27FC236}">
              <a16:creationId xmlns:a16="http://schemas.microsoft.com/office/drawing/2014/main" id="{F4CC3B07-6500-4795-9164-87D54E6FD67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53" name="Drop Down 20" hidden="1">
          <a:extLst>
            <a:ext uri="{63B3BB69-23CF-44E3-9099-C40C66FF867C}">
              <a14:compatExt xmlns:a14="http://schemas.microsoft.com/office/drawing/2010/main" spid="_x0000_s2068"/>
            </a:ext>
            <a:ext uri="{FF2B5EF4-FFF2-40B4-BE49-F238E27FC236}">
              <a16:creationId xmlns:a16="http://schemas.microsoft.com/office/drawing/2014/main" id="{DB869ADF-667C-4AB2-843A-BD9A186C2FE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54" name="Drop Down 24" hidden="1">
          <a:extLst>
            <a:ext uri="{63B3BB69-23CF-44E3-9099-C40C66FF867C}">
              <a14:compatExt xmlns:a14="http://schemas.microsoft.com/office/drawing/2010/main" spid="_x0000_s2072"/>
            </a:ext>
            <a:ext uri="{FF2B5EF4-FFF2-40B4-BE49-F238E27FC236}">
              <a16:creationId xmlns:a16="http://schemas.microsoft.com/office/drawing/2014/main" id="{7DDB4682-557F-4CE5-99C7-0228FE93E50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55" name="Drop Down 4" hidden="1">
          <a:extLst>
            <a:ext uri="{63B3BB69-23CF-44E3-9099-C40C66FF867C}">
              <a14:compatExt xmlns:a14="http://schemas.microsoft.com/office/drawing/2010/main" spid="_x0000_s2052"/>
            </a:ext>
            <a:ext uri="{FF2B5EF4-FFF2-40B4-BE49-F238E27FC236}">
              <a16:creationId xmlns:a16="http://schemas.microsoft.com/office/drawing/2014/main" id="{516108B8-9137-452F-B171-5459B109F9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56" name="Drop Down 4" hidden="1">
          <a:extLst>
            <a:ext uri="{63B3BB69-23CF-44E3-9099-C40C66FF867C}">
              <a14:compatExt xmlns:a14="http://schemas.microsoft.com/office/drawing/2010/main" spid="_x0000_s2052"/>
            </a:ext>
            <a:ext uri="{FF2B5EF4-FFF2-40B4-BE49-F238E27FC236}">
              <a16:creationId xmlns:a16="http://schemas.microsoft.com/office/drawing/2014/main" id="{3199B0CC-4384-42C8-95B8-3E10912095D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57" name="Drop Down 4" hidden="1">
          <a:extLst>
            <a:ext uri="{63B3BB69-23CF-44E3-9099-C40C66FF867C}">
              <a14:compatExt xmlns:a14="http://schemas.microsoft.com/office/drawing/2010/main" spid="_x0000_s2052"/>
            </a:ext>
            <a:ext uri="{FF2B5EF4-FFF2-40B4-BE49-F238E27FC236}">
              <a16:creationId xmlns:a16="http://schemas.microsoft.com/office/drawing/2014/main" id="{E1F9BFD3-4945-43EC-8B4B-EF232FC5205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58" name="Drop Down 4" hidden="1">
          <a:extLst>
            <a:ext uri="{63B3BB69-23CF-44E3-9099-C40C66FF867C}">
              <a14:compatExt xmlns:a14="http://schemas.microsoft.com/office/drawing/2010/main" spid="_x0000_s2052"/>
            </a:ext>
            <a:ext uri="{FF2B5EF4-FFF2-40B4-BE49-F238E27FC236}">
              <a16:creationId xmlns:a16="http://schemas.microsoft.com/office/drawing/2014/main" id="{6C938076-D894-48E2-AAD0-C7C49D9322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59" name="Drop Down 4" hidden="1">
          <a:extLst>
            <a:ext uri="{63B3BB69-23CF-44E3-9099-C40C66FF867C}">
              <a14:compatExt xmlns:a14="http://schemas.microsoft.com/office/drawing/2010/main" spid="_x0000_s2052"/>
            </a:ext>
            <a:ext uri="{FF2B5EF4-FFF2-40B4-BE49-F238E27FC236}">
              <a16:creationId xmlns:a16="http://schemas.microsoft.com/office/drawing/2014/main" id="{1052F96A-3A2C-45E9-ADC6-FBDFD978D48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60" name="Drop Down 20" hidden="1">
          <a:extLst>
            <a:ext uri="{63B3BB69-23CF-44E3-9099-C40C66FF867C}">
              <a14:compatExt xmlns:a14="http://schemas.microsoft.com/office/drawing/2010/main" spid="_x0000_s2068"/>
            </a:ext>
            <a:ext uri="{FF2B5EF4-FFF2-40B4-BE49-F238E27FC236}">
              <a16:creationId xmlns:a16="http://schemas.microsoft.com/office/drawing/2014/main" id="{6931D6DA-D055-4C96-A942-5A4D365CA6C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61" name="Drop Down 24" hidden="1">
          <a:extLst>
            <a:ext uri="{63B3BB69-23CF-44E3-9099-C40C66FF867C}">
              <a14:compatExt xmlns:a14="http://schemas.microsoft.com/office/drawing/2010/main" spid="_x0000_s2072"/>
            </a:ext>
            <a:ext uri="{FF2B5EF4-FFF2-40B4-BE49-F238E27FC236}">
              <a16:creationId xmlns:a16="http://schemas.microsoft.com/office/drawing/2014/main" id="{E98B4DE0-6632-440D-ADC9-C37CC19B115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62" name="Drop Down 4" hidden="1">
          <a:extLst>
            <a:ext uri="{63B3BB69-23CF-44E3-9099-C40C66FF867C}">
              <a14:compatExt xmlns:a14="http://schemas.microsoft.com/office/drawing/2010/main" spid="_x0000_s2052"/>
            </a:ext>
            <a:ext uri="{FF2B5EF4-FFF2-40B4-BE49-F238E27FC236}">
              <a16:creationId xmlns:a16="http://schemas.microsoft.com/office/drawing/2014/main" id="{EB829AB2-1E8D-4180-AAE4-5E8B4219DFB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63" name="Drop Down 4" hidden="1">
          <a:extLst>
            <a:ext uri="{63B3BB69-23CF-44E3-9099-C40C66FF867C}">
              <a14:compatExt xmlns:a14="http://schemas.microsoft.com/office/drawing/2010/main" spid="_x0000_s2052"/>
            </a:ext>
            <a:ext uri="{FF2B5EF4-FFF2-40B4-BE49-F238E27FC236}">
              <a16:creationId xmlns:a16="http://schemas.microsoft.com/office/drawing/2014/main" id="{5056543E-2769-4755-AEC8-19F705ECE19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64" name="Drop Down 4" hidden="1">
          <a:extLst>
            <a:ext uri="{63B3BB69-23CF-44E3-9099-C40C66FF867C}">
              <a14:compatExt xmlns:a14="http://schemas.microsoft.com/office/drawing/2010/main" spid="_x0000_s2052"/>
            </a:ext>
            <a:ext uri="{FF2B5EF4-FFF2-40B4-BE49-F238E27FC236}">
              <a16:creationId xmlns:a16="http://schemas.microsoft.com/office/drawing/2014/main" id="{53B4B483-9055-499B-908C-CA308ECFD0A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65" name="Drop Down 4" hidden="1">
          <a:extLst>
            <a:ext uri="{63B3BB69-23CF-44E3-9099-C40C66FF867C}">
              <a14:compatExt xmlns:a14="http://schemas.microsoft.com/office/drawing/2010/main" spid="_x0000_s2052"/>
            </a:ext>
            <a:ext uri="{FF2B5EF4-FFF2-40B4-BE49-F238E27FC236}">
              <a16:creationId xmlns:a16="http://schemas.microsoft.com/office/drawing/2014/main" id="{2D8C3AB7-7290-477F-A1C7-FD8A37A63E1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66" name="Drop Down 4" hidden="1">
          <a:extLst>
            <a:ext uri="{63B3BB69-23CF-44E3-9099-C40C66FF867C}">
              <a14:compatExt xmlns:a14="http://schemas.microsoft.com/office/drawing/2010/main" spid="_x0000_s2052"/>
            </a:ext>
            <a:ext uri="{FF2B5EF4-FFF2-40B4-BE49-F238E27FC236}">
              <a16:creationId xmlns:a16="http://schemas.microsoft.com/office/drawing/2014/main" id="{56024A61-850E-498C-A567-F239FA6774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67" name="Drop Down 20" hidden="1">
          <a:extLst>
            <a:ext uri="{63B3BB69-23CF-44E3-9099-C40C66FF867C}">
              <a14:compatExt xmlns:a14="http://schemas.microsoft.com/office/drawing/2010/main" spid="_x0000_s2068"/>
            </a:ext>
            <a:ext uri="{FF2B5EF4-FFF2-40B4-BE49-F238E27FC236}">
              <a16:creationId xmlns:a16="http://schemas.microsoft.com/office/drawing/2014/main" id="{0D4FBE8D-9CF9-4554-899D-36E52AE5773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68" name="Drop Down 24" hidden="1">
          <a:extLst>
            <a:ext uri="{63B3BB69-23CF-44E3-9099-C40C66FF867C}">
              <a14:compatExt xmlns:a14="http://schemas.microsoft.com/office/drawing/2010/main" spid="_x0000_s2072"/>
            </a:ext>
            <a:ext uri="{FF2B5EF4-FFF2-40B4-BE49-F238E27FC236}">
              <a16:creationId xmlns:a16="http://schemas.microsoft.com/office/drawing/2014/main" id="{65E7F72E-FB8D-4006-86BE-98D1B59F719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69" name="Drop Down 4" hidden="1">
          <a:extLst>
            <a:ext uri="{63B3BB69-23CF-44E3-9099-C40C66FF867C}">
              <a14:compatExt xmlns:a14="http://schemas.microsoft.com/office/drawing/2010/main" spid="_x0000_s2052"/>
            </a:ext>
            <a:ext uri="{FF2B5EF4-FFF2-40B4-BE49-F238E27FC236}">
              <a16:creationId xmlns:a16="http://schemas.microsoft.com/office/drawing/2014/main" id="{D278C900-C9A2-4BF7-A4D3-32AB446848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70" name="Drop Down 4" hidden="1">
          <a:extLst>
            <a:ext uri="{63B3BB69-23CF-44E3-9099-C40C66FF867C}">
              <a14:compatExt xmlns:a14="http://schemas.microsoft.com/office/drawing/2010/main" spid="_x0000_s2052"/>
            </a:ext>
            <a:ext uri="{FF2B5EF4-FFF2-40B4-BE49-F238E27FC236}">
              <a16:creationId xmlns:a16="http://schemas.microsoft.com/office/drawing/2014/main" id="{5A1105A4-D3F1-4394-8A4F-168CC3FA7B0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71" name="Drop Down 4" hidden="1">
          <a:extLst>
            <a:ext uri="{63B3BB69-23CF-44E3-9099-C40C66FF867C}">
              <a14:compatExt xmlns:a14="http://schemas.microsoft.com/office/drawing/2010/main" spid="_x0000_s2052"/>
            </a:ext>
            <a:ext uri="{FF2B5EF4-FFF2-40B4-BE49-F238E27FC236}">
              <a16:creationId xmlns:a16="http://schemas.microsoft.com/office/drawing/2014/main" id="{A449F00D-75CC-42AB-AF16-73065ECD16F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72" name="Drop Down 4" hidden="1">
          <a:extLst>
            <a:ext uri="{63B3BB69-23CF-44E3-9099-C40C66FF867C}">
              <a14:compatExt xmlns:a14="http://schemas.microsoft.com/office/drawing/2010/main" spid="_x0000_s2052"/>
            </a:ext>
            <a:ext uri="{FF2B5EF4-FFF2-40B4-BE49-F238E27FC236}">
              <a16:creationId xmlns:a16="http://schemas.microsoft.com/office/drawing/2014/main" id="{A456CF63-F1E4-40DB-99D7-19122E5FE63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73" name="Drop Down 4" hidden="1">
          <a:extLst>
            <a:ext uri="{63B3BB69-23CF-44E3-9099-C40C66FF867C}">
              <a14:compatExt xmlns:a14="http://schemas.microsoft.com/office/drawing/2010/main" spid="_x0000_s2052"/>
            </a:ext>
            <a:ext uri="{FF2B5EF4-FFF2-40B4-BE49-F238E27FC236}">
              <a16:creationId xmlns:a16="http://schemas.microsoft.com/office/drawing/2014/main" id="{E4E10ACD-3F2C-441B-8809-094ECC95973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74" name="Drop Down 20" hidden="1">
          <a:extLst>
            <a:ext uri="{63B3BB69-23CF-44E3-9099-C40C66FF867C}">
              <a14:compatExt xmlns:a14="http://schemas.microsoft.com/office/drawing/2010/main" spid="_x0000_s2068"/>
            </a:ext>
            <a:ext uri="{FF2B5EF4-FFF2-40B4-BE49-F238E27FC236}">
              <a16:creationId xmlns:a16="http://schemas.microsoft.com/office/drawing/2014/main" id="{6A047CA3-37B8-4AA3-8554-6057F45F7AD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75" name="Drop Down 24" hidden="1">
          <a:extLst>
            <a:ext uri="{63B3BB69-23CF-44E3-9099-C40C66FF867C}">
              <a14:compatExt xmlns:a14="http://schemas.microsoft.com/office/drawing/2010/main" spid="_x0000_s2072"/>
            </a:ext>
            <a:ext uri="{FF2B5EF4-FFF2-40B4-BE49-F238E27FC236}">
              <a16:creationId xmlns:a16="http://schemas.microsoft.com/office/drawing/2014/main" id="{FC205568-D41D-4A95-B15E-9219756A69F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76" name="Drop Down 4" hidden="1">
          <a:extLst>
            <a:ext uri="{63B3BB69-23CF-44E3-9099-C40C66FF867C}">
              <a14:compatExt xmlns:a14="http://schemas.microsoft.com/office/drawing/2010/main" spid="_x0000_s2052"/>
            </a:ext>
            <a:ext uri="{FF2B5EF4-FFF2-40B4-BE49-F238E27FC236}">
              <a16:creationId xmlns:a16="http://schemas.microsoft.com/office/drawing/2014/main" id="{909FA770-EE0B-4C26-8AA0-08E916C0A57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77" name="Drop Down 4" hidden="1">
          <a:extLst>
            <a:ext uri="{63B3BB69-23CF-44E3-9099-C40C66FF867C}">
              <a14:compatExt xmlns:a14="http://schemas.microsoft.com/office/drawing/2010/main" spid="_x0000_s2052"/>
            </a:ext>
            <a:ext uri="{FF2B5EF4-FFF2-40B4-BE49-F238E27FC236}">
              <a16:creationId xmlns:a16="http://schemas.microsoft.com/office/drawing/2014/main" id="{FC751E14-3E59-4627-A069-C7C097C270E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78" name="Drop Down 4" hidden="1">
          <a:extLst>
            <a:ext uri="{63B3BB69-23CF-44E3-9099-C40C66FF867C}">
              <a14:compatExt xmlns:a14="http://schemas.microsoft.com/office/drawing/2010/main" spid="_x0000_s2052"/>
            </a:ext>
            <a:ext uri="{FF2B5EF4-FFF2-40B4-BE49-F238E27FC236}">
              <a16:creationId xmlns:a16="http://schemas.microsoft.com/office/drawing/2014/main" id="{8E9451DF-6CC8-4741-BC64-4800E91BFD6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79" name="Drop Down 4" hidden="1">
          <a:extLst>
            <a:ext uri="{63B3BB69-23CF-44E3-9099-C40C66FF867C}">
              <a14:compatExt xmlns:a14="http://schemas.microsoft.com/office/drawing/2010/main" spid="_x0000_s2052"/>
            </a:ext>
            <a:ext uri="{FF2B5EF4-FFF2-40B4-BE49-F238E27FC236}">
              <a16:creationId xmlns:a16="http://schemas.microsoft.com/office/drawing/2014/main" id="{94A6C17E-6EEF-43C3-8D3C-ACF34E76B39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80" name="Drop Down 4" hidden="1">
          <a:extLst>
            <a:ext uri="{63B3BB69-23CF-44E3-9099-C40C66FF867C}">
              <a14:compatExt xmlns:a14="http://schemas.microsoft.com/office/drawing/2010/main" spid="_x0000_s2052"/>
            </a:ext>
            <a:ext uri="{FF2B5EF4-FFF2-40B4-BE49-F238E27FC236}">
              <a16:creationId xmlns:a16="http://schemas.microsoft.com/office/drawing/2014/main" id="{63F84718-8FD9-44C8-8836-B558125BFE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81" name="Drop Down 20" hidden="1">
          <a:extLst>
            <a:ext uri="{63B3BB69-23CF-44E3-9099-C40C66FF867C}">
              <a14:compatExt xmlns:a14="http://schemas.microsoft.com/office/drawing/2010/main" spid="_x0000_s2068"/>
            </a:ext>
            <a:ext uri="{FF2B5EF4-FFF2-40B4-BE49-F238E27FC236}">
              <a16:creationId xmlns:a16="http://schemas.microsoft.com/office/drawing/2014/main" id="{DC95DFDC-F1D9-4136-A2C0-FB4CDB51DC4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82" name="Drop Down 24" hidden="1">
          <a:extLst>
            <a:ext uri="{63B3BB69-23CF-44E3-9099-C40C66FF867C}">
              <a14:compatExt xmlns:a14="http://schemas.microsoft.com/office/drawing/2010/main" spid="_x0000_s2072"/>
            </a:ext>
            <a:ext uri="{FF2B5EF4-FFF2-40B4-BE49-F238E27FC236}">
              <a16:creationId xmlns:a16="http://schemas.microsoft.com/office/drawing/2014/main" id="{9C46BEC1-4DE7-4D5C-910A-B619E419F9E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83" name="Drop Down 4" hidden="1">
          <a:extLst>
            <a:ext uri="{63B3BB69-23CF-44E3-9099-C40C66FF867C}">
              <a14:compatExt xmlns:a14="http://schemas.microsoft.com/office/drawing/2010/main" spid="_x0000_s2052"/>
            </a:ext>
            <a:ext uri="{FF2B5EF4-FFF2-40B4-BE49-F238E27FC236}">
              <a16:creationId xmlns:a16="http://schemas.microsoft.com/office/drawing/2014/main" id="{8D46771B-142D-4627-B0FD-276DF4AD0C7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84" name="Drop Down 4" hidden="1">
          <a:extLst>
            <a:ext uri="{63B3BB69-23CF-44E3-9099-C40C66FF867C}">
              <a14:compatExt xmlns:a14="http://schemas.microsoft.com/office/drawing/2010/main" spid="_x0000_s2052"/>
            </a:ext>
            <a:ext uri="{FF2B5EF4-FFF2-40B4-BE49-F238E27FC236}">
              <a16:creationId xmlns:a16="http://schemas.microsoft.com/office/drawing/2014/main" id="{AE9980CE-4031-459F-A4BD-F0E2D2227C5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85" name="Drop Down 4" hidden="1">
          <a:extLst>
            <a:ext uri="{63B3BB69-23CF-44E3-9099-C40C66FF867C}">
              <a14:compatExt xmlns:a14="http://schemas.microsoft.com/office/drawing/2010/main" spid="_x0000_s2052"/>
            </a:ext>
            <a:ext uri="{FF2B5EF4-FFF2-40B4-BE49-F238E27FC236}">
              <a16:creationId xmlns:a16="http://schemas.microsoft.com/office/drawing/2014/main" id="{C72771F9-4066-46E3-B28E-1C47E9D0AB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86" name="Drop Down 4" hidden="1">
          <a:extLst>
            <a:ext uri="{63B3BB69-23CF-44E3-9099-C40C66FF867C}">
              <a14:compatExt xmlns:a14="http://schemas.microsoft.com/office/drawing/2010/main" spid="_x0000_s2052"/>
            </a:ext>
            <a:ext uri="{FF2B5EF4-FFF2-40B4-BE49-F238E27FC236}">
              <a16:creationId xmlns:a16="http://schemas.microsoft.com/office/drawing/2014/main" id="{260F9282-F8F4-4E70-899C-20A5938C3CF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87" name="Drop Down 4" hidden="1">
          <a:extLst>
            <a:ext uri="{63B3BB69-23CF-44E3-9099-C40C66FF867C}">
              <a14:compatExt xmlns:a14="http://schemas.microsoft.com/office/drawing/2010/main" spid="_x0000_s2052"/>
            </a:ext>
            <a:ext uri="{FF2B5EF4-FFF2-40B4-BE49-F238E27FC236}">
              <a16:creationId xmlns:a16="http://schemas.microsoft.com/office/drawing/2014/main" id="{A4246044-9C64-4765-9470-70DEA86A12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88" name="Drop Down 20" hidden="1">
          <a:extLst>
            <a:ext uri="{63B3BB69-23CF-44E3-9099-C40C66FF867C}">
              <a14:compatExt xmlns:a14="http://schemas.microsoft.com/office/drawing/2010/main" spid="_x0000_s2068"/>
            </a:ext>
            <a:ext uri="{FF2B5EF4-FFF2-40B4-BE49-F238E27FC236}">
              <a16:creationId xmlns:a16="http://schemas.microsoft.com/office/drawing/2014/main" id="{2B0C9DAA-11A3-44B4-8D8D-879B699248D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89" name="Drop Down 24" hidden="1">
          <a:extLst>
            <a:ext uri="{63B3BB69-23CF-44E3-9099-C40C66FF867C}">
              <a14:compatExt xmlns:a14="http://schemas.microsoft.com/office/drawing/2010/main" spid="_x0000_s2072"/>
            </a:ext>
            <a:ext uri="{FF2B5EF4-FFF2-40B4-BE49-F238E27FC236}">
              <a16:creationId xmlns:a16="http://schemas.microsoft.com/office/drawing/2014/main" id="{1B83E65A-443A-42A3-9FB9-F89F8B61F4A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90" name="Drop Down 4" hidden="1">
          <a:extLst>
            <a:ext uri="{63B3BB69-23CF-44E3-9099-C40C66FF867C}">
              <a14:compatExt xmlns:a14="http://schemas.microsoft.com/office/drawing/2010/main" spid="_x0000_s2052"/>
            </a:ext>
            <a:ext uri="{FF2B5EF4-FFF2-40B4-BE49-F238E27FC236}">
              <a16:creationId xmlns:a16="http://schemas.microsoft.com/office/drawing/2014/main" id="{7C8A97E9-D7DA-4A13-89D3-EFC654C50BA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91" name="Drop Down 4" hidden="1">
          <a:extLst>
            <a:ext uri="{63B3BB69-23CF-44E3-9099-C40C66FF867C}">
              <a14:compatExt xmlns:a14="http://schemas.microsoft.com/office/drawing/2010/main" spid="_x0000_s2052"/>
            </a:ext>
            <a:ext uri="{FF2B5EF4-FFF2-40B4-BE49-F238E27FC236}">
              <a16:creationId xmlns:a16="http://schemas.microsoft.com/office/drawing/2014/main" id="{21C4E138-2651-462D-9DDF-BD4260FEE50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92" name="Drop Down 4" hidden="1">
          <a:extLst>
            <a:ext uri="{63B3BB69-23CF-44E3-9099-C40C66FF867C}">
              <a14:compatExt xmlns:a14="http://schemas.microsoft.com/office/drawing/2010/main" spid="_x0000_s2052"/>
            </a:ext>
            <a:ext uri="{FF2B5EF4-FFF2-40B4-BE49-F238E27FC236}">
              <a16:creationId xmlns:a16="http://schemas.microsoft.com/office/drawing/2014/main" id="{591BC4FC-1885-4ABE-8761-52EE45F63FF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93" name="Drop Down 4" hidden="1">
          <a:extLst>
            <a:ext uri="{63B3BB69-23CF-44E3-9099-C40C66FF867C}">
              <a14:compatExt xmlns:a14="http://schemas.microsoft.com/office/drawing/2010/main" spid="_x0000_s2052"/>
            </a:ext>
            <a:ext uri="{FF2B5EF4-FFF2-40B4-BE49-F238E27FC236}">
              <a16:creationId xmlns:a16="http://schemas.microsoft.com/office/drawing/2014/main" id="{FB1716DE-61B6-4870-97E9-9714D796B5D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94" name="Drop Down 4" hidden="1">
          <a:extLst>
            <a:ext uri="{63B3BB69-23CF-44E3-9099-C40C66FF867C}">
              <a14:compatExt xmlns:a14="http://schemas.microsoft.com/office/drawing/2010/main" spid="_x0000_s2052"/>
            </a:ext>
            <a:ext uri="{FF2B5EF4-FFF2-40B4-BE49-F238E27FC236}">
              <a16:creationId xmlns:a16="http://schemas.microsoft.com/office/drawing/2014/main" id="{F74CB107-8466-4C61-B65F-65D0C2D5E4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9995" name="Drop Down 20" hidden="1">
          <a:extLst>
            <a:ext uri="{63B3BB69-23CF-44E3-9099-C40C66FF867C}">
              <a14:compatExt xmlns:a14="http://schemas.microsoft.com/office/drawing/2010/main" spid="_x0000_s2068"/>
            </a:ext>
            <a:ext uri="{FF2B5EF4-FFF2-40B4-BE49-F238E27FC236}">
              <a16:creationId xmlns:a16="http://schemas.microsoft.com/office/drawing/2014/main" id="{8D9DC8C2-7C8B-4561-B17E-842281031F3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9996" name="Drop Down 24" hidden="1">
          <a:extLst>
            <a:ext uri="{63B3BB69-23CF-44E3-9099-C40C66FF867C}">
              <a14:compatExt xmlns:a14="http://schemas.microsoft.com/office/drawing/2010/main" spid="_x0000_s2072"/>
            </a:ext>
            <a:ext uri="{FF2B5EF4-FFF2-40B4-BE49-F238E27FC236}">
              <a16:creationId xmlns:a16="http://schemas.microsoft.com/office/drawing/2014/main" id="{CA13A584-1FC7-4DB7-9479-195C93AFE61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97" name="Drop Down 4" hidden="1">
          <a:extLst>
            <a:ext uri="{63B3BB69-23CF-44E3-9099-C40C66FF867C}">
              <a14:compatExt xmlns:a14="http://schemas.microsoft.com/office/drawing/2010/main" spid="_x0000_s2052"/>
            </a:ext>
            <a:ext uri="{FF2B5EF4-FFF2-40B4-BE49-F238E27FC236}">
              <a16:creationId xmlns:a16="http://schemas.microsoft.com/office/drawing/2014/main" id="{9E65C4D8-546D-48FD-8AD7-D23B45F4A64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9998" name="Drop Down 4" hidden="1">
          <a:extLst>
            <a:ext uri="{63B3BB69-23CF-44E3-9099-C40C66FF867C}">
              <a14:compatExt xmlns:a14="http://schemas.microsoft.com/office/drawing/2010/main" spid="_x0000_s2052"/>
            </a:ext>
            <a:ext uri="{FF2B5EF4-FFF2-40B4-BE49-F238E27FC236}">
              <a16:creationId xmlns:a16="http://schemas.microsoft.com/office/drawing/2014/main" id="{4924F3CB-18E7-4F41-8DB1-BB0FCA058A9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9999" name="Drop Down 4" hidden="1">
          <a:extLst>
            <a:ext uri="{63B3BB69-23CF-44E3-9099-C40C66FF867C}">
              <a14:compatExt xmlns:a14="http://schemas.microsoft.com/office/drawing/2010/main" spid="_x0000_s2052"/>
            </a:ext>
            <a:ext uri="{FF2B5EF4-FFF2-40B4-BE49-F238E27FC236}">
              <a16:creationId xmlns:a16="http://schemas.microsoft.com/office/drawing/2014/main" id="{D6A366BA-1AE4-492D-A782-47D3A249173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00" name="Drop Down 4" hidden="1">
          <a:extLst>
            <a:ext uri="{63B3BB69-23CF-44E3-9099-C40C66FF867C}">
              <a14:compatExt xmlns:a14="http://schemas.microsoft.com/office/drawing/2010/main" spid="_x0000_s2052"/>
            </a:ext>
            <a:ext uri="{FF2B5EF4-FFF2-40B4-BE49-F238E27FC236}">
              <a16:creationId xmlns:a16="http://schemas.microsoft.com/office/drawing/2014/main" id="{ED2E25C9-196B-4302-9CDD-78CD11D31AD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01" name="Drop Down 4" hidden="1">
          <a:extLst>
            <a:ext uri="{63B3BB69-23CF-44E3-9099-C40C66FF867C}">
              <a14:compatExt xmlns:a14="http://schemas.microsoft.com/office/drawing/2010/main" spid="_x0000_s2052"/>
            </a:ext>
            <a:ext uri="{FF2B5EF4-FFF2-40B4-BE49-F238E27FC236}">
              <a16:creationId xmlns:a16="http://schemas.microsoft.com/office/drawing/2014/main" id="{55CA329D-6C16-403F-980F-893C012C524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02" name="Drop Down 20" hidden="1">
          <a:extLst>
            <a:ext uri="{63B3BB69-23CF-44E3-9099-C40C66FF867C}">
              <a14:compatExt xmlns:a14="http://schemas.microsoft.com/office/drawing/2010/main" spid="_x0000_s2068"/>
            </a:ext>
            <a:ext uri="{FF2B5EF4-FFF2-40B4-BE49-F238E27FC236}">
              <a16:creationId xmlns:a16="http://schemas.microsoft.com/office/drawing/2014/main" id="{FBEC1027-630C-45BD-B443-464FE2CBBED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03" name="Drop Down 24" hidden="1">
          <a:extLst>
            <a:ext uri="{63B3BB69-23CF-44E3-9099-C40C66FF867C}">
              <a14:compatExt xmlns:a14="http://schemas.microsoft.com/office/drawing/2010/main" spid="_x0000_s2072"/>
            </a:ext>
            <a:ext uri="{FF2B5EF4-FFF2-40B4-BE49-F238E27FC236}">
              <a16:creationId xmlns:a16="http://schemas.microsoft.com/office/drawing/2014/main" id="{0FE03EC3-2D67-4B7B-8A0F-5F04127874E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04" name="Drop Down 4" hidden="1">
          <a:extLst>
            <a:ext uri="{63B3BB69-23CF-44E3-9099-C40C66FF867C}">
              <a14:compatExt xmlns:a14="http://schemas.microsoft.com/office/drawing/2010/main" spid="_x0000_s2052"/>
            </a:ext>
            <a:ext uri="{FF2B5EF4-FFF2-40B4-BE49-F238E27FC236}">
              <a16:creationId xmlns:a16="http://schemas.microsoft.com/office/drawing/2014/main" id="{9076A834-44A6-49F9-87C3-3586D4E81B6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05" name="Drop Down 4" hidden="1">
          <a:extLst>
            <a:ext uri="{63B3BB69-23CF-44E3-9099-C40C66FF867C}">
              <a14:compatExt xmlns:a14="http://schemas.microsoft.com/office/drawing/2010/main" spid="_x0000_s2052"/>
            </a:ext>
            <a:ext uri="{FF2B5EF4-FFF2-40B4-BE49-F238E27FC236}">
              <a16:creationId xmlns:a16="http://schemas.microsoft.com/office/drawing/2014/main" id="{2E4222A6-095A-4467-807A-6DAB00D0075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06" name="Drop Down 4" hidden="1">
          <a:extLst>
            <a:ext uri="{63B3BB69-23CF-44E3-9099-C40C66FF867C}">
              <a14:compatExt xmlns:a14="http://schemas.microsoft.com/office/drawing/2010/main" spid="_x0000_s2052"/>
            </a:ext>
            <a:ext uri="{FF2B5EF4-FFF2-40B4-BE49-F238E27FC236}">
              <a16:creationId xmlns:a16="http://schemas.microsoft.com/office/drawing/2014/main" id="{6B13CD91-2701-4685-B03B-C471CC7CFB9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07" name="Drop Down 4" hidden="1">
          <a:extLst>
            <a:ext uri="{63B3BB69-23CF-44E3-9099-C40C66FF867C}">
              <a14:compatExt xmlns:a14="http://schemas.microsoft.com/office/drawing/2010/main" spid="_x0000_s2052"/>
            </a:ext>
            <a:ext uri="{FF2B5EF4-FFF2-40B4-BE49-F238E27FC236}">
              <a16:creationId xmlns:a16="http://schemas.microsoft.com/office/drawing/2014/main" id="{A8D0A863-8862-46A8-8FFD-A319B31792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08" name="Drop Down 4" hidden="1">
          <a:extLst>
            <a:ext uri="{63B3BB69-23CF-44E3-9099-C40C66FF867C}">
              <a14:compatExt xmlns:a14="http://schemas.microsoft.com/office/drawing/2010/main" spid="_x0000_s2052"/>
            </a:ext>
            <a:ext uri="{FF2B5EF4-FFF2-40B4-BE49-F238E27FC236}">
              <a16:creationId xmlns:a16="http://schemas.microsoft.com/office/drawing/2014/main" id="{BBCAD10A-8418-4C83-9209-6067246B22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09" name="Drop Down 20" hidden="1">
          <a:extLst>
            <a:ext uri="{63B3BB69-23CF-44E3-9099-C40C66FF867C}">
              <a14:compatExt xmlns:a14="http://schemas.microsoft.com/office/drawing/2010/main" spid="_x0000_s2068"/>
            </a:ext>
            <a:ext uri="{FF2B5EF4-FFF2-40B4-BE49-F238E27FC236}">
              <a16:creationId xmlns:a16="http://schemas.microsoft.com/office/drawing/2014/main" id="{74CABEEE-B5A5-404D-AB99-E4B4FF14D88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10" name="Drop Down 24" hidden="1">
          <a:extLst>
            <a:ext uri="{63B3BB69-23CF-44E3-9099-C40C66FF867C}">
              <a14:compatExt xmlns:a14="http://schemas.microsoft.com/office/drawing/2010/main" spid="_x0000_s2072"/>
            </a:ext>
            <a:ext uri="{FF2B5EF4-FFF2-40B4-BE49-F238E27FC236}">
              <a16:creationId xmlns:a16="http://schemas.microsoft.com/office/drawing/2014/main" id="{33349EE7-D001-4DCA-9CA1-5FF91AFA4E6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11" name="Drop Down 4" hidden="1">
          <a:extLst>
            <a:ext uri="{63B3BB69-23CF-44E3-9099-C40C66FF867C}">
              <a14:compatExt xmlns:a14="http://schemas.microsoft.com/office/drawing/2010/main" spid="_x0000_s2052"/>
            </a:ext>
            <a:ext uri="{FF2B5EF4-FFF2-40B4-BE49-F238E27FC236}">
              <a16:creationId xmlns:a16="http://schemas.microsoft.com/office/drawing/2014/main" id="{05625A18-96FB-4908-815C-DA2802585E7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12" name="Drop Down 4" hidden="1">
          <a:extLst>
            <a:ext uri="{63B3BB69-23CF-44E3-9099-C40C66FF867C}">
              <a14:compatExt xmlns:a14="http://schemas.microsoft.com/office/drawing/2010/main" spid="_x0000_s2052"/>
            </a:ext>
            <a:ext uri="{FF2B5EF4-FFF2-40B4-BE49-F238E27FC236}">
              <a16:creationId xmlns:a16="http://schemas.microsoft.com/office/drawing/2014/main" id="{3C939BEB-255E-4A6A-9577-77E5B30FF35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13" name="Drop Down 4" hidden="1">
          <a:extLst>
            <a:ext uri="{63B3BB69-23CF-44E3-9099-C40C66FF867C}">
              <a14:compatExt xmlns:a14="http://schemas.microsoft.com/office/drawing/2010/main" spid="_x0000_s2052"/>
            </a:ext>
            <a:ext uri="{FF2B5EF4-FFF2-40B4-BE49-F238E27FC236}">
              <a16:creationId xmlns:a16="http://schemas.microsoft.com/office/drawing/2014/main" id="{BBA600FA-907E-4092-BFDF-9DA591720F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14" name="Drop Down 4" hidden="1">
          <a:extLst>
            <a:ext uri="{63B3BB69-23CF-44E3-9099-C40C66FF867C}">
              <a14:compatExt xmlns:a14="http://schemas.microsoft.com/office/drawing/2010/main" spid="_x0000_s2052"/>
            </a:ext>
            <a:ext uri="{FF2B5EF4-FFF2-40B4-BE49-F238E27FC236}">
              <a16:creationId xmlns:a16="http://schemas.microsoft.com/office/drawing/2014/main" id="{48FF300F-E48C-4827-A50A-374069B4D40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15" name="Drop Down 4" hidden="1">
          <a:extLst>
            <a:ext uri="{63B3BB69-23CF-44E3-9099-C40C66FF867C}">
              <a14:compatExt xmlns:a14="http://schemas.microsoft.com/office/drawing/2010/main" spid="_x0000_s2052"/>
            </a:ext>
            <a:ext uri="{FF2B5EF4-FFF2-40B4-BE49-F238E27FC236}">
              <a16:creationId xmlns:a16="http://schemas.microsoft.com/office/drawing/2014/main" id="{D3628B44-0DD1-4A3F-94BC-3D43FFD174C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16" name="Drop Down 20" hidden="1">
          <a:extLst>
            <a:ext uri="{63B3BB69-23CF-44E3-9099-C40C66FF867C}">
              <a14:compatExt xmlns:a14="http://schemas.microsoft.com/office/drawing/2010/main" spid="_x0000_s2068"/>
            </a:ext>
            <a:ext uri="{FF2B5EF4-FFF2-40B4-BE49-F238E27FC236}">
              <a16:creationId xmlns:a16="http://schemas.microsoft.com/office/drawing/2014/main" id="{20F645A2-0503-45FD-9052-6E87C58AD5B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17" name="Drop Down 24" hidden="1">
          <a:extLst>
            <a:ext uri="{63B3BB69-23CF-44E3-9099-C40C66FF867C}">
              <a14:compatExt xmlns:a14="http://schemas.microsoft.com/office/drawing/2010/main" spid="_x0000_s2072"/>
            </a:ext>
            <a:ext uri="{FF2B5EF4-FFF2-40B4-BE49-F238E27FC236}">
              <a16:creationId xmlns:a16="http://schemas.microsoft.com/office/drawing/2014/main" id="{C1CD8204-4504-4A6A-82B3-9373EE335CD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18" name="Drop Down 4" hidden="1">
          <a:extLst>
            <a:ext uri="{63B3BB69-23CF-44E3-9099-C40C66FF867C}">
              <a14:compatExt xmlns:a14="http://schemas.microsoft.com/office/drawing/2010/main" spid="_x0000_s2052"/>
            </a:ext>
            <a:ext uri="{FF2B5EF4-FFF2-40B4-BE49-F238E27FC236}">
              <a16:creationId xmlns:a16="http://schemas.microsoft.com/office/drawing/2014/main" id="{E9696C88-C405-48E5-A9ED-3A25057D22C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19" name="Drop Down 4" hidden="1">
          <a:extLst>
            <a:ext uri="{63B3BB69-23CF-44E3-9099-C40C66FF867C}">
              <a14:compatExt xmlns:a14="http://schemas.microsoft.com/office/drawing/2010/main" spid="_x0000_s2052"/>
            </a:ext>
            <a:ext uri="{FF2B5EF4-FFF2-40B4-BE49-F238E27FC236}">
              <a16:creationId xmlns:a16="http://schemas.microsoft.com/office/drawing/2014/main" id="{E83CBEA7-8D44-478B-9B23-F9A8B1E1F5B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20" name="Drop Down 4" hidden="1">
          <a:extLst>
            <a:ext uri="{63B3BB69-23CF-44E3-9099-C40C66FF867C}">
              <a14:compatExt xmlns:a14="http://schemas.microsoft.com/office/drawing/2010/main" spid="_x0000_s2052"/>
            </a:ext>
            <a:ext uri="{FF2B5EF4-FFF2-40B4-BE49-F238E27FC236}">
              <a16:creationId xmlns:a16="http://schemas.microsoft.com/office/drawing/2014/main" id="{70F0C0A1-4305-4EC8-8E41-2ADCB911BCC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21" name="Drop Down 4" hidden="1">
          <a:extLst>
            <a:ext uri="{63B3BB69-23CF-44E3-9099-C40C66FF867C}">
              <a14:compatExt xmlns:a14="http://schemas.microsoft.com/office/drawing/2010/main" spid="_x0000_s2052"/>
            </a:ext>
            <a:ext uri="{FF2B5EF4-FFF2-40B4-BE49-F238E27FC236}">
              <a16:creationId xmlns:a16="http://schemas.microsoft.com/office/drawing/2014/main" id="{897D7344-F81D-41D4-A2D6-5AA55097B4C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22" name="Drop Down 4" hidden="1">
          <a:extLst>
            <a:ext uri="{63B3BB69-23CF-44E3-9099-C40C66FF867C}">
              <a14:compatExt xmlns:a14="http://schemas.microsoft.com/office/drawing/2010/main" spid="_x0000_s2052"/>
            </a:ext>
            <a:ext uri="{FF2B5EF4-FFF2-40B4-BE49-F238E27FC236}">
              <a16:creationId xmlns:a16="http://schemas.microsoft.com/office/drawing/2014/main" id="{85E3120F-87FA-48EF-ADD6-B06BDD7EC1B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23" name="Drop Down 20" hidden="1">
          <a:extLst>
            <a:ext uri="{63B3BB69-23CF-44E3-9099-C40C66FF867C}">
              <a14:compatExt xmlns:a14="http://schemas.microsoft.com/office/drawing/2010/main" spid="_x0000_s2068"/>
            </a:ext>
            <a:ext uri="{FF2B5EF4-FFF2-40B4-BE49-F238E27FC236}">
              <a16:creationId xmlns:a16="http://schemas.microsoft.com/office/drawing/2014/main" id="{5CD694E8-4A01-49AB-BACE-6B899E82106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24" name="Drop Down 24" hidden="1">
          <a:extLst>
            <a:ext uri="{63B3BB69-23CF-44E3-9099-C40C66FF867C}">
              <a14:compatExt xmlns:a14="http://schemas.microsoft.com/office/drawing/2010/main" spid="_x0000_s2072"/>
            </a:ext>
            <a:ext uri="{FF2B5EF4-FFF2-40B4-BE49-F238E27FC236}">
              <a16:creationId xmlns:a16="http://schemas.microsoft.com/office/drawing/2014/main" id="{2EFE3BBC-8C2F-4D5D-A5AA-DB990EE6A0B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25" name="Drop Down 4" hidden="1">
          <a:extLst>
            <a:ext uri="{63B3BB69-23CF-44E3-9099-C40C66FF867C}">
              <a14:compatExt xmlns:a14="http://schemas.microsoft.com/office/drawing/2010/main" spid="_x0000_s2052"/>
            </a:ext>
            <a:ext uri="{FF2B5EF4-FFF2-40B4-BE49-F238E27FC236}">
              <a16:creationId xmlns:a16="http://schemas.microsoft.com/office/drawing/2014/main" id="{AFB84171-115C-4C21-9EA8-E8D8E382F56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26" name="Drop Down 4" hidden="1">
          <a:extLst>
            <a:ext uri="{63B3BB69-23CF-44E3-9099-C40C66FF867C}">
              <a14:compatExt xmlns:a14="http://schemas.microsoft.com/office/drawing/2010/main" spid="_x0000_s2052"/>
            </a:ext>
            <a:ext uri="{FF2B5EF4-FFF2-40B4-BE49-F238E27FC236}">
              <a16:creationId xmlns:a16="http://schemas.microsoft.com/office/drawing/2014/main" id="{5C96AA24-6789-421B-9C00-11B404FA91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27" name="Drop Down 4" hidden="1">
          <a:extLst>
            <a:ext uri="{63B3BB69-23CF-44E3-9099-C40C66FF867C}">
              <a14:compatExt xmlns:a14="http://schemas.microsoft.com/office/drawing/2010/main" spid="_x0000_s2052"/>
            </a:ext>
            <a:ext uri="{FF2B5EF4-FFF2-40B4-BE49-F238E27FC236}">
              <a16:creationId xmlns:a16="http://schemas.microsoft.com/office/drawing/2014/main" id="{945F0331-A1EF-43DE-8615-E09D3F00096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28" name="Drop Down 4" hidden="1">
          <a:extLst>
            <a:ext uri="{63B3BB69-23CF-44E3-9099-C40C66FF867C}">
              <a14:compatExt xmlns:a14="http://schemas.microsoft.com/office/drawing/2010/main" spid="_x0000_s2052"/>
            </a:ext>
            <a:ext uri="{FF2B5EF4-FFF2-40B4-BE49-F238E27FC236}">
              <a16:creationId xmlns:a16="http://schemas.microsoft.com/office/drawing/2014/main" id="{27FC5553-4847-4B40-85D0-22255C6376A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29" name="Drop Down 4" hidden="1">
          <a:extLst>
            <a:ext uri="{63B3BB69-23CF-44E3-9099-C40C66FF867C}">
              <a14:compatExt xmlns:a14="http://schemas.microsoft.com/office/drawing/2010/main" spid="_x0000_s2052"/>
            </a:ext>
            <a:ext uri="{FF2B5EF4-FFF2-40B4-BE49-F238E27FC236}">
              <a16:creationId xmlns:a16="http://schemas.microsoft.com/office/drawing/2014/main" id="{2C885D91-6F4F-4E37-9621-5CFC031DD63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30" name="Drop Down 20" hidden="1">
          <a:extLst>
            <a:ext uri="{63B3BB69-23CF-44E3-9099-C40C66FF867C}">
              <a14:compatExt xmlns:a14="http://schemas.microsoft.com/office/drawing/2010/main" spid="_x0000_s2068"/>
            </a:ext>
            <a:ext uri="{FF2B5EF4-FFF2-40B4-BE49-F238E27FC236}">
              <a16:creationId xmlns:a16="http://schemas.microsoft.com/office/drawing/2014/main" id="{77B79E21-CB46-4445-871D-BCD5ED6272F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31" name="Drop Down 24" hidden="1">
          <a:extLst>
            <a:ext uri="{63B3BB69-23CF-44E3-9099-C40C66FF867C}">
              <a14:compatExt xmlns:a14="http://schemas.microsoft.com/office/drawing/2010/main" spid="_x0000_s2072"/>
            </a:ext>
            <a:ext uri="{FF2B5EF4-FFF2-40B4-BE49-F238E27FC236}">
              <a16:creationId xmlns:a16="http://schemas.microsoft.com/office/drawing/2014/main" id="{0506FA6F-DEC3-452A-B948-ED942DA9656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32" name="Drop Down 4" hidden="1">
          <a:extLst>
            <a:ext uri="{63B3BB69-23CF-44E3-9099-C40C66FF867C}">
              <a14:compatExt xmlns:a14="http://schemas.microsoft.com/office/drawing/2010/main" spid="_x0000_s2052"/>
            </a:ext>
            <a:ext uri="{FF2B5EF4-FFF2-40B4-BE49-F238E27FC236}">
              <a16:creationId xmlns:a16="http://schemas.microsoft.com/office/drawing/2014/main" id="{CAF8958C-6E9F-42A7-AAAD-8F649D71DF0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33" name="Drop Down 4" hidden="1">
          <a:extLst>
            <a:ext uri="{63B3BB69-23CF-44E3-9099-C40C66FF867C}">
              <a14:compatExt xmlns:a14="http://schemas.microsoft.com/office/drawing/2010/main" spid="_x0000_s2052"/>
            </a:ext>
            <a:ext uri="{FF2B5EF4-FFF2-40B4-BE49-F238E27FC236}">
              <a16:creationId xmlns:a16="http://schemas.microsoft.com/office/drawing/2014/main" id="{17F01149-895F-4E45-BE51-BD4BE7E6D99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34" name="Drop Down 4" hidden="1">
          <a:extLst>
            <a:ext uri="{63B3BB69-23CF-44E3-9099-C40C66FF867C}">
              <a14:compatExt xmlns:a14="http://schemas.microsoft.com/office/drawing/2010/main" spid="_x0000_s2052"/>
            </a:ext>
            <a:ext uri="{FF2B5EF4-FFF2-40B4-BE49-F238E27FC236}">
              <a16:creationId xmlns:a16="http://schemas.microsoft.com/office/drawing/2014/main" id="{49245438-FAC7-42E6-AFF8-0F6B52AC62D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35" name="Drop Down 4" hidden="1">
          <a:extLst>
            <a:ext uri="{63B3BB69-23CF-44E3-9099-C40C66FF867C}">
              <a14:compatExt xmlns:a14="http://schemas.microsoft.com/office/drawing/2010/main" spid="_x0000_s2052"/>
            </a:ext>
            <a:ext uri="{FF2B5EF4-FFF2-40B4-BE49-F238E27FC236}">
              <a16:creationId xmlns:a16="http://schemas.microsoft.com/office/drawing/2014/main" id="{42A71D9C-7D7A-4BB4-8235-6F20DFC2323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36" name="Drop Down 4" hidden="1">
          <a:extLst>
            <a:ext uri="{63B3BB69-23CF-44E3-9099-C40C66FF867C}">
              <a14:compatExt xmlns:a14="http://schemas.microsoft.com/office/drawing/2010/main" spid="_x0000_s2052"/>
            </a:ext>
            <a:ext uri="{FF2B5EF4-FFF2-40B4-BE49-F238E27FC236}">
              <a16:creationId xmlns:a16="http://schemas.microsoft.com/office/drawing/2014/main" id="{DD46E2A7-2318-48EC-95B2-5FB1E8B1E39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37" name="Drop Down 20" hidden="1">
          <a:extLst>
            <a:ext uri="{63B3BB69-23CF-44E3-9099-C40C66FF867C}">
              <a14:compatExt xmlns:a14="http://schemas.microsoft.com/office/drawing/2010/main" spid="_x0000_s2068"/>
            </a:ext>
            <a:ext uri="{FF2B5EF4-FFF2-40B4-BE49-F238E27FC236}">
              <a16:creationId xmlns:a16="http://schemas.microsoft.com/office/drawing/2014/main" id="{68BC0150-015E-44DC-9DCB-EE58649C6AF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38" name="Drop Down 24" hidden="1">
          <a:extLst>
            <a:ext uri="{63B3BB69-23CF-44E3-9099-C40C66FF867C}">
              <a14:compatExt xmlns:a14="http://schemas.microsoft.com/office/drawing/2010/main" spid="_x0000_s2072"/>
            </a:ext>
            <a:ext uri="{FF2B5EF4-FFF2-40B4-BE49-F238E27FC236}">
              <a16:creationId xmlns:a16="http://schemas.microsoft.com/office/drawing/2014/main" id="{D32BA9B8-A694-4E0B-A2C8-56DFD7134A3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39" name="Drop Down 4" hidden="1">
          <a:extLst>
            <a:ext uri="{63B3BB69-23CF-44E3-9099-C40C66FF867C}">
              <a14:compatExt xmlns:a14="http://schemas.microsoft.com/office/drawing/2010/main" spid="_x0000_s2052"/>
            </a:ext>
            <a:ext uri="{FF2B5EF4-FFF2-40B4-BE49-F238E27FC236}">
              <a16:creationId xmlns:a16="http://schemas.microsoft.com/office/drawing/2014/main" id="{F14B4852-778A-4E1A-A100-E6277ABA9B9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40" name="Drop Down 4" hidden="1">
          <a:extLst>
            <a:ext uri="{63B3BB69-23CF-44E3-9099-C40C66FF867C}">
              <a14:compatExt xmlns:a14="http://schemas.microsoft.com/office/drawing/2010/main" spid="_x0000_s2052"/>
            </a:ext>
            <a:ext uri="{FF2B5EF4-FFF2-40B4-BE49-F238E27FC236}">
              <a16:creationId xmlns:a16="http://schemas.microsoft.com/office/drawing/2014/main" id="{DD4A51C0-1CF5-42D9-BF9D-D181521AF88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41" name="Drop Down 4" hidden="1">
          <a:extLst>
            <a:ext uri="{63B3BB69-23CF-44E3-9099-C40C66FF867C}">
              <a14:compatExt xmlns:a14="http://schemas.microsoft.com/office/drawing/2010/main" spid="_x0000_s2052"/>
            </a:ext>
            <a:ext uri="{FF2B5EF4-FFF2-40B4-BE49-F238E27FC236}">
              <a16:creationId xmlns:a16="http://schemas.microsoft.com/office/drawing/2014/main" id="{194A1321-096A-4423-BC09-BC69C58FF6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42" name="Drop Down 4" hidden="1">
          <a:extLst>
            <a:ext uri="{63B3BB69-23CF-44E3-9099-C40C66FF867C}">
              <a14:compatExt xmlns:a14="http://schemas.microsoft.com/office/drawing/2010/main" spid="_x0000_s2052"/>
            </a:ext>
            <a:ext uri="{FF2B5EF4-FFF2-40B4-BE49-F238E27FC236}">
              <a16:creationId xmlns:a16="http://schemas.microsoft.com/office/drawing/2014/main" id="{F72AE145-50E5-4A21-ADB0-070E5C65E6B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43" name="Drop Down 4" hidden="1">
          <a:extLst>
            <a:ext uri="{63B3BB69-23CF-44E3-9099-C40C66FF867C}">
              <a14:compatExt xmlns:a14="http://schemas.microsoft.com/office/drawing/2010/main" spid="_x0000_s2052"/>
            </a:ext>
            <a:ext uri="{FF2B5EF4-FFF2-40B4-BE49-F238E27FC236}">
              <a16:creationId xmlns:a16="http://schemas.microsoft.com/office/drawing/2014/main" id="{CCF607C5-8D52-4CBD-93C6-F7BDAD5500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44" name="Drop Down 20" hidden="1">
          <a:extLst>
            <a:ext uri="{63B3BB69-23CF-44E3-9099-C40C66FF867C}">
              <a14:compatExt xmlns:a14="http://schemas.microsoft.com/office/drawing/2010/main" spid="_x0000_s2068"/>
            </a:ext>
            <a:ext uri="{FF2B5EF4-FFF2-40B4-BE49-F238E27FC236}">
              <a16:creationId xmlns:a16="http://schemas.microsoft.com/office/drawing/2014/main" id="{311D3B8F-02C5-4BC0-92F7-FC3CD19526E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45" name="Drop Down 24" hidden="1">
          <a:extLst>
            <a:ext uri="{63B3BB69-23CF-44E3-9099-C40C66FF867C}">
              <a14:compatExt xmlns:a14="http://schemas.microsoft.com/office/drawing/2010/main" spid="_x0000_s2072"/>
            </a:ext>
            <a:ext uri="{FF2B5EF4-FFF2-40B4-BE49-F238E27FC236}">
              <a16:creationId xmlns:a16="http://schemas.microsoft.com/office/drawing/2014/main" id="{CCE166DC-3289-4CE1-86C3-F1C2858B057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46" name="Drop Down 4" hidden="1">
          <a:extLst>
            <a:ext uri="{63B3BB69-23CF-44E3-9099-C40C66FF867C}">
              <a14:compatExt xmlns:a14="http://schemas.microsoft.com/office/drawing/2010/main" spid="_x0000_s2052"/>
            </a:ext>
            <a:ext uri="{FF2B5EF4-FFF2-40B4-BE49-F238E27FC236}">
              <a16:creationId xmlns:a16="http://schemas.microsoft.com/office/drawing/2014/main" id="{63478A5D-A950-49F3-B34B-1451F7CB74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47" name="Drop Down 4" hidden="1">
          <a:extLst>
            <a:ext uri="{63B3BB69-23CF-44E3-9099-C40C66FF867C}">
              <a14:compatExt xmlns:a14="http://schemas.microsoft.com/office/drawing/2010/main" spid="_x0000_s2052"/>
            </a:ext>
            <a:ext uri="{FF2B5EF4-FFF2-40B4-BE49-F238E27FC236}">
              <a16:creationId xmlns:a16="http://schemas.microsoft.com/office/drawing/2014/main" id="{5EBB531E-6BE1-4C6A-B34E-F7453B05268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48" name="Drop Down 4" hidden="1">
          <a:extLst>
            <a:ext uri="{63B3BB69-23CF-44E3-9099-C40C66FF867C}">
              <a14:compatExt xmlns:a14="http://schemas.microsoft.com/office/drawing/2010/main" spid="_x0000_s2052"/>
            </a:ext>
            <a:ext uri="{FF2B5EF4-FFF2-40B4-BE49-F238E27FC236}">
              <a16:creationId xmlns:a16="http://schemas.microsoft.com/office/drawing/2014/main" id="{A13A3E7F-BB7D-44C5-8305-5269EC35D57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49" name="Drop Down 4" hidden="1">
          <a:extLst>
            <a:ext uri="{63B3BB69-23CF-44E3-9099-C40C66FF867C}">
              <a14:compatExt xmlns:a14="http://schemas.microsoft.com/office/drawing/2010/main" spid="_x0000_s2052"/>
            </a:ext>
            <a:ext uri="{FF2B5EF4-FFF2-40B4-BE49-F238E27FC236}">
              <a16:creationId xmlns:a16="http://schemas.microsoft.com/office/drawing/2014/main" id="{E31DC165-5A73-4511-8D2A-645303E3E7A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50" name="Drop Down 4" hidden="1">
          <a:extLst>
            <a:ext uri="{63B3BB69-23CF-44E3-9099-C40C66FF867C}">
              <a14:compatExt xmlns:a14="http://schemas.microsoft.com/office/drawing/2010/main" spid="_x0000_s2052"/>
            </a:ext>
            <a:ext uri="{FF2B5EF4-FFF2-40B4-BE49-F238E27FC236}">
              <a16:creationId xmlns:a16="http://schemas.microsoft.com/office/drawing/2014/main" id="{FA40C3D7-C31D-4E4E-9846-5DEBE3792A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51" name="Drop Down 20" hidden="1">
          <a:extLst>
            <a:ext uri="{63B3BB69-23CF-44E3-9099-C40C66FF867C}">
              <a14:compatExt xmlns:a14="http://schemas.microsoft.com/office/drawing/2010/main" spid="_x0000_s2068"/>
            </a:ext>
            <a:ext uri="{FF2B5EF4-FFF2-40B4-BE49-F238E27FC236}">
              <a16:creationId xmlns:a16="http://schemas.microsoft.com/office/drawing/2014/main" id="{88748DC4-D36F-40B3-A9E4-EE3A3C6E843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52" name="Drop Down 24" hidden="1">
          <a:extLst>
            <a:ext uri="{63B3BB69-23CF-44E3-9099-C40C66FF867C}">
              <a14:compatExt xmlns:a14="http://schemas.microsoft.com/office/drawing/2010/main" spid="_x0000_s2072"/>
            </a:ext>
            <a:ext uri="{FF2B5EF4-FFF2-40B4-BE49-F238E27FC236}">
              <a16:creationId xmlns:a16="http://schemas.microsoft.com/office/drawing/2014/main" id="{4A6D994A-E2B8-4AC2-B18C-6975982E0F9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53" name="Drop Down 4" hidden="1">
          <a:extLst>
            <a:ext uri="{63B3BB69-23CF-44E3-9099-C40C66FF867C}">
              <a14:compatExt xmlns:a14="http://schemas.microsoft.com/office/drawing/2010/main" spid="_x0000_s2052"/>
            </a:ext>
            <a:ext uri="{FF2B5EF4-FFF2-40B4-BE49-F238E27FC236}">
              <a16:creationId xmlns:a16="http://schemas.microsoft.com/office/drawing/2014/main" id="{0F7AE020-93E8-4159-806C-5B9E75387C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54" name="Drop Down 4" hidden="1">
          <a:extLst>
            <a:ext uri="{63B3BB69-23CF-44E3-9099-C40C66FF867C}">
              <a14:compatExt xmlns:a14="http://schemas.microsoft.com/office/drawing/2010/main" spid="_x0000_s2052"/>
            </a:ext>
            <a:ext uri="{FF2B5EF4-FFF2-40B4-BE49-F238E27FC236}">
              <a16:creationId xmlns:a16="http://schemas.microsoft.com/office/drawing/2014/main" id="{66EF7F06-6D35-476B-9611-D3C922C51A4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55" name="Drop Down 4" hidden="1">
          <a:extLst>
            <a:ext uri="{63B3BB69-23CF-44E3-9099-C40C66FF867C}">
              <a14:compatExt xmlns:a14="http://schemas.microsoft.com/office/drawing/2010/main" spid="_x0000_s2052"/>
            </a:ext>
            <a:ext uri="{FF2B5EF4-FFF2-40B4-BE49-F238E27FC236}">
              <a16:creationId xmlns:a16="http://schemas.microsoft.com/office/drawing/2014/main" id="{7B863125-0802-4768-9523-F47FEE519CD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56" name="Drop Down 4" hidden="1">
          <a:extLst>
            <a:ext uri="{63B3BB69-23CF-44E3-9099-C40C66FF867C}">
              <a14:compatExt xmlns:a14="http://schemas.microsoft.com/office/drawing/2010/main" spid="_x0000_s2052"/>
            </a:ext>
            <a:ext uri="{FF2B5EF4-FFF2-40B4-BE49-F238E27FC236}">
              <a16:creationId xmlns:a16="http://schemas.microsoft.com/office/drawing/2014/main" id="{EB8794A3-0735-4B85-A0EC-DE9687A84A8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57" name="Drop Down 4" hidden="1">
          <a:extLst>
            <a:ext uri="{63B3BB69-23CF-44E3-9099-C40C66FF867C}">
              <a14:compatExt xmlns:a14="http://schemas.microsoft.com/office/drawing/2010/main" spid="_x0000_s2052"/>
            </a:ext>
            <a:ext uri="{FF2B5EF4-FFF2-40B4-BE49-F238E27FC236}">
              <a16:creationId xmlns:a16="http://schemas.microsoft.com/office/drawing/2014/main" id="{40E859BD-C8B1-4F06-898B-7DB4AC6848D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58" name="Drop Down 20" hidden="1">
          <a:extLst>
            <a:ext uri="{63B3BB69-23CF-44E3-9099-C40C66FF867C}">
              <a14:compatExt xmlns:a14="http://schemas.microsoft.com/office/drawing/2010/main" spid="_x0000_s2068"/>
            </a:ext>
            <a:ext uri="{FF2B5EF4-FFF2-40B4-BE49-F238E27FC236}">
              <a16:creationId xmlns:a16="http://schemas.microsoft.com/office/drawing/2014/main" id="{E32C4353-4D81-42B5-BBCD-4C856E16B0F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59" name="Drop Down 24" hidden="1">
          <a:extLst>
            <a:ext uri="{63B3BB69-23CF-44E3-9099-C40C66FF867C}">
              <a14:compatExt xmlns:a14="http://schemas.microsoft.com/office/drawing/2010/main" spid="_x0000_s2072"/>
            </a:ext>
            <a:ext uri="{FF2B5EF4-FFF2-40B4-BE49-F238E27FC236}">
              <a16:creationId xmlns:a16="http://schemas.microsoft.com/office/drawing/2014/main" id="{4A8C2269-3C88-4079-AB34-585C687BB3D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60" name="Drop Down 4" hidden="1">
          <a:extLst>
            <a:ext uri="{63B3BB69-23CF-44E3-9099-C40C66FF867C}">
              <a14:compatExt xmlns:a14="http://schemas.microsoft.com/office/drawing/2010/main" spid="_x0000_s2052"/>
            </a:ext>
            <a:ext uri="{FF2B5EF4-FFF2-40B4-BE49-F238E27FC236}">
              <a16:creationId xmlns:a16="http://schemas.microsoft.com/office/drawing/2014/main" id="{22A2EE0C-5548-4EF6-818C-8447E338876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61" name="Drop Down 4" hidden="1">
          <a:extLst>
            <a:ext uri="{63B3BB69-23CF-44E3-9099-C40C66FF867C}">
              <a14:compatExt xmlns:a14="http://schemas.microsoft.com/office/drawing/2010/main" spid="_x0000_s2052"/>
            </a:ext>
            <a:ext uri="{FF2B5EF4-FFF2-40B4-BE49-F238E27FC236}">
              <a16:creationId xmlns:a16="http://schemas.microsoft.com/office/drawing/2014/main" id="{08994471-5550-416E-A4DD-6B2AD7C3013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62" name="Drop Down 4" hidden="1">
          <a:extLst>
            <a:ext uri="{63B3BB69-23CF-44E3-9099-C40C66FF867C}">
              <a14:compatExt xmlns:a14="http://schemas.microsoft.com/office/drawing/2010/main" spid="_x0000_s2052"/>
            </a:ext>
            <a:ext uri="{FF2B5EF4-FFF2-40B4-BE49-F238E27FC236}">
              <a16:creationId xmlns:a16="http://schemas.microsoft.com/office/drawing/2014/main" id="{D8265078-4F8E-4B18-B89A-D55E1B17AF5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63" name="Drop Down 4" hidden="1">
          <a:extLst>
            <a:ext uri="{63B3BB69-23CF-44E3-9099-C40C66FF867C}">
              <a14:compatExt xmlns:a14="http://schemas.microsoft.com/office/drawing/2010/main" spid="_x0000_s2052"/>
            </a:ext>
            <a:ext uri="{FF2B5EF4-FFF2-40B4-BE49-F238E27FC236}">
              <a16:creationId xmlns:a16="http://schemas.microsoft.com/office/drawing/2014/main" id="{41D660C0-B75C-4F85-B948-A84876D9BCB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64" name="Drop Down 4" hidden="1">
          <a:extLst>
            <a:ext uri="{63B3BB69-23CF-44E3-9099-C40C66FF867C}">
              <a14:compatExt xmlns:a14="http://schemas.microsoft.com/office/drawing/2010/main" spid="_x0000_s2052"/>
            </a:ext>
            <a:ext uri="{FF2B5EF4-FFF2-40B4-BE49-F238E27FC236}">
              <a16:creationId xmlns:a16="http://schemas.microsoft.com/office/drawing/2014/main" id="{5296F5B3-F906-4D11-9402-EC6C93B9085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65" name="Drop Down 20" hidden="1">
          <a:extLst>
            <a:ext uri="{63B3BB69-23CF-44E3-9099-C40C66FF867C}">
              <a14:compatExt xmlns:a14="http://schemas.microsoft.com/office/drawing/2010/main" spid="_x0000_s2068"/>
            </a:ext>
            <a:ext uri="{FF2B5EF4-FFF2-40B4-BE49-F238E27FC236}">
              <a16:creationId xmlns:a16="http://schemas.microsoft.com/office/drawing/2014/main" id="{34A8FAA1-05C3-495E-9A65-498406F9729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66" name="Drop Down 24" hidden="1">
          <a:extLst>
            <a:ext uri="{63B3BB69-23CF-44E3-9099-C40C66FF867C}">
              <a14:compatExt xmlns:a14="http://schemas.microsoft.com/office/drawing/2010/main" spid="_x0000_s2072"/>
            </a:ext>
            <a:ext uri="{FF2B5EF4-FFF2-40B4-BE49-F238E27FC236}">
              <a16:creationId xmlns:a16="http://schemas.microsoft.com/office/drawing/2014/main" id="{F7C3AD0E-31B9-43D2-9161-9E8C381A4A2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67" name="Drop Down 4" hidden="1">
          <a:extLst>
            <a:ext uri="{63B3BB69-23CF-44E3-9099-C40C66FF867C}">
              <a14:compatExt xmlns:a14="http://schemas.microsoft.com/office/drawing/2010/main" spid="_x0000_s2052"/>
            </a:ext>
            <a:ext uri="{FF2B5EF4-FFF2-40B4-BE49-F238E27FC236}">
              <a16:creationId xmlns:a16="http://schemas.microsoft.com/office/drawing/2014/main" id="{AD9FC124-5C78-4AD7-B483-6D21C1E159F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68" name="Drop Down 4" hidden="1">
          <a:extLst>
            <a:ext uri="{63B3BB69-23CF-44E3-9099-C40C66FF867C}">
              <a14:compatExt xmlns:a14="http://schemas.microsoft.com/office/drawing/2010/main" spid="_x0000_s2052"/>
            </a:ext>
            <a:ext uri="{FF2B5EF4-FFF2-40B4-BE49-F238E27FC236}">
              <a16:creationId xmlns:a16="http://schemas.microsoft.com/office/drawing/2014/main" id="{6FEE21D1-4AAA-4C83-8BE5-965ADCAAC8A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69" name="Drop Down 4" hidden="1">
          <a:extLst>
            <a:ext uri="{63B3BB69-23CF-44E3-9099-C40C66FF867C}">
              <a14:compatExt xmlns:a14="http://schemas.microsoft.com/office/drawing/2010/main" spid="_x0000_s2052"/>
            </a:ext>
            <a:ext uri="{FF2B5EF4-FFF2-40B4-BE49-F238E27FC236}">
              <a16:creationId xmlns:a16="http://schemas.microsoft.com/office/drawing/2014/main" id="{EEFF9FBB-5EC9-4E4F-919F-0B0ECDD5C9F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70" name="Drop Down 4" hidden="1">
          <a:extLst>
            <a:ext uri="{63B3BB69-23CF-44E3-9099-C40C66FF867C}">
              <a14:compatExt xmlns:a14="http://schemas.microsoft.com/office/drawing/2010/main" spid="_x0000_s2052"/>
            </a:ext>
            <a:ext uri="{FF2B5EF4-FFF2-40B4-BE49-F238E27FC236}">
              <a16:creationId xmlns:a16="http://schemas.microsoft.com/office/drawing/2014/main" id="{B4EA29BE-8457-4AE9-B251-7DADB403121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71" name="Drop Down 4" hidden="1">
          <a:extLst>
            <a:ext uri="{63B3BB69-23CF-44E3-9099-C40C66FF867C}">
              <a14:compatExt xmlns:a14="http://schemas.microsoft.com/office/drawing/2010/main" spid="_x0000_s2052"/>
            </a:ext>
            <a:ext uri="{FF2B5EF4-FFF2-40B4-BE49-F238E27FC236}">
              <a16:creationId xmlns:a16="http://schemas.microsoft.com/office/drawing/2014/main" id="{73F3465A-569F-4F6B-AF54-DC3E96259B4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72" name="Drop Down 20" hidden="1">
          <a:extLst>
            <a:ext uri="{63B3BB69-23CF-44E3-9099-C40C66FF867C}">
              <a14:compatExt xmlns:a14="http://schemas.microsoft.com/office/drawing/2010/main" spid="_x0000_s2068"/>
            </a:ext>
            <a:ext uri="{FF2B5EF4-FFF2-40B4-BE49-F238E27FC236}">
              <a16:creationId xmlns:a16="http://schemas.microsoft.com/office/drawing/2014/main" id="{06AA161A-86E7-49B1-809F-71AB2248383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73" name="Drop Down 24" hidden="1">
          <a:extLst>
            <a:ext uri="{63B3BB69-23CF-44E3-9099-C40C66FF867C}">
              <a14:compatExt xmlns:a14="http://schemas.microsoft.com/office/drawing/2010/main" spid="_x0000_s2072"/>
            </a:ext>
            <a:ext uri="{FF2B5EF4-FFF2-40B4-BE49-F238E27FC236}">
              <a16:creationId xmlns:a16="http://schemas.microsoft.com/office/drawing/2014/main" id="{8396DA8A-2DCB-4587-A1D4-0138C9FF03B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74" name="Drop Down 4" hidden="1">
          <a:extLst>
            <a:ext uri="{63B3BB69-23CF-44E3-9099-C40C66FF867C}">
              <a14:compatExt xmlns:a14="http://schemas.microsoft.com/office/drawing/2010/main" spid="_x0000_s2052"/>
            </a:ext>
            <a:ext uri="{FF2B5EF4-FFF2-40B4-BE49-F238E27FC236}">
              <a16:creationId xmlns:a16="http://schemas.microsoft.com/office/drawing/2014/main" id="{A5852E6B-121E-42C5-9FAB-D8B87460C6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75" name="Drop Down 4" hidden="1">
          <a:extLst>
            <a:ext uri="{63B3BB69-23CF-44E3-9099-C40C66FF867C}">
              <a14:compatExt xmlns:a14="http://schemas.microsoft.com/office/drawing/2010/main" spid="_x0000_s2052"/>
            </a:ext>
            <a:ext uri="{FF2B5EF4-FFF2-40B4-BE49-F238E27FC236}">
              <a16:creationId xmlns:a16="http://schemas.microsoft.com/office/drawing/2014/main" id="{F1F21388-FB4A-46B2-98B9-928F4C335AB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76" name="Drop Down 4" hidden="1">
          <a:extLst>
            <a:ext uri="{63B3BB69-23CF-44E3-9099-C40C66FF867C}">
              <a14:compatExt xmlns:a14="http://schemas.microsoft.com/office/drawing/2010/main" spid="_x0000_s2052"/>
            </a:ext>
            <a:ext uri="{FF2B5EF4-FFF2-40B4-BE49-F238E27FC236}">
              <a16:creationId xmlns:a16="http://schemas.microsoft.com/office/drawing/2014/main" id="{0297C880-312D-404D-BF17-54531FBA8A8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77" name="Drop Down 4" hidden="1">
          <a:extLst>
            <a:ext uri="{63B3BB69-23CF-44E3-9099-C40C66FF867C}">
              <a14:compatExt xmlns:a14="http://schemas.microsoft.com/office/drawing/2010/main" spid="_x0000_s2052"/>
            </a:ext>
            <a:ext uri="{FF2B5EF4-FFF2-40B4-BE49-F238E27FC236}">
              <a16:creationId xmlns:a16="http://schemas.microsoft.com/office/drawing/2014/main" id="{505A625A-3187-410C-BA50-419CCD8D9E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78" name="Drop Down 4" hidden="1">
          <a:extLst>
            <a:ext uri="{63B3BB69-23CF-44E3-9099-C40C66FF867C}">
              <a14:compatExt xmlns:a14="http://schemas.microsoft.com/office/drawing/2010/main" spid="_x0000_s2052"/>
            </a:ext>
            <a:ext uri="{FF2B5EF4-FFF2-40B4-BE49-F238E27FC236}">
              <a16:creationId xmlns:a16="http://schemas.microsoft.com/office/drawing/2014/main" id="{829D34C9-601C-45BC-B00A-10583F351BF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79" name="Drop Down 20" hidden="1">
          <a:extLst>
            <a:ext uri="{63B3BB69-23CF-44E3-9099-C40C66FF867C}">
              <a14:compatExt xmlns:a14="http://schemas.microsoft.com/office/drawing/2010/main" spid="_x0000_s2068"/>
            </a:ext>
            <a:ext uri="{FF2B5EF4-FFF2-40B4-BE49-F238E27FC236}">
              <a16:creationId xmlns:a16="http://schemas.microsoft.com/office/drawing/2014/main" id="{06133EB0-7EAC-40BE-9D7E-ADB887BA39B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80" name="Drop Down 24" hidden="1">
          <a:extLst>
            <a:ext uri="{63B3BB69-23CF-44E3-9099-C40C66FF867C}">
              <a14:compatExt xmlns:a14="http://schemas.microsoft.com/office/drawing/2010/main" spid="_x0000_s2072"/>
            </a:ext>
            <a:ext uri="{FF2B5EF4-FFF2-40B4-BE49-F238E27FC236}">
              <a16:creationId xmlns:a16="http://schemas.microsoft.com/office/drawing/2014/main" id="{8A8C57BF-B4F0-438C-9B2C-B5AC4CAE018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81" name="Drop Down 4" hidden="1">
          <a:extLst>
            <a:ext uri="{63B3BB69-23CF-44E3-9099-C40C66FF867C}">
              <a14:compatExt xmlns:a14="http://schemas.microsoft.com/office/drawing/2010/main" spid="_x0000_s2052"/>
            </a:ext>
            <a:ext uri="{FF2B5EF4-FFF2-40B4-BE49-F238E27FC236}">
              <a16:creationId xmlns:a16="http://schemas.microsoft.com/office/drawing/2014/main" id="{5225C04D-7A56-4D11-80A3-D6013D9C30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82" name="Drop Down 4" hidden="1">
          <a:extLst>
            <a:ext uri="{63B3BB69-23CF-44E3-9099-C40C66FF867C}">
              <a14:compatExt xmlns:a14="http://schemas.microsoft.com/office/drawing/2010/main" spid="_x0000_s2052"/>
            </a:ext>
            <a:ext uri="{FF2B5EF4-FFF2-40B4-BE49-F238E27FC236}">
              <a16:creationId xmlns:a16="http://schemas.microsoft.com/office/drawing/2014/main" id="{64775C61-989F-4DF7-875C-F9D308BD479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83" name="Drop Down 4" hidden="1">
          <a:extLst>
            <a:ext uri="{63B3BB69-23CF-44E3-9099-C40C66FF867C}">
              <a14:compatExt xmlns:a14="http://schemas.microsoft.com/office/drawing/2010/main" spid="_x0000_s2052"/>
            </a:ext>
            <a:ext uri="{FF2B5EF4-FFF2-40B4-BE49-F238E27FC236}">
              <a16:creationId xmlns:a16="http://schemas.microsoft.com/office/drawing/2014/main" id="{6B69CA93-9EF7-4088-8915-9F7E52A8A6A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84" name="Drop Down 4" hidden="1">
          <a:extLst>
            <a:ext uri="{63B3BB69-23CF-44E3-9099-C40C66FF867C}">
              <a14:compatExt xmlns:a14="http://schemas.microsoft.com/office/drawing/2010/main" spid="_x0000_s2052"/>
            </a:ext>
            <a:ext uri="{FF2B5EF4-FFF2-40B4-BE49-F238E27FC236}">
              <a16:creationId xmlns:a16="http://schemas.microsoft.com/office/drawing/2014/main" id="{12E8D0A0-499A-4A12-8A5C-2BC2BCE9F27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85" name="Drop Down 4" hidden="1">
          <a:extLst>
            <a:ext uri="{63B3BB69-23CF-44E3-9099-C40C66FF867C}">
              <a14:compatExt xmlns:a14="http://schemas.microsoft.com/office/drawing/2010/main" spid="_x0000_s2052"/>
            </a:ext>
            <a:ext uri="{FF2B5EF4-FFF2-40B4-BE49-F238E27FC236}">
              <a16:creationId xmlns:a16="http://schemas.microsoft.com/office/drawing/2014/main" id="{DB597379-0919-4F13-84CC-8A1F9D5C11B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86" name="Drop Down 20" hidden="1">
          <a:extLst>
            <a:ext uri="{63B3BB69-23CF-44E3-9099-C40C66FF867C}">
              <a14:compatExt xmlns:a14="http://schemas.microsoft.com/office/drawing/2010/main" spid="_x0000_s2068"/>
            </a:ext>
            <a:ext uri="{FF2B5EF4-FFF2-40B4-BE49-F238E27FC236}">
              <a16:creationId xmlns:a16="http://schemas.microsoft.com/office/drawing/2014/main" id="{679465E4-40EC-453E-9363-0ABFC75D986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87" name="Drop Down 24" hidden="1">
          <a:extLst>
            <a:ext uri="{63B3BB69-23CF-44E3-9099-C40C66FF867C}">
              <a14:compatExt xmlns:a14="http://schemas.microsoft.com/office/drawing/2010/main" spid="_x0000_s2072"/>
            </a:ext>
            <a:ext uri="{FF2B5EF4-FFF2-40B4-BE49-F238E27FC236}">
              <a16:creationId xmlns:a16="http://schemas.microsoft.com/office/drawing/2014/main" id="{C4D29F15-5413-457E-A527-BF83760AA02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88" name="Drop Down 4" hidden="1">
          <a:extLst>
            <a:ext uri="{63B3BB69-23CF-44E3-9099-C40C66FF867C}">
              <a14:compatExt xmlns:a14="http://schemas.microsoft.com/office/drawing/2010/main" spid="_x0000_s2052"/>
            </a:ext>
            <a:ext uri="{FF2B5EF4-FFF2-40B4-BE49-F238E27FC236}">
              <a16:creationId xmlns:a16="http://schemas.microsoft.com/office/drawing/2014/main" id="{2E6AD254-4F29-482D-9B76-BFB41A18CE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89" name="Drop Down 4" hidden="1">
          <a:extLst>
            <a:ext uri="{63B3BB69-23CF-44E3-9099-C40C66FF867C}">
              <a14:compatExt xmlns:a14="http://schemas.microsoft.com/office/drawing/2010/main" spid="_x0000_s2052"/>
            </a:ext>
            <a:ext uri="{FF2B5EF4-FFF2-40B4-BE49-F238E27FC236}">
              <a16:creationId xmlns:a16="http://schemas.microsoft.com/office/drawing/2014/main" id="{848987B0-A85E-4B37-94CE-E44531B6DE3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90" name="Drop Down 4" hidden="1">
          <a:extLst>
            <a:ext uri="{63B3BB69-23CF-44E3-9099-C40C66FF867C}">
              <a14:compatExt xmlns:a14="http://schemas.microsoft.com/office/drawing/2010/main" spid="_x0000_s2052"/>
            </a:ext>
            <a:ext uri="{FF2B5EF4-FFF2-40B4-BE49-F238E27FC236}">
              <a16:creationId xmlns:a16="http://schemas.microsoft.com/office/drawing/2014/main" id="{DE27DF81-D100-4D3E-A1EF-4BF15D6C72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91" name="Drop Down 4" hidden="1">
          <a:extLst>
            <a:ext uri="{63B3BB69-23CF-44E3-9099-C40C66FF867C}">
              <a14:compatExt xmlns:a14="http://schemas.microsoft.com/office/drawing/2010/main" spid="_x0000_s2052"/>
            </a:ext>
            <a:ext uri="{FF2B5EF4-FFF2-40B4-BE49-F238E27FC236}">
              <a16:creationId xmlns:a16="http://schemas.microsoft.com/office/drawing/2014/main" id="{C98AF196-4005-4829-9AA3-C444D34A198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92" name="Drop Down 4" hidden="1">
          <a:extLst>
            <a:ext uri="{63B3BB69-23CF-44E3-9099-C40C66FF867C}">
              <a14:compatExt xmlns:a14="http://schemas.microsoft.com/office/drawing/2010/main" spid="_x0000_s2052"/>
            </a:ext>
            <a:ext uri="{FF2B5EF4-FFF2-40B4-BE49-F238E27FC236}">
              <a16:creationId xmlns:a16="http://schemas.microsoft.com/office/drawing/2014/main" id="{E11F9AB1-B36E-499D-B49F-AF7D6F6F81C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093" name="Drop Down 20" hidden="1">
          <a:extLst>
            <a:ext uri="{63B3BB69-23CF-44E3-9099-C40C66FF867C}">
              <a14:compatExt xmlns:a14="http://schemas.microsoft.com/office/drawing/2010/main" spid="_x0000_s2068"/>
            </a:ext>
            <a:ext uri="{FF2B5EF4-FFF2-40B4-BE49-F238E27FC236}">
              <a16:creationId xmlns:a16="http://schemas.microsoft.com/office/drawing/2014/main" id="{53BA7BA7-FB62-4FD4-B896-DE086F734CD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094" name="Drop Down 24" hidden="1">
          <a:extLst>
            <a:ext uri="{63B3BB69-23CF-44E3-9099-C40C66FF867C}">
              <a14:compatExt xmlns:a14="http://schemas.microsoft.com/office/drawing/2010/main" spid="_x0000_s2072"/>
            </a:ext>
            <a:ext uri="{FF2B5EF4-FFF2-40B4-BE49-F238E27FC236}">
              <a16:creationId xmlns:a16="http://schemas.microsoft.com/office/drawing/2014/main" id="{C7731C78-E436-40E8-B49A-E16951EB9A0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95" name="Drop Down 4" hidden="1">
          <a:extLst>
            <a:ext uri="{63B3BB69-23CF-44E3-9099-C40C66FF867C}">
              <a14:compatExt xmlns:a14="http://schemas.microsoft.com/office/drawing/2010/main" spid="_x0000_s2052"/>
            </a:ext>
            <a:ext uri="{FF2B5EF4-FFF2-40B4-BE49-F238E27FC236}">
              <a16:creationId xmlns:a16="http://schemas.microsoft.com/office/drawing/2014/main" id="{34DFBC22-7550-427A-A6DA-ECC08E0450B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96" name="Drop Down 4" hidden="1">
          <a:extLst>
            <a:ext uri="{63B3BB69-23CF-44E3-9099-C40C66FF867C}">
              <a14:compatExt xmlns:a14="http://schemas.microsoft.com/office/drawing/2010/main" spid="_x0000_s2052"/>
            </a:ext>
            <a:ext uri="{FF2B5EF4-FFF2-40B4-BE49-F238E27FC236}">
              <a16:creationId xmlns:a16="http://schemas.microsoft.com/office/drawing/2014/main" id="{5D2D9D1D-015F-4B68-999B-F4DC82EE9CF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97" name="Drop Down 4" hidden="1">
          <a:extLst>
            <a:ext uri="{63B3BB69-23CF-44E3-9099-C40C66FF867C}">
              <a14:compatExt xmlns:a14="http://schemas.microsoft.com/office/drawing/2010/main" spid="_x0000_s2052"/>
            </a:ext>
            <a:ext uri="{FF2B5EF4-FFF2-40B4-BE49-F238E27FC236}">
              <a16:creationId xmlns:a16="http://schemas.microsoft.com/office/drawing/2014/main" id="{7F6B1043-52D5-4100-985D-BD777F8B324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098" name="Drop Down 4" hidden="1">
          <a:extLst>
            <a:ext uri="{63B3BB69-23CF-44E3-9099-C40C66FF867C}">
              <a14:compatExt xmlns:a14="http://schemas.microsoft.com/office/drawing/2010/main" spid="_x0000_s2052"/>
            </a:ext>
            <a:ext uri="{FF2B5EF4-FFF2-40B4-BE49-F238E27FC236}">
              <a16:creationId xmlns:a16="http://schemas.microsoft.com/office/drawing/2014/main" id="{A0DA1100-AB00-4F0B-831C-88A9FEF0C18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099" name="Drop Down 4" hidden="1">
          <a:extLst>
            <a:ext uri="{63B3BB69-23CF-44E3-9099-C40C66FF867C}">
              <a14:compatExt xmlns:a14="http://schemas.microsoft.com/office/drawing/2010/main" spid="_x0000_s2052"/>
            </a:ext>
            <a:ext uri="{FF2B5EF4-FFF2-40B4-BE49-F238E27FC236}">
              <a16:creationId xmlns:a16="http://schemas.microsoft.com/office/drawing/2014/main" id="{20B2FB27-E18C-4B71-A63A-3DACC90028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100" name="Drop Down 20" hidden="1">
          <a:extLst>
            <a:ext uri="{63B3BB69-23CF-44E3-9099-C40C66FF867C}">
              <a14:compatExt xmlns:a14="http://schemas.microsoft.com/office/drawing/2010/main" spid="_x0000_s2068"/>
            </a:ext>
            <a:ext uri="{FF2B5EF4-FFF2-40B4-BE49-F238E27FC236}">
              <a16:creationId xmlns:a16="http://schemas.microsoft.com/office/drawing/2014/main" id="{AD657C4C-241F-4187-AAF0-850900FEA47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101" name="Drop Down 24" hidden="1">
          <a:extLst>
            <a:ext uri="{63B3BB69-23CF-44E3-9099-C40C66FF867C}">
              <a14:compatExt xmlns:a14="http://schemas.microsoft.com/office/drawing/2010/main" spid="_x0000_s2072"/>
            </a:ext>
            <a:ext uri="{FF2B5EF4-FFF2-40B4-BE49-F238E27FC236}">
              <a16:creationId xmlns:a16="http://schemas.microsoft.com/office/drawing/2014/main" id="{C0B58B86-8B21-44DA-A909-728AA64B326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02" name="Drop Down 4" hidden="1">
          <a:extLst>
            <a:ext uri="{63B3BB69-23CF-44E3-9099-C40C66FF867C}">
              <a14:compatExt xmlns:a14="http://schemas.microsoft.com/office/drawing/2010/main" spid="_x0000_s2052"/>
            </a:ext>
            <a:ext uri="{FF2B5EF4-FFF2-40B4-BE49-F238E27FC236}">
              <a16:creationId xmlns:a16="http://schemas.microsoft.com/office/drawing/2014/main" id="{313C4221-55C3-46CF-BD32-A529B5DC212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03" name="Drop Down 4" hidden="1">
          <a:extLst>
            <a:ext uri="{63B3BB69-23CF-44E3-9099-C40C66FF867C}">
              <a14:compatExt xmlns:a14="http://schemas.microsoft.com/office/drawing/2010/main" spid="_x0000_s2052"/>
            </a:ext>
            <a:ext uri="{FF2B5EF4-FFF2-40B4-BE49-F238E27FC236}">
              <a16:creationId xmlns:a16="http://schemas.microsoft.com/office/drawing/2014/main" id="{AD25F27E-2E86-44C1-AB67-B3CE1950901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04" name="Drop Down 4" hidden="1">
          <a:extLst>
            <a:ext uri="{63B3BB69-23CF-44E3-9099-C40C66FF867C}">
              <a14:compatExt xmlns:a14="http://schemas.microsoft.com/office/drawing/2010/main" spid="_x0000_s2052"/>
            </a:ext>
            <a:ext uri="{FF2B5EF4-FFF2-40B4-BE49-F238E27FC236}">
              <a16:creationId xmlns:a16="http://schemas.microsoft.com/office/drawing/2014/main" id="{21120EBB-15EE-4E6B-8628-72C849D167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05" name="Drop Down 4" hidden="1">
          <a:extLst>
            <a:ext uri="{63B3BB69-23CF-44E3-9099-C40C66FF867C}">
              <a14:compatExt xmlns:a14="http://schemas.microsoft.com/office/drawing/2010/main" spid="_x0000_s2052"/>
            </a:ext>
            <a:ext uri="{FF2B5EF4-FFF2-40B4-BE49-F238E27FC236}">
              <a16:creationId xmlns:a16="http://schemas.microsoft.com/office/drawing/2014/main" id="{07BE92C9-9305-4561-BF9F-12B7F3D4672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06" name="Drop Down 4" hidden="1">
          <a:extLst>
            <a:ext uri="{63B3BB69-23CF-44E3-9099-C40C66FF867C}">
              <a14:compatExt xmlns:a14="http://schemas.microsoft.com/office/drawing/2010/main" spid="_x0000_s2052"/>
            </a:ext>
            <a:ext uri="{FF2B5EF4-FFF2-40B4-BE49-F238E27FC236}">
              <a16:creationId xmlns:a16="http://schemas.microsoft.com/office/drawing/2014/main" id="{28CA68CA-6B59-417F-9CD3-1DBA90297E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107" name="Drop Down 20" hidden="1">
          <a:extLst>
            <a:ext uri="{63B3BB69-23CF-44E3-9099-C40C66FF867C}">
              <a14:compatExt xmlns:a14="http://schemas.microsoft.com/office/drawing/2010/main" spid="_x0000_s2068"/>
            </a:ext>
            <a:ext uri="{FF2B5EF4-FFF2-40B4-BE49-F238E27FC236}">
              <a16:creationId xmlns:a16="http://schemas.microsoft.com/office/drawing/2014/main" id="{EB458457-7879-48C1-903A-2871907D313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108" name="Drop Down 24" hidden="1">
          <a:extLst>
            <a:ext uri="{63B3BB69-23CF-44E3-9099-C40C66FF867C}">
              <a14:compatExt xmlns:a14="http://schemas.microsoft.com/office/drawing/2010/main" spid="_x0000_s2072"/>
            </a:ext>
            <a:ext uri="{FF2B5EF4-FFF2-40B4-BE49-F238E27FC236}">
              <a16:creationId xmlns:a16="http://schemas.microsoft.com/office/drawing/2014/main" id="{A47A0A26-0D1C-41F1-B820-74C931663BA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09" name="Drop Down 4" hidden="1">
          <a:extLst>
            <a:ext uri="{63B3BB69-23CF-44E3-9099-C40C66FF867C}">
              <a14:compatExt xmlns:a14="http://schemas.microsoft.com/office/drawing/2010/main" spid="_x0000_s2052"/>
            </a:ext>
            <a:ext uri="{FF2B5EF4-FFF2-40B4-BE49-F238E27FC236}">
              <a16:creationId xmlns:a16="http://schemas.microsoft.com/office/drawing/2014/main" id="{931139C0-7E7C-4FF5-9038-F88C90D58FA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10" name="Drop Down 4" hidden="1">
          <a:extLst>
            <a:ext uri="{63B3BB69-23CF-44E3-9099-C40C66FF867C}">
              <a14:compatExt xmlns:a14="http://schemas.microsoft.com/office/drawing/2010/main" spid="_x0000_s2052"/>
            </a:ext>
            <a:ext uri="{FF2B5EF4-FFF2-40B4-BE49-F238E27FC236}">
              <a16:creationId xmlns:a16="http://schemas.microsoft.com/office/drawing/2014/main" id="{D7AA4398-8328-4C50-ADA3-A61CBC1DE39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11" name="Drop Down 4" hidden="1">
          <a:extLst>
            <a:ext uri="{63B3BB69-23CF-44E3-9099-C40C66FF867C}">
              <a14:compatExt xmlns:a14="http://schemas.microsoft.com/office/drawing/2010/main" spid="_x0000_s2052"/>
            </a:ext>
            <a:ext uri="{FF2B5EF4-FFF2-40B4-BE49-F238E27FC236}">
              <a16:creationId xmlns:a16="http://schemas.microsoft.com/office/drawing/2014/main" id="{CFCC7966-73A2-4AA1-841E-16C9E9D93E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12" name="Drop Down 4" hidden="1">
          <a:extLst>
            <a:ext uri="{63B3BB69-23CF-44E3-9099-C40C66FF867C}">
              <a14:compatExt xmlns:a14="http://schemas.microsoft.com/office/drawing/2010/main" spid="_x0000_s2052"/>
            </a:ext>
            <a:ext uri="{FF2B5EF4-FFF2-40B4-BE49-F238E27FC236}">
              <a16:creationId xmlns:a16="http://schemas.microsoft.com/office/drawing/2014/main" id="{943A9AFC-4409-4F55-84CF-AE6F05A0D0B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13" name="Drop Down 4" hidden="1">
          <a:extLst>
            <a:ext uri="{63B3BB69-23CF-44E3-9099-C40C66FF867C}">
              <a14:compatExt xmlns:a14="http://schemas.microsoft.com/office/drawing/2010/main" spid="_x0000_s2052"/>
            </a:ext>
            <a:ext uri="{FF2B5EF4-FFF2-40B4-BE49-F238E27FC236}">
              <a16:creationId xmlns:a16="http://schemas.microsoft.com/office/drawing/2014/main" id="{CBA9C11F-EEA7-4991-9647-D507EF99476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114" name="Drop Down 20" hidden="1">
          <a:extLst>
            <a:ext uri="{63B3BB69-23CF-44E3-9099-C40C66FF867C}">
              <a14:compatExt xmlns:a14="http://schemas.microsoft.com/office/drawing/2010/main" spid="_x0000_s2068"/>
            </a:ext>
            <a:ext uri="{FF2B5EF4-FFF2-40B4-BE49-F238E27FC236}">
              <a16:creationId xmlns:a16="http://schemas.microsoft.com/office/drawing/2014/main" id="{688B373D-0BD8-4648-843E-F9A18BDB34B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115" name="Drop Down 24" hidden="1">
          <a:extLst>
            <a:ext uri="{63B3BB69-23CF-44E3-9099-C40C66FF867C}">
              <a14:compatExt xmlns:a14="http://schemas.microsoft.com/office/drawing/2010/main" spid="_x0000_s2072"/>
            </a:ext>
            <a:ext uri="{FF2B5EF4-FFF2-40B4-BE49-F238E27FC236}">
              <a16:creationId xmlns:a16="http://schemas.microsoft.com/office/drawing/2014/main" id="{252B3CDE-ECD0-423A-AD41-5FB63BC0AE0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16" name="Drop Down 4" hidden="1">
          <a:extLst>
            <a:ext uri="{63B3BB69-23CF-44E3-9099-C40C66FF867C}">
              <a14:compatExt xmlns:a14="http://schemas.microsoft.com/office/drawing/2010/main" spid="_x0000_s2052"/>
            </a:ext>
            <a:ext uri="{FF2B5EF4-FFF2-40B4-BE49-F238E27FC236}">
              <a16:creationId xmlns:a16="http://schemas.microsoft.com/office/drawing/2014/main" id="{687BAB05-3D53-4CB1-81F5-189BC545EF0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17" name="Drop Down 4" hidden="1">
          <a:extLst>
            <a:ext uri="{63B3BB69-23CF-44E3-9099-C40C66FF867C}">
              <a14:compatExt xmlns:a14="http://schemas.microsoft.com/office/drawing/2010/main" spid="_x0000_s2052"/>
            </a:ext>
            <a:ext uri="{FF2B5EF4-FFF2-40B4-BE49-F238E27FC236}">
              <a16:creationId xmlns:a16="http://schemas.microsoft.com/office/drawing/2014/main" id="{21B5DD10-F197-4792-BAEA-1496F47E44B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18" name="Drop Down 4" hidden="1">
          <a:extLst>
            <a:ext uri="{63B3BB69-23CF-44E3-9099-C40C66FF867C}">
              <a14:compatExt xmlns:a14="http://schemas.microsoft.com/office/drawing/2010/main" spid="_x0000_s2052"/>
            </a:ext>
            <a:ext uri="{FF2B5EF4-FFF2-40B4-BE49-F238E27FC236}">
              <a16:creationId xmlns:a16="http://schemas.microsoft.com/office/drawing/2014/main" id="{1A0BCB03-9FDE-4B0F-895F-6BED89113B7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19" name="Drop Down 4" hidden="1">
          <a:extLst>
            <a:ext uri="{63B3BB69-23CF-44E3-9099-C40C66FF867C}">
              <a14:compatExt xmlns:a14="http://schemas.microsoft.com/office/drawing/2010/main" spid="_x0000_s2052"/>
            </a:ext>
            <a:ext uri="{FF2B5EF4-FFF2-40B4-BE49-F238E27FC236}">
              <a16:creationId xmlns:a16="http://schemas.microsoft.com/office/drawing/2014/main" id="{B8E7E871-5046-4B76-9EA9-1C56081225A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20" name="Drop Down 4" hidden="1">
          <a:extLst>
            <a:ext uri="{63B3BB69-23CF-44E3-9099-C40C66FF867C}">
              <a14:compatExt xmlns:a14="http://schemas.microsoft.com/office/drawing/2010/main" spid="_x0000_s2052"/>
            </a:ext>
            <a:ext uri="{FF2B5EF4-FFF2-40B4-BE49-F238E27FC236}">
              <a16:creationId xmlns:a16="http://schemas.microsoft.com/office/drawing/2014/main" id="{FAB993FA-D6B8-4C95-A729-C7C13EFDEFA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121" name="Drop Down 20" hidden="1">
          <a:extLst>
            <a:ext uri="{63B3BB69-23CF-44E3-9099-C40C66FF867C}">
              <a14:compatExt xmlns:a14="http://schemas.microsoft.com/office/drawing/2010/main" spid="_x0000_s2068"/>
            </a:ext>
            <a:ext uri="{FF2B5EF4-FFF2-40B4-BE49-F238E27FC236}">
              <a16:creationId xmlns:a16="http://schemas.microsoft.com/office/drawing/2014/main" id="{98BB0A5A-9EDC-44D2-9981-390DC0EDC2A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122" name="Drop Down 24" hidden="1">
          <a:extLst>
            <a:ext uri="{63B3BB69-23CF-44E3-9099-C40C66FF867C}">
              <a14:compatExt xmlns:a14="http://schemas.microsoft.com/office/drawing/2010/main" spid="_x0000_s2072"/>
            </a:ext>
            <a:ext uri="{FF2B5EF4-FFF2-40B4-BE49-F238E27FC236}">
              <a16:creationId xmlns:a16="http://schemas.microsoft.com/office/drawing/2014/main" id="{89C6CA3C-AB79-4E87-B5DD-28207A0F12A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23" name="Drop Down 4" hidden="1">
          <a:extLst>
            <a:ext uri="{63B3BB69-23CF-44E3-9099-C40C66FF867C}">
              <a14:compatExt xmlns:a14="http://schemas.microsoft.com/office/drawing/2010/main" spid="_x0000_s2052"/>
            </a:ext>
            <a:ext uri="{FF2B5EF4-FFF2-40B4-BE49-F238E27FC236}">
              <a16:creationId xmlns:a16="http://schemas.microsoft.com/office/drawing/2014/main" id="{92F3DEFF-7748-4577-91B3-2660FC49C2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24" name="Drop Down 4" hidden="1">
          <a:extLst>
            <a:ext uri="{63B3BB69-23CF-44E3-9099-C40C66FF867C}">
              <a14:compatExt xmlns:a14="http://schemas.microsoft.com/office/drawing/2010/main" spid="_x0000_s2052"/>
            </a:ext>
            <a:ext uri="{FF2B5EF4-FFF2-40B4-BE49-F238E27FC236}">
              <a16:creationId xmlns:a16="http://schemas.microsoft.com/office/drawing/2014/main" id="{A1DA3B1A-D888-4032-B2EF-51384A773B7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25" name="Drop Down 4" hidden="1">
          <a:extLst>
            <a:ext uri="{63B3BB69-23CF-44E3-9099-C40C66FF867C}">
              <a14:compatExt xmlns:a14="http://schemas.microsoft.com/office/drawing/2010/main" spid="_x0000_s2052"/>
            </a:ext>
            <a:ext uri="{FF2B5EF4-FFF2-40B4-BE49-F238E27FC236}">
              <a16:creationId xmlns:a16="http://schemas.microsoft.com/office/drawing/2014/main" id="{DF36B801-FDCE-4B19-82BD-889755D235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26" name="Drop Down 4" hidden="1">
          <a:extLst>
            <a:ext uri="{63B3BB69-23CF-44E3-9099-C40C66FF867C}">
              <a14:compatExt xmlns:a14="http://schemas.microsoft.com/office/drawing/2010/main" spid="_x0000_s2052"/>
            </a:ext>
            <a:ext uri="{FF2B5EF4-FFF2-40B4-BE49-F238E27FC236}">
              <a16:creationId xmlns:a16="http://schemas.microsoft.com/office/drawing/2014/main" id="{41DC76BE-270D-42DF-BB65-F77158E6F3D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27" name="Drop Down 4" hidden="1">
          <a:extLst>
            <a:ext uri="{63B3BB69-23CF-44E3-9099-C40C66FF867C}">
              <a14:compatExt xmlns:a14="http://schemas.microsoft.com/office/drawing/2010/main" spid="_x0000_s2052"/>
            </a:ext>
            <a:ext uri="{FF2B5EF4-FFF2-40B4-BE49-F238E27FC236}">
              <a16:creationId xmlns:a16="http://schemas.microsoft.com/office/drawing/2014/main" id="{CAD60BB1-5B7A-41B9-8EA8-3CABBB01A8A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128" name="Drop Down 20" hidden="1">
          <a:extLst>
            <a:ext uri="{63B3BB69-23CF-44E3-9099-C40C66FF867C}">
              <a14:compatExt xmlns:a14="http://schemas.microsoft.com/office/drawing/2010/main" spid="_x0000_s2068"/>
            </a:ext>
            <a:ext uri="{FF2B5EF4-FFF2-40B4-BE49-F238E27FC236}">
              <a16:creationId xmlns:a16="http://schemas.microsoft.com/office/drawing/2014/main" id="{DBF9AD7D-7097-4B95-8007-876FBF874D0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129" name="Drop Down 24" hidden="1">
          <a:extLst>
            <a:ext uri="{63B3BB69-23CF-44E3-9099-C40C66FF867C}">
              <a14:compatExt xmlns:a14="http://schemas.microsoft.com/office/drawing/2010/main" spid="_x0000_s2072"/>
            </a:ext>
            <a:ext uri="{FF2B5EF4-FFF2-40B4-BE49-F238E27FC236}">
              <a16:creationId xmlns:a16="http://schemas.microsoft.com/office/drawing/2014/main" id="{D3C48505-13B4-4017-98A6-62B68B262CA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30" name="Drop Down 4" hidden="1">
          <a:extLst>
            <a:ext uri="{63B3BB69-23CF-44E3-9099-C40C66FF867C}">
              <a14:compatExt xmlns:a14="http://schemas.microsoft.com/office/drawing/2010/main" spid="_x0000_s2052"/>
            </a:ext>
            <a:ext uri="{FF2B5EF4-FFF2-40B4-BE49-F238E27FC236}">
              <a16:creationId xmlns:a16="http://schemas.microsoft.com/office/drawing/2014/main" id="{9EB8560E-D8DC-4378-B42F-5ACD9957259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31" name="Drop Down 4" hidden="1">
          <a:extLst>
            <a:ext uri="{63B3BB69-23CF-44E3-9099-C40C66FF867C}">
              <a14:compatExt xmlns:a14="http://schemas.microsoft.com/office/drawing/2010/main" spid="_x0000_s2052"/>
            </a:ext>
            <a:ext uri="{FF2B5EF4-FFF2-40B4-BE49-F238E27FC236}">
              <a16:creationId xmlns:a16="http://schemas.microsoft.com/office/drawing/2014/main" id="{9253CD8D-7DE2-4647-9BC6-2978EE71A8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32" name="Drop Down 4" hidden="1">
          <a:extLst>
            <a:ext uri="{63B3BB69-23CF-44E3-9099-C40C66FF867C}">
              <a14:compatExt xmlns:a14="http://schemas.microsoft.com/office/drawing/2010/main" spid="_x0000_s2052"/>
            </a:ext>
            <a:ext uri="{FF2B5EF4-FFF2-40B4-BE49-F238E27FC236}">
              <a16:creationId xmlns:a16="http://schemas.microsoft.com/office/drawing/2014/main" id="{5F41DDCD-596E-439B-87C9-1E3D67BBBFA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33" name="Drop Down 4" hidden="1">
          <a:extLst>
            <a:ext uri="{63B3BB69-23CF-44E3-9099-C40C66FF867C}">
              <a14:compatExt xmlns:a14="http://schemas.microsoft.com/office/drawing/2010/main" spid="_x0000_s2052"/>
            </a:ext>
            <a:ext uri="{FF2B5EF4-FFF2-40B4-BE49-F238E27FC236}">
              <a16:creationId xmlns:a16="http://schemas.microsoft.com/office/drawing/2014/main" id="{2D6C8CB6-F984-436F-B6F0-1F635D69ECE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34" name="Drop Down 4" hidden="1">
          <a:extLst>
            <a:ext uri="{63B3BB69-23CF-44E3-9099-C40C66FF867C}">
              <a14:compatExt xmlns:a14="http://schemas.microsoft.com/office/drawing/2010/main" spid="_x0000_s2052"/>
            </a:ext>
            <a:ext uri="{FF2B5EF4-FFF2-40B4-BE49-F238E27FC236}">
              <a16:creationId xmlns:a16="http://schemas.microsoft.com/office/drawing/2014/main" id="{2DD681B4-EF04-45D1-826C-C93635C4FCE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135" name="Drop Down 20" hidden="1">
          <a:extLst>
            <a:ext uri="{63B3BB69-23CF-44E3-9099-C40C66FF867C}">
              <a14:compatExt xmlns:a14="http://schemas.microsoft.com/office/drawing/2010/main" spid="_x0000_s2068"/>
            </a:ext>
            <a:ext uri="{FF2B5EF4-FFF2-40B4-BE49-F238E27FC236}">
              <a16:creationId xmlns:a16="http://schemas.microsoft.com/office/drawing/2014/main" id="{A2AFB6B0-7232-46CB-B3F1-3E72CBD3FA4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136" name="Drop Down 24" hidden="1">
          <a:extLst>
            <a:ext uri="{63B3BB69-23CF-44E3-9099-C40C66FF867C}">
              <a14:compatExt xmlns:a14="http://schemas.microsoft.com/office/drawing/2010/main" spid="_x0000_s2072"/>
            </a:ext>
            <a:ext uri="{FF2B5EF4-FFF2-40B4-BE49-F238E27FC236}">
              <a16:creationId xmlns:a16="http://schemas.microsoft.com/office/drawing/2014/main" id="{B41BE408-C8FF-482E-B84F-CA792A2B5C1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37" name="Drop Down 4" hidden="1">
          <a:extLst>
            <a:ext uri="{63B3BB69-23CF-44E3-9099-C40C66FF867C}">
              <a14:compatExt xmlns:a14="http://schemas.microsoft.com/office/drawing/2010/main" spid="_x0000_s2052"/>
            </a:ext>
            <a:ext uri="{FF2B5EF4-FFF2-40B4-BE49-F238E27FC236}">
              <a16:creationId xmlns:a16="http://schemas.microsoft.com/office/drawing/2014/main" id="{351F53C6-E857-467A-8FC0-6E67243EEDA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38" name="Drop Down 4" hidden="1">
          <a:extLst>
            <a:ext uri="{63B3BB69-23CF-44E3-9099-C40C66FF867C}">
              <a14:compatExt xmlns:a14="http://schemas.microsoft.com/office/drawing/2010/main" spid="_x0000_s2052"/>
            </a:ext>
            <a:ext uri="{FF2B5EF4-FFF2-40B4-BE49-F238E27FC236}">
              <a16:creationId xmlns:a16="http://schemas.microsoft.com/office/drawing/2014/main" id="{4B99611C-0D36-466B-8E1C-C423FB270C4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39" name="Drop Down 4" hidden="1">
          <a:extLst>
            <a:ext uri="{63B3BB69-23CF-44E3-9099-C40C66FF867C}">
              <a14:compatExt xmlns:a14="http://schemas.microsoft.com/office/drawing/2010/main" spid="_x0000_s2052"/>
            </a:ext>
            <a:ext uri="{FF2B5EF4-FFF2-40B4-BE49-F238E27FC236}">
              <a16:creationId xmlns:a16="http://schemas.microsoft.com/office/drawing/2014/main" id="{ACE9B9A2-27C2-4D3A-A793-3C73518CD07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40" name="Drop Down 4" hidden="1">
          <a:extLst>
            <a:ext uri="{63B3BB69-23CF-44E3-9099-C40C66FF867C}">
              <a14:compatExt xmlns:a14="http://schemas.microsoft.com/office/drawing/2010/main" spid="_x0000_s2052"/>
            </a:ext>
            <a:ext uri="{FF2B5EF4-FFF2-40B4-BE49-F238E27FC236}">
              <a16:creationId xmlns:a16="http://schemas.microsoft.com/office/drawing/2014/main" id="{77B89693-386A-4F8D-9213-87E8BF077F0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41" name="Drop Down 4" hidden="1">
          <a:extLst>
            <a:ext uri="{63B3BB69-23CF-44E3-9099-C40C66FF867C}">
              <a14:compatExt xmlns:a14="http://schemas.microsoft.com/office/drawing/2010/main" spid="_x0000_s2052"/>
            </a:ext>
            <a:ext uri="{FF2B5EF4-FFF2-40B4-BE49-F238E27FC236}">
              <a16:creationId xmlns:a16="http://schemas.microsoft.com/office/drawing/2014/main" id="{13B764FE-7082-45F2-93E7-F9290B7E60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262</xdr:row>
      <xdr:rowOff>0</xdr:rowOff>
    </xdr:from>
    <xdr:ext cx="1921468" cy="195685"/>
    <xdr:sp macro="" textlink="">
      <xdr:nvSpPr>
        <xdr:cNvPr id="10142" name="Drop Down 20" hidden="1">
          <a:extLst>
            <a:ext uri="{63B3BB69-23CF-44E3-9099-C40C66FF867C}">
              <a14:compatExt xmlns:a14="http://schemas.microsoft.com/office/drawing/2010/main" spid="_x0000_s2068"/>
            </a:ext>
            <a:ext uri="{FF2B5EF4-FFF2-40B4-BE49-F238E27FC236}">
              <a16:creationId xmlns:a16="http://schemas.microsoft.com/office/drawing/2014/main" id="{C78D91BE-607B-4F47-A0D1-473B0B3B2CF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262</xdr:row>
      <xdr:rowOff>0</xdr:rowOff>
    </xdr:from>
    <xdr:ext cx="2476500" cy="199970"/>
    <xdr:sp macro="" textlink="">
      <xdr:nvSpPr>
        <xdr:cNvPr id="10143" name="Drop Down 24" hidden="1">
          <a:extLst>
            <a:ext uri="{63B3BB69-23CF-44E3-9099-C40C66FF867C}">
              <a14:compatExt xmlns:a14="http://schemas.microsoft.com/office/drawing/2010/main" spid="_x0000_s2072"/>
            </a:ext>
            <a:ext uri="{FF2B5EF4-FFF2-40B4-BE49-F238E27FC236}">
              <a16:creationId xmlns:a16="http://schemas.microsoft.com/office/drawing/2014/main" id="{3B5910AE-2133-416C-BAB3-5DA7A60A04D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44" name="Drop Down 4" hidden="1">
          <a:extLst>
            <a:ext uri="{63B3BB69-23CF-44E3-9099-C40C66FF867C}">
              <a14:compatExt xmlns:a14="http://schemas.microsoft.com/office/drawing/2010/main" spid="_x0000_s2052"/>
            </a:ext>
            <a:ext uri="{FF2B5EF4-FFF2-40B4-BE49-F238E27FC236}">
              <a16:creationId xmlns:a16="http://schemas.microsoft.com/office/drawing/2014/main" id="{5C1F5B74-B565-4C66-B5DE-FE501C92075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45" name="Drop Down 4" hidden="1">
          <a:extLst>
            <a:ext uri="{63B3BB69-23CF-44E3-9099-C40C66FF867C}">
              <a14:compatExt xmlns:a14="http://schemas.microsoft.com/office/drawing/2010/main" spid="_x0000_s2052"/>
            </a:ext>
            <a:ext uri="{FF2B5EF4-FFF2-40B4-BE49-F238E27FC236}">
              <a16:creationId xmlns:a16="http://schemas.microsoft.com/office/drawing/2014/main" id="{C8F71D33-2ECE-48DE-97FF-196ABACB9B0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262</xdr:row>
      <xdr:rowOff>0</xdr:rowOff>
    </xdr:from>
    <xdr:ext cx="2529840" cy="195685"/>
    <xdr:sp macro="" textlink="">
      <xdr:nvSpPr>
        <xdr:cNvPr id="10146" name="Drop Down 4" hidden="1">
          <a:extLst>
            <a:ext uri="{63B3BB69-23CF-44E3-9099-C40C66FF867C}">
              <a14:compatExt xmlns:a14="http://schemas.microsoft.com/office/drawing/2010/main" spid="_x0000_s2052"/>
            </a:ext>
            <a:ext uri="{FF2B5EF4-FFF2-40B4-BE49-F238E27FC236}">
              <a16:creationId xmlns:a16="http://schemas.microsoft.com/office/drawing/2014/main" id="{9EDD1D6F-8F7A-436F-A6DF-614BBB79762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262</xdr:row>
      <xdr:rowOff>0</xdr:rowOff>
    </xdr:from>
    <xdr:ext cx="2529840" cy="195685"/>
    <xdr:sp macro="" textlink="">
      <xdr:nvSpPr>
        <xdr:cNvPr id="10147" name="Drop Down 4" hidden="1">
          <a:extLst>
            <a:ext uri="{63B3BB69-23CF-44E3-9099-C40C66FF867C}">
              <a14:compatExt xmlns:a14="http://schemas.microsoft.com/office/drawing/2010/main" spid="_x0000_s2052"/>
            </a:ext>
            <a:ext uri="{FF2B5EF4-FFF2-40B4-BE49-F238E27FC236}">
              <a16:creationId xmlns:a16="http://schemas.microsoft.com/office/drawing/2014/main" id="{476B12F9-32AF-401F-A6AE-4A24D388E96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48" name="Drop Down 4" hidden="1">
          <a:extLst>
            <a:ext uri="{63B3BB69-23CF-44E3-9099-C40C66FF867C}">
              <a14:compatExt xmlns:a14="http://schemas.microsoft.com/office/drawing/2010/main" spid="_x0000_s2052"/>
            </a:ext>
            <a:ext uri="{FF2B5EF4-FFF2-40B4-BE49-F238E27FC236}">
              <a16:creationId xmlns:a16="http://schemas.microsoft.com/office/drawing/2014/main" id="{146F10CF-0812-4433-A782-8E50FD842FF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49" name="Drop Down 20" hidden="1">
          <a:extLst>
            <a:ext uri="{63B3BB69-23CF-44E3-9099-C40C66FF867C}">
              <a14:compatExt xmlns:a14="http://schemas.microsoft.com/office/drawing/2010/main" spid="_x0000_s2068"/>
            </a:ext>
            <a:ext uri="{FF2B5EF4-FFF2-40B4-BE49-F238E27FC236}">
              <a16:creationId xmlns:a16="http://schemas.microsoft.com/office/drawing/2014/main" id="{5E26F17F-23B4-401C-A6C3-6AC2426C825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50" name="Drop Down 24" hidden="1">
          <a:extLst>
            <a:ext uri="{63B3BB69-23CF-44E3-9099-C40C66FF867C}">
              <a14:compatExt xmlns:a14="http://schemas.microsoft.com/office/drawing/2010/main" spid="_x0000_s2072"/>
            </a:ext>
            <a:ext uri="{FF2B5EF4-FFF2-40B4-BE49-F238E27FC236}">
              <a16:creationId xmlns:a16="http://schemas.microsoft.com/office/drawing/2014/main" id="{11BB4C39-1D4D-4635-AF87-F252E5014E5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51" name="Drop Down 4" hidden="1">
          <a:extLst>
            <a:ext uri="{63B3BB69-23CF-44E3-9099-C40C66FF867C}">
              <a14:compatExt xmlns:a14="http://schemas.microsoft.com/office/drawing/2010/main" spid="_x0000_s2052"/>
            </a:ext>
            <a:ext uri="{FF2B5EF4-FFF2-40B4-BE49-F238E27FC236}">
              <a16:creationId xmlns:a16="http://schemas.microsoft.com/office/drawing/2014/main" id="{55739704-3A70-447B-AD8A-3AF79612CEE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52" name="Drop Down 4" hidden="1">
          <a:extLst>
            <a:ext uri="{63B3BB69-23CF-44E3-9099-C40C66FF867C}">
              <a14:compatExt xmlns:a14="http://schemas.microsoft.com/office/drawing/2010/main" spid="_x0000_s2052"/>
            </a:ext>
            <a:ext uri="{FF2B5EF4-FFF2-40B4-BE49-F238E27FC236}">
              <a16:creationId xmlns:a16="http://schemas.microsoft.com/office/drawing/2014/main" id="{222544BA-BFE2-4E59-844A-7601132120D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53" name="Drop Down 4" hidden="1">
          <a:extLst>
            <a:ext uri="{63B3BB69-23CF-44E3-9099-C40C66FF867C}">
              <a14:compatExt xmlns:a14="http://schemas.microsoft.com/office/drawing/2010/main" spid="_x0000_s2052"/>
            </a:ext>
            <a:ext uri="{FF2B5EF4-FFF2-40B4-BE49-F238E27FC236}">
              <a16:creationId xmlns:a16="http://schemas.microsoft.com/office/drawing/2014/main" id="{79B5D0A7-AB86-473D-A6F4-1E245FB2C31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54" name="Drop Down 4" hidden="1">
          <a:extLst>
            <a:ext uri="{63B3BB69-23CF-44E3-9099-C40C66FF867C}">
              <a14:compatExt xmlns:a14="http://schemas.microsoft.com/office/drawing/2010/main" spid="_x0000_s2052"/>
            </a:ext>
            <a:ext uri="{FF2B5EF4-FFF2-40B4-BE49-F238E27FC236}">
              <a16:creationId xmlns:a16="http://schemas.microsoft.com/office/drawing/2014/main" id="{8D7E3FF6-5784-4427-819E-A040DBC8AAE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55" name="Drop Down 4" hidden="1">
          <a:extLst>
            <a:ext uri="{63B3BB69-23CF-44E3-9099-C40C66FF867C}">
              <a14:compatExt xmlns:a14="http://schemas.microsoft.com/office/drawing/2010/main" spid="_x0000_s2052"/>
            </a:ext>
            <a:ext uri="{FF2B5EF4-FFF2-40B4-BE49-F238E27FC236}">
              <a16:creationId xmlns:a16="http://schemas.microsoft.com/office/drawing/2014/main" id="{2E69A6B5-2C27-4D20-9B44-2D6F87FC427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56" name="Drop Down 20" hidden="1">
          <a:extLst>
            <a:ext uri="{63B3BB69-23CF-44E3-9099-C40C66FF867C}">
              <a14:compatExt xmlns:a14="http://schemas.microsoft.com/office/drawing/2010/main" spid="_x0000_s2068"/>
            </a:ext>
            <a:ext uri="{FF2B5EF4-FFF2-40B4-BE49-F238E27FC236}">
              <a16:creationId xmlns:a16="http://schemas.microsoft.com/office/drawing/2014/main" id="{9C636292-88EE-452E-8302-6F7740CCC30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57" name="Drop Down 24" hidden="1">
          <a:extLst>
            <a:ext uri="{63B3BB69-23CF-44E3-9099-C40C66FF867C}">
              <a14:compatExt xmlns:a14="http://schemas.microsoft.com/office/drawing/2010/main" spid="_x0000_s2072"/>
            </a:ext>
            <a:ext uri="{FF2B5EF4-FFF2-40B4-BE49-F238E27FC236}">
              <a16:creationId xmlns:a16="http://schemas.microsoft.com/office/drawing/2014/main" id="{DFF4A3DC-B11C-4726-B060-21F96D73411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58" name="Drop Down 4" hidden="1">
          <a:extLst>
            <a:ext uri="{63B3BB69-23CF-44E3-9099-C40C66FF867C}">
              <a14:compatExt xmlns:a14="http://schemas.microsoft.com/office/drawing/2010/main" spid="_x0000_s2052"/>
            </a:ext>
            <a:ext uri="{FF2B5EF4-FFF2-40B4-BE49-F238E27FC236}">
              <a16:creationId xmlns:a16="http://schemas.microsoft.com/office/drawing/2014/main" id="{637C16CF-FCC0-454F-BBAD-80B5FF5A7E6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59" name="Drop Down 4" hidden="1">
          <a:extLst>
            <a:ext uri="{63B3BB69-23CF-44E3-9099-C40C66FF867C}">
              <a14:compatExt xmlns:a14="http://schemas.microsoft.com/office/drawing/2010/main" spid="_x0000_s2052"/>
            </a:ext>
            <a:ext uri="{FF2B5EF4-FFF2-40B4-BE49-F238E27FC236}">
              <a16:creationId xmlns:a16="http://schemas.microsoft.com/office/drawing/2014/main" id="{5CDD4290-977B-4A07-9242-9678634C474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60" name="Drop Down 4" hidden="1">
          <a:extLst>
            <a:ext uri="{63B3BB69-23CF-44E3-9099-C40C66FF867C}">
              <a14:compatExt xmlns:a14="http://schemas.microsoft.com/office/drawing/2010/main" spid="_x0000_s2052"/>
            </a:ext>
            <a:ext uri="{FF2B5EF4-FFF2-40B4-BE49-F238E27FC236}">
              <a16:creationId xmlns:a16="http://schemas.microsoft.com/office/drawing/2014/main" id="{779DB565-B217-4EA8-BD03-30F90D1B86D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61" name="Drop Down 4" hidden="1">
          <a:extLst>
            <a:ext uri="{63B3BB69-23CF-44E3-9099-C40C66FF867C}">
              <a14:compatExt xmlns:a14="http://schemas.microsoft.com/office/drawing/2010/main" spid="_x0000_s2052"/>
            </a:ext>
            <a:ext uri="{FF2B5EF4-FFF2-40B4-BE49-F238E27FC236}">
              <a16:creationId xmlns:a16="http://schemas.microsoft.com/office/drawing/2014/main" id="{8F413459-94B0-4371-BEA1-A5B57E2001B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62" name="Drop Down 4" hidden="1">
          <a:extLst>
            <a:ext uri="{63B3BB69-23CF-44E3-9099-C40C66FF867C}">
              <a14:compatExt xmlns:a14="http://schemas.microsoft.com/office/drawing/2010/main" spid="_x0000_s2052"/>
            </a:ext>
            <a:ext uri="{FF2B5EF4-FFF2-40B4-BE49-F238E27FC236}">
              <a16:creationId xmlns:a16="http://schemas.microsoft.com/office/drawing/2014/main" id="{B3DE9178-E778-452A-B23F-DF633C19398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63" name="Drop Down 20" hidden="1">
          <a:extLst>
            <a:ext uri="{63B3BB69-23CF-44E3-9099-C40C66FF867C}">
              <a14:compatExt xmlns:a14="http://schemas.microsoft.com/office/drawing/2010/main" spid="_x0000_s2068"/>
            </a:ext>
            <a:ext uri="{FF2B5EF4-FFF2-40B4-BE49-F238E27FC236}">
              <a16:creationId xmlns:a16="http://schemas.microsoft.com/office/drawing/2014/main" id="{85DBEAD0-2911-4347-8910-15A5E26487E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64" name="Drop Down 24" hidden="1">
          <a:extLst>
            <a:ext uri="{63B3BB69-23CF-44E3-9099-C40C66FF867C}">
              <a14:compatExt xmlns:a14="http://schemas.microsoft.com/office/drawing/2010/main" spid="_x0000_s2072"/>
            </a:ext>
            <a:ext uri="{FF2B5EF4-FFF2-40B4-BE49-F238E27FC236}">
              <a16:creationId xmlns:a16="http://schemas.microsoft.com/office/drawing/2014/main" id="{5218B671-704D-4E34-8BD8-51109B3F2FC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65" name="Drop Down 4" hidden="1">
          <a:extLst>
            <a:ext uri="{63B3BB69-23CF-44E3-9099-C40C66FF867C}">
              <a14:compatExt xmlns:a14="http://schemas.microsoft.com/office/drawing/2010/main" spid="_x0000_s2052"/>
            </a:ext>
            <a:ext uri="{FF2B5EF4-FFF2-40B4-BE49-F238E27FC236}">
              <a16:creationId xmlns:a16="http://schemas.microsoft.com/office/drawing/2014/main" id="{A8DE988E-A7C9-4ABE-BCBD-695E2F06693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66" name="Drop Down 4" hidden="1">
          <a:extLst>
            <a:ext uri="{63B3BB69-23CF-44E3-9099-C40C66FF867C}">
              <a14:compatExt xmlns:a14="http://schemas.microsoft.com/office/drawing/2010/main" spid="_x0000_s2052"/>
            </a:ext>
            <a:ext uri="{FF2B5EF4-FFF2-40B4-BE49-F238E27FC236}">
              <a16:creationId xmlns:a16="http://schemas.microsoft.com/office/drawing/2014/main" id="{9CC7B43B-9E22-4BBB-8588-7E6C4AD56C3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67" name="Drop Down 4" hidden="1">
          <a:extLst>
            <a:ext uri="{63B3BB69-23CF-44E3-9099-C40C66FF867C}">
              <a14:compatExt xmlns:a14="http://schemas.microsoft.com/office/drawing/2010/main" spid="_x0000_s2052"/>
            </a:ext>
            <a:ext uri="{FF2B5EF4-FFF2-40B4-BE49-F238E27FC236}">
              <a16:creationId xmlns:a16="http://schemas.microsoft.com/office/drawing/2014/main" id="{7AE61BDF-12E2-4F6B-BCD7-CCDC61927A9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68" name="Drop Down 4" hidden="1">
          <a:extLst>
            <a:ext uri="{63B3BB69-23CF-44E3-9099-C40C66FF867C}">
              <a14:compatExt xmlns:a14="http://schemas.microsoft.com/office/drawing/2010/main" spid="_x0000_s2052"/>
            </a:ext>
            <a:ext uri="{FF2B5EF4-FFF2-40B4-BE49-F238E27FC236}">
              <a16:creationId xmlns:a16="http://schemas.microsoft.com/office/drawing/2014/main" id="{BBC45AE0-0B06-4F04-8D84-A32D0802EF3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69" name="Drop Down 4" hidden="1">
          <a:extLst>
            <a:ext uri="{63B3BB69-23CF-44E3-9099-C40C66FF867C}">
              <a14:compatExt xmlns:a14="http://schemas.microsoft.com/office/drawing/2010/main" spid="_x0000_s2052"/>
            </a:ext>
            <a:ext uri="{FF2B5EF4-FFF2-40B4-BE49-F238E27FC236}">
              <a16:creationId xmlns:a16="http://schemas.microsoft.com/office/drawing/2014/main" id="{FF398D04-7BD0-4BB5-BB3D-A55AAFB210C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70" name="Drop Down 20" hidden="1">
          <a:extLst>
            <a:ext uri="{63B3BB69-23CF-44E3-9099-C40C66FF867C}">
              <a14:compatExt xmlns:a14="http://schemas.microsoft.com/office/drawing/2010/main" spid="_x0000_s2068"/>
            </a:ext>
            <a:ext uri="{FF2B5EF4-FFF2-40B4-BE49-F238E27FC236}">
              <a16:creationId xmlns:a16="http://schemas.microsoft.com/office/drawing/2014/main" id="{ED76440A-3BCA-47F5-B588-29952263D38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71" name="Drop Down 24" hidden="1">
          <a:extLst>
            <a:ext uri="{63B3BB69-23CF-44E3-9099-C40C66FF867C}">
              <a14:compatExt xmlns:a14="http://schemas.microsoft.com/office/drawing/2010/main" spid="_x0000_s2072"/>
            </a:ext>
            <a:ext uri="{FF2B5EF4-FFF2-40B4-BE49-F238E27FC236}">
              <a16:creationId xmlns:a16="http://schemas.microsoft.com/office/drawing/2014/main" id="{8D0FF022-971C-4F81-B41B-50865444531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72" name="Drop Down 4" hidden="1">
          <a:extLst>
            <a:ext uri="{63B3BB69-23CF-44E3-9099-C40C66FF867C}">
              <a14:compatExt xmlns:a14="http://schemas.microsoft.com/office/drawing/2010/main" spid="_x0000_s2052"/>
            </a:ext>
            <a:ext uri="{FF2B5EF4-FFF2-40B4-BE49-F238E27FC236}">
              <a16:creationId xmlns:a16="http://schemas.microsoft.com/office/drawing/2014/main" id="{D47B9A71-6987-4D31-AA5F-EF0D1581F6D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73" name="Drop Down 4" hidden="1">
          <a:extLst>
            <a:ext uri="{63B3BB69-23CF-44E3-9099-C40C66FF867C}">
              <a14:compatExt xmlns:a14="http://schemas.microsoft.com/office/drawing/2010/main" spid="_x0000_s2052"/>
            </a:ext>
            <a:ext uri="{FF2B5EF4-FFF2-40B4-BE49-F238E27FC236}">
              <a16:creationId xmlns:a16="http://schemas.microsoft.com/office/drawing/2014/main" id="{3F5723F6-21CF-4529-9678-7F3D10D7328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74" name="Drop Down 4" hidden="1">
          <a:extLst>
            <a:ext uri="{63B3BB69-23CF-44E3-9099-C40C66FF867C}">
              <a14:compatExt xmlns:a14="http://schemas.microsoft.com/office/drawing/2010/main" spid="_x0000_s2052"/>
            </a:ext>
            <a:ext uri="{FF2B5EF4-FFF2-40B4-BE49-F238E27FC236}">
              <a16:creationId xmlns:a16="http://schemas.microsoft.com/office/drawing/2014/main" id="{5F0EBF66-8998-4A94-B47A-0AC810AD291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75" name="Drop Down 4" hidden="1">
          <a:extLst>
            <a:ext uri="{63B3BB69-23CF-44E3-9099-C40C66FF867C}">
              <a14:compatExt xmlns:a14="http://schemas.microsoft.com/office/drawing/2010/main" spid="_x0000_s2052"/>
            </a:ext>
            <a:ext uri="{FF2B5EF4-FFF2-40B4-BE49-F238E27FC236}">
              <a16:creationId xmlns:a16="http://schemas.microsoft.com/office/drawing/2014/main" id="{1C6C99DE-5CFA-4775-8627-28E0DA23801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76" name="Drop Down 4" hidden="1">
          <a:extLst>
            <a:ext uri="{63B3BB69-23CF-44E3-9099-C40C66FF867C}">
              <a14:compatExt xmlns:a14="http://schemas.microsoft.com/office/drawing/2010/main" spid="_x0000_s2052"/>
            </a:ext>
            <a:ext uri="{FF2B5EF4-FFF2-40B4-BE49-F238E27FC236}">
              <a16:creationId xmlns:a16="http://schemas.microsoft.com/office/drawing/2014/main" id="{E292147E-2B3E-4936-96A6-1EF9EEDF62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77" name="Drop Down 20" hidden="1">
          <a:extLst>
            <a:ext uri="{63B3BB69-23CF-44E3-9099-C40C66FF867C}">
              <a14:compatExt xmlns:a14="http://schemas.microsoft.com/office/drawing/2010/main" spid="_x0000_s2068"/>
            </a:ext>
            <a:ext uri="{FF2B5EF4-FFF2-40B4-BE49-F238E27FC236}">
              <a16:creationId xmlns:a16="http://schemas.microsoft.com/office/drawing/2014/main" id="{79369911-E506-47DB-9F00-DE830D97AE9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78" name="Drop Down 24" hidden="1">
          <a:extLst>
            <a:ext uri="{63B3BB69-23CF-44E3-9099-C40C66FF867C}">
              <a14:compatExt xmlns:a14="http://schemas.microsoft.com/office/drawing/2010/main" spid="_x0000_s2072"/>
            </a:ext>
            <a:ext uri="{FF2B5EF4-FFF2-40B4-BE49-F238E27FC236}">
              <a16:creationId xmlns:a16="http://schemas.microsoft.com/office/drawing/2014/main" id="{638DB6B7-4F24-45C7-B42E-C0A34BFA356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79" name="Drop Down 4" hidden="1">
          <a:extLst>
            <a:ext uri="{63B3BB69-23CF-44E3-9099-C40C66FF867C}">
              <a14:compatExt xmlns:a14="http://schemas.microsoft.com/office/drawing/2010/main" spid="_x0000_s2052"/>
            </a:ext>
            <a:ext uri="{FF2B5EF4-FFF2-40B4-BE49-F238E27FC236}">
              <a16:creationId xmlns:a16="http://schemas.microsoft.com/office/drawing/2014/main" id="{ADA15D02-81B0-4510-8609-AB55310605B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80" name="Drop Down 4" hidden="1">
          <a:extLst>
            <a:ext uri="{63B3BB69-23CF-44E3-9099-C40C66FF867C}">
              <a14:compatExt xmlns:a14="http://schemas.microsoft.com/office/drawing/2010/main" spid="_x0000_s2052"/>
            </a:ext>
            <a:ext uri="{FF2B5EF4-FFF2-40B4-BE49-F238E27FC236}">
              <a16:creationId xmlns:a16="http://schemas.microsoft.com/office/drawing/2014/main" id="{209CF5D8-F7F7-4C00-8F2A-AF1467A2CDD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81" name="Drop Down 4" hidden="1">
          <a:extLst>
            <a:ext uri="{63B3BB69-23CF-44E3-9099-C40C66FF867C}">
              <a14:compatExt xmlns:a14="http://schemas.microsoft.com/office/drawing/2010/main" spid="_x0000_s2052"/>
            </a:ext>
            <a:ext uri="{FF2B5EF4-FFF2-40B4-BE49-F238E27FC236}">
              <a16:creationId xmlns:a16="http://schemas.microsoft.com/office/drawing/2014/main" id="{33FC75DB-2890-4B1B-8CC6-7568961E4A9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82" name="Drop Down 4" hidden="1">
          <a:extLst>
            <a:ext uri="{63B3BB69-23CF-44E3-9099-C40C66FF867C}">
              <a14:compatExt xmlns:a14="http://schemas.microsoft.com/office/drawing/2010/main" spid="_x0000_s2052"/>
            </a:ext>
            <a:ext uri="{FF2B5EF4-FFF2-40B4-BE49-F238E27FC236}">
              <a16:creationId xmlns:a16="http://schemas.microsoft.com/office/drawing/2014/main" id="{52D7D503-32BB-4417-826C-03BBFD60821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83" name="Drop Down 4" hidden="1">
          <a:extLst>
            <a:ext uri="{63B3BB69-23CF-44E3-9099-C40C66FF867C}">
              <a14:compatExt xmlns:a14="http://schemas.microsoft.com/office/drawing/2010/main" spid="_x0000_s2052"/>
            </a:ext>
            <a:ext uri="{FF2B5EF4-FFF2-40B4-BE49-F238E27FC236}">
              <a16:creationId xmlns:a16="http://schemas.microsoft.com/office/drawing/2014/main" id="{F60C6F9C-9977-4C5F-BF01-4FEACF1074A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84" name="Drop Down 20" hidden="1">
          <a:extLst>
            <a:ext uri="{63B3BB69-23CF-44E3-9099-C40C66FF867C}">
              <a14:compatExt xmlns:a14="http://schemas.microsoft.com/office/drawing/2010/main" spid="_x0000_s2068"/>
            </a:ext>
            <a:ext uri="{FF2B5EF4-FFF2-40B4-BE49-F238E27FC236}">
              <a16:creationId xmlns:a16="http://schemas.microsoft.com/office/drawing/2014/main" id="{EAC4B2A9-66BE-4E11-A2E5-F0067FB74BB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85" name="Drop Down 24" hidden="1">
          <a:extLst>
            <a:ext uri="{63B3BB69-23CF-44E3-9099-C40C66FF867C}">
              <a14:compatExt xmlns:a14="http://schemas.microsoft.com/office/drawing/2010/main" spid="_x0000_s2072"/>
            </a:ext>
            <a:ext uri="{FF2B5EF4-FFF2-40B4-BE49-F238E27FC236}">
              <a16:creationId xmlns:a16="http://schemas.microsoft.com/office/drawing/2014/main" id="{D22CDCA8-7326-4465-BDF2-38C7E8B39C6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86" name="Drop Down 4" hidden="1">
          <a:extLst>
            <a:ext uri="{63B3BB69-23CF-44E3-9099-C40C66FF867C}">
              <a14:compatExt xmlns:a14="http://schemas.microsoft.com/office/drawing/2010/main" spid="_x0000_s2052"/>
            </a:ext>
            <a:ext uri="{FF2B5EF4-FFF2-40B4-BE49-F238E27FC236}">
              <a16:creationId xmlns:a16="http://schemas.microsoft.com/office/drawing/2014/main" id="{FBA4C62A-FCAC-4F34-9542-9C55BD7BC61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87" name="Drop Down 4" hidden="1">
          <a:extLst>
            <a:ext uri="{63B3BB69-23CF-44E3-9099-C40C66FF867C}">
              <a14:compatExt xmlns:a14="http://schemas.microsoft.com/office/drawing/2010/main" spid="_x0000_s2052"/>
            </a:ext>
            <a:ext uri="{FF2B5EF4-FFF2-40B4-BE49-F238E27FC236}">
              <a16:creationId xmlns:a16="http://schemas.microsoft.com/office/drawing/2014/main" id="{E34EA0CF-A355-468B-95A3-E1DC12DC524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88" name="Drop Down 4" hidden="1">
          <a:extLst>
            <a:ext uri="{63B3BB69-23CF-44E3-9099-C40C66FF867C}">
              <a14:compatExt xmlns:a14="http://schemas.microsoft.com/office/drawing/2010/main" spid="_x0000_s2052"/>
            </a:ext>
            <a:ext uri="{FF2B5EF4-FFF2-40B4-BE49-F238E27FC236}">
              <a16:creationId xmlns:a16="http://schemas.microsoft.com/office/drawing/2014/main" id="{EC09198E-BEA4-4537-827F-D0F4A6AA71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89" name="Drop Down 4" hidden="1">
          <a:extLst>
            <a:ext uri="{63B3BB69-23CF-44E3-9099-C40C66FF867C}">
              <a14:compatExt xmlns:a14="http://schemas.microsoft.com/office/drawing/2010/main" spid="_x0000_s2052"/>
            </a:ext>
            <a:ext uri="{FF2B5EF4-FFF2-40B4-BE49-F238E27FC236}">
              <a16:creationId xmlns:a16="http://schemas.microsoft.com/office/drawing/2014/main" id="{D39E50E3-3913-432D-8408-D22FBC680BC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90" name="Drop Down 4" hidden="1">
          <a:extLst>
            <a:ext uri="{63B3BB69-23CF-44E3-9099-C40C66FF867C}">
              <a14:compatExt xmlns:a14="http://schemas.microsoft.com/office/drawing/2010/main" spid="_x0000_s2052"/>
            </a:ext>
            <a:ext uri="{FF2B5EF4-FFF2-40B4-BE49-F238E27FC236}">
              <a16:creationId xmlns:a16="http://schemas.microsoft.com/office/drawing/2014/main" id="{8149EB94-3F77-44A8-B700-90D8196824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91" name="Drop Down 20" hidden="1">
          <a:extLst>
            <a:ext uri="{63B3BB69-23CF-44E3-9099-C40C66FF867C}">
              <a14:compatExt xmlns:a14="http://schemas.microsoft.com/office/drawing/2010/main" spid="_x0000_s2068"/>
            </a:ext>
            <a:ext uri="{FF2B5EF4-FFF2-40B4-BE49-F238E27FC236}">
              <a16:creationId xmlns:a16="http://schemas.microsoft.com/office/drawing/2014/main" id="{786B8E88-44CF-474B-98B1-1726E1F11B2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92" name="Drop Down 24" hidden="1">
          <a:extLst>
            <a:ext uri="{63B3BB69-23CF-44E3-9099-C40C66FF867C}">
              <a14:compatExt xmlns:a14="http://schemas.microsoft.com/office/drawing/2010/main" spid="_x0000_s2072"/>
            </a:ext>
            <a:ext uri="{FF2B5EF4-FFF2-40B4-BE49-F238E27FC236}">
              <a16:creationId xmlns:a16="http://schemas.microsoft.com/office/drawing/2014/main" id="{A63A937E-12CC-4378-95F9-82EFD66CC06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93" name="Drop Down 4" hidden="1">
          <a:extLst>
            <a:ext uri="{63B3BB69-23CF-44E3-9099-C40C66FF867C}">
              <a14:compatExt xmlns:a14="http://schemas.microsoft.com/office/drawing/2010/main" spid="_x0000_s2052"/>
            </a:ext>
            <a:ext uri="{FF2B5EF4-FFF2-40B4-BE49-F238E27FC236}">
              <a16:creationId xmlns:a16="http://schemas.microsoft.com/office/drawing/2014/main" id="{9FD38215-F2D3-4001-A6CC-8108CE72F14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94" name="Drop Down 4" hidden="1">
          <a:extLst>
            <a:ext uri="{63B3BB69-23CF-44E3-9099-C40C66FF867C}">
              <a14:compatExt xmlns:a14="http://schemas.microsoft.com/office/drawing/2010/main" spid="_x0000_s2052"/>
            </a:ext>
            <a:ext uri="{FF2B5EF4-FFF2-40B4-BE49-F238E27FC236}">
              <a16:creationId xmlns:a16="http://schemas.microsoft.com/office/drawing/2014/main" id="{34492871-ACCF-408D-A342-27FEFAE8092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95" name="Drop Down 4" hidden="1">
          <a:extLst>
            <a:ext uri="{63B3BB69-23CF-44E3-9099-C40C66FF867C}">
              <a14:compatExt xmlns:a14="http://schemas.microsoft.com/office/drawing/2010/main" spid="_x0000_s2052"/>
            </a:ext>
            <a:ext uri="{FF2B5EF4-FFF2-40B4-BE49-F238E27FC236}">
              <a16:creationId xmlns:a16="http://schemas.microsoft.com/office/drawing/2014/main" id="{E6336BD7-84CA-461D-8EB5-D31EF996C18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196" name="Drop Down 4" hidden="1">
          <a:extLst>
            <a:ext uri="{63B3BB69-23CF-44E3-9099-C40C66FF867C}">
              <a14:compatExt xmlns:a14="http://schemas.microsoft.com/office/drawing/2010/main" spid="_x0000_s2052"/>
            </a:ext>
            <a:ext uri="{FF2B5EF4-FFF2-40B4-BE49-F238E27FC236}">
              <a16:creationId xmlns:a16="http://schemas.microsoft.com/office/drawing/2014/main" id="{82F01115-0852-4611-9793-C674CF6D375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197" name="Drop Down 4" hidden="1">
          <a:extLst>
            <a:ext uri="{63B3BB69-23CF-44E3-9099-C40C66FF867C}">
              <a14:compatExt xmlns:a14="http://schemas.microsoft.com/office/drawing/2010/main" spid="_x0000_s2052"/>
            </a:ext>
            <a:ext uri="{FF2B5EF4-FFF2-40B4-BE49-F238E27FC236}">
              <a16:creationId xmlns:a16="http://schemas.microsoft.com/office/drawing/2014/main" id="{5EBCEE6F-7089-4A4C-98AC-D649F811A8F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198" name="Drop Down 20" hidden="1">
          <a:extLst>
            <a:ext uri="{63B3BB69-23CF-44E3-9099-C40C66FF867C}">
              <a14:compatExt xmlns:a14="http://schemas.microsoft.com/office/drawing/2010/main" spid="_x0000_s2068"/>
            </a:ext>
            <a:ext uri="{FF2B5EF4-FFF2-40B4-BE49-F238E27FC236}">
              <a16:creationId xmlns:a16="http://schemas.microsoft.com/office/drawing/2014/main" id="{E910B620-402C-49C8-90A4-0BCB6D7CF22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199" name="Drop Down 24" hidden="1">
          <a:extLst>
            <a:ext uri="{63B3BB69-23CF-44E3-9099-C40C66FF867C}">
              <a14:compatExt xmlns:a14="http://schemas.microsoft.com/office/drawing/2010/main" spid="_x0000_s2072"/>
            </a:ext>
            <a:ext uri="{FF2B5EF4-FFF2-40B4-BE49-F238E27FC236}">
              <a16:creationId xmlns:a16="http://schemas.microsoft.com/office/drawing/2014/main" id="{E9328E0D-15F2-4FED-A471-FF50BD13114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00" name="Drop Down 4" hidden="1">
          <a:extLst>
            <a:ext uri="{63B3BB69-23CF-44E3-9099-C40C66FF867C}">
              <a14:compatExt xmlns:a14="http://schemas.microsoft.com/office/drawing/2010/main" spid="_x0000_s2052"/>
            </a:ext>
            <a:ext uri="{FF2B5EF4-FFF2-40B4-BE49-F238E27FC236}">
              <a16:creationId xmlns:a16="http://schemas.microsoft.com/office/drawing/2014/main" id="{0EE70C0A-03D2-4A53-A99F-C486B6D5B74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01" name="Drop Down 4" hidden="1">
          <a:extLst>
            <a:ext uri="{63B3BB69-23CF-44E3-9099-C40C66FF867C}">
              <a14:compatExt xmlns:a14="http://schemas.microsoft.com/office/drawing/2010/main" spid="_x0000_s2052"/>
            </a:ext>
            <a:ext uri="{FF2B5EF4-FFF2-40B4-BE49-F238E27FC236}">
              <a16:creationId xmlns:a16="http://schemas.microsoft.com/office/drawing/2014/main" id="{3401D2B2-B571-41F8-A1BB-062E2B7B1AB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02" name="Drop Down 4" hidden="1">
          <a:extLst>
            <a:ext uri="{63B3BB69-23CF-44E3-9099-C40C66FF867C}">
              <a14:compatExt xmlns:a14="http://schemas.microsoft.com/office/drawing/2010/main" spid="_x0000_s2052"/>
            </a:ext>
            <a:ext uri="{FF2B5EF4-FFF2-40B4-BE49-F238E27FC236}">
              <a16:creationId xmlns:a16="http://schemas.microsoft.com/office/drawing/2014/main" id="{A7AB7C98-1FA0-4735-87C7-CC76C19FDE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03" name="Drop Down 4" hidden="1">
          <a:extLst>
            <a:ext uri="{63B3BB69-23CF-44E3-9099-C40C66FF867C}">
              <a14:compatExt xmlns:a14="http://schemas.microsoft.com/office/drawing/2010/main" spid="_x0000_s2052"/>
            </a:ext>
            <a:ext uri="{FF2B5EF4-FFF2-40B4-BE49-F238E27FC236}">
              <a16:creationId xmlns:a16="http://schemas.microsoft.com/office/drawing/2014/main" id="{1B369696-D92E-4994-8B1D-12F557E3198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04" name="Drop Down 4" hidden="1">
          <a:extLst>
            <a:ext uri="{63B3BB69-23CF-44E3-9099-C40C66FF867C}">
              <a14:compatExt xmlns:a14="http://schemas.microsoft.com/office/drawing/2010/main" spid="_x0000_s2052"/>
            </a:ext>
            <a:ext uri="{FF2B5EF4-FFF2-40B4-BE49-F238E27FC236}">
              <a16:creationId xmlns:a16="http://schemas.microsoft.com/office/drawing/2014/main" id="{05D3DC8B-CC77-4CFE-9014-906F3E30B74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05" name="Drop Down 20" hidden="1">
          <a:extLst>
            <a:ext uri="{63B3BB69-23CF-44E3-9099-C40C66FF867C}">
              <a14:compatExt xmlns:a14="http://schemas.microsoft.com/office/drawing/2010/main" spid="_x0000_s2068"/>
            </a:ext>
            <a:ext uri="{FF2B5EF4-FFF2-40B4-BE49-F238E27FC236}">
              <a16:creationId xmlns:a16="http://schemas.microsoft.com/office/drawing/2014/main" id="{932D64F6-4EA2-4C26-8FBA-C4AE42350E2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06" name="Drop Down 24" hidden="1">
          <a:extLst>
            <a:ext uri="{63B3BB69-23CF-44E3-9099-C40C66FF867C}">
              <a14:compatExt xmlns:a14="http://schemas.microsoft.com/office/drawing/2010/main" spid="_x0000_s2072"/>
            </a:ext>
            <a:ext uri="{FF2B5EF4-FFF2-40B4-BE49-F238E27FC236}">
              <a16:creationId xmlns:a16="http://schemas.microsoft.com/office/drawing/2014/main" id="{D4479170-3981-449D-807E-5DFF01901A4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07" name="Drop Down 4" hidden="1">
          <a:extLst>
            <a:ext uri="{63B3BB69-23CF-44E3-9099-C40C66FF867C}">
              <a14:compatExt xmlns:a14="http://schemas.microsoft.com/office/drawing/2010/main" spid="_x0000_s2052"/>
            </a:ext>
            <a:ext uri="{FF2B5EF4-FFF2-40B4-BE49-F238E27FC236}">
              <a16:creationId xmlns:a16="http://schemas.microsoft.com/office/drawing/2014/main" id="{0FFBA72F-6998-4111-8D50-41542CE7409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08" name="Drop Down 4" hidden="1">
          <a:extLst>
            <a:ext uri="{63B3BB69-23CF-44E3-9099-C40C66FF867C}">
              <a14:compatExt xmlns:a14="http://schemas.microsoft.com/office/drawing/2010/main" spid="_x0000_s2052"/>
            </a:ext>
            <a:ext uri="{FF2B5EF4-FFF2-40B4-BE49-F238E27FC236}">
              <a16:creationId xmlns:a16="http://schemas.microsoft.com/office/drawing/2014/main" id="{3A3CE1BC-E753-4D13-B5C9-A6840EFB26D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09" name="Drop Down 4" hidden="1">
          <a:extLst>
            <a:ext uri="{63B3BB69-23CF-44E3-9099-C40C66FF867C}">
              <a14:compatExt xmlns:a14="http://schemas.microsoft.com/office/drawing/2010/main" spid="_x0000_s2052"/>
            </a:ext>
            <a:ext uri="{FF2B5EF4-FFF2-40B4-BE49-F238E27FC236}">
              <a16:creationId xmlns:a16="http://schemas.microsoft.com/office/drawing/2014/main" id="{C401E2CF-177C-40D3-8BF7-483BE65373F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10" name="Drop Down 4" hidden="1">
          <a:extLst>
            <a:ext uri="{63B3BB69-23CF-44E3-9099-C40C66FF867C}">
              <a14:compatExt xmlns:a14="http://schemas.microsoft.com/office/drawing/2010/main" spid="_x0000_s2052"/>
            </a:ext>
            <a:ext uri="{FF2B5EF4-FFF2-40B4-BE49-F238E27FC236}">
              <a16:creationId xmlns:a16="http://schemas.microsoft.com/office/drawing/2014/main" id="{5AD4C277-2C21-4738-9F2C-A5EF0C69B32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11" name="Drop Down 4" hidden="1">
          <a:extLst>
            <a:ext uri="{63B3BB69-23CF-44E3-9099-C40C66FF867C}">
              <a14:compatExt xmlns:a14="http://schemas.microsoft.com/office/drawing/2010/main" spid="_x0000_s2052"/>
            </a:ext>
            <a:ext uri="{FF2B5EF4-FFF2-40B4-BE49-F238E27FC236}">
              <a16:creationId xmlns:a16="http://schemas.microsoft.com/office/drawing/2014/main" id="{AFB9D659-0535-441B-ABCC-58824BD0D19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12" name="Drop Down 20" hidden="1">
          <a:extLst>
            <a:ext uri="{63B3BB69-23CF-44E3-9099-C40C66FF867C}">
              <a14:compatExt xmlns:a14="http://schemas.microsoft.com/office/drawing/2010/main" spid="_x0000_s2068"/>
            </a:ext>
            <a:ext uri="{FF2B5EF4-FFF2-40B4-BE49-F238E27FC236}">
              <a16:creationId xmlns:a16="http://schemas.microsoft.com/office/drawing/2014/main" id="{B6464ECC-B3E7-468E-A98A-79547404A2D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13" name="Drop Down 24" hidden="1">
          <a:extLst>
            <a:ext uri="{63B3BB69-23CF-44E3-9099-C40C66FF867C}">
              <a14:compatExt xmlns:a14="http://schemas.microsoft.com/office/drawing/2010/main" spid="_x0000_s2072"/>
            </a:ext>
            <a:ext uri="{FF2B5EF4-FFF2-40B4-BE49-F238E27FC236}">
              <a16:creationId xmlns:a16="http://schemas.microsoft.com/office/drawing/2014/main" id="{D107C5CC-3E09-49F2-B924-1D303832C35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14" name="Drop Down 4" hidden="1">
          <a:extLst>
            <a:ext uri="{63B3BB69-23CF-44E3-9099-C40C66FF867C}">
              <a14:compatExt xmlns:a14="http://schemas.microsoft.com/office/drawing/2010/main" spid="_x0000_s2052"/>
            </a:ext>
            <a:ext uri="{FF2B5EF4-FFF2-40B4-BE49-F238E27FC236}">
              <a16:creationId xmlns:a16="http://schemas.microsoft.com/office/drawing/2014/main" id="{4E69A75B-09BF-4704-9FEC-FDDA1E73D0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15" name="Drop Down 4" hidden="1">
          <a:extLst>
            <a:ext uri="{63B3BB69-23CF-44E3-9099-C40C66FF867C}">
              <a14:compatExt xmlns:a14="http://schemas.microsoft.com/office/drawing/2010/main" spid="_x0000_s2052"/>
            </a:ext>
            <a:ext uri="{FF2B5EF4-FFF2-40B4-BE49-F238E27FC236}">
              <a16:creationId xmlns:a16="http://schemas.microsoft.com/office/drawing/2014/main" id="{04BC56D8-D863-4F75-ACAD-9262A929B3E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16" name="Drop Down 4" hidden="1">
          <a:extLst>
            <a:ext uri="{63B3BB69-23CF-44E3-9099-C40C66FF867C}">
              <a14:compatExt xmlns:a14="http://schemas.microsoft.com/office/drawing/2010/main" spid="_x0000_s2052"/>
            </a:ext>
            <a:ext uri="{FF2B5EF4-FFF2-40B4-BE49-F238E27FC236}">
              <a16:creationId xmlns:a16="http://schemas.microsoft.com/office/drawing/2014/main" id="{DC18DAFD-A193-4697-95FB-FF1455DBB2B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17" name="Drop Down 4" hidden="1">
          <a:extLst>
            <a:ext uri="{63B3BB69-23CF-44E3-9099-C40C66FF867C}">
              <a14:compatExt xmlns:a14="http://schemas.microsoft.com/office/drawing/2010/main" spid="_x0000_s2052"/>
            </a:ext>
            <a:ext uri="{FF2B5EF4-FFF2-40B4-BE49-F238E27FC236}">
              <a16:creationId xmlns:a16="http://schemas.microsoft.com/office/drawing/2014/main" id="{2FBAB2F5-0498-4DFF-B2CD-38F195E58DC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18" name="Drop Down 4" hidden="1">
          <a:extLst>
            <a:ext uri="{63B3BB69-23CF-44E3-9099-C40C66FF867C}">
              <a14:compatExt xmlns:a14="http://schemas.microsoft.com/office/drawing/2010/main" spid="_x0000_s2052"/>
            </a:ext>
            <a:ext uri="{FF2B5EF4-FFF2-40B4-BE49-F238E27FC236}">
              <a16:creationId xmlns:a16="http://schemas.microsoft.com/office/drawing/2014/main" id="{BDE3AF89-63B7-4E81-896A-F95C41E4246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19" name="Drop Down 20" hidden="1">
          <a:extLst>
            <a:ext uri="{63B3BB69-23CF-44E3-9099-C40C66FF867C}">
              <a14:compatExt xmlns:a14="http://schemas.microsoft.com/office/drawing/2010/main" spid="_x0000_s2068"/>
            </a:ext>
            <a:ext uri="{FF2B5EF4-FFF2-40B4-BE49-F238E27FC236}">
              <a16:creationId xmlns:a16="http://schemas.microsoft.com/office/drawing/2014/main" id="{444C06FA-CB0B-4C4B-9A91-305B1D67148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20" name="Drop Down 24" hidden="1">
          <a:extLst>
            <a:ext uri="{63B3BB69-23CF-44E3-9099-C40C66FF867C}">
              <a14:compatExt xmlns:a14="http://schemas.microsoft.com/office/drawing/2010/main" spid="_x0000_s2072"/>
            </a:ext>
            <a:ext uri="{FF2B5EF4-FFF2-40B4-BE49-F238E27FC236}">
              <a16:creationId xmlns:a16="http://schemas.microsoft.com/office/drawing/2014/main" id="{599609F5-435D-4011-BE0A-D7334D7064E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21" name="Drop Down 4" hidden="1">
          <a:extLst>
            <a:ext uri="{63B3BB69-23CF-44E3-9099-C40C66FF867C}">
              <a14:compatExt xmlns:a14="http://schemas.microsoft.com/office/drawing/2010/main" spid="_x0000_s2052"/>
            </a:ext>
            <a:ext uri="{FF2B5EF4-FFF2-40B4-BE49-F238E27FC236}">
              <a16:creationId xmlns:a16="http://schemas.microsoft.com/office/drawing/2014/main" id="{95878B27-9379-47CC-8326-78FA410BED4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22" name="Drop Down 4" hidden="1">
          <a:extLst>
            <a:ext uri="{63B3BB69-23CF-44E3-9099-C40C66FF867C}">
              <a14:compatExt xmlns:a14="http://schemas.microsoft.com/office/drawing/2010/main" spid="_x0000_s2052"/>
            </a:ext>
            <a:ext uri="{FF2B5EF4-FFF2-40B4-BE49-F238E27FC236}">
              <a16:creationId xmlns:a16="http://schemas.microsoft.com/office/drawing/2014/main" id="{E50FB2B5-A188-477C-8037-C9AF1E50796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23" name="Drop Down 4" hidden="1">
          <a:extLst>
            <a:ext uri="{63B3BB69-23CF-44E3-9099-C40C66FF867C}">
              <a14:compatExt xmlns:a14="http://schemas.microsoft.com/office/drawing/2010/main" spid="_x0000_s2052"/>
            </a:ext>
            <a:ext uri="{FF2B5EF4-FFF2-40B4-BE49-F238E27FC236}">
              <a16:creationId xmlns:a16="http://schemas.microsoft.com/office/drawing/2014/main" id="{8600C9E7-D933-481A-A42C-835708D645B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24" name="Drop Down 4" hidden="1">
          <a:extLst>
            <a:ext uri="{63B3BB69-23CF-44E3-9099-C40C66FF867C}">
              <a14:compatExt xmlns:a14="http://schemas.microsoft.com/office/drawing/2010/main" spid="_x0000_s2052"/>
            </a:ext>
            <a:ext uri="{FF2B5EF4-FFF2-40B4-BE49-F238E27FC236}">
              <a16:creationId xmlns:a16="http://schemas.microsoft.com/office/drawing/2014/main" id="{2B32BD60-E0D6-48A3-B2CB-AF10F31A767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25" name="Drop Down 4" hidden="1">
          <a:extLst>
            <a:ext uri="{63B3BB69-23CF-44E3-9099-C40C66FF867C}">
              <a14:compatExt xmlns:a14="http://schemas.microsoft.com/office/drawing/2010/main" spid="_x0000_s2052"/>
            </a:ext>
            <a:ext uri="{FF2B5EF4-FFF2-40B4-BE49-F238E27FC236}">
              <a16:creationId xmlns:a16="http://schemas.microsoft.com/office/drawing/2014/main" id="{1EB720F6-56CB-4E82-8C66-62D0223469C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26" name="Drop Down 20" hidden="1">
          <a:extLst>
            <a:ext uri="{63B3BB69-23CF-44E3-9099-C40C66FF867C}">
              <a14:compatExt xmlns:a14="http://schemas.microsoft.com/office/drawing/2010/main" spid="_x0000_s2068"/>
            </a:ext>
            <a:ext uri="{FF2B5EF4-FFF2-40B4-BE49-F238E27FC236}">
              <a16:creationId xmlns:a16="http://schemas.microsoft.com/office/drawing/2014/main" id="{C2B49002-8D2D-4BBE-B11C-65C4C68549D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27" name="Drop Down 24" hidden="1">
          <a:extLst>
            <a:ext uri="{63B3BB69-23CF-44E3-9099-C40C66FF867C}">
              <a14:compatExt xmlns:a14="http://schemas.microsoft.com/office/drawing/2010/main" spid="_x0000_s2072"/>
            </a:ext>
            <a:ext uri="{FF2B5EF4-FFF2-40B4-BE49-F238E27FC236}">
              <a16:creationId xmlns:a16="http://schemas.microsoft.com/office/drawing/2014/main" id="{2F16B2CB-2577-4578-A32E-69DAF701101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28" name="Drop Down 4" hidden="1">
          <a:extLst>
            <a:ext uri="{63B3BB69-23CF-44E3-9099-C40C66FF867C}">
              <a14:compatExt xmlns:a14="http://schemas.microsoft.com/office/drawing/2010/main" spid="_x0000_s2052"/>
            </a:ext>
            <a:ext uri="{FF2B5EF4-FFF2-40B4-BE49-F238E27FC236}">
              <a16:creationId xmlns:a16="http://schemas.microsoft.com/office/drawing/2014/main" id="{15B0E116-C413-42A9-9366-3B242D705BE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29" name="Drop Down 4" hidden="1">
          <a:extLst>
            <a:ext uri="{63B3BB69-23CF-44E3-9099-C40C66FF867C}">
              <a14:compatExt xmlns:a14="http://schemas.microsoft.com/office/drawing/2010/main" spid="_x0000_s2052"/>
            </a:ext>
            <a:ext uri="{FF2B5EF4-FFF2-40B4-BE49-F238E27FC236}">
              <a16:creationId xmlns:a16="http://schemas.microsoft.com/office/drawing/2014/main" id="{290F12C7-5076-41AB-AC3C-9A6F6C15709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30" name="Drop Down 4" hidden="1">
          <a:extLst>
            <a:ext uri="{63B3BB69-23CF-44E3-9099-C40C66FF867C}">
              <a14:compatExt xmlns:a14="http://schemas.microsoft.com/office/drawing/2010/main" spid="_x0000_s2052"/>
            </a:ext>
            <a:ext uri="{FF2B5EF4-FFF2-40B4-BE49-F238E27FC236}">
              <a16:creationId xmlns:a16="http://schemas.microsoft.com/office/drawing/2014/main" id="{38CBA6C8-989E-4C44-B7BB-CFF111AC6EE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31" name="Drop Down 4" hidden="1">
          <a:extLst>
            <a:ext uri="{63B3BB69-23CF-44E3-9099-C40C66FF867C}">
              <a14:compatExt xmlns:a14="http://schemas.microsoft.com/office/drawing/2010/main" spid="_x0000_s2052"/>
            </a:ext>
            <a:ext uri="{FF2B5EF4-FFF2-40B4-BE49-F238E27FC236}">
              <a16:creationId xmlns:a16="http://schemas.microsoft.com/office/drawing/2014/main" id="{E06B76C5-5261-46B9-BA29-DC40666ECBB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32" name="Drop Down 4" hidden="1">
          <a:extLst>
            <a:ext uri="{63B3BB69-23CF-44E3-9099-C40C66FF867C}">
              <a14:compatExt xmlns:a14="http://schemas.microsoft.com/office/drawing/2010/main" spid="_x0000_s2052"/>
            </a:ext>
            <a:ext uri="{FF2B5EF4-FFF2-40B4-BE49-F238E27FC236}">
              <a16:creationId xmlns:a16="http://schemas.microsoft.com/office/drawing/2014/main" id="{B4620238-6A43-4876-B5D6-F15EE847C53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33" name="Drop Down 20" hidden="1">
          <a:extLst>
            <a:ext uri="{63B3BB69-23CF-44E3-9099-C40C66FF867C}">
              <a14:compatExt xmlns:a14="http://schemas.microsoft.com/office/drawing/2010/main" spid="_x0000_s2068"/>
            </a:ext>
            <a:ext uri="{FF2B5EF4-FFF2-40B4-BE49-F238E27FC236}">
              <a16:creationId xmlns:a16="http://schemas.microsoft.com/office/drawing/2014/main" id="{40A6568B-1DF3-4724-86AB-2C66B923694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34" name="Drop Down 24" hidden="1">
          <a:extLst>
            <a:ext uri="{63B3BB69-23CF-44E3-9099-C40C66FF867C}">
              <a14:compatExt xmlns:a14="http://schemas.microsoft.com/office/drawing/2010/main" spid="_x0000_s2072"/>
            </a:ext>
            <a:ext uri="{FF2B5EF4-FFF2-40B4-BE49-F238E27FC236}">
              <a16:creationId xmlns:a16="http://schemas.microsoft.com/office/drawing/2014/main" id="{DDE042E4-FE8D-4A18-AABD-BA68245C88E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35" name="Drop Down 4" hidden="1">
          <a:extLst>
            <a:ext uri="{63B3BB69-23CF-44E3-9099-C40C66FF867C}">
              <a14:compatExt xmlns:a14="http://schemas.microsoft.com/office/drawing/2010/main" spid="_x0000_s2052"/>
            </a:ext>
            <a:ext uri="{FF2B5EF4-FFF2-40B4-BE49-F238E27FC236}">
              <a16:creationId xmlns:a16="http://schemas.microsoft.com/office/drawing/2014/main" id="{866BAAF3-1C2F-42EA-85A6-D0DDC3937DA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36" name="Drop Down 4" hidden="1">
          <a:extLst>
            <a:ext uri="{63B3BB69-23CF-44E3-9099-C40C66FF867C}">
              <a14:compatExt xmlns:a14="http://schemas.microsoft.com/office/drawing/2010/main" spid="_x0000_s2052"/>
            </a:ext>
            <a:ext uri="{FF2B5EF4-FFF2-40B4-BE49-F238E27FC236}">
              <a16:creationId xmlns:a16="http://schemas.microsoft.com/office/drawing/2014/main" id="{C2D54C7C-701E-458B-A0D7-38DCC65815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37" name="Drop Down 4" hidden="1">
          <a:extLst>
            <a:ext uri="{63B3BB69-23CF-44E3-9099-C40C66FF867C}">
              <a14:compatExt xmlns:a14="http://schemas.microsoft.com/office/drawing/2010/main" spid="_x0000_s2052"/>
            </a:ext>
            <a:ext uri="{FF2B5EF4-FFF2-40B4-BE49-F238E27FC236}">
              <a16:creationId xmlns:a16="http://schemas.microsoft.com/office/drawing/2014/main" id="{64B73A6E-68B5-48E1-9995-27FAF1FFFD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38" name="Drop Down 4" hidden="1">
          <a:extLst>
            <a:ext uri="{63B3BB69-23CF-44E3-9099-C40C66FF867C}">
              <a14:compatExt xmlns:a14="http://schemas.microsoft.com/office/drawing/2010/main" spid="_x0000_s2052"/>
            </a:ext>
            <a:ext uri="{FF2B5EF4-FFF2-40B4-BE49-F238E27FC236}">
              <a16:creationId xmlns:a16="http://schemas.microsoft.com/office/drawing/2014/main" id="{4D1E3ABE-D5CE-49E9-B179-3828AD4F5E7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39" name="Drop Down 4" hidden="1">
          <a:extLst>
            <a:ext uri="{63B3BB69-23CF-44E3-9099-C40C66FF867C}">
              <a14:compatExt xmlns:a14="http://schemas.microsoft.com/office/drawing/2010/main" spid="_x0000_s2052"/>
            </a:ext>
            <a:ext uri="{FF2B5EF4-FFF2-40B4-BE49-F238E27FC236}">
              <a16:creationId xmlns:a16="http://schemas.microsoft.com/office/drawing/2014/main" id="{4847A57C-15D6-445C-B658-54792BD91B3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40" name="Drop Down 20" hidden="1">
          <a:extLst>
            <a:ext uri="{63B3BB69-23CF-44E3-9099-C40C66FF867C}">
              <a14:compatExt xmlns:a14="http://schemas.microsoft.com/office/drawing/2010/main" spid="_x0000_s2068"/>
            </a:ext>
            <a:ext uri="{FF2B5EF4-FFF2-40B4-BE49-F238E27FC236}">
              <a16:creationId xmlns:a16="http://schemas.microsoft.com/office/drawing/2014/main" id="{273E5544-219A-4B1D-8A5A-9ED71A3AD28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41" name="Drop Down 24" hidden="1">
          <a:extLst>
            <a:ext uri="{63B3BB69-23CF-44E3-9099-C40C66FF867C}">
              <a14:compatExt xmlns:a14="http://schemas.microsoft.com/office/drawing/2010/main" spid="_x0000_s2072"/>
            </a:ext>
            <a:ext uri="{FF2B5EF4-FFF2-40B4-BE49-F238E27FC236}">
              <a16:creationId xmlns:a16="http://schemas.microsoft.com/office/drawing/2014/main" id="{4570D995-FA15-4C8C-8A90-428CA3CEDCD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42" name="Drop Down 4" hidden="1">
          <a:extLst>
            <a:ext uri="{63B3BB69-23CF-44E3-9099-C40C66FF867C}">
              <a14:compatExt xmlns:a14="http://schemas.microsoft.com/office/drawing/2010/main" spid="_x0000_s2052"/>
            </a:ext>
            <a:ext uri="{FF2B5EF4-FFF2-40B4-BE49-F238E27FC236}">
              <a16:creationId xmlns:a16="http://schemas.microsoft.com/office/drawing/2014/main" id="{A754DEBF-D66D-4E57-9A7F-7571276BA11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43" name="Drop Down 4" hidden="1">
          <a:extLst>
            <a:ext uri="{63B3BB69-23CF-44E3-9099-C40C66FF867C}">
              <a14:compatExt xmlns:a14="http://schemas.microsoft.com/office/drawing/2010/main" spid="_x0000_s2052"/>
            </a:ext>
            <a:ext uri="{FF2B5EF4-FFF2-40B4-BE49-F238E27FC236}">
              <a16:creationId xmlns:a16="http://schemas.microsoft.com/office/drawing/2014/main" id="{204D694B-1E91-44C0-BF51-3BD103CE308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44" name="Drop Down 4" hidden="1">
          <a:extLst>
            <a:ext uri="{63B3BB69-23CF-44E3-9099-C40C66FF867C}">
              <a14:compatExt xmlns:a14="http://schemas.microsoft.com/office/drawing/2010/main" spid="_x0000_s2052"/>
            </a:ext>
            <a:ext uri="{FF2B5EF4-FFF2-40B4-BE49-F238E27FC236}">
              <a16:creationId xmlns:a16="http://schemas.microsoft.com/office/drawing/2014/main" id="{FFC8BBE4-EE66-4553-935F-4428284796D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45" name="Drop Down 4" hidden="1">
          <a:extLst>
            <a:ext uri="{63B3BB69-23CF-44E3-9099-C40C66FF867C}">
              <a14:compatExt xmlns:a14="http://schemas.microsoft.com/office/drawing/2010/main" spid="_x0000_s2052"/>
            </a:ext>
            <a:ext uri="{FF2B5EF4-FFF2-40B4-BE49-F238E27FC236}">
              <a16:creationId xmlns:a16="http://schemas.microsoft.com/office/drawing/2014/main" id="{2FBDB528-933F-4652-87F9-6BEE70C2532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46" name="Drop Down 4" hidden="1">
          <a:extLst>
            <a:ext uri="{63B3BB69-23CF-44E3-9099-C40C66FF867C}">
              <a14:compatExt xmlns:a14="http://schemas.microsoft.com/office/drawing/2010/main" spid="_x0000_s2052"/>
            </a:ext>
            <a:ext uri="{FF2B5EF4-FFF2-40B4-BE49-F238E27FC236}">
              <a16:creationId xmlns:a16="http://schemas.microsoft.com/office/drawing/2014/main" id="{A6450194-937D-4019-A2FD-68C377E694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47" name="Drop Down 20" hidden="1">
          <a:extLst>
            <a:ext uri="{63B3BB69-23CF-44E3-9099-C40C66FF867C}">
              <a14:compatExt xmlns:a14="http://schemas.microsoft.com/office/drawing/2010/main" spid="_x0000_s2068"/>
            </a:ext>
            <a:ext uri="{FF2B5EF4-FFF2-40B4-BE49-F238E27FC236}">
              <a16:creationId xmlns:a16="http://schemas.microsoft.com/office/drawing/2014/main" id="{2673D58C-E56E-4BB9-8C24-8A6FB0383B1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48" name="Drop Down 24" hidden="1">
          <a:extLst>
            <a:ext uri="{63B3BB69-23CF-44E3-9099-C40C66FF867C}">
              <a14:compatExt xmlns:a14="http://schemas.microsoft.com/office/drawing/2010/main" spid="_x0000_s2072"/>
            </a:ext>
            <a:ext uri="{FF2B5EF4-FFF2-40B4-BE49-F238E27FC236}">
              <a16:creationId xmlns:a16="http://schemas.microsoft.com/office/drawing/2014/main" id="{15563D9E-1E6A-4798-9A58-33575429719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49" name="Drop Down 4" hidden="1">
          <a:extLst>
            <a:ext uri="{63B3BB69-23CF-44E3-9099-C40C66FF867C}">
              <a14:compatExt xmlns:a14="http://schemas.microsoft.com/office/drawing/2010/main" spid="_x0000_s2052"/>
            </a:ext>
            <a:ext uri="{FF2B5EF4-FFF2-40B4-BE49-F238E27FC236}">
              <a16:creationId xmlns:a16="http://schemas.microsoft.com/office/drawing/2014/main" id="{2A080CE5-A9CA-4B5C-9C3F-746D62C3814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50" name="Drop Down 4" hidden="1">
          <a:extLst>
            <a:ext uri="{63B3BB69-23CF-44E3-9099-C40C66FF867C}">
              <a14:compatExt xmlns:a14="http://schemas.microsoft.com/office/drawing/2010/main" spid="_x0000_s2052"/>
            </a:ext>
            <a:ext uri="{FF2B5EF4-FFF2-40B4-BE49-F238E27FC236}">
              <a16:creationId xmlns:a16="http://schemas.microsoft.com/office/drawing/2014/main" id="{8C7098C2-EA6A-4B7C-8438-308F4479D7E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51" name="Drop Down 4" hidden="1">
          <a:extLst>
            <a:ext uri="{63B3BB69-23CF-44E3-9099-C40C66FF867C}">
              <a14:compatExt xmlns:a14="http://schemas.microsoft.com/office/drawing/2010/main" spid="_x0000_s2052"/>
            </a:ext>
            <a:ext uri="{FF2B5EF4-FFF2-40B4-BE49-F238E27FC236}">
              <a16:creationId xmlns:a16="http://schemas.microsoft.com/office/drawing/2014/main" id="{7C194353-50B3-443B-9115-5FC30411E6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52" name="Drop Down 4" hidden="1">
          <a:extLst>
            <a:ext uri="{63B3BB69-23CF-44E3-9099-C40C66FF867C}">
              <a14:compatExt xmlns:a14="http://schemas.microsoft.com/office/drawing/2010/main" spid="_x0000_s2052"/>
            </a:ext>
            <a:ext uri="{FF2B5EF4-FFF2-40B4-BE49-F238E27FC236}">
              <a16:creationId xmlns:a16="http://schemas.microsoft.com/office/drawing/2014/main" id="{8C32A7CB-61A6-42EF-B446-F609988A684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53" name="Drop Down 4" hidden="1">
          <a:extLst>
            <a:ext uri="{63B3BB69-23CF-44E3-9099-C40C66FF867C}">
              <a14:compatExt xmlns:a14="http://schemas.microsoft.com/office/drawing/2010/main" spid="_x0000_s2052"/>
            </a:ext>
            <a:ext uri="{FF2B5EF4-FFF2-40B4-BE49-F238E27FC236}">
              <a16:creationId xmlns:a16="http://schemas.microsoft.com/office/drawing/2014/main" id="{1C762C48-69C9-498F-AC9B-D348774F5A2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54" name="Drop Down 20" hidden="1">
          <a:extLst>
            <a:ext uri="{63B3BB69-23CF-44E3-9099-C40C66FF867C}">
              <a14:compatExt xmlns:a14="http://schemas.microsoft.com/office/drawing/2010/main" spid="_x0000_s2068"/>
            </a:ext>
            <a:ext uri="{FF2B5EF4-FFF2-40B4-BE49-F238E27FC236}">
              <a16:creationId xmlns:a16="http://schemas.microsoft.com/office/drawing/2014/main" id="{6C531441-8EF3-4F72-949E-BF4D054838D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55" name="Drop Down 24" hidden="1">
          <a:extLst>
            <a:ext uri="{63B3BB69-23CF-44E3-9099-C40C66FF867C}">
              <a14:compatExt xmlns:a14="http://schemas.microsoft.com/office/drawing/2010/main" spid="_x0000_s2072"/>
            </a:ext>
            <a:ext uri="{FF2B5EF4-FFF2-40B4-BE49-F238E27FC236}">
              <a16:creationId xmlns:a16="http://schemas.microsoft.com/office/drawing/2014/main" id="{F49B8A8C-6E0A-4C99-A298-63282E10411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56" name="Drop Down 4" hidden="1">
          <a:extLst>
            <a:ext uri="{63B3BB69-23CF-44E3-9099-C40C66FF867C}">
              <a14:compatExt xmlns:a14="http://schemas.microsoft.com/office/drawing/2010/main" spid="_x0000_s2052"/>
            </a:ext>
            <a:ext uri="{FF2B5EF4-FFF2-40B4-BE49-F238E27FC236}">
              <a16:creationId xmlns:a16="http://schemas.microsoft.com/office/drawing/2014/main" id="{E56B8A8B-F683-4EC8-AD60-2EAD1109190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57" name="Drop Down 4" hidden="1">
          <a:extLst>
            <a:ext uri="{63B3BB69-23CF-44E3-9099-C40C66FF867C}">
              <a14:compatExt xmlns:a14="http://schemas.microsoft.com/office/drawing/2010/main" spid="_x0000_s2052"/>
            </a:ext>
            <a:ext uri="{FF2B5EF4-FFF2-40B4-BE49-F238E27FC236}">
              <a16:creationId xmlns:a16="http://schemas.microsoft.com/office/drawing/2014/main" id="{EE14E7E2-27BB-4636-A32D-8D69153BE90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58" name="Drop Down 4" hidden="1">
          <a:extLst>
            <a:ext uri="{63B3BB69-23CF-44E3-9099-C40C66FF867C}">
              <a14:compatExt xmlns:a14="http://schemas.microsoft.com/office/drawing/2010/main" spid="_x0000_s2052"/>
            </a:ext>
            <a:ext uri="{FF2B5EF4-FFF2-40B4-BE49-F238E27FC236}">
              <a16:creationId xmlns:a16="http://schemas.microsoft.com/office/drawing/2014/main" id="{6B058FA9-CFD0-4693-ABFC-3EDD0B7952E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59" name="Drop Down 4" hidden="1">
          <a:extLst>
            <a:ext uri="{63B3BB69-23CF-44E3-9099-C40C66FF867C}">
              <a14:compatExt xmlns:a14="http://schemas.microsoft.com/office/drawing/2010/main" spid="_x0000_s2052"/>
            </a:ext>
            <a:ext uri="{FF2B5EF4-FFF2-40B4-BE49-F238E27FC236}">
              <a16:creationId xmlns:a16="http://schemas.microsoft.com/office/drawing/2014/main" id="{A0BEF34D-6F71-4338-9880-3DAF00ECE26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60" name="Drop Down 4" hidden="1">
          <a:extLst>
            <a:ext uri="{63B3BB69-23CF-44E3-9099-C40C66FF867C}">
              <a14:compatExt xmlns:a14="http://schemas.microsoft.com/office/drawing/2010/main" spid="_x0000_s2052"/>
            </a:ext>
            <a:ext uri="{FF2B5EF4-FFF2-40B4-BE49-F238E27FC236}">
              <a16:creationId xmlns:a16="http://schemas.microsoft.com/office/drawing/2014/main" id="{8B150059-A74E-446E-8198-2270F28327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61" name="Drop Down 20" hidden="1">
          <a:extLst>
            <a:ext uri="{63B3BB69-23CF-44E3-9099-C40C66FF867C}">
              <a14:compatExt xmlns:a14="http://schemas.microsoft.com/office/drawing/2010/main" spid="_x0000_s2068"/>
            </a:ext>
            <a:ext uri="{FF2B5EF4-FFF2-40B4-BE49-F238E27FC236}">
              <a16:creationId xmlns:a16="http://schemas.microsoft.com/office/drawing/2014/main" id="{1CF975B4-CAE7-45CD-9101-A14EF8F5DA4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62" name="Drop Down 24" hidden="1">
          <a:extLst>
            <a:ext uri="{63B3BB69-23CF-44E3-9099-C40C66FF867C}">
              <a14:compatExt xmlns:a14="http://schemas.microsoft.com/office/drawing/2010/main" spid="_x0000_s2072"/>
            </a:ext>
            <a:ext uri="{FF2B5EF4-FFF2-40B4-BE49-F238E27FC236}">
              <a16:creationId xmlns:a16="http://schemas.microsoft.com/office/drawing/2014/main" id="{F024D0B9-F17C-42DB-A84F-ECC1279239E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63" name="Drop Down 4" hidden="1">
          <a:extLst>
            <a:ext uri="{63B3BB69-23CF-44E3-9099-C40C66FF867C}">
              <a14:compatExt xmlns:a14="http://schemas.microsoft.com/office/drawing/2010/main" spid="_x0000_s2052"/>
            </a:ext>
            <a:ext uri="{FF2B5EF4-FFF2-40B4-BE49-F238E27FC236}">
              <a16:creationId xmlns:a16="http://schemas.microsoft.com/office/drawing/2014/main" id="{404FA7D0-8795-4811-8E3B-D3DFBEF8CF7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64" name="Drop Down 4" hidden="1">
          <a:extLst>
            <a:ext uri="{63B3BB69-23CF-44E3-9099-C40C66FF867C}">
              <a14:compatExt xmlns:a14="http://schemas.microsoft.com/office/drawing/2010/main" spid="_x0000_s2052"/>
            </a:ext>
            <a:ext uri="{FF2B5EF4-FFF2-40B4-BE49-F238E27FC236}">
              <a16:creationId xmlns:a16="http://schemas.microsoft.com/office/drawing/2014/main" id="{74C1DF22-DA59-45B8-B3F0-E78F57BED67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65" name="Drop Down 4" hidden="1">
          <a:extLst>
            <a:ext uri="{63B3BB69-23CF-44E3-9099-C40C66FF867C}">
              <a14:compatExt xmlns:a14="http://schemas.microsoft.com/office/drawing/2010/main" spid="_x0000_s2052"/>
            </a:ext>
            <a:ext uri="{FF2B5EF4-FFF2-40B4-BE49-F238E27FC236}">
              <a16:creationId xmlns:a16="http://schemas.microsoft.com/office/drawing/2014/main" id="{D9CF3E6E-6E21-4705-B480-DD254F66B93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66" name="Drop Down 4" hidden="1">
          <a:extLst>
            <a:ext uri="{63B3BB69-23CF-44E3-9099-C40C66FF867C}">
              <a14:compatExt xmlns:a14="http://schemas.microsoft.com/office/drawing/2010/main" spid="_x0000_s2052"/>
            </a:ext>
            <a:ext uri="{FF2B5EF4-FFF2-40B4-BE49-F238E27FC236}">
              <a16:creationId xmlns:a16="http://schemas.microsoft.com/office/drawing/2014/main" id="{A2BEDF13-4524-4986-AFA4-9788B673CB7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67" name="Drop Down 4" hidden="1">
          <a:extLst>
            <a:ext uri="{63B3BB69-23CF-44E3-9099-C40C66FF867C}">
              <a14:compatExt xmlns:a14="http://schemas.microsoft.com/office/drawing/2010/main" spid="_x0000_s2052"/>
            </a:ext>
            <a:ext uri="{FF2B5EF4-FFF2-40B4-BE49-F238E27FC236}">
              <a16:creationId xmlns:a16="http://schemas.microsoft.com/office/drawing/2014/main" id="{46A08278-B304-43FB-BBFF-626DE2C3B48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68" name="Drop Down 20" hidden="1">
          <a:extLst>
            <a:ext uri="{63B3BB69-23CF-44E3-9099-C40C66FF867C}">
              <a14:compatExt xmlns:a14="http://schemas.microsoft.com/office/drawing/2010/main" spid="_x0000_s2068"/>
            </a:ext>
            <a:ext uri="{FF2B5EF4-FFF2-40B4-BE49-F238E27FC236}">
              <a16:creationId xmlns:a16="http://schemas.microsoft.com/office/drawing/2014/main" id="{7F13D05D-428B-4F18-B9C0-082A3953216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69" name="Drop Down 24" hidden="1">
          <a:extLst>
            <a:ext uri="{63B3BB69-23CF-44E3-9099-C40C66FF867C}">
              <a14:compatExt xmlns:a14="http://schemas.microsoft.com/office/drawing/2010/main" spid="_x0000_s2072"/>
            </a:ext>
            <a:ext uri="{FF2B5EF4-FFF2-40B4-BE49-F238E27FC236}">
              <a16:creationId xmlns:a16="http://schemas.microsoft.com/office/drawing/2014/main" id="{0E2E8374-E84A-4116-9259-ADD1EEFCA1E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70" name="Drop Down 4" hidden="1">
          <a:extLst>
            <a:ext uri="{63B3BB69-23CF-44E3-9099-C40C66FF867C}">
              <a14:compatExt xmlns:a14="http://schemas.microsoft.com/office/drawing/2010/main" spid="_x0000_s2052"/>
            </a:ext>
            <a:ext uri="{FF2B5EF4-FFF2-40B4-BE49-F238E27FC236}">
              <a16:creationId xmlns:a16="http://schemas.microsoft.com/office/drawing/2014/main" id="{2C9B87F7-3C8C-41B0-8EDA-610860E116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71" name="Drop Down 4" hidden="1">
          <a:extLst>
            <a:ext uri="{63B3BB69-23CF-44E3-9099-C40C66FF867C}">
              <a14:compatExt xmlns:a14="http://schemas.microsoft.com/office/drawing/2010/main" spid="_x0000_s2052"/>
            </a:ext>
            <a:ext uri="{FF2B5EF4-FFF2-40B4-BE49-F238E27FC236}">
              <a16:creationId xmlns:a16="http://schemas.microsoft.com/office/drawing/2014/main" id="{CF642225-1825-4FC2-8000-50EE4FF2718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72" name="Drop Down 4" hidden="1">
          <a:extLst>
            <a:ext uri="{63B3BB69-23CF-44E3-9099-C40C66FF867C}">
              <a14:compatExt xmlns:a14="http://schemas.microsoft.com/office/drawing/2010/main" spid="_x0000_s2052"/>
            </a:ext>
            <a:ext uri="{FF2B5EF4-FFF2-40B4-BE49-F238E27FC236}">
              <a16:creationId xmlns:a16="http://schemas.microsoft.com/office/drawing/2014/main" id="{ED0EA72A-FBF2-4D07-AB64-444762D756B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73" name="Drop Down 4" hidden="1">
          <a:extLst>
            <a:ext uri="{63B3BB69-23CF-44E3-9099-C40C66FF867C}">
              <a14:compatExt xmlns:a14="http://schemas.microsoft.com/office/drawing/2010/main" spid="_x0000_s2052"/>
            </a:ext>
            <a:ext uri="{FF2B5EF4-FFF2-40B4-BE49-F238E27FC236}">
              <a16:creationId xmlns:a16="http://schemas.microsoft.com/office/drawing/2014/main" id="{AB71DCDD-962D-4F24-B014-3941C4817E3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74" name="Drop Down 4" hidden="1">
          <a:extLst>
            <a:ext uri="{63B3BB69-23CF-44E3-9099-C40C66FF867C}">
              <a14:compatExt xmlns:a14="http://schemas.microsoft.com/office/drawing/2010/main" spid="_x0000_s2052"/>
            </a:ext>
            <a:ext uri="{FF2B5EF4-FFF2-40B4-BE49-F238E27FC236}">
              <a16:creationId xmlns:a16="http://schemas.microsoft.com/office/drawing/2014/main" id="{EECD211C-B0E2-4A3B-8D52-07EBF47CC7D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75" name="Drop Down 20" hidden="1">
          <a:extLst>
            <a:ext uri="{63B3BB69-23CF-44E3-9099-C40C66FF867C}">
              <a14:compatExt xmlns:a14="http://schemas.microsoft.com/office/drawing/2010/main" spid="_x0000_s2068"/>
            </a:ext>
            <a:ext uri="{FF2B5EF4-FFF2-40B4-BE49-F238E27FC236}">
              <a16:creationId xmlns:a16="http://schemas.microsoft.com/office/drawing/2014/main" id="{5969F0C7-26A4-4CDE-88AB-5925E772E2E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76" name="Drop Down 24" hidden="1">
          <a:extLst>
            <a:ext uri="{63B3BB69-23CF-44E3-9099-C40C66FF867C}">
              <a14:compatExt xmlns:a14="http://schemas.microsoft.com/office/drawing/2010/main" spid="_x0000_s2072"/>
            </a:ext>
            <a:ext uri="{FF2B5EF4-FFF2-40B4-BE49-F238E27FC236}">
              <a16:creationId xmlns:a16="http://schemas.microsoft.com/office/drawing/2014/main" id="{9B8846A0-4C43-492F-ACDA-4C27EB4CD7C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77" name="Drop Down 4" hidden="1">
          <a:extLst>
            <a:ext uri="{63B3BB69-23CF-44E3-9099-C40C66FF867C}">
              <a14:compatExt xmlns:a14="http://schemas.microsoft.com/office/drawing/2010/main" spid="_x0000_s2052"/>
            </a:ext>
            <a:ext uri="{FF2B5EF4-FFF2-40B4-BE49-F238E27FC236}">
              <a16:creationId xmlns:a16="http://schemas.microsoft.com/office/drawing/2014/main" id="{783BA6F9-555A-4638-ACAF-2B0670BFCC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78" name="Drop Down 4" hidden="1">
          <a:extLst>
            <a:ext uri="{63B3BB69-23CF-44E3-9099-C40C66FF867C}">
              <a14:compatExt xmlns:a14="http://schemas.microsoft.com/office/drawing/2010/main" spid="_x0000_s2052"/>
            </a:ext>
            <a:ext uri="{FF2B5EF4-FFF2-40B4-BE49-F238E27FC236}">
              <a16:creationId xmlns:a16="http://schemas.microsoft.com/office/drawing/2014/main" id="{FABA5D39-83E5-4498-89F4-F93B42D1569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79" name="Drop Down 4" hidden="1">
          <a:extLst>
            <a:ext uri="{63B3BB69-23CF-44E3-9099-C40C66FF867C}">
              <a14:compatExt xmlns:a14="http://schemas.microsoft.com/office/drawing/2010/main" spid="_x0000_s2052"/>
            </a:ext>
            <a:ext uri="{FF2B5EF4-FFF2-40B4-BE49-F238E27FC236}">
              <a16:creationId xmlns:a16="http://schemas.microsoft.com/office/drawing/2014/main" id="{407D6995-84FB-4E89-A648-ED85CF62309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80" name="Drop Down 4" hidden="1">
          <a:extLst>
            <a:ext uri="{63B3BB69-23CF-44E3-9099-C40C66FF867C}">
              <a14:compatExt xmlns:a14="http://schemas.microsoft.com/office/drawing/2010/main" spid="_x0000_s2052"/>
            </a:ext>
            <a:ext uri="{FF2B5EF4-FFF2-40B4-BE49-F238E27FC236}">
              <a16:creationId xmlns:a16="http://schemas.microsoft.com/office/drawing/2014/main" id="{57516C14-402F-4459-84B2-65528B6F997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81" name="Drop Down 4" hidden="1">
          <a:extLst>
            <a:ext uri="{63B3BB69-23CF-44E3-9099-C40C66FF867C}">
              <a14:compatExt xmlns:a14="http://schemas.microsoft.com/office/drawing/2010/main" spid="_x0000_s2052"/>
            </a:ext>
            <a:ext uri="{FF2B5EF4-FFF2-40B4-BE49-F238E27FC236}">
              <a16:creationId xmlns:a16="http://schemas.microsoft.com/office/drawing/2014/main" id="{B6E3B99B-29FC-47C1-AD59-806A941E44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82" name="Drop Down 20" hidden="1">
          <a:extLst>
            <a:ext uri="{63B3BB69-23CF-44E3-9099-C40C66FF867C}">
              <a14:compatExt xmlns:a14="http://schemas.microsoft.com/office/drawing/2010/main" spid="_x0000_s2068"/>
            </a:ext>
            <a:ext uri="{FF2B5EF4-FFF2-40B4-BE49-F238E27FC236}">
              <a16:creationId xmlns:a16="http://schemas.microsoft.com/office/drawing/2014/main" id="{25A2BC35-4E1B-427E-ADDF-B6EFA3021D9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83" name="Drop Down 24" hidden="1">
          <a:extLst>
            <a:ext uri="{63B3BB69-23CF-44E3-9099-C40C66FF867C}">
              <a14:compatExt xmlns:a14="http://schemas.microsoft.com/office/drawing/2010/main" spid="_x0000_s2072"/>
            </a:ext>
            <a:ext uri="{FF2B5EF4-FFF2-40B4-BE49-F238E27FC236}">
              <a16:creationId xmlns:a16="http://schemas.microsoft.com/office/drawing/2014/main" id="{E534BABA-A415-4F1A-BDD4-8F83926B65C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84" name="Drop Down 4" hidden="1">
          <a:extLst>
            <a:ext uri="{63B3BB69-23CF-44E3-9099-C40C66FF867C}">
              <a14:compatExt xmlns:a14="http://schemas.microsoft.com/office/drawing/2010/main" spid="_x0000_s2052"/>
            </a:ext>
            <a:ext uri="{FF2B5EF4-FFF2-40B4-BE49-F238E27FC236}">
              <a16:creationId xmlns:a16="http://schemas.microsoft.com/office/drawing/2014/main" id="{42A335EE-9ABF-4EF0-9DA5-ADCA8268FF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85" name="Drop Down 4" hidden="1">
          <a:extLst>
            <a:ext uri="{63B3BB69-23CF-44E3-9099-C40C66FF867C}">
              <a14:compatExt xmlns:a14="http://schemas.microsoft.com/office/drawing/2010/main" spid="_x0000_s2052"/>
            </a:ext>
            <a:ext uri="{FF2B5EF4-FFF2-40B4-BE49-F238E27FC236}">
              <a16:creationId xmlns:a16="http://schemas.microsoft.com/office/drawing/2014/main" id="{40FB632A-E4FF-4AF7-AF46-5E2DAE4BC68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86" name="Drop Down 4" hidden="1">
          <a:extLst>
            <a:ext uri="{63B3BB69-23CF-44E3-9099-C40C66FF867C}">
              <a14:compatExt xmlns:a14="http://schemas.microsoft.com/office/drawing/2010/main" spid="_x0000_s2052"/>
            </a:ext>
            <a:ext uri="{FF2B5EF4-FFF2-40B4-BE49-F238E27FC236}">
              <a16:creationId xmlns:a16="http://schemas.microsoft.com/office/drawing/2014/main" id="{1CF39393-DE12-498C-A6BF-A2EBFF49578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87" name="Drop Down 4" hidden="1">
          <a:extLst>
            <a:ext uri="{63B3BB69-23CF-44E3-9099-C40C66FF867C}">
              <a14:compatExt xmlns:a14="http://schemas.microsoft.com/office/drawing/2010/main" spid="_x0000_s2052"/>
            </a:ext>
            <a:ext uri="{FF2B5EF4-FFF2-40B4-BE49-F238E27FC236}">
              <a16:creationId xmlns:a16="http://schemas.microsoft.com/office/drawing/2014/main" id="{C8E02395-6685-4698-ADED-6C6B702DC1B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88" name="Drop Down 4" hidden="1">
          <a:extLst>
            <a:ext uri="{63B3BB69-23CF-44E3-9099-C40C66FF867C}">
              <a14:compatExt xmlns:a14="http://schemas.microsoft.com/office/drawing/2010/main" spid="_x0000_s2052"/>
            </a:ext>
            <a:ext uri="{FF2B5EF4-FFF2-40B4-BE49-F238E27FC236}">
              <a16:creationId xmlns:a16="http://schemas.microsoft.com/office/drawing/2014/main" id="{B982CDBB-0771-496E-8DD9-2735775C90E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89" name="Drop Down 20" hidden="1">
          <a:extLst>
            <a:ext uri="{63B3BB69-23CF-44E3-9099-C40C66FF867C}">
              <a14:compatExt xmlns:a14="http://schemas.microsoft.com/office/drawing/2010/main" spid="_x0000_s2068"/>
            </a:ext>
            <a:ext uri="{FF2B5EF4-FFF2-40B4-BE49-F238E27FC236}">
              <a16:creationId xmlns:a16="http://schemas.microsoft.com/office/drawing/2014/main" id="{9158257A-3E2A-47CF-BB07-D8C4CE96322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90" name="Drop Down 24" hidden="1">
          <a:extLst>
            <a:ext uri="{63B3BB69-23CF-44E3-9099-C40C66FF867C}">
              <a14:compatExt xmlns:a14="http://schemas.microsoft.com/office/drawing/2010/main" spid="_x0000_s2072"/>
            </a:ext>
            <a:ext uri="{FF2B5EF4-FFF2-40B4-BE49-F238E27FC236}">
              <a16:creationId xmlns:a16="http://schemas.microsoft.com/office/drawing/2014/main" id="{D48E72C0-4EDB-41F3-8FEE-4446220384C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91" name="Drop Down 4" hidden="1">
          <a:extLst>
            <a:ext uri="{63B3BB69-23CF-44E3-9099-C40C66FF867C}">
              <a14:compatExt xmlns:a14="http://schemas.microsoft.com/office/drawing/2010/main" spid="_x0000_s2052"/>
            </a:ext>
            <a:ext uri="{FF2B5EF4-FFF2-40B4-BE49-F238E27FC236}">
              <a16:creationId xmlns:a16="http://schemas.microsoft.com/office/drawing/2014/main" id="{0B078D43-7EDD-4758-BBFD-74591E04F1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92" name="Drop Down 4" hidden="1">
          <a:extLst>
            <a:ext uri="{63B3BB69-23CF-44E3-9099-C40C66FF867C}">
              <a14:compatExt xmlns:a14="http://schemas.microsoft.com/office/drawing/2010/main" spid="_x0000_s2052"/>
            </a:ext>
            <a:ext uri="{FF2B5EF4-FFF2-40B4-BE49-F238E27FC236}">
              <a16:creationId xmlns:a16="http://schemas.microsoft.com/office/drawing/2014/main" id="{7E7A9254-DB38-4F88-BDD6-B57945CBEBE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93" name="Drop Down 4" hidden="1">
          <a:extLst>
            <a:ext uri="{63B3BB69-23CF-44E3-9099-C40C66FF867C}">
              <a14:compatExt xmlns:a14="http://schemas.microsoft.com/office/drawing/2010/main" spid="_x0000_s2052"/>
            </a:ext>
            <a:ext uri="{FF2B5EF4-FFF2-40B4-BE49-F238E27FC236}">
              <a16:creationId xmlns:a16="http://schemas.microsoft.com/office/drawing/2014/main" id="{1FC07B95-DAA6-4DFB-AD65-D3F681BB54A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94" name="Drop Down 4" hidden="1">
          <a:extLst>
            <a:ext uri="{63B3BB69-23CF-44E3-9099-C40C66FF867C}">
              <a14:compatExt xmlns:a14="http://schemas.microsoft.com/office/drawing/2010/main" spid="_x0000_s2052"/>
            </a:ext>
            <a:ext uri="{FF2B5EF4-FFF2-40B4-BE49-F238E27FC236}">
              <a16:creationId xmlns:a16="http://schemas.microsoft.com/office/drawing/2014/main" id="{FCFD5BD4-8FB1-4805-A042-8B6FE5F3C26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95" name="Drop Down 4" hidden="1">
          <a:extLst>
            <a:ext uri="{63B3BB69-23CF-44E3-9099-C40C66FF867C}">
              <a14:compatExt xmlns:a14="http://schemas.microsoft.com/office/drawing/2010/main" spid="_x0000_s2052"/>
            </a:ext>
            <a:ext uri="{FF2B5EF4-FFF2-40B4-BE49-F238E27FC236}">
              <a16:creationId xmlns:a16="http://schemas.microsoft.com/office/drawing/2014/main" id="{88A61344-E117-47C9-B111-61B0209A2F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296" name="Drop Down 20" hidden="1">
          <a:extLst>
            <a:ext uri="{63B3BB69-23CF-44E3-9099-C40C66FF867C}">
              <a14:compatExt xmlns:a14="http://schemas.microsoft.com/office/drawing/2010/main" spid="_x0000_s2068"/>
            </a:ext>
            <a:ext uri="{FF2B5EF4-FFF2-40B4-BE49-F238E27FC236}">
              <a16:creationId xmlns:a16="http://schemas.microsoft.com/office/drawing/2014/main" id="{BC5D281F-20DF-4137-9B68-F520FC77F37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297" name="Drop Down 24" hidden="1">
          <a:extLst>
            <a:ext uri="{63B3BB69-23CF-44E3-9099-C40C66FF867C}">
              <a14:compatExt xmlns:a14="http://schemas.microsoft.com/office/drawing/2010/main" spid="_x0000_s2072"/>
            </a:ext>
            <a:ext uri="{FF2B5EF4-FFF2-40B4-BE49-F238E27FC236}">
              <a16:creationId xmlns:a16="http://schemas.microsoft.com/office/drawing/2014/main" id="{02EB2156-A480-48A9-95B5-81CCFB57892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298" name="Drop Down 4" hidden="1">
          <a:extLst>
            <a:ext uri="{63B3BB69-23CF-44E3-9099-C40C66FF867C}">
              <a14:compatExt xmlns:a14="http://schemas.microsoft.com/office/drawing/2010/main" spid="_x0000_s2052"/>
            </a:ext>
            <a:ext uri="{FF2B5EF4-FFF2-40B4-BE49-F238E27FC236}">
              <a16:creationId xmlns:a16="http://schemas.microsoft.com/office/drawing/2014/main" id="{FDE81FF8-B5D5-47E0-BEC9-E69C85D234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299" name="Drop Down 4" hidden="1">
          <a:extLst>
            <a:ext uri="{63B3BB69-23CF-44E3-9099-C40C66FF867C}">
              <a14:compatExt xmlns:a14="http://schemas.microsoft.com/office/drawing/2010/main" spid="_x0000_s2052"/>
            </a:ext>
            <a:ext uri="{FF2B5EF4-FFF2-40B4-BE49-F238E27FC236}">
              <a16:creationId xmlns:a16="http://schemas.microsoft.com/office/drawing/2014/main" id="{DBCCD195-9FBD-4AEB-B9AF-E171720BFF1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00" name="Drop Down 4" hidden="1">
          <a:extLst>
            <a:ext uri="{63B3BB69-23CF-44E3-9099-C40C66FF867C}">
              <a14:compatExt xmlns:a14="http://schemas.microsoft.com/office/drawing/2010/main" spid="_x0000_s2052"/>
            </a:ext>
            <a:ext uri="{FF2B5EF4-FFF2-40B4-BE49-F238E27FC236}">
              <a16:creationId xmlns:a16="http://schemas.microsoft.com/office/drawing/2014/main" id="{FD31FFD0-93EB-416D-B739-054783D7277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01" name="Drop Down 4" hidden="1">
          <a:extLst>
            <a:ext uri="{63B3BB69-23CF-44E3-9099-C40C66FF867C}">
              <a14:compatExt xmlns:a14="http://schemas.microsoft.com/office/drawing/2010/main" spid="_x0000_s2052"/>
            </a:ext>
            <a:ext uri="{FF2B5EF4-FFF2-40B4-BE49-F238E27FC236}">
              <a16:creationId xmlns:a16="http://schemas.microsoft.com/office/drawing/2014/main" id="{3CDE5770-81E2-48A5-B471-D8A068D2A70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02" name="Drop Down 4" hidden="1">
          <a:extLst>
            <a:ext uri="{63B3BB69-23CF-44E3-9099-C40C66FF867C}">
              <a14:compatExt xmlns:a14="http://schemas.microsoft.com/office/drawing/2010/main" spid="_x0000_s2052"/>
            </a:ext>
            <a:ext uri="{FF2B5EF4-FFF2-40B4-BE49-F238E27FC236}">
              <a16:creationId xmlns:a16="http://schemas.microsoft.com/office/drawing/2014/main" id="{A574A18B-E7F6-431D-8287-51F435B9494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03" name="Drop Down 20" hidden="1">
          <a:extLst>
            <a:ext uri="{63B3BB69-23CF-44E3-9099-C40C66FF867C}">
              <a14:compatExt xmlns:a14="http://schemas.microsoft.com/office/drawing/2010/main" spid="_x0000_s2068"/>
            </a:ext>
            <a:ext uri="{FF2B5EF4-FFF2-40B4-BE49-F238E27FC236}">
              <a16:creationId xmlns:a16="http://schemas.microsoft.com/office/drawing/2014/main" id="{ED0DBC09-DA13-4F75-BE31-5CDA65E3A93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04" name="Drop Down 24" hidden="1">
          <a:extLst>
            <a:ext uri="{63B3BB69-23CF-44E3-9099-C40C66FF867C}">
              <a14:compatExt xmlns:a14="http://schemas.microsoft.com/office/drawing/2010/main" spid="_x0000_s2072"/>
            </a:ext>
            <a:ext uri="{FF2B5EF4-FFF2-40B4-BE49-F238E27FC236}">
              <a16:creationId xmlns:a16="http://schemas.microsoft.com/office/drawing/2014/main" id="{A15585D6-DE4D-419D-9D6D-10629A834D6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05" name="Drop Down 4" hidden="1">
          <a:extLst>
            <a:ext uri="{63B3BB69-23CF-44E3-9099-C40C66FF867C}">
              <a14:compatExt xmlns:a14="http://schemas.microsoft.com/office/drawing/2010/main" spid="_x0000_s2052"/>
            </a:ext>
            <a:ext uri="{FF2B5EF4-FFF2-40B4-BE49-F238E27FC236}">
              <a16:creationId xmlns:a16="http://schemas.microsoft.com/office/drawing/2014/main" id="{9D17423C-57E3-429C-81D5-915D7FB4BF0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06" name="Drop Down 4" hidden="1">
          <a:extLst>
            <a:ext uri="{63B3BB69-23CF-44E3-9099-C40C66FF867C}">
              <a14:compatExt xmlns:a14="http://schemas.microsoft.com/office/drawing/2010/main" spid="_x0000_s2052"/>
            </a:ext>
            <a:ext uri="{FF2B5EF4-FFF2-40B4-BE49-F238E27FC236}">
              <a16:creationId xmlns:a16="http://schemas.microsoft.com/office/drawing/2014/main" id="{BC9BC43F-96B5-4A6D-9A4A-FA29C67AA2B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07" name="Drop Down 4" hidden="1">
          <a:extLst>
            <a:ext uri="{63B3BB69-23CF-44E3-9099-C40C66FF867C}">
              <a14:compatExt xmlns:a14="http://schemas.microsoft.com/office/drawing/2010/main" spid="_x0000_s2052"/>
            </a:ext>
            <a:ext uri="{FF2B5EF4-FFF2-40B4-BE49-F238E27FC236}">
              <a16:creationId xmlns:a16="http://schemas.microsoft.com/office/drawing/2014/main" id="{DD5AD0CF-96C9-4B75-A33D-17E38BF7DA9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08" name="Drop Down 4" hidden="1">
          <a:extLst>
            <a:ext uri="{63B3BB69-23CF-44E3-9099-C40C66FF867C}">
              <a14:compatExt xmlns:a14="http://schemas.microsoft.com/office/drawing/2010/main" spid="_x0000_s2052"/>
            </a:ext>
            <a:ext uri="{FF2B5EF4-FFF2-40B4-BE49-F238E27FC236}">
              <a16:creationId xmlns:a16="http://schemas.microsoft.com/office/drawing/2014/main" id="{3BAEFC6B-5728-4003-89F3-1884657D658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09" name="Drop Down 4" hidden="1">
          <a:extLst>
            <a:ext uri="{63B3BB69-23CF-44E3-9099-C40C66FF867C}">
              <a14:compatExt xmlns:a14="http://schemas.microsoft.com/office/drawing/2010/main" spid="_x0000_s2052"/>
            </a:ext>
            <a:ext uri="{FF2B5EF4-FFF2-40B4-BE49-F238E27FC236}">
              <a16:creationId xmlns:a16="http://schemas.microsoft.com/office/drawing/2014/main" id="{CFF53E75-CEFA-4F2A-8D87-973C2DF8E7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10" name="Drop Down 20" hidden="1">
          <a:extLst>
            <a:ext uri="{63B3BB69-23CF-44E3-9099-C40C66FF867C}">
              <a14:compatExt xmlns:a14="http://schemas.microsoft.com/office/drawing/2010/main" spid="_x0000_s2068"/>
            </a:ext>
            <a:ext uri="{FF2B5EF4-FFF2-40B4-BE49-F238E27FC236}">
              <a16:creationId xmlns:a16="http://schemas.microsoft.com/office/drawing/2014/main" id="{F728A22B-F639-4B9C-AE12-F7B5A9F6421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11" name="Drop Down 24" hidden="1">
          <a:extLst>
            <a:ext uri="{63B3BB69-23CF-44E3-9099-C40C66FF867C}">
              <a14:compatExt xmlns:a14="http://schemas.microsoft.com/office/drawing/2010/main" spid="_x0000_s2072"/>
            </a:ext>
            <a:ext uri="{FF2B5EF4-FFF2-40B4-BE49-F238E27FC236}">
              <a16:creationId xmlns:a16="http://schemas.microsoft.com/office/drawing/2014/main" id="{75024190-A197-45BC-AF29-BE4FA311FA4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12" name="Drop Down 4" hidden="1">
          <a:extLst>
            <a:ext uri="{63B3BB69-23CF-44E3-9099-C40C66FF867C}">
              <a14:compatExt xmlns:a14="http://schemas.microsoft.com/office/drawing/2010/main" spid="_x0000_s2052"/>
            </a:ext>
            <a:ext uri="{FF2B5EF4-FFF2-40B4-BE49-F238E27FC236}">
              <a16:creationId xmlns:a16="http://schemas.microsoft.com/office/drawing/2014/main" id="{951E2AE9-887F-4DC2-AB55-10789B58F47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13" name="Drop Down 4" hidden="1">
          <a:extLst>
            <a:ext uri="{63B3BB69-23CF-44E3-9099-C40C66FF867C}">
              <a14:compatExt xmlns:a14="http://schemas.microsoft.com/office/drawing/2010/main" spid="_x0000_s2052"/>
            </a:ext>
            <a:ext uri="{FF2B5EF4-FFF2-40B4-BE49-F238E27FC236}">
              <a16:creationId xmlns:a16="http://schemas.microsoft.com/office/drawing/2014/main" id="{95357A46-1136-4937-8A1A-BA93AA9141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14" name="Drop Down 4" hidden="1">
          <a:extLst>
            <a:ext uri="{63B3BB69-23CF-44E3-9099-C40C66FF867C}">
              <a14:compatExt xmlns:a14="http://schemas.microsoft.com/office/drawing/2010/main" spid="_x0000_s2052"/>
            </a:ext>
            <a:ext uri="{FF2B5EF4-FFF2-40B4-BE49-F238E27FC236}">
              <a16:creationId xmlns:a16="http://schemas.microsoft.com/office/drawing/2014/main" id="{2288F644-DA44-4EDA-BD3B-395F66A995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15" name="Drop Down 4" hidden="1">
          <a:extLst>
            <a:ext uri="{63B3BB69-23CF-44E3-9099-C40C66FF867C}">
              <a14:compatExt xmlns:a14="http://schemas.microsoft.com/office/drawing/2010/main" spid="_x0000_s2052"/>
            </a:ext>
            <a:ext uri="{FF2B5EF4-FFF2-40B4-BE49-F238E27FC236}">
              <a16:creationId xmlns:a16="http://schemas.microsoft.com/office/drawing/2014/main" id="{C367C6E0-0C1E-4627-9008-FD008042AF1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16" name="Drop Down 4" hidden="1">
          <a:extLst>
            <a:ext uri="{63B3BB69-23CF-44E3-9099-C40C66FF867C}">
              <a14:compatExt xmlns:a14="http://schemas.microsoft.com/office/drawing/2010/main" spid="_x0000_s2052"/>
            </a:ext>
            <a:ext uri="{FF2B5EF4-FFF2-40B4-BE49-F238E27FC236}">
              <a16:creationId xmlns:a16="http://schemas.microsoft.com/office/drawing/2014/main" id="{8EEC42CA-CF7E-42F7-A4D1-D98494CE6D1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17" name="Drop Down 20" hidden="1">
          <a:extLst>
            <a:ext uri="{63B3BB69-23CF-44E3-9099-C40C66FF867C}">
              <a14:compatExt xmlns:a14="http://schemas.microsoft.com/office/drawing/2010/main" spid="_x0000_s2068"/>
            </a:ext>
            <a:ext uri="{FF2B5EF4-FFF2-40B4-BE49-F238E27FC236}">
              <a16:creationId xmlns:a16="http://schemas.microsoft.com/office/drawing/2014/main" id="{27A7C260-D0FE-49BF-925F-A65D35A6AF8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18" name="Drop Down 24" hidden="1">
          <a:extLst>
            <a:ext uri="{63B3BB69-23CF-44E3-9099-C40C66FF867C}">
              <a14:compatExt xmlns:a14="http://schemas.microsoft.com/office/drawing/2010/main" spid="_x0000_s2072"/>
            </a:ext>
            <a:ext uri="{FF2B5EF4-FFF2-40B4-BE49-F238E27FC236}">
              <a16:creationId xmlns:a16="http://schemas.microsoft.com/office/drawing/2014/main" id="{3E0832D2-32AE-491D-9F16-963F4C6879A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19" name="Drop Down 4" hidden="1">
          <a:extLst>
            <a:ext uri="{63B3BB69-23CF-44E3-9099-C40C66FF867C}">
              <a14:compatExt xmlns:a14="http://schemas.microsoft.com/office/drawing/2010/main" spid="_x0000_s2052"/>
            </a:ext>
            <a:ext uri="{FF2B5EF4-FFF2-40B4-BE49-F238E27FC236}">
              <a16:creationId xmlns:a16="http://schemas.microsoft.com/office/drawing/2014/main" id="{79D68001-8FD3-41FD-AD3B-C60B3921D2A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20" name="Drop Down 4" hidden="1">
          <a:extLst>
            <a:ext uri="{63B3BB69-23CF-44E3-9099-C40C66FF867C}">
              <a14:compatExt xmlns:a14="http://schemas.microsoft.com/office/drawing/2010/main" spid="_x0000_s2052"/>
            </a:ext>
            <a:ext uri="{FF2B5EF4-FFF2-40B4-BE49-F238E27FC236}">
              <a16:creationId xmlns:a16="http://schemas.microsoft.com/office/drawing/2014/main" id="{11C576EC-0CAC-48D6-97AA-0753204791E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21" name="Drop Down 4" hidden="1">
          <a:extLst>
            <a:ext uri="{63B3BB69-23CF-44E3-9099-C40C66FF867C}">
              <a14:compatExt xmlns:a14="http://schemas.microsoft.com/office/drawing/2010/main" spid="_x0000_s2052"/>
            </a:ext>
            <a:ext uri="{FF2B5EF4-FFF2-40B4-BE49-F238E27FC236}">
              <a16:creationId xmlns:a16="http://schemas.microsoft.com/office/drawing/2014/main" id="{44A0121C-04AA-45F6-9E16-DAEFA414F1C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22" name="Drop Down 4" hidden="1">
          <a:extLst>
            <a:ext uri="{63B3BB69-23CF-44E3-9099-C40C66FF867C}">
              <a14:compatExt xmlns:a14="http://schemas.microsoft.com/office/drawing/2010/main" spid="_x0000_s2052"/>
            </a:ext>
            <a:ext uri="{FF2B5EF4-FFF2-40B4-BE49-F238E27FC236}">
              <a16:creationId xmlns:a16="http://schemas.microsoft.com/office/drawing/2014/main" id="{BBC159FC-2F05-43E2-88B9-1122A0B9B56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23" name="Drop Down 4" hidden="1">
          <a:extLst>
            <a:ext uri="{63B3BB69-23CF-44E3-9099-C40C66FF867C}">
              <a14:compatExt xmlns:a14="http://schemas.microsoft.com/office/drawing/2010/main" spid="_x0000_s2052"/>
            </a:ext>
            <a:ext uri="{FF2B5EF4-FFF2-40B4-BE49-F238E27FC236}">
              <a16:creationId xmlns:a16="http://schemas.microsoft.com/office/drawing/2014/main" id="{14FED209-3FC2-450B-B20D-F2AC4D34C7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24" name="Drop Down 20" hidden="1">
          <a:extLst>
            <a:ext uri="{63B3BB69-23CF-44E3-9099-C40C66FF867C}">
              <a14:compatExt xmlns:a14="http://schemas.microsoft.com/office/drawing/2010/main" spid="_x0000_s2068"/>
            </a:ext>
            <a:ext uri="{FF2B5EF4-FFF2-40B4-BE49-F238E27FC236}">
              <a16:creationId xmlns:a16="http://schemas.microsoft.com/office/drawing/2014/main" id="{A748CD6F-72E9-4416-BAE2-E53A555CDDA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25" name="Drop Down 24" hidden="1">
          <a:extLst>
            <a:ext uri="{63B3BB69-23CF-44E3-9099-C40C66FF867C}">
              <a14:compatExt xmlns:a14="http://schemas.microsoft.com/office/drawing/2010/main" spid="_x0000_s2072"/>
            </a:ext>
            <a:ext uri="{FF2B5EF4-FFF2-40B4-BE49-F238E27FC236}">
              <a16:creationId xmlns:a16="http://schemas.microsoft.com/office/drawing/2014/main" id="{B51F1CF7-D92C-4EFB-96BE-353480763A8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26" name="Drop Down 4" hidden="1">
          <a:extLst>
            <a:ext uri="{63B3BB69-23CF-44E3-9099-C40C66FF867C}">
              <a14:compatExt xmlns:a14="http://schemas.microsoft.com/office/drawing/2010/main" spid="_x0000_s2052"/>
            </a:ext>
            <a:ext uri="{FF2B5EF4-FFF2-40B4-BE49-F238E27FC236}">
              <a16:creationId xmlns:a16="http://schemas.microsoft.com/office/drawing/2014/main" id="{1EA26310-40D4-4975-8214-C3DF0AA135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27" name="Drop Down 4" hidden="1">
          <a:extLst>
            <a:ext uri="{63B3BB69-23CF-44E3-9099-C40C66FF867C}">
              <a14:compatExt xmlns:a14="http://schemas.microsoft.com/office/drawing/2010/main" spid="_x0000_s2052"/>
            </a:ext>
            <a:ext uri="{FF2B5EF4-FFF2-40B4-BE49-F238E27FC236}">
              <a16:creationId xmlns:a16="http://schemas.microsoft.com/office/drawing/2014/main" id="{44E5FCC3-8122-482C-B2EC-2405F2582FD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28" name="Drop Down 4" hidden="1">
          <a:extLst>
            <a:ext uri="{63B3BB69-23CF-44E3-9099-C40C66FF867C}">
              <a14:compatExt xmlns:a14="http://schemas.microsoft.com/office/drawing/2010/main" spid="_x0000_s2052"/>
            </a:ext>
            <a:ext uri="{FF2B5EF4-FFF2-40B4-BE49-F238E27FC236}">
              <a16:creationId xmlns:a16="http://schemas.microsoft.com/office/drawing/2014/main" id="{FD0F6E15-300A-4007-907F-5AD13BF22F5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29" name="Drop Down 4" hidden="1">
          <a:extLst>
            <a:ext uri="{63B3BB69-23CF-44E3-9099-C40C66FF867C}">
              <a14:compatExt xmlns:a14="http://schemas.microsoft.com/office/drawing/2010/main" spid="_x0000_s2052"/>
            </a:ext>
            <a:ext uri="{FF2B5EF4-FFF2-40B4-BE49-F238E27FC236}">
              <a16:creationId xmlns:a16="http://schemas.microsoft.com/office/drawing/2014/main" id="{69E20C1D-5998-47CD-BD8E-98FE5CAA4F1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30" name="Drop Down 4" hidden="1">
          <a:extLst>
            <a:ext uri="{63B3BB69-23CF-44E3-9099-C40C66FF867C}">
              <a14:compatExt xmlns:a14="http://schemas.microsoft.com/office/drawing/2010/main" spid="_x0000_s2052"/>
            </a:ext>
            <a:ext uri="{FF2B5EF4-FFF2-40B4-BE49-F238E27FC236}">
              <a16:creationId xmlns:a16="http://schemas.microsoft.com/office/drawing/2014/main" id="{1441CBC4-979E-4502-B9C0-D595306525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31" name="Drop Down 20" hidden="1">
          <a:extLst>
            <a:ext uri="{63B3BB69-23CF-44E3-9099-C40C66FF867C}">
              <a14:compatExt xmlns:a14="http://schemas.microsoft.com/office/drawing/2010/main" spid="_x0000_s2068"/>
            </a:ext>
            <a:ext uri="{FF2B5EF4-FFF2-40B4-BE49-F238E27FC236}">
              <a16:creationId xmlns:a16="http://schemas.microsoft.com/office/drawing/2014/main" id="{902871C0-CA36-4A61-8236-AB38FA694A3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32" name="Drop Down 24" hidden="1">
          <a:extLst>
            <a:ext uri="{63B3BB69-23CF-44E3-9099-C40C66FF867C}">
              <a14:compatExt xmlns:a14="http://schemas.microsoft.com/office/drawing/2010/main" spid="_x0000_s2072"/>
            </a:ext>
            <a:ext uri="{FF2B5EF4-FFF2-40B4-BE49-F238E27FC236}">
              <a16:creationId xmlns:a16="http://schemas.microsoft.com/office/drawing/2014/main" id="{C18C4A64-42AE-4493-ACE8-FEA7E6E1C79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33" name="Drop Down 4" hidden="1">
          <a:extLst>
            <a:ext uri="{63B3BB69-23CF-44E3-9099-C40C66FF867C}">
              <a14:compatExt xmlns:a14="http://schemas.microsoft.com/office/drawing/2010/main" spid="_x0000_s2052"/>
            </a:ext>
            <a:ext uri="{FF2B5EF4-FFF2-40B4-BE49-F238E27FC236}">
              <a16:creationId xmlns:a16="http://schemas.microsoft.com/office/drawing/2014/main" id="{409885C3-C805-408B-94FF-254326EFD40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34" name="Drop Down 4" hidden="1">
          <a:extLst>
            <a:ext uri="{63B3BB69-23CF-44E3-9099-C40C66FF867C}">
              <a14:compatExt xmlns:a14="http://schemas.microsoft.com/office/drawing/2010/main" spid="_x0000_s2052"/>
            </a:ext>
            <a:ext uri="{FF2B5EF4-FFF2-40B4-BE49-F238E27FC236}">
              <a16:creationId xmlns:a16="http://schemas.microsoft.com/office/drawing/2014/main" id="{E66C4385-940A-402D-818F-916231B2B61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35" name="Drop Down 4" hidden="1">
          <a:extLst>
            <a:ext uri="{63B3BB69-23CF-44E3-9099-C40C66FF867C}">
              <a14:compatExt xmlns:a14="http://schemas.microsoft.com/office/drawing/2010/main" spid="_x0000_s2052"/>
            </a:ext>
            <a:ext uri="{FF2B5EF4-FFF2-40B4-BE49-F238E27FC236}">
              <a16:creationId xmlns:a16="http://schemas.microsoft.com/office/drawing/2014/main" id="{37EAD2BF-9BAC-4278-B543-88DADCBC78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36" name="Drop Down 4" hidden="1">
          <a:extLst>
            <a:ext uri="{63B3BB69-23CF-44E3-9099-C40C66FF867C}">
              <a14:compatExt xmlns:a14="http://schemas.microsoft.com/office/drawing/2010/main" spid="_x0000_s2052"/>
            </a:ext>
            <a:ext uri="{FF2B5EF4-FFF2-40B4-BE49-F238E27FC236}">
              <a16:creationId xmlns:a16="http://schemas.microsoft.com/office/drawing/2014/main" id="{95E53F17-571D-48B8-BFBF-81C8F6D5BB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37" name="Drop Down 4" hidden="1">
          <a:extLst>
            <a:ext uri="{63B3BB69-23CF-44E3-9099-C40C66FF867C}">
              <a14:compatExt xmlns:a14="http://schemas.microsoft.com/office/drawing/2010/main" spid="_x0000_s2052"/>
            </a:ext>
            <a:ext uri="{FF2B5EF4-FFF2-40B4-BE49-F238E27FC236}">
              <a16:creationId xmlns:a16="http://schemas.microsoft.com/office/drawing/2014/main" id="{363FBF73-08AB-4857-9A5E-7FD92A7378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38" name="Drop Down 20" hidden="1">
          <a:extLst>
            <a:ext uri="{63B3BB69-23CF-44E3-9099-C40C66FF867C}">
              <a14:compatExt xmlns:a14="http://schemas.microsoft.com/office/drawing/2010/main" spid="_x0000_s2068"/>
            </a:ext>
            <a:ext uri="{FF2B5EF4-FFF2-40B4-BE49-F238E27FC236}">
              <a16:creationId xmlns:a16="http://schemas.microsoft.com/office/drawing/2014/main" id="{75764A23-1C9F-4B9A-B662-3C5C1533175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39" name="Drop Down 24" hidden="1">
          <a:extLst>
            <a:ext uri="{63B3BB69-23CF-44E3-9099-C40C66FF867C}">
              <a14:compatExt xmlns:a14="http://schemas.microsoft.com/office/drawing/2010/main" spid="_x0000_s2072"/>
            </a:ext>
            <a:ext uri="{FF2B5EF4-FFF2-40B4-BE49-F238E27FC236}">
              <a16:creationId xmlns:a16="http://schemas.microsoft.com/office/drawing/2014/main" id="{377279F7-D816-4AC0-B39A-FF58A4082AF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40" name="Drop Down 4" hidden="1">
          <a:extLst>
            <a:ext uri="{63B3BB69-23CF-44E3-9099-C40C66FF867C}">
              <a14:compatExt xmlns:a14="http://schemas.microsoft.com/office/drawing/2010/main" spid="_x0000_s2052"/>
            </a:ext>
            <a:ext uri="{FF2B5EF4-FFF2-40B4-BE49-F238E27FC236}">
              <a16:creationId xmlns:a16="http://schemas.microsoft.com/office/drawing/2014/main" id="{12ECEBF4-6A13-4570-8CC1-201824FDA6E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41" name="Drop Down 4" hidden="1">
          <a:extLst>
            <a:ext uri="{63B3BB69-23CF-44E3-9099-C40C66FF867C}">
              <a14:compatExt xmlns:a14="http://schemas.microsoft.com/office/drawing/2010/main" spid="_x0000_s2052"/>
            </a:ext>
            <a:ext uri="{FF2B5EF4-FFF2-40B4-BE49-F238E27FC236}">
              <a16:creationId xmlns:a16="http://schemas.microsoft.com/office/drawing/2014/main" id="{A8171EEE-B74A-4278-8E91-3D61B355DD6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42" name="Drop Down 4" hidden="1">
          <a:extLst>
            <a:ext uri="{63B3BB69-23CF-44E3-9099-C40C66FF867C}">
              <a14:compatExt xmlns:a14="http://schemas.microsoft.com/office/drawing/2010/main" spid="_x0000_s2052"/>
            </a:ext>
            <a:ext uri="{FF2B5EF4-FFF2-40B4-BE49-F238E27FC236}">
              <a16:creationId xmlns:a16="http://schemas.microsoft.com/office/drawing/2014/main" id="{38499C1A-57AB-41C5-BE00-79CC4F3B8B9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43" name="Drop Down 4" hidden="1">
          <a:extLst>
            <a:ext uri="{63B3BB69-23CF-44E3-9099-C40C66FF867C}">
              <a14:compatExt xmlns:a14="http://schemas.microsoft.com/office/drawing/2010/main" spid="_x0000_s2052"/>
            </a:ext>
            <a:ext uri="{FF2B5EF4-FFF2-40B4-BE49-F238E27FC236}">
              <a16:creationId xmlns:a16="http://schemas.microsoft.com/office/drawing/2014/main" id="{32A5DC7A-DC66-4E5B-9575-C218C5DFED8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44" name="Drop Down 4" hidden="1">
          <a:extLst>
            <a:ext uri="{63B3BB69-23CF-44E3-9099-C40C66FF867C}">
              <a14:compatExt xmlns:a14="http://schemas.microsoft.com/office/drawing/2010/main" spid="_x0000_s2052"/>
            </a:ext>
            <a:ext uri="{FF2B5EF4-FFF2-40B4-BE49-F238E27FC236}">
              <a16:creationId xmlns:a16="http://schemas.microsoft.com/office/drawing/2014/main" id="{53FB8E80-98A2-4E55-9A68-238370E46E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45" name="Drop Down 20" hidden="1">
          <a:extLst>
            <a:ext uri="{63B3BB69-23CF-44E3-9099-C40C66FF867C}">
              <a14:compatExt xmlns:a14="http://schemas.microsoft.com/office/drawing/2010/main" spid="_x0000_s2068"/>
            </a:ext>
            <a:ext uri="{FF2B5EF4-FFF2-40B4-BE49-F238E27FC236}">
              <a16:creationId xmlns:a16="http://schemas.microsoft.com/office/drawing/2014/main" id="{43A38438-5040-4AD1-BE22-D4772DF6A89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46" name="Drop Down 24" hidden="1">
          <a:extLst>
            <a:ext uri="{63B3BB69-23CF-44E3-9099-C40C66FF867C}">
              <a14:compatExt xmlns:a14="http://schemas.microsoft.com/office/drawing/2010/main" spid="_x0000_s2072"/>
            </a:ext>
            <a:ext uri="{FF2B5EF4-FFF2-40B4-BE49-F238E27FC236}">
              <a16:creationId xmlns:a16="http://schemas.microsoft.com/office/drawing/2014/main" id="{CAD73251-F76A-4001-BB97-6EDF5D1CEAD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47" name="Drop Down 4" hidden="1">
          <a:extLst>
            <a:ext uri="{63B3BB69-23CF-44E3-9099-C40C66FF867C}">
              <a14:compatExt xmlns:a14="http://schemas.microsoft.com/office/drawing/2010/main" spid="_x0000_s2052"/>
            </a:ext>
            <a:ext uri="{FF2B5EF4-FFF2-40B4-BE49-F238E27FC236}">
              <a16:creationId xmlns:a16="http://schemas.microsoft.com/office/drawing/2014/main" id="{10295B0B-07D0-4B2A-A1A4-BD0B38F6C87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48" name="Drop Down 4" hidden="1">
          <a:extLst>
            <a:ext uri="{63B3BB69-23CF-44E3-9099-C40C66FF867C}">
              <a14:compatExt xmlns:a14="http://schemas.microsoft.com/office/drawing/2010/main" spid="_x0000_s2052"/>
            </a:ext>
            <a:ext uri="{FF2B5EF4-FFF2-40B4-BE49-F238E27FC236}">
              <a16:creationId xmlns:a16="http://schemas.microsoft.com/office/drawing/2014/main" id="{F60E79E1-8ACD-416D-AF9E-17A4CA9F5C2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49" name="Drop Down 4" hidden="1">
          <a:extLst>
            <a:ext uri="{63B3BB69-23CF-44E3-9099-C40C66FF867C}">
              <a14:compatExt xmlns:a14="http://schemas.microsoft.com/office/drawing/2010/main" spid="_x0000_s2052"/>
            </a:ext>
            <a:ext uri="{FF2B5EF4-FFF2-40B4-BE49-F238E27FC236}">
              <a16:creationId xmlns:a16="http://schemas.microsoft.com/office/drawing/2014/main" id="{233242BF-6386-4F16-A017-8F4A0EDF770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50" name="Drop Down 4" hidden="1">
          <a:extLst>
            <a:ext uri="{63B3BB69-23CF-44E3-9099-C40C66FF867C}">
              <a14:compatExt xmlns:a14="http://schemas.microsoft.com/office/drawing/2010/main" spid="_x0000_s2052"/>
            </a:ext>
            <a:ext uri="{FF2B5EF4-FFF2-40B4-BE49-F238E27FC236}">
              <a16:creationId xmlns:a16="http://schemas.microsoft.com/office/drawing/2014/main" id="{797EB0AC-75BF-4A20-BE68-12904481F6B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51" name="Drop Down 4" hidden="1">
          <a:extLst>
            <a:ext uri="{63B3BB69-23CF-44E3-9099-C40C66FF867C}">
              <a14:compatExt xmlns:a14="http://schemas.microsoft.com/office/drawing/2010/main" spid="_x0000_s2052"/>
            </a:ext>
            <a:ext uri="{FF2B5EF4-FFF2-40B4-BE49-F238E27FC236}">
              <a16:creationId xmlns:a16="http://schemas.microsoft.com/office/drawing/2014/main" id="{29ED2EC7-F8E1-4389-9DA6-55314EFACCD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52" name="Drop Down 20" hidden="1">
          <a:extLst>
            <a:ext uri="{63B3BB69-23CF-44E3-9099-C40C66FF867C}">
              <a14:compatExt xmlns:a14="http://schemas.microsoft.com/office/drawing/2010/main" spid="_x0000_s2068"/>
            </a:ext>
            <a:ext uri="{FF2B5EF4-FFF2-40B4-BE49-F238E27FC236}">
              <a16:creationId xmlns:a16="http://schemas.microsoft.com/office/drawing/2014/main" id="{CB673C7F-5E8F-4B35-8E80-F9D880D8AC0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53" name="Drop Down 24" hidden="1">
          <a:extLst>
            <a:ext uri="{63B3BB69-23CF-44E3-9099-C40C66FF867C}">
              <a14:compatExt xmlns:a14="http://schemas.microsoft.com/office/drawing/2010/main" spid="_x0000_s2072"/>
            </a:ext>
            <a:ext uri="{FF2B5EF4-FFF2-40B4-BE49-F238E27FC236}">
              <a16:creationId xmlns:a16="http://schemas.microsoft.com/office/drawing/2014/main" id="{DA15ECF5-9A77-47E9-8A4D-5D18592B03F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54" name="Drop Down 4" hidden="1">
          <a:extLst>
            <a:ext uri="{63B3BB69-23CF-44E3-9099-C40C66FF867C}">
              <a14:compatExt xmlns:a14="http://schemas.microsoft.com/office/drawing/2010/main" spid="_x0000_s2052"/>
            </a:ext>
            <a:ext uri="{FF2B5EF4-FFF2-40B4-BE49-F238E27FC236}">
              <a16:creationId xmlns:a16="http://schemas.microsoft.com/office/drawing/2014/main" id="{CDCDF461-1646-492F-B7F0-7A618F4D05F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55" name="Drop Down 4" hidden="1">
          <a:extLst>
            <a:ext uri="{63B3BB69-23CF-44E3-9099-C40C66FF867C}">
              <a14:compatExt xmlns:a14="http://schemas.microsoft.com/office/drawing/2010/main" spid="_x0000_s2052"/>
            </a:ext>
            <a:ext uri="{FF2B5EF4-FFF2-40B4-BE49-F238E27FC236}">
              <a16:creationId xmlns:a16="http://schemas.microsoft.com/office/drawing/2014/main" id="{61262793-70F9-433F-969A-2FE7949306E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56" name="Drop Down 4" hidden="1">
          <a:extLst>
            <a:ext uri="{63B3BB69-23CF-44E3-9099-C40C66FF867C}">
              <a14:compatExt xmlns:a14="http://schemas.microsoft.com/office/drawing/2010/main" spid="_x0000_s2052"/>
            </a:ext>
            <a:ext uri="{FF2B5EF4-FFF2-40B4-BE49-F238E27FC236}">
              <a16:creationId xmlns:a16="http://schemas.microsoft.com/office/drawing/2014/main" id="{892D520D-CCC1-4B66-9489-8BADC54CF1E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57" name="Drop Down 4" hidden="1">
          <a:extLst>
            <a:ext uri="{63B3BB69-23CF-44E3-9099-C40C66FF867C}">
              <a14:compatExt xmlns:a14="http://schemas.microsoft.com/office/drawing/2010/main" spid="_x0000_s2052"/>
            </a:ext>
            <a:ext uri="{FF2B5EF4-FFF2-40B4-BE49-F238E27FC236}">
              <a16:creationId xmlns:a16="http://schemas.microsoft.com/office/drawing/2014/main" id="{615B79F7-7B2C-4121-9FFB-5B0124C6470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58" name="Drop Down 4" hidden="1">
          <a:extLst>
            <a:ext uri="{63B3BB69-23CF-44E3-9099-C40C66FF867C}">
              <a14:compatExt xmlns:a14="http://schemas.microsoft.com/office/drawing/2010/main" spid="_x0000_s2052"/>
            </a:ext>
            <a:ext uri="{FF2B5EF4-FFF2-40B4-BE49-F238E27FC236}">
              <a16:creationId xmlns:a16="http://schemas.microsoft.com/office/drawing/2014/main" id="{06D0FFAA-F4AC-494D-8F5D-896E81436CF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59" name="Drop Down 20" hidden="1">
          <a:extLst>
            <a:ext uri="{63B3BB69-23CF-44E3-9099-C40C66FF867C}">
              <a14:compatExt xmlns:a14="http://schemas.microsoft.com/office/drawing/2010/main" spid="_x0000_s2068"/>
            </a:ext>
            <a:ext uri="{FF2B5EF4-FFF2-40B4-BE49-F238E27FC236}">
              <a16:creationId xmlns:a16="http://schemas.microsoft.com/office/drawing/2014/main" id="{3E3BF358-C211-489D-80FA-DFA64AF7B4E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60" name="Drop Down 24" hidden="1">
          <a:extLst>
            <a:ext uri="{63B3BB69-23CF-44E3-9099-C40C66FF867C}">
              <a14:compatExt xmlns:a14="http://schemas.microsoft.com/office/drawing/2010/main" spid="_x0000_s2072"/>
            </a:ext>
            <a:ext uri="{FF2B5EF4-FFF2-40B4-BE49-F238E27FC236}">
              <a16:creationId xmlns:a16="http://schemas.microsoft.com/office/drawing/2014/main" id="{E83D28C8-4D65-42F2-96C7-4BA9CE05DED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61" name="Drop Down 4" hidden="1">
          <a:extLst>
            <a:ext uri="{63B3BB69-23CF-44E3-9099-C40C66FF867C}">
              <a14:compatExt xmlns:a14="http://schemas.microsoft.com/office/drawing/2010/main" spid="_x0000_s2052"/>
            </a:ext>
            <a:ext uri="{FF2B5EF4-FFF2-40B4-BE49-F238E27FC236}">
              <a16:creationId xmlns:a16="http://schemas.microsoft.com/office/drawing/2014/main" id="{DA38600F-1997-4B4B-8D4E-E6E4EE9C4F7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62" name="Drop Down 4" hidden="1">
          <a:extLst>
            <a:ext uri="{63B3BB69-23CF-44E3-9099-C40C66FF867C}">
              <a14:compatExt xmlns:a14="http://schemas.microsoft.com/office/drawing/2010/main" spid="_x0000_s2052"/>
            </a:ext>
            <a:ext uri="{FF2B5EF4-FFF2-40B4-BE49-F238E27FC236}">
              <a16:creationId xmlns:a16="http://schemas.microsoft.com/office/drawing/2014/main" id="{F498251A-28E1-4D7C-A5FC-727A251B244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63" name="Drop Down 4" hidden="1">
          <a:extLst>
            <a:ext uri="{63B3BB69-23CF-44E3-9099-C40C66FF867C}">
              <a14:compatExt xmlns:a14="http://schemas.microsoft.com/office/drawing/2010/main" spid="_x0000_s2052"/>
            </a:ext>
            <a:ext uri="{FF2B5EF4-FFF2-40B4-BE49-F238E27FC236}">
              <a16:creationId xmlns:a16="http://schemas.microsoft.com/office/drawing/2014/main" id="{32082EAD-E09A-4B76-B42A-746F74AA2E3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64" name="Drop Down 4" hidden="1">
          <a:extLst>
            <a:ext uri="{63B3BB69-23CF-44E3-9099-C40C66FF867C}">
              <a14:compatExt xmlns:a14="http://schemas.microsoft.com/office/drawing/2010/main" spid="_x0000_s2052"/>
            </a:ext>
            <a:ext uri="{FF2B5EF4-FFF2-40B4-BE49-F238E27FC236}">
              <a16:creationId xmlns:a16="http://schemas.microsoft.com/office/drawing/2014/main" id="{B1F12E1C-292F-45DB-91FC-7D52A3270FE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65" name="Drop Down 4" hidden="1">
          <a:extLst>
            <a:ext uri="{63B3BB69-23CF-44E3-9099-C40C66FF867C}">
              <a14:compatExt xmlns:a14="http://schemas.microsoft.com/office/drawing/2010/main" spid="_x0000_s2052"/>
            </a:ext>
            <a:ext uri="{FF2B5EF4-FFF2-40B4-BE49-F238E27FC236}">
              <a16:creationId xmlns:a16="http://schemas.microsoft.com/office/drawing/2014/main" id="{7D8E8CF7-E323-4E46-8035-7BCE0DD179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66" name="Drop Down 20" hidden="1">
          <a:extLst>
            <a:ext uri="{63B3BB69-23CF-44E3-9099-C40C66FF867C}">
              <a14:compatExt xmlns:a14="http://schemas.microsoft.com/office/drawing/2010/main" spid="_x0000_s2068"/>
            </a:ext>
            <a:ext uri="{FF2B5EF4-FFF2-40B4-BE49-F238E27FC236}">
              <a16:creationId xmlns:a16="http://schemas.microsoft.com/office/drawing/2014/main" id="{FFD06204-A9E1-4011-AE75-3FBB78AF837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67" name="Drop Down 24" hidden="1">
          <a:extLst>
            <a:ext uri="{63B3BB69-23CF-44E3-9099-C40C66FF867C}">
              <a14:compatExt xmlns:a14="http://schemas.microsoft.com/office/drawing/2010/main" spid="_x0000_s2072"/>
            </a:ext>
            <a:ext uri="{FF2B5EF4-FFF2-40B4-BE49-F238E27FC236}">
              <a16:creationId xmlns:a16="http://schemas.microsoft.com/office/drawing/2014/main" id="{21589A7D-5660-4FCE-8C58-4D1833F5549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68" name="Drop Down 4" hidden="1">
          <a:extLst>
            <a:ext uri="{63B3BB69-23CF-44E3-9099-C40C66FF867C}">
              <a14:compatExt xmlns:a14="http://schemas.microsoft.com/office/drawing/2010/main" spid="_x0000_s2052"/>
            </a:ext>
            <a:ext uri="{FF2B5EF4-FFF2-40B4-BE49-F238E27FC236}">
              <a16:creationId xmlns:a16="http://schemas.microsoft.com/office/drawing/2014/main" id="{8F0AC138-F010-4D5C-8657-81606E39FDF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69" name="Drop Down 4" hidden="1">
          <a:extLst>
            <a:ext uri="{63B3BB69-23CF-44E3-9099-C40C66FF867C}">
              <a14:compatExt xmlns:a14="http://schemas.microsoft.com/office/drawing/2010/main" spid="_x0000_s2052"/>
            </a:ext>
            <a:ext uri="{FF2B5EF4-FFF2-40B4-BE49-F238E27FC236}">
              <a16:creationId xmlns:a16="http://schemas.microsoft.com/office/drawing/2014/main" id="{6BF71827-C444-4D09-B96C-E343F9382E8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70" name="Drop Down 4" hidden="1">
          <a:extLst>
            <a:ext uri="{63B3BB69-23CF-44E3-9099-C40C66FF867C}">
              <a14:compatExt xmlns:a14="http://schemas.microsoft.com/office/drawing/2010/main" spid="_x0000_s2052"/>
            </a:ext>
            <a:ext uri="{FF2B5EF4-FFF2-40B4-BE49-F238E27FC236}">
              <a16:creationId xmlns:a16="http://schemas.microsoft.com/office/drawing/2014/main" id="{93274F56-7244-46DA-A578-8078C58F8BF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71" name="Drop Down 4" hidden="1">
          <a:extLst>
            <a:ext uri="{63B3BB69-23CF-44E3-9099-C40C66FF867C}">
              <a14:compatExt xmlns:a14="http://schemas.microsoft.com/office/drawing/2010/main" spid="_x0000_s2052"/>
            </a:ext>
            <a:ext uri="{FF2B5EF4-FFF2-40B4-BE49-F238E27FC236}">
              <a16:creationId xmlns:a16="http://schemas.microsoft.com/office/drawing/2014/main" id="{8988ECEA-E3A5-4E69-B668-63D93A901FC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72" name="Drop Down 4" hidden="1">
          <a:extLst>
            <a:ext uri="{63B3BB69-23CF-44E3-9099-C40C66FF867C}">
              <a14:compatExt xmlns:a14="http://schemas.microsoft.com/office/drawing/2010/main" spid="_x0000_s2052"/>
            </a:ext>
            <a:ext uri="{FF2B5EF4-FFF2-40B4-BE49-F238E27FC236}">
              <a16:creationId xmlns:a16="http://schemas.microsoft.com/office/drawing/2014/main" id="{59799DE5-B108-48B8-979B-58BA5E50A1B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73" name="Drop Down 20" hidden="1">
          <a:extLst>
            <a:ext uri="{63B3BB69-23CF-44E3-9099-C40C66FF867C}">
              <a14:compatExt xmlns:a14="http://schemas.microsoft.com/office/drawing/2010/main" spid="_x0000_s2068"/>
            </a:ext>
            <a:ext uri="{FF2B5EF4-FFF2-40B4-BE49-F238E27FC236}">
              <a16:creationId xmlns:a16="http://schemas.microsoft.com/office/drawing/2014/main" id="{12E2C093-7499-4A56-A573-B40E484A561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74" name="Drop Down 24" hidden="1">
          <a:extLst>
            <a:ext uri="{63B3BB69-23CF-44E3-9099-C40C66FF867C}">
              <a14:compatExt xmlns:a14="http://schemas.microsoft.com/office/drawing/2010/main" spid="_x0000_s2072"/>
            </a:ext>
            <a:ext uri="{FF2B5EF4-FFF2-40B4-BE49-F238E27FC236}">
              <a16:creationId xmlns:a16="http://schemas.microsoft.com/office/drawing/2014/main" id="{BEBFC16F-C0CE-4D70-8029-126987B25CB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75" name="Drop Down 4" hidden="1">
          <a:extLst>
            <a:ext uri="{63B3BB69-23CF-44E3-9099-C40C66FF867C}">
              <a14:compatExt xmlns:a14="http://schemas.microsoft.com/office/drawing/2010/main" spid="_x0000_s2052"/>
            </a:ext>
            <a:ext uri="{FF2B5EF4-FFF2-40B4-BE49-F238E27FC236}">
              <a16:creationId xmlns:a16="http://schemas.microsoft.com/office/drawing/2014/main" id="{A9F8A2F5-3861-4D6F-8C1C-EA06EE5421A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76" name="Drop Down 4" hidden="1">
          <a:extLst>
            <a:ext uri="{63B3BB69-23CF-44E3-9099-C40C66FF867C}">
              <a14:compatExt xmlns:a14="http://schemas.microsoft.com/office/drawing/2010/main" spid="_x0000_s2052"/>
            </a:ext>
            <a:ext uri="{FF2B5EF4-FFF2-40B4-BE49-F238E27FC236}">
              <a16:creationId xmlns:a16="http://schemas.microsoft.com/office/drawing/2014/main" id="{690B6BD7-8708-4A85-BA64-73F0644B402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77" name="Drop Down 4" hidden="1">
          <a:extLst>
            <a:ext uri="{63B3BB69-23CF-44E3-9099-C40C66FF867C}">
              <a14:compatExt xmlns:a14="http://schemas.microsoft.com/office/drawing/2010/main" spid="_x0000_s2052"/>
            </a:ext>
            <a:ext uri="{FF2B5EF4-FFF2-40B4-BE49-F238E27FC236}">
              <a16:creationId xmlns:a16="http://schemas.microsoft.com/office/drawing/2014/main" id="{074ED10B-1763-4EE3-BF6B-A2A3E36DF98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78" name="Drop Down 4" hidden="1">
          <a:extLst>
            <a:ext uri="{63B3BB69-23CF-44E3-9099-C40C66FF867C}">
              <a14:compatExt xmlns:a14="http://schemas.microsoft.com/office/drawing/2010/main" spid="_x0000_s2052"/>
            </a:ext>
            <a:ext uri="{FF2B5EF4-FFF2-40B4-BE49-F238E27FC236}">
              <a16:creationId xmlns:a16="http://schemas.microsoft.com/office/drawing/2014/main" id="{52E7FB39-7B7B-4E32-A90D-90E292BB55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79" name="Drop Down 4" hidden="1">
          <a:extLst>
            <a:ext uri="{63B3BB69-23CF-44E3-9099-C40C66FF867C}">
              <a14:compatExt xmlns:a14="http://schemas.microsoft.com/office/drawing/2010/main" spid="_x0000_s2052"/>
            </a:ext>
            <a:ext uri="{FF2B5EF4-FFF2-40B4-BE49-F238E27FC236}">
              <a16:creationId xmlns:a16="http://schemas.microsoft.com/office/drawing/2014/main" id="{F1051DF3-5312-4EE1-B919-0BA1332E1AA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80" name="Drop Down 20" hidden="1">
          <a:extLst>
            <a:ext uri="{63B3BB69-23CF-44E3-9099-C40C66FF867C}">
              <a14:compatExt xmlns:a14="http://schemas.microsoft.com/office/drawing/2010/main" spid="_x0000_s2068"/>
            </a:ext>
            <a:ext uri="{FF2B5EF4-FFF2-40B4-BE49-F238E27FC236}">
              <a16:creationId xmlns:a16="http://schemas.microsoft.com/office/drawing/2014/main" id="{4DC05E26-D8B6-440F-B08D-31AA2D2D40E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81" name="Drop Down 24" hidden="1">
          <a:extLst>
            <a:ext uri="{63B3BB69-23CF-44E3-9099-C40C66FF867C}">
              <a14:compatExt xmlns:a14="http://schemas.microsoft.com/office/drawing/2010/main" spid="_x0000_s2072"/>
            </a:ext>
            <a:ext uri="{FF2B5EF4-FFF2-40B4-BE49-F238E27FC236}">
              <a16:creationId xmlns:a16="http://schemas.microsoft.com/office/drawing/2014/main" id="{0F71BDA9-1351-4D07-B120-7DE198A4908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82" name="Drop Down 4" hidden="1">
          <a:extLst>
            <a:ext uri="{63B3BB69-23CF-44E3-9099-C40C66FF867C}">
              <a14:compatExt xmlns:a14="http://schemas.microsoft.com/office/drawing/2010/main" spid="_x0000_s2052"/>
            </a:ext>
            <a:ext uri="{FF2B5EF4-FFF2-40B4-BE49-F238E27FC236}">
              <a16:creationId xmlns:a16="http://schemas.microsoft.com/office/drawing/2014/main" id="{1EEE9D69-C9E8-4C76-8B5B-48BFCA9289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83" name="Drop Down 4" hidden="1">
          <a:extLst>
            <a:ext uri="{63B3BB69-23CF-44E3-9099-C40C66FF867C}">
              <a14:compatExt xmlns:a14="http://schemas.microsoft.com/office/drawing/2010/main" spid="_x0000_s2052"/>
            </a:ext>
            <a:ext uri="{FF2B5EF4-FFF2-40B4-BE49-F238E27FC236}">
              <a16:creationId xmlns:a16="http://schemas.microsoft.com/office/drawing/2014/main" id="{AD538234-4826-4540-9DB4-21502A92A3B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84" name="Drop Down 4" hidden="1">
          <a:extLst>
            <a:ext uri="{63B3BB69-23CF-44E3-9099-C40C66FF867C}">
              <a14:compatExt xmlns:a14="http://schemas.microsoft.com/office/drawing/2010/main" spid="_x0000_s2052"/>
            </a:ext>
            <a:ext uri="{FF2B5EF4-FFF2-40B4-BE49-F238E27FC236}">
              <a16:creationId xmlns:a16="http://schemas.microsoft.com/office/drawing/2014/main" id="{C131A37C-EA5A-4814-B740-6A1D9178EF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85" name="Drop Down 4" hidden="1">
          <a:extLst>
            <a:ext uri="{63B3BB69-23CF-44E3-9099-C40C66FF867C}">
              <a14:compatExt xmlns:a14="http://schemas.microsoft.com/office/drawing/2010/main" spid="_x0000_s2052"/>
            </a:ext>
            <a:ext uri="{FF2B5EF4-FFF2-40B4-BE49-F238E27FC236}">
              <a16:creationId xmlns:a16="http://schemas.microsoft.com/office/drawing/2014/main" id="{DEEB3F4D-DC9C-4598-94A1-E612E232F65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86" name="Drop Down 4" hidden="1">
          <a:extLst>
            <a:ext uri="{63B3BB69-23CF-44E3-9099-C40C66FF867C}">
              <a14:compatExt xmlns:a14="http://schemas.microsoft.com/office/drawing/2010/main" spid="_x0000_s2052"/>
            </a:ext>
            <a:ext uri="{FF2B5EF4-FFF2-40B4-BE49-F238E27FC236}">
              <a16:creationId xmlns:a16="http://schemas.microsoft.com/office/drawing/2014/main" id="{0DE47790-0ED2-4761-98EB-CD90A76926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87" name="Drop Down 20" hidden="1">
          <a:extLst>
            <a:ext uri="{63B3BB69-23CF-44E3-9099-C40C66FF867C}">
              <a14:compatExt xmlns:a14="http://schemas.microsoft.com/office/drawing/2010/main" spid="_x0000_s2068"/>
            </a:ext>
            <a:ext uri="{FF2B5EF4-FFF2-40B4-BE49-F238E27FC236}">
              <a16:creationId xmlns:a16="http://schemas.microsoft.com/office/drawing/2014/main" id="{9E0657F6-E897-4BFD-AE27-19F77BB4487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88" name="Drop Down 24" hidden="1">
          <a:extLst>
            <a:ext uri="{63B3BB69-23CF-44E3-9099-C40C66FF867C}">
              <a14:compatExt xmlns:a14="http://schemas.microsoft.com/office/drawing/2010/main" spid="_x0000_s2072"/>
            </a:ext>
            <a:ext uri="{FF2B5EF4-FFF2-40B4-BE49-F238E27FC236}">
              <a16:creationId xmlns:a16="http://schemas.microsoft.com/office/drawing/2014/main" id="{E37E37E1-1F29-4409-96C9-85DE2647161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89" name="Drop Down 4" hidden="1">
          <a:extLst>
            <a:ext uri="{63B3BB69-23CF-44E3-9099-C40C66FF867C}">
              <a14:compatExt xmlns:a14="http://schemas.microsoft.com/office/drawing/2010/main" spid="_x0000_s2052"/>
            </a:ext>
            <a:ext uri="{FF2B5EF4-FFF2-40B4-BE49-F238E27FC236}">
              <a16:creationId xmlns:a16="http://schemas.microsoft.com/office/drawing/2014/main" id="{ADDA04CD-9B56-4BAF-A8C7-0B1639003E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90" name="Drop Down 4" hidden="1">
          <a:extLst>
            <a:ext uri="{63B3BB69-23CF-44E3-9099-C40C66FF867C}">
              <a14:compatExt xmlns:a14="http://schemas.microsoft.com/office/drawing/2010/main" spid="_x0000_s2052"/>
            </a:ext>
            <a:ext uri="{FF2B5EF4-FFF2-40B4-BE49-F238E27FC236}">
              <a16:creationId xmlns:a16="http://schemas.microsoft.com/office/drawing/2014/main" id="{F62C1BAB-C944-4D63-A965-5B77537E873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91" name="Drop Down 4" hidden="1">
          <a:extLst>
            <a:ext uri="{63B3BB69-23CF-44E3-9099-C40C66FF867C}">
              <a14:compatExt xmlns:a14="http://schemas.microsoft.com/office/drawing/2010/main" spid="_x0000_s2052"/>
            </a:ext>
            <a:ext uri="{FF2B5EF4-FFF2-40B4-BE49-F238E27FC236}">
              <a16:creationId xmlns:a16="http://schemas.microsoft.com/office/drawing/2014/main" id="{317F3F46-AE90-4853-9A6C-B6BF3CAC61A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92" name="Drop Down 4" hidden="1">
          <a:extLst>
            <a:ext uri="{63B3BB69-23CF-44E3-9099-C40C66FF867C}">
              <a14:compatExt xmlns:a14="http://schemas.microsoft.com/office/drawing/2010/main" spid="_x0000_s2052"/>
            </a:ext>
            <a:ext uri="{FF2B5EF4-FFF2-40B4-BE49-F238E27FC236}">
              <a16:creationId xmlns:a16="http://schemas.microsoft.com/office/drawing/2014/main" id="{A50B4D38-FFF6-4AA0-984F-940EF863F24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93" name="Drop Down 4" hidden="1">
          <a:extLst>
            <a:ext uri="{63B3BB69-23CF-44E3-9099-C40C66FF867C}">
              <a14:compatExt xmlns:a14="http://schemas.microsoft.com/office/drawing/2010/main" spid="_x0000_s2052"/>
            </a:ext>
            <a:ext uri="{FF2B5EF4-FFF2-40B4-BE49-F238E27FC236}">
              <a16:creationId xmlns:a16="http://schemas.microsoft.com/office/drawing/2014/main" id="{61E8F807-D927-491F-9211-6856593765D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394" name="Drop Down 20" hidden="1">
          <a:extLst>
            <a:ext uri="{63B3BB69-23CF-44E3-9099-C40C66FF867C}">
              <a14:compatExt xmlns:a14="http://schemas.microsoft.com/office/drawing/2010/main" spid="_x0000_s2068"/>
            </a:ext>
            <a:ext uri="{FF2B5EF4-FFF2-40B4-BE49-F238E27FC236}">
              <a16:creationId xmlns:a16="http://schemas.microsoft.com/office/drawing/2014/main" id="{2241BDD8-0DE3-4191-83FB-0BD87B33F30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395" name="Drop Down 24" hidden="1">
          <a:extLst>
            <a:ext uri="{63B3BB69-23CF-44E3-9099-C40C66FF867C}">
              <a14:compatExt xmlns:a14="http://schemas.microsoft.com/office/drawing/2010/main" spid="_x0000_s2072"/>
            </a:ext>
            <a:ext uri="{FF2B5EF4-FFF2-40B4-BE49-F238E27FC236}">
              <a16:creationId xmlns:a16="http://schemas.microsoft.com/office/drawing/2014/main" id="{49AC155A-FF0A-42FC-BB75-D69E40E67CA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96" name="Drop Down 4" hidden="1">
          <a:extLst>
            <a:ext uri="{63B3BB69-23CF-44E3-9099-C40C66FF867C}">
              <a14:compatExt xmlns:a14="http://schemas.microsoft.com/office/drawing/2010/main" spid="_x0000_s2052"/>
            </a:ext>
            <a:ext uri="{FF2B5EF4-FFF2-40B4-BE49-F238E27FC236}">
              <a16:creationId xmlns:a16="http://schemas.microsoft.com/office/drawing/2014/main" id="{5D962AE9-CAB8-4477-B7F0-A2131DF19D3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97" name="Drop Down 4" hidden="1">
          <a:extLst>
            <a:ext uri="{63B3BB69-23CF-44E3-9099-C40C66FF867C}">
              <a14:compatExt xmlns:a14="http://schemas.microsoft.com/office/drawing/2010/main" spid="_x0000_s2052"/>
            </a:ext>
            <a:ext uri="{FF2B5EF4-FFF2-40B4-BE49-F238E27FC236}">
              <a16:creationId xmlns:a16="http://schemas.microsoft.com/office/drawing/2014/main" id="{FC265430-6EAA-4D1C-9E80-714EC91463B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398" name="Drop Down 4" hidden="1">
          <a:extLst>
            <a:ext uri="{63B3BB69-23CF-44E3-9099-C40C66FF867C}">
              <a14:compatExt xmlns:a14="http://schemas.microsoft.com/office/drawing/2010/main" spid="_x0000_s2052"/>
            </a:ext>
            <a:ext uri="{FF2B5EF4-FFF2-40B4-BE49-F238E27FC236}">
              <a16:creationId xmlns:a16="http://schemas.microsoft.com/office/drawing/2014/main" id="{2BA20477-36D5-4D96-92DF-17703E3E323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399" name="Drop Down 4" hidden="1">
          <a:extLst>
            <a:ext uri="{63B3BB69-23CF-44E3-9099-C40C66FF867C}">
              <a14:compatExt xmlns:a14="http://schemas.microsoft.com/office/drawing/2010/main" spid="_x0000_s2052"/>
            </a:ext>
            <a:ext uri="{FF2B5EF4-FFF2-40B4-BE49-F238E27FC236}">
              <a16:creationId xmlns:a16="http://schemas.microsoft.com/office/drawing/2014/main" id="{22AE92C5-1BA2-4EB6-AD96-907359C3BBB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00" name="Drop Down 4" hidden="1">
          <a:extLst>
            <a:ext uri="{63B3BB69-23CF-44E3-9099-C40C66FF867C}">
              <a14:compatExt xmlns:a14="http://schemas.microsoft.com/office/drawing/2010/main" spid="_x0000_s2052"/>
            </a:ext>
            <a:ext uri="{FF2B5EF4-FFF2-40B4-BE49-F238E27FC236}">
              <a16:creationId xmlns:a16="http://schemas.microsoft.com/office/drawing/2014/main" id="{BACC316E-27DF-466F-9BCA-34EAFB9D46E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01" name="Drop Down 20" hidden="1">
          <a:extLst>
            <a:ext uri="{63B3BB69-23CF-44E3-9099-C40C66FF867C}">
              <a14:compatExt xmlns:a14="http://schemas.microsoft.com/office/drawing/2010/main" spid="_x0000_s2068"/>
            </a:ext>
            <a:ext uri="{FF2B5EF4-FFF2-40B4-BE49-F238E27FC236}">
              <a16:creationId xmlns:a16="http://schemas.microsoft.com/office/drawing/2014/main" id="{C6870AAF-0BA4-44F5-9BE7-0F4700880EA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02" name="Drop Down 24" hidden="1">
          <a:extLst>
            <a:ext uri="{63B3BB69-23CF-44E3-9099-C40C66FF867C}">
              <a14:compatExt xmlns:a14="http://schemas.microsoft.com/office/drawing/2010/main" spid="_x0000_s2072"/>
            </a:ext>
            <a:ext uri="{FF2B5EF4-FFF2-40B4-BE49-F238E27FC236}">
              <a16:creationId xmlns:a16="http://schemas.microsoft.com/office/drawing/2014/main" id="{DCC02902-AC9A-477E-8315-E45CA9806CA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03" name="Drop Down 4" hidden="1">
          <a:extLst>
            <a:ext uri="{63B3BB69-23CF-44E3-9099-C40C66FF867C}">
              <a14:compatExt xmlns:a14="http://schemas.microsoft.com/office/drawing/2010/main" spid="_x0000_s2052"/>
            </a:ext>
            <a:ext uri="{FF2B5EF4-FFF2-40B4-BE49-F238E27FC236}">
              <a16:creationId xmlns:a16="http://schemas.microsoft.com/office/drawing/2014/main" id="{F199BE0A-B369-4915-8359-83F03808D79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04" name="Drop Down 4" hidden="1">
          <a:extLst>
            <a:ext uri="{63B3BB69-23CF-44E3-9099-C40C66FF867C}">
              <a14:compatExt xmlns:a14="http://schemas.microsoft.com/office/drawing/2010/main" spid="_x0000_s2052"/>
            </a:ext>
            <a:ext uri="{FF2B5EF4-FFF2-40B4-BE49-F238E27FC236}">
              <a16:creationId xmlns:a16="http://schemas.microsoft.com/office/drawing/2014/main" id="{352568C3-9557-426A-A35A-CA6A75AB946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05" name="Drop Down 4" hidden="1">
          <a:extLst>
            <a:ext uri="{63B3BB69-23CF-44E3-9099-C40C66FF867C}">
              <a14:compatExt xmlns:a14="http://schemas.microsoft.com/office/drawing/2010/main" spid="_x0000_s2052"/>
            </a:ext>
            <a:ext uri="{FF2B5EF4-FFF2-40B4-BE49-F238E27FC236}">
              <a16:creationId xmlns:a16="http://schemas.microsoft.com/office/drawing/2014/main" id="{DAEFD8D6-10C5-4834-A4CD-6FA3A0BE104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06" name="Drop Down 4" hidden="1">
          <a:extLst>
            <a:ext uri="{63B3BB69-23CF-44E3-9099-C40C66FF867C}">
              <a14:compatExt xmlns:a14="http://schemas.microsoft.com/office/drawing/2010/main" spid="_x0000_s2052"/>
            </a:ext>
            <a:ext uri="{FF2B5EF4-FFF2-40B4-BE49-F238E27FC236}">
              <a16:creationId xmlns:a16="http://schemas.microsoft.com/office/drawing/2014/main" id="{43727896-BC61-4C65-A7D2-785062F95D1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07" name="Drop Down 4" hidden="1">
          <a:extLst>
            <a:ext uri="{63B3BB69-23CF-44E3-9099-C40C66FF867C}">
              <a14:compatExt xmlns:a14="http://schemas.microsoft.com/office/drawing/2010/main" spid="_x0000_s2052"/>
            </a:ext>
            <a:ext uri="{FF2B5EF4-FFF2-40B4-BE49-F238E27FC236}">
              <a16:creationId xmlns:a16="http://schemas.microsoft.com/office/drawing/2014/main" id="{E8DCAF18-0557-46DD-8375-8ABC770738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08" name="Drop Down 20" hidden="1">
          <a:extLst>
            <a:ext uri="{63B3BB69-23CF-44E3-9099-C40C66FF867C}">
              <a14:compatExt xmlns:a14="http://schemas.microsoft.com/office/drawing/2010/main" spid="_x0000_s2068"/>
            </a:ext>
            <a:ext uri="{FF2B5EF4-FFF2-40B4-BE49-F238E27FC236}">
              <a16:creationId xmlns:a16="http://schemas.microsoft.com/office/drawing/2014/main" id="{B95E64E2-5C42-43D3-82FB-6B99976666D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09" name="Drop Down 24" hidden="1">
          <a:extLst>
            <a:ext uri="{63B3BB69-23CF-44E3-9099-C40C66FF867C}">
              <a14:compatExt xmlns:a14="http://schemas.microsoft.com/office/drawing/2010/main" spid="_x0000_s2072"/>
            </a:ext>
            <a:ext uri="{FF2B5EF4-FFF2-40B4-BE49-F238E27FC236}">
              <a16:creationId xmlns:a16="http://schemas.microsoft.com/office/drawing/2014/main" id="{99945589-85B1-4323-B6E8-36F64BB5E84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10" name="Drop Down 4" hidden="1">
          <a:extLst>
            <a:ext uri="{63B3BB69-23CF-44E3-9099-C40C66FF867C}">
              <a14:compatExt xmlns:a14="http://schemas.microsoft.com/office/drawing/2010/main" spid="_x0000_s2052"/>
            </a:ext>
            <a:ext uri="{FF2B5EF4-FFF2-40B4-BE49-F238E27FC236}">
              <a16:creationId xmlns:a16="http://schemas.microsoft.com/office/drawing/2014/main" id="{97121E4D-C394-4008-8D31-D128931D472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11" name="Drop Down 4" hidden="1">
          <a:extLst>
            <a:ext uri="{63B3BB69-23CF-44E3-9099-C40C66FF867C}">
              <a14:compatExt xmlns:a14="http://schemas.microsoft.com/office/drawing/2010/main" spid="_x0000_s2052"/>
            </a:ext>
            <a:ext uri="{FF2B5EF4-FFF2-40B4-BE49-F238E27FC236}">
              <a16:creationId xmlns:a16="http://schemas.microsoft.com/office/drawing/2014/main" id="{69C79645-5393-412D-A5AB-928C0AAB22E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12" name="Drop Down 4" hidden="1">
          <a:extLst>
            <a:ext uri="{63B3BB69-23CF-44E3-9099-C40C66FF867C}">
              <a14:compatExt xmlns:a14="http://schemas.microsoft.com/office/drawing/2010/main" spid="_x0000_s2052"/>
            </a:ext>
            <a:ext uri="{FF2B5EF4-FFF2-40B4-BE49-F238E27FC236}">
              <a16:creationId xmlns:a16="http://schemas.microsoft.com/office/drawing/2014/main" id="{0373E54B-C6F7-4773-A436-98646761A63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13" name="Drop Down 4" hidden="1">
          <a:extLst>
            <a:ext uri="{63B3BB69-23CF-44E3-9099-C40C66FF867C}">
              <a14:compatExt xmlns:a14="http://schemas.microsoft.com/office/drawing/2010/main" spid="_x0000_s2052"/>
            </a:ext>
            <a:ext uri="{FF2B5EF4-FFF2-40B4-BE49-F238E27FC236}">
              <a16:creationId xmlns:a16="http://schemas.microsoft.com/office/drawing/2014/main" id="{69488E5B-69F2-4DAE-82CF-8A12FB1CE61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14" name="Drop Down 4" hidden="1">
          <a:extLst>
            <a:ext uri="{63B3BB69-23CF-44E3-9099-C40C66FF867C}">
              <a14:compatExt xmlns:a14="http://schemas.microsoft.com/office/drawing/2010/main" spid="_x0000_s2052"/>
            </a:ext>
            <a:ext uri="{FF2B5EF4-FFF2-40B4-BE49-F238E27FC236}">
              <a16:creationId xmlns:a16="http://schemas.microsoft.com/office/drawing/2014/main" id="{BE12E598-37C8-4DFF-93F2-F0D5A3C125B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15" name="Drop Down 20" hidden="1">
          <a:extLst>
            <a:ext uri="{63B3BB69-23CF-44E3-9099-C40C66FF867C}">
              <a14:compatExt xmlns:a14="http://schemas.microsoft.com/office/drawing/2010/main" spid="_x0000_s2068"/>
            </a:ext>
            <a:ext uri="{FF2B5EF4-FFF2-40B4-BE49-F238E27FC236}">
              <a16:creationId xmlns:a16="http://schemas.microsoft.com/office/drawing/2014/main" id="{C70B2918-671E-4653-B479-D7F970BD0FF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16" name="Drop Down 24" hidden="1">
          <a:extLst>
            <a:ext uri="{63B3BB69-23CF-44E3-9099-C40C66FF867C}">
              <a14:compatExt xmlns:a14="http://schemas.microsoft.com/office/drawing/2010/main" spid="_x0000_s2072"/>
            </a:ext>
            <a:ext uri="{FF2B5EF4-FFF2-40B4-BE49-F238E27FC236}">
              <a16:creationId xmlns:a16="http://schemas.microsoft.com/office/drawing/2014/main" id="{B265E1E2-B269-417F-AB8E-492EC9446BB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17" name="Drop Down 4" hidden="1">
          <a:extLst>
            <a:ext uri="{63B3BB69-23CF-44E3-9099-C40C66FF867C}">
              <a14:compatExt xmlns:a14="http://schemas.microsoft.com/office/drawing/2010/main" spid="_x0000_s2052"/>
            </a:ext>
            <a:ext uri="{FF2B5EF4-FFF2-40B4-BE49-F238E27FC236}">
              <a16:creationId xmlns:a16="http://schemas.microsoft.com/office/drawing/2014/main" id="{14BE9B04-8069-48A8-9B62-526F50438D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18" name="Drop Down 4" hidden="1">
          <a:extLst>
            <a:ext uri="{63B3BB69-23CF-44E3-9099-C40C66FF867C}">
              <a14:compatExt xmlns:a14="http://schemas.microsoft.com/office/drawing/2010/main" spid="_x0000_s2052"/>
            </a:ext>
            <a:ext uri="{FF2B5EF4-FFF2-40B4-BE49-F238E27FC236}">
              <a16:creationId xmlns:a16="http://schemas.microsoft.com/office/drawing/2014/main" id="{571A2F0A-7886-4F36-AEC6-9EEE0BF9B21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19" name="Drop Down 4" hidden="1">
          <a:extLst>
            <a:ext uri="{63B3BB69-23CF-44E3-9099-C40C66FF867C}">
              <a14:compatExt xmlns:a14="http://schemas.microsoft.com/office/drawing/2010/main" spid="_x0000_s2052"/>
            </a:ext>
            <a:ext uri="{FF2B5EF4-FFF2-40B4-BE49-F238E27FC236}">
              <a16:creationId xmlns:a16="http://schemas.microsoft.com/office/drawing/2014/main" id="{17A1378A-E06E-49AF-BA11-A6CD2BF2EFB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20" name="Drop Down 4" hidden="1">
          <a:extLst>
            <a:ext uri="{63B3BB69-23CF-44E3-9099-C40C66FF867C}">
              <a14:compatExt xmlns:a14="http://schemas.microsoft.com/office/drawing/2010/main" spid="_x0000_s2052"/>
            </a:ext>
            <a:ext uri="{FF2B5EF4-FFF2-40B4-BE49-F238E27FC236}">
              <a16:creationId xmlns:a16="http://schemas.microsoft.com/office/drawing/2014/main" id="{9B26852C-27A1-4E7E-89ED-EDF3A0F1004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21" name="Drop Down 4" hidden="1">
          <a:extLst>
            <a:ext uri="{63B3BB69-23CF-44E3-9099-C40C66FF867C}">
              <a14:compatExt xmlns:a14="http://schemas.microsoft.com/office/drawing/2010/main" spid="_x0000_s2052"/>
            </a:ext>
            <a:ext uri="{FF2B5EF4-FFF2-40B4-BE49-F238E27FC236}">
              <a16:creationId xmlns:a16="http://schemas.microsoft.com/office/drawing/2014/main" id="{FB089070-8D9D-4F68-AE81-11E6AD8B7DF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22" name="Drop Down 20" hidden="1">
          <a:extLst>
            <a:ext uri="{63B3BB69-23CF-44E3-9099-C40C66FF867C}">
              <a14:compatExt xmlns:a14="http://schemas.microsoft.com/office/drawing/2010/main" spid="_x0000_s2068"/>
            </a:ext>
            <a:ext uri="{FF2B5EF4-FFF2-40B4-BE49-F238E27FC236}">
              <a16:creationId xmlns:a16="http://schemas.microsoft.com/office/drawing/2014/main" id="{FE893EB3-3510-47C4-BE42-1A3F18BDE9C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23" name="Drop Down 24" hidden="1">
          <a:extLst>
            <a:ext uri="{63B3BB69-23CF-44E3-9099-C40C66FF867C}">
              <a14:compatExt xmlns:a14="http://schemas.microsoft.com/office/drawing/2010/main" spid="_x0000_s2072"/>
            </a:ext>
            <a:ext uri="{FF2B5EF4-FFF2-40B4-BE49-F238E27FC236}">
              <a16:creationId xmlns:a16="http://schemas.microsoft.com/office/drawing/2014/main" id="{409E3FC6-4EAE-4489-92E9-63B542B8CE3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24" name="Drop Down 4" hidden="1">
          <a:extLst>
            <a:ext uri="{63B3BB69-23CF-44E3-9099-C40C66FF867C}">
              <a14:compatExt xmlns:a14="http://schemas.microsoft.com/office/drawing/2010/main" spid="_x0000_s2052"/>
            </a:ext>
            <a:ext uri="{FF2B5EF4-FFF2-40B4-BE49-F238E27FC236}">
              <a16:creationId xmlns:a16="http://schemas.microsoft.com/office/drawing/2014/main" id="{A636D9AC-7CB8-4EC6-B5B7-FA4D32B3398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25" name="Drop Down 4" hidden="1">
          <a:extLst>
            <a:ext uri="{63B3BB69-23CF-44E3-9099-C40C66FF867C}">
              <a14:compatExt xmlns:a14="http://schemas.microsoft.com/office/drawing/2010/main" spid="_x0000_s2052"/>
            </a:ext>
            <a:ext uri="{FF2B5EF4-FFF2-40B4-BE49-F238E27FC236}">
              <a16:creationId xmlns:a16="http://schemas.microsoft.com/office/drawing/2014/main" id="{3010564F-14E8-4A2C-8ACE-04D63D0F59E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26" name="Drop Down 4" hidden="1">
          <a:extLst>
            <a:ext uri="{63B3BB69-23CF-44E3-9099-C40C66FF867C}">
              <a14:compatExt xmlns:a14="http://schemas.microsoft.com/office/drawing/2010/main" spid="_x0000_s2052"/>
            </a:ext>
            <a:ext uri="{FF2B5EF4-FFF2-40B4-BE49-F238E27FC236}">
              <a16:creationId xmlns:a16="http://schemas.microsoft.com/office/drawing/2014/main" id="{8617790D-02EC-4C21-A37D-190F92F3604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27" name="Drop Down 4" hidden="1">
          <a:extLst>
            <a:ext uri="{63B3BB69-23CF-44E3-9099-C40C66FF867C}">
              <a14:compatExt xmlns:a14="http://schemas.microsoft.com/office/drawing/2010/main" spid="_x0000_s2052"/>
            </a:ext>
            <a:ext uri="{FF2B5EF4-FFF2-40B4-BE49-F238E27FC236}">
              <a16:creationId xmlns:a16="http://schemas.microsoft.com/office/drawing/2014/main" id="{F8250B81-7DCA-4AB9-9940-79453564B8B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28" name="Drop Down 4" hidden="1">
          <a:extLst>
            <a:ext uri="{63B3BB69-23CF-44E3-9099-C40C66FF867C}">
              <a14:compatExt xmlns:a14="http://schemas.microsoft.com/office/drawing/2010/main" spid="_x0000_s2052"/>
            </a:ext>
            <a:ext uri="{FF2B5EF4-FFF2-40B4-BE49-F238E27FC236}">
              <a16:creationId xmlns:a16="http://schemas.microsoft.com/office/drawing/2014/main" id="{04425398-FC54-4141-84C5-776322E3265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29" name="Drop Down 20" hidden="1">
          <a:extLst>
            <a:ext uri="{63B3BB69-23CF-44E3-9099-C40C66FF867C}">
              <a14:compatExt xmlns:a14="http://schemas.microsoft.com/office/drawing/2010/main" spid="_x0000_s2068"/>
            </a:ext>
            <a:ext uri="{FF2B5EF4-FFF2-40B4-BE49-F238E27FC236}">
              <a16:creationId xmlns:a16="http://schemas.microsoft.com/office/drawing/2014/main" id="{EE78788A-A829-49B0-80B4-4EF1DD5F543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30" name="Drop Down 24" hidden="1">
          <a:extLst>
            <a:ext uri="{63B3BB69-23CF-44E3-9099-C40C66FF867C}">
              <a14:compatExt xmlns:a14="http://schemas.microsoft.com/office/drawing/2010/main" spid="_x0000_s2072"/>
            </a:ext>
            <a:ext uri="{FF2B5EF4-FFF2-40B4-BE49-F238E27FC236}">
              <a16:creationId xmlns:a16="http://schemas.microsoft.com/office/drawing/2014/main" id="{FC312477-6CE6-4ED6-BE57-8BD988CE652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31" name="Drop Down 4" hidden="1">
          <a:extLst>
            <a:ext uri="{63B3BB69-23CF-44E3-9099-C40C66FF867C}">
              <a14:compatExt xmlns:a14="http://schemas.microsoft.com/office/drawing/2010/main" spid="_x0000_s2052"/>
            </a:ext>
            <a:ext uri="{FF2B5EF4-FFF2-40B4-BE49-F238E27FC236}">
              <a16:creationId xmlns:a16="http://schemas.microsoft.com/office/drawing/2014/main" id="{AEFA73B2-0BDC-46AB-8F67-E28C0EC8C3E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32" name="Drop Down 4" hidden="1">
          <a:extLst>
            <a:ext uri="{63B3BB69-23CF-44E3-9099-C40C66FF867C}">
              <a14:compatExt xmlns:a14="http://schemas.microsoft.com/office/drawing/2010/main" spid="_x0000_s2052"/>
            </a:ext>
            <a:ext uri="{FF2B5EF4-FFF2-40B4-BE49-F238E27FC236}">
              <a16:creationId xmlns:a16="http://schemas.microsoft.com/office/drawing/2014/main" id="{AFF25FBF-5B0A-44D0-9CB2-CE4E98A6D0D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33" name="Drop Down 4" hidden="1">
          <a:extLst>
            <a:ext uri="{63B3BB69-23CF-44E3-9099-C40C66FF867C}">
              <a14:compatExt xmlns:a14="http://schemas.microsoft.com/office/drawing/2010/main" spid="_x0000_s2052"/>
            </a:ext>
            <a:ext uri="{FF2B5EF4-FFF2-40B4-BE49-F238E27FC236}">
              <a16:creationId xmlns:a16="http://schemas.microsoft.com/office/drawing/2014/main" id="{1EE31CEF-9593-487C-B6BE-C4D1B36B8DE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34" name="Drop Down 4" hidden="1">
          <a:extLst>
            <a:ext uri="{63B3BB69-23CF-44E3-9099-C40C66FF867C}">
              <a14:compatExt xmlns:a14="http://schemas.microsoft.com/office/drawing/2010/main" spid="_x0000_s2052"/>
            </a:ext>
            <a:ext uri="{FF2B5EF4-FFF2-40B4-BE49-F238E27FC236}">
              <a16:creationId xmlns:a16="http://schemas.microsoft.com/office/drawing/2014/main" id="{D182795D-BF3E-4471-91C2-2BF25D9C70A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35" name="Drop Down 4" hidden="1">
          <a:extLst>
            <a:ext uri="{63B3BB69-23CF-44E3-9099-C40C66FF867C}">
              <a14:compatExt xmlns:a14="http://schemas.microsoft.com/office/drawing/2010/main" spid="_x0000_s2052"/>
            </a:ext>
            <a:ext uri="{FF2B5EF4-FFF2-40B4-BE49-F238E27FC236}">
              <a16:creationId xmlns:a16="http://schemas.microsoft.com/office/drawing/2014/main" id="{3639DF4C-5E0C-48D0-A8A2-25C50E746FE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36" name="Drop Down 20" hidden="1">
          <a:extLst>
            <a:ext uri="{63B3BB69-23CF-44E3-9099-C40C66FF867C}">
              <a14:compatExt xmlns:a14="http://schemas.microsoft.com/office/drawing/2010/main" spid="_x0000_s2068"/>
            </a:ext>
            <a:ext uri="{FF2B5EF4-FFF2-40B4-BE49-F238E27FC236}">
              <a16:creationId xmlns:a16="http://schemas.microsoft.com/office/drawing/2014/main" id="{FF0C259C-4E4A-43AB-8187-5F9D9C13989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37" name="Drop Down 24" hidden="1">
          <a:extLst>
            <a:ext uri="{63B3BB69-23CF-44E3-9099-C40C66FF867C}">
              <a14:compatExt xmlns:a14="http://schemas.microsoft.com/office/drawing/2010/main" spid="_x0000_s2072"/>
            </a:ext>
            <a:ext uri="{FF2B5EF4-FFF2-40B4-BE49-F238E27FC236}">
              <a16:creationId xmlns:a16="http://schemas.microsoft.com/office/drawing/2014/main" id="{116B1372-5B71-4888-85A9-8858B533A59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38" name="Drop Down 4" hidden="1">
          <a:extLst>
            <a:ext uri="{63B3BB69-23CF-44E3-9099-C40C66FF867C}">
              <a14:compatExt xmlns:a14="http://schemas.microsoft.com/office/drawing/2010/main" spid="_x0000_s2052"/>
            </a:ext>
            <a:ext uri="{FF2B5EF4-FFF2-40B4-BE49-F238E27FC236}">
              <a16:creationId xmlns:a16="http://schemas.microsoft.com/office/drawing/2014/main" id="{D83CCFE9-71D6-46BD-94A3-D2BE77CCF4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39" name="Drop Down 4" hidden="1">
          <a:extLst>
            <a:ext uri="{63B3BB69-23CF-44E3-9099-C40C66FF867C}">
              <a14:compatExt xmlns:a14="http://schemas.microsoft.com/office/drawing/2010/main" spid="_x0000_s2052"/>
            </a:ext>
            <a:ext uri="{FF2B5EF4-FFF2-40B4-BE49-F238E27FC236}">
              <a16:creationId xmlns:a16="http://schemas.microsoft.com/office/drawing/2014/main" id="{237931FB-B33F-44EB-9540-5EB7DD0B48D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40" name="Drop Down 4" hidden="1">
          <a:extLst>
            <a:ext uri="{63B3BB69-23CF-44E3-9099-C40C66FF867C}">
              <a14:compatExt xmlns:a14="http://schemas.microsoft.com/office/drawing/2010/main" spid="_x0000_s2052"/>
            </a:ext>
            <a:ext uri="{FF2B5EF4-FFF2-40B4-BE49-F238E27FC236}">
              <a16:creationId xmlns:a16="http://schemas.microsoft.com/office/drawing/2014/main" id="{D43D50A9-6853-40FF-939E-9CCA8D0B75C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41" name="Drop Down 4" hidden="1">
          <a:extLst>
            <a:ext uri="{63B3BB69-23CF-44E3-9099-C40C66FF867C}">
              <a14:compatExt xmlns:a14="http://schemas.microsoft.com/office/drawing/2010/main" spid="_x0000_s2052"/>
            </a:ext>
            <a:ext uri="{FF2B5EF4-FFF2-40B4-BE49-F238E27FC236}">
              <a16:creationId xmlns:a16="http://schemas.microsoft.com/office/drawing/2014/main" id="{6DA7533C-4A41-49F1-B60B-DA5D91E171C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42" name="Drop Down 4" hidden="1">
          <a:extLst>
            <a:ext uri="{63B3BB69-23CF-44E3-9099-C40C66FF867C}">
              <a14:compatExt xmlns:a14="http://schemas.microsoft.com/office/drawing/2010/main" spid="_x0000_s2052"/>
            </a:ext>
            <a:ext uri="{FF2B5EF4-FFF2-40B4-BE49-F238E27FC236}">
              <a16:creationId xmlns:a16="http://schemas.microsoft.com/office/drawing/2014/main" id="{73E9773C-6782-4558-993D-4243D3910C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43" name="Drop Down 20" hidden="1">
          <a:extLst>
            <a:ext uri="{63B3BB69-23CF-44E3-9099-C40C66FF867C}">
              <a14:compatExt xmlns:a14="http://schemas.microsoft.com/office/drawing/2010/main" spid="_x0000_s2068"/>
            </a:ext>
            <a:ext uri="{FF2B5EF4-FFF2-40B4-BE49-F238E27FC236}">
              <a16:creationId xmlns:a16="http://schemas.microsoft.com/office/drawing/2014/main" id="{3A66097B-B8E4-4B34-8A5E-522BF89CD10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44" name="Drop Down 24" hidden="1">
          <a:extLst>
            <a:ext uri="{63B3BB69-23CF-44E3-9099-C40C66FF867C}">
              <a14:compatExt xmlns:a14="http://schemas.microsoft.com/office/drawing/2010/main" spid="_x0000_s2072"/>
            </a:ext>
            <a:ext uri="{FF2B5EF4-FFF2-40B4-BE49-F238E27FC236}">
              <a16:creationId xmlns:a16="http://schemas.microsoft.com/office/drawing/2014/main" id="{357351F8-E977-4BA6-9D57-EFD1E41DE4D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45" name="Drop Down 4" hidden="1">
          <a:extLst>
            <a:ext uri="{63B3BB69-23CF-44E3-9099-C40C66FF867C}">
              <a14:compatExt xmlns:a14="http://schemas.microsoft.com/office/drawing/2010/main" spid="_x0000_s2052"/>
            </a:ext>
            <a:ext uri="{FF2B5EF4-FFF2-40B4-BE49-F238E27FC236}">
              <a16:creationId xmlns:a16="http://schemas.microsoft.com/office/drawing/2014/main" id="{70D728F7-CC46-4D6F-96FF-5CA51FD0B0F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46" name="Drop Down 4" hidden="1">
          <a:extLst>
            <a:ext uri="{63B3BB69-23CF-44E3-9099-C40C66FF867C}">
              <a14:compatExt xmlns:a14="http://schemas.microsoft.com/office/drawing/2010/main" spid="_x0000_s2052"/>
            </a:ext>
            <a:ext uri="{FF2B5EF4-FFF2-40B4-BE49-F238E27FC236}">
              <a16:creationId xmlns:a16="http://schemas.microsoft.com/office/drawing/2014/main" id="{39D94366-6EC7-4627-BBBF-A7BE37F9882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47" name="Drop Down 4" hidden="1">
          <a:extLst>
            <a:ext uri="{63B3BB69-23CF-44E3-9099-C40C66FF867C}">
              <a14:compatExt xmlns:a14="http://schemas.microsoft.com/office/drawing/2010/main" spid="_x0000_s2052"/>
            </a:ext>
            <a:ext uri="{FF2B5EF4-FFF2-40B4-BE49-F238E27FC236}">
              <a16:creationId xmlns:a16="http://schemas.microsoft.com/office/drawing/2014/main" id="{F269B0F4-1DF6-4E9D-91AB-B03117FC56A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48" name="Drop Down 4" hidden="1">
          <a:extLst>
            <a:ext uri="{63B3BB69-23CF-44E3-9099-C40C66FF867C}">
              <a14:compatExt xmlns:a14="http://schemas.microsoft.com/office/drawing/2010/main" spid="_x0000_s2052"/>
            </a:ext>
            <a:ext uri="{FF2B5EF4-FFF2-40B4-BE49-F238E27FC236}">
              <a16:creationId xmlns:a16="http://schemas.microsoft.com/office/drawing/2014/main" id="{FFAC7A3E-27A2-4817-BC53-63C49ABB106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49" name="Drop Down 4" hidden="1">
          <a:extLst>
            <a:ext uri="{63B3BB69-23CF-44E3-9099-C40C66FF867C}">
              <a14:compatExt xmlns:a14="http://schemas.microsoft.com/office/drawing/2010/main" spid="_x0000_s2052"/>
            </a:ext>
            <a:ext uri="{FF2B5EF4-FFF2-40B4-BE49-F238E27FC236}">
              <a16:creationId xmlns:a16="http://schemas.microsoft.com/office/drawing/2014/main" id="{F10F7C0E-E1C4-4499-9E5A-86360242C87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50" name="Drop Down 20" hidden="1">
          <a:extLst>
            <a:ext uri="{63B3BB69-23CF-44E3-9099-C40C66FF867C}">
              <a14:compatExt xmlns:a14="http://schemas.microsoft.com/office/drawing/2010/main" spid="_x0000_s2068"/>
            </a:ext>
            <a:ext uri="{FF2B5EF4-FFF2-40B4-BE49-F238E27FC236}">
              <a16:creationId xmlns:a16="http://schemas.microsoft.com/office/drawing/2014/main" id="{D7E5BA34-6F8E-4E4D-9BE2-850CD234803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51" name="Drop Down 24" hidden="1">
          <a:extLst>
            <a:ext uri="{63B3BB69-23CF-44E3-9099-C40C66FF867C}">
              <a14:compatExt xmlns:a14="http://schemas.microsoft.com/office/drawing/2010/main" spid="_x0000_s2072"/>
            </a:ext>
            <a:ext uri="{FF2B5EF4-FFF2-40B4-BE49-F238E27FC236}">
              <a16:creationId xmlns:a16="http://schemas.microsoft.com/office/drawing/2014/main" id="{71426AC8-4BBA-473B-AC5F-0DE69C99AFB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52" name="Drop Down 4" hidden="1">
          <a:extLst>
            <a:ext uri="{63B3BB69-23CF-44E3-9099-C40C66FF867C}">
              <a14:compatExt xmlns:a14="http://schemas.microsoft.com/office/drawing/2010/main" spid="_x0000_s2052"/>
            </a:ext>
            <a:ext uri="{FF2B5EF4-FFF2-40B4-BE49-F238E27FC236}">
              <a16:creationId xmlns:a16="http://schemas.microsoft.com/office/drawing/2014/main" id="{5CE5F997-E0E1-4740-870A-DF7AAE5D4CC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53" name="Drop Down 4" hidden="1">
          <a:extLst>
            <a:ext uri="{63B3BB69-23CF-44E3-9099-C40C66FF867C}">
              <a14:compatExt xmlns:a14="http://schemas.microsoft.com/office/drawing/2010/main" spid="_x0000_s2052"/>
            </a:ext>
            <a:ext uri="{FF2B5EF4-FFF2-40B4-BE49-F238E27FC236}">
              <a16:creationId xmlns:a16="http://schemas.microsoft.com/office/drawing/2014/main" id="{103DBFDE-74D3-433E-9978-057F3DA876B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54" name="Drop Down 4" hidden="1">
          <a:extLst>
            <a:ext uri="{63B3BB69-23CF-44E3-9099-C40C66FF867C}">
              <a14:compatExt xmlns:a14="http://schemas.microsoft.com/office/drawing/2010/main" spid="_x0000_s2052"/>
            </a:ext>
            <a:ext uri="{FF2B5EF4-FFF2-40B4-BE49-F238E27FC236}">
              <a16:creationId xmlns:a16="http://schemas.microsoft.com/office/drawing/2014/main" id="{E666FEDE-93F2-4911-8B11-1F95948A358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55" name="Drop Down 4" hidden="1">
          <a:extLst>
            <a:ext uri="{63B3BB69-23CF-44E3-9099-C40C66FF867C}">
              <a14:compatExt xmlns:a14="http://schemas.microsoft.com/office/drawing/2010/main" spid="_x0000_s2052"/>
            </a:ext>
            <a:ext uri="{FF2B5EF4-FFF2-40B4-BE49-F238E27FC236}">
              <a16:creationId xmlns:a16="http://schemas.microsoft.com/office/drawing/2014/main" id="{E2193371-B168-476D-9B7A-3F992CB9EC5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56" name="Drop Down 4" hidden="1">
          <a:extLst>
            <a:ext uri="{63B3BB69-23CF-44E3-9099-C40C66FF867C}">
              <a14:compatExt xmlns:a14="http://schemas.microsoft.com/office/drawing/2010/main" spid="_x0000_s2052"/>
            </a:ext>
            <a:ext uri="{FF2B5EF4-FFF2-40B4-BE49-F238E27FC236}">
              <a16:creationId xmlns:a16="http://schemas.microsoft.com/office/drawing/2014/main" id="{5D5A47E8-E4B8-4AB1-9503-CBC5096394F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57" name="Drop Down 20" hidden="1">
          <a:extLst>
            <a:ext uri="{63B3BB69-23CF-44E3-9099-C40C66FF867C}">
              <a14:compatExt xmlns:a14="http://schemas.microsoft.com/office/drawing/2010/main" spid="_x0000_s2068"/>
            </a:ext>
            <a:ext uri="{FF2B5EF4-FFF2-40B4-BE49-F238E27FC236}">
              <a16:creationId xmlns:a16="http://schemas.microsoft.com/office/drawing/2014/main" id="{F1AC007A-BBC8-4684-B166-64B45FBA5DC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58" name="Drop Down 24" hidden="1">
          <a:extLst>
            <a:ext uri="{63B3BB69-23CF-44E3-9099-C40C66FF867C}">
              <a14:compatExt xmlns:a14="http://schemas.microsoft.com/office/drawing/2010/main" spid="_x0000_s2072"/>
            </a:ext>
            <a:ext uri="{FF2B5EF4-FFF2-40B4-BE49-F238E27FC236}">
              <a16:creationId xmlns:a16="http://schemas.microsoft.com/office/drawing/2014/main" id="{3B0F9E36-8F5B-4D2B-B9CB-3C21E84475D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59" name="Drop Down 4" hidden="1">
          <a:extLst>
            <a:ext uri="{63B3BB69-23CF-44E3-9099-C40C66FF867C}">
              <a14:compatExt xmlns:a14="http://schemas.microsoft.com/office/drawing/2010/main" spid="_x0000_s2052"/>
            </a:ext>
            <a:ext uri="{FF2B5EF4-FFF2-40B4-BE49-F238E27FC236}">
              <a16:creationId xmlns:a16="http://schemas.microsoft.com/office/drawing/2014/main" id="{CAE5DF9A-5CD3-4869-974B-309CB653028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60" name="Drop Down 4" hidden="1">
          <a:extLst>
            <a:ext uri="{63B3BB69-23CF-44E3-9099-C40C66FF867C}">
              <a14:compatExt xmlns:a14="http://schemas.microsoft.com/office/drawing/2010/main" spid="_x0000_s2052"/>
            </a:ext>
            <a:ext uri="{FF2B5EF4-FFF2-40B4-BE49-F238E27FC236}">
              <a16:creationId xmlns:a16="http://schemas.microsoft.com/office/drawing/2014/main" id="{32321044-116A-41AA-B9B8-CC830DC59E9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61" name="Drop Down 4" hidden="1">
          <a:extLst>
            <a:ext uri="{63B3BB69-23CF-44E3-9099-C40C66FF867C}">
              <a14:compatExt xmlns:a14="http://schemas.microsoft.com/office/drawing/2010/main" spid="_x0000_s2052"/>
            </a:ext>
            <a:ext uri="{FF2B5EF4-FFF2-40B4-BE49-F238E27FC236}">
              <a16:creationId xmlns:a16="http://schemas.microsoft.com/office/drawing/2014/main" id="{73851DA8-4822-46A0-8BB5-383A41CAE6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62" name="Drop Down 4" hidden="1">
          <a:extLst>
            <a:ext uri="{63B3BB69-23CF-44E3-9099-C40C66FF867C}">
              <a14:compatExt xmlns:a14="http://schemas.microsoft.com/office/drawing/2010/main" spid="_x0000_s2052"/>
            </a:ext>
            <a:ext uri="{FF2B5EF4-FFF2-40B4-BE49-F238E27FC236}">
              <a16:creationId xmlns:a16="http://schemas.microsoft.com/office/drawing/2014/main" id="{1580CFFE-5AE0-4BE1-B7C3-7C6F5E2B167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63" name="Drop Down 4" hidden="1">
          <a:extLst>
            <a:ext uri="{63B3BB69-23CF-44E3-9099-C40C66FF867C}">
              <a14:compatExt xmlns:a14="http://schemas.microsoft.com/office/drawing/2010/main" spid="_x0000_s2052"/>
            </a:ext>
            <a:ext uri="{FF2B5EF4-FFF2-40B4-BE49-F238E27FC236}">
              <a16:creationId xmlns:a16="http://schemas.microsoft.com/office/drawing/2014/main" id="{D9408B70-86DB-484A-B6B9-E2F9EE16285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64" name="Drop Down 20" hidden="1">
          <a:extLst>
            <a:ext uri="{63B3BB69-23CF-44E3-9099-C40C66FF867C}">
              <a14:compatExt xmlns:a14="http://schemas.microsoft.com/office/drawing/2010/main" spid="_x0000_s2068"/>
            </a:ext>
            <a:ext uri="{FF2B5EF4-FFF2-40B4-BE49-F238E27FC236}">
              <a16:creationId xmlns:a16="http://schemas.microsoft.com/office/drawing/2014/main" id="{D9C88A6E-55EB-4480-91F6-F4078315EC4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65" name="Drop Down 24" hidden="1">
          <a:extLst>
            <a:ext uri="{63B3BB69-23CF-44E3-9099-C40C66FF867C}">
              <a14:compatExt xmlns:a14="http://schemas.microsoft.com/office/drawing/2010/main" spid="_x0000_s2072"/>
            </a:ext>
            <a:ext uri="{FF2B5EF4-FFF2-40B4-BE49-F238E27FC236}">
              <a16:creationId xmlns:a16="http://schemas.microsoft.com/office/drawing/2014/main" id="{902F620B-5083-4D00-B058-83A29BACD3B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66" name="Drop Down 4" hidden="1">
          <a:extLst>
            <a:ext uri="{63B3BB69-23CF-44E3-9099-C40C66FF867C}">
              <a14:compatExt xmlns:a14="http://schemas.microsoft.com/office/drawing/2010/main" spid="_x0000_s2052"/>
            </a:ext>
            <a:ext uri="{FF2B5EF4-FFF2-40B4-BE49-F238E27FC236}">
              <a16:creationId xmlns:a16="http://schemas.microsoft.com/office/drawing/2014/main" id="{43E0B3EC-58D7-4C16-83C3-376F99B39FD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67" name="Drop Down 4" hidden="1">
          <a:extLst>
            <a:ext uri="{63B3BB69-23CF-44E3-9099-C40C66FF867C}">
              <a14:compatExt xmlns:a14="http://schemas.microsoft.com/office/drawing/2010/main" spid="_x0000_s2052"/>
            </a:ext>
            <a:ext uri="{FF2B5EF4-FFF2-40B4-BE49-F238E27FC236}">
              <a16:creationId xmlns:a16="http://schemas.microsoft.com/office/drawing/2014/main" id="{4435B06A-1A8F-4AC9-A834-24F4048D984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68" name="Drop Down 4" hidden="1">
          <a:extLst>
            <a:ext uri="{63B3BB69-23CF-44E3-9099-C40C66FF867C}">
              <a14:compatExt xmlns:a14="http://schemas.microsoft.com/office/drawing/2010/main" spid="_x0000_s2052"/>
            </a:ext>
            <a:ext uri="{FF2B5EF4-FFF2-40B4-BE49-F238E27FC236}">
              <a16:creationId xmlns:a16="http://schemas.microsoft.com/office/drawing/2014/main" id="{DC1B268B-5C98-4183-A412-50FCB7485AD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69" name="Drop Down 4" hidden="1">
          <a:extLst>
            <a:ext uri="{63B3BB69-23CF-44E3-9099-C40C66FF867C}">
              <a14:compatExt xmlns:a14="http://schemas.microsoft.com/office/drawing/2010/main" spid="_x0000_s2052"/>
            </a:ext>
            <a:ext uri="{FF2B5EF4-FFF2-40B4-BE49-F238E27FC236}">
              <a16:creationId xmlns:a16="http://schemas.microsoft.com/office/drawing/2014/main" id="{9F0775FA-C7CB-4D99-B44D-439097855EF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70" name="Drop Down 4" hidden="1">
          <a:extLst>
            <a:ext uri="{63B3BB69-23CF-44E3-9099-C40C66FF867C}">
              <a14:compatExt xmlns:a14="http://schemas.microsoft.com/office/drawing/2010/main" spid="_x0000_s2052"/>
            </a:ext>
            <a:ext uri="{FF2B5EF4-FFF2-40B4-BE49-F238E27FC236}">
              <a16:creationId xmlns:a16="http://schemas.microsoft.com/office/drawing/2014/main" id="{210F073B-75E4-4F7B-ACA7-BA2FAF8247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71" name="Drop Down 20" hidden="1">
          <a:extLst>
            <a:ext uri="{63B3BB69-23CF-44E3-9099-C40C66FF867C}">
              <a14:compatExt xmlns:a14="http://schemas.microsoft.com/office/drawing/2010/main" spid="_x0000_s2068"/>
            </a:ext>
            <a:ext uri="{FF2B5EF4-FFF2-40B4-BE49-F238E27FC236}">
              <a16:creationId xmlns:a16="http://schemas.microsoft.com/office/drawing/2014/main" id="{06D112DD-8465-49FB-BF48-EE7026F58BD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72" name="Drop Down 24" hidden="1">
          <a:extLst>
            <a:ext uri="{63B3BB69-23CF-44E3-9099-C40C66FF867C}">
              <a14:compatExt xmlns:a14="http://schemas.microsoft.com/office/drawing/2010/main" spid="_x0000_s2072"/>
            </a:ext>
            <a:ext uri="{FF2B5EF4-FFF2-40B4-BE49-F238E27FC236}">
              <a16:creationId xmlns:a16="http://schemas.microsoft.com/office/drawing/2014/main" id="{62076145-F033-4CEA-A361-12262ACFCCD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73" name="Drop Down 4" hidden="1">
          <a:extLst>
            <a:ext uri="{63B3BB69-23CF-44E3-9099-C40C66FF867C}">
              <a14:compatExt xmlns:a14="http://schemas.microsoft.com/office/drawing/2010/main" spid="_x0000_s2052"/>
            </a:ext>
            <a:ext uri="{FF2B5EF4-FFF2-40B4-BE49-F238E27FC236}">
              <a16:creationId xmlns:a16="http://schemas.microsoft.com/office/drawing/2014/main" id="{A79FD887-1613-4B98-96CC-3E1C490F499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74" name="Drop Down 4" hidden="1">
          <a:extLst>
            <a:ext uri="{63B3BB69-23CF-44E3-9099-C40C66FF867C}">
              <a14:compatExt xmlns:a14="http://schemas.microsoft.com/office/drawing/2010/main" spid="_x0000_s2052"/>
            </a:ext>
            <a:ext uri="{FF2B5EF4-FFF2-40B4-BE49-F238E27FC236}">
              <a16:creationId xmlns:a16="http://schemas.microsoft.com/office/drawing/2014/main" id="{472E908E-313D-41B9-A0F7-F9CBFF24FE6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75" name="Drop Down 4" hidden="1">
          <a:extLst>
            <a:ext uri="{63B3BB69-23CF-44E3-9099-C40C66FF867C}">
              <a14:compatExt xmlns:a14="http://schemas.microsoft.com/office/drawing/2010/main" spid="_x0000_s2052"/>
            </a:ext>
            <a:ext uri="{FF2B5EF4-FFF2-40B4-BE49-F238E27FC236}">
              <a16:creationId xmlns:a16="http://schemas.microsoft.com/office/drawing/2014/main" id="{933EC964-E756-477E-803E-222BB7B3FAE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76" name="Drop Down 4" hidden="1">
          <a:extLst>
            <a:ext uri="{63B3BB69-23CF-44E3-9099-C40C66FF867C}">
              <a14:compatExt xmlns:a14="http://schemas.microsoft.com/office/drawing/2010/main" spid="_x0000_s2052"/>
            </a:ext>
            <a:ext uri="{FF2B5EF4-FFF2-40B4-BE49-F238E27FC236}">
              <a16:creationId xmlns:a16="http://schemas.microsoft.com/office/drawing/2014/main" id="{B2E2D26A-2B32-4ABE-A162-495DB2E99DC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77" name="Drop Down 4" hidden="1">
          <a:extLst>
            <a:ext uri="{63B3BB69-23CF-44E3-9099-C40C66FF867C}">
              <a14:compatExt xmlns:a14="http://schemas.microsoft.com/office/drawing/2010/main" spid="_x0000_s2052"/>
            </a:ext>
            <a:ext uri="{FF2B5EF4-FFF2-40B4-BE49-F238E27FC236}">
              <a16:creationId xmlns:a16="http://schemas.microsoft.com/office/drawing/2014/main" id="{5AF4CE84-AC37-420F-9FB3-B225D76D4F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78" name="Drop Down 20" hidden="1">
          <a:extLst>
            <a:ext uri="{63B3BB69-23CF-44E3-9099-C40C66FF867C}">
              <a14:compatExt xmlns:a14="http://schemas.microsoft.com/office/drawing/2010/main" spid="_x0000_s2068"/>
            </a:ext>
            <a:ext uri="{FF2B5EF4-FFF2-40B4-BE49-F238E27FC236}">
              <a16:creationId xmlns:a16="http://schemas.microsoft.com/office/drawing/2014/main" id="{D3786A68-36FD-4DEA-99A9-FFC77FCBCF1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79" name="Drop Down 24" hidden="1">
          <a:extLst>
            <a:ext uri="{63B3BB69-23CF-44E3-9099-C40C66FF867C}">
              <a14:compatExt xmlns:a14="http://schemas.microsoft.com/office/drawing/2010/main" spid="_x0000_s2072"/>
            </a:ext>
            <a:ext uri="{FF2B5EF4-FFF2-40B4-BE49-F238E27FC236}">
              <a16:creationId xmlns:a16="http://schemas.microsoft.com/office/drawing/2014/main" id="{1DF08FC1-0B28-4AF2-86A0-F7B1D07EBF9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80" name="Drop Down 4" hidden="1">
          <a:extLst>
            <a:ext uri="{63B3BB69-23CF-44E3-9099-C40C66FF867C}">
              <a14:compatExt xmlns:a14="http://schemas.microsoft.com/office/drawing/2010/main" spid="_x0000_s2052"/>
            </a:ext>
            <a:ext uri="{FF2B5EF4-FFF2-40B4-BE49-F238E27FC236}">
              <a16:creationId xmlns:a16="http://schemas.microsoft.com/office/drawing/2014/main" id="{6D4E06A4-5BA8-4571-B2A1-5D2CAABE24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81" name="Drop Down 4" hidden="1">
          <a:extLst>
            <a:ext uri="{63B3BB69-23CF-44E3-9099-C40C66FF867C}">
              <a14:compatExt xmlns:a14="http://schemas.microsoft.com/office/drawing/2010/main" spid="_x0000_s2052"/>
            </a:ext>
            <a:ext uri="{FF2B5EF4-FFF2-40B4-BE49-F238E27FC236}">
              <a16:creationId xmlns:a16="http://schemas.microsoft.com/office/drawing/2014/main" id="{AB99259F-435B-4D70-A344-D2463018C13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82" name="Drop Down 4" hidden="1">
          <a:extLst>
            <a:ext uri="{63B3BB69-23CF-44E3-9099-C40C66FF867C}">
              <a14:compatExt xmlns:a14="http://schemas.microsoft.com/office/drawing/2010/main" spid="_x0000_s2052"/>
            </a:ext>
            <a:ext uri="{FF2B5EF4-FFF2-40B4-BE49-F238E27FC236}">
              <a16:creationId xmlns:a16="http://schemas.microsoft.com/office/drawing/2014/main" id="{447DC5EC-77B2-4839-9F27-4C1B5A5375E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83" name="Drop Down 4" hidden="1">
          <a:extLst>
            <a:ext uri="{63B3BB69-23CF-44E3-9099-C40C66FF867C}">
              <a14:compatExt xmlns:a14="http://schemas.microsoft.com/office/drawing/2010/main" spid="_x0000_s2052"/>
            </a:ext>
            <a:ext uri="{FF2B5EF4-FFF2-40B4-BE49-F238E27FC236}">
              <a16:creationId xmlns:a16="http://schemas.microsoft.com/office/drawing/2014/main" id="{AFE8D732-DBC8-4328-BBDB-DCB0CEB21A3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84" name="Drop Down 4" hidden="1">
          <a:extLst>
            <a:ext uri="{63B3BB69-23CF-44E3-9099-C40C66FF867C}">
              <a14:compatExt xmlns:a14="http://schemas.microsoft.com/office/drawing/2010/main" spid="_x0000_s2052"/>
            </a:ext>
            <a:ext uri="{FF2B5EF4-FFF2-40B4-BE49-F238E27FC236}">
              <a16:creationId xmlns:a16="http://schemas.microsoft.com/office/drawing/2014/main" id="{CB270548-6BB2-4622-90E6-2D6F8A4A7D5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85" name="Drop Down 20" hidden="1">
          <a:extLst>
            <a:ext uri="{63B3BB69-23CF-44E3-9099-C40C66FF867C}">
              <a14:compatExt xmlns:a14="http://schemas.microsoft.com/office/drawing/2010/main" spid="_x0000_s2068"/>
            </a:ext>
            <a:ext uri="{FF2B5EF4-FFF2-40B4-BE49-F238E27FC236}">
              <a16:creationId xmlns:a16="http://schemas.microsoft.com/office/drawing/2014/main" id="{5C034000-F9C8-478B-A93A-3E510B23E4F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86" name="Drop Down 24" hidden="1">
          <a:extLst>
            <a:ext uri="{63B3BB69-23CF-44E3-9099-C40C66FF867C}">
              <a14:compatExt xmlns:a14="http://schemas.microsoft.com/office/drawing/2010/main" spid="_x0000_s2072"/>
            </a:ext>
            <a:ext uri="{FF2B5EF4-FFF2-40B4-BE49-F238E27FC236}">
              <a16:creationId xmlns:a16="http://schemas.microsoft.com/office/drawing/2014/main" id="{997964F0-03B4-4133-A655-9461DACBEF3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87" name="Drop Down 4" hidden="1">
          <a:extLst>
            <a:ext uri="{63B3BB69-23CF-44E3-9099-C40C66FF867C}">
              <a14:compatExt xmlns:a14="http://schemas.microsoft.com/office/drawing/2010/main" spid="_x0000_s2052"/>
            </a:ext>
            <a:ext uri="{FF2B5EF4-FFF2-40B4-BE49-F238E27FC236}">
              <a16:creationId xmlns:a16="http://schemas.microsoft.com/office/drawing/2014/main" id="{2C954228-2D76-4DFB-9462-074CBFE3D7E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88" name="Drop Down 4" hidden="1">
          <a:extLst>
            <a:ext uri="{63B3BB69-23CF-44E3-9099-C40C66FF867C}">
              <a14:compatExt xmlns:a14="http://schemas.microsoft.com/office/drawing/2010/main" spid="_x0000_s2052"/>
            </a:ext>
            <a:ext uri="{FF2B5EF4-FFF2-40B4-BE49-F238E27FC236}">
              <a16:creationId xmlns:a16="http://schemas.microsoft.com/office/drawing/2014/main" id="{0E98CBC1-BAD2-4EE4-BBF8-2B5F449F38E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89" name="Drop Down 4" hidden="1">
          <a:extLst>
            <a:ext uri="{63B3BB69-23CF-44E3-9099-C40C66FF867C}">
              <a14:compatExt xmlns:a14="http://schemas.microsoft.com/office/drawing/2010/main" spid="_x0000_s2052"/>
            </a:ext>
            <a:ext uri="{FF2B5EF4-FFF2-40B4-BE49-F238E27FC236}">
              <a16:creationId xmlns:a16="http://schemas.microsoft.com/office/drawing/2014/main" id="{1C1E38D7-277E-4568-8A3B-07F6154F583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90" name="Drop Down 4" hidden="1">
          <a:extLst>
            <a:ext uri="{63B3BB69-23CF-44E3-9099-C40C66FF867C}">
              <a14:compatExt xmlns:a14="http://schemas.microsoft.com/office/drawing/2010/main" spid="_x0000_s2052"/>
            </a:ext>
            <a:ext uri="{FF2B5EF4-FFF2-40B4-BE49-F238E27FC236}">
              <a16:creationId xmlns:a16="http://schemas.microsoft.com/office/drawing/2014/main" id="{25B740D5-8351-413B-9D82-818B168D0EB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91" name="Drop Down 4" hidden="1">
          <a:extLst>
            <a:ext uri="{63B3BB69-23CF-44E3-9099-C40C66FF867C}">
              <a14:compatExt xmlns:a14="http://schemas.microsoft.com/office/drawing/2010/main" spid="_x0000_s2052"/>
            </a:ext>
            <a:ext uri="{FF2B5EF4-FFF2-40B4-BE49-F238E27FC236}">
              <a16:creationId xmlns:a16="http://schemas.microsoft.com/office/drawing/2014/main" id="{F509058E-1F43-4616-BE0A-3D90A45180D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92" name="Drop Down 20" hidden="1">
          <a:extLst>
            <a:ext uri="{63B3BB69-23CF-44E3-9099-C40C66FF867C}">
              <a14:compatExt xmlns:a14="http://schemas.microsoft.com/office/drawing/2010/main" spid="_x0000_s2068"/>
            </a:ext>
            <a:ext uri="{FF2B5EF4-FFF2-40B4-BE49-F238E27FC236}">
              <a16:creationId xmlns:a16="http://schemas.microsoft.com/office/drawing/2014/main" id="{F08DEDCF-36F4-4F12-9DC4-5390C2BD27B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493" name="Drop Down 24" hidden="1">
          <a:extLst>
            <a:ext uri="{63B3BB69-23CF-44E3-9099-C40C66FF867C}">
              <a14:compatExt xmlns:a14="http://schemas.microsoft.com/office/drawing/2010/main" spid="_x0000_s2072"/>
            </a:ext>
            <a:ext uri="{FF2B5EF4-FFF2-40B4-BE49-F238E27FC236}">
              <a16:creationId xmlns:a16="http://schemas.microsoft.com/office/drawing/2014/main" id="{887B2D1D-BB48-448C-ACF6-6FA60B71DAE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94" name="Drop Down 4" hidden="1">
          <a:extLst>
            <a:ext uri="{63B3BB69-23CF-44E3-9099-C40C66FF867C}">
              <a14:compatExt xmlns:a14="http://schemas.microsoft.com/office/drawing/2010/main" spid="_x0000_s2052"/>
            </a:ext>
            <a:ext uri="{FF2B5EF4-FFF2-40B4-BE49-F238E27FC236}">
              <a16:creationId xmlns:a16="http://schemas.microsoft.com/office/drawing/2014/main" id="{BFFD3091-107E-4C48-B040-3914F80DA63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95" name="Drop Down 4" hidden="1">
          <a:extLst>
            <a:ext uri="{63B3BB69-23CF-44E3-9099-C40C66FF867C}">
              <a14:compatExt xmlns:a14="http://schemas.microsoft.com/office/drawing/2010/main" spid="_x0000_s2052"/>
            </a:ext>
            <a:ext uri="{FF2B5EF4-FFF2-40B4-BE49-F238E27FC236}">
              <a16:creationId xmlns:a16="http://schemas.microsoft.com/office/drawing/2014/main" id="{CCF54614-B04F-419F-8C3B-C262CF62B45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96" name="Drop Down 4" hidden="1">
          <a:extLst>
            <a:ext uri="{63B3BB69-23CF-44E3-9099-C40C66FF867C}">
              <a14:compatExt xmlns:a14="http://schemas.microsoft.com/office/drawing/2010/main" spid="_x0000_s2052"/>
            </a:ext>
            <a:ext uri="{FF2B5EF4-FFF2-40B4-BE49-F238E27FC236}">
              <a16:creationId xmlns:a16="http://schemas.microsoft.com/office/drawing/2014/main" id="{328A0712-5705-4E54-8876-04D9AAA35BB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497" name="Drop Down 4" hidden="1">
          <a:extLst>
            <a:ext uri="{63B3BB69-23CF-44E3-9099-C40C66FF867C}">
              <a14:compatExt xmlns:a14="http://schemas.microsoft.com/office/drawing/2010/main" spid="_x0000_s2052"/>
            </a:ext>
            <a:ext uri="{FF2B5EF4-FFF2-40B4-BE49-F238E27FC236}">
              <a16:creationId xmlns:a16="http://schemas.microsoft.com/office/drawing/2014/main" id="{128C9E9A-9387-439D-89AA-6F4B3401D59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498" name="Drop Down 4" hidden="1">
          <a:extLst>
            <a:ext uri="{63B3BB69-23CF-44E3-9099-C40C66FF867C}">
              <a14:compatExt xmlns:a14="http://schemas.microsoft.com/office/drawing/2010/main" spid="_x0000_s2052"/>
            </a:ext>
            <a:ext uri="{FF2B5EF4-FFF2-40B4-BE49-F238E27FC236}">
              <a16:creationId xmlns:a16="http://schemas.microsoft.com/office/drawing/2014/main" id="{83DCEABB-ECF9-46FF-99B1-521937F7800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499" name="Drop Down 20" hidden="1">
          <a:extLst>
            <a:ext uri="{63B3BB69-23CF-44E3-9099-C40C66FF867C}">
              <a14:compatExt xmlns:a14="http://schemas.microsoft.com/office/drawing/2010/main" spid="_x0000_s2068"/>
            </a:ext>
            <a:ext uri="{FF2B5EF4-FFF2-40B4-BE49-F238E27FC236}">
              <a16:creationId xmlns:a16="http://schemas.microsoft.com/office/drawing/2014/main" id="{1A2D2ED7-79B9-4133-95C7-0AEAE9D2D21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00" name="Drop Down 24" hidden="1">
          <a:extLst>
            <a:ext uri="{63B3BB69-23CF-44E3-9099-C40C66FF867C}">
              <a14:compatExt xmlns:a14="http://schemas.microsoft.com/office/drawing/2010/main" spid="_x0000_s2072"/>
            </a:ext>
            <a:ext uri="{FF2B5EF4-FFF2-40B4-BE49-F238E27FC236}">
              <a16:creationId xmlns:a16="http://schemas.microsoft.com/office/drawing/2014/main" id="{B2C1BF32-8B21-4942-ABC5-1200B3C47B7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01" name="Drop Down 4" hidden="1">
          <a:extLst>
            <a:ext uri="{63B3BB69-23CF-44E3-9099-C40C66FF867C}">
              <a14:compatExt xmlns:a14="http://schemas.microsoft.com/office/drawing/2010/main" spid="_x0000_s2052"/>
            </a:ext>
            <a:ext uri="{FF2B5EF4-FFF2-40B4-BE49-F238E27FC236}">
              <a16:creationId xmlns:a16="http://schemas.microsoft.com/office/drawing/2014/main" id="{11ADD712-DBD2-45C4-8C4C-7AAB3FE10C2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02" name="Drop Down 4" hidden="1">
          <a:extLst>
            <a:ext uri="{63B3BB69-23CF-44E3-9099-C40C66FF867C}">
              <a14:compatExt xmlns:a14="http://schemas.microsoft.com/office/drawing/2010/main" spid="_x0000_s2052"/>
            </a:ext>
            <a:ext uri="{FF2B5EF4-FFF2-40B4-BE49-F238E27FC236}">
              <a16:creationId xmlns:a16="http://schemas.microsoft.com/office/drawing/2014/main" id="{90C06DBE-AD66-425A-89DD-BCD0C6AD51C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03" name="Drop Down 4" hidden="1">
          <a:extLst>
            <a:ext uri="{63B3BB69-23CF-44E3-9099-C40C66FF867C}">
              <a14:compatExt xmlns:a14="http://schemas.microsoft.com/office/drawing/2010/main" spid="_x0000_s2052"/>
            </a:ext>
            <a:ext uri="{FF2B5EF4-FFF2-40B4-BE49-F238E27FC236}">
              <a16:creationId xmlns:a16="http://schemas.microsoft.com/office/drawing/2014/main" id="{C18FBC6A-1233-4CBA-B82A-0255784C3D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04" name="Drop Down 4" hidden="1">
          <a:extLst>
            <a:ext uri="{63B3BB69-23CF-44E3-9099-C40C66FF867C}">
              <a14:compatExt xmlns:a14="http://schemas.microsoft.com/office/drawing/2010/main" spid="_x0000_s2052"/>
            </a:ext>
            <a:ext uri="{FF2B5EF4-FFF2-40B4-BE49-F238E27FC236}">
              <a16:creationId xmlns:a16="http://schemas.microsoft.com/office/drawing/2014/main" id="{96F9C04C-34B8-4202-A45F-56C610EFFD0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05" name="Drop Down 4" hidden="1">
          <a:extLst>
            <a:ext uri="{63B3BB69-23CF-44E3-9099-C40C66FF867C}">
              <a14:compatExt xmlns:a14="http://schemas.microsoft.com/office/drawing/2010/main" spid="_x0000_s2052"/>
            </a:ext>
            <a:ext uri="{FF2B5EF4-FFF2-40B4-BE49-F238E27FC236}">
              <a16:creationId xmlns:a16="http://schemas.microsoft.com/office/drawing/2014/main" id="{FE006C60-F07E-4A12-8071-F96A96466AC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06" name="Drop Down 20" hidden="1">
          <a:extLst>
            <a:ext uri="{63B3BB69-23CF-44E3-9099-C40C66FF867C}">
              <a14:compatExt xmlns:a14="http://schemas.microsoft.com/office/drawing/2010/main" spid="_x0000_s2068"/>
            </a:ext>
            <a:ext uri="{FF2B5EF4-FFF2-40B4-BE49-F238E27FC236}">
              <a16:creationId xmlns:a16="http://schemas.microsoft.com/office/drawing/2014/main" id="{92C489ED-30E9-409E-B077-E68BADCDE0B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07" name="Drop Down 24" hidden="1">
          <a:extLst>
            <a:ext uri="{63B3BB69-23CF-44E3-9099-C40C66FF867C}">
              <a14:compatExt xmlns:a14="http://schemas.microsoft.com/office/drawing/2010/main" spid="_x0000_s2072"/>
            </a:ext>
            <a:ext uri="{FF2B5EF4-FFF2-40B4-BE49-F238E27FC236}">
              <a16:creationId xmlns:a16="http://schemas.microsoft.com/office/drawing/2014/main" id="{000D6445-4A11-484B-8152-4FC092153BB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08" name="Drop Down 4" hidden="1">
          <a:extLst>
            <a:ext uri="{63B3BB69-23CF-44E3-9099-C40C66FF867C}">
              <a14:compatExt xmlns:a14="http://schemas.microsoft.com/office/drawing/2010/main" spid="_x0000_s2052"/>
            </a:ext>
            <a:ext uri="{FF2B5EF4-FFF2-40B4-BE49-F238E27FC236}">
              <a16:creationId xmlns:a16="http://schemas.microsoft.com/office/drawing/2014/main" id="{AD077080-8C72-4A67-9C0E-720CF44B424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09" name="Drop Down 4" hidden="1">
          <a:extLst>
            <a:ext uri="{63B3BB69-23CF-44E3-9099-C40C66FF867C}">
              <a14:compatExt xmlns:a14="http://schemas.microsoft.com/office/drawing/2010/main" spid="_x0000_s2052"/>
            </a:ext>
            <a:ext uri="{FF2B5EF4-FFF2-40B4-BE49-F238E27FC236}">
              <a16:creationId xmlns:a16="http://schemas.microsoft.com/office/drawing/2014/main" id="{3CCFD9D5-90C7-4C98-9029-DCD70F329C8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10" name="Drop Down 4" hidden="1">
          <a:extLst>
            <a:ext uri="{63B3BB69-23CF-44E3-9099-C40C66FF867C}">
              <a14:compatExt xmlns:a14="http://schemas.microsoft.com/office/drawing/2010/main" spid="_x0000_s2052"/>
            </a:ext>
            <a:ext uri="{FF2B5EF4-FFF2-40B4-BE49-F238E27FC236}">
              <a16:creationId xmlns:a16="http://schemas.microsoft.com/office/drawing/2014/main" id="{30526C93-F6B6-4D1D-9D71-0BA569EF275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11" name="Drop Down 4" hidden="1">
          <a:extLst>
            <a:ext uri="{63B3BB69-23CF-44E3-9099-C40C66FF867C}">
              <a14:compatExt xmlns:a14="http://schemas.microsoft.com/office/drawing/2010/main" spid="_x0000_s2052"/>
            </a:ext>
            <a:ext uri="{FF2B5EF4-FFF2-40B4-BE49-F238E27FC236}">
              <a16:creationId xmlns:a16="http://schemas.microsoft.com/office/drawing/2014/main" id="{BFFE375A-437E-4F6C-80B2-AD6ECA24B17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12" name="Drop Down 4" hidden="1">
          <a:extLst>
            <a:ext uri="{63B3BB69-23CF-44E3-9099-C40C66FF867C}">
              <a14:compatExt xmlns:a14="http://schemas.microsoft.com/office/drawing/2010/main" spid="_x0000_s2052"/>
            </a:ext>
            <a:ext uri="{FF2B5EF4-FFF2-40B4-BE49-F238E27FC236}">
              <a16:creationId xmlns:a16="http://schemas.microsoft.com/office/drawing/2014/main" id="{E2BF1FFA-E959-4236-84D8-6D441728C7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13" name="Drop Down 20" hidden="1">
          <a:extLst>
            <a:ext uri="{63B3BB69-23CF-44E3-9099-C40C66FF867C}">
              <a14:compatExt xmlns:a14="http://schemas.microsoft.com/office/drawing/2010/main" spid="_x0000_s2068"/>
            </a:ext>
            <a:ext uri="{FF2B5EF4-FFF2-40B4-BE49-F238E27FC236}">
              <a16:creationId xmlns:a16="http://schemas.microsoft.com/office/drawing/2014/main" id="{5EFD2839-849F-478E-BDE5-3CFDFDB40B6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14" name="Drop Down 24" hidden="1">
          <a:extLst>
            <a:ext uri="{63B3BB69-23CF-44E3-9099-C40C66FF867C}">
              <a14:compatExt xmlns:a14="http://schemas.microsoft.com/office/drawing/2010/main" spid="_x0000_s2072"/>
            </a:ext>
            <a:ext uri="{FF2B5EF4-FFF2-40B4-BE49-F238E27FC236}">
              <a16:creationId xmlns:a16="http://schemas.microsoft.com/office/drawing/2014/main" id="{2702E465-B71E-4DD3-96AA-66B934C39DE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15" name="Drop Down 4" hidden="1">
          <a:extLst>
            <a:ext uri="{63B3BB69-23CF-44E3-9099-C40C66FF867C}">
              <a14:compatExt xmlns:a14="http://schemas.microsoft.com/office/drawing/2010/main" spid="_x0000_s2052"/>
            </a:ext>
            <a:ext uri="{FF2B5EF4-FFF2-40B4-BE49-F238E27FC236}">
              <a16:creationId xmlns:a16="http://schemas.microsoft.com/office/drawing/2014/main" id="{73F6FFFA-C6CA-4773-9211-BF4AB7849C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16" name="Drop Down 4" hidden="1">
          <a:extLst>
            <a:ext uri="{63B3BB69-23CF-44E3-9099-C40C66FF867C}">
              <a14:compatExt xmlns:a14="http://schemas.microsoft.com/office/drawing/2010/main" spid="_x0000_s2052"/>
            </a:ext>
            <a:ext uri="{FF2B5EF4-FFF2-40B4-BE49-F238E27FC236}">
              <a16:creationId xmlns:a16="http://schemas.microsoft.com/office/drawing/2014/main" id="{B17E9123-13E5-4C24-8446-4FA87D1423B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17" name="Drop Down 4" hidden="1">
          <a:extLst>
            <a:ext uri="{63B3BB69-23CF-44E3-9099-C40C66FF867C}">
              <a14:compatExt xmlns:a14="http://schemas.microsoft.com/office/drawing/2010/main" spid="_x0000_s2052"/>
            </a:ext>
            <a:ext uri="{FF2B5EF4-FFF2-40B4-BE49-F238E27FC236}">
              <a16:creationId xmlns:a16="http://schemas.microsoft.com/office/drawing/2014/main" id="{CF927A41-627D-4A8B-832D-4FBA0300A5E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18" name="Drop Down 4" hidden="1">
          <a:extLst>
            <a:ext uri="{63B3BB69-23CF-44E3-9099-C40C66FF867C}">
              <a14:compatExt xmlns:a14="http://schemas.microsoft.com/office/drawing/2010/main" spid="_x0000_s2052"/>
            </a:ext>
            <a:ext uri="{FF2B5EF4-FFF2-40B4-BE49-F238E27FC236}">
              <a16:creationId xmlns:a16="http://schemas.microsoft.com/office/drawing/2014/main" id="{02CB1096-5A48-4532-B3AC-4F60CE3EF14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19" name="Drop Down 4" hidden="1">
          <a:extLst>
            <a:ext uri="{63B3BB69-23CF-44E3-9099-C40C66FF867C}">
              <a14:compatExt xmlns:a14="http://schemas.microsoft.com/office/drawing/2010/main" spid="_x0000_s2052"/>
            </a:ext>
            <a:ext uri="{FF2B5EF4-FFF2-40B4-BE49-F238E27FC236}">
              <a16:creationId xmlns:a16="http://schemas.microsoft.com/office/drawing/2014/main" id="{6EEBAFC9-3F4D-4074-A0F6-15ACB4E1EB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20" name="Drop Down 20" hidden="1">
          <a:extLst>
            <a:ext uri="{63B3BB69-23CF-44E3-9099-C40C66FF867C}">
              <a14:compatExt xmlns:a14="http://schemas.microsoft.com/office/drawing/2010/main" spid="_x0000_s2068"/>
            </a:ext>
            <a:ext uri="{FF2B5EF4-FFF2-40B4-BE49-F238E27FC236}">
              <a16:creationId xmlns:a16="http://schemas.microsoft.com/office/drawing/2014/main" id="{491D23DC-07B6-445F-A791-248C1E4E814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21" name="Drop Down 24" hidden="1">
          <a:extLst>
            <a:ext uri="{63B3BB69-23CF-44E3-9099-C40C66FF867C}">
              <a14:compatExt xmlns:a14="http://schemas.microsoft.com/office/drawing/2010/main" spid="_x0000_s2072"/>
            </a:ext>
            <a:ext uri="{FF2B5EF4-FFF2-40B4-BE49-F238E27FC236}">
              <a16:creationId xmlns:a16="http://schemas.microsoft.com/office/drawing/2014/main" id="{4E3495F2-1957-41A4-85FE-19DBD47D854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22" name="Drop Down 4" hidden="1">
          <a:extLst>
            <a:ext uri="{63B3BB69-23CF-44E3-9099-C40C66FF867C}">
              <a14:compatExt xmlns:a14="http://schemas.microsoft.com/office/drawing/2010/main" spid="_x0000_s2052"/>
            </a:ext>
            <a:ext uri="{FF2B5EF4-FFF2-40B4-BE49-F238E27FC236}">
              <a16:creationId xmlns:a16="http://schemas.microsoft.com/office/drawing/2014/main" id="{D016935A-546E-47A7-95E4-CF8258E6868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23" name="Drop Down 4" hidden="1">
          <a:extLst>
            <a:ext uri="{63B3BB69-23CF-44E3-9099-C40C66FF867C}">
              <a14:compatExt xmlns:a14="http://schemas.microsoft.com/office/drawing/2010/main" spid="_x0000_s2052"/>
            </a:ext>
            <a:ext uri="{FF2B5EF4-FFF2-40B4-BE49-F238E27FC236}">
              <a16:creationId xmlns:a16="http://schemas.microsoft.com/office/drawing/2014/main" id="{947B7146-8AB5-4F9A-B8A8-432C79BA2C9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24" name="Drop Down 4" hidden="1">
          <a:extLst>
            <a:ext uri="{63B3BB69-23CF-44E3-9099-C40C66FF867C}">
              <a14:compatExt xmlns:a14="http://schemas.microsoft.com/office/drawing/2010/main" spid="_x0000_s2052"/>
            </a:ext>
            <a:ext uri="{FF2B5EF4-FFF2-40B4-BE49-F238E27FC236}">
              <a16:creationId xmlns:a16="http://schemas.microsoft.com/office/drawing/2014/main" id="{146257CC-ABA1-479A-B6B2-6C04DD79A99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25" name="Drop Down 4" hidden="1">
          <a:extLst>
            <a:ext uri="{63B3BB69-23CF-44E3-9099-C40C66FF867C}">
              <a14:compatExt xmlns:a14="http://schemas.microsoft.com/office/drawing/2010/main" spid="_x0000_s2052"/>
            </a:ext>
            <a:ext uri="{FF2B5EF4-FFF2-40B4-BE49-F238E27FC236}">
              <a16:creationId xmlns:a16="http://schemas.microsoft.com/office/drawing/2014/main" id="{29C46CEB-7BF7-4BE8-B5C7-8119FB31D05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26" name="Drop Down 4" hidden="1">
          <a:extLst>
            <a:ext uri="{63B3BB69-23CF-44E3-9099-C40C66FF867C}">
              <a14:compatExt xmlns:a14="http://schemas.microsoft.com/office/drawing/2010/main" spid="_x0000_s2052"/>
            </a:ext>
            <a:ext uri="{FF2B5EF4-FFF2-40B4-BE49-F238E27FC236}">
              <a16:creationId xmlns:a16="http://schemas.microsoft.com/office/drawing/2014/main" id="{D0848BD5-124C-404F-BF5A-0B4C4DFB7FF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27" name="Drop Down 20" hidden="1">
          <a:extLst>
            <a:ext uri="{63B3BB69-23CF-44E3-9099-C40C66FF867C}">
              <a14:compatExt xmlns:a14="http://schemas.microsoft.com/office/drawing/2010/main" spid="_x0000_s2068"/>
            </a:ext>
            <a:ext uri="{FF2B5EF4-FFF2-40B4-BE49-F238E27FC236}">
              <a16:creationId xmlns:a16="http://schemas.microsoft.com/office/drawing/2014/main" id="{938256DF-F737-438F-9321-79AD904B4BC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28" name="Drop Down 24" hidden="1">
          <a:extLst>
            <a:ext uri="{63B3BB69-23CF-44E3-9099-C40C66FF867C}">
              <a14:compatExt xmlns:a14="http://schemas.microsoft.com/office/drawing/2010/main" spid="_x0000_s2072"/>
            </a:ext>
            <a:ext uri="{FF2B5EF4-FFF2-40B4-BE49-F238E27FC236}">
              <a16:creationId xmlns:a16="http://schemas.microsoft.com/office/drawing/2014/main" id="{B1AF23E3-38E9-4170-BC67-72B44482FA8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29" name="Drop Down 4" hidden="1">
          <a:extLst>
            <a:ext uri="{63B3BB69-23CF-44E3-9099-C40C66FF867C}">
              <a14:compatExt xmlns:a14="http://schemas.microsoft.com/office/drawing/2010/main" spid="_x0000_s2052"/>
            </a:ext>
            <a:ext uri="{FF2B5EF4-FFF2-40B4-BE49-F238E27FC236}">
              <a16:creationId xmlns:a16="http://schemas.microsoft.com/office/drawing/2014/main" id="{EBBCA954-FD02-438B-B0C0-150F04FB1F7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30" name="Drop Down 4" hidden="1">
          <a:extLst>
            <a:ext uri="{63B3BB69-23CF-44E3-9099-C40C66FF867C}">
              <a14:compatExt xmlns:a14="http://schemas.microsoft.com/office/drawing/2010/main" spid="_x0000_s2052"/>
            </a:ext>
            <a:ext uri="{FF2B5EF4-FFF2-40B4-BE49-F238E27FC236}">
              <a16:creationId xmlns:a16="http://schemas.microsoft.com/office/drawing/2014/main" id="{C11FCAEA-7A96-42AB-953A-2B4AC1BD89B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31" name="Drop Down 4" hidden="1">
          <a:extLst>
            <a:ext uri="{63B3BB69-23CF-44E3-9099-C40C66FF867C}">
              <a14:compatExt xmlns:a14="http://schemas.microsoft.com/office/drawing/2010/main" spid="_x0000_s2052"/>
            </a:ext>
            <a:ext uri="{FF2B5EF4-FFF2-40B4-BE49-F238E27FC236}">
              <a16:creationId xmlns:a16="http://schemas.microsoft.com/office/drawing/2014/main" id="{A1229637-EE3F-4F72-989E-E313F1CDAC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32" name="Drop Down 4" hidden="1">
          <a:extLst>
            <a:ext uri="{63B3BB69-23CF-44E3-9099-C40C66FF867C}">
              <a14:compatExt xmlns:a14="http://schemas.microsoft.com/office/drawing/2010/main" spid="_x0000_s2052"/>
            </a:ext>
            <a:ext uri="{FF2B5EF4-FFF2-40B4-BE49-F238E27FC236}">
              <a16:creationId xmlns:a16="http://schemas.microsoft.com/office/drawing/2014/main" id="{DA1D1641-183C-4932-A583-55EB22B3AEE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33" name="Drop Down 4" hidden="1">
          <a:extLst>
            <a:ext uri="{63B3BB69-23CF-44E3-9099-C40C66FF867C}">
              <a14:compatExt xmlns:a14="http://schemas.microsoft.com/office/drawing/2010/main" spid="_x0000_s2052"/>
            </a:ext>
            <a:ext uri="{FF2B5EF4-FFF2-40B4-BE49-F238E27FC236}">
              <a16:creationId xmlns:a16="http://schemas.microsoft.com/office/drawing/2014/main" id="{DE6F34E4-616A-4203-BD10-6B2388F87FF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34" name="Drop Down 20" hidden="1">
          <a:extLst>
            <a:ext uri="{63B3BB69-23CF-44E3-9099-C40C66FF867C}">
              <a14:compatExt xmlns:a14="http://schemas.microsoft.com/office/drawing/2010/main" spid="_x0000_s2068"/>
            </a:ext>
            <a:ext uri="{FF2B5EF4-FFF2-40B4-BE49-F238E27FC236}">
              <a16:creationId xmlns:a16="http://schemas.microsoft.com/office/drawing/2014/main" id="{B48A5677-4E96-4D9C-96BA-8F3590125DD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35" name="Drop Down 24" hidden="1">
          <a:extLst>
            <a:ext uri="{63B3BB69-23CF-44E3-9099-C40C66FF867C}">
              <a14:compatExt xmlns:a14="http://schemas.microsoft.com/office/drawing/2010/main" spid="_x0000_s2072"/>
            </a:ext>
            <a:ext uri="{FF2B5EF4-FFF2-40B4-BE49-F238E27FC236}">
              <a16:creationId xmlns:a16="http://schemas.microsoft.com/office/drawing/2014/main" id="{25E8B86D-E112-43D2-97BF-7C34440240C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36" name="Drop Down 4" hidden="1">
          <a:extLst>
            <a:ext uri="{63B3BB69-23CF-44E3-9099-C40C66FF867C}">
              <a14:compatExt xmlns:a14="http://schemas.microsoft.com/office/drawing/2010/main" spid="_x0000_s2052"/>
            </a:ext>
            <a:ext uri="{FF2B5EF4-FFF2-40B4-BE49-F238E27FC236}">
              <a16:creationId xmlns:a16="http://schemas.microsoft.com/office/drawing/2014/main" id="{BB474A40-43F3-4EE9-97FB-3C85CEBCE73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37" name="Drop Down 4" hidden="1">
          <a:extLst>
            <a:ext uri="{63B3BB69-23CF-44E3-9099-C40C66FF867C}">
              <a14:compatExt xmlns:a14="http://schemas.microsoft.com/office/drawing/2010/main" spid="_x0000_s2052"/>
            </a:ext>
            <a:ext uri="{FF2B5EF4-FFF2-40B4-BE49-F238E27FC236}">
              <a16:creationId xmlns:a16="http://schemas.microsoft.com/office/drawing/2014/main" id="{D9AE09EF-40FB-4904-B580-CC1D450F852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38" name="Drop Down 4" hidden="1">
          <a:extLst>
            <a:ext uri="{63B3BB69-23CF-44E3-9099-C40C66FF867C}">
              <a14:compatExt xmlns:a14="http://schemas.microsoft.com/office/drawing/2010/main" spid="_x0000_s2052"/>
            </a:ext>
            <a:ext uri="{FF2B5EF4-FFF2-40B4-BE49-F238E27FC236}">
              <a16:creationId xmlns:a16="http://schemas.microsoft.com/office/drawing/2014/main" id="{CBDEEC49-9C90-49A1-BE38-6E58F26D7AD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39" name="Drop Down 4" hidden="1">
          <a:extLst>
            <a:ext uri="{63B3BB69-23CF-44E3-9099-C40C66FF867C}">
              <a14:compatExt xmlns:a14="http://schemas.microsoft.com/office/drawing/2010/main" spid="_x0000_s2052"/>
            </a:ext>
            <a:ext uri="{FF2B5EF4-FFF2-40B4-BE49-F238E27FC236}">
              <a16:creationId xmlns:a16="http://schemas.microsoft.com/office/drawing/2014/main" id="{C878043C-27CD-418D-B5C5-F82ED78C75C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40" name="Drop Down 4" hidden="1">
          <a:extLst>
            <a:ext uri="{63B3BB69-23CF-44E3-9099-C40C66FF867C}">
              <a14:compatExt xmlns:a14="http://schemas.microsoft.com/office/drawing/2010/main" spid="_x0000_s2052"/>
            </a:ext>
            <a:ext uri="{FF2B5EF4-FFF2-40B4-BE49-F238E27FC236}">
              <a16:creationId xmlns:a16="http://schemas.microsoft.com/office/drawing/2014/main" id="{8C40F227-45A6-445A-8D21-DFD2E701117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41" name="Drop Down 20" hidden="1">
          <a:extLst>
            <a:ext uri="{63B3BB69-23CF-44E3-9099-C40C66FF867C}">
              <a14:compatExt xmlns:a14="http://schemas.microsoft.com/office/drawing/2010/main" spid="_x0000_s2068"/>
            </a:ext>
            <a:ext uri="{FF2B5EF4-FFF2-40B4-BE49-F238E27FC236}">
              <a16:creationId xmlns:a16="http://schemas.microsoft.com/office/drawing/2014/main" id="{FE04393A-59B4-4226-94F0-2D6BDDD5FA1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42" name="Drop Down 24" hidden="1">
          <a:extLst>
            <a:ext uri="{63B3BB69-23CF-44E3-9099-C40C66FF867C}">
              <a14:compatExt xmlns:a14="http://schemas.microsoft.com/office/drawing/2010/main" spid="_x0000_s2072"/>
            </a:ext>
            <a:ext uri="{FF2B5EF4-FFF2-40B4-BE49-F238E27FC236}">
              <a16:creationId xmlns:a16="http://schemas.microsoft.com/office/drawing/2014/main" id="{4B1A092E-9AD8-4555-831D-F22B0C128AA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43" name="Drop Down 4" hidden="1">
          <a:extLst>
            <a:ext uri="{63B3BB69-23CF-44E3-9099-C40C66FF867C}">
              <a14:compatExt xmlns:a14="http://schemas.microsoft.com/office/drawing/2010/main" spid="_x0000_s2052"/>
            </a:ext>
            <a:ext uri="{FF2B5EF4-FFF2-40B4-BE49-F238E27FC236}">
              <a16:creationId xmlns:a16="http://schemas.microsoft.com/office/drawing/2014/main" id="{194CF525-590F-4EC2-B80A-9D42CA4D748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44" name="Drop Down 4" hidden="1">
          <a:extLst>
            <a:ext uri="{63B3BB69-23CF-44E3-9099-C40C66FF867C}">
              <a14:compatExt xmlns:a14="http://schemas.microsoft.com/office/drawing/2010/main" spid="_x0000_s2052"/>
            </a:ext>
            <a:ext uri="{FF2B5EF4-FFF2-40B4-BE49-F238E27FC236}">
              <a16:creationId xmlns:a16="http://schemas.microsoft.com/office/drawing/2014/main" id="{48E9C018-8B5E-4A60-BD42-EF52792728D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45" name="Drop Down 4" hidden="1">
          <a:extLst>
            <a:ext uri="{63B3BB69-23CF-44E3-9099-C40C66FF867C}">
              <a14:compatExt xmlns:a14="http://schemas.microsoft.com/office/drawing/2010/main" spid="_x0000_s2052"/>
            </a:ext>
            <a:ext uri="{FF2B5EF4-FFF2-40B4-BE49-F238E27FC236}">
              <a16:creationId xmlns:a16="http://schemas.microsoft.com/office/drawing/2014/main" id="{FA341CD3-6F85-4253-9E6C-15BC5FE883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46" name="Drop Down 4" hidden="1">
          <a:extLst>
            <a:ext uri="{63B3BB69-23CF-44E3-9099-C40C66FF867C}">
              <a14:compatExt xmlns:a14="http://schemas.microsoft.com/office/drawing/2010/main" spid="_x0000_s2052"/>
            </a:ext>
            <a:ext uri="{FF2B5EF4-FFF2-40B4-BE49-F238E27FC236}">
              <a16:creationId xmlns:a16="http://schemas.microsoft.com/office/drawing/2014/main" id="{AD58DAE9-7D34-4B70-AB07-4185F1DC288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47" name="Drop Down 4" hidden="1">
          <a:extLst>
            <a:ext uri="{63B3BB69-23CF-44E3-9099-C40C66FF867C}">
              <a14:compatExt xmlns:a14="http://schemas.microsoft.com/office/drawing/2010/main" spid="_x0000_s2052"/>
            </a:ext>
            <a:ext uri="{FF2B5EF4-FFF2-40B4-BE49-F238E27FC236}">
              <a16:creationId xmlns:a16="http://schemas.microsoft.com/office/drawing/2014/main" id="{9A52B62E-E728-40C2-8DCD-6D858EF9B95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48" name="Drop Down 20" hidden="1">
          <a:extLst>
            <a:ext uri="{63B3BB69-23CF-44E3-9099-C40C66FF867C}">
              <a14:compatExt xmlns:a14="http://schemas.microsoft.com/office/drawing/2010/main" spid="_x0000_s2068"/>
            </a:ext>
            <a:ext uri="{FF2B5EF4-FFF2-40B4-BE49-F238E27FC236}">
              <a16:creationId xmlns:a16="http://schemas.microsoft.com/office/drawing/2014/main" id="{69F80497-F3DA-4D03-A568-CC4721CE415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49" name="Drop Down 24" hidden="1">
          <a:extLst>
            <a:ext uri="{63B3BB69-23CF-44E3-9099-C40C66FF867C}">
              <a14:compatExt xmlns:a14="http://schemas.microsoft.com/office/drawing/2010/main" spid="_x0000_s2072"/>
            </a:ext>
            <a:ext uri="{FF2B5EF4-FFF2-40B4-BE49-F238E27FC236}">
              <a16:creationId xmlns:a16="http://schemas.microsoft.com/office/drawing/2014/main" id="{1D90BB53-8786-4949-8243-2067417E349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50" name="Drop Down 4" hidden="1">
          <a:extLst>
            <a:ext uri="{63B3BB69-23CF-44E3-9099-C40C66FF867C}">
              <a14:compatExt xmlns:a14="http://schemas.microsoft.com/office/drawing/2010/main" spid="_x0000_s2052"/>
            </a:ext>
            <a:ext uri="{FF2B5EF4-FFF2-40B4-BE49-F238E27FC236}">
              <a16:creationId xmlns:a16="http://schemas.microsoft.com/office/drawing/2014/main" id="{4B2AB895-388B-4041-9542-AA8A694E692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51" name="Drop Down 4" hidden="1">
          <a:extLst>
            <a:ext uri="{63B3BB69-23CF-44E3-9099-C40C66FF867C}">
              <a14:compatExt xmlns:a14="http://schemas.microsoft.com/office/drawing/2010/main" spid="_x0000_s2052"/>
            </a:ext>
            <a:ext uri="{FF2B5EF4-FFF2-40B4-BE49-F238E27FC236}">
              <a16:creationId xmlns:a16="http://schemas.microsoft.com/office/drawing/2014/main" id="{BA483723-2FB7-4926-95B9-08B05B293FD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52" name="Drop Down 4" hidden="1">
          <a:extLst>
            <a:ext uri="{63B3BB69-23CF-44E3-9099-C40C66FF867C}">
              <a14:compatExt xmlns:a14="http://schemas.microsoft.com/office/drawing/2010/main" spid="_x0000_s2052"/>
            </a:ext>
            <a:ext uri="{FF2B5EF4-FFF2-40B4-BE49-F238E27FC236}">
              <a16:creationId xmlns:a16="http://schemas.microsoft.com/office/drawing/2014/main" id="{6862FDC5-FE13-4D13-BFC1-BCEBC3BE199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53" name="Drop Down 4" hidden="1">
          <a:extLst>
            <a:ext uri="{63B3BB69-23CF-44E3-9099-C40C66FF867C}">
              <a14:compatExt xmlns:a14="http://schemas.microsoft.com/office/drawing/2010/main" spid="_x0000_s2052"/>
            </a:ext>
            <a:ext uri="{FF2B5EF4-FFF2-40B4-BE49-F238E27FC236}">
              <a16:creationId xmlns:a16="http://schemas.microsoft.com/office/drawing/2014/main" id="{BDC1AB35-C4BE-4E57-9FD4-9E62A474B78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54" name="Drop Down 4" hidden="1">
          <a:extLst>
            <a:ext uri="{63B3BB69-23CF-44E3-9099-C40C66FF867C}">
              <a14:compatExt xmlns:a14="http://schemas.microsoft.com/office/drawing/2010/main" spid="_x0000_s2052"/>
            </a:ext>
            <a:ext uri="{FF2B5EF4-FFF2-40B4-BE49-F238E27FC236}">
              <a16:creationId xmlns:a16="http://schemas.microsoft.com/office/drawing/2014/main" id="{EADD1A01-24F1-434D-AC7A-3E4A08B7CB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55" name="Drop Down 20" hidden="1">
          <a:extLst>
            <a:ext uri="{63B3BB69-23CF-44E3-9099-C40C66FF867C}">
              <a14:compatExt xmlns:a14="http://schemas.microsoft.com/office/drawing/2010/main" spid="_x0000_s2068"/>
            </a:ext>
            <a:ext uri="{FF2B5EF4-FFF2-40B4-BE49-F238E27FC236}">
              <a16:creationId xmlns:a16="http://schemas.microsoft.com/office/drawing/2014/main" id="{6C5799AE-9175-4F16-87FE-4032D7EC0FA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56" name="Drop Down 24" hidden="1">
          <a:extLst>
            <a:ext uri="{63B3BB69-23CF-44E3-9099-C40C66FF867C}">
              <a14:compatExt xmlns:a14="http://schemas.microsoft.com/office/drawing/2010/main" spid="_x0000_s2072"/>
            </a:ext>
            <a:ext uri="{FF2B5EF4-FFF2-40B4-BE49-F238E27FC236}">
              <a16:creationId xmlns:a16="http://schemas.microsoft.com/office/drawing/2014/main" id="{10F911CE-CA1D-4951-8B3F-49C96A0D87C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57" name="Drop Down 4" hidden="1">
          <a:extLst>
            <a:ext uri="{63B3BB69-23CF-44E3-9099-C40C66FF867C}">
              <a14:compatExt xmlns:a14="http://schemas.microsoft.com/office/drawing/2010/main" spid="_x0000_s2052"/>
            </a:ext>
            <a:ext uri="{FF2B5EF4-FFF2-40B4-BE49-F238E27FC236}">
              <a16:creationId xmlns:a16="http://schemas.microsoft.com/office/drawing/2014/main" id="{155CE821-2C10-4FC8-B25A-5B515222A55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58" name="Drop Down 4" hidden="1">
          <a:extLst>
            <a:ext uri="{63B3BB69-23CF-44E3-9099-C40C66FF867C}">
              <a14:compatExt xmlns:a14="http://schemas.microsoft.com/office/drawing/2010/main" spid="_x0000_s2052"/>
            </a:ext>
            <a:ext uri="{FF2B5EF4-FFF2-40B4-BE49-F238E27FC236}">
              <a16:creationId xmlns:a16="http://schemas.microsoft.com/office/drawing/2014/main" id="{9554B06D-7B8E-40ED-93C2-3E3BF111D66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59" name="Drop Down 4" hidden="1">
          <a:extLst>
            <a:ext uri="{63B3BB69-23CF-44E3-9099-C40C66FF867C}">
              <a14:compatExt xmlns:a14="http://schemas.microsoft.com/office/drawing/2010/main" spid="_x0000_s2052"/>
            </a:ext>
            <a:ext uri="{FF2B5EF4-FFF2-40B4-BE49-F238E27FC236}">
              <a16:creationId xmlns:a16="http://schemas.microsoft.com/office/drawing/2014/main" id="{8F1C7D27-2D1C-4468-A455-2EC04342916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60" name="Drop Down 4" hidden="1">
          <a:extLst>
            <a:ext uri="{63B3BB69-23CF-44E3-9099-C40C66FF867C}">
              <a14:compatExt xmlns:a14="http://schemas.microsoft.com/office/drawing/2010/main" spid="_x0000_s2052"/>
            </a:ext>
            <a:ext uri="{FF2B5EF4-FFF2-40B4-BE49-F238E27FC236}">
              <a16:creationId xmlns:a16="http://schemas.microsoft.com/office/drawing/2014/main" id="{BAC30020-66D2-4BA8-9E5C-406BD4306B0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61" name="Drop Down 4" hidden="1">
          <a:extLst>
            <a:ext uri="{63B3BB69-23CF-44E3-9099-C40C66FF867C}">
              <a14:compatExt xmlns:a14="http://schemas.microsoft.com/office/drawing/2010/main" spid="_x0000_s2052"/>
            </a:ext>
            <a:ext uri="{FF2B5EF4-FFF2-40B4-BE49-F238E27FC236}">
              <a16:creationId xmlns:a16="http://schemas.microsoft.com/office/drawing/2014/main" id="{51C6A325-0B0D-4BC1-8B76-FB215B22DEE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62" name="Drop Down 20" hidden="1">
          <a:extLst>
            <a:ext uri="{63B3BB69-23CF-44E3-9099-C40C66FF867C}">
              <a14:compatExt xmlns:a14="http://schemas.microsoft.com/office/drawing/2010/main" spid="_x0000_s2068"/>
            </a:ext>
            <a:ext uri="{FF2B5EF4-FFF2-40B4-BE49-F238E27FC236}">
              <a16:creationId xmlns:a16="http://schemas.microsoft.com/office/drawing/2014/main" id="{C4ECEE04-010B-4E19-A29F-B80486FEE57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63" name="Drop Down 24" hidden="1">
          <a:extLst>
            <a:ext uri="{63B3BB69-23CF-44E3-9099-C40C66FF867C}">
              <a14:compatExt xmlns:a14="http://schemas.microsoft.com/office/drawing/2010/main" spid="_x0000_s2072"/>
            </a:ext>
            <a:ext uri="{FF2B5EF4-FFF2-40B4-BE49-F238E27FC236}">
              <a16:creationId xmlns:a16="http://schemas.microsoft.com/office/drawing/2014/main" id="{65B3E430-ECB1-4A94-89F2-5FEA0545009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64" name="Drop Down 4" hidden="1">
          <a:extLst>
            <a:ext uri="{63B3BB69-23CF-44E3-9099-C40C66FF867C}">
              <a14:compatExt xmlns:a14="http://schemas.microsoft.com/office/drawing/2010/main" spid="_x0000_s2052"/>
            </a:ext>
            <a:ext uri="{FF2B5EF4-FFF2-40B4-BE49-F238E27FC236}">
              <a16:creationId xmlns:a16="http://schemas.microsoft.com/office/drawing/2014/main" id="{4DD27396-CB2B-4935-B4C2-69941F8D164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65" name="Drop Down 4" hidden="1">
          <a:extLst>
            <a:ext uri="{63B3BB69-23CF-44E3-9099-C40C66FF867C}">
              <a14:compatExt xmlns:a14="http://schemas.microsoft.com/office/drawing/2010/main" spid="_x0000_s2052"/>
            </a:ext>
            <a:ext uri="{FF2B5EF4-FFF2-40B4-BE49-F238E27FC236}">
              <a16:creationId xmlns:a16="http://schemas.microsoft.com/office/drawing/2014/main" id="{94B3EFE0-6497-4D89-A848-2223F3D767D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66" name="Drop Down 4" hidden="1">
          <a:extLst>
            <a:ext uri="{63B3BB69-23CF-44E3-9099-C40C66FF867C}">
              <a14:compatExt xmlns:a14="http://schemas.microsoft.com/office/drawing/2010/main" spid="_x0000_s2052"/>
            </a:ext>
            <a:ext uri="{FF2B5EF4-FFF2-40B4-BE49-F238E27FC236}">
              <a16:creationId xmlns:a16="http://schemas.microsoft.com/office/drawing/2014/main" id="{1BD5F184-9D28-489C-963F-270056D164B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67" name="Drop Down 4" hidden="1">
          <a:extLst>
            <a:ext uri="{63B3BB69-23CF-44E3-9099-C40C66FF867C}">
              <a14:compatExt xmlns:a14="http://schemas.microsoft.com/office/drawing/2010/main" spid="_x0000_s2052"/>
            </a:ext>
            <a:ext uri="{FF2B5EF4-FFF2-40B4-BE49-F238E27FC236}">
              <a16:creationId xmlns:a16="http://schemas.microsoft.com/office/drawing/2014/main" id="{22139E32-5D67-451C-B10E-84530C7A2F1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68" name="Drop Down 4" hidden="1">
          <a:extLst>
            <a:ext uri="{63B3BB69-23CF-44E3-9099-C40C66FF867C}">
              <a14:compatExt xmlns:a14="http://schemas.microsoft.com/office/drawing/2010/main" spid="_x0000_s2052"/>
            </a:ext>
            <a:ext uri="{FF2B5EF4-FFF2-40B4-BE49-F238E27FC236}">
              <a16:creationId xmlns:a16="http://schemas.microsoft.com/office/drawing/2014/main" id="{A1398CBC-210A-47E6-BB7B-CB0B3E6776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69" name="Drop Down 20" hidden="1">
          <a:extLst>
            <a:ext uri="{63B3BB69-23CF-44E3-9099-C40C66FF867C}">
              <a14:compatExt xmlns:a14="http://schemas.microsoft.com/office/drawing/2010/main" spid="_x0000_s2068"/>
            </a:ext>
            <a:ext uri="{FF2B5EF4-FFF2-40B4-BE49-F238E27FC236}">
              <a16:creationId xmlns:a16="http://schemas.microsoft.com/office/drawing/2014/main" id="{D82DC0EF-D5D1-4ADB-B61F-020E17C7797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70" name="Drop Down 24" hidden="1">
          <a:extLst>
            <a:ext uri="{63B3BB69-23CF-44E3-9099-C40C66FF867C}">
              <a14:compatExt xmlns:a14="http://schemas.microsoft.com/office/drawing/2010/main" spid="_x0000_s2072"/>
            </a:ext>
            <a:ext uri="{FF2B5EF4-FFF2-40B4-BE49-F238E27FC236}">
              <a16:creationId xmlns:a16="http://schemas.microsoft.com/office/drawing/2014/main" id="{29590E23-1557-4BDC-856D-049AD4C15F7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71" name="Drop Down 4" hidden="1">
          <a:extLst>
            <a:ext uri="{63B3BB69-23CF-44E3-9099-C40C66FF867C}">
              <a14:compatExt xmlns:a14="http://schemas.microsoft.com/office/drawing/2010/main" spid="_x0000_s2052"/>
            </a:ext>
            <a:ext uri="{FF2B5EF4-FFF2-40B4-BE49-F238E27FC236}">
              <a16:creationId xmlns:a16="http://schemas.microsoft.com/office/drawing/2014/main" id="{4FD48D7C-8A14-4EF8-A252-40581539AC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72" name="Drop Down 4" hidden="1">
          <a:extLst>
            <a:ext uri="{63B3BB69-23CF-44E3-9099-C40C66FF867C}">
              <a14:compatExt xmlns:a14="http://schemas.microsoft.com/office/drawing/2010/main" spid="_x0000_s2052"/>
            </a:ext>
            <a:ext uri="{FF2B5EF4-FFF2-40B4-BE49-F238E27FC236}">
              <a16:creationId xmlns:a16="http://schemas.microsoft.com/office/drawing/2014/main" id="{CD92C955-84B6-45AC-BB84-4DBB1E84C21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73" name="Drop Down 4" hidden="1">
          <a:extLst>
            <a:ext uri="{63B3BB69-23CF-44E3-9099-C40C66FF867C}">
              <a14:compatExt xmlns:a14="http://schemas.microsoft.com/office/drawing/2010/main" spid="_x0000_s2052"/>
            </a:ext>
            <a:ext uri="{FF2B5EF4-FFF2-40B4-BE49-F238E27FC236}">
              <a16:creationId xmlns:a16="http://schemas.microsoft.com/office/drawing/2014/main" id="{872C4C30-A564-4A1B-B945-474A42CB88A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74" name="Drop Down 4" hidden="1">
          <a:extLst>
            <a:ext uri="{63B3BB69-23CF-44E3-9099-C40C66FF867C}">
              <a14:compatExt xmlns:a14="http://schemas.microsoft.com/office/drawing/2010/main" spid="_x0000_s2052"/>
            </a:ext>
            <a:ext uri="{FF2B5EF4-FFF2-40B4-BE49-F238E27FC236}">
              <a16:creationId xmlns:a16="http://schemas.microsoft.com/office/drawing/2014/main" id="{C4A7264A-6706-4D33-AECD-84DC6296B1D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75" name="Drop Down 4" hidden="1">
          <a:extLst>
            <a:ext uri="{63B3BB69-23CF-44E3-9099-C40C66FF867C}">
              <a14:compatExt xmlns:a14="http://schemas.microsoft.com/office/drawing/2010/main" spid="_x0000_s2052"/>
            </a:ext>
            <a:ext uri="{FF2B5EF4-FFF2-40B4-BE49-F238E27FC236}">
              <a16:creationId xmlns:a16="http://schemas.microsoft.com/office/drawing/2014/main" id="{32F30E5C-14C2-4503-9CF8-49F636760C4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76" name="Drop Down 20" hidden="1">
          <a:extLst>
            <a:ext uri="{63B3BB69-23CF-44E3-9099-C40C66FF867C}">
              <a14:compatExt xmlns:a14="http://schemas.microsoft.com/office/drawing/2010/main" spid="_x0000_s2068"/>
            </a:ext>
            <a:ext uri="{FF2B5EF4-FFF2-40B4-BE49-F238E27FC236}">
              <a16:creationId xmlns:a16="http://schemas.microsoft.com/office/drawing/2014/main" id="{3CB3AF72-7D9C-4F8D-8AB0-FAD32452DBE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77" name="Drop Down 24" hidden="1">
          <a:extLst>
            <a:ext uri="{63B3BB69-23CF-44E3-9099-C40C66FF867C}">
              <a14:compatExt xmlns:a14="http://schemas.microsoft.com/office/drawing/2010/main" spid="_x0000_s2072"/>
            </a:ext>
            <a:ext uri="{FF2B5EF4-FFF2-40B4-BE49-F238E27FC236}">
              <a16:creationId xmlns:a16="http://schemas.microsoft.com/office/drawing/2014/main" id="{511CC452-7D60-4A5C-8145-9C6DA87E9D7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78" name="Drop Down 4" hidden="1">
          <a:extLst>
            <a:ext uri="{63B3BB69-23CF-44E3-9099-C40C66FF867C}">
              <a14:compatExt xmlns:a14="http://schemas.microsoft.com/office/drawing/2010/main" spid="_x0000_s2052"/>
            </a:ext>
            <a:ext uri="{FF2B5EF4-FFF2-40B4-BE49-F238E27FC236}">
              <a16:creationId xmlns:a16="http://schemas.microsoft.com/office/drawing/2014/main" id="{72850C06-D914-425B-B65C-671DDA5CEC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79" name="Drop Down 4" hidden="1">
          <a:extLst>
            <a:ext uri="{63B3BB69-23CF-44E3-9099-C40C66FF867C}">
              <a14:compatExt xmlns:a14="http://schemas.microsoft.com/office/drawing/2010/main" spid="_x0000_s2052"/>
            </a:ext>
            <a:ext uri="{FF2B5EF4-FFF2-40B4-BE49-F238E27FC236}">
              <a16:creationId xmlns:a16="http://schemas.microsoft.com/office/drawing/2014/main" id="{5CD6131B-23C6-43EA-9CB8-CDDD3469E92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80" name="Drop Down 4" hidden="1">
          <a:extLst>
            <a:ext uri="{63B3BB69-23CF-44E3-9099-C40C66FF867C}">
              <a14:compatExt xmlns:a14="http://schemas.microsoft.com/office/drawing/2010/main" spid="_x0000_s2052"/>
            </a:ext>
            <a:ext uri="{FF2B5EF4-FFF2-40B4-BE49-F238E27FC236}">
              <a16:creationId xmlns:a16="http://schemas.microsoft.com/office/drawing/2014/main" id="{4CBD31F0-D26D-4DCD-BBD0-82FCF0AC323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81" name="Drop Down 4" hidden="1">
          <a:extLst>
            <a:ext uri="{63B3BB69-23CF-44E3-9099-C40C66FF867C}">
              <a14:compatExt xmlns:a14="http://schemas.microsoft.com/office/drawing/2010/main" spid="_x0000_s2052"/>
            </a:ext>
            <a:ext uri="{FF2B5EF4-FFF2-40B4-BE49-F238E27FC236}">
              <a16:creationId xmlns:a16="http://schemas.microsoft.com/office/drawing/2014/main" id="{A22CB974-CF72-49A3-A7E5-1FA23260F5F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82" name="Drop Down 4" hidden="1">
          <a:extLst>
            <a:ext uri="{63B3BB69-23CF-44E3-9099-C40C66FF867C}">
              <a14:compatExt xmlns:a14="http://schemas.microsoft.com/office/drawing/2010/main" spid="_x0000_s2052"/>
            </a:ext>
            <a:ext uri="{FF2B5EF4-FFF2-40B4-BE49-F238E27FC236}">
              <a16:creationId xmlns:a16="http://schemas.microsoft.com/office/drawing/2014/main" id="{B4EBBF45-9674-43AE-B39E-657492A818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83" name="Drop Down 20" hidden="1">
          <a:extLst>
            <a:ext uri="{63B3BB69-23CF-44E3-9099-C40C66FF867C}">
              <a14:compatExt xmlns:a14="http://schemas.microsoft.com/office/drawing/2010/main" spid="_x0000_s2068"/>
            </a:ext>
            <a:ext uri="{FF2B5EF4-FFF2-40B4-BE49-F238E27FC236}">
              <a16:creationId xmlns:a16="http://schemas.microsoft.com/office/drawing/2014/main" id="{83E4D6A0-2923-45BF-AD5D-0F37DC198D7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84" name="Drop Down 24" hidden="1">
          <a:extLst>
            <a:ext uri="{63B3BB69-23CF-44E3-9099-C40C66FF867C}">
              <a14:compatExt xmlns:a14="http://schemas.microsoft.com/office/drawing/2010/main" spid="_x0000_s2072"/>
            </a:ext>
            <a:ext uri="{FF2B5EF4-FFF2-40B4-BE49-F238E27FC236}">
              <a16:creationId xmlns:a16="http://schemas.microsoft.com/office/drawing/2014/main" id="{78940AC0-0EF5-469E-A2DF-D76C55ED795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85" name="Drop Down 4" hidden="1">
          <a:extLst>
            <a:ext uri="{63B3BB69-23CF-44E3-9099-C40C66FF867C}">
              <a14:compatExt xmlns:a14="http://schemas.microsoft.com/office/drawing/2010/main" spid="_x0000_s2052"/>
            </a:ext>
            <a:ext uri="{FF2B5EF4-FFF2-40B4-BE49-F238E27FC236}">
              <a16:creationId xmlns:a16="http://schemas.microsoft.com/office/drawing/2014/main" id="{25FBD51C-9907-4B28-9A41-8D6C14B631C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86" name="Drop Down 4" hidden="1">
          <a:extLst>
            <a:ext uri="{63B3BB69-23CF-44E3-9099-C40C66FF867C}">
              <a14:compatExt xmlns:a14="http://schemas.microsoft.com/office/drawing/2010/main" spid="_x0000_s2052"/>
            </a:ext>
            <a:ext uri="{FF2B5EF4-FFF2-40B4-BE49-F238E27FC236}">
              <a16:creationId xmlns:a16="http://schemas.microsoft.com/office/drawing/2014/main" id="{9F6F6445-520F-469A-94F6-451F0A45EB1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87" name="Drop Down 4" hidden="1">
          <a:extLst>
            <a:ext uri="{63B3BB69-23CF-44E3-9099-C40C66FF867C}">
              <a14:compatExt xmlns:a14="http://schemas.microsoft.com/office/drawing/2010/main" spid="_x0000_s2052"/>
            </a:ext>
            <a:ext uri="{FF2B5EF4-FFF2-40B4-BE49-F238E27FC236}">
              <a16:creationId xmlns:a16="http://schemas.microsoft.com/office/drawing/2014/main" id="{B31C6500-AE01-48EC-80B6-B68C629935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88" name="Drop Down 4" hidden="1">
          <a:extLst>
            <a:ext uri="{63B3BB69-23CF-44E3-9099-C40C66FF867C}">
              <a14:compatExt xmlns:a14="http://schemas.microsoft.com/office/drawing/2010/main" spid="_x0000_s2052"/>
            </a:ext>
            <a:ext uri="{FF2B5EF4-FFF2-40B4-BE49-F238E27FC236}">
              <a16:creationId xmlns:a16="http://schemas.microsoft.com/office/drawing/2014/main" id="{83124278-28EB-41E8-97F9-1A8875AB74F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89" name="Drop Down 4" hidden="1">
          <a:extLst>
            <a:ext uri="{63B3BB69-23CF-44E3-9099-C40C66FF867C}">
              <a14:compatExt xmlns:a14="http://schemas.microsoft.com/office/drawing/2010/main" spid="_x0000_s2052"/>
            </a:ext>
            <a:ext uri="{FF2B5EF4-FFF2-40B4-BE49-F238E27FC236}">
              <a16:creationId xmlns:a16="http://schemas.microsoft.com/office/drawing/2014/main" id="{55BB3E6D-DE33-40E8-9D04-D44647D8E1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90" name="Drop Down 20" hidden="1">
          <a:extLst>
            <a:ext uri="{63B3BB69-23CF-44E3-9099-C40C66FF867C}">
              <a14:compatExt xmlns:a14="http://schemas.microsoft.com/office/drawing/2010/main" spid="_x0000_s2068"/>
            </a:ext>
            <a:ext uri="{FF2B5EF4-FFF2-40B4-BE49-F238E27FC236}">
              <a16:creationId xmlns:a16="http://schemas.microsoft.com/office/drawing/2014/main" id="{2B0222F2-2D36-44DE-94BE-BADBBEDDC37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91" name="Drop Down 24" hidden="1">
          <a:extLst>
            <a:ext uri="{63B3BB69-23CF-44E3-9099-C40C66FF867C}">
              <a14:compatExt xmlns:a14="http://schemas.microsoft.com/office/drawing/2010/main" spid="_x0000_s2072"/>
            </a:ext>
            <a:ext uri="{FF2B5EF4-FFF2-40B4-BE49-F238E27FC236}">
              <a16:creationId xmlns:a16="http://schemas.microsoft.com/office/drawing/2014/main" id="{4083F4F0-0AA4-4E97-B011-1DF8CE09C12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92" name="Drop Down 4" hidden="1">
          <a:extLst>
            <a:ext uri="{63B3BB69-23CF-44E3-9099-C40C66FF867C}">
              <a14:compatExt xmlns:a14="http://schemas.microsoft.com/office/drawing/2010/main" spid="_x0000_s2052"/>
            </a:ext>
            <a:ext uri="{FF2B5EF4-FFF2-40B4-BE49-F238E27FC236}">
              <a16:creationId xmlns:a16="http://schemas.microsoft.com/office/drawing/2014/main" id="{D50CEC09-DAE0-46E3-ACCF-6944AB8D7B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93" name="Drop Down 4" hidden="1">
          <a:extLst>
            <a:ext uri="{63B3BB69-23CF-44E3-9099-C40C66FF867C}">
              <a14:compatExt xmlns:a14="http://schemas.microsoft.com/office/drawing/2010/main" spid="_x0000_s2052"/>
            </a:ext>
            <a:ext uri="{FF2B5EF4-FFF2-40B4-BE49-F238E27FC236}">
              <a16:creationId xmlns:a16="http://schemas.microsoft.com/office/drawing/2014/main" id="{2EDF7402-029F-4C98-8B67-9C87EF1AADE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94" name="Drop Down 4" hidden="1">
          <a:extLst>
            <a:ext uri="{63B3BB69-23CF-44E3-9099-C40C66FF867C}">
              <a14:compatExt xmlns:a14="http://schemas.microsoft.com/office/drawing/2010/main" spid="_x0000_s2052"/>
            </a:ext>
            <a:ext uri="{FF2B5EF4-FFF2-40B4-BE49-F238E27FC236}">
              <a16:creationId xmlns:a16="http://schemas.microsoft.com/office/drawing/2014/main" id="{3F56453C-4455-4313-8ABC-B285163E6E0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595" name="Drop Down 4" hidden="1">
          <a:extLst>
            <a:ext uri="{63B3BB69-23CF-44E3-9099-C40C66FF867C}">
              <a14:compatExt xmlns:a14="http://schemas.microsoft.com/office/drawing/2010/main" spid="_x0000_s2052"/>
            </a:ext>
            <a:ext uri="{FF2B5EF4-FFF2-40B4-BE49-F238E27FC236}">
              <a16:creationId xmlns:a16="http://schemas.microsoft.com/office/drawing/2014/main" id="{4E0C5D9D-F4F4-4123-91FF-8CBFE75660D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96" name="Drop Down 4" hidden="1">
          <a:extLst>
            <a:ext uri="{63B3BB69-23CF-44E3-9099-C40C66FF867C}">
              <a14:compatExt xmlns:a14="http://schemas.microsoft.com/office/drawing/2010/main" spid="_x0000_s2052"/>
            </a:ext>
            <a:ext uri="{FF2B5EF4-FFF2-40B4-BE49-F238E27FC236}">
              <a16:creationId xmlns:a16="http://schemas.microsoft.com/office/drawing/2014/main" id="{53F259AC-F95C-4A5D-AE62-37F4F6D3B0B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597" name="Drop Down 20" hidden="1">
          <a:extLst>
            <a:ext uri="{63B3BB69-23CF-44E3-9099-C40C66FF867C}">
              <a14:compatExt xmlns:a14="http://schemas.microsoft.com/office/drawing/2010/main" spid="_x0000_s2068"/>
            </a:ext>
            <a:ext uri="{FF2B5EF4-FFF2-40B4-BE49-F238E27FC236}">
              <a16:creationId xmlns:a16="http://schemas.microsoft.com/office/drawing/2014/main" id="{4E94E80A-29C1-4E41-A4C6-C28FA864A0F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598" name="Drop Down 24" hidden="1">
          <a:extLst>
            <a:ext uri="{63B3BB69-23CF-44E3-9099-C40C66FF867C}">
              <a14:compatExt xmlns:a14="http://schemas.microsoft.com/office/drawing/2010/main" spid="_x0000_s2072"/>
            </a:ext>
            <a:ext uri="{FF2B5EF4-FFF2-40B4-BE49-F238E27FC236}">
              <a16:creationId xmlns:a16="http://schemas.microsoft.com/office/drawing/2014/main" id="{89634C87-6181-4509-951F-DE607205831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599" name="Drop Down 4" hidden="1">
          <a:extLst>
            <a:ext uri="{63B3BB69-23CF-44E3-9099-C40C66FF867C}">
              <a14:compatExt xmlns:a14="http://schemas.microsoft.com/office/drawing/2010/main" spid="_x0000_s2052"/>
            </a:ext>
            <a:ext uri="{FF2B5EF4-FFF2-40B4-BE49-F238E27FC236}">
              <a16:creationId xmlns:a16="http://schemas.microsoft.com/office/drawing/2014/main" id="{FF1985B5-A429-4417-B431-B188EE67608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00" name="Drop Down 4" hidden="1">
          <a:extLst>
            <a:ext uri="{63B3BB69-23CF-44E3-9099-C40C66FF867C}">
              <a14:compatExt xmlns:a14="http://schemas.microsoft.com/office/drawing/2010/main" spid="_x0000_s2052"/>
            </a:ext>
            <a:ext uri="{FF2B5EF4-FFF2-40B4-BE49-F238E27FC236}">
              <a16:creationId xmlns:a16="http://schemas.microsoft.com/office/drawing/2014/main" id="{C6DDDA27-338A-4E76-9F2C-9FB3DC07EBF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01" name="Drop Down 4" hidden="1">
          <a:extLst>
            <a:ext uri="{63B3BB69-23CF-44E3-9099-C40C66FF867C}">
              <a14:compatExt xmlns:a14="http://schemas.microsoft.com/office/drawing/2010/main" spid="_x0000_s2052"/>
            </a:ext>
            <a:ext uri="{FF2B5EF4-FFF2-40B4-BE49-F238E27FC236}">
              <a16:creationId xmlns:a16="http://schemas.microsoft.com/office/drawing/2014/main" id="{F66B6536-7B60-4243-8545-ADCA64745F4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02" name="Drop Down 4" hidden="1">
          <a:extLst>
            <a:ext uri="{63B3BB69-23CF-44E3-9099-C40C66FF867C}">
              <a14:compatExt xmlns:a14="http://schemas.microsoft.com/office/drawing/2010/main" spid="_x0000_s2052"/>
            </a:ext>
            <a:ext uri="{FF2B5EF4-FFF2-40B4-BE49-F238E27FC236}">
              <a16:creationId xmlns:a16="http://schemas.microsoft.com/office/drawing/2014/main" id="{B461074E-8E65-4D49-98B0-C8439A17478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03" name="Drop Down 4" hidden="1">
          <a:extLst>
            <a:ext uri="{63B3BB69-23CF-44E3-9099-C40C66FF867C}">
              <a14:compatExt xmlns:a14="http://schemas.microsoft.com/office/drawing/2010/main" spid="_x0000_s2052"/>
            </a:ext>
            <a:ext uri="{FF2B5EF4-FFF2-40B4-BE49-F238E27FC236}">
              <a16:creationId xmlns:a16="http://schemas.microsoft.com/office/drawing/2014/main" id="{324C7800-466D-43A2-8B7A-6978A753F45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04" name="Drop Down 20" hidden="1">
          <a:extLst>
            <a:ext uri="{63B3BB69-23CF-44E3-9099-C40C66FF867C}">
              <a14:compatExt xmlns:a14="http://schemas.microsoft.com/office/drawing/2010/main" spid="_x0000_s2068"/>
            </a:ext>
            <a:ext uri="{FF2B5EF4-FFF2-40B4-BE49-F238E27FC236}">
              <a16:creationId xmlns:a16="http://schemas.microsoft.com/office/drawing/2014/main" id="{5F11636F-0674-4ADC-9642-CFA2030F728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05" name="Drop Down 24" hidden="1">
          <a:extLst>
            <a:ext uri="{63B3BB69-23CF-44E3-9099-C40C66FF867C}">
              <a14:compatExt xmlns:a14="http://schemas.microsoft.com/office/drawing/2010/main" spid="_x0000_s2072"/>
            </a:ext>
            <a:ext uri="{FF2B5EF4-FFF2-40B4-BE49-F238E27FC236}">
              <a16:creationId xmlns:a16="http://schemas.microsoft.com/office/drawing/2014/main" id="{0A1A30F2-6AE6-4405-AE16-D7F4855E9B7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06" name="Drop Down 4" hidden="1">
          <a:extLst>
            <a:ext uri="{63B3BB69-23CF-44E3-9099-C40C66FF867C}">
              <a14:compatExt xmlns:a14="http://schemas.microsoft.com/office/drawing/2010/main" spid="_x0000_s2052"/>
            </a:ext>
            <a:ext uri="{FF2B5EF4-FFF2-40B4-BE49-F238E27FC236}">
              <a16:creationId xmlns:a16="http://schemas.microsoft.com/office/drawing/2014/main" id="{D2F29381-B02B-4F90-A5E3-5CC73B3F937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07" name="Drop Down 4" hidden="1">
          <a:extLst>
            <a:ext uri="{63B3BB69-23CF-44E3-9099-C40C66FF867C}">
              <a14:compatExt xmlns:a14="http://schemas.microsoft.com/office/drawing/2010/main" spid="_x0000_s2052"/>
            </a:ext>
            <a:ext uri="{FF2B5EF4-FFF2-40B4-BE49-F238E27FC236}">
              <a16:creationId xmlns:a16="http://schemas.microsoft.com/office/drawing/2014/main" id="{82FE84FF-A06C-4102-A521-6D8CD8BC3D2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08" name="Drop Down 4" hidden="1">
          <a:extLst>
            <a:ext uri="{63B3BB69-23CF-44E3-9099-C40C66FF867C}">
              <a14:compatExt xmlns:a14="http://schemas.microsoft.com/office/drawing/2010/main" spid="_x0000_s2052"/>
            </a:ext>
            <a:ext uri="{FF2B5EF4-FFF2-40B4-BE49-F238E27FC236}">
              <a16:creationId xmlns:a16="http://schemas.microsoft.com/office/drawing/2014/main" id="{DB9B6D1E-A166-4E80-A5D8-8E08F46AC65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09" name="Drop Down 4" hidden="1">
          <a:extLst>
            <a:ext uri="{63B3BB69-23CF-44E3-9099-C40C66FF867C}">
              <a14:compatExt xmlns:a14="http://schemas.microsoft.com/office/drawing/2010/main" spid="_x0000_s2052"/>
            </a:ext>
            <a:ext uri="{FF2B5EF4-FFF2-40B4-BE49-F238E27FC236}">
              <a16:creationId xmlns:a16="http://schemas.microsoft.com/office/drawing/2014/main" id="{58BF36CA-C282-4668-92A5-E8AAFB17D12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10" name="Drop Down 4" hidden="1">
          <a:extLst>
            <a:ext uri="{63B3BB69-23CF-44E3-9099-C40C66FF867C}">
              <a14:compatExt xmlns:a14="http://schemas.microsoft.com/office/drawing/2010/main" spid="_x0000_s2052"/>
            </a:ext>
            <a:ext uri="{FF2B5EF4-FFF2-40B4-BE49-F238E27FC236}">
              <a16:creationId xmlns:a16="http://schemas.microsoft.com/office/drawing/2014/main" id="{E72FADF8-5B96-4AEB-8EFA-D8CA116299D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11" name="Drop Down 20" hidden="1">
          <a:extLst>
            <a:ext uri="{63B3BB69-23CF-44E3-9099-C40C66FF867C}">
              <a14:compatExt xmlns:a14="http://schemas.microsoft.com/office/drawing/2010/main" spid="_x0000_s2068"/>
            </a:ext>
            <a:ext uri="{FF2B5EF4-FFF2-40B4-BE49-F238E27FC236}">
              <a16:creationId xmlns:a16="http://schemas.microsoft.com/office/drawing/2014/main" id="{044785BF-5295-48ED-8CAE-7065C5DAAF0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12" name="Drop Down 24" hidden="1">
          <a:extLst>
            <a:ext uri="{63B3BB69-23CF-44E3-9099-C40C66FF867C}">
              <a14:compatExt xmlns:a14="http://schemas.microsoft.com/office/drawing/2010/main" spid="_x0000_s2072"/>
            </a:ext>
            <a:ext uri="{FF2B5EF4-FFF2-40B4-BE49-F238E27FC236}">
              <a16:creationId xmlns:a16="http://schemas.microsoft.com/office/drawing/2014/main" id="{1DCABD74-E2E6-480D-A152-18A88EB07CE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13" name="Drop Down 4" hidden="1">
          <a:extLst>
            <a:ext uri="{63B3BB69-23CF-44E3-9099-C40C66FF867C}">
              <a14:compatExt xmlns:a14="http://schemas.microsoft.com/office/drawing/2010/main" spid="_x0000_s2052"/>
            </a:ext>
            <a:ext uri="{FF2B5EF4-FFF2-40B4-BE49-F238E27FC236}">
              <a16:creationId xmlns:a16="http://schemas.microsoft.com/office/drawing/2014/main" id="{0AB6D240-8FA8-4DCE-BC88-CC6606152EB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14" name="Drop Down 4" hidden="1">
          <a:extLst>
            <a:ext uri="{63B3BB69-23CF-44E3-9099-C40C66FF867C}">
              <a14:compatExt xmlns:a14="http://schemas.microsoft.com/office/drawing/2010/main" spid="_x0000_s2052"/>
            </a:ext>
            <a:ext uri="{FF2B5EF4-FFF2-40B4-BE49-F238E27FC236}">
              <a16:creationId xmlns:a16="http://schemas.microsoft.com/office/drawing/2014/main" id="{A5789343-46BC-4B3B-8DE4-95A0FB14B3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15" name="Drop Down 4" hidden="1">
          <a:extLst>
            <a:ext uri="{63B3BB69-23CF-44E3-9099-C40C66FF867C}">
              <a14:compatExt xmlns:a14="http://schemas.microsoft.com/office/drawing/2010/main" spid="_x0000_s2052"/>
            </a:ext>
            <a:ext uri="{FF2B5EF4-FFF2-40B4-BE49-F238E27FC236}">
              <a16:creationId xmlns:a16="http://schemas.microsoft.com/office/drawing/2014/main" id="{87D2F8E5-6B29-4E74-9048-0EA7B6EB2FF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16" name="Drop Down 4" hidden="1">
          <a:extLst>
            <a:ext uri="{63B3BB69-23CF-44E3-9099-C40C66FF867C}">
              <a14:compatExt xmlns:a14="http://schemas.microsoft.com/office/drawing/2010/main" spid="_x0000_s2052"/>
            </a:ext>
            <a:ext uri="{FF2B5EF4-FFF2-40B4-BE49-F238E27FC236}">
              <a16:creationId xmlns:a16="http://schemas.microsoft.com/office/drawing/2014/main" id="{FD4D52EE-EA5F-4994-916D-CA0F0FD8386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17" name="Drop Down 4" hidden="1">
          <a:extLst>
            <a:ext uri="{63B3BB69-23CF-44E3-9099-C40C66FF867C}">
              <a14:compatExt xmlns:a14="http://schemas.microsoft.com/office/drawing/2010/main" spid="_x0000_s2052"/>
            </a:ext>
            <a:ext uri="{FF2B5EF4-FFF2-40B4-BE49-F238E27FC236}">
              <a16:creationId xmlns:a16="http://schemas.microsoft.com/office/drawing/2014/main" id="{46AB2CEF-62E3-4ADF-BAF0-5035106378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18" name="Drop Down 20" hidden="1">
          <a:extLst>
            <a:ext uri="{63B3BB69-23CF-44E3-9099-C40C66FF867C}">
              <a14:compatExt xmlns:a14="http://schemas.microsoft.com/office/drawing/2010/main" spid="_x0000_s2068"/>
            </a:ext>
            <a:ext uri="{FF2B5EF4-FFF2-40B4-BE49-F238E27FC236}">
              <a16:creationId xmlns:a16="http://schemas.microsoft.com/office/drawing/2014/main" id="{9C514053-466F-43D9-A9CA-10BFEF181A2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19" name="Drop Down 24" hidden="1">
          <a:extLst>
            <a:ext uri="{63B3BB69-23CF-44E3-9099-C40C66FF867C}">
              <a14:compatExt xmlns:a14="http://schemas.microsoft.com/office/drawing/2010/main" spid="_x0000_s2072"/>
            </a:ext>
            <a:ext uri="{FF2B5EF4-FFF2-40B4-BE49-F238E27FC236}">
              <a16:creationId xmlns:a16="http://schemas.microsoft.com/office/drawing/2014/main" id="{F1D0F264-C8A0-4CAD-A200-593130C6F6D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20" name="Drop Down 4" hidden="1">
          <a:extLst>
            <a:ext uri="{63B3BB69-23CF-44E3-9099-C40C66FF867C}">
              <a14:compatExt xmlns:a14="http://schemas.microsoft.com/office/drawing/2010/main" spid="_x0000_s2052"/>
            </a:ext>
            <a:ext uri="{FF2B5EF4-FFF2-40B4-BE49-F238E27FC236}">
              <a16:creationId xmlns:a16="http://schemas.microsoft.com/office/drawing/2014/main" id="{4E973405-CE15-44FA-934A-93449F3ACD0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21" name="Drop Down 4" hidden="1">
          <a:extLst>
            <a:ext uri="{63B3BB69-23CF-44E3-9099-C40C66FF867C}">
              <a14:compatExt xmlns:a14="http://schemas.microsoft.com/office/drawing/2010/main" spid="_x0000_s2052"/>
            </a:ext>
            <a:ext uri="{FF2B5EF4-FFF2-40B4-BE49-F238E27FC236}">
              <a16:creationId xmlns:a16="http://schemas.microsoft.com/office/drawing/2014/main" id="{EE6268F9-E49A-456B-BF4D-F72F5E7D6F5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22" name="Drop Down 4" hidden="1">
          <a:extLst>
            <a:ext uri="{63B3BB69-23CF-44E3-9099-C40C66FF867C}">
              <a14:compatExt xmlns:a14="http://schemas.microsoft.com/office/drawing/2010/main" spid="_x0000_s2052"/>
            </a:ext>
            <a:ext uri="{FF2B5EF4-FFF2-40B4-BE49-F238E27FC236}">
              <a16:creationId xmlns:a16="http://schemas.microsoft.com/office/drawing/2014/main" id="{27B2A8F3-D024-4B8E-B814-20B96FD737F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23" name="Drop Down 4" hidden="1">
          <a:extLst>
            <a:ext uri="{63B3BB69-23CF-44E3-9099-C40C66FF867C}">
              <a14:compatExt xmlns:a14="http://schemas.microsoft.com/office/drawing/2010/main" spid="_x0000_s2052"/>
            </a:ext>
            <a:ext uri="{FF2B5EF4-FFF2-40B4-BE49-F238E27FC236}">
              <a16:creationId xmlns:a16="http://schemas.microsoft.com/office/drawing/2014/main" id="{0BFEFC16-8298-423C-AE6C-49DC8DE4493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24" name="Drop Down 4" hidden="1">
          <a:extLst>
            <a:ext uri="{63B3BB69-23CF-44E3-9099-C40C66FF867C}">
              <a14:compatExt xmlns:a14="http://schemas.microsoft.com/office/drawing/2010/main" spid="_x0000_s2052"/>
            </a:ext>
            <a:ext uri="{FF2B5EF4-FFF2-40B4-BE49-F238E27FC236}">
              <a16:creationId xmlns:a16="http://schemas.microsoft.com/office/drawing/2014/main" id="{E4AE0EF8-FA28-4A18-A78F-E9ED44D09FA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25" name="Drop Down 20" hidden="1">
          <a:extLst>
            <a:ext uri="{63B3BB69-23CF-44E3-9099-C40C66FF867C}">
              <a14:compatExt xmlns:a14="http://schemas.microsoft.com/office/drawing/2010/main" spid="_x0000_s2068"/>
            </a:ext>
            <a:ext uri="{FF2B5EF4-FFF2-40B4-BE49-F238E27FC236}">
              <a16:creationId xmlns:a16="http://schemas.microsoft.com/office/drawing/2014/main" id="{BADE17E0-0673-44BB-B837-6D42D7C3F77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26" name="Drop Down 24" hidden="1">
          <a:extLst>
            <a:ext uri="{63B3BB69-23CF-44E3-9099-C40C66FF867C}">
              <a14:compatExt xmlns:a14="http://schemas.microsoft.com/office/drawing/2010/main" spid="_x0000_s2072"/>
            </a:ext>
            <a:ext uri="{FF2B5EF4-FFF2-40B4-BE49-F238E27FC236}">
              <a16:creationId xmlns:a16="http://schemas.microsoft.com/office/drawing/2014/main" id="{7A6C3EB4-AD6B-4A0C-AC14-DA17D788F7B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27" name="Drop Down 4" hidden="1">
          <a:extLst>
            <a:ext uri="{63B3BB69-23CF-44E3-9099-C40C66FF867C}">
              <a14:compatExt xmlns:a14="http://schemas.microsoft.com/office/drawing/2010/main" spid="_x0000_s2052"/>
            </a:ext>
            <a:ext uri="{FF2B5EF4-FFF2-40B4-BE49-F238E27FC236}">
              <a16:creationId xmlns:a16="http://schemas.microsoft.com/office/drawing/2014/main" id="{AEB49AFB-607D-4C1E-923A-76BEAABE3C9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28" name="Drop Down 4" hidden="1">
          <a:extLst>
            <a:ext uri="{63B3BB69-23CF-44E3-9099-C40C66FF867C}">
              <a14:compatExt xmlns:a14="http://schemas.microsoft.com/office/drawing/2010/main" spid="_x0000_s2052"/>
            </a:ext>
            <a:ext uri="{FF2B5EF4-FFF2-40B4-BE49-F238E27FC236}">
              <a16:creationId xmlns:a16="http://schemas.microsoft.com/office/drawing/2014/main" id="{4400A2EC-5B08-4377-A276-EF1BDD09851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29" name="Drop Down 4" hidden="1">
          <a:extLst>
            <a:ext uri="{63B3BB69-23CF-44E3-9099-C40C66FF867C}">
              <a14:compatExt xmlns:a14="http://schemas.microsoft.com/office/drawing/2010/main" spid="_x0000_s2052"/>
            </a:ext>
            <a:ext uri="{FF2B5EF4-FFF2-40B4-BE49-F238E27FC236}">
              <a16:creationId xmlns:a16="http://schemas.microsoft.com/office/drawing/2014/main" id="{81215583-602C-4020-8AB2-916BC28C0CE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30" name="Drop Down 4" hidden="1">
          <a:extLst>
            <a:ext uri="{63B3BB69-23CF-44E3-9099-C40C66FF867C}">
              <a14:compatExt xmlns:a14="http://schemas.microsoft.com/office/drawing/2010/main" spid="_x0000_s2052"/>
            </a:ext>
            <a:ext uri="{FF2B5EF4-FFF2-40B4-BE49-F238E27FC236}">
              <a16:creationId xmlns:a16="http://schemas.microsoft.com/office/drawing/2014/main" id="{6BEA2F6F-FAC0-400C-BFA0-1C1865D41DD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31" name="Drop Down 4" hidden="1">
          <a:extLst>
            <a:ext uri="{63B3BB69-23CF-44E3-9099-C40C66FF867C}">
              <a14:compatExt xmlns:a14="http://schemas.microsoft.com/office/drawing/2010/main" spid="_x0000_s2052"/>
            </a:ext>
            <a:ext uri="{FF2B5EF4-FFF2-40B4-BE49-F238E27FC236}">
              <a16:creationId xmlns:a16="http://schemas.microsoft.com/office/drawing/2014/main" id="{818805B2-4B1F-470B-ADC0-A6437CE531F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32" name="Drop Down 20" hidden="1">
          <a:extLst>
            <a:ext uri="{63B3BB69-23CF-44E3-9099-C40C66FF867C}">
              <a14:compatExt xmlns:a14="http://schemas.microsoft.com/office/drawing/2010/main" spid="_x0000_s2068"/>
            </a:ext>
            <a:ext uri="{FF2B5EF4-FFF2-40B4-BE49-F238E27FC236}">
              <a16:creationId xmlns:a16="http://schemas.microsoft.com/office/drawing/2014/main" id="{7B22B1C9-B211-41DD-894C-B2C56612960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33" name="Drop Down 24" hidden="1">
          <a:extLst>
            <a:ext uri="{63B3BB69-23CF-44E3-9099-C40C66FF867C}">
              <a14:compatExt xmlns:a14="http://schemas.microsoft.com/office/drawing/2010/main" spid="_x0000_s2072"/>
            </a:ext>
            <a:ext uri="{FF2B5EF4-FFF2-40B4-BE49-F238E27FC236}">
              <a16:creationId xmlns:a16="http://schemas.microsoft.com/office/drawing/2014/main" id="{DECDE552-8207-4FD5-A177-CD87BA45797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34" name="Drop Down 4" hidden="1">
          <a:extLst>
            <a:ext uri="{63B3BB69-23CF-44E3-9099-C40C66FF867C}">
              <a14:compatExt xmlns:a14="http://schemas.microsoft.com/office/drawing/2010/main" spid="_x0000_s2052"/>
            </a:ext>
            <a:ext uri="{FF2B5EF4-FFF2-40B4-BE49-F238E27FC236}">
              <a16:creationId xmlns:a16="http://schemas.microsoft.com/office/drawing/2014/main" id="{919D3587-42A8-46E2-9526-AE901B2673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35" name="Drop Down 4" hidden="1">
          <a:extLst>
            <a:ext uri="{63B3BB69-23CF-44E3-9099-C40C66FF867C}">
              <a14:compatExt xmlns:a14="http://schemas.microsoft.com/office/drawing/2010/main" spid="_x0000_s2052"/>
            </a:ext>
            <a:ext uri="{FF2B5EF4-FFF2-40B4-BE49-F238E27FC236}">
              <a16:creationId xmlns:a16="http://schemas.microsoft.com/office/drawing/2014/main" id="{FA5E1A47-741C-4BEE-BBE9-EEE4DC0F681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36" name="Drop Down 4" hidden="1">
          <a:extLst>
            <a:ext uri="{63B3BB69-23CF-44E3-9099-C40C66FF867C}">
              <a14:compatExt xmlns:a14="http://schemas.microsoft.com/office/drawing/2010/main" spid="_x0000_s2052"/>
            </a:ext>
            <a:ext uri="{FF2B5EF4-FFF2-40B4-BE49-F238E27FC236}">
              <a16:creationId xmlns:a16="http://schemas.microsoft.com/office/drawing/2014/main" id="{49A2754E-56E6-441F-B0B8-3B28297983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37" name="Drop Down 4" hidden="1">
          <a:extLst>
            <a:ext uri="{63B3BB69-23CF-44E3-9099-C40C66FF867C}">
              <a14:compatExt xmlns:a14="http://schemas.microsoft.com/office/drawing/2010/main" spid="_x0000_s2052"/>
            </a:ext>
            <a:ext uri="{FF2B5EF4-FFF2-40B4-BE49-F238E27FC236}">
              <a16:creationId xmlns:a16="http://schemas.microsoft.com/office/drawing/2014/main" id="{466D4075-CAE3-4776-AFC7-FC4BF30A469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38" name="Drop Down 4" hidden="1">
          <a:extLst>
            <a:ext uri="{63B3BB69-23CF-44E3-9099-C40C66FF867C}">
              <a14:compatExt xmlns:a14="http://schemas.microsoft.com/office/drawing/2010/main" spid="_x0000_s2052"/>
            </a:ext>
            <a:ext uri="{FF2B5EF4-FFF2-40B4-BE49-F238E27FC236}">
              <a16:creationId xmlns:a16="http://schemas.microsoft.com/office/drawing/2014/main" id="{F37AF5BB-EB75-4F04-98C2-CA9C7E2E60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39" name="Drop Down 20" hidden="1">
          <a:extLst>
            <a:ext uri="{63B3BB69-23CF-44E3-9099-C40C66FF867C}">
              <a14:compatExt xmlns:a14="http://schemas.microsoft.com/office/drawing/2010/main" spid="_x0000_s2068"/>
            </a:ext>
            <a:ext uri="{FF2B5EF4-FFF2-40B4-BE49-F238E27FC236}">
              <a16:creationId xmlns:a16="http://schemas.microsoft.com/office/drawing/2014/main" id="{DF09F1FC-D4EE-45EA-9521-F1708AEA2A7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40" name="Drop Down 24" hidden="1">
          <a:extLst>
            <a:ext uri="{63B3BB69-23CF-44E3-9099-C40C66FF867C}">
              <a14:compatExt xmlns:a14="http://schemas.microsoft.com/office/drawing/2010/main" spid="_x0000_s2072"/>
            </a:ext>
            <a:ext uri="{FF2B5EF4-FFF2-40B4-BE49-F238E27FC236}">
              <a16:creationId xmlns:a16="http://schemas.microsoft.com/office/drawing/2014/main" id="{1E1122E2-9C82-41A7-90BB-BC1EA7F9731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41" name="Drop Down 4" hidden="1">
          <a:extLst>
            <a:ext uri="{63B3BB69-23CF-44E3-9099-C40C66FF867C}">
              <a14:compatExt xmlns:a14="http://schemas.microsoft.com/office/drawing/2010/main" spid="_x0000_s2052"/>
            </a:ext>
            <a:ext uri="{FF2B5EF4-FFF2-40B4-BE49-F238E27FC236}">
              <a16:creationId xmlns:a16="http://schemas.microsoft.com/office/drawing/2014/main" id="{D8CD4A09-DDA2-4362-83F8-63A83BB45B1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42" name="Drop Down 4" hidden="1">
          <a:extLst>
            <a:ext uri="{63B3BB69-23CF-44E3-9099-C40C66FF867C}">
              <a14:compatExt xmlns:a14="http://schemas.microsoft.com/office/drawing/2010/main" spid="_x0000_s2052"/>
            </a:ext>
            <a:ext uri="{FF2B5EF4-FFF2-40B4-BE49-F238E27FC236}">
              <a16:creationId xmlns:a16="http://schemas.microsoft.com/office/drawing/2014/main" id="{42469ADE-78C8-4CD8-8CC1-97CF1A77C0C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43" name="Drop Down 4" hidden="1">
          <a:extLst>
            <a:ext uri="{63B3BB69-23CF-44E3-9099-C40C66FF867C}">
              <a14:compatExt xmlns:a14="http://schemas.microsoft.com/office/drawing/2010/main" spid="_x0000_s2052"/>
            </a:ext>
            <a:ext uri="{FF2B5EF4-FFF2-40B4-BE49-F238E27FC236}">
              <a16:creationId xmlns:a16="http://schemas.microsoft.com/office/drawing/2014/main" id="{B8C16F1D-C582-48D8-88D9-483A45B912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44" name="Drop Down 4" hidden="1">
          <a:extLst>
            <a:ext uri="{63B3BB69-23CF-44E3-9099-C40C66FF867C}">
              <a14:compatExt xmlns:a14="http://schemas.microsoft.com/office/drawing/2010/main" spid="_x0000_s2052"/>
            </a:ext>
            <a:ext uri="{FF2B5EF4-FFF2-40B4-BE49-F238E27FC236}">
              <a16:creationId xmlns:a16="http://schemas.microsoft.com/office/drawing/2014/main" id="{C0152C71-3DAB-4FFC-9268-81E99E69D52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45" name="Drop Down 4" hidden="1">
          <a:extLst>
            <a:ext uri="{63B3BB69-23CF-44E3-9099-C40C66FF867C}">
              <a14:compatExt xmlns:a14="http://schemas.microsoft.com/office/drawing/2010/main" spid="_x0000_s2052"/>
            </a:ext>
            <a:ext uri="{FF2B5EF4-FFF2-40B4-BE49-F238E27FC236}">
              <a16:creationId xmlns:a16="http://schemas.microsoft.com/office/drawing/2014/main" id="{DCB875EA-50CB-41BB-9A5E-5D570B75393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46" name="Drop Down 20" hidden="1">
          <a:extLst>
            <a:ext uri="{63B3BB69-23CF-44E3-9099-C40C66FF867C}">
              <a14:compatExt xmlns:a14="http://schemas.microsoft.com/office/drawing/2010/main" spid="_x0000_s2068"/>
            </a:ext>
            <a:ext uri="{FF2B5EF4-FFF2-40B4-BE49-F238E27FC236}">
              <a16:creationId xmlns:a16="http://schemas.microsoft.com/office/drawing/2014/main" id="{B035CAB5-79CC-4C3E-90C2-E65C364956E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47" name="Drop Down 24" hidden="1">
          <a:extLst>
            <a:ext uri="{63B3BB69-23CF-44E3-9099-C40C66FF867C}">
              <a14:compatExt xmlns:a14="http://schemas.microsoft.com/office/drawing/2010/main" spid="_x0000_s2072"/>
            </a:ext>
            <a:ext uri="{FF2B5EF4-FFF2-40B4-BE49-F238E27FC236}">
              <a16:creationId xmlns:a16="http://schemas.microsoft.com/office/drawing/2014/main" id="{EEFCBA3F-6FB2-4DCD-B30B-90E367D8D80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48" name="Drop Down 4" hidden="1">
          <a:extLst>
            <a:ext uri="{63B3BB69-23CF-44E3-9099-C40C66FF867C}">
              <a14:compatExt xmlns:a14="http://schemas.microsoft.com/office/drawing/2010/main" spid="_x0000_s2052"/>
            </a:ext>
            <a:ext uri="{FF2B5EF4-FFF2-40B4-BE49-F238E27FC236}">
              <a16:creationId xmlns:a16="http://schemas.microsoft.com/office/drawing/2014/main" id="{1D18BD56-D408-4E10-904E-67E026BA044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49" name="Drop Down 4" hidden="1">
          <a:extLst>
            <a:ext uri="{63B3BB69-23CF-44E3-9099-C40C66FF867C}">
              <a14:compatExt xmlns:a14="http://schemas.microsoft.com/office/drawing/2010/main" spid="_x0000_s2052"/>
            </a:ext>
            <a:ext uri="{FF2B5EF4-FFF2-40B4-BE49-F238E27FC236}">
              <a16:creationId xmlns:a16="http://schemas.microsoft.com/office/drawing/2014/main" id="{39D2C541-739A-41ED-B6A2-ADFB973EF8C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50" name="Drop Down 4" hidden="1">
          <a:extLst>
            <a:ext uri="{63B3BB69-23CF-44E3-9099-C40C66FF867C}">
              <a14:compatExt xmlns:a14="http://schemas.microsoft.com/office/drawing/2010/main" spid="_x0000_s2052"/>
            </a:ext>
            <a:ext uri="{FF2B5EF4-FFF2-40B4-BE49-F238E27FC236}">
              <a16:creationId xmlns:a16="http://schemas.microsoft.com/office/drawing/2014/main" id="{0855C83A-21F6-4C12-A9BF-375F52A567F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51" name="Drop Down 4" hidden="1">
          <a:extLst>
            <a:ext uri="{63B3BB69-23CF-44E3-9099-C40C66FF867C}">
              <a14:compatExt xmlns:a14="http://schemas.microsoft.com/office/drawing/2010/main" spid="_x0000_s2052"/>
            </a:ext>
            <a:ext uri="{FF2B5EF4-FFF2-40B4-BE49-F238E27FC236}">
              <a16:creationId xmlns:a16="http://schemas.microsoft.com/office/drawing/2014/main" id="{3D54E120-B67C-4846-9286-CE67E51CBB9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52" name="Drop Down 4" hidden="1">
          <a:extLst>
            <a:ext uri="{63B3BB69-23CF-44E3-9099-C40C66FF867C}">
              <a14:compatExt xmlns:a14="http://schemas.microsoft.com/office/drawing/2010/main" spid="_x0000_s2052"/>
            </a:ext>
            <a:ext uri="{FF2B5EF4-FFF2-40B4-BE49-F238E27FC236}">
              <a16:creationId xmlns:a16="http://schemas.microsoft.com/office/drawing/2014/main" id="{51A843EB-25CC-49AA-9732-4DE214AE395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53" name="Drop Down 20" hidden="1">
          <a:extLst>
            <a:ext uri="{63B3BB69-23CF-44E3-9099-C40C66FF867C}">
              <a14:compatExt xmlns:a14="http://schemas.microsoft.com/office/drawing/2010/main" spid="_x0000_s2068"/>
            </a:ext>
            <a:ext uri="{FF2B5EF4-FFF2-40B4-BE49-F238E27FC236}">
              <a16:creationId xmlns:a16="http://schemas.microsoft.com/office/drawing/2014/main" id="{69967C94-CC5E-4376-9948-1250F0AECA7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54" name="Drop Down 24" hidden="1">
          <a:extLst>
            <a:ext uri="{63B3BB69-23CF-44E3-9099-C40C66FF867C}">
              <a14:compatExt xmlns:a14="http://schemas.microsoft.com/office/drawing/2010/main" spid="_x0000_s2072"/>
            </a:ext>
            <a:ext uri="{FF2B5EF4-FFF2-40B4-BE49-F238E27FC236}">
              <a16:creationId xmlns:a16="http://schemas.microsoft.com/office/drawing/2014/main" id="{75621F0C-E0A7-4BA6-90C1-44549574D39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55" name="Drop Down 4" hidden="1">
          <a:extLst>
            <a:ext uri="{63B3BB69-23CF-44E3-9099-C40C66FF867C}">
              <a14:compatExt xmlns:a14="http://schemas.microsoft.com/office/drawing/2010/main" spid="_x0000_s2052"/>
            </a:ext>
            <a:ext uri="{FF2B5EF4-FFF2-40B4-BE49-F238E27FC236}">
              <a16:creationId xmlns:a16="http://schemas.microsoft.com/office/drawing/2014/main" id="{E16BCAB5-0E87-48A5-94B2-3F2232F8169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56" name="Drop Down 4" hidden="1">
          <a:extLst>
            <a:ext uri="{63B3BB69-23CF-44E3-9099-C40C66FF867C}">
              <a14:compatExt xmlns:a14="http://schemas.microsoft.com/office/drawing/2010/main" spid="_x0000_s2052"/>
            </a:ext>
            <a:ext uri="{FF2B5EF4-FFF2-40B4-BE49-F238E27FC236}">
              <a16:creationId xmlns:a16="http://schemas.microsoft.com/office/drawing/2014/main" id="{DA969BF3-34DB-41FF-8F8F-83DB6FB98A4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57" name="Drop Down 4" hidden="1">
          <a:extLst>
            <a:ext uri="{63B3BB69-23CF-44E3-9099-C40C66FF867C}">
              <a14:compatExt xmlns:a14="http://schemas.microsoft.com/office/drawing/2010/main" spid="_x0000_s2052"/>
            </a:ext>
            <a:ext uri="{FF2B5EF4-FFF2-40B4-BE49-F238E27FC236}">
              <a16:creationId xmlns:a16="http://schemas.microsoft.com/office/drawing/2014/main" id="{D7ECBDA5-2693-4CD2-AF48-ADE6C9123FC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58" name="Drop Down 4" hidden="1">
          <a:extLst>
            <a:ext uri="{63B3BB69-23CF-44E3-9099-C40C66FF867C}">
              <a14:compatExt xmlns:a14="http://schemas.microsoft.com/office/drawing/2010/main" spid="_x0000_s2052"/>
            </a:ext>
            <a:ext uri="{FF2B5EF4-FFF2-40B4-BE49-F238E27FC236}">
              <a16:creationId xmlns:a16="http://schemas.microsoft.com/office/drawing/2014/main" id="{1E2CAD03-940C-46D2-9563-F5121002EE2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59" name="Drop Down 4" hidden="1">
          <a:extLst>
            <a:ext uri="{63B3BB69-23CF-44E3-9099-C40C66FF867C}">
              <a14:compatExt xmlns:a14="http://schemas.microsoft.com/office/drawing/2010/main" spid="_x0000_s2052"/>
            </a:ext>
            <a:ext uri="{FF2B5EF4-FFF2-40B4-BE49-F238E27FC236}">
              <a16:creationId xmlns:a16="http://schemas.microsoft.com/office/drawing/2014/main" id="{DA7765BC-8299-49AA-82B7-558E504D9D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60" name="Drop Down 20" hidden="1">
          <a:extLst>
            <a:ext uri="{63B3BB69-23CF-44E3-9099-C40C66FF867C}">
              <a14:compatExt xmlns:a14="http://schemas.microsoft.com/office/drawing/2010/main" spid="_x0000_s2068"/>
            </a:ext>
            <a:ext uri="{FF2B5EF4-FFF2-40B4-BE49-F238E27FC236}">
              <a16:creationId xmlns:a16="http://schemas.microsoft.com/office/drawing/2014/main" id="{2472A5D3-7502-4C85-A01E-42ED6E99646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61" name="Drop Down 24" hidden="1">
          <a:extLst>
            <a:ext uri="{63B3BB69-23CF-44E3-9099-C40C66FF867C}">
              <a14:compatExt xmlns:a14="http://schemas.microsoft.com/office/drawing/2010/main" spid="_x0000_s2072"/>
            </a:ext>
            <a:ext uri="{FF2B5EF4-FFF2-40B4-BE49-F238E27FC236}">
              <a16:creationId xmlns:a16="http://schemas.microsoft.com/office/drawing/2014/main" id="{13BDE9B6-BBE4-4BAD-B140-020D0B0DA12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62" name="Drop Down 4" hidden="1">
          <a:extLst>
            <a:ext uri="{63B3BB69-23CF-44E3-9099-C40C66FF867C}">
              <a14:compatExt xmlns:a14="http://schemas.microsoft.com/office/drawing/2010/main" spid="_x0000_s2052"/>
            </a:ext>
            <a:ext uri="{FF2B5EF4-FFF2-40B4-BE49-F238E27FC236}">
              <a16:creationId xmlns:a16="http://schemas.microsoft.com/office/drawing/2014/main" id="{BB358109-E57D-4DAD-86E0-341F1691D5F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63" name="Drop Down 4" hidden="1">
          <a:extLst>
            <a:ext uri="{63B3BB69-23CF-44E3-9099-C40C66FF867C}">
              <a14:compatExt xmlns:a14="http://schemas.microsoft.com/office/drawing/2010/main" spid="_x0000_s2052"/>
            </a:ext>
            <a:ext uri="{FF2B5EF4-FFF2-40B4-BE49-F238E27FC236}">
              <a16:creationId xmlns:a16="http://schemas.microsoft.com/office/drawing/2014/main" id="{BDD5C4CA-4C0F-467F-B82F-C22DF3ECA58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64" name="Drop Down 4" hidden="1">
          <a:extLst>
            <a:ext uri="{63B3BB69-23CF-44E3-9099-C40C66FF867C}">
              <a14:compatExt xmlns:a14="http://schemas.microsoft.com/office/drawing/2010/main" spid="_x0000_s2052"/>
            </a:ext>
            <a:ext uri="{FF2B5EF4-FFF2-40B4-BE49-F238E27FC236}">
              <a16:creationId xmlns:a16="http://schemas.microsoft.com/office/drawing/2014/main" id="{77C76FE3-36AB-427F-84C4-66E68D94873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65" name="Drop Down 4" hidden="1">
          <a:extLst>
            <a:ext uri="{63B3BB69-23CF-44E3-9099-C40C66FF867C}">
              <a14:compatExt xmlns:a14="http://schemas.microsoft.com/office/drawing/2010/main" spid="_x0000_s2052"/>
            </a:ext>
            <a:ext uri="{FF2B5EF4-FFF2-40B4-BE49-F238E27FC236}">
              <a16:creationId xmlns:a16="http://schemas.microsoft.com/office/drawing/2014/main" id="{658DE87E-A6A1-40D6-B3CD-40995CF7944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66" name="Drop Down 4" hidden="1">
          <a:extLst>
            <a:ext uri="{63B3BB69-23CF-44E3-9099-C40C66FF867C}">
              <a14:compatExt xmlns:a14="http://schemas.microsoft.com/office/drawing/2010/main" spid="_x0000_s2052"/>
            </a:ext>
            <a:ext uri="{FF2B5EF4-FFF2-40B4-BE49-F238E27FC236}">
              <a16:creationId xmlns:a16="http://schemas.microsoft.com/office/drawing/2014/main" id="{65EBEA0A-5275-445C-8BA7-595375ECF80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67" name="Drop Down 20" hidden="1">
          <a:extLst>
            <a:ext uri="{63B3BB69-23CF-44E3-9099-C40C66FF867C}">
              <a14:compatExt xmlns:a14="http://schemas.microsoft.com/office/drawing/2010/main" spid="_x0000_s2068"/>
            </a:ext>
            <a:ext uri="{FF2B5EF4-FFF2-40B4-BE49-F238E27FC236}">
              <a16:creationId xmlns:a16="http://schemas.microsoft.com/office/drawing/2014/main" id="{866BCBB2-CDA2-4FAB-8B79-79CD652CC45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68" name="Drop Down 24" hidden="1">
          <a:extLst>
            <a:ext uri="{63B3BB69-23CF-44E3-9099-C40C66FF867C}">
              <a14:compatExt xmlns:a14="http://schemas.microsoft.com/office/drawing/2010/main" spid="_x0000_s2072"/>
            </a:ext>
            <a:ext uri="{FF2B5EF4-FFF2-40B4-BE49-F238E27FC236}">
              <a16:creationId xmlns:a16="http://schemas.microsoft.com/office/drawing/2014/main" id="{97DFA5DB-3493-4BEA-A9DE-12335F1EC96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69" name="Drop Down 4" hidden="1">
          <a:extLst>
            <a:ext uri="{63B3BB69-23CF-44E3-9099-C40C66FF867C}">
              <a14:compatExt xmlns:a14="http://schemas.microsoft.com/office/drawing/2010/main" spid="_x0000_s2052"/>
            </a:ext>
            <a:ext uri="{FF2B5EF4-FFF2-40B4-BE49-F238E27FC236}">
              <a16:creationId xmlns:a16="http://schemas.microsoft.com/office/drawing/2014/main" id="{CEC9EF79-DD8E-4EE5-899C-1337937FDC4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70" name="Drop Down 4" hidden="1">
          <a:extLst>
            <a:ext uri="{63B3BB69-23CF-44E3-9099-C40C66FF867C}">
              <a14:compatExt xmlns:a14="http://schemas.microsoft.com/office/drawing/2010/main" spid="_x0000_s2052"/>
            </a:ext>
            <a:ext uri="{FF2B5EF4-FFF2-40B4-BE49-F238E27FC236}">
              <a16:creationId xmlns:a16="http://schemas.microsoft.com/office/drawing/2014/main" id="{006B87E4-2C27-4246-AAF9-24536FF8926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71" name="Drop Down 4" hidden="1">
          <a:extLst>
            <a:ext uri="{63B3BB69-23CF-44E3-9099-C40C66FF867C}">
              <a14:compatExt xmlns:a14="http://schemas.microsoft.com/office/drawing/2010/main" spid="_x0000_s2052"/>
            </a:ext>
            <a:ext uri="{FF2B5EF4-FFF2-40B4-BE49-F238E27FC236}">
              <a16:creationId xmlns:a16="http://schemas.microsoft.com/office/drawing/2014/main" id="{072832B9-692A-46DF-B839-FB52E212A66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72" name="Drop Down 4" hidden="1">
          <a:extLst>
            <a:ext uri="{63B3BB69-23CF-44E3-9099-C40C66FF867C}">
              <a14:compatExt xmlns:a14="http://schemas.microsoft.com/office/drawing/2010/main" spid="_x0000_s2052"/>
            </a:ext>
            <a:ext uri="{FF2B5EF4-FFF2-40B4-BE49-F238E27FC236}">
              <a16:creationId xmlns:a16="http://schemas.microsoft.com/office/drawing/2014/main" id="{52E8D8C3-442A-469D-A381-3AA3CB2A15F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73" name="Drop Down 4" hidden="1">
          <a:extLst>
            <a:ext uri="{63B3BB69-23CF-44E3-9099-C40C66FF867C}">
              <a14:compatExt xmlns:a14="http://schemas.microsoft.com/office/drawing/2010/main" spid="_x0000_s2052"/>
            </a:ext>
            <a:ext uri="{FF2B5EF4-FFF2-40B4-BE49-F238E27FC236}">
              <a16:creationId xmlns:a16="http://schemas.microsoft.com/office/drawing/2014/main" id="{A4D24B4E-C1D7-4611-9139-7DA62594340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263</xdr:row>
      <xdr:rowOff>0</xdr:rowOff>
    </xdr:from>
    <xdr:ext cx="1921468" cy="195685"/>
    <xdr:sp macro="" textlink="">
      <xdr:nvSpPr>
        <xdr:cNvPr id="10674" name="Drop Down 20" hidden="1">
          <a:extLst>
            <a:ext uri="{63B3BB69-23CF-44E3-9099-C40C66FF867C}">
              <a14:compatExt xmlns:a14="http://schemas.microsoft.com/office/drawing/2010/main" spid="_x0000_s2068"/>
            </a:ext>
            <a:ext uri="{FF2B5EF4-FFF2-40B4-BE49-F238E27FC236}">
              <a16:creationId xmlns:a16="http://schemas.microsoft.com/office/drawing/2014/main" id="{ADAD5255-F5B7-4DC3-9F17-B051E84A576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263</xdr:row>
      <xdr:rowOff>0</xdr:rowOff>
    </xdr:from>
    <xdr:ext cx="2476500" cy="199970"/>
    <xdr:sp macro="" textlink="">
      <xdr:nvSpPr>
        <xdr:cNvPr id="10675" name="Drop Down 24" hidden="1">
          <a:extLst>
            <a:ext uri="{63B3BB69-23CF-44E3-9099-C40C66FF867C}">
              <a14:compatExt xmlns:a14="http://schemas.microsoft.com/office/drawing/2010/main" spid="_x0000_s2072"/>
            </a:ext>
            <a:ext uri="{FF2B5EF4-FFF2-40B4-BE49-F238E27FC236}">
              <a16:creationId xmlns:a16="http://schemas.microsoft.com/office/drawing/2014/main" id="{DE1E8DD0-9FA9-4C62-8F72-5FD44B6F20F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76" name="Drop Down 4" hidden="1">
          <a:extLst>
            <a:ext uri="{63B3BB69-23CF-44E3-9099-C40C66FF867C}">
              <a14:compatExt xmlns:a14="http://schemas.microsoft.com/office/drawing/2010/main" spid="_x0000_s2052"/>
            </a:ext>
            <a:ext uri="{FF2B5EF4-FFF2-40B4-BE49-F238E27FC236}">
              <a16:creationId xmlns:a16="http://schemas.microsoft.com/office/drawing/2014/main" id="{9F877C18-43F1-4BB1-BE8F-D1A8812AD16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77" name="Drop Down 4" hidden="1">
          <a:extLst>
            <a:ext uri="{63B3BB69-23CF-44E3-9099-C40C66FF867C}">
              <a14:compatExt xmlns:a14="http://schemas.microsoft.com/office/drawing/2010/main" spid="_x0000_s2052"/>
            </a:ext>
            <a:ext uri="{FF2B5EF4-FFF2-40B4-BE49-F238E27FC236}">
              <a16:creationId xmlns:a16="http://schemas.microsoft.com/office/drawing/2014/main" id="{F0E01CDC-549A-4B0F-84E5-FF39370DCB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263</xdr:row>
      <xdr:rowOff>0</xdr:rowOff>
    </xdr:from>
    <xdr:ext cx="2529840" cy="195685"/>
    <xdr:sp macro="" textlink="">
      <xdr:nvSpPr>
        <xdr:cNvPr id="10678" name="Drop Down 4" hidden="1">
          <a:extLst>
            <a:ext uri="{63B3BB69-23CF-44E3-9099-C40C66FF867C}">
              <a14:compatExt xmlns:a14="http://schemas.microsoft.com/office/drawing/2010/main" spid="_x0000_s2052"/>
            </a:ext>
            <a:ext uri="{FF2B5EF4-FFF2-40B4-BE49-F238E27FC236}">
              <a16:creationId xmlns:a16="http://schemas.microsoft.com/office/drawing/2014/main" id="{06654525-DF68-41EF-A14B-09678C6860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263</xdr:row>
      <xdr:rowOff>0</xdr:rowOff>
    </xdr:from>
    <xdr:ext cx="2529840" cy="195685"/>
    <xdr:sp macro="" textlink="">
      <xdr:nvSpPr>
        <xdr:cNvPr id="10679" name="Drop Down 4" hidden="1">
          <a:extLst>
            <a:ext uri="{63B3BB69-23CF-44E3-9099-C40C66FF867C}">
              <a14:compatExt xmlns:a14="http://schemas.microsoft.com/office/drawing/2010/main" spid="_x0000_s2052"/>
            </a:ext>
            <a:ext uri="{FF2B5EF4-FFF2-40B4-BE49-F238E27FC236}">
              <a16:creationId xmlns:a16="http://schemas.microsoft.com/office/drawing/2014/main" id="{FF338C4F-E56B-4CB9-9072-531A4EAA7E7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80" name="Drop Down 4" hidden="1">
          <a:extLst>
            <a:ext uri="{63B3BB69-23CF-44E3-9099-C40C66FF867C}">
              <a14:compatExt xmlns:a14="http://schemas.microsoft.com/office/drawing/2010/main" spid="_x0000_s2052"/>
            </a:ext>
            <a:ext uri="{FF2B5EF4-FFF2-40B4-BE49-F238E27FC236}">
              <a16:creationId xmlns:a16="http://schemas.microsoft.com/office/drawing/2014/main" id="{A8B6565E-9C38-42EA-B587-BD1FF3A402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681" name="Drop Down 20" hidden="1">
          <a:extLst>
            <a:ext uri="{63B3BB69-23CF-44E3-9099-C40C66FF867C}">
              <a14:compatExt xmlns:a14="http://schemas.microsoft.com/office/drawing/2010/main" spid="_x0000_s2068"/>
            </a:ext>
            <a:ext uri="{FF2B5EF4-FFF2-40B4-BE49-F238E27FC236}">
              <a16:creationId xmlns:a16="http://schemas.microsoft.com/office/drawing/2014/main" id="{C9557228-13D5-4622-9584-526A426DF01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682" name="Drop Down 24" hidden="1">
          <a:extLst>
            <a:ext uri="{63B3BB69-23CF-44E3-9099-C40C66FF867C}">
              <a14:compatExt xmlns:a14="http://schemas.microsoft.com/office/drawing/2010/main" spid="_x0000_s2072"/>
            </a:ext>
            <a:ext uri="{FF2B5EF4-FFF2-40B4-BE49-F238E27FC236}">
              <a16:creationId xmlns:a16="http://schemas.microsoft.com/office/drawing/2014/main" id="{8E0E7FF1-DB18-4A13-8D74-A43D9D43B52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83" name="Drop Down 4" hidden="1">
          <a:extLst>
            <a:ext uri="{63B3BB69-23CF-44E3-9099-C40C66FF867C}">
              <a14:compatExt xmlns:a14="http://schemas.microsoft.com/office/drawing/2010/main" spid="_x0000_s2052"/>
            </a:ext>
            <a:ext uri="{FF2B5EF4-FFF2-40B4-BE49-F238E27FC236}">
              <a16:creationId xmlns:a16="http://schemas.microsoft.com/office/drawing/2014/main" id="{96C8E508-FE9C-429F-8C97-931D23EDD30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684" name="Drop Down 4" hidden="1">
          <a:extLst>
            <a:ext uri="{63B3BB69-23CF-44E3-9099-C40C66FF867C}">
              <a14:compatExt xmlns:a14="http://schemas.microsoft.com/office/drawing/2010/main" spid="_x0000_s2052"/>
            </a:ext>
            <a:ext uri="{FF2B5EF4-FFF2-40B4-BE49-F238E27FC236}">
              <a16:creationId xmlns:a16="http://schemas.microsoft.com/office/drawing/2014/main" id="{E4FD2E93-D698-4149-9A74-357F1630450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85" name="Drop Down 4" hidden="1">
          <a:extLst>
            <a:ext uri="{63B3BB69-23CF-44E3-9099-C40C66FF867C}">
              <a14:compatExt xmlns:a14="http://schemas.microsoft.com/office/drawing/2010/main" spid="_x0000_s2052"/>
            </a:ext>
            <a:ext uri="{FF2B5EF4-FFF2-40B4-BE49-F238E27FC236}">
              <a16:creationId xmlns:a16="http://schemas.microsoft.com/office/drawing/2014/main" id="{E0031C7D-E8B0-430C-85D3-FD50E686506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686" name="Drop Down 4" hidden="1">
          <a:extLst>
            <a:ext uri="{63B3BB69-23CF-44E3-9099-C40C66FF867C}">
              <a14:compatExt xmlns:a14="http://schemas.microsoft.com/office/drawing/2010/main" spid="_x0000_s2052"/>
            </a:ext>
            <a:ext uri="{FF2B5EF4-FFF2-40B4-BE49-F238E27FC236}">
              <a16:creationId xmlns:a16="http://schemas.microsoft.com/office/drawing/2014/main" id="{91A22149-9330-41C0-9D77-CD0844C1DF7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87" name="Drop Down 4" hidden="1">
          <a:extLst>
            <a:ext uri="{63B3BB69-23CF-44E3-9099-C40C66FF867C}">
              <a14:compatExt xmlns:a14="http://schemas.microsoft.com/office/drawing/2010/main" spid="_x0000_s2052"/>
            </a:ext>
            <a:ext uri="{FF2B5EF4-FFF2-40B4-BE49-F238E27FC236}">
              <a16:creationId xmlns:a16="http://schemas.microsoft.com/office/drawing/2014/main" id="{87EDE676-5727-40F5-8747-2B6F4140C51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688" name="Drop Down 20" hidden="1">
          <a:extLst>
            <a:ext uri="{63B3BB69-23CF-44E3-9099-C40C66FF867C}">
              <a14:compatExt xmlns:a14="http://schemas.microsoft.com/office/drawing/2010/main" spid="_x0000_s2068"/>
            </a:ext>
            <a:ext uri="{FF2B5EF4-FFF2-40B4-BE49-F238E27FC236}">
              <a16:creationId xmlns:a16="http://schemas.microsoft.com/office/drawing/2014/main" id="{6683A3B3-F347-44B1-8CA7-0A8C8DF1088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689" name="Drop Down 24" hidden="1">
          <a:extLst>
            <a:ext uri="{63B3BB69-23CF-44E3-9099-C40C66FF867C}">
              <a14:compatExt xmlns:a14="http://schemas.microsoft.com/office/drawing/2010/main" spid="_x0000_s2072"/>
            </a:ext>
            <a:ext uri="{FF2B5EF4-FFF2-40B4-BE49-F238E27FC236}">
              <a16:creationId xmlns:a16="http://schemas.microsoft.com/office/drawing/2014/main" id="{437A97A9-8F3C-4B69-BFA9-6914074543D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90" name="Drop Down 4" hidden="1">
          <a:extLst>
            <a:ext uri="{63B3BB69-23CF-44E3-9099-C40C66FF867C}">
              <a14:compatExt xmlns:a14="http://schemas.microsoft.com/office/drawing/2010/main" spid="_x0000_s2052"/>
            </a:ext>
            <a:ext uri="{FF2B5EF4-FFF2-40B4-BE49-F238E27FC236}">
              <a16:creationId xmlns:a16="http://schemas.microsoft.com/office/drawing/2014/main" id="{27A48642-A1F0-46F0-B48C-16D0B7E6CCC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691" name="Drop Down 4" hidden="1">
          <a:extLst>
            <a:ext uri="{63B3BB69-23CF-44E3-9099-C40C66FF867C}">
              <a14:compatExt xmlns:a14="http://schemas.microsoft.com/office/drawing/2010/main" spid="_x0000_s2052"/>
            </a:ext>
            <a:ext uri="{FF2B5EF4-FFF2-40B4-BE49-F238E27FC236}">
              <a16:creationId xmlns:a16="http://schemas.microsoft.com/office/drawing/2014/main" id="{8F0143D7-6108-43B5-86F6-C848E065039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92" name="Drop Down 4" hidden="1">
          <a:extLst>
            <a:ext uri="{63B3BB69-23CF-44E3-9099-C40C66FF867C}">
              <a14:compatExt xmlns:a14="http://schemas.microsoft.com/office/drawing/2010/main" spid="_x0000_s2052"/>
            </a:ext>
            <a:ext uri="{FF2B5EF4-FFF2-40B4-BE49-F238E27FC236}">
              <a16:creationId xmlns:a16="http://schemas.microsoft.com/office/drawing/2014/main" id="{0B8C968C-1D57-4834-A59F-8F4DE2EA6E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693" name="Drop Down 4" hidden="1">
          <a:extLst>
            <a:ext uri="{63B3BB69-23CF-44E3-9099-C40C66FF867C}">
              <a14:compatExt xmlns:a14="http://schemas.microsoft.com/office/drawing/2010/main" spid="_x0000_s2052"/>
            </a:ext>
            <a:ext uri="{FF2B5EF4-FFF2-40B4-BE49-F238E27FC236}">
              <a16:creationId xmlns:a16="http://schemas.microsoft.com/office/drawing/2014/main" id="{A94B4847-8A3A-4884-9B0A-8A3E841FF69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94" name="Drop Down 4" hidden="1">
          <a:extLst>
            <a:ext uri="{63B3BB69-23CF-44E3-9099-C40C66FF867C}">
              <a14:compatExt xmlns:a14="http://schemas.microsoft.com/office/drawing/2010/main" spid="_x0000_s2052"/>
            </a:ext>
            <a:ext uri="{FF2B5EF4-FFF2-40B4-BE49-F238E27FC236}">
              <a16:creationId xmlns:a16="http://schemas.microsoft.com/office/drawing/2014/main" id="{2F7B3E48-1627-46C2-8B8D-C2469377559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695" name="Drop Down 20" hidden="1">
          <a:extLst>
            <a:ext uri="{63B3BB69-23CF-44E3-9099-C40C66FF867C}">
              <a14:compatExt xmlns:a14="http://schemas.microsoft.com/office/drawing/2010/main" spid="_x0000_s2068"/>
            </a:ext>
            <a:ext uri="{FF2B5EF4-FFF2-40B4-BE49-F238E27FC236}">
              <a16:creationId xmlns:a16="http://schemas.microsoft.com/office/drawing/2014/main" id="{6646EBE8-32C1-4B79-953E-91812CF4313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696" name="Drop Down 24" hidden="1">
          <a:extLst>
            <a:ext uri="{63B3BB69-23CF-44E3-9099-C40C66FF867C}">
              <a14:compatExt xmlns:a14="http://schemas.microsoft.com/office/drawing/2010/main" spid="_x0000_s2072"/>
            </a:ext>
            <a:ext uri="{FF2B5EF4-FFF2-40B4-BE49-F238E27FC236}">
              <a16:creationId xmlns:a16="http://schemas.microsoft.com/office/drawing/2014/main" id="{2F03025A-3AEB-4E0F-9D5C-3902AC49A0B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97" name="Drop Down 4" hidden="1">
          <a:extLst>
            <a:ext uri="{63B3BB69-23CF-44E3-9099-C40C66FF867C}">
              <a14:compatExt xmlns:a14="http://schemas.microsoft.com/office/drawing/2010/main" spid="_x0000_s2052"/>
            </a:ext>
            <a:ext uri="{FF2B5EF4-FFF2-40B4-BE49-F238E27FC236}">
              <a16:creationId xmlns:a16="http://schemas.microsoft.com/office/drawing/2014/main" id="{5562CE68-8476-4532-BE06-083BE03D48B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698" name="Drop Down 4" hidden="1">
          <a:extLst>
            <a:ext uri="{63B3BB69-23CF-44E3-9099-C40C66FF867C}">
              <a14:compatExt xmlns:a14="http://schemas.microsoft.com/office/drawing/2010/main" spid="_x0000_s2052"/>
            </a:ext>
            <a:ext uri="{FF2B5EF4-FFF2-40B4-BE49-F238E27FC236}">
              <a16:creationId xmlns:a16="http://schemas.microsoft.com/office/drawing/2014/main" id="{6BA7975A-635B-475E-9BF1-407463ABF90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699" name="Drop Down 4" hidden="1">
          <a:extLst>
            <a:ext uri="{63B3BB69-23CF-44E3-9099-C40C66FF867C}">
              <a14:compatExt xmlns:a14="http://schemas.microsoft.com/office/drawing/2010/main" spid="_x0000_s2052"/>
            </a:ext>
            <a:ext uri="{FF2B5EF4-FFF2-40B4-BE49-F238E27FC236}">
              <a16:creationId xmlns:a16="http://schemas.microsoft.com/office/drawing/2014/main" id="{11BDA63F-DD49-41A8-B6FA-68D71604FAF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00" name="Drop Down 4" hidden="1">
          <a:extLst>
            <a:ext uri="{63B3BB69-23CF-44E3-9099-C40C66FF867C}">
              <a14:compatExt xmlns:a14="http://schemas.microsoft.com/office/drawing/2010/main" spid="_x0000_s2052"/>
            </a:ext>
            <a:ext uri="{FF2B5EF4-FFF2-40B4-BE49-F238E27FC236}">
              <a16:creationId xmlns:a16="http://schemas.microsoft.com/office/drawing/2014/main" id="{90C1980D-DC79-4B85-8895-BBA82A94F56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01" name="Drop Down 4" hidden="1">
          <a:extLst>
            <a:ext uri="{63B3BB69-23CF-44E3-9099-C40C66FF867C}">
              <a14:compatExt xmlns:a14="http://schemas.microsoft.com/office/drawing/2010/main" spid="_x0000_s2052"/>
            </a:ext>
            <a:ext uri="{FF2B5EF4-FFF2-40B4-BE49-F238E27FC236}">
              <a16:creationId xmlns:a16="http://schemas.microsoft.com/office/drawing/2014/main" id="{F3AD6392-DA3C-41DB-A471-8BA7BB42D1D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02" name="Drop Down 20" hidden="1">
          <a:extLst>
            <a:ext uri="{63B3BB69-23CF-44E3-9099-C40C66FF867C}">
              <a14:compatExt xmlns:a14="http://schemas.microsoft.com/office/drawing/2010/main" spid="_x0000_s2068"/>
            </a:ext>
            <a:ext uri="{FF2B5EF4-FFF2-40B4-BE49-F238E27FC236}">
              <a16:creationId xmlns:a16="http://schemas.microsoft.com/office/drawing/2014/main" id="{1C6525CF-59A5-4A38-A8C4-596438725AB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03" name="Drop Down 24" hidden="1">
          <a:extLst>
            <a:ext uri="{63B3BB69-23CF-44E3-9099-C40C66FF867C}">
              <a14:compatExt xmlns:a14="http://schemas.microsoft.com/office/drawing/2010/main" spid="_x0000_s2072"/>
            </a:ext>
            <a:ext uri="{FF2B5EF4-FFF2-40B4-BE49-F238E27FC236}">
              <a16:creationId xmlns:a16="http://schemas.microsoft.com/office/drawing/2014/main" id="{B30CA3B5-1988-46FE-99EF-46BFFD7C104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04" name="Drop Down 4" hidden="1">
          <a:extLst>
            <a:ext uri="{63B3BB69-23CF-44E3-9099-C40C66FF867C}">
              <a14:compatExt xmlns:a14="http://schemas.microsoft.com/office/drawing/2010/main" spid="_x0000_s2052"/>
            </a:ext>
            <a:ext uri="{FF2B5EF4-FFF2-40B4-BE49-F238E27FC236}">
              <a16:creationId xmlns:a16="http://schemas.microsoft.com/office/drawing/2014/main" id="{1A08BB64-93A9-44ED-85C5-FB0916A5A6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05" name="Drop Down 4" hidden="1">
          <a:extLst>
            <a:ext uri="{63B3BB69-23CF-44E3-9099-C40C66FF867C}">
              <a14:compatExt xmlns:a14="http://schemas.microsoft.com/office/drawing/2010/main" spid="_x0000_s2052"/>
            </a:ext>
            <a:ext uri="{FF2B5EF4-FFF2-40B4-BE49-F238E27FC236}">
              <a16:creationId xmlns:a16="http://schemas.microsoft.com/office/drawing/2014/main" id="{9E6E549E-4778-443C-BE57-8EB593A08A9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06" name="Drop Down 4" hidden="1">
          <a:extLst>
            <a:ext uri="{63B3BB69-23CF-44E3-9099-C40C66FF867C}">
              <a14:compatExt xmlns:a14="http://schemas.microsoft.com/office/drawing/2010/main" spid="_x0000_s2052"/>
            </a:ext>
            <a:ext uri="{FF2B5EF4-FFF2-40B4-BE49-F238E27FC236}">
              <a16:creationId xmlns:a16="http://schemas.microsoft.com/office/drawing/2014/main" id="{7913E538-16FF-4397-B24F-2DD06A85713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07" name="Drop Down 4" hidden="1">
          <a:extLst>
            <a:ext uri="{63B3BB69-23CF-44E3-9099-C40C66FF867C}">
              <a14:compatExt xmlns:a14="http://schemas.microsoft.com/office/drawing/2010/main" spid="_x0000_s2052"/>
            </a:ext>
            <a:ext uri="{FF2B5EF4-FFF2-40B4-BE49-F238E27FC236}">
              <a16:creationId xmlns:a16="http://schemas.microsoft.com/office/drawing/2014/main" id="{9C081FFB-ED06-498D-8F1A-082A5101014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08" name="Drop Down 4" hidden="1">
          <a:extLst>
            <a:ext uri="{63B3BB69-23CF-44E3-9099-C40C66FF867C}">
              <a14:compatExt xmlns:a14="http://schemas.microsoft.com/office/drawing/2010/main" spid="_x0000_s2052"/>
            </a:ext>
            <a:ext uri="{FF2B5EF4-FFF2-40B4-BE49-F238E27FC236}">
              <a16:creationId xmlns:a16="http://schemas.microsoft.com/office/drawing/2014/main" id="{68C6958A-813C-4DA8-9CE6-08944ECF5F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09" name="Drop Down 20" hidden="1">
          <a:extLst>
            <a:ext uri="{63B3BB69-23CF-44E3-9099-C40C66FF867C}">
              <a14:compatExt xmlns:a14="http://schemas.microsoft.com/office/drawing/2010/main" spid="_x0000_s2068"/>
            </a:ext>
            <a:ext uri="{FF2B5EF4-FFF2-40B4-BE49-F238E27FC236}">
              <a16:creationId xmlns:a16="http://schemas.microsoft.com/office/drawing/2014/main" id="{166E9A6E-43E2-4669-9810-97D4D439A97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10" name="Drop Down 24" hidden="1">
          <a:extLst>
            <a:ext uri="{63B3BB69-23CF-44E3-9099-C40C66FF867C}">
              <a14:compatExt xmlns:a14="http://schemas.microsoft.com/office/drawing/2010/main" spid="_x0000_s2072"/>
            </a:ext>
            <a:ext uri="{FF2B5EF4-FFF2-40B4-BE49-F238E27FC236}">
              <a16:creationId xmlns:a16="http://schemas.microsoft.com/office/drawing/2014/main" id="{A22FFEFC-D4BB-4EF3-895B-7FA31BABE29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11" name="Drop Down 4" hidden="1">
          <a:extLst>
            <a:ext uri="{63B3BB69-23CF-44E3-9099-C40C66FF867C}">
              <a14:compatExt xmlns:a14="http://schemas.microsoft.com/office/drawing/2010/main" spid="_x0000_s2052"/>
            </a:ext>
            <a:ext uri="{FF2B5EF4-FFF2-40B4-BE49-F238E27FC236}">
              <a16:creationId xmlns:a16="http://schemas.microsoft.com/office/drawing/2014/main" id="{65F4539C-B8D5-439D-8FEA-BC26BF81FA6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12" name="Drop Down 4" hidden="1">
          <a:extLst>
            <a:ext uri="{63B3BB69-23CF-44E3-9099-C40C66FF867C}">
              <a14:compatExt xmlns:a14="http://schemas.microsoft.com/office/drawing/2010/main" spid="_x0000_s2052"/>
            </a:ext>
            <a:ext uri="{FF2B5EF4-FFF2-40B4-BE49-F238E27FC236}">
              <a16:creationId xmlns:a16="http://schemas.microsoft.com/office/drawing/2014/main" id="{3A74EE95-02B6-49E7-B139-C053D115C8A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13" name="Drop Down 4" hidden="1">
          <a:extLst>
            <a:ext uri="{63B3BB69-23CF-44E3-9099-C40C66FF867C}">
              <a14:compatExt xmlns:a14="http://schemas.microsoft.com/office/drawing/2010/main" spid="_x0000_s2052"/>
            </a:ext>
            <a:ext uri="{FF2B5EF4-FFF2-40B4-BE49-F238E27FC236}">
              <a16:creationId xmlns:a16="http://schemas.microsoft.com/office/drawing/2014/main" id="{01E9BDF8-2F3B-4280-8655-C24D479F912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14" name="Drop Down 4" hidden="1">
          <a:extLst>
            <a:ext uri="{63B3BB69-23CF-44E3-9099-C40C66FF867C}">
              <a14:compatExt xmlns:a14="http://schemas.microsoft.com/office/drawing/2010/main" spid="_x0000_s2052"/>
            </a:ext>
            <a:ext uri="{FF2B5EF4-FFF2-40B4-BE49-F238E27FC236}">
              <a16:creationId xmlns:a16="http://schemas.microsoft.com/office/drawing/2014/main" id="{51126A22-9FE1-4015-9436-6824D1BFC26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15" name="Drop Down 4" hidden="1">
          <a:extLst>
            <a:ext uri="{63B3BB69-23CF-44E3-9099-C40C66FF867C}">
              <a14:compatExt xmlns:a14="http://schemas.microsoft.com/office/drawing/2010/main" spid="_x0000_s2052"/>
            </a:ext>
            <a:ext uri="{FF2B5EF4-FFF2-40B4-BE49-F238E27FC236}">
              <a16:creationId xmlns:a16="http://schemas.microsoft.com/office/drawing/2014/main" id="{2EE61643-473B-4507-AB12-04DDD5BC97E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16" name="Drop Down 20" hidden="1">
          <a:extLst>
            <a:ext uri="{63B3BB69-23CF-44E3-9099-C40C66FF867C}">
              <a14:compatExt xmlns:a14="http://schemas.microsoft.com/office/drawing/2010/main" spid="_x0000_s2068"/>
            </a:ext>
            <a:ext uri="{FF2B5EF4-FFF2-40B4-BE49-F238E27FC236}">
              <a16:creationId xmlns:a16="http://schemas.microsoft.com/office/drawing/2014/main" id="{3BEE49B5-2D78-4F38-A5DB-5B3FCC9A7DC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17" name="Drop Down 24" hidden="1">
          <a:extLst>
            <a:ext uri="{63B3BB69-23CF-44E3-9099-C40C66FF867C}">
              <a14:compatExt xmlns:a14="http://schemas.microsoft.com/office/drawing/2010/main" spid="_x0000_s2072"/>
            </a:ext>
            <a:ext uri="{FF2B5EF4-FFF2-40B4-BE49-F238E27FC236}">
              <a16:creationId xmlns:a16="http://schemas.microsoft.com/office/drawing/2014/main" id="{3F3FEEB5-A594-41F5-9114-9CA9BE85325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18" name="Drop Down 4" hidden="1">
          <a:extLst>
            <a:ext uri="{63B3BB69-23CF-44E3-9099-C40C66FF867C}">
              <a14:compatExt xmlns:a14="http://schemas.microsoft.com/office/drawing/2010/main" spid="_x0000_s2052"/>
            </a:ext>
            <a:ext uri="{FF2B5EF4-FFF2-40B4-BE49-F238E27FC236}">
              <a16:creationId xmlns:a16="http://schemas.microsoft.com/office/drawing/2014/main" id="{112F14CF-4E38-4546-A316-78128A64853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19" name="Drop Down 4" hidden="1">
          <a:extLst>
            <a:ext uri="{63B3BB69-23CF-44E3-9099-C40C66FF867C}">
              <a14:compatExt xmlns:a14="http://schemas.microsoft.com/office/drawing/2010/main" spid="_x0000_s2052"/>
            </a:ext>
            <a:ext uri="{FF2B5EF4-FFF2-40B4-BE49-F238E27FC236}">
              <a16:creationId xmlns:a16="http://schemas.microsoft.com/office/drawing/2014/main" id="{4F407C2A-1644-4CD8-9F13-EAEB04D328F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20" name="Drop Down 4" hidden="1">
          <a:extLst>
            <a:ext uri="{63B3BB69-23CF-44E3-9099-C40C66FF867C}">
              <a14:compatExt xmlns:a14="http://schemas.microsoft.com/office/drawing/2010/main" spid="_x0000_s2052"/>
            </a:ext>
            <a:ext uri="{FF2B5EF4-FFF2-40B4-BE49-F238E27FC236}">
              <a16:creationId xmlns:a16="http://schemas.microsoft.com/office/drawing/2014/main" id="{BFB08A03-8611-4490-BF3A-03FA39CDF0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21" name="Drop Down 4" hidden="1">
          <a:extLst>
            <a:ext uri="{63B3BB69-23CF-44E3-9099-C40C66FF867C}">
              <a14:compatExt xmlns:a14="http://schemas.microsoft.com/office/drawing/2010/main" spid="_x0000_s2052"/>
            </a:ext>
            <a:ext uri="{FF2B5EF4-FFF2-40B4-BE49-F238E27FC236}">
              <a16:creationId xmlns:a16="http://schemas.microsoft.com/office/drawing/2014/main" id="{3F29218D-2EC6-401C-9555-81CA1482EAF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22" name="Drop Down 4" hidden="1">
          <a:extLst>
            <a:ext uri="{63B3BB69-23CF-44E3-9099-C40C66FF867C}">
              <a14:compatExt xmlns:a14="http://schemas.microsoft.com/office/drawing/2010/main" spid="_x0000_s2052"/>
            </a:ext>
            <a:ext uri="{FF2B5EF4-FFF2-40B4-BE49-F238E27FC236}">
              <a16:creationId xmlns:a16="http://schemas.microsoft.com/office/drawing/2014/main" id="{E83E3CD1-1142-4B25-BB57-A517960918D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23" name="Drop Down 20" hidden="1">
          <a:extLst>
            <a:ext uri="{63B3BB69-23CF-44E3-9099-C40C66FF867C}">
              <a14:compatExt xmlns:a14="http://schemas.microsoft.com/office/drawing/2010/main" spid="_x0000_s2068"/>
            </a:ext>
            <a:ext uri="{FF2B5EF4-FFF2-40B4-BE49-F238E27FC236}">
              <a16:creationId xmlns:a16="http://schemas.microsoft.com/office/drawing/2014/main" id="{8363D526-F674-47BA-B4EE-C8752C3E289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24" name="Drop Down 24" hidden="1">
          <a:extLst>
            <a:ext uri="{63B3BB69-23CF-44E3-9099-C40C66FF867C}">
              <a14:compatExt xmlns:a14="http://schemas.microsoft.com/office/drawing/2010/main" spid="_x0000_s2072"/>
            </a:ext>
            <a:ext uri="{FF2B5EF4-FFF2-40B4-BE49-F238E27FC236}">
              <a16:creationId xmlns:a16="http://schemas.microsoft.com/office/drawing/2014/main" id="{1EA46A1D-760B-4CF6-AE93-3B30BF3AA57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25" name="Drop Down 4" hidden="1">
          <a:extLst>
            <a:ext uri="{63B3BB69-23CF-44E3-9099-C40C66FF867C}">
              <a14:compatExt xmlns:a14="http://schemas.microsoft.com/office/drawing/2010/main" spid="_x0000_s2052"/>
            </a:ext>
            <a:ext uri="{FF2B5EF4-FFF2-40B4-BE49-F238E27FC236}">
              <a16:creationId xmlns:a16="http://schemas.microsoft.com/office/drawing/2014/main" id="{A3A5B9CD-DFB5-4270-9176-A46DC630B84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26" name="Drop Down 4" hidden="1">
          <a:extLst>
            <a:ext uri="{63B3BB69-23CF-44E3-9099-C40C66FF867C}">
              <a14:compatExt xmlns:a14="http://schemas.microsoft.com/office/drawing/2010/main" spid="_x0000_s2052"/>
            </a:ext>
            <a:ext uri="{FF2B5EF4-FFF2-40B4-BE49-F238E27FC236}">
              <a16:creationId xmlns:a16="http://schemas.microsoft.com/office/drawing/2014/main" id="{011C05F0-3F34-4693-ACD2-89CCBF6BE42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27" name="Drop Down 4" hidden="1">
          <a:extLst>
            <a:ext uri="{63B3BB69-23CF-44E3-9099-C40C66FF867C}">
              <a14:compatExt xmlns:a14="http://schemas.microsoft.com/office/drawing/2010/main" spid="_x0000_s2052"/>
            </a:ext>
            <a:ext uri="{FF2B5EF4-FFF2-40B4-BE49-F238E27FC236}">
              <a16:creationId xmlns:a16="http://schemas.microsoft.com/office/drawing/2014/main" id="{6EED7B0E-35D5-4BF1-99D8-1A792C97ACF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28" name="Drop Down 4" hidden="1">
          <a:extLst>
            <a:ext uri="{63B3BB69-23CF-44E3-9099-C40C66FF867C}">
              <a14:compatExt xmlns:a14="http://schemas.microsoft.com/office/drawing/2010/main" spid="_x0000_s2052"/>
            </a:ext>
            <a:ext uri="{FF2B5EF4-FFF2-40B4-BE49-F238E27FC236}">
              <a16:creationId xmlns:a16="http://schemas.microsoft.com/office/drawing/2014/main" id="{4BE38F8C-9D7E-48ED-8DF4-195F7E09554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29" name="Drop Down 4" hidden="1">
          <a:extLst>
            <a:ext uri="{63B3BB69-23CF-44E3-9099-C40C66FF867C}">
              <a14:compatExt xmlns:a14="http://schemas.microsoft.com/office/drawing/2010/main" spid="_x0000_s2052"/>
            </a:ext>
            <a:ext uri="{FF2B5EF4-FFF2-40B4-BE49-F238E27FC236}">
              <a16:creationId xmlns:a16="http://schemas.microsoft.com/office/drawing/2014/main" id="{2C85D95E-E5D5-4640-AD27-DD9C3B2A102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30" name="Drop Down 20" hidden="1">
          <a:extLst>
            <a:ext uri="{63B3BB69-23CF-44E3-9099-C40C66FF867C}">
              <a14:compatExt xmlns:a14="http://schemas.microsoft.com/office/drawing/2010/main" spid="_x0000_s2068"/>
            </a:ext>
            <a:ext uri="{FF2B5EF4-FFF2-40B4-BE49-F238E27FC236}">
              <a16:creationId xmlns:a16="http://schemas.microsoft.com/office/drawing/2014/main" id="{166E932D-1114-42C1-B2D0-131ED9B38A3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31" name="Drop Down 24" hidden="1">
          <a:extLst>
            <a:ext uri="{63B3BB69-23CF-44E3-9099-C40C66FF867C}">
              <a14:compatExt xmlns:a14="http://schemas.microsoft.com/office/drawing/2010/main" spid="_x0000_s2072"/>
            </a:ext>
            <a:ext uri="{FF2B5EF4-FFF2-40B4-BE49-F238E27FC236}">
              <a16:creationId xmlns:a16="http://schemas.microsoft.com/office/drawing/2014/main" id="{4EC55366-2CD9-4D00-8807-078718DFE2B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32" name="Drop Down 4" hidden="1">
          <a:extLst>
            <a:ext uri="{63B3BB69-23CF-44E3-9099-C40C66FF867C}">
              <a14:compatExt xmlns:a14="http://schemas.microsoft.com/office/drawing/2010/main" spid="_x0000_s2052"/>
            </a:ext>
            <a:ext uri="{FF2B5EF4-FFF2-40B4-BE49-F238E27FC236}">
              <a16:creationId xmlns:a16="http://schemas.microsoft.com/office/drawing/2014/main" id="{820D613D-36B0-4F2E-9DD6-14FC633E03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33" name="Drop Down 4" hidden="1">
          <a:extLst>
            <a:ext uri="{63B3BB69-23CF-44E3-9099-C40C66FF867C}">
              <a14:compatExt xmlns:a14="http://schemas.microsoft.com/office/drawing/2010/main" spid="_x0000_s2052"/>
            </a:ext>
            <a:ext uri="{FF2B5EF4-FFF2-40B4-BE49-F238E27FC236}">
              <a16:creationId xmlns:a16="http://schemas.microsoft.com/office/drawing/2014/main" id="{E7E38238-07D5-4E10-83B3-C87914F56B4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34" name="Drop Down 4" hidden="1">
          <a:extLst>
            <a:ext uri="{63B3BB69-23CF-44E3-9099-C40C66FF867C}">
              <a14:compatExt xmlns:a14="http://schemas.microsoft.com/office/drawing/2010/main" spid="_x0000_s2052"/>
            </a:ext>
            <a:ext uri="{FF2B5EF4-FFF2-40B4-BE49-F238E27FC236}">
              <a16:creationId xmlns:a16="http://schemas.microsoft.com/office/drawing/2014/main" id="{FD1409B0-E8DF-450B-922C-9DAE996937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35" name="Drop Down 4" hidden="1">
          <a:extLst>
            <a:ext uri="{63B3BB69-23CF-44E3-9099-C40C66FF867C}">
              <a14:compatExt xmlns:a14="http://schemas.microsoft.com/office/drawing/2010/main" spid="_x0000_s2052"/>
            </a:ext>
            <a:ext uri="{FF2B5EF4-FFF2-40B4-BE49-F238E27FC236}">
              <a16:creationId xmlns:a16="http://schemas.microsoft.com/office/drawing/2014/main" id="{C3A9925B-EB76-404C-9B26-1078A42C4B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36" name="Drop Down 4" hidden="1">
          <a:extLst>
            <a:ext uri="{63B3BB69-23CF-44E3-9099-C40C66FF867C}">
              <a14:compatExt xmlns:a14="http://schemas.microsoft.com/office/drawing/2010/main" spid="_x0000_s2052"/>
            </a:ext>
            <a:ext uri="{FF2B5EF4-FFF2-40B4-BE49-F238E27FC236}">
              <a16:creationId xmlns:a16="http://schemas.microsoft.com/office/drawing/2014/main" id="{864A2E95-2BD8-4324-BDF8-21F72CBD1AC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37" name="Drop Down 20" hidden="1">
          <a:extLst>
            <a:ext uri="{63B3BB69-23CF-44E3-9099-C40C66FF867C}">
              <a14:compatExt xmlns:a14="http://schemas.microsoft.com/office/drawing/2010/main" spid="_x0000_s2068"/>
            </a:ext>
            <a:ext uri="{FF2B5EF4-FFF2-40B4-BE49-F238E27FC236}">
              <a16:creationId xmlns:a16="http://schemas.microsoft.com/office/drawing/2014/main" id="{24B925E4-1674-4813-9191-5432CC0195D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38" name="Drop Down 24" hidden="1">
          <a:extLst>
            <a:ext uri="{63B3BB69-23CF-44E3-9099-C40C66FF867C}">
              <a14:compatExt xmlns:a14="http://schemas.microsoft.com/office/drawing/2010/main" spid="_x0000_s2072"/>
            </a:ext>
            <a:ext uri="{FF2B5EF4-FFF2-40B4-BE49-F238E27FC236}">
              <a16:creationId xmlns:a16="http://schemas.microsoft.com/office/drawing/2014/main" id="{65147B0E-04FE-45EF-AFFA-D22B46D20B1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39" name="Drop Down 4" hidden="1">
          <a:extLst>
            <a:ext uri="{63B3BB69-23CF-44E3-9099-C40C66FF867C}">
              <a14:compatExt xmlns:a14="http://schemas.microsoft.com/office/drawing/2010/main" spid="_x0000_s2052"/>
            </a:ext>
            <a:ext uri="{FF2B5EF4-FFF2-40B4-BE49-F238E27FC236}">
              <a16:creationId xmlns:a16="http://schemas.microsoft.com/office/drawing/2014/main" id="{00D1C7C2-ED3D-4CEF-9214-28C457875AC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40" name="Drop Down 4" hidden="1">
          <a:extLst>
            <a:ext uri="{63B3BB69-23CF-44E3-9099-C40C66FF867C}">
              <a14:compatExt xmlns:a14="http://schemas.microsoft.com/office/drawing/2010/main" spid="_x0000_s2052"/>
            </a:ext>
            <a:ext uri="{FF2B5EF4-FFF2-40B4-BE49-F238E27FC236}">
              <a16:creationId xmlns:a16="http://schemas.microsoft.com/office/drawing/2014/main" id="{BCE9D52B-FF26-402C-98D7-9F021D34E8D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41" name="Drop Down 4" hidden="1">
          <a:extLst>
            <a:ext uri="{63B3BB69-23CF-44E3-9099-C40C66FF867C}">
              <a14:compatExt xmlns:a14="http://schemas.microsoft.com/office/drawing/2010/main" spid="_x0000_s2052"/>
            </a:ext>
            <a:ext uri="{FF2B5EF4-FFF2-40B4-BE49-F238E27FC236}">
              <a16:creationId xmlns:a16="http://schemas.microsoft.com/office/drawing/2014/main" id="{28FC7400-2500-4045-BBD6-34C90C19D48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42" name="Drop Down 4" hidden="1">
          <a:extLst>
            <a:ext uri="{63B3BB69-23CF-44E3-9099-C40C66FF867C}">
              <a14:compatExt xmlns:a14="http://schemas.microsoft.com/office/drawing/2010/main" spid="_x0000_s2052"/>
            </a:ext>
            <a:ext uri="{FF2B5EF4-FFF2-40B4-BE49-F238E27FC236}">
              <a16:creationId xmlns:a16="http://schemas.microsoft.com/office/drawing/2014/main" id="{8259AA6F-D4AF-49F2-A16B-ED0AB2E1877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43" name="Drop Down 4" hidden="1">
          <a:extLst>
            <a:ext uri="{63B3BB69-23CF-44E3-9099-C40C66FF867C}">
              <a14:compatExt xmlns:a14="http://schemas.microsoft.com/office/drawing/2010/main" spid="_x0000_s2052"/>
            </a:ext>
            <a:ext uri="{FF2B5EF4-FFF2-40B4-BE49-F238E27FC236}">
              <a16:creationId xmlns:a16="http://schemas.microsoft.com/office/drawing/2014/main" id="{070F73DC-63E0-49D7-B9E9-08000D11E9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44" name="Drop Down 20" hidden="1">
          <a:extLst>
            <a:ext uri="{63B3BB69-23CF-44E3-9099-C40C66FF867C}">
              <a14:compatExt xmlns:a14="http://schemas.microsoft.com/office/drawing/2010/main" spid="_x0000_s2068"/>
            </a:ext>
            <a:ext uri="{FF2B5EF4-FFF2-40B4-BE49-F238E27FC236}">
              <a16:creationId xmlns:a16="http://schemas.microsoft.com/office/drawing/2014/main" id="{6A7C9FA8-0BAD-45DD-9102-94D5B9AB93F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45" name="Drop Down 24" hidden="1">
          <a:extLst>
            <a:ext uri="{63B3BB69-23CF-44E3-9099-C40C66FF867C}">
              <a14:compatExt xmlns:a14="http://schemas.microsoft.com/office/drawing/2010/main" spid="_x0000_s2072"/>
            </a:ext>
            <a:ext uri="{FF2B5EF4-FFF2-40B4-BE49-F238E27FC236}">
              <a16:creationId xmlns:a16="http://schemas.microsoft.com/office/drawing/2014/main" id="{D2167E28-EF0F-40B9-A6F7-E74C015A031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46" name="Drop Down 4" hidden="1">
          <a:extLst>
            <a:ext uri="{63B3BB69-23CF-44E3-9099-C40C66FF867C}">
              <a14:compatExt xmlns:a14="http://schemas.microsoft.com/office/drawing/2010/main" spid="_x0000_s2052"/>
            </a:ext>
            <a:ext uri="{FF2B5EF4-FFF2-40B4-BE49-F238E27FC236}">
              <a16:creationId xmlns:a16="http://schemas.microsoft.com/office/drawing/2014/main" id="{ABC700FC-83D3-46D1-A876-67B2CA13CB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47" name="Drop Down 4" hidden="1">
          <a:extLst>
            <a:ext uri="{63B3BB69-23CF-44E3-9099-C40C66FF867C}">
              <a14:compatExt xmlns:a14="http://schemas.microsoft.com/office/drawing/2010/main" spid="_x0000_s2052"/>
            </a:ext>
            <a:ext uri="{FF2B5EF4-FFF2-40B4-BE49-F238E27FC236}">
              <a16:creationId xmlns:a16="http://schemas.microsoft.com/office/drawing/2014/main" id="{DF90A9F9-DFF3-4C16-8E4C-146BFA98032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48" name="Drop Down 4" hidden="1">
          <a:extLst>
            <a:ext uri="{63B3BB69-23CF-44E3-9099-C40C66FF867C}">
              <a14:compatExt xmlns:a14="http://schemas.microsoft.com/office/drawing/2010/main" spid="_x0000_s2052"/>
            </a:ext>
            <a:ext uri="{FF2B5EF4-FFF2-40B4-BE49-F238E27FC236}">
              <a16:creationId xmlns:a16="http://schemas.microsoft.com/office/drawing/2014/main" id="{7A9199F8-AEAF-49EF-BF80-C338A0C4320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49" name="Drop Down 4" hidden="1">
          <a:extLst>
            <a:ext uri="{63B3BB69-23CF-44E3-9099-C40C66FF867C}">
              <a14:compatExt xmlns:a14="http://schemas.microsoft.com/office/drawing/2010/main" spid="_x0000_s2052"/>
            </a:ext>
            <a:ext uri="{FF2B5EF4-FFF2-40B4-BE49-F238E27FC236}">
              <a16:creationId xmlns:a16="http://schemas.microsoft.com/office/drawing/2014/main" id="{4E891A76-347D-49B7-9BCE-FFBBFD1657A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50" name="Drop Down 4" hidden="1">
          <a:extLst>
            <a:ext uri="{63B3BB69-23CF-44E3-9099-C40C66FF867C}">
              <a14:compatExt xmlns:a14="http://schemas.microsoft.com/office/drawing/2010/main" spid="_x0000_s2052"/>
            </a:ext>
            <a:ext uri="{FF2B5EF4-FFF2-40B4-BE49-F238E27FC236}">
              <a16:creationId xmlns:a16="http://schemas.microsoft.com/office/drawing/2014/main" id="{260742A0-72B5-47AC-81C3-E04134C4A3F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51" name="Drop Down 20" hidden="1">
          <a:extLst>
            <a:ext uri="{63B3BB69-23CF-44E3-9099-C40C66FF867C}">
              <a14:compatExt xmlns:a14="http://schemas.microsoft.com/office/drawing/2010/main" spid="_x0000_s2068"/>
            </a:ext>
            <a:ext uri="{FF2B5EF4-FFF2-40B4-BE49-F238E27FC236}">
              <a16:creationId xmlns:a16="http://schemas.microsoft.com/office/drawing/2014/main" id="{61623651-5AE6-4F08-8D3F-710FDACAAB4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52" name="Drop Down 24" hidden="1">
          <a:extLst>
            <a:ext uri="{63B3BB69-23CF-44E3-9099-C40C66FF867C}">
              <a14:compatExt xmlns:a14="http://schemas.microsoft.com/office/drawing/2010/main" spid="_x0000_s2072"/>
            </a:ext>
            <a:ext uri="{FF2B5EF4-FFF2-40B4-BE49-F238E27FC236}">
              <a16:creationId xmlns:a16="http://schemas.microsoft.com/office/drawing/2014/main" id="{E6267C6F-4545-4C88-B05E-D149C9CD17A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53" name="Drop Down 4" hidden="1">
          <a:extLst>
            <a:ext uri="{63B3BB69-23CF-44E3-9099-C40C66FF867C}">
              <a14:compatExt xmlns:a14="http://schemas.microsoft.com/office/drawing/2010/main" spid="_x0000_s2052"/>
            </a:ext>
            <a:ext uri="{FF2B5EF4-FFF2-40B4-BE49-F238E27FC236}">
              <a16:creationId xmlns:a16="http://schemas.microsoft.com/office/drawing/2014/main" id="{09DBE1BF-5DF4-44D7-AC8A-B82AD7A86E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54" name="Drop Down 4" hidden="1">
          <a:extLst>
            <a:ext uri="{63B3BB69-23CF-44E3-9099-C40C66FF867C}">
              <a14:compatExt xmlns:a14="http://schemas.microsoft.com/office/drawing/2010/main" spid="_x0000_s2052"/>
            </a:ext>
            <a:ext uri="{FF2B5EF4-FFF2-40B4-BE49-F238E27FC236}">
              <a16:creationId xmlns:a16="http://schemas.microsoft.com/office/drawing/2014/main" id="{33AD5E38-4AD2-4EEA-953B-FB727272BE1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55" name="Drop Down 4" hidden="1">
          <a:extLst>
            <a:ext uri="{63B3BB69-23CF-44E3-9099-C40C66FF867C}">
              <a14:compatExt xmlns:a14="http://schemas.microsoft.com/office/drawing/2010/main" spid="_x0000_s2052"/>
            </a:ext>
            <a:ext uri="{FF2B5EF4-FFF2-40B4-BE49-F238E27FC236}">
              <a16:creationId xmlns:a16="http://schemas.microsoft.com/office/drawing/2014/main" id="{2C32DF9F-0EB9-4C4B-8707-3543DD53C24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56" name="Drop Down 4" hidden="1">
          <a:extLst>
            <a:ext uri="{63B3BB69-23CF-44E3-9099-C40C66FF867C}">
              <a14:compatExt xmlns:a14="http://schemas.microsoft.com/office/drawing/2010/main" spid="_x0000_s2052"/>
            </a:ext>
            <a:ext uri="{FF2B5EF4-FFF2-40B4-BE49-F238E27FC236}">
              <a16:creationId xmlns:a16="http://schemas.microsoft.com/office/drawing/2014/main" id="{2946AE2F-82E4-4807-A3CA-A256022F5B4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57" name="Drop Down 4" hidden="1">
          <a:extLst>
            <a:ext uri="{63B3BB69-23CF-44E3-9099-C40C66FF867C}">
              <a14:compatExt xmlns:a14="http://schemas.microsoft.com/office/drawing/2010/main" spid="_x0000_s2052"/>
            </a:ext>
            <a:ext uri="{FF2B5EF4-FFF2-40B4-BE49-F238E27FC236}">
              <a16:creationId xmlns:a16="http://schemas.microsoft.com/office/drawing/2014/main" id="{62C613B3-C39E-43C3-B196-3B8EFFF1F77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58" name="Drop Down 20" hidden="1">
          <a:extLst>
            <a:ext uri="{63B3BB69-23CF-44E3-9099-C40C66FF867C}">
              <a14:compatExt xmlns:a14="http://schemas.microsoft.com/office/drawing/2010/main" spid="_x0000_s2068"/>
            </a:ext>
            <a:ext uri="{FF2B5EF4-FFF2-40B4-BE49-F238E27FC236}">
              <a16:creationId xmlns:a16="http://schemas.microsoft.com/office/drawing/2014/main" id="{76E80F98-AF2B-4F9B-91EA-27B47F6EFC1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59" name="Drop Down 24" hidden="1">
          <a:extLst>
            <a:ext uri="{63B3BB69-23CF-44E3-9099-C40C66FF867C}">
              <a14:compatExt xmlns:a14="http://schemas.microsoft.com/office/drawing/2010/main" spid="_x0000_s2072"/>
            </a:ext>
            <a:ext uri="{FF2B5EF4-FFF2-40B4-BE49-F238E27FC236}">
              <a16:creationId xmlns:a16="http://schemas.microsoft.com/office/drawing/2014/main" id="{09BF2FF7-A59B-4833-B39F-0D6D3848657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60" name="Drop Down 4" hidden="1">
          <a:extLst>
            <a:ext uri="{63B3BB69-23CF-44E3-9099-C40C66FF867C}">
              <a14:compatExt xmlns:a14="http://schemas.microsoft.com/office/drawing/2010/main" spid="_x0000_s2052"/>
            </a:ext>
            <a:ext uri="{FF2B5EF4-FFF2-40B4-BE49-F238E27FC236}">
              <a16:creationId xmlns:a16="http://schemas.microsoft.com/office/drawing/2014/main" id="{B9989415-ADE5-4D0B-B4CA-14221E46B6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61" name="Drop Down 4" hidden="1">
          <a:extLst>
            <a:ext uri="{63B3BB69-23CF-44E3-9099-C40C66FF867C}">
              <a14:compatExt xmlns:a14="http://schemas.microsoft.com/office/drawing/2010/main" spid="_x0000_s2052"/>
            </a:ext>
            <a:ext uri="{FF2B5EF4-FFF2-40B4-BE49-F238E27FC236}">
              <a16:creationId xmlns:a16="http://schemas.microsoft.com/office/drawing/2014/main" id="{849830EA-07A4-4510-B320-603B1F7D606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62" name="Drop Down 4" hidden="1">
          <a:extLst>
            <a:ext uri="{63B3BB69-23CF-44E3-9099-C40C66FF867C}">
              <a14:compatExt xmlns:a14="http://schemas.microsoft.com/office/drawing/2010/main" spid="_x0000_s2052"/>
            </a:ext>
            <a:ext uri="{FF2B5EF4-FFF2-40B4-BE49-F238E27FC236}">
              <a16:creationId xmlns:a16="http://schemas.microsoft.com/office/drawing/2014/main" id="{407D917B-774E-4C24-BCBE-D643AF83571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63" name="Drop Down 4" hidden="1">
          <a:extLst>
            <a:ext uri="{63B3BB69-23CF-44E3-9099-C40C66FF867C}">
              <a14:compatExt xmlns:a14="http://schemas.microsoft.com/office/drawing/2010/main" spid="_x0000_s2052"/>
            </a:ext>
            <a:ext uri="{FF2B5EF4-FFF2-40B4-BE49-F238E27FC236}">
              <a16:creationId xmlns:a16="http://schemas.microsoft.com/office/drawing/2014/main" id="{564F2A95-69D7-44EF-8B31-D7A6D63FFE6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64" name="Drop Down 4" hidden="1">
          <a:extLst>
            <a:ext uri="{63B3BB69-23CF-44E3-9099-C40C66FF867C}">
              <a14:compatExt xmlns:a14="http://schemas.microsoft.com/office/drawing/2010/main" spid="_x0000_s2052"/>
            </a:ext>
            <a:ext uri="{FF2B5EF4-FFF2-40B4-BE49-F238E27FC236}">
              <a16:creationId xmlns:a16="http://schemas.microsoft.com/office/drawing/2014/main" id="{FF84D76C-67C7-40B4-89F3-6CCD6718B76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65" name="Drop Down 20" hidden="1">
          <a:extLst>
            <a:ext uri="{63B3BB69-23CF-44E3-9099-C40C66FF867C}">
              <a14:compatExt xmlns:a14="http://schemas.microsoft.com/office/drawing/2010/main" spid="_x0000_s2068"/>
            </a:ext>
            <a:ext uri="{FF2B5EF4-FFF2-40B4-BE49-F238E27FC236}">
              <a16:creationId xmlns:a16="http://schemas.microsoft.com/office/drawing/2014/main" id="{D23E3835-AF86-4632-82D1-9E9DD3E88B2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66" name="Drop Down 24" hidden="1">
          <a:extLst>
            <a:ext uri="{63B3BB69-23CF-44E3-9099-C40C66FF867C}">
              <a14:compatExt xmlns:a14="http://schemas.microsoft.com/office/drawing/2010/main" spid="_x0000_s2072"/>
            </a:ext>
            <a:ext uri="{FF2B5EF4-FFF2-40B4-BE49-F238E27FC236}">
              <a16:creationId xmlns:a16="http://schemas.microsoft.com/office/drawing/2014/main" id="{8BB40D04-D8DE-4E32-AA5B-99D72A62395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67" name="Drop Down 4" hidden="1">
          <a:extLst>
            <a:ext uri="{63B3BB69-23CF-44E3-9099-C40C66FF867C}">
              <a14:compatExt xmlns:a14="http://schemas.microsoft.com/office/drawing/2010/main" spid="_x0000_s2052"/>
            </a:ext>
            <a:ext uri="{FF2B5EF4-FFF2-40B4-BE49-F238E27FC236}">
              <a16:creationId xmlns:a16="http://schemas.microsoft.com/office/drawing/2014/main" id="{C0350963-3B6A-47F8-92D1-93D5C2E2440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68" name="Drop Down 4" hidden="1">
          <a:extLst>
            <a:ext uri="{63B3BB69-23CF-44E3-9099-C40C66FF867C}">
              <a14:compatExt xmlns:a14="http://schemas.microsoft.com/office/drawing/2010/main" spid="_x0000_s2052"/>
            </a:ext>
            <a:ext uri="{FF2B5EF4-FFF2-40B4-BE49-F238E27FC236}">
              <a16:creationId xmlns:a16="http://schemas.microsoft.com/office/drawing/2014/main" id="{680BEDAE-D5BA-4DF2-A0E9-C93E5274A50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69" name="Drop Down 4" hidden="1">
          <a:extLst>
            <a:ext uri="{63B3BB69-23CF-44E3-9099-C40C66FF867C}">
              <a14:compatExt xmlns:a14="http://schemas.microsoft.com/office/drawing/2010/main" spid="_x0000_s2052"/>
            </a:ext>
            <a:ext uri="{FF2B5EF4-FFF2-40B4-BE49-F238E27FC236}">
              <a16:creationId xmlns:a16="http://schemas.microsoft.com/office/drawing/2014/main" id="{5FA8AA81-596D-44F3-AD30-935715FA3C7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70" name="Drop Down 4" hidden="1">
          <a:extLst>
            <a:ext uri="{63B3BB69-23CF-44E3-9099-C40C66FF867C}">
              <a14:compatExt xmlns:a14="http://schemas.microsoft.com/office/drawing/2010/main" spid="_x0000_s2052"/>
            </a:ext>
            <a:ext uri="{FF2B5EF4-FFF2-40B4-BE49-F238E27FC236}">
              <a16:creationId xmlns:a16="http://schemas.microsoft.com/office/drawing/2014/main" id="{A30324E4-3FDA-4B75-921E-E847AB2208E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71" name="Drop Down 4" hidden="1">
          <a:extLst>
            <a:ext uri="{63B3BB69-23CF-44E3-9099-C40C66FF867C}">
              <a14:compatExt xmlns:a14="http://schemas.microsoft.com/office/drawing/2010/main" spid="_x0000_s2052"/>
            </a:ext>
            <a:ext uri="{FF2B5EF4-FFF2-40B4-BE49-F238E27FC236}">
              <a16:creationId xmlns:a16="http://schemas.microsoft.com/office/drawing/2014/main" id="{37C3B91F-57D4-4925-B99B-8D639728767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72" name="Drop Down 20" hidden="1">
          <a:extLst>
            <a:ext uri="{63B3BB69-23CF-44E3-9099-C40C66FF867C}">
              <a14:compatExt xmlns:a14="http://schemas.microsoft.com/office/drawing/2010/main" spid="_x0000_s2068"/>
            </a:ext>
            <a:ext uri="{FF2B5EF4-FFF2-40B4-BE49-F238E27FC236}">
              <a16:creationId xmlns:a16="http://schemas.microsoft.com/office/drawing/2014/main" id="{F23F9906-9868-4EEF-928E-B4F1C8FA94A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73" name="Drop Down 24" hidden="1">
          <a:extLst>
            <a:ext uri="{63B3BB69-23CF-44E3-9099-C40C66FF867C}">
              <a14:compatExt xmlns:a14="http://schemas.microsoft.com/office/drawing/2010/main" spid="_x0000_s2072"/>
            </a:ext>
            <a:ext uri="{FF2B5EF4-FFF2-40B4-BE49-F238E27FC236}">
              <a16:creationId xmlns:a16="http://schemas.microsoft.com/office/drawing/2014/main" id="{B7571907-443A-46D9-9EA8-B31B4A2DFD8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74" name="Drop Down 4" hidden="1">
          <a:extLst>
            <a:ext uri="{63B3BB69-23CF-44E3-9099-C40C66FF867C}">
              <a14:compatExt xmlns:a14="http://schemas.microsoft.com/office/drawing/2010/main" spid="_x0000_s2052"/>
            </a:ext>
            <a:ext uri="{FF2B5EF4-FFF2-40B4-BE49-F238E27FC236}">
              <a16:creationId xmlns:a16="http://schemas.microsoft.com/office/drawing/2014/main" id="{7B1F8230-46BC-4488-B656-F0EF8D1D5B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75" name="Drop Down 4" hidden="1">
          <a:extLst>
            <a:ext uri="{63B3BB69-23CF-44E3-9099-C40C66FF867C}">
              <a14:compatExt xmlns:a14="http://schemas.microsoft.com/office/drawing/2010/main" spid="_x0000_s2052"/>
            </a:ext>
            <a:ext uri="{FF2B5EF4-FFF2-40B4-BE49-F238E27FC236}">
              <a16:creationId xmlns:a16="http://schemas.microsoft.com/office/drawing/2014/main" id="{B8C8202F-0F1C-4E0F-899E-24D5B694DB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76" name="Drop Down 4" hidden="1">
          <a:extLst>
            <a:ext uri="{63B3BB69-23CF-44E3-9099-C40C66FF867C}">
              <a14:compatExt xmlns:a14="http://schemas.microsoft.com/office/drawing/2010/main" spid="_x0000_s2052"/>
            </a:ext>
            <a:ext uri="{FF2B5EF4-FFF2-40B4-BE49-F238E27FC236}">
              <a16:creationId xmlns:a16="http://schemas.microsoft.com/office/drawing/2014/main" id="{BAFCAB3A-C6F3-4216-95CD-8C1CF72E7AF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77" name="Drop Down 4" hidden="1">
          <a:extLst>
            <a:ext uri="{63B3BB69-23CF-44E3-9099-C40C66FF867C}">
              <a14:compatExt xmlns:a14="http://schemas.microsoft.com/office/drawing/2010/main" spid="_x0000_s2052"/>
            </a:ext>
            <a:ext uri="{FF2B5EF4-FFF2-40B4-BE49-F238E27FC236}">
              <a16:creationId xmlns:a16="http://schemas.microsoft.com/office/drawing/2014/main" id="{7D83F6FC-643B-4663-8507-5E04AADE054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78" name="Drop Down 4" hidden="1">
          <a:extLst>
            <a:ext uri="{63B3BB69-23CF-44E3-9099-C40C66FF867C}">
              <a14:compatExt xmlns:a14="http://schemas.microsoft.com/office/drawing/2010/main" spid="_x0000_s2052"/>
            </a:ext>
            <a:ext uri="{FF2B5EF4-FFF2-40B4-BE49-F238E27FC236}">
              <a16:creationId xmlns:a16="http://schemas.microsoft.com/office/drawing/2014/main" id="{9E104324-1616-4CD2-8698-20530F5AEE4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79" name="Drop Down 20" hidden="1">
          <a:extLst>
            <a:ext uri="{63B3BB69-23CF-44E3-9099-C40C66FF867C}">
              <a14:compatExt xmlns:a14="http://schemas.microsoft.com/office/drawing/2010/main" spid="_x0000_s2068"/>
            </a:ext>
            <a:ext uri="{FF2B5EF4-FFF2-40B4-BE49-F238E27FC236}">
              <a16:creationId xmlns:a16="http://schemas.microsoft.com/office/drawing/2014/main" id="{D66B9242-0622-4E97-B145-F246FDDAB9F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80" name="Drop Down 24" hidden="1">
          <a:extLst>
            <a:ext uri="{63B3BB69-23CF-44E3-9099-C40C66FF867C}">
              <a14:compatExt xmlns:a14="http://schemas.microsoft.com/office/drawing/2010/main" spid="_x0000_s2072"/>
            </a:ext>
            <a:ext uri="{FF2B5EF4-FFF2-40B4-BE49-F238E27FC236}">
              <a16:creationId xmlns:a16="http://schemas.microsoft.com/office/drawing/2014/main" id="{22CBDBDB-3C90-464D-A3BF-F931190ED8E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81" name="Drop Down 4" hidden="1">
          <a:extLst>
            <a:ext uri="{63B3BB69-23CF-44E3-9099-C40C66FF867C}">
              <a14:compatExt xmlns:a14="http://schemas.microsoft.com/office/drawing/2010/main" spid="_x0000_s2052"/>
            </a:ext>
            <a:ext uri="{FF2B5EF4-FFF2-40B4-BE49-F238E27FC236}">
              <a16:creationId xmlns:a16="http://schemas.microsoft.com/office/drawing/2014/main" id="{688EA255-5DAD-426E-9B00-9B3C0ECC308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82" name="Drop Down 4" hidden="1">
          <a:extLst>
            <a:ext uri="{63B3BB69-23CF-44E3-9099-C40C66FF867C}">
              <a14:compatExt xmlns:a14="http://schemas.microsoft.com/office/drawing/2010/main" spid="_x0000_s2052"/>
            </a:ext>
            <a:ext uri="{FF2B5EF4-FFF2-40B4-BE49-F238E27FC236}">
              <a16:creationId xmlns:a16="http://schemas.microsoft.com/office/drawing/2014/main" id="{A1298439-74F6-4531-8910-4D178ECC2B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83" name="Drop Down 4" hidden="1">
          <a:extLst>
            <a:ext uri="{63B3BB69-23CF-44E3-9099-C40C66FF867C}">
              <a14:compatExt xmlns:a14="http://schemas.microsoft.com/office/drawing/2010/main" spid="_x0000_s2052"/>
            </a:ext>
            <a:ext uri="{FF2B5EF4-FFF2-40B4-BE49-F238E27FC236}">
              <a16:creationId xmlns:a16="http://schemas.microsoft.com/office/drawing/2014/main" id="{C76F13D2-835A-414B-A764-97F24CCAF34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84" name="Drop Down 4" hidden="1">
          <a:extLst>
            <a:ext uri="{63B3BB69-23CF-44E3-9099-C40C66FF867C}">
              <a14:compatExt xmlns:a14="http://schemas.microsoft.com/office/drawing/2010/main" spid="_x0000_s2052"/>
            </a:ext>
            <a:ext uri="{FF2B5EF4-FFF2-40B4-BE49-F238E27FC236}">
              <a16:creationId xmlns:a16="http://schemas.microsoft.com/office/drawing/2014/main" id="{9520455C-8B78-4ACF-8381-46F3822E059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85" name="Drop Down 4" hidden="1">
          <a:extLst>
            <a:ext uri="{63B3BB69-23CF-44E3-9099-C40C66FF867C}">
              <a14:compatExt xmlns:a14="http://schemas.microsoft.com/office/drawing/2010/main" spid="_x0000_s2052"/>
            </a:ext>
            <a:ext uri="{FF2B5EF4-FFF2-40B4-BE49-F238E27FC236}">
              <a16:creationId xmlns:a16="http://schemas.microsoft.com/office/drawing/2014/main" id="{9A52DADC-85A9-40A8-A432-D7CAB22C298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86" name="Drop Down 20" hidden="1">
          <a:extLst>
            <a:ext uri="{63B3BB69-23CF-44E3-9099-C40C66FF867C}">
              <a14:compatExt xmlns:a14="http://schemas.microsoft.com/office/drawing/2010/main" spid="_x0000_s2068"/>
            </a:ext>
            <a:ext uri="{FF2B5EF4-FFF2-40B4-BE49-F238E27FC236}">
              <a16:creationId xmlns:a16="http://schemas.microsoft.com/office/drawing/2014/main" id="{5EC51CBD-E7CD-4D53-939D-1FFFE794150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87" name="Drop Down 24" hidden="1">
          <a:extLst>
            <a:ext uri="{63B3BB69-23CF-44E3-9099-C40C66FF867C}">
              <a14:compatExt xmlns:a14="http://schemas.microsoft.com/office/drawing/2010/main" spid="_x0000_s2072"/>
            </a:ext>
            <a:ext uri="{FF2B5EF4-FFF2-40B4-BE49-F238E27FC236}">
              <a16:creationId xmlns:a16="http://schemas.microsoft.com/office/drawing/2014/main" id="{4FA1C769-8C39-4651-9882-9988B489E36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88" name="Drop Down 4" hidden="1">
          <a:extLst>
            <a:ext uri="{63B3BB69-23CF-44E3-9099-C40C66FF867C}">
              <a14:compatExt xmlns:a14="http://schemas.microsoft.com/office/drawing/2010/main" spid="_x0000_s2052"/>
            </a:ext>
            <a:ext uri="{FF2B5EF4-FFF2-40B4-BE49-F238E27FC236}">
              <a16:creationId xmlns:a16="http://schemas.microsoft.com/office/drawing/2014/main" id="{38E11D59-0F77-496D-8FD8-6E7D803BC04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89" name="Drop Down 4" hidden="1">
          <a:extLst>
            <a:ext uri="{63B3BB69-23CF-44E3-9099-C40C66FF867C}">
              <a14:compatExt xmlns:a14="http://schemas.microsoft.com/office/drawing/2010/main" spid="_x0000_s2052"/>
            </a:ext>
            <a:ext uri="{FF2B5EF4-FFF2-40B4-BE49-F238E27FC236}">
              <a16:creationId xmlns:a16="http://schemas.microsoft.com/office/drawing/2014/main" id="{547E53D9-6873-4271-9F53-270D653D5A1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90" name="Drop Down 4" hidden="1">
          <a:extLst>
            <a:ext uri="{63B3BB69-23CF-44E3-9099-C40C66FF867C}">
              <a14:compatExt xmlns:a14="http://schemas.microsoft.com/office/drawing/2010/main" spid="_x0000_s2052"/>
            </a:ext>
            <a:ext uri="{FF2B5EF4-FFF2-40B4-BE49-F238E27FC236}">
              <a16:creationId xmlns:a16="http://schemas.microsoft.com/office/drawing/2014/main" id="{3A45568E-7776-45AB-820C-250D169009A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91" name="Drop Down 4" hidden="1">
          <a:extLst>
            <a:ext uri="{63B3BB69-23CF-44E3-9099-C40C66FF867C}">
              <a14:compatExt xmlns:a14="http://schemas.microsoft.com/office/drawing/2010/main" spid="_x0000_s2052"/>
            </a:ext>
            <a:ext uri="{FF2B5EF4-FFF2-40B4-BE49-F238E27FC236}">
              <a16:creationId xmlns:a16="http://schemas.microsoft.com/office/drawing/2014/main" id="{FD71FF8F-60E2-49AB-8106-ACE8DB8F1DC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92" name="Drop Down 4" hidden="1">
          <a:extLst>
            <a:ext uri="{63B3BB69-23CF-44E3-9099-C40C66FF867C}">
              <a14:compatExt xmlns:a14="http://schemas.microsoft.com/office/drawing/2010/main" spid="_x0000_s2052"/>
            </a:ext>
            <a:ext uri="{FF2B5EF4-FFF2-40B4-BE49-F238E27FC236}">
              <a16:creationId xmlns:a16="http://schemas.microsoft.com/office/drawing/2014/main" id="{A12E021B-7116-4973-A928-8B25C790945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793" name="Drop Down 20" hidden="1">
          <a:extLst>
            <a:ext uri="{63B3BB69-23CF-44E3-9099-C40C66FF867C}">
              <a14:compatExt xmlns:a14="http://schemas.microsoft.com/office/drawing/2010/main" spid="_x0000_s2068"/>
            </a:ext>
            <a:ext uri="{FF2B5EF4-FFF2-40B4-BE49-F238E27FC236}">
              <a16:creationId xmlns:a16="http://schemas.microsoft.com/office/drawing/2014/main" id="{981CE7CA-9AE7-4A5F-B244-4739F696FE2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794" name="Drop Down 24" hidden="1">
          <a:extLst>
            <a:ext uri="{63B3BB69-23CF-44E3-9099-C40C66FF867C}">
              <a14:compatExt xmlns:a14="http://schemas.microsoft.com/office/drawing/2010/main" spid="_x0000_s2072"/>
            </a:ext>
            <a:ext uri="{FF2B5EF4-FFF2-40B4-BE49-F238E27FC236}">
              <a16:creationId xmlns:a16="http://schemas.microsoft.com/office/drawing/2014/main" id="{CFD949B7-3480-483B-8ADC-8C76984664B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95" name="Drop Down 4" hidden="1">
          <a:extLst>
            <a:ext uri="{63B3BB69-23CF-44E3-9099-C40C66FF867C}">
              <a14:compatExt xmlns:a14="http://schemas.microsoft.com/office/drawing/2010/main" spid="_x0000_s2052"/>
            </a:ext>
            <a:ext uri="{FF2B5EF4-FFF2-40B4-BE49-F238E27FC236}">
              <a16:creationId xmlns:a16="http://schemas.microsoft.com/office/drawing/2014/main" id="{D9ED7F0F-9018-4764-ADBA-5FB4E30902D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96" name="Drop Down 4" hidden="1">
          <a:extLst>
            <a:ext uri="{63B3BB69-23CF-44E3-9099-C40C66FF867C}">
              <a14:compatExt xmlns:a14="http://schemas.microsoft.com/office/drawing/2010/main" spid="_x0000_s2052"/>
            </a:ext>
            <a:ext uri="{FF2B5EF4-FFF2-40B4-BE49-F238E27FC236}">
              <a16:creationId xmlns:a16="http://schemas.microsoft.com/office/drawing/2014/main" id="{1760D6C5-E53B-4CDB-A17E-A4A346C1EBA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97" name="Drop Down 4" hidden="1">
          <a:extLst>
            <a:ext uri="{63B3BB69-23CF-44E3-9099-C40C66FF867C}">
              <a14:compatExt xmlns:a14="http://schemas.microsoft.com/office/drawing/2010/main" spid="_x0000_s2052"/>
            </a:ext>
            <a:ext uri="{FF2B5EF4-FFF2-40B4-BE49-F238E27FC236}">
              <a16:creationId xmlns:a16="http://schemas.microsoft.com/office/drawing/2014/main" id="{097C254B-E051-4FB3-BE63-87FFF076B75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798" name="Drop Down 4" hidden="1">
          <a:extLst>
            <a:ext uri="{63B3BB69-23CF-44E3-9099-C40C66FF867C}">
              <a14:compatExt xmlns:a14="http://schemas.microsoft.com/office/drawing/2010/main" spid="_x0000_s2052"/>
            </a:ext>
            <a:ext uri="{FF2B5EF4-FFF2-40B4-BE49-F238E27FC236}">
              <a16:creationId xmlns:a16="http://schemas.microsoft.com/office/drawing/2014/main" id="{AB359BB5-D681-4E45-9A83-E9991534E30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799" name="Drop Down 4" hidden="1">
          <a:extLst>
            <a:ext uri="{63B3BB69-23CF-44E3-9099-C40C66FF867C}">
              <a14:compatExt xmlns:a14="http://schemas.microsoft.com/office/drawing/2010/main" spid="_x0000_s2052"/>
            </a:ext>
            <a:ext uri="{FF2B5EF4-FFF2-40B4-BE49-F238E27FC236}">
              <a16:creationId xmlns:a16="http://schemas.microsoft.com/office/drawing/2014/main" id="{8F3FBD77-D34E-4373-8399-6D1093B5221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00" name="Drop Down 20" hidden="1">
          <a:extLst>
            <a:ext uri="{63B3BB69-23CF-44E3-9099-C40C66FF867C}">
              <a14:compatExt xmlns:a14="http://schemas.microsoft.com/office/drawing/2010/main" spid="_x0000_s2068"/>
            </a:ext>
            <a:ext uri="{FF2B5EF4-FFF2-40B4-BE49-F238E27FC236}">
              <a16:creationId xmlns:a16="http://schemas.microsoft.com/office/drawing/2014/main" id="{20DAC395-B62C-46D3-9DD7-453931C4320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01" name="Drop Down 24" hidden="1">
          <a:extLst>
            <a:ext uri="{63B3BB69-23CF-44E3-9099-C40C66FF867C}">
              <a14:compatExt xmlns:a14="http://schemas.microsoft.com/office/drawing/2010/main" spid="_x0000_s2072"/>
            </a:ext>
            <a:ext uri="{FF2B5EF4-FFF2-40B4-BE49-F238E27FC236}">
              <a16:creationId xmlns:a16="http://schemas.microsoft.com/office/drawing/2014/main" id="{C0B152D3-BCD9-40CD-902D-9D243B44328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02" name="Drop Down 4" hidden="1">
          <a:extLst>
            <a:ext uri="{63B3BB69-23CF-44E3-9099-C40C66FF867C}">
              <a14:compatExt xmlns:a14="http://schemas.microsoft.com/office/drawing/2010/main" spid="_x0000_s2052"/>
            </a:ext>
            <a:ext uri="{FF2B5EF4-FFF2-40B4-BE49-F238E27FC236}">
              <a16:creationId xmlns:a16="http://schemas.microsoft.com/office/drawing/2014/main" id="{EA4B2E79-71E2-4E36-967E-C268210A76F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03" name="Drop Down 4" hidden="1">
          <a:extLst>
            <a:ext uri="{63B3BB69-23CF-44E3-9099-C40C66FF867C}">
              <a14:compatExt xmlns:a14="http://schemas.microsoft.com/office/drawing/2010/main" spid="_x0000_s2052"/>
            </a:ext>
            <a:ext uri="{FF2B5EF4-FFF2-40B4-BE49-F238E27FC236}">
              <a16:creationId xmlns:a16="http://schemas.microsoft.com/office/drawing/2014/main" id="{9DA40E22-279D-45C1-963F-7EF1EAA98A8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04" name="Drop Down 4" hidden="1">
          <a:extLst>
            <a:ext uri="{63B3BB69-23CF-44E3-9099-C40C66FF867C}">
              <a14:compatExt xmlns:a14="http://schemas.microsoft.com/office/drawing/2010/main" spid="_x0000_s2052"/>
            </a:ext>
            <a:ext uri="{FF2B5EF4-FFF2-40B4-BE49-F238E27FC236}">
              <a16:creationId xmlns:a16="http://schemas.microsoft.com/office/drawing/2014/main" id="{7E9B573B-0A2B-41E2-9588-208FFBFE1BD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05" name="Drop Down 4" hidden="1">
          <a:extLst>
            <a:ext uri="{63B3BB69-23CF-44E3-9099-C40C66FF867C}">
              <a14:compatExt xmlns:a14="http://schemas.microsoft.com/office/drawing/2010/main" spid="_x0000_s2052"/>
            </a:ext>
            <a:ext uri="{FF2B5EF4-FFF2-40B4-BE49-F238E27FC236}">
              <a16:creationId xmlns:a16="http://schemas.microsoft.com/office/drawing/2014/main" id="{E0C66BCE-C6B6-48EC-BD62-5A6E550E46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06" name="Drop Down 4" hidden="1">
          <a:extLst>
            <a:ext uri="{63B3BB69-23CF-44E3-9099-C40C66FF867C}">
              <a14:compatExt xmlns:a14="http://schemas.microsoft.com/office/drawing/2010/main" spid="_x0000_s2052"/>
            </a:ext>
            <a:ext uri="{FF2B5EF4-FFF2-40B4-BE49-F238E27FC236}">
              <a16:creationId xmlns:a16="http://schemas.microsoft.com/office/drawing/2014/main" id="{4D86AB62-E6D5-4EC8-B529-7E164C7E58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07" name="Drop Down 20" hidden="1">
          <a:extLst>
            <a:ext uri="{63B3BB69-23CF-44E3-9099-C40C66FF867C}">
              <a14:compatExt xmlns:a14="http://schemas.microsoft.com/office/drawing/2010/main" spid="_x0000_s2068"/>
            </a:ext>
            <a:ext uri="{FF2B5EF4-FFF2-40B4-BE49-F238E27FC236}">
              <a16:creationId xmlns:a16="http://schemas.microsoft.com/office/drawing/2014/main" id="{A0C2AA83-87DE-46D0-A08A-F6BFB9E3F9E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08" name="Drop Down 24" hidden="1">
          <a:extLst>
            <a:ext uri="{63B3BB69-23CF-44E3-9099-C40C66FF867C}">
              <a14:compatExt xmlns:a14="http://schemas.microsoft.com/office/drawing/2010/main" spid="_x0000_s2072"/>
            </a:ext>
            <a:ext uri="{FF2B5EF4-FFF2-40B4-BE49-F238E27FC236}">
              <a16:creationId xmlns:a16="http://schemas.microsoft.com/office/drawing/2014/main" id="{1BCEF633-7202-48C4-A50C-DC1BEB58C37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09" name="Drop Down 4" hidden="1">
          <a:extLst>
            <a:ext uri="{63B3BB69-23CF-44E3-9099-C40C66FF867C}">
              <a14:compatExt xmlns:a14="http://schemas.microsoft.com/office/drawing/2010/main" spid="_x0000_s2052"/>
            </a:ext>
            <a:ext uri="{FF2B5EF4-FFF2-40B4-BE49-F238E27FC236}">
              <a16:creationId xmlns:a16="http://schemas.microsoft.com/office/drawing/2014/main" id="{83851725-4FED-4459-9817-AEC2F147185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10" name="Drop Down 4" hidden="1">
          <a:extLst>
            <a:ext uri="{63B3BB69-23CF-44E3-9099-C40C66FF867C}">
              <a14:compatExt xmlns:a14="http://schemas.microsoft.com/office/drawing/2010/main" spid="_x0000_s2052"/>
            </a:ext>
            <a:ext uri="{FF2B5EF4-FFF2-40B4-BE49-F238E27FC236}">
              <a16:creationId xmlns:a16="http://schemas.microsoft.com/office/drawing/2014/main" id="{8137A04B-B1AE-4821-B68C-ABBCCF9A7A9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11" name="Drop Down 4" hidden="1">
          <a:extLst>
            <a:ext uri="{63B3BB69-23CF-44E3-9099-C40C66FF867C}">
              <a14:compatExt xmlns:a14="http://schemas.microsoft.com/office/drawing/2010/main" spid="_x0000_s2052"/>
            </a:ext>
            <a:ext uri="{FF2B5EF4-FFF2-40B4-BE49-F238E27FC236}">
              <a16:creationId xmlns:a16="http://schemas.microsoft.com/office/drawing/2014/main" id="{66460396-79BA-42D4-A585-2DAC894F1E9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12" name="Drop Down 4" hidden="1">
          <a:extLst>
            <a:ext uri="{63B3BB69-23CF-44E3-9099-C40C66FF867C}">
              <a14:compatExt xmlns:a14="http://schemas.microsoft.com/office/drawing/2010/main" spid="_x0000_s2052"/>
            </a:ext>
            <a:ext uri="{FF2B5EF4-FFF2-40B4-BE49-F238E27FC236}">
              <a16:creationId xmlns:a16="http://schemas.microsoft.com/office/drawing/2014/main" id="{5B27D573-D1BF-47D3-845D-07E5B0C7E7A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13" name="Drop Down 4" hidden="1">
          <a:extLst>
            <a:ext uri="{63B3BB69-23CF-44E3-9099-C40C66FF867C}">
              <a14:compatExt xmlns:a14="http://schemas.microsoft.com/office/drawing/2010/main" spid="_x0000_s2052"/>
            </a:ext>
            <a:ext uri="{FF2B5EF4-FFF2-40B4-BE49-F238E27FC236}">
              <a16:creationId xmlns:a16="http://schemas.microsoft.com/office/drawing/2014/main" id="{02FB2FCA-3018-4CE7-861B-579AAC09DA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14" name="Drop Down 20" hidden="1">
          <a:extLst>
            <a:ext uri="{63B3BB69-23CF-44E3-9099-C40C66FF867C}">
              <a14:compatExt xmlns:a14="http://schemas.microsoft.com/office/drawing/2010/main" spid="_x0000_s2068"/>
            </a:ext>
            <a:ext uri="{FF2B5EF4-FFF2-40B4-BE49-F238E27FC236}">
              <a16:creationId xmlns:a16="http://schemas.microsoft.com/office/drawing/2014/main" id="{8714F9FD-780D-4D3C-8D70-3D70685298C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15" name="Drop Down 24" hidden="1">
          <a:extLst>
            <a:ext uri="{63B3BB69-23CF-44E3-9099-C40C66FF867C}">
              <a14:compatExt xmlns:a14="http://schemas.microsoft.com/office/drawing/2010/main" spid="_x0000_s2072"/>
            </a:ext>
            <a:ext uri="{FF2B5EF4-FFF2-40B4-BE49-F238E27FC236}">
              <a16:creationId xmlns:a16="http://schemas.microsoft.com/office/drawing/2014/main" id="{14CA93C9-3B47-45F1-95E0-E48C3B2CE58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16" name="Drop Down 4" hidden="1">
          <a:extLst>
            <a:ext uri="{63B3BB69-23CF-44E3-9099-C40C66FF867C}">
              <a14:compatExt xmlns:a14="http://schemas.microsoft.com/office/drawing/2010/main" spid="_x0000_s2052"/>
            </a:ext>
            <a:ext uri="{FF2B5EF4-FFF2-40B4-BE49-F238E27FC236}">
              <a16:creationId xmlns:a16="http://schemas.microsoft.com/office/drawing/2014/main" id="{3C647422-F3C1-4133-8451-8B5E875D81D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17" name="Drop Down 4" hidden="1">
          <a:extLst>
            <a:ext uri="{63B3BB69-23CF-44E3-9099-C40C66FF867C}">
              <a14:compatExt xmlns:a14="http://schemas.microsoft.com/office/drawing/2010/main" spid="_x0000_s2052"/>
            </a:ext>
            <a:ext uri="{FF2B5EF4-FFF2-40B4-BE49-F238E27FC236}">
              <a16:creationId xmlns:a16="http://schemas.microsoft.com/office/drawing/2014/main" id="{46916F75-E8FA-49F8-8CD7-1C335A7CD84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18" name="Drop Down 4" hidden="1">
          <a:extLst>
            <a:ext uri="{63B3BB69-23CF-44E3-9099-C40C66FF867C}">
              <a14:compatExt xmlns:a14="http://schemas.microsoft.com/office/drawing/2010/main" spid="_x0000_s2052"/>
            </a:ext>
            <a:ext uri="{FF2B5EF4-FFF2-40B4-BE49-F238E27FC236}">
              <a16:creationId xmlns:a16="http://schemas.microsoft.com/office/drawing/2014/main" id="{FB5BB321-0698-44FB-9DA9-A9960B02908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19" name="Drop Down 4" hidden="1">
          <a:extLst>
            <a:ext uri="{63B3BB69-23CF-44E3-9099-C40C66FF867C}">
              <a14:compatExt xmlns:a14="http://schemas.microsoft.com/office/drawing/2010/main" spid="_x0000_s2052"/>
            </a:ext>
            <a:ext uri="{FF2B5EF4-FFF2-40B4-BE49-F238E27FC236}">
              <a16:creationId xmlns:a16="http://schemas.microsoft.com/office/drawing/2014/main" id="{D4DA9585-6BE5-4B47-B883-B234B73B8B4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20" name="Drop Down 4" hidden="1">
          <a:extLst>
            <a:ext uri="{63B3BB69-23CF-44E3-9099-C40C66FF867C}">
              <a14:compatExt xmlns:a14="http://schemas.microsoft.com/office/drawing/2010/main" spid="_x0000_s2052"/>
            </a:ext>
            <a:ext uri="{FF2B5EF4-FFF2-40B4-BE49-F238E27FC236}">
              <a16:creationId xmlns:a16="http://schemas.microsoft.com/office/drawing/2014/main" id="{D74E38D2-28CF-40D1-B80B-9E4334262D1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21" name="Drop Down 20" hidden="1">
          <a:extLst>
            <a:ext uri="{63B3BB69-23CF-44E3-9099-C40C66FF867C}">
              <a14:compatExt xmlns:a14="http://schemas.microsoft.com/office/drawing/2010/main" spid="_x0000_s2068"/>
            </a:ext>
            <a:ext uri="{FF2B5EF4-FFF2-40B4-BE49-F238E27FC236}">
              <a16:creationId xmlns:a16="http://schemas.microsoft.com/office/drawing/2014/main" id="{7B14E2AD-2628-4B7F-B528-4CFB58307F2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22" name="Drop Down 24" hidden="1">
          <a:extLst>
            <a:ext uri="{63B3BB69-23CF-44E3-9099-C40C66FF867C}">
              <a14:compatExt xmlns:a14="http://schemas.microsoft.com/office/drawing/2010/main" spid="_x0000_s2072"/>
            </a:ext>
            <a:ext uri="{FF2B5EF4-FFF2-40B4-BE49-F238E27FC236}">
              <a16:creationId xmlns:a16="http://schemas.microsoft.com/office/drawing/2014/main" id="{98050637-57F3-450B-8C4E-53FD77E0CAF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23" name="Drop Down 4" hidden="1">
          <a:extLst>
            <a:ext uri="{63B3BB69-23CF-44E3-9099-C40C66FF867C}">
              <a14:compatExt xmlns:a14="http://schemas.microsoft.com/office/drawing/2010/main" spid="_x0000_s2052"/>
            </a:ext>
            <a:ext uri="{FF2B5EF4-FFF2-40B4-BE49-F238E27FC236}">
              <a16:creationId xmlns:a16="http://schemas.microsoft.com/office/drawing/2014/main" id="{B741E8C2-24B2-4FC0-9771-219B58617F3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24" name="Drop Down 4" hidden="1">
          <a:extLst>
            <a:ext uri="{63B3BB69-23CF-44E3-9099-C40C66FF867C}">
              <a14:compatExt xmlns:a14="http://schemas.microsoft.com/office/drawing/2010/main" spid="_x0000_s2052"/>
            </a:ext>
            <a:ext uri="{FF2B5EF4-FFF2-40B4-BE49-F238E27FC236}">
              <a16:creationId xmlns:a16="http://schemas.microsoft.com/office/drawing/2014/main" id="{7656A40A-A140-4A0E-994A-EEA41A6D24F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25" name="Drop Down 4" hidden="1">
          <a:extLst>
            <a:ext uri="{63B3BB69-23CF-44E3-9099-C40C66FF867C}">
              <a14:compatExt xmlns:a14="http://schemas.microsoft.com/office/drawing/2010/main" spid="_x0000_s2052"/>
            </a:ext>
            <a:ext uri="{FF2B5EF4-FFF2-40B4-BE49-F238E27FC236}">
              <a16:creationId xmlns:a16="http://schemas.microsoft.com/office/drawing/2014/main" id="{60FECFBA-9FB1-4FE5-B1D9-0B36CCC048F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26" name="Drop Down 4" hidden="1">
          <a:extLst>
            <a:ext uri="{63B3BB69-23CF-44E3-9099-C40C66FF867C}">
              <a14:compatExt xmlns:a14="http://schemas.microsoft.com/office/drawing/2010/main" spid="_x0000_s2052"/>
            </a:ext>
            <a:ext uri="{FF2B5EF4-FFF2-40B4-BE49-F238E27FC236}">
              <a16:creationId xmlns:a16="http://schemas.microsoft.com/office/drawing/2014/main" id="{117D1F0E-FA18-498A-874F-7F2F34C9111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27" name="Drop Down 4" hidden="1">
          <a:extLst>
            <a:ext uri="{63B3BB69-23CF-44E3-9099-C40C66FF867C}">
              <a14:compatExt xmlns:a14="http://schemas.microsoft.com/office/drawing/2010/main" spid="_x0000_s2052"/>
            </a:ext>
            <a:ext uri="{FF2B5EF4-FFF2-40B4-BE49-F238E27FC236}">
              <a16:creationId xmlns:a16="http://schemas.microsoft.com/office/drawing/2014/main" id="{F3794039-8214-45F0-B4D3-D626809C22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28" name="Drop Down 20" hidden="1">
          <a:extLst>
            <a:ext uri="{63B3BB69-23CF-44E3-9099-C40C66FF867C}">
              <a14:compatExt xmlns:a14="http://schemas.microsoft.com/office/drawing/2010/main" spid="_x0000_s2068"/>
            </a:ext>
            <a:ext uri="{FF2B5EF4-FFF2-40B4-BE49-F238E27FC236}">
              <a16:creationId xmlns:a16="http://schemas.microsoft.com/office/drawing/2014/main" id="{B6C6C409-437C-46F8-8778-16764CDE4A6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29" name="Drop Down 24" hidden="1">
          <a:extLst>
            <a:ext uri="{63B3BB69-23CF-44E3-9099-C40C66FF867C}">
              <a14:compatExt xmlns:a14="http://schemas.microsoft.com/office/drawing/2010/main" spid="_x0000_s2072"/>
            </a:ext>
            <a:ext uri="{FF2B5EF4-FFF2-40B4-BE49-F238E27FC236}">
              <a16:creationId xmlns:a16="http://schemas.microsoft.com/office/drawing/2014/main" id="{506972E9-0EA1-441A-AD97-ED0A24C9AE1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30" name="Drop Down 4" hidden="1">
          <a:extLst>
            <a:ext uri="{63B3BB69-23CF-44E3-9099-C40C66FF867C}">
              <a14:compatExt xmlns:a14="http://schemas.microsoft.com/office/drawing/2010/main" spid="_x0000_s2052"/>
            </a:ext>
            <a:ext uri="{FF2B5EF4-FFF2-40B4-BE49-F238E27FC236}">
              <a16:creationId xmlns:a16="http://schemas.microsoft.com/office/drawing/2014/main" id="{14C9AAFD-BFB6-4999-A0E9-F1C44C110B0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31" name="Drop Down 4" hidden="1">
          <a:extLst>
            <a:ext uri="{63B3BB69-23CF-44E3-9099-C40C66FF867C}">
              <a14:compatExt xmlns:a14="http://schemas.microsoft.com/office/drawing/2010/main" spid="_x0000_s2052"/>
            </a:ext>
            <a:ext uri="{FF2B5EF4-FFF2-40B4-BE49-F238E27FC236}">
              <a16:creationId xmlns:a16="http://schemas.microsoft.com/office/drawing/2014/main" id="{CD03820C-D918-4F43-8974-525895B88C7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32" name="Drop Down 4" hidden="1">
          <a:extLst>
            <a:ext uri="{63B3BB69-23CF-44E3-9099-C40C66FF867C}">
              <a14:compatExt xmlns:a14="http://schemas.microsoft.com/office/drawing/2010/main" spid="_x0000_s2052"/>
            </a:ext>
            <a:ext uri="{FF2B5EF4-FFF2-40B4-BE49-F238E27FC236}">
              <a16:creationId xmlns:a16="http://schemas.microsoft.com/office/drawing/2014/main" id="{18C510C3-0D7F-46FA-BE0F-B0A2AE5DC5C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33" name="Drop Down 4" hidden="1">
          <a:extLst>
            <a:ext uri="{63B3BB69-23CF-44E3-9099-C40C66FF867C}">
              <a14:compatExt xmlns:a14="http://schemas.microsoft.com/office/drawing/2010/main" spid="_x0000_s2052"/>
            </a:ext>
            <a:ext uri="{FF2B5EF4-FFF2-40B4-BE49-F238E27FC236}">
              <a16:creationId xmlns:a16="http://schemas.microsoft.com/office/drawing/2014/main" id="{38C4D133-8DFB-4526-914C-AF74F5F095D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34" name="Drop Down 4" hidden="1">
          <a:extLst>
            <a:ext uri="{63B3BB69-23CF-44E3-9099-C40C66FF867C}">
              <a14:compatExt xmlns:a14="http://schemas.microsoft.com/office/drawing/2010/main" spid="_x0000_s2052"/>
            </a:ext>
            <a:ext uri="{FF2B5EF4-FFF2-40B4-BE49-F238E27FC236}">
              <a16:creationId xmlns:a16="http://schemas.microsoft.com/office/drawing/2014/main" id="{ED7987A2-674E-45F8-AD13-754B96516F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35" name="Drop Down 20" hidden="1">
          <a:extLst>
            <a:ext uri="{63B3BB69-23CF-44E3-9099-C40C66FF867C}">
              <a14:compatExt xmlns:a14="http://schemas.microsoft.com/office/drawing/2010/main" spid="_x0000_s2068"/>
            </a:ext>
            <a:ext uri="{FF2B5EF4-FFF2-40B4-BE49-F238E27FC236}">
              <a16:creationId xmlns:a16="http://schemas.microsoft.com/office/drawing/2014/main" id="{2C9D4F0E-0B8B-435D-9416-0FF912AD93E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36" name="Drop Down 24" hidden="1">
          <a:extLst>
            <a:ext uri="{63B3BB69-23CF-44E3-9099-C40C66FF867C}">
              <a14:compatExt xmlns:a14="http://schemas.microsoft.com/office/drawing/2010/main" spid="_x0000_s2072"/>
            </a:ext>
            <a:ext uri="{FF2B5EF4-FFF2-40B4-BE49-F238E27FC236}">
              <a16:creationId xmlns:a16="http://schemas.microsoft.com/office/drawing/2014/main" id="{7C78F6C3-C53B-4926-9ACC-DF4B348645E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37" name="Drop Down 4" hidden="1">
          <a:extLst>
            <a:ext uri="{63B3BB69-23CF-44E3-9099-C40C66FF867C}">
              <a14:compatExt xmlns:a14="http://schemas.microsoft.com/office/drawing/2010/main" spid="_x0000_s2052"/>
            </a:ext>
            <a:ext uri="{FF2B5EF4-FFF2-40B4-BE49-F238E27FC236}">
              <a16:creationId xmlns:a16="http://schemas.microsoft.com/office/drawing/2014/main" id="{6BFA45D2-5D58-4C50-A4DB-E51C6D5D4C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38" name="Drop Down 4" hidden="1">
          <a:extLst>
            <a:ext uri="{63B3BB69-23CF-44E3-9099-C40C66FF867C}">
              <a14:compatExt xmlns:a14="http://schemas.microsoft.com/office/drawing/2010/main" spid="_x0000_s2052"/>
            </a:ext>
            <a:ext uri="{FF2B5EF4-FFF2-40B4-BE49-F238E27FC236}">
              <a16:creationId xmlns:a16="http://schemas.microsoft.com/office/drawing/2014/main" id="{4FAD2690-BF2F-45D1-A456-4D6033997A1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39" name="Drop Down 4" hidden="1">
          <a:extLst>
            <a:ext uri="{63B3BB69-23CF-44E3-9099-C40C66FF867C}">
              <a14:compatExt xmlns:a14="http://schemas.microsoft.com/office/drawing/2010/main" spid="_x0000_s2052"/>
            </a:ext>
            <a:ext uri="{FF2B5EF4-FFF2-40B4-BE49-F238E27FC236}">
              <a16:creationId xmlns:a16="http://schemas.microsoft.com/office/drawing/2014/main" id="{4C7AF6C6-60FC-4655-904F-654173ACB7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40" name="Drop Down 4" hidden="1">
          <a:extLst>
            <a:ext uri="{63B3BB69-23CF-44E3-9099-C40C66FF867C}">
              <a14:compatExt xmlns:a14="http://schemas.microsoft.com/office/drawing/2010/main" spid="_x0000_s2052"/>
            </a:ext>
            <a:ext uri="{FF2B5EF4-FFF2-40B4-BE49-F238E27FC236}">
              <a16:creationId xmlns:a16="http://schemas.microsoft.com/office/drawing/2014/main" id="{9E6415A8-D2A9-46F8-86F7-F09F394CE30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41" name="Drop Down 4" hidden="1">
          <a:extLst>
            <a:ext uri="{63B3BB69-23CF-44E3-9099-C40C66FF867C}">
              <a14:compatExt xmlns:a14="http://schemas.microsoft.com/office/drawing/2010/main" spid="_x0000_s2052"/>
            </a:ext>
            <a:ext uri="{FF2B5EF4-FFF2-40B4-BE49-F238E27FC236}">
              <a16:creationId xmlns:a16="http://schemas.microsoft.com/office/drawing/2014/main" id="{DF35DBF2-DB0B-45DE-B35C-7BCFD0BC944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42" name="Drop Down 20" hidden="1">
          <a:extLst>
            <a:ext uri="{63B3BB69-23CF-44E3-9099-C40C66FF867C}">
              <a14:compatExt xmlns:a14="http://schemas.microsoft.com/office/drawing/2010/main" spid="_x0000_s2068"/>
            </a:ext>
            <a:ext uri="{FF2B5EF4-FFF2-40B4-BE49-F238E27FC236}">
              <a16:creationId xmlns:a16="http://schemas.microsoft.com/office/drawing/2014/main" id="{BCEC2134-EFC6-46EF-9386-A06060A1F4C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43" name="Drop Down 24" hidden="1">
          <a:extLst>
            <a:ext uri="{63B3BB69-23CF-44E3-9099-C40C66FF867C}">
              <a14:compatExt xmlns:a14="http://schemas.microsoft.com/office/drawing/2010/main" spid="_x0000_s2072"/>
            </a:ext>
            <a:ext uri="{FF2B5EF4-FFF2-40B4-BE49-F238E27FC236}">
              <a16:creationId xmlns:a16="http://schemas.microsoft.com/office/drawing/2014/main" id="{2E41B32C-C1EB-47DF-8CEB-67CEA77E85C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44" name="Drop Down 4" hidden="1">
          <a:extLst>
            <a:ext uri="{63B3BB69-23CF-44E3-9099-C40C66FF867C}">
              <a14:compatExt xmlns:a14="http://schemas.microsoft.com/office/drawing/2010/main" spid="_x0000_s2052"/>
            </a:ext>
            <a:ext uri="{FF2B5EF4-FFF2-40B4-BE49-F238E27FC236}">
              <a16:creationId xmlns:a16="http://schemas.microsoft.com/office/drawing/2014/main" id="{BC5A942F-3C68-41F6-A0CE-12D80BAC412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45" name="Drop Down 4" hidden="1">
          <a:extLst>
            <a:ext uri="{63B3BB69-23CF-44E3-9099-C40C66FF867C}">
              <a14:compatExt xmlns:a14="http://schemas.microsoft.com/office/drawing/2010/main" spid="_x0000_s2052"/>
            </a:ext>
            <a:ext uri="{FF2B5EF4-FFF2-40B4-BE49-F238E27FC236}">
              <a16:creationId xmlns:a16="http://schemas.microsoft.com/office/drawing/2014/main" id="{0423BB60-6237-4C59-8B61-08EC266C39D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46" name="Drop Down 4" hidden="1">
          <a:extLst>
            <a:ext uri="{63B3BB69-23CF-44E3-9099-C40C66FF867C}">
              <a14:compatExt xmlns:a14="http://schemas.microsoft.com/office/drawing/2010/main" spid="_x0000_s2052"/>
            </a:ext>
            <a:ext uri="{FF2B5EF4-FFF2-40B4-BE49-F238E27FC236}">
              <a16:creationId xmlns:a16="http://schemas.microsoft.com/office/drawing/2014/main" id="{1048E02D-425B-43EE-8BAE-998BDDC7C1A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47" name="Drop Down 4" hidden="1">
          <a:extLst>
            <a:ext uri="{63B3BB69-23CF-44E3-9099-C40C66FF867C}">
              <a14:compatExt xmlns:a14="http://schemas.microsoft.com/office/drawing/2010/main" spid="_x0000_s2052"/>
            </a:ext>
            <a:ext uri="{FF2B5EF4-FFF2-40B4-BE49-F238E27FC236}">
              <a16:creationId xmlns:a16="http://schemas.microsoft.com/office/drawing/2014/main" id="{628A64B1-918F-4999-908C-2C5912A727A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48" name="Drop Down 4" hidden="1">
          <a:extLst>
            <a:ext uri="{63B3BB69-23CF-44E3-9099-C40C66FF867C}">
              <a14:compatExt xmlns:a14="http://schemas.microsoft.com/office/drawing/2010/main" spid="_x0000_s2052"/>
            </a:ext>
            <a:ext uri="{FF2B5EF4-FFF2-40B4-BE49-F238E27FC236}">
              <a16:creationId xmlns:a16="http://schemas.microsoft.com/office/drawing/2014/main" id="{7706715C-4AC0-4755-A386-D0F11792D8E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49" name="Drop Down 20" hidden="1">
          <a:extLst>
            <a:ext uri="{63B3BB69-23CF-44E3-9099-C40C66FF867C}">
              <a14:compatExt xmlns:a14="http://schemas.microsoft.com/office/drawing/2010/main" spid="_x0000_s2068"/>
            </a:ext>
            <a:ext uri="{FF2B5EF4-FFF2-40B4-BE49-F238E27FC236}">
              <a16:creationId xmlns:a16="http://schemas.microsoft.com/office/drawing/2014/main" id="{B0BF7DEA-83B8-4B2D-996E-89D0E4DD69D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50" name="Drop Down 24" hidden="1">
          <a:extLst>
            <a:ext uri="{63B3BB69-23CF-44E3-9099-C40C66FF867C}">
              <a14:compatExt xmlns:a14="http://schemas.microsoft.com/office/drawing/2010/main" spid="_x0000_s2072"/>
            </a:ext>
            <a:ext uri="{FF2B5EF4-FFF2-40B4-BE49-F238E27FC236}">
              <a16:creationId xmlns:a16="http://schemas.microsoft.com/office/drawing/2014/main" id="{32C20D1C-1516-4B89-86DA-8CB101C14A6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51" name="Drop Down 4" hidden="1">
          <a:extLst>
            <a:ext uri="{63B3BB69-23CF-44E3-9099-C40C66FF867C}">
              <a14:compatExt xmlns:a14="http://schemas.microsoft.com/office/drawing/2010/main" spid="_x0000_s2052"/>
            </a:ext>
            <a:ext uri="{FF2B5EF4-FFF2-40B4-BE49-F238E27FC236}">
              <a16:creationId xmlns:a16="http://schemas.microsoft.com/office/drawing/2014/main" id="{18614244-6DF7-46B5-B64F-59A0276A1A2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52" name="Drop Down 4" hidden="1">
          <a:extLst>
            <a:ext uri="{63B3BB69-23CF-44E3-9099-C40C66FF867C}">
              <a14:compatExt xmlns:a14="http://schemas.microsoft.com/office/drawing/2010/main" spid="_x0000_s2052"/>
            </a:ext>
            <a:ext uri="{FF2B5EF4-FFF2-40B4-BE49-F238E27FC236}">
              <a16:creationId xmlns:a16="http://schemas.microsoft.com/office/drawing/2014/main" id="{2D56FF24-349A-481B-AD2F-7A68CB9E61B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53" name="Drop Down 4" hidden="1">
          <a:extLst>
            <a:ext uri="{63B3BB69-23CF-44E3-9099-C40C66FF867C}">
              <a14:compatExt xmlns:a14="http://schemas.microsoft.com/office/drawing/2010/main" spid="_x0000_s2052"/>
            </a:ext>
            <a:ext uri="{FF2B5EF4-FFF2-40B4-BE49-F238E27FC236}">
              <a16:creationId xmlns:a16="http://schemas.microsoft.com/office/drawing/2014/main" id="{499B5342-6A8C-4557-AEEB-2296188556D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54" name="Drop Down 4" hidden="1">
          <a:extLst>
            <a:ext uri="{63B3BB69-23CF-44E3-9099-C40C66FF867C}">
              <a14:compatExt xmlns:a14="http://schemas.microsoft.com/office/drawing/2010/main" spid="_x0000_s2052"/>
            </a:ext>
            <a:ext uri="{FF2B5EF4-FFF2-40B4-BE49-F238E27FC236}">
              <a16:creationId xmlns:a16="http://schemas.microsoft.com/office/drawing/2014/main" id="{5BCF881E-821A-4798-AB62-250545C5966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55" name="Drop Down 4" hidden="1">
          <a:extLst>
            <a:ext uri="{63B3BB69-23CF-44E3-9099-C40C66FF867C}">
              <a14:compatExt xmlns:a14="http://schemas.microsoft.com/office/drawing/2010/main" spid="_x0000_s2052"/>
            </a:ext>
            <a:ext uri="{FF2B5EF4-FFF2-40B4-BE49-F238E27FC236}">
              <a16:creationId xmlns:a16="http://schemas.microsoft.com/office/drawing/2014/main" id="{B75A7906-BCEB-4E13-A793-7C58ADC1B02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56" name="Drop Down 20" hidden="1">
          <a:extLst>
            <a:ext uri="{63B3BB69-23CF-44E3-9099-C40C66FF867C}">
              <a14:compatExt xmlns:a14="http://schemas.microsoft.com/office/drawing/2010/main" spid="_x0000_s2068"/>
            </a:ext>
            <a:ext uri="{FF2B5EF4-FFF2-40B4-BE49-F238E27FC236}">
              <a16:creationId xmlns:a16="http://schemas.microsoft.com/office/drawing/2014/main" id="{04C1EAFC-2780-4145-9942-678F69A9BC4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57" name="Drop Down 24" hidden="1">
          <a:extLst>
            <a:ext uri="{63B3BB69-23CF-44E3-9099-C40C66FF867C}">
              <a14:compatExt xmlns:a14="http://schemas.microsoft.com/office/drawing/2010/main" spid="_x0000_s2072"/>
            </a:ext>
            <a:ext uri="{FF2B5EF4-FFF2-40B4-BE49-F238E27FC236}">
              <a16:creationId xmlns:a16="http://schemas.microsoft.com/office/drawing/2014/main" id="{D8A99884-24E4-46CA-8387-0FB8A36952B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58" name="Drop Down 4" hidden="1">
          <a:extLst>
            <a:ext uri="{63B3BB69-23CF-44E3-9099-C40C66FF867C}">
              <a14:compatExt xmlns:a14="http://schemas.microsoft.com/office/drawing/2010/main" spid="_x0000_s2052"/>
            </a:ext>
            <a:ext uri="{FF2B5EF4-FFF2-40B4-BE49-F238E27FC236}">
              <a16:creationId xmlns:a16="http://schemas.microsoft.com/office/drawing/2014/main" id="{982C914B-5F46-49D3-B20D-54220059EF1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59" name="Drop Down 4" hidden="1">
          <a:extLst>
            <a:ext uri="{63B3BB69-23CF-44E3-9099-C40C66FF867C}">
              <a14:compatExt xmlns:a14="http://schemas.microsoft.com/office/drawing/2010/main" spid="_x0000_s2052"/>
            </a:ext>
            <a:ext uri="{FF2B5EF4-FFF2-40B4-BE49-F238E27FC236}">
              <a16:creationId xmlns:a16="http://schemas.microsoft.com/office/drawing/2014/main" id="{6BDB1AED-1AF5-44DB-9815-531875727AA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60" name="Drop Down 4" hidden="1">
          <a:extLst>
            <a:ext uri="{63B3BB69-23CF-44E3-9099-C40C66FF867C}">
              <a14:compatExt xmlns:a14="http://schemas.microsoft.com/office/drawing/2010/main" spid="_x0000_s2052"/>
            </a:ext>
            <a:ext uri="{FF2B5EF4-FFF2-40B4-BE49-F238E27FC236}">
              <a16:creationId xmlns:a16="http://schemas.microsoft.com/office/drawing/2014/main" id="{5BB05B46-20FB-47F5-AAA0-27154184BFB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61" name="Drop Down 4" hidden="1">
          <a:extLst>
            <a:ext uri="{63B3BB69-23CF-44E3-9099-C40C66FF867C}">
              <a14:compatExt xmlns:a14="http://schemas.microsoft.com/office/drawing/2010/main" spid="_x0000_s2052"/>
            </a:ext>
            <a:ext uri="{FF2B5EF4-FFF2-40B4-BE49-F238E27FC236}">
              <a16:creationId xmlns:a16="http://schemas.microsoft.com/office/drawing/2014/main" id="{4EEB7FC6-0DE6-434D-8380-BD096E148E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62" name="Drop Down 4" hidden="1">
          <a:extLst>
            <a:ext uri="{63B3BB69-23CF-44E3-9099-C40C66FF867C}">
              <a14:compatExt xmlns:a14="http://schemas.microsoft.com/office/drawing/2010/main" spid="_x0000_s2052"/>
            </a:ext>
            <a:ext uri="{FF2B5EF4-FFF2-40B4-BE49-F238E27FC236}">
              <a16:creationId xmlns:a16="http://schemas.microsoft.com/office/drawing/2014/main" id="{236B16D5-C747-4CD1-B5CD-FB17CA61A58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63" name="Drop Down 20" hidden="1">
          <a:extLst>
            <a:ext uri="{63B3BB69-23CF-44E3-9099-C40C66FF867C}">
              <a14:compatExt xmlns:a14="http://schemas.microsoft.com/office/drawing/2010/main" spid="_x0000_s2068"/>
            </a:ext>
            <a:ext uri="{FF2B5EF4-FFF2-40B4-BE49-F238E27FC236}">
              <a16:creationId xmlns:a16="http://schemas.microsoft.com/office/drawing/2014/main" id="{9E9D529B-8429-497C-8080-05F273ED605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64" name="Drop Down 24" hidden="1">
          <a:extLst>
            <a:ext uri="{63B3BB69-23CF-44E3-9099-C40C66FF867C}">
              <a14:compatExt xmlns:a14="http://schemas.microsoft.com/office/drawing/2010/main" spid="_x0000_s2072"/>
            </a:ext>
            <a:ext uri="{FF2B5EF4-FFF2-40B4-BE49-F238E27FC236}">
              <a16:creationId xmlns:a16="http://schemas.microsoft.com/office/drawing/2014/main" id="{9E1F3FC8-63F7-4122-B6F6-31C0BC500F5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65" name="Drop Down 4" hidden="1">
          <a:extLst>
            <a:ext uri="{63B3BB69-23CF-44E3-9099-C40C66FF867C}">
              <a14:compatExt xmlns:a14="http://schemas.microsoft.com/office/drawing/2010/main" spid="_x0000_s2052"/>
            </a:ext>
            <a:ext uri="{FF2B5EF4-FFF2-40B4-BE49-F238E27FC236}">
              <a16:creationId xmlns:a16="http://schemas.microsoft.com/office/drawing/2014/main" id="{70ED0780-FC48-4777-B586-3CAFF61AFB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66" name="Drop Down 4" hidden="1">
          <a:extLst>
            <a:ext uri="{63B3BB69-23CF-44E3-9099-C40C66FF867C}">
              <a14:compatExt xmlns:a14="http://schemas.microsoft.com/office/drawing/2010/main" spid="_x0000_s2052"/>
            </a:ext>
            <a:ext uri="{FF2B5EF4-FFF2-40B4-BE49-F238E27FC236}">
              <a16:creationId xmlns:a16="http://schemas.microsoft.com/office/drawing/2014/main" id="{5AAFD0D5-55EE-41ED-901E-95C101EE449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67" name="Drop Down 4" hidden="1">
          <a:extLst>
            <a:ext uri="{63B3BB69-23CF-44E3-9099-C40C66FF867C}">
              <a14:compatExt xmlns:a14="http://schemas.microsoft.com/office/drawing/2010/main" spid="_x0000_s2052"/>
            </a:ext>
            <a:ext uri="{FF2B5EF4-FFF2-40B4-BE49-F238E27FC236}">
              <a16:creationId xmlns:a16="http://schemas.microsoft.com/office/drawing/2014/main" id="{C5569184-68B3-458B-928F-281E9EEFC3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68" name="Drop Down 4" hidden="1">
          <a:extLst>
            <a:ext uri="{63B3BB69-23CF-44E3-9099-C40C66FF867C}">
              <a14:compatExt xmlns:a14="http://schemas.microsoft.com/office/drawing/2010/main" spid="_x0000_s2052"/>
            </a:ext>
            <a:ext uri="{FF2B5EF4-FFF2-40B4-BE49-F238E27FC236}">
              <a16:creationId xmlns:a16="http://schemas.microsoft.com/office/drawing/2014/main" id="{1446E3DE-5EFC-4A45-9F41-D4458C50977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69" name="Drop Down 4" hidden="1">
          <a:extLst>
            <a:ext uri="{63B3BB69-23CF-44E3-9099-C40C66FF867C}">
              <a14:compatExt xmlns:a14="http://schemas.microsoft.com/office/drawing/2010/main" spid="_x0000_s2052"/>
            </a:ext>
            <a:ext uri="{FF2B5EF4-FFF2-40B4-BE49-F238E27FC236}">
              <a16:creationId xmlns:a16="http://schemas.microsoft.com/office/drawing/2014/main" id="{79BA6D80-1BAF-4DB5-9157-3DE636BABCA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70" name="Drop Down 20" hidden="1">
          <a:extLst>
            <a:ext uri="{63B3BB69-23CF-44E3-9099-C40C66FF867C}">
              <a14:compatExt xmlns:a14="http://schemas.microsoft.com/office/drawing/2010/main" spid="_x0000_s2068"/>
            </a:ext>
            <a:ext uri="{FF2B5EF4-FFF2-40B4-BE49-F238E27FC236}">
              <a16:creationId xmlns:a16="http://schemas.microsoft.com/office/drawing/2014/main" id="{DCEB8E51-C6E3-407B-A5CA-79E12C6CFBE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71" name="Drop Down 24" hidden="1">
          <a:extLst>
            <a:ext uri="{63B3BB69-23CF-44E3-9099-C40C66FF867C}">
              <a14:compatExt xmlns:a14="http://schemas.microsoft.com/office/drawing/2010/main" spid="_x0000_s2072"/>
            </a:ext>
            <a:ext uri="{FF2B5EF4-FFF2-40B4-BE49-F238E27FC236}">
              <a16:creationId xmlns:a16="http://schemas.microsoft.com/office/drawing/2014/main" id="{099CDA8B-6604-4D4B-A56A-C9ED10FC458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72" name="Drop Down 4" hidden="1">
          <a:extLst>
            <a:ext uri="{63B3BB69-23CF-44E3-9099-C40C66FF867C}">
              <a14:compatExt xmlns:a14="http://schemas.microsoft.com/office/drawing/2010/main" spid="_x0000_s2052"/>
            </a:ext>
            <a:ext uri="{FF2B5EF4-FFF2-40B4-BE49-F238E27FC236}">
              <a16:creationId xmlns:a16="http://schemas.microsoft.com/office/drawing/2014/main" id="{36D81A3D-EBB6-4718-A72F-58027C66F65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73" name="Drop Down 4" hidden="1">
          <a:extLst>
            <a:ext uri="{63B3BB69-23CF-44E3-9099-C40C66FF867C}">
              <a14:compatExt xmlns:a14="http://schemas.microsoft.com/office/drawing/2010/main" spid="_x0000_s2052"/>
            </a:ext>
            <a:ext uri="{FF2B5EF4-FFF2-40B4-BE49-F238E27FC236}">
              <a16:creationId xmlns:a16="http://schemas.microsoft.com/office/drawing/2014/main" id="{BD841637-04C1-4653-8CB9-0E6C057E05D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74" name="Drop Down 4" hidden="1">
          <a:extLst>
            <a:ext uri="{63B3BB69-23CF-44E3-9099-C40C66FF867C}">
              <a14:compatExt xmlns:a14="http://schemas.microsoft.com/office/drawing/2010/main" spid="_x0000_s2052"/>
            </a:ext>
            <a:ext uri="{FF2B5EF4-FFF2-40B4-BE49-F238E27FC236}">
              <a16:creationId xmlns:a16="http://schemas.microsoft.com/office/drawing/2014/main" id="{F28F90C1-34FB-4BCB-8036-EAA5E345294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75" name="Drop Down 4" hidden="1">
          <a:extLst>
            <a:ext uri="{63B3BB69-23CF-44E3-9099-C40C66FF867C}">
              <a14:compatExt xmlns:a14="http://schemas.microsoft.com/office/drawing/2010/main" spid="_x0000_s2052"/>
            </a:ext>
            <a:ext uri="{FF2B5EF4-FFF2-40B4-BE49-F238E27FC236}">
              <a16:creationId xmlns:a16="http://schemas.microsoft.com/office/drawing/2014/main" id="{73153BD9-60D3-4729-A5D9-D4FA50041FC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76" name="Drop Down 4" hidden="1">
          <a:extLst>
            <a:ext uri="{63B3BB69-23CF-44E3-9099-C40C66FF867C}">
              <a14:compatExt xmlns:a14="http://schemas.microsoft.com/office/drawing/2010/main" spid="_x0000_s2052"/>
            </a:ext>
            <a:ext uri="{FF2B5EF4-FFF2-40B4-BE49-F238E27FC236}">
              <a16:creationId xmlns:a16="http://schemas.microsoft.com/office/drawing/2014/main" id="{7942BF0C-707C-4978-8131-8CE22BC2338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77" name="Drop Down 20" hidden="1">
          <a:extLst>
            <a:ext uri="{63B3BB69-23CF-44E3-9099-C40C66FF867C}">
              <a14:compatExt xmlns:a14="http://schemas.microsoft.com/office/drawing/2010/main" spid="_x0000_s2068"/>
            </a:ext>
            <a:ext uri="{FF2B5EF4-FFF2-40B4-BE49-F238E27FC236}">
              <a16:creationId xmlns:a16="http://schemas.microsoft.com/office/drawing/2014/main" id="{34FF35DB-44FF-43DD-9468-76252952075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78" name="Drop Down 24" hidden="1">
          <a:extLst>
            <a:ext uri="{63B3BB69-23CF-44E3-9099-C40C66FF867C}">
              <a14:compatExt xmlns:a14="http://schemas.microsoft.com/office/drawing/2010/main" spid="_x0000_s2072"/>
            </a:ext>
            <a:ext uri="{FF2B5EF4-FFF2-40B4-BE49-F238E27FC236}">
              <a16:creationId xmlns:a16="http://schemas.microsoft.com/office/drawing/2014/main" id="{4F27B9C6-2B30-47B8-81D0-651D7301974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79" name="Drop Down 4" hidden="1">
          <a:extLst>
            <a:ext uri="{63B3BB69-23CF-44E3-9099-C40C66FF867C}">
              <a14:compatExt xmlns:a14="http://schemas.microsoft.com/office/drawing/2010/main" spid="_x0000_s2052"/>
            </a:ext>
            <a:ext uri="{FF2B5EF4-FFF2-40B4-BE49-F238E27FC236}">
              <a16:creationId xmlns:a16="http://schemas.microsoft.com/office/drawing/2014/main" id="{00E63223-404C-40CA-A8D1-27D765D86B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80" name="Drop Down 4" hidden="1">
          <a:extLst>
            <a:ext uri="{63B3BB69-23CF-44E3-9099-C40C66FF867C}">
              <a14:compatExt xmlns:a14="http://schemas.microsoft.com/office/drawing/2010/main" spid="_x0000_s2052"/>
            </a:ext>
            <a:ext uri="{FF2B5EF4-FFF2-40B4-BE49-F238E27FC236}">
              <a16:creationId xmlns:a16="http://schemas.microsoft.com/office/drawing/2014/main" id="{09C8EE75-EBD2-4CBD-A926-EC262772DFF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81" name="Drop Down 4" hidden="1">
          <a:extLst>
            <a:ext uri="{63B3BB69-23CF-44E3-9099-C40C66FF867C}">
              <a14:compatExt xmlns:a14="http://schemas.microsoft.com/office/drawing/2010/main" spid="_x0000_s2052"/>
            </a:ext>
            <a:ext uri="{FF2B5EF4-FFF2-40B4-BE49-F238E27FC236}">
              <a16:creationId xmlns:a16="http://schemas.microsoft.com/office/drawing/2014/main" id="{F9419045-FD4B-4908-9E9C-2FE010D464C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82" name="Drop Down 4" hidden="1">
          <a:extLst>
            <a:ext uri="{63B3BB69-23CF-44E3-9099-C40C66FF867C}">
              <a14:compatExt xmlns:a14="http://schemas.microsoft.com/office/drawing/2010/main" spid="_x0000_s2052"/>
            </a:ext>
            <a:ext uri="{FF2B5EF4-FFF2-40B4-BE49-F238E27FC236}">
              <a16:creationId xmlns:a16="http://schemas.microsoft.com/office/drawing/2014/main" id="{AA82E92D-2031-4991-AFE7-1597754AA1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83" name="Drop Down 4" hidden="1">
          <a:extLst>
            <a:ext uri="{63B3BB69-23CF-44E3-9099-C40C66FF867C}">
              <a14:compatExt xmlns:a14="http://schemas.microsoft.com/office/drawing/2010/main" spid="_x0000_s2052"/>
            </a:ext>
            <a:ext uri="{FF2B5EF4-FFF2-40B4-BE49-F238E27FC236}">
              <a16:creationId xmlns:a16="http://schemas.microsoft.com/office/drawing/2014/main" id="{821A08A5-31BE-4EF6-BFF4-9127AE1FDEC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84" name="Drop Down 20" hidden="1">
          <a:extLst>
            <a:ext uri="{63B3BB69-23CF-44E3-9099-C40C66FF867C}">
              <a14:compatExt xmlns:a14="http://schemas.microsoft.com/office/drawing/2010/main" spid="_x0000_s2068"/>
            </a:ext>
            <a:ext uri="{FF2B5EF4-FFF2-40B4-BE49-F238E27FC236}">
              <a16:creationId xmlns:a16="http://schemas.microsoft.com/office/drawing/2014/main" id="{2263EA48-F212-46F2-AC45-9DC842982DC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85" name="Drop Down 24" hidden="1">
          <a:extLst>
            <a:ext uri="{63B3BB69-23CF-44E3-9099-C40C66FF867C}">
              <a14:compatExt xmlns:a14="http://schemas.microsoft.com/office/drawing/2010/main" spid="_x0000_s2072"/>
            </a:ext>
            <a:ext uri="{FF2B5EF4-FFF2-40B4-BE49-F238E27FC236}">
              <a16:creationId xmlns:a16="http://schemas.microsoft.com/office/drawing/2014/main" id="{88368637-DF7F-488B-9221-68B80374AC3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86" name="Drop Down 4" hidden="1">
          <a:extLst>
            <a:ext uri="{63B3BB69-23CF-44E3-9099-C40C66FF867C}">
              <a14:compatExt xmlns:a14="http://schemas.microsoft.com/office/drawing/2010/main" spid="_x0000_s2052"/>
            </a:ext>
            <a:ext uri="{FF2B5EF4-FFF2-40B4-BE49-F238E27FC236}">
              <a16:creationId xmlns:a16="http://schemas.microsoft.com/office/drawing/2014/main" id="{540878D7-023C-4C80-9B23-E3E0955E5A5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87" name="Drop Down 4" hidden="1">
          <a:extLst>
            <a:ext uri="{63B3BB69-23CF-44E3-9099-C40C66FF867C}">
              <a14:compatExt xmlns:a14="http://schemas.microsoft.com/office/drawing/2010/main" spid="_x0000_s2052"/>
            </a:ext>
            <a:ext uri="{FF2B5EF4-FFF2-40B4-BE49-F238E27FC236}">
              <a16:creationId xmlns:a16="http://schemas.microsoft.com/office/drawing/2014/main" id="{7D94F889-632A-47D6-909C-7E058EA4564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88" name="Drop Down 4" hidden="1">
          <a:extLst>
            <a:ext uri="{63B3BB69-23CF-44E3-9099-C40C66FF867C}">
              <a14:compatExt xmlns:a14="http://schemas.microsoft.com/office/drawing/2010/main" spid="_x0000_s2052"/>
            </a:ext>
            <a:ext uri="{FF2B5EF4-FFF2-40B4-BE49-F238E27FC236}">
              <a16:creationId xmlns:a16="http://schemas.microsoft.com/office/drawing/2014/main" id="{EF8CB88A-2351-42AF-8477-CD180862BEF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89" name="Drop Down 4" hidden="1">
          <a:extLst>
            <a:ext uri="{63B3BB69-23CF-44E3-9099-C40C66FF867C}">
              <a14:compatExt xmlns:a14="http://schemas.microsoft.com/office/drawing/2010/main" spid="_x0000_s2052"/>
            </a:ext>
            <a:ext uri="{FF2B5EF4-FFF2-40B4-BE49-F238E27FC236}">
              <a16:creationId xmlns:a16="http://schemas.microsoft.com/office/drawing/2014/main" id="{26EA39D2-4C7F-488A-8F75-CDAA6E030F6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90" name="Drop Down 4" hidden="1">
          <a:extLst>
            <a:ext uri="{63B3BB69-23CF-44E3-9099-C40C66FF867C}">
              <a14:compatExt xmlns:a14="http://schemas.microsoft.com/office/drawing/2010/main" spid="_x0000_s2052"/>
            </a:ext>
            <a:ext uri="{FF2B5EF4-FFF2-40B4-BE49-F238E27FC236}">
              <a16:creationId xmlns:a16="http://schemas.microsoft.com/office/drawing/2014/main" id="{50566158-535B-48F1-B0AA-EFAE5CE1C8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91" name="Drop Down 20" hidden="1">
          <a:extLst>
            <a:ext uri="{63B3BB69-23CF-44E3-9099-C40C66FF867C}">
              <a14:compatExt xmlns:a14="http://schemas.microsoft.com/office/drawing/2010/main" spid="_x0000_s2068"/>
            </a:ext>
            <a:ext uri="{FF2B5EF4-FFF2-40B4-BE49-F238E27FC236}">
              <a16:creationId xmlns:a16="http://schemas.microsoft.com/office/drawing/2014/main" id="{AA83BB19-A7BA-4703-809D-7A338F12261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92" name="Drop Down 24" hidden="1">
          <a:extLst>
            <a:ext uri="{63B3BB69-23CF-44E3-9099-C40C66FF867C}">
              <a14:compatExt xmlns:a14="http://schemas.microsoft.com/office/drawing/2010/main" spid="_x0000_s2072"/>
            </a:ext>
            <a:ext uri="{FF2B5EF4-FFF2-40B4-BE49-F238E27FC236}">
              <a16:creationId xmlns:a16="http://schemas.microsoft.com/office/drawing/2014/main" id="{FC7A6191-ACB0-4617-ADC4-AA6A86BAB84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93" name="Drop Down 4" hidden="1">
          <a:extLst>
            <a:ext uri="{63B3BB69-23CF-44E3-9099-C40C66FF867C}">
              <a14:compatExt xmlns:a14="http://schemas.microsoft.com/office/drawing/2010/main" spid="_x0000_s2052"/>
            </a:ext>
            <a:ext uri="{FF2B5EF4-FFF2-40B4-BE49-F238E27FC236}">
              <a16:creationId xmlns:a16="http://schemas.microsoft.com/office/drawing/2014/main" id="{E5493487-70B2-4FDC-91F9-D0108380655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94" name="Drop Down 4" hidden="1">
          <a:extLst>
            <a:ext uri="{63B3BB69-23CF-44E3-9099-C40C66FF867C}">
              <a14:compatExt xmlns:a14="http://schemas.microsoft.com/office/drawing/2010/main" spid="_x0000_s2052"/>
            </a:ext>
            <a:ext uri="{FF2B5EF4-FFF2-40B4-BE49-F238E27FC236}">
              <a16:creationId xmlns:a16="http://schemas.microsoft.com/office/drawing/2014/main" id="{47C5B5C3-D5C2-4875-908F-6B04F2DD4A5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95" name="Drop Down 4" hidden="1">
          <a:extLst>
            <a:ext uri="{63B3BB69-23CF-44E3-9099-C40C66FF867C}">
              <a14:compatExt xmlns:a14="http://schemas.microsoft.com/office/drawing/2010/main" spid="_x0000_s2052"/>
            </a:ext>
            <a:ext uri="{FF2B5EF4-FFF2-40B4-BE49-F238E27FC236}">
              <a16:creationId xmlns:a16="http://schemas.microsoft.com/office/drawing/2014/main" id="{B8B925C1-49A4-4EF5-9244-C40AC38C144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896" name="Drop Down 4" hidden="1">
          <a:extLst>
            <a:ext uri="{63B3BB69-23CF-44E3-9099-C40C66FF867C}">
              <a14:compatExt xmlns:a14="http://schemas.microsoft.com/office/drawing/2010/main" spid="_x0000_s2052"/>
            </a:ext>
            <a:ext uri="{FF2B5EF4-FFF2-40B4-BE49-F238E27FC236}">
              <a16:creationId xmlns:a16="http://schemas.microsoft.com/office/drawing/2014/main" id="{C6F2076F-41CC-4732-8A5B-5EE77B4B8D1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897" name="Drop Down 4" hidden="1">
          <a:extLst>
            <a:ext uri="{63B3BB69-23CF-44E3-9099-C40C66FF867C}">
              <a14:compatExt xmlns:a14="http://schemas.microsoft.com/office/drawing/2010/main" spid="_x0000_s2052"/>
            </a:ext>
            <a:ext uri="{FF2B5EF4-FFF2-40B4-BE49-F238E27FC236}">
              <a16:creationId xmlns:a16="http://schemas.microsoft.com/office/drawing/2014/main" id="{59E0BFF9-3255-40D9-9460-B9808CD889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898" name="Drop Down 20" hidden="1">
          <a:extLst>
            <a:ext uri="{63B3BB69-23CF-44E3-9099-C40C66FF867C}">
              <a14:compatExt xmlns:a14="http://schemas.microsoft.com/office/drawing/2010/main" spid="_x0000_s2068"/>
            </a:ext>
            <a:ext uri="{FF2B5EF4-FFF2-40B4-BE49-F238E27FC236}">
              <a16:creationId xmlns:a16="http://schemas.microsoft.com/office/drawing/2014/main" id="{6B39D080-4C6B-4761-85AC-6726EB0EFD1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899" name="Drop Down 24" hidden="1">
          <a:extLst>
            <a:ext uri="{63B3BB69-23CF-44E3-9099-C40C66FF867C}">
              <a14:compatExt xmlns:a14="http://schemas.microsoft.com/office/drawing/2010/main" spid="_x0000_s2072"/>
            </a:ext>
            <a:ext uri="{FF2B5EF4-FFF2-40B4-BE49-F238E27FC236}">
              <a16:creationId xmlns:a16="http://schemas.microsoft.com/office/drawing/2014/main" id="{12EE26D1-C372-4E5C-84F1-76312CC4034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00" name="Drop Down 4" hidden="1">
          <a:extLst>
            <a:ext uri="{63B3BB69-23CF-44E3-9099-C40C66FF867C}">
              <a14:compatExt xmlns:a14="http://schemas.microsoft.com/office/drawing/2010/main" spid="_x0000_s2052"/>
            </a:ext>
            <a:ext uri="{FF2B5EF4-FFF2-40B4-BE49-F238E27FC236}">
              <a16:creationId xmlns:a16="http://schemas.microsoft.com/office/drawing/2014/main" id="{46AED9B9-461A-43E5-98DA-68BAC292D8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01" name="Drop Down 4" hidden="1">
          <a:extLst>
            <a:ext uri="{63B3BB69-23CF-44E3-9099-C40C66FF867C}">
              <a14:compatExt xmlns:a14="http://schemas.microsoft.com/office/drawing/2010/main" spid="_x0000_s2052"/>
            </a:ext>
            <a:ext uri="{FF2B5EF4-FFF2-40B4-BE49-F238E27FC236}">
              <a16:creationId xmlns:a16="http://schemas.microsoft.com/office/drawing/2014/main" id="{F7493A74-D696-419F-9EA7-EF246E8060A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02" name="Drop Down 4" hidden="1">
          <a:extLst>
            <a:ext uri="{63B3BB69-23CF-44E3-9099-C40C66FF867C}">
              <a14:compatExt xmlns:a14="http://schemas.microsoft.com/office/drawing/2010/main" spid="_x0000_s2052"/>
            </a:ext>
            <a:ext uri="{FF2B5EF4-FFF2-40B4-BE49-F238E27FC236}">
              <a16:creationId xmlns:a16="http://schemas.microsoft.com/office/drawing/2014/main" id="{8417A264-6383-4DC4-96BD-E857C8F5ADC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03" name="Drop Down 4" hidden="1">
          <a:extLst>
            <a:ext uri="{63B3BB69-23CF-44E3-9099-C40C66FF867C}">
              <a14:compatExt xmlns:a14="http://schemas.microsoft.com/office/drawing/2010/main" spid="_x0000_s2052"/>
            </a:ext>
            <a:ext uri="{FF2B5EF4-FFF2-40B4-BE49-F238E27FC236}">
              <a16:creationId xmlns:a16="http://schemas.microsoft.com/office/drawing/2014/main" id="{6B072041-93F8-4408-8B40-A7B3436C010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04" name="Drop Down 4" hidden="1">
          <a:extLst>
            <a:ext uri="{63B3BB69-23CF-44E3-9099-C40C66FF867C}">
              <a14:compatExt xmlns:a14="http://schemas.microsoft.com/office/drawing/2010/main" spid="_x0000_s2052"/>
            </a:ext>
            <a:ext uri="{FF2B5EF4-FFF2-40B4-BE49-F238E27FC236}">
              <a16:creationId xmlns:a16="http://schemas.microsoft.com/office/drawing/2014/main" id="{47729385-3384-4EE4-B112-EBD8F987863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905" name="Drop Down 20" hidden="1">
          <a:extLst>
            <a:ext uri="{63B3BB69-23CF-44E3-9099-C40C66FF867C}">
              <a14:compatExt xmlns:a14="http://schemas.microsoft.com/office/drawing/2010/main" spid="_x0000_s2068"/>
            </a:ext>
            <a:ext uri="{FF2B5EF4-FFF2-40B4-BE49-F238E27FC236}">
              <a16:creationId xmlns:a16="http://schemas.microsoft.com/office/drawing/2014/main" id="{98EB978E-CC75-4FAC-8B60-B7462DD37A8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906" name="Drop Down 24" hidden="1">
          <a:extLst>
            <a:ext uri="{63B3BB69-23CF-44E3-9099-C40C66FF867C}">
              <a14:compatExt xmlns:a14="http://schemas.microsoft.com/office/drawing/2010/main" spid="_x0000_s2072"/>
            </a:ext>
            <a:ext uri="{FF2B5EF4-FFF2-40B4-BE49-F238E27FC236}">
              <a16:creationId xmlns:a16="http://schemas.microsoft.com/office/drawing/2014/main" id="{F3E0E22E-19A5-476A-9CB9-C31A152CBEA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07" name="Drop Down 4" hidden="1">
          <a:extLst>
            <a:ext uri="{63B3BB69-23CF-44E3-9099-C40C66FF867C}">
              <a14:compatExt xmlns:a14="http://schemas.microsoft.com/office/drawing/2010/main" spid="_x0000_s2052"/>
            </a:ext>
            <a:ext uri="{FF2B5EF4-FFF2-40B4-BE49-F238E27FC236}">
              <a16:creationId xmlns:a16="http://schemas.microsoft.com/office/drawing/2014/main" id="{81DD5D01-551A-47AD-A3D0-8F57A250721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08" name="Drop Down 4" hidden="1">
          <a:extLst>
            <a:ext uri="{63B3BB69-23CF-44E3-9099-C40C66FF867C}">
              <a14:compatExt xmlns:a14="http://schemas.microsoft.com/office/drawing/2010/main" spid="_x0000_s2052"/>
            </a:ext>
            <a:ext uri="{FF2B5EF4-FFF2-40B4-BE49-F238E27FC236}">
              <a16:creationId xmlns:a16="http://schemas.microsoft.com/office/drawing/2014/main" id="{9D10012F-9257-400E-A946-2CE96E7625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09" name="Drop Down 4" hidden="1">
          <a:extLst>
            <a:ext uri="{63B3BB69-23CF-44E3-9099-C40C66FF867C}">
              <a14:compatExt xmlns:a14="http://schemas.microsoft.com/office/drawing/2010/main" spid="_x0000_s2052"/>
            </a:ext>
            <a:ext uri="{FF2B5EF4-FFF2-40B4-BE49-F238E27FC236}">
              <a16:creationId xmlns:a16="http://schemas.microsoft.com/office/drawing/2014/main" id="{62422FA1-C707-4DD0-849B-2C21F05990D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10" name="Drop Down 4" hidden="1">
          <a:extLst>
            <a:ext uri="{63B3BB69-23CF-44E3-9099-C40C66FF867C}">
              <a14:compatExt xmlns:a14="http://schemas.microsoft.com/office/drawing/2010/main" spid="_x0000_s2052"/>
            </a:ext>
            <a:ext uri="{FF2B5EF4-FFF2-40B4-BE49-F238E27FC236}">
              <a16:creationId xmlns:a16="http://schemas.microsoft.com/office/drawing/2014/main" id="{294C480C-D01A-44E4-9227-04B863BA44E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11" name="Drop Down 4" hidden="1">
          <a:extLst>
            <a:ext uri="{63B3BB69-23CF-44E3-9099-C40C66FF867C}">
              <a14:compatExt xmlns:a14="http://schemas.microsoft.com/office/drawing/2010/main" spid="_x0000_s2052"/>
            </a:ext>
            <a:ext uri="{FF2B5EF4-FFF2-40B4-BE49-F238E27FC236}">
              <a16:creationId xmlns:a16="http://schemas.microsoft.com/office/drawing/2014/main" id="{025076B1-8442-4621-80CC-6309C309F0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912" name="Drop Down 20" hidden="1">
          <a:extLst>
            <a:ext uri="{63B3BB69-23CF-44E3-9099-C40C66FF867C}">
              <a14:compatExt xmlns:a14="http://schemas.microsoft.com/office/drawing/2010/main" spid="_x0000_s2068"/>
            </a:ext>
            <a:ext uri="{FF2B5EF4-FFF2-40B4-BE49-F238E27FC236}">
              <a16:creationId xmlns:a16="http://schemas.microsoft.com/office/drawing/2014/main" id="{B3946DB6-843B-4928-8648-E10D1A69867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913" name="Drop Down 24" hidden="1">
          <a:extLst>
            <a:ext uri="{63B3BB69-23CF-44E3-9099-C40C66FF867C}">
              <a14:compatExt xmlns:a14="http://schemas.microsoft.com/office/drawing/2010/main" spid="_x0000_s2072"/>
            </a:ext>
            <a:ext uri="{FF2B5EF4-FFF2-40B4-BE49-F238E27FC236}">
              <a16:creationId xmlns:a16="http://schemas.microsoft.com/office/drawing/2014/main" id="{737AC2E9-B6D1-466B-B6C7-B10F5581DB0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14" name="Drop Down 4" hidden="1">
          <a:extLst>
            <a:ext uri="{63B3BB69-23CF-44E3-9099-C40C66FF867C}">
              <a14:compatExt xmlns:a14="http://schemas.microsoft.com/office/drawing/2010/main" spid="_x0000_s2052"/>
            </a:ext>
            <a:ext uri="{FF2B5EF4-FFF2-40B4-BE49-F238E27FC236}">
              <a16:creationId xmlns:a16="http://schemas.microsoft.com/office/drawing/2014/main" id="{3DD9F810-B5D6-4918-952E-788DBC765A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15" name="Drop Down 4" hidden="1">
          <a:extLst>
            <a:ext uri="{63B3BB69-23CF-44E3-9099-C40C66FF867C}">
              <a14:compatExt xmlns:a14="http://schemas.microsoft.com/office/drawing/2010/main" spid="_x0000_s2052"/>
            </a:ext>
            <a:ext uri="{FF2B5EF4-FFF2-40B4-BE49-F238E27FC236}">
              <a16:creationId xmlns:a16="http://schemas.microsoft.com/office/drawing/2014/main" id="{3ACBA7D4-B7C1-4DD6-98F6-68400A66ADD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16" name="Drop Down 4" hidden="1">
          <a:extLst>
            <a:ext uri="{63B3BB69-23CF-44E3-9099-C40C66FF867C}">
              <a14:compatExt xmlns:a14="http://schemas.microsoft.com/office/drawing/2010/main" spid="_x0000_s2052"/>
            </a:ext>
            <a:ext uri="{FF2B5EF4-FFF2-40B4-BE49-F238E27FC236}">
              <a16:creationId xmlns:a16="http://schemas.microsoft.com/office/drawing/2014/main" id="{C442098B-20C2-4A5C-99A1-F22A6D2365C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17" name="Drop Down 4" hidden="1">
          <a:extLst>
            <a:ext uri="{63B3BB69-23CF-44E3-9099-C40C66FF867C}">
              <a14:compatExt xmlns:a14="http://schemas.microsoft.com/office/drawing/2010/main" spid="_x0000_s2052"/>
            </a:ext>
            <a:ext uri="{FF2B5EF4-FFF2-40B4-BE49-F238E27FC236}">
              <a16:creationId xmlns:a16="http://schemas.microsoft.com/office/drawing/2014/main" id="{5C642133-AD11-4039-B51E-789DF41AD76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18" name="Drop Down 4" hidden="1">
          <a:extLst>
            <a:ext uri="{63B3BB69-23CF-44E3-9099-C40C66FF867C}">
              <a14:compatExt xmlns:a14="http://schemas.microsoft.com/office/drawing/2010/main" spid="_x0000_s2052"/>
            </a:ext>
            <a:ext uri="{FF2B5EF4-FFF2-40B4-BE49-F238E27FC236}">
              <a16:creationId xmlns:a16="http://schemas.microsoft.com/office/drawing/2014/main" id="{42FA9772-9E1D-4950-87F2-29D9CBCBBCA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919" name="Drop Down 20" hidden="1">
          <a:extLst>
            <a:ext uri="{63B3BB69-23CF-44E3-9099-C40C66FF867C}">
              <a14:compatExt xmlns:a14="http://schemas.microsoft.com/office/drawing/2010/main" spid="_x0000_s2068"/>
            </a:ext>
            <a:ext uri="{FF2B5EF4-FFF2-40B4-BE49-F238E27FC236}">
              <a16:creationId xmlns:a16="http://schemas.microsoft.com/office/drawing/2014/main" id="{2C8DFC2D-C484-4261-B188-C6A946D3739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920" name="Drop Down 24" hidden="1">
          <a:extLst>
            <a:ext uri="{63B3BB69-23CF-44E3-9099-C40C66FF867C}">
              <a14:compatExt xmlns:a14="http://schemas.microsoft.com/office/drawing/2010/main" spid="_x0000_s2072"/>
            </a:ext>
            <a:ext uri="{FF2B5EF4-FFF2-40B4-BE49-F238E27FC236}">
              <a16:creationId xmlns:a16="http://schemas.microsoft.com/office/drawing/2014/main" id="{3D324EF0-4BFC-497D-B823-684872B4919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21" name="Drop Down 4" hidden="1">
          <a:extLst>
            <a:ext uri="{63B3BB69-23CF-44E3-9099-C40C66FF867C}">
              <a14:compatExt xmlns:a14="http://schemas.microsoft.com/office/drawing/2010/main" spid="_x0000_s2052"/>
            </a:ext>
            <a:ext uri="{FF2B5EF4-FFF2-40B4-BE49-F238E27FC236}">
              <a16:creationId xmlns:a16="http://schemas.microsoft.com/office/drawing/2014/main" id="{4BF211D8-F33B-436F-861E-613D04BA31C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22" name="Drop Down 4" hidden="1">
          <a:extLst>
            <a:ext uri="{63B3BB69-23CF-44E3-9099-C40C66FF867C}">
              <a14:compatExt xmlns:a14="http://schemas.microsoft.com/office/drawing/2010/main" spid="_x0000_s2052"/>
            </a:ext>
            <a:ext uri="{FF2B5EF4-FFF2-40B4-BE49-F238E27FC236}">
              <a16:creationId xmlns:a16="http://schemas.microsoft.com/office/drawing/2014/main" id="{050496D4-E913-43F9-A6A8-D6BBC1C24B8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23" name="Drop Down 4" hidden="1">
          <a:extLst>
            <a:ext uri="{63B3BB69-23CF-44E3-9099-C40C66FF867C}">
              <a14:compatExt xmlns:a14="http://schemas.microsoft.com/office/drawing/2010/main" spid="_x0000_s2052"/>
            </a:ext>
            <a:ext uri="{FF2B5EF4-FFF2-40B4-BE49-F238E27FC236}">
              <a16:creationId xmlns:a16="http://schemas.microsoft.com/office/drawing/2014/main" id="{6E817972-653D-4B30-AAB8-B1F07EBBC4B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24" name="Drop Down 4" hidden="1">
          <a:extLst>
            <a:ext uri="{63B3BB69-23CF-44E3-9099-C40C66FF867C}">
              <a14:compatExt xmlns:a14="http://schemas.microsoft.com/office/drawing/2010/main" spid="_x0000_s2052"/>
            </a:ext>
            <a:ext uri="{FF2B5EF4-FFF2-40B4-BE49-F238E27FC236}">
              <a16:creationId xmlns:a16="http://schemas.microsoft.com/office/drawing/2014/main" id="{23ED1041-C84F-40EF-894E-4A8C041186D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25" name="Drop Down 4" hidden="1">
          <a:extLst>
            <a:ext uri="{63B3BB69-23CF-44E3-9099-C40C66FF867C}">
              <a14:compatExt xmlns:a14="http://schemas.microsoft.com/office/drawing/2010/main" spid="_x0000_s2052"/>
            </a:ext>
            <a:ext uri="{FF2B5EF4-FFF2-40B4-BE49-F238E27FC236}">
              <a16:creationId xmlns:a16="http://schemas.microsoft.com/office/drawing/2014/main" id="{966350FC-EEEB-4CFB-ACF1-A2540D8C40F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926" name="Drop Down 20" hidden="1">
          <a:extLst>
            <a:ext uri="{63B3BB69-23CF-44E3-9099-C40C66FF867C}">
              <a14:compatExt xmlns:a14="http://schemas.microsoft.com/office/drawing/2010/main" spid="_x0000_s2068"/>
            </a:ext>
            <a:ext uri="{FF2B5EF4-FFF2-40B4-BE49-F238E27FC236}">
              <a16:creationId xmlns:a16="http://schemas.microsoft.com/office/drawing/2014/main" id="{E67187FA-A7FC-4052-AA83-132259EF789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927" name="Drop Down 24" hidden="1">
          <a:extLst>
            <a:ext uri="{63B3BB69-23CF-44E3-9099-C40C66FF867C}">
              <a14:compatExt xmlns:a14="http://schemas.microsoft.com/office/drawing/2010/main" spid="_x0000_s2072"/>
            </a:ext>
            <a:ext uri="{FF2B5EF4-FFF2-40B4-BE49-F238E27FC236}">
              <a16:creationId xmlns:a16="http://schemas.microsoft.com/office/drawing/2014/main" id="{CDDCF225-4F3D-41B1-8434-94B48083166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28" name="Drop Down 4" hidden="1">
          <a:extLst>
            <a:ext uri="{63B3BB69-23CF-44E3-9099-C40C66FF867C}">
              <a14:compatExt xmlns:a14="http://schemas.microsoft.com/office/drawing/2010/main" spid="_x0000_s2052"/>
            </a:ext>
            <a:ext uri="{FF2B5EF4-FFF2-40B4-BE49-F238E27FC236}">
              <a16:creationId xmlns:a16="http://schemas.microsoft.com/office/drawing/2014/main" id="{930A1E9D-DBF1-4537-BBC7-7C635A4CCD4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29" name="Drop Down 4" hidden="1">
          <a:extLst>
            <a:ext uri="{63B3BB69-23CF-44E3-9099-C40C66FF867C}">
              <a14:compatExt xmlns:a14="http://schemas.microsoft.com/office/drawing/2010/main" spid="_x0000_s2052"/>
            </a:ext>
            <a:ext uri="{FF2B5EF4-FFF2-40B4-BE49-F238E27FC236}">
              <a16:creationId xmlns:a16="http://schemas.microsoft.com/office/drawing/2014/main" id="{77CA6A61-9858-4DAB-B7A1-79A4006A30C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30" name="Drop Down 4" hidden="1">
          <a:extLst>
            <a:ext uri="{63B3BB69-23CF-44E3-9099-C40C66FF867C}">
              <a14:compatExt xmlns:a14="http://schemas.microsoft.com/office/drawing/2010/main" spid="_x0000_s2052"/>
            </a:ext>
            <a:ext uri="{FF2B5EF4-FFF2-40B4-BE49-F238E27FC236}">
              <a16:creationId xmlns:a16="http://schemas.microsoft.com/office/drawing/2014/main" id="{87A66D90-808A-428A-B3C9-076FF0B864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31" name="Drop Down 4" hidden="1">
          <a:extLst>
            <a:ext uri="{63B3BB69-23CF-44E3-9099-C40C66FF867C}">
              <a14:compatExt xmlns:a14="http://schemas.microsoft.com/office/drawing/2010/main" spid="_x0000_s2052"/>
            </a:ext>
            <a:ext uri="{FF2B5EF4-FFF2-40B4-BE49-F238E27FC236}">
              <a16:creationId xmlns:a16="http://schemas.microsoft.com/office/drawing/2014/main" id="{2589D9AF-EA72-4E62-AB94-18AD62BDF85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32" name="Drop Down 4" hidden="1">
          <a:extLst>
            <a:ext uri="{63B3BB69-23CF-44E3-9099-C40C66FF867C}">
              <a14:compatExt xmlns:a14="http://schemas.microsoft.com/office/drawing/2010/main" spid="_x0000_s2052"/>
            </a:ext>
            <a:ext uri="{FF2B5EF4-FFF2-40B4-BE49-F238E27FC236}">
              <a16:creationId xmlns:a16="http://schemas.microsoft.com/office/drawing/2014/main" id="{4FDCCFF7-8C88-42B8-803E-4170A02BCE6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933" name="Drop Down 20" hidden="1">
          <a:extLst>
            <a:ext uri="{63B3BB69-23CF-44E3-9099-C40C66FF867C}">
              <a14:compatExt xmlns:a14="http://schemas.microsoft.com/office/drawing/2010/main" spid="_x0000_s2068"/>
            </a:ext>
            <a:ext uri="{FF2B5EF4-FFF2-40B4-BE49-F238E27FC236}">
              <a16:creationId xmlns:a16="http://schemas.microsoft.com/office/drawing/2014/main" id="{AB2DECCF-7A75-4EAD-B342-63DC70144C8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934" name="Drop Down 24" hidden="1">
          <a:extLst>
            <a:ext uri="{63B3BB69-23CF-44E3-9099-C40C66FF867C}">
              <a14:compatExt xmlns:a14="http://schemas.microsoft.com/office/drawing/2010/main" spid="_x0000_s2072"/>
            </a:ext>
            <a:ext uri="{FF2B5EF4-FFF2-40B4-BE49-F238E27FC236}">
              <a16:creationId xmlns:a16="http://schemas.microsoft.com/office/drawing/2014/main" id="{7D02D59B-3D42-4CAA-915F-4BFC17B36F3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35" name="Drop Down 4" hidden="1">
          <a:extLst>
            <a:ext uri="{63B3BB69-23CF-44E3-9099-C40C66FF867C}">
              <a14:compatExt xmlns:a14="http://schemas.microsoft.com/office/drawing/2010/main" spid="_x0000_s2052"/>
            </a:ext>
            <a:ext uri="{FF2B5EF4-FFF2-40B4-BE49-F238E27FC236}">
              <a16:creationId xmlns:a16="http://schemas.microsoft.com/office/drawing/2014/main" id="{1149BDF1-CFEF-46E5-B695-CB1A5C3EEF3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36" name="Drop Down 4" hidden="1">
          <a:extLst>
            <a:ext uri="{63B3BB69-23CF-44E3-9099-C40C66FF867C}">
              <a14:compatExt xmlns:a14="http://schemas.microsoft.com/office/drawing/2010/main" spid="_x0000_s2052"/>
            </a:ext>
            <a:ext uri="{FF2B5EF4-FFF2-40B4-BE49-F238E27FC236}">
              <a16:creationId xmlns:a16="http://schemas.microsoft.com/office/drawing/2014/main" id="{3EE3D5A4-A3B7-4B0E-8DDF-7599DE661FE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37" name="Drop Down 4" hidden="1">
          <a:extLst>
            <a:ext uri="{63B3BB69-23CF-44E3-9099-C40C66FF867C}">
              <a14:compatExt xmlns:a14="http://schemas.microsoft.com/office/drawing/2010/main" spid="_x0000_s2052"/>
            </a:ext>
            <a:ext uri="{FF2B5EF4-FFF2-40B4-BE49-F238E27FC236}">
              <a16:creationId xmlns:a16="http://schemas.microsoft.com/office/drawing/2014/main" id="{D18216F6-8186-4315-810F-6373C9A8C1B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38" name="Drop Down 4" hidden="1">
          <a:extLst>
            <a:ext uri="{63B3BB69-23CF-44E3-9099-C40C66FF867C}">
              <a14:compatExt xmlns:a14="http://schemas.microsoft.com/office/drawing/2010/main" spid="_x0000_s2052"/>
            </a:ext>
            <a:ext uri="{FF2B5EF4-FFF2-40B4-BE49-F238E27FC236}">
              <a16:creationId xmlns:a16="http://schemas.microsoft.com/office/drawing/2014/main" id="{575EBC5E-41D5-484B-BB07-5E977368903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39" name="Drop Down 4" hidden="1">
          <a:extLst>
            <a:ext uri="{63B3BB69-23CF-44E3-9099-C40C66FF867C}">
              <a14:compatExt xmlns:a14="http://schemas.microsoft.com/office/drawing/2010/main" spid="_x0000_s2052"/>
            </a:ext>
            <a:ext uri="{FF2B5EF4-FFF2-40B4-BE49-F238E27FC236}">
              <a16:creationId xmlns:a16="http://schemas.microsoft.com/office/drawing/2014/main" id="{3662B50A-B8A0-4058-98F9-EB6997091E5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264</xdr:row>
      <xdr:rowOff>0</xdr:rowOff>
    </xdr:from>
    <xdr:ext cx="1921468" cy="195685"/>
    <xdr:sp macro="" textlink="">
      <xdr:nvSpPr>
        <xdr:cNvPr id="10940" name="Drop Down 20" hidden="1">
          <a:extLst>
            <a:ext uri="{63B3BB69-23CF-44E3-9099-C40C66FF867C}">
              <a14:compatExt xmlns:a14="http://schemas.microsoft.com/office/drawing/2010/main" spid="_x0000_s2068"/>
            </a:ext>
            <a:ext uri="{FF2B5EF4-FFF2-40B4-BE49-F238E27FC236}">
              <a16:creationId xmlns:a16="http://schemas.microsoft.com/office/drawing/2014/main" id="{474233AF-DF6D-496D-9910-A65FADDDA01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264</xdr:row>
      <xdr:rowOff>0</xdr:rowOff>
    </xdr:from>
    <xdr:ext cx="2476500" cy="199970"/>
    <xdr:sp macro="" textlink="">
      <xdr:nvSpPr>
        <xdr:cNvPr id="10941" name="Drop Down 24" hidden="1">
          <a:extLst>
            <a:ext uri="{63B3BB69-23CF-44E3-9099-C40C66FF867C}">
              <a14:compatExt xmlns:a14="http://schemas.microsoft.com/office/drawing/2010/main" spid="_x0000_s2072"/>
            </a:ext>
            <a:ext uri="{FF2B5EF4-FFF2-40B4-BE49-F238E27FC236}">
              <a16:creationId xmlns:a16="http://schemas.microsoft.com/office/drawing/2014/main" id="{04DDD5A0-B15D-4EB6-BA8D-5A30EDE756F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42" name="Drop Down 4" hidden="1">
          <a:extLst>
            <a:ext uri="{63B3BB69-23CF-44E3-9099-C40C66FF867C}">
              <a14:compatExt xmlns:a14="http://schemas.microsoft.com/office/drawing/2010/main" spid="_x0000_s2052"/>
            </a:ext>
            <a:ext uri="{FF2B5EF4-FFF2-40B4-BE49-F238E27FC236}">
              <a16:creationId xmlns:a16="http://schemas.microsoft.com/office/drawing/2014/main" id="{F50197F1-6F63-44F0-BCD0-C47642FB334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43" name="Drop Down 4" hidden="1">
          <a:extLst>
            <a:ext uri="{63B3BB69-23CF-44E3-9099-C40C66FF867C}">
              <a14:compatExt xmlns:a14="http://schemas.microsoft.com/office/drawing/2010/main" spid="_x0000_s2052"/>
            </a:ext>
            <a:ext uri="{FF2B5EF4-FFF2-40B4-BE49-F238E27FC236}">
              <a16:creationId xmlns:a16="http://schemas.microsoft.com/office/drawing/2014/main" id="{B375BB4B-233F-4DA6-AF8D-ABE42F10932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264</xdr:row>
      <xdr:rowOff>0</xdr:rowOff>
    </xdr:from>
    <xdr:ext cx="2529840" cy="195685"/>
    <xdr:sp macro="" textlink="">
      <xdr:nvSpPr>
        <xdr:cNvPr id="10944" name="Drop Down 4" hidden="1">
          <a:extLst>
            <a:ext uri="{63B3BB69-23CF-44E3-9099-C40C66FF867C}">
              <a14:compatExt xmlns:a14="http://schemas.microsoft.com/office/drawing/2010/main" spid="_x0000_s2052"/>
            </a:ext>
            <a:ext uri="{FF2B5EF4-FFF2-40B4-BE49-F238E27FC236}">
              <a16:creationId xmlns:a16="http://schemas.microsoft.com/office/drawing/2014/main" id="{522A8D0A-8384-4756-AD9D-24DF0EC5F7E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264</xdr:row>
      <xdr:rowOff>0</xdr:rowOff>
    </xdr:from>
    <xdr:ext cx="2529840" cy="195685"/>
    <xdr:sp macro="" textlink="">
      <xdr:nvSpPr>
        <xdr:cNvPr id="10945" name="Drop Down 4" hidden="1">
          <a:extLst>
            <a:ext uri="{63B3BB69-23CF-44E3-9099-C40C66FF867C}">
              <a14:compatExt xmlns:a14="http://schemas.microsoft.com/office/drawing/2010/main" spid="_x0000_s2052"/>
            </a:ext>
            <a:ext uri="{FF2B5EF4-FFF2-40B4-BE49-F238E27FC236}">
              <a16:creationId xmlns:a16="http://schemas.microsoft.com/office/drawing/2014/main" id="{A746E2EF-1BE8-4ED7-B222-9962A8388AF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46" name="Drop Down 4" hidden="1">
          <a:extLst>
            <a:ext uri="{63B3BB69-23CF-44E3-9099-C40C66FF867C}">
              <a14:compatExt xmlns:a14="http://schemas.microsoft.com/office/drawing/2010/main" spid="_x0000_s2052"/>
            </a:ext>
            <a:ext uri="{FF2B5EF4-FFF2-40B4-BE49-F238E27FC236}">
              <a16:creationId xmlns:a16="http://schemas.microsoft.com/office/drawing/2014/main" id="{503DB63C-10D0-4866-8FE9-C9485377B42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47" name="Drop Down 20" hidden="1">
          <a:extLst>
            <a:ext uri="{63B3BB69-23CF-44E3-9099-C40C66FF867C}">
              <a14:compatExt xmlns:a14="http://schemas.microsoft.com/office/drawing/2010/main" spid="_x0000_s2068"/>
            </a:ext>
            <a:ext uri="{FF2B5EF4-FFF2-40B4-BE49-F238E27FC236}">
              <a16:creationId xmlns:a16="http://schemas.microsoft.com/office/drawing/2014/main" id="{5200113C-478C-44BD-A1F2-30F3417A8EE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48" name="Drop Down 24" hidden="1">
          <a:extLst>
            <a:ext uri="{63B3BB69-23CF-44E3-9099-C40C66FF867C}">
              <a14:compatExt xmlns:a14="http://schemas.microsoft.com/office/drawing/2010/main" spid="_x0000_s2072"/>
            </a:ext>
            <a:ext uri="{FF2B5EF4-FFF2-40B4-BE49-F238E27FC236}">
              <a16:creationId xmlns:a16="http://schemas.microsoft.com/office/drawing/2014/main" id="{D15FDCBA-73FF-4850-85FA-A0E72EDAEB6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49" name="Drop Down 4" hidden="1">
          <a:extLst>
            <a:ext uri="{63B3BB69-23CF-44E3-9099-C40C66FF867C}">
              <a14:compatExt xmlns:a14="http://schemas.microsoft.com/office/drawing/2010/main" spid="_x0000_s2052"/>
            </a:ext>
            <a:ext uri="{FF2B5EF4-FFF2-40B4-BE49-F238E27FC236}">
              <a16:creationId xmlns:a16="http://schemas.microsoft.com/office/drawing/2014/main" id="{63CBBAD5-3E62-4871-89BA-1C104AA3E0A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50" name="Drop Down 4" hidden="1">
          <a:extLst>
            <a:ext uri="{63B3BB69-23CF-44E3-9099-C40C66FF867C}">
              <a14:compatExt xmlns:a14="http://schemas.microsoft.com/office/drawing/2010/main" spid="_x0000_s2052"/>
            </a:ext>
            <a:ext uri="{FF2B5EF4-FFF2-40B4-BE49-F238E27FC236}">
              <a16:creationId xmlns:a16="http://schemas.microsoft.com/office/drawing/2014/main" id="{BED306B7-3B60-44BF-A5DE-2D0A8CD2F2E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51" name="Drop Down 4" hidden="1">
          <a:extLst>
            <a:ext uri="{63B3BB69-23CF-44E3-9099-C40C66FF867C}">
              <a14:compatExt xmlns:a14="http://schemas.microsoft.com/office/drawing/2010/main" spid="_x0000_s2052"/>
            </a:ext>
            <a:ext uri="{FF2B5EF4-FFF2-40B4-BE49-F238E27FC236}">
              <a16:creationId xmlns:a16="http://schemas.microsoft.com/office/drawing/2014/main" id="{0F7D124B-2272-48F8-8CDC-2D387FAB4F9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52" name="Drop Down 4" hidden="1">
          <a:extLst>
            <a:ext uri="{63B3BB69-23CF-44E3-9099-C40C66FF867C}">
              <a14:compatExt xmlns:a14="http://schemas.microsoft.com/office/drawing/2010/main" spid="_x0000_s2052"/>
            </a:ext>
            <a:ext uri="{FF2B5EF4-FFF2-40B4-BE49-F238E27FC236}">
              <a16:creationId xmlns:a16="http://schemas.microsoft.com/office/drawing/2014/main" id="{5527BF6C-4EBD-4273-AD7E-E60AC69C922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53" name="Drop Down 4" hidden="1">
          <a:extLst>
            <a:ext uri="{63B3BB69-23CF-44E3-9099-C40C66FF867C}">
              <a14:compatExt xmlns:a14="http://schemas.microsoft.com/office/drawing/2010/main" spid="_x0000_s2052"/>
            </a:ext>
            <a:ext uri="{FF2B5EF4-FFF2-40B4-BE49-F238E27FC236}">
              <a16:creationId xmlns:a16="http://schemas.microsoft.com/office/drawing/2014/main" id="{4A33632F-FF83-452A-9C5B-1D3D8F499A2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54" name="Drop Down 20" hidden="1">
          <a:extLst>
            <a:ext uri="{63B3BB69-23CF-44E3-9099-C40C66FF867C}">
              <a14:compatExt xmlns:a14="http://schemas.microsoft.com/office/drawing/2010/main" spid="_x0000_s2068"/>
            </a:ext>
            <a:ext uri="{FF2B5EF4-FFF2-40B4-BE49-F238E27FC236}">
              <a16:creationId xmlns:a16="http://schemas.microsoft.com/office/drawing/2014/main" id="{69B96BB0-F70F-40F3-998F-41BDC435917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55" name="Drop Down 24" hidden="1">
          <a:extLst>
            <a:ext uri="{63B3BB69-23CF-44E3-9099-C40C66FF867C}">
              <a14:compatExt xmlns:a14="http://schemas.microsoft.com/office/drawing/2010/main" spid="_x0000_s2072"/>
            </a:ext>
            <a:ext uri="{FF2B5EF4-FFF2-40B4-BE49-F238E27FC236}">
              <a16:creationId xmlns:a16="http://schemas.microsoft.com/office/drawing/2014/main" id="{9DB60B57-90BA-4F32-A6E2-3A29970E329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56" name="Drop Down 4" hidden="1">
          <a:extLst>
            <a:ext uri="{63B3BB69-23CF-44E3-9099-C40C66FF867C}">
              <a14:compatExt xmlns:a14="http://schemas.microsoft.com/office/drawing/2010/main" spid="_x0000_s2052"/>
            </a:ext>
            <a:ext uri="{FF2B5EF4-FFF2-40B4-BE49-F238E27FC236}">
              <a16:creationId xmlns:a16="http://schemas.microsoft.com/office/drawing/2014/main" id="{EDC8467A-53EB-4DE4-A45E-8ED0FA23E73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57" name="Drop Down 4" hidden="1">
          <a:extLst>
            <a:ext uri="{63B3BB69-23CF-44E3-9099-C40C66FF867C}">
              <a14:compatExt xmlns:a14="http://schemas.microsoft.com/office/drawing/2010/main" spid="_x0000_s2052"/>
            </a:ext>
            <a:ext uri="{FF2B5EF4-FFF2-40B4-BE49-F238E27FC236}">
              <a16:creationId xmlns:a16="http://schemas.microsoft.com/office/drawing/2014/main" id="{1EAC9BC4-985A-4FBA-8FB1-6CA6DE57AD1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58" name="Drop Down 4" hidden="1">
          <a:extLst>
            <a:ext uri="{63B3BB69-23CF-44E3-9099-C40C66FF867C}">
              <a14:compatExt xmlns:a14="http://schemas.microsoft.com/office/drawing/2010/main" spid="_x0000_s2052"/>
            </a:ext>
            <a:ext uri="{FF2B5EF4-FFF2-40B4-BE49-F238E27FC236}">
              <a16:creationId xmlns:a16="http://schemas.microsoft.com/office/drawing/2014/main" id="{1E7B0821-BE05-4995-AEC1-5F35EF1DCAA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59" name="Drop Down 4" hidden="1">
          <a:extLst>
            <a:ext uri="{63B3BB69-23CF-44E3-9099-C40C66FF867C}">
              <a14:compatExt xmlns:a14="http://schemas.microsoft.com/office/drawing/2010/main" spid="_x0000_s2052"/>
            </a:ext>
            <a:ext uri="{FF2B5EF4-FFF2-40B4-BE49-F238E27FC236}">
              <a16:creationId xmlns:a16="http://schemas.microsoft.com/office/drawing/2014/main" id="{22B20589-EC17-4265-ABF9-30CC76A1033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60" name="Drop Down 4" hidden="1">
          <a:extLst>
            <a:ext uri="{63B3BB69-23CF-44E3-9099-C40C66FF867C}">
              <a14:compatExt xmlns:a14="http://schemas.microsoft.com/office/drawing/2010/main" spid="_x0000_s2052"/>
            </a:ext>
            <a:ext uri="{FF2B5EF4-FFF2-40B4-BE49-F238E27FC236}">
              <a16:creationId xmlns:a16="http://schemas.microsoft.com/office/drawing/2014/main" id="{053FD3C5-AFC1-4B99-82FA-14742C83F42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61" name="Drop Down 20" hidden="1">
          <a:extLst>
            <a:ext uri="{63B3BB69-23CF-44E3-9099-C40C66FF867C}">
              <a14:compatExt xmlns:a14="http://schemas.microsoft.com/office/drawing/2010/main" spid="_x0000_s2068"/>
            </a:ext>
            <a:ext uri="{FF2B5EF4-FFF2-40B4-BE49-F238E27FC236}">
              <a16:creationId xmlns:a16="http://schemas.microsoft.com/office/drawing/2014/main" id="{EF68E129-721E-4198-9278-A6BCE7EEB93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62" name="Drop Down 24" hidden="1">
          <a:extLst>
            <a:ext uri="{63B3BB69-23CF-44E3-9099-C40C66FF867C}">
              <a14:compatExt xmlns:a14="http://schemas.microsoft.com/office/drawing/2010/main" spid="_x0000_s2072"/>
            </a:ext>
            <a:ext uri="{FF2B5EF4-FFF2-40B4-BE49-F238E27FC236}">
              <a16:creationId xmlns:a16="http://schemas.microsoft.com/office/drawing/2014/main" id="{93661403-676F-4126-A80E-37DF370E8B6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63" name="Drop Down 4" hidden="1">
          <a:extLst>
            <a:ext uri="{63B3BB69-23CF-44E3-9099-C40C66FF867C}">
              <a14:compatExt xmlns:a14="http://schemas.microsoft.com/office/drawing/2010/main" spid="_x0000_s2052"/>
            </a:ext>
            <a:ext uri="{FF2B5EF4-FFF2-40B4-BE49-F238E27FC236}">
              <a16:creationId xmlns:a16="http://schemas.microsoft.com/office/drawing/2014/main" id="{A6777856-6451-4F32-BC74-4E807BF5A62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64" name="Drop Down 4" hidden="1">
          <a:extLst>
            <a:ext uri="{63B3BB69-23CF-44E3-9099-C40C66FF867C}">
              <a14:compatExt xmlns:a14="http://schemas.microsoft.com/office/drawing/2010/main" spid="_x0000_s2052"/>
            </a:ext>
            <a:ext uri="{FF2B5EF4-FFF2-40B4-BE49-F238E27FC236}">
              <a16:creationId xmlns:a16="http://schemas.microsoft.com/office/drawing/2014/main" id="{5E11750B-26EB-45E6-BA0E-A03252AF80E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65" name="Drop Down 4" hidden="1">
          <a:extLst>
            <a:ext uri="{63B3BB69-23CF-44E3-9099-C40C66FF867C}">
              <a14:compatExt xmlns:a14="http://schemas.microsoft.com/office/drawing/2010/main" spid="_x0000_s2052"/>
            </a:ext>
            <a:ext uri="{FF2B5EF4-FFF2-40B4-BE49-F238E27FC236}">
              <a16:creationId xmlns:a16="http://schemas.microsoft.com/office/drawing/2014/main" id="{29213002-6186-487A-A8C5-5E63CACA53E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66" name="Drop Down 4" hidden="1">
          <a:extLst>
            <a:ext uri="{63B3BB69-23CF-44E3-9099-C40C66FF867C}">
              <a14:compatExt xmlns:a14="http://schemas.microsoft.com/office/drawing/2010/main" spid="_x0000_s2052"/>
            </a:ext>
            <a:ext uri="{FF2B5EF4-FFF2-40B4-BE49-F238E27FC236}">
              <a16:creationId xmlns:a16="http://schemas.microsoft.com/office/drawing/2014/main" id="{EAA8C071-E4CD-4D7A-BD58-70D7C741057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67" name="Drop Down 4" hidden="1">
          <a:extLst>
            <a:ext uri="{63B3BB69-23CF-44E3-9099-C40C66FF867C}">
              <a14:compatExt xmlns:a14="http://schemas.microsoft.com/office/drawing/2010/main" spid="_x0000_s2052"/>
            </a:ext>
            <a:ext uri="{FF2B5EF4-FFF2-40B4-BE49-F238E27FC236}">
              <a16:creationId xmlns:a16="http://schemas.microsoft.com/office/drawing/2014/main" id="{70F41245-0E95-49A4-85AA-C6735C3B028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68" name="Drop Down 20" hidden="1">
          <a:extLst>
            <a:ext uri="{63B3BB69-23CF-44E3-9099-C40C66FF867C}">
              <a14:compatExt xmlns:a14="http://schemas.microsoft.com/office/drawing/2010/main" spid="_x0000_s2068"/>
            </a:ext>
            <a:ext uri="{FF2B5EF4-FFF2-40B4-BE49-F238E27FC236}">
              <a16:creationId xmlns:a16="http://schemas.microsoft.com/office/drawing/2014/main" id="{107BC736-BD15-483A-8CA0-A5C93872F2C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69" name="Drop Down 24" hidden="1">
          <a:extLst>
            <a:ext uri="{63B3BB69-23CF-44E3-9099-C40C66FF867C}">
              <a14:compatExt xmlns:a14="http://schemas.microsoft.com/office/drawing/2010/main" spid="_x0000_s2072"/>
            </a:ext>
            <a:ext uri="{FF2B5EF4-FFF2-40B4-BE49-F238E27FC236}">
              <a16:creationId xmlns:a16="http://schemas.microsoft.com/office/drawing/2014/main" id="{6942A75E-E5E8-4F4B-A75A-16DD5C341CC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70" name="Drop Down 4" hidden="1">
          <a:extLst>
            <a:ext uri="{63B3BB69-23CF-44E3-9099-C40C66FF867C}">
              <a14:compatExt xmlns:a14="http://schemas.microsoft.com/office/drawing/2010/main" spid="_x0000_s2052"/>
            </a:ext>
            <a:ext uri="{FF2B5EF4-FFF2-40B4-BE49-F238E27FC236}">
              <a16:creationId xmlns:a16="http://schemas.microsoft.com/office/drawing/2014/main" id="{CCA07E94-86AC-4BD4-838A-F3C061C2999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71" name="Drop Down 4" hidden="1">
          <a:extLst>
            <a:ext uri="{63B3BB69-23CF-44E3-9099-C40C66FF867C}">
              <a14:compatExt xmlns:a14="http://schemas.microsoft.com/office/drawing/2010/main" spid="_x0000_s2052"/>
            </a:ext>
            <a:ext uri="{FF2B5EF4-FFF2-40B4-BE49-F238E27FC236}">
              <a16:creationId xmlns:a16="http://schemas.microsoft.com/office/drawing/2014/main" id="{3F1689F7-3C30-4E2F-BD41-DFE50DD853D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72" name="Drop Down 4" hidden="1">
          <a:extLst>
            <a:ext uri="{63B3BB69-23CF-44E3-9099-C40C66FF867C}">
              <a14:compatExt xmlns:a14="http://schemas.microsoft.com/office/drawing/2010/main" spid="_x0000_s2052"/>
            </a:ext>
            <a:ext uri="{FF2B5EF4-FFF2-40B4-BE49-F238E27FC236}">
              <a16:creationId xmlns:a16="http://schemas.microsoft.com/office/drawing/2014/main" id="{34A3D987-F85F-419A-9387-BD715564C42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73" name="Drop Down 4" hidden="1">
          <a:extLst>
            <a:ext uri="{63B3BB69-23CF-44E3-9099-C40C66FF867C}">
              <a14:compatExt xmlns:a14="http://schemas.microsoft.com/office/drawing/2010/main" spid="_x0000_s2052"/>
            </a:ext>
            <a:ext uri="{FF2B5EF4-FFF2-40B4-BE49-F238E27FC236}">
              <a16:creationId xmlns:a16="http://schemas.microsoft.com/office/drawing/2014/main" id="{F8BB5807-A591-42D2-BE9B-2154D24E695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74" name="Drop Down 4" hidden="1">
          <a:extLst>
            <a:ext uri="{63B3BB69-23CF-44E3-9099-C40C66FF867C}">
              <a14:compatExt xmlns:a14="http://schemas.microsoft.com/office/drawing/2010/main" spid="_x0000_s2052"/>
            </a:ext>
            <a:ext uri="{FF2B5EF4-FFF2-40B4-BE49-F238E27FC236}">
              <a16:creationId xmlns:a16="http://schemas.microsoft.com/office/drawing/2014/main" id="{0096D9F7-BCB8-421A-B6AA-1BA5EB0DFA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75" name="Drop Down 20" hidden="1">
          <a:extLst>
            <a:ext uri="{63B3BB69-23CF-44E3-9099-C40C66FF867C}">
              <a14:compatExt xmlns:a14="http://schemas.microsoft.com/office/drawing/2010/main" spid="_x0000_s2068"/>
            </a:ext>
            <a:ext uri="{FF2B5EF4-FFF2-40B4-BE49-F238E27FC236}">
              <a16:creationId xmlns:a16="http://schemas.microsoft.com/office/drawing/2014/main" id="{1832785B-40BF-4C51-839C-CCA7A0ABFAE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76" name="Drop Down 24" hidden="1">
          <a:extLst>
            <a:ext uri="{63B3BB69-23CF-44E3-9099-C40C66FF867C}">
              <a14:compatExt xmlns:a14="http://schemas.microsoft.com/office/drawing/2010/main" spid="_x0000_s2072"/>
            </a:ext>
            <a:ext uri="{FF2B5EF4-FFF2-40B4-BE49-F238E27FC236}">
              <a16:creationId xmlns:a16="http://schemas.microsoft.com/office/drawing/2014/main" id="{4279CE8F-27DD-4A17-862C-E267AFD6432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77" name="Drop Down 4" hidden="1">
          <a:extLst>
            <a:ext uri="{63B3BB69-23CF-44E3-9099-C40C66FF867C}">
              <a14:compatExt xmlns:a14="http://schemas.microsoft.com/office/drawing/2010/main" spid="_x0000_s2052"/>
            </a:ext>
            <a:ext uri="{FF2B5EF4-FFF2-40B4-BE49-F238E27FC236}">
              <a16:creationId xmlns:a16="http://schemas.microsoft.com/office/drawing/2014/main" id="{8FF2AE60-0580-4B9D-8601-0641B824C45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78" name="Drop Down 4" hidden="1">
          <a:extLst>
            <a:ext uri="{63B3BB69-23CF-44E3-9099-C40C66FF867C}">
              <a14:compatExt xmlns:a14="http://schemas.microsoft.com/office/drawing/2010/main" spid="_x0000_s2052"/>
            </a:ext>
            <a:ext uri="{FF2B5EF4-FFF2-40B4-BE49-F238E27FC236}">
              <a16:creationId xmlns:a16="http://schemas.microsoft.com/office/drawing/2014/main" id="{41B0C40C-5F04-4214-8202-136D5B77100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79" name="Drop Down 4" hidden="1">
          <a:extLst>
            <a:ext uri="{63B3BB69-23CF-44E3-9099-C40C66FF867C}">
              <a14:compatExt xmlns:a14="http://schemas.microsoft.com/office/drawing/2010/main" spid="_x0000_s2052"/>
            </a:ext>
            <a:ext uri="{FF2B5EF4-FFF2-40B4-BE49-F238E27FC236}">
              <a16:creationId xmlns:a16="http://schemas.microsoft.com/office/drawing/2014/main" id="{F7E02CC5-C037-4558-ACFE-D7E3ECE6181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80" name="Drop Down 4" hidden="1">
          <a:extLst>
            <a:ext uri="{63B3BB69-23CF-44E3-9099-C40C66FF867C}">
              <a14:compatExt xmlns:a14="http://schemas.microsoft.com/office/drawing/2010/main" spid="_x0000_s2052"/>
            </a:ext>
            <a:ext uri="{FF2B5EF4-FFF2-40B4-BE49-F238E27FC236}">
              <a16:creationId xmlns:a16="http://schemas.microsoft.com/office/drawing/2014/main" id="{313DB795-5E8E-4B55-8276-45AA32CC6B0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81" name="Drop Down 4" hidden="1">
          <a:extLst>
            <a:ext uri="{63B3BB69-23CF-44E3-9099-C40C66FF867C}">
              <a14:compatExt xmlns:a14="http://schemas.microsoft.com/office/drawing/2010/main" spid="_x0000_s2052"/>
            </a:ext>
            <a:ext uri="{FF2B5EF4-FFF2-40B4-BE49-F238E27FC236}">
              <a16:creationId xmlns:a16="http://schemas.microsoft.com/office/drawing/2014/main" id="{88D20FC3-F0A1-43E9-84F6-F104A1BBCC2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82" name="Drop Down 20" hidden="1">
          <a:extLst>
            <a:ext uri="{63B3BB69-23CF-44E3-9099-C40C66FF867C}">
              <a14:compatExt xmlns:a14="http://schemas.microsoft.com/office/drawing/2010/main" spid="_x0000_s2068"/>
            </a:ext>
            <a:ext uri="{FF2B5EF4-FFF2-40B4-BE49-F238E27FC236}">
              <a16:creationId xmlns:a16="http://schemas.microsoft.com/office/drawing/2014/main" id="{86822323-F27D-4309-903D-B851507F941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83" name="Drop Down 24" hidden="1">
          <a:extLst>
            <a:ext uri="{63B3BB69-23CF-44E3-9099-C40C66FF867C}">
              <a14:compatExt xmlns:a14="http://schemas.microsoft.com/office/drawing/2010/main" spid="_x0000_s2072"/>
            </a:ext>
            <a:ext uri="{FF2B5EF4-FFF2-40B4-BE49-F238E27FC236}">
              <a16:creationId xmlns:a16="http://schemas.microsoft.com/office/drawing/2014/main" id="{0816EEF0-5068-459F-BF4C-F06C206A004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84" name="Drop Down 4" hidden="1">
          <a:extLst>
            <a:ext uri="{63B3BB69-23CF-44E3-9099-C40C66FF867C}">
              <a14:compatExt xmlns:a14="http://schemas.microsoft.com/office/drawing/2010/main" spid="_x0000_s2052"/>
            </a:ext>
            <a:ext uri="{FF2B5EF4-FFF2-40B4-BE49-F238E27FC236}">
              <a16:creationId xmlns:a16="http://schemas.microsoft.com/office/drawing/2014/main" id="{486D10B9-82A8-43FE-8DB7-00FFDF85FBE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85" name="Drop Down 4" hidden="1">
          <a:extLst>
            <a:ext uri="{63B3BB69-23CF-44E3-9099-C40C66FF867C}">
              <a14:compatExt xmlns:a14="http://schemas.microsoft.com/office/drawing/2010/main" spid="_x0000_s2052"/>
            </a:ext>
            <a:ext uri="{FF2B5EF4-FFF2-40B4-BE49-F238E27FC236}">
              <a16:creationId xmlns:a16="http://schemas.microsoft.com/office/drawing/2014/main" id="{84A89BAF-34A8-418A-A75A-D347DEEF999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86" name="Drop Down 4" hidden="1">
          <a:extLst>
            <a:ext uri="{63B3BB69-23CF-44E3-9099-C40C66FF867C}">
              <a14:compatExt xmlns:a14="http://schemas.microsoft.com/office/drawing/2010/main" spid="_x0000_s2052"/>
            </a:ext>
            <a:ext uri="{FF2B5EF4-FFF2-40B4-BE49-F238E27FC236}">
              <a16:creationId xmlns:a16="http://schemas.microsoft.com/office/drawing/2014/main" id="{0806A16C-B4F3-466B-8206-D7D29124CA8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87" name="Drop Down 4" hidden="1">
          <a:extLst>
            <a:ext uri="{63B3BB69-23CF-44E3-9099-C40C66FF867C}">
              <a14:compatExt xmlns:a14="http://schemas.microsoft.com/office/drawing/2010/main" spid="_x0000_s2052"/>
            </a:ext>
            <a:ext uri="{FF2B5EF4-FFF2-40B4-BE49-F238E27FC236}">
              <a16:creationId xmlns:a16="http://schemas.microsoft.com/office/drawing/2014/main" id="{61D0804D-9D92-4DCB-A388-A53230A8894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88" name="Drop Down 4" hidden="1">
          <a:extLst>
            <a:ext uri="{63B3BB69-23CF-44E3-9099-C40C66FF867C}">
              <a14:compatExt xmlns:a14="http://schemas.microsoft.com/office/drawing/2010/main" spid="_x0000_s2052"/>
            </a:ext>
            <a:ext uri="{FF2B5EF4-FFF2-40B4-BE49-F238E27FC236}">
              <a16:creationId xmlns:a16="http://schemas.microsoft.com/office/drawing/2014/main" id="{2B8E3C27-81C3-4B31-BDE8-7EBD5E24CAB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89" name="Drop Down 20" hidden="1">
          <a:extLst>
            <a:ext uri="{63B3BB69-23CF-44E3-9099-C40C66FF867C}">
              <a14:compatExt xmlns:a14="http://schemas.microsoft.com/office/drawing/2010/main" spid="_x0000_s2068"/>
            </a:ext>
            <a:ext uri="{FF2B5EF4-FFF2-40B4-BE49-F238E27FC236}">
              <a16:creationId xmlns:a16="http://schemas.microsoft.com/office/drawing/2014/main" id="{937A3B3D-3DCA-41C9-ADA1-0A67F56C7DC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90" name="Drop Down 24" hidden="1">
          <a:extLst>
            <a:ext uri="{63B3BB69-23CF-44E3-9099-C40C66FF867C}">
              <a14:compatExt xmlns:a14="http://schemas.microsoft.com/office/drawing/2010/main" spid="_x0000_s2072"/>
            </a:ext>
            <a:ext uri="{FF2B5EF4-FFF2-40B4-BE49-F238E27FC236}">
              <a16:creationId xmlns:a16="http://schemas.microsoft.com/office/drawing/2014/main" id="{29AE6A47-EF7F-4B3C-8DE7-412F238B005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91" name="Drop Down 4" hidden="1">
          <a:extLst>
            <a:ext uri="{63B3BB69-23CF-44E3-9099-C40C66FF867C}">
              <a14:compatExt xmlns:a14="http://schemas.microsoft.com/office/drawing/2010/main" spid="_x0000_s2052"/>
            </a:ext>
            <a:ext uri="{FF2B5EF4-FFF2-40B4-BE49-F238E27FC236}">
              <a16:creationId xmlns:a16="http://schemas.microsoft.com/office/drawing/2014/main" id="{458AA535-7F8E-4062-B8DF-E2C056A2527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92" name="Drop Down 4" hidden="1">
          <a:extLst>
            <a:ext uri="{63B3BB69-23CF-44E3-9099-C40C66FF867C}">
              <a14:compatExt xmlns:a14="http://schemas.microsoft.com/office/drawing/2010/main" spid="_x0000_s2052"/>
            </a:ext>
            <a:ext uri="{FF2B5EF4-FFF2-40B4-BE49-F238E27FC236}">
              <a16:creationId xmlns:a16="http://schemas.microsoft.com/office/drawing/2014/main" id="{BADE63D4-FD97-40C0-BEA0-DC82BEB833C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93" name="Drop Down 4" hidden="1">
          <a:extLst>
            <a:ext uri="{63B3BB69-23CF-44E3-9099-C40C66FF867C}">
              <a14:compatExt xmlns:a14="http://schemas.microsoft.com/office/drawing/2010/main" spid="_x0000_s2052"/>
            </a:ext>
            <a:ext uri="{FF2B5EF4-FFF2-40B4-BE49-F238E27FC236}">
              <a16:creationId xmlns:a16="http://schemas.microsoft.com/office/drawing/2014/main" id="{56270C95-5829-4C98-8E9A-58D6BF28CB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94" name="Drop Down 4" hidden="1">
          <a:extLst>
            <a:ext uri="{63B3BB69-23CF-44E3-9099-C40C66FF867C}">
              <a14:compatExt xmlns:a14="http://schemas.microsoft.com/office/drawing/2010/main" spid="_x0000_s2052"/>
            </a:ext>
            <a:ext uri="{FF2B5EF4-FFF2-40B4-BE49-F238E27FC236}">
              <a16:creationId xmlns:a16="http://schemas.microsoft.com/office/drawing/2014/main" id="{0A6AD365-693E-4E4B-AC2E-B2520A00DF2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95" name="Drop Down 4" hidden="1">
          <a:extLst>
            <a:ext uri="{63B3BB69-23CF-44E3-9099-C40C66FF867C}">
              <a14:compatExt xmlns:a14="http://schemas.microsoft.com/office/drawing/2010/main" spid="_x0000_s2052"/>
            </a:ext>
            <a:ext uri="{FF2B5EF4-FFF2-40B4-BE49-F238E27FC236}">
              <a16:creationId xmlns:a16="http://schemas.microsoft.com/office/drawing/2014/main" id="{4AFE9CF9-355B-4FEB-A5F5-5AE344E2841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0996" name="Drop Down 20" hidden="1">
          <a:extLst>
            <a:ext uri="{63B3BB69-23CF-44E3-9099-C40C66FF867C}">
              <a14:compatExt xmlns:a14="http://schemas.microsoft.com/office/drawing/2010/main" spid="_x0000_s2068"/>
            </a:ext>
            <a:ext uri="{FF2B5EF4-FFF2-40B4-BE49-F238E27FC236}">
              <a16:creationId xmlns:a16="http://schemas.microsoft.com/office/drawing/2014/main" id="{20BD4AE4-CAF3-425D-8E40-CA126C0DF24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0997" name="Drop Down 24" hidden="1">
          <a:extLst>
            <a:ext uri="{63B3BB69-23CF-44E3-9099-C40C66FF867C}">
              <a14:compatExt xmlns:a14="http://schemas.microsoft.com/office/drawing/2010/main" spid="_x0000_s2072"/>
            </a:ext>
            <a:ext uri="{FF2B5EF4-FFF2-40B4-BE49-F238E27FC236}">
              <a16:creationId xmlns:a16="http://schemas.microsoft.com/office/drawing/2014/main" id="{6C872DD4-F883-4800-B378-83296ED2B84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0998" name="Drop Down 4" hidden="1">
          <a:extLst>
            <a:ext uri="{63B3BB69-23CF-44E3-9099-C40C66FF867C}">
              <a14:compatExt xmlns:a14="http://schemas.microsoft.com/office/drawing/2010/main" spid="_x0000_s2052"/>
            </a:ext>
            <a:ext uri="{FF2B5EF4-FFF2-40B4-BE49-F238E27FC236}">
              <a16:creationId xmlns:a16="http://schemas.microsoft.com/office/drawing/2014/main" id="{F9A043B5-2DEA-4B26-B27F-7E09BF8092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0999" name="Drop Down 4" hidden="1">
          <a:extLst>
            <a:ext uri="{63B3BB69-23CF-44E3-9099-C40C66FF867C}">
              <a14:compatExt xmlns:a14="http://schemas.microsoft.com/office/drawing/2010/main" spid="_x0000_s2052"/>
            </a:ext>
            <a:ext uri="{FF2B5EF4-FFF2-40B4-BE49-F238E27FC236}">
              <a16:creationId xmlns:a16="http://schemas.microsoft.com/office/drawing/2014/main" id="{80A9D054-16E7-438C-AD8E-BA83897AA9C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00" name="Drop Down 4" hidden="1">
          <a:extLst>
            <a:ext uri="{63B3BB69-23CF-44E3-9099-C40C66FF867C}">
              <a14:compatExt xmlns:a14="http://schemas.microsoft.com/office/drawing/2010/main" spid="_x0000_s2052"/>
            </a:ext>
            <a:ext uri="{FF2B5EF4-FFF2-40B4-BE49-F238E27FC236}">
              <a16:creationId xmlns:a16="http://schemas.microsoft.com/office/drawing/2014/main" id="{88C339FE-87A8-4A5D-AFC8-33D7340B920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01" name="Drop Down 4" hidden="1">
          <a:extLst>
            <a:ext uri="{63B3BB69-23CF-44E3-9099-C40C66FF867C}">
              <a14:compatExt xmlns:a14="http://schemas.microsoft.com/office/drawing/2010/main" spid="_x0000_s2052"/>
            </a:ext>
            <a:ext uri="{FF2B5EF4-FFF2-40B4-BE49-F238E27FC236}">
              <a16:creationId xmlns:a16="http://schemas.microsoft.com/office/drawing/2014/main" id="{DBA9A2FB-2C78-457F-B97A-AE9F41751A1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02" name="Drop Down 4" hidden="1">
          <a:extLst>
            <a:ext uri="{63B3BB69-23CF-44E3-9099-C40C66FF867C}">
              <a14:compatExt xmlns:a14="http://schemas.microsoft.com/office/drawing/2010/main" spid="_x0000_s2052"/>
            </a:ext>
            <a:ext uri="{FF2B5EF4-FFF2-40B4-BE49-F238E27FC236}">
              <a16:creationId xmlns:a16="http://schemas.microsoft.com/office/drawing/2014/main" id="{B921F9C9-4C72-4934-9A76-6598C051D15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03" name="Drop Down 20" hidden="1">
          <a:extLst>
            <a:ext uri="{63B3BB69-23CF-44E3-9099-C40C66FF867C}">
              <a14:compatExt xmlns:a14="http://schemas.microsoft.com/office/drawing/2010/main" spid="_x0000_s2068"/>
            </a:ext>
            <a:ext uri="{FF2B5EF4-FFF2-40B4-BE49-F238E27FC236}">
              <a16:creationId xmlns:a16="http://schemas.microsoft.com/office/drawing/2014/main" id="{39AE9085-5BF0-432F-A5E9-D31515256B7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04" name="Drop Down 24" hidden="1">
          <a:extLst>
            <a:ext uri="{63B3BB69-23CF-44E3-9099-C40C66FF867C}">
              <a14:compatExt xmlns:a14="http://schemas.microsoft.com/office/drawing/2010/main" spid="_x0000_s2072"/>
            </a:ext>
            <a:ext uri="{FF2B5EF4-FFF2-40B4-BE49-F238E27FC236}">
              <a16:creationId xmlns:a16="http://schemas.microsoft.com/office/drawing/2014/main" id="{7E91EF5C-6BDE-47F5-9958-231AABBC01B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05" name="Drop Down 4" hidden="1">
          <a:extLst>
            <a:ext uri="{63B3BB69-23CF-44E3-9099-C40C66FF867C}">
              <a14:compatExt xmlns:a14="http://schemas.microsoft.com/office/drawing/2010/main" spid="_x0000_s2052"/>
            </a:ext>
            <a:ext uri="{FF2B5EF4-FFF2-40B4-BE49-F238E27FC236}">
              <a16:creationId xmlns:a16="http://schemas.microsoft.com/office/drawing/2014/main" id="{A635B3CB-1F23-4894-B115-83807107A7A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06" name="Drop Down 4" hidden="1">
          <a:extLst>
            <a:ext uri="{63B3BB69-23CF-44E3-9099-C40C66FF867C}">
              <a14:compatExt xmlns:a14="http://schemas.microsoft.com/office/drawing/2010/main" spid="_x0000_s2052"/>
            </a:ext>
            <a:ext uri="{FF2B5EF4-FFF2-40B4-BE49-F238E27FC236}">
              <a16:creationId xmlns:a16="http://schemas.microsoft.com/office/drawing/2014/main" id="{763B036C-1292-48BE-AE4F-C39A0AAB096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07" name="Drop Down 4" hidden="1">
          <a:extLst>
            <a:ext uri="{63B3BB69-23CF-44E3-9099-C40C66FF867C}">
              <a14:compatExt xmlns:a14="http://schemas.microsoft.com/office/drawing/2010/main" spid="_x0000_s2052"/>
            </a:ext>
            <a:ext uri="{FF2B5EF4-FFF2-40B4-BE49-F238E27FC236}">
              <a16:creationId xmlns:a16="http://schemas.microsoft.com/office/drawing/2014/main" id="{184E350C-C6C6-406F-AA7B-3BEC4EE2B73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08" name="Drop Down 4" hidden="1">
          <a:extLst>
            <a:ext uri="{63B3BB69-23CF-44E3-9099-C40C66FF867C}">
              <a14:compatExt xmlns:a14="http://schemas.microsoft.com/office/drawing/2010/main" spid="_x0000_s2052"/>
            </a:ext>
            <a:ext uri="{FF2B5EF4-FFF2-40B4-BE49-F238E27FC236}">
              <a16:creationId xmlns:a16="http://schemas.microsoft.com/office/drawing/2014/main" id="{8D929125-E35A-4482-96A8-9FEB165F7DA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09" name="Drop Down 4" hidden="1">
          <a:extLst>
            <a:ext uri="{63B3BB69-23CF-44E3-9099-C40C66FF867C}">
              <a14:compatExt xmlns:a14="http://schemas.microsoft.com/office/drawing/2010/main" spid="_x0000_s2052"/>
            </a:ext>
            <a:ext uri="{FF2B5EF4-FFF2-40B4-BE49-F238E27FC236}">
              <a16:creationId xmlns:a16="http://schemas.microsoft.com/office/drawing/2014/main" id="{2C0DB9F2-0A95-4350-B7E6-8296C5DBA8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10" name="Drop Down 20" hidden="1">
          <a:extLst>
            <a:ext uri="{63B3BB69-23CF-44E3-9099-C40C66FF867C}">
              <a14:compatExt xmlns:a14="http://schemas.microsoft.com/office/drawing/2010/main" spid="_x0000_s2068"/>
            </a:ext>
            <a:ext uri="{FF2B5EF4-FFF2-40B4-BE49-F238E27FC236}">
              <a16:creationId xmlns:a16="http://schemas.microsoft.com/office/drawing/2014/main" id="{A6AF08D3-3E61-4DA9-A3A4-14026507D41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11" name="Drop Down 24" hidden="1">
          <a:extLst>
            <a:ext uri="{63B3BB69-23CF-44E3-9099-C40C66FF867C}">
              <a14:compatExt xmlns:a14="http://schemas.microsoft.com/office/drawing/2010/main" spid="_x0000_s2072"/>
            </a:ext>
            <a:ext uri="{FF2B5EF4-FFF2-40B4-BE49-F238E27FC236}">
              <a16:creationId xmlns:a16="http://schemas.microsoft.com/office/drawing/2014/main" id="{5857F11F-DF2D-47FD-AB70-680BA0DD8CD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12" name="Drop Down 4" hidden="1">
          <a:extLst>
            <a:ext uri="{63B3BB69-23CF-44E3-9099-C40C66FF867C}">
              <a14:compatExt xmlns:a14="http://schemas.microsoft.com/office/drawing/2010/main" spid="_x0000_s2052"/>
            </a:ext>
            <a:ext uri="{FF2B5EF4-FFF2-40B4-BE49-F238E27FC236}">
              <a16:creationId xmlns:a16="http://schemas.microsoft.com/office/drawing/2014/main" id="{B92E887B-4091-4F4C-9CF4-ABCB037FF04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13" name="Drop Down 4" hidden="1">
          <a:extLst>
            <a:ext uri="{63B3BB69-23CF-44E3-9099-C40C66FF867C}">
              <a14:compatExt xmlns:a14="http://schemas.microsoft.com/office/drawing/2010/main" spid="_x0000_s2052"/>
            </a:ext>
            <a:ext uri="{FF2B5EF4-FFF2-40B4-BE49-F238E27FC236}">
              <a16:creationId xmlns:a16="http://schemas.microsoft.com/office/drawing/2014/main" id="{16A6617C-55D4-4D04-8122-5F07FBD50C1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14" name="Drop Down 4" hidden="1">
          <a:extLst>
            <a:ext uri="{63B3BB69-23CF-44E3-9099-C40C66FF867C}">
              <a14:compatExt xmlns:a14="http://schemas.microsoft.com/office/drawing/2010/main" spid="_x0000_s2052"/>
            </a:ext>
            <a:ext uri="{FF2B5EF4-FFF2-40B4-BE49-F238E27FC236}">
              <a16:creationId xmlns:a16="http://schemas.microsoft.com/office/drawing/2014/main" id="{B855CCC8-340C-437B-A467-43AF050D9CE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15" name="Drop Down 4" hidden="1">
          <a:extLst>
            <a:ext uri="{63B3BB69-23CF-44E3-9099-C40C66FF867C}">
              <a14:compatExt xmlns:a14="http://schemas.microsoft.com/office/drawing/2010/main" spid="_x0000_s2052"/>
            </a:ext>
            <a:ext uri="{FF2B5EF4-FFF2-40B4-BE49-F238E27FC236}">
              <a16:creationId xmlns:a16="http://schemas.microsoft.com/office/drawing/2014/main" id="{1712B111-0344-415F-ACFE-88F0D690787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16" name="Drop Down 4" hidden="1">
          <a:extLst>
            <a:ext uri="{63B3BB69-23CF-44E3-9099-C40C66FF867C}">
              <a14:compatExt xmlns:a14="http://schemas.microsoft.com/office/drawing/2010/main" spid="_x0000_s2052"/>
            </a:ext>
            <a:ext uri="{FF2B5EF4-FFF2-40B4-BE49-F238E27FC236}">
              <a16:creationId xmlns:a16="http://schemas.microsoft.com/office/drawing/2014/main" id="{9C14920C-A90D-4190-8A42-6B44A0CEACC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17" name="Drop Down 20" hidden="1">
          <a:extLst>
            <a:ext uri="{63B3BB69-23CF-44E3-9099-C40C66FF867C}">
              <a14:compatExt xmlns:a14="http://schemas.microsoft.com/office/drawing/2010/main" spid="_x0000_s2068"/>
            </a:ext>
            <a:ext uri="{FF2B5EF4-FFF2-40B4-BE49-F238E27FC236}">
              <a16:creationId xmlns:a16="http://schemas.microsoft.com/office/drawing/2014/main" id="{BE4AF992-5A8C-4154-B1FB-4838BB12944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18" name="Drop Down 24" hidden="1">
          <a:extLst>
            <a:ext uri="{63B3BB69-23CF-44E3-9099-C40C66FF867C}">
              <a14:compatExt xmlns:a14="http://schemas.microsoft.com/office/drawing/2010/main" spid="_x0000_s2072"/>
            </a:ext>
            <a:ext uri="{FF2B5EF4-FFF2-40B4-BE49-F238E27FC236}">
              <a16:creationId xmlns:a16="http://schemas.microsoft.com/office/drawing/2014/main" id="{A6B3346D-185E-4AA0-B8A7-ED915A8B00D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19" name="Drop Down 4" hidden="1">
          <a:extLst>
            <a:ext uri="{63B3BB69-23CF-44E3-9099-C40C66FF867C}">
              <a14:compatExt xmlns:a14="http://schemas.microsoft.com/office/drawing/2010/main" spid="_x0000_s2052"/>
            </a:ext>
            <a:ext uri="{FF2B5EF4-FFF2-40B4-BE49-F238E27FC236}">
              <a16:creationId xmlns:a16="http://schemas.microsoft.com/office/drawing/2014/main" id="{CD741908-E14C-46DC-A2AC-702BFA0F3BE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20" name="Drop Down 4" hidden="1">
          <a:extLst>
            <a:ext uri="{63B3BB69-23CF-44E3-9099-C40C66FF867C}">
              <a14:compatExt xmlns:a14="http://schemas.microsoft.com/office/drawing/2010/main" spid="_x0000_s2052"/>
            </a:ext>
            <a:ext uri="{FF2B5EF4-FFF2-40B4-BE49-F238E27FC236}">
              <a16:creationId xmlns:a16="http://schemas.microsoft.com/office/drawing/2014/main" id="{C4DFC036-403F-49F6-A9D6-C3D779AA03C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21" name="Drop Down 4" hidden="1">
          <a:extLst>
            <a:ext uri="{63B3BB69-23CF-44E3-9099-C40C66FF867C}">
              <a14:compatExt xmlns:a14="http://schemas.microsoft.com/office/drawing/2010/main" spid="_x0000_s2052"/>
            </a:ext>
            <a:ext uri="{FF2B5EF4-FFF2-40B4-BE49-F238E27FC236}">
              <a16:creationId xmlns:a16="http://schemas.microsoft.com/office/drawing/2014/main" id="{4F5F58F5-5D15-4F12-AA2B-4BD5E3A8AE8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22" name="Drop Down 4" hidden="1">
          <a:extLst>
            <a:ext uri="{63B3BB69-23CF-44E3-9099-C40C66FF867C}">
              <a14:compatExt xmlns:a14="http://schemas.microsoft.com/office/drawing/2010/main" spid="_x0000_s2052"/>
            </a:ext>
            <a:ext uri="{FF2B5EF4-FFF2-40B4-BE49-F238E27FC236}">
              <a16:creationId xmlns:a16="http://schemas.microsoft.com/office/drawing/2014/main" id="{091A9337-8D59-489C-B724-4E5A2064B45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23" name="Drop Down 4" hidden="1">
          <a:extLst>
            <a:ext uri="{63B3BB69-23CF-44E3-9099-C40C66FF867C}">
              <a14:compatExt xmlns:a14="http://schemas.microsoft.com/office/drawing/2010/main" spid="_x0000_s2052"/>
            </a:ext>
            <a:ext uri="{FF2B5EF4-FFF2-40B4-BE49-F238E27FC236}">
              <a16:creationId xmlns:a16="http://schemas.microsoft.com/office/drawing/2014/main" id="{63383953-6991-4AE3-9AF3-6C332962C8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24" name="Drop Down 20" hidden="1">
          <a:extLst>
            <a:ext uri="{63B3BB69-23CF-44E3-9099-C40C66FF867C}">
              <a14:compatExt xmlns:a14="http://schemas.microsoft.com/office/drawing/2010/main" spid="_x0000_s2068"/>
            </a:ext>
            <a:ext uri="{FF2B5EF4-FFF2-40B4-BE49-F238E27FC236}">
              <a16:creationId xmlns:a16="http://schemas.microsoft.com/office/drawing/2014/main" id="{AA95465F-FA79-4FA6-8F3C-39DFEA9E764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25" name="Drop Down 24" hidden="1">
          <a:extLst>
            <a:ext uri="{63B3BB69-23CF-44E3-9099-C40C66FF867C}">
              <a14:compatExt xmlns:a14="http://schemas.microsoft.com/office/drawing/2010/main" spid="_x0000_s2072"/>
            </a:ext>
            <a:ext uri="{FF2B5EF4-FFF2-40B4-BE49-F238E27FC236}">
              <a16:creationId xmlns:a16="http://schemas.microsoft.com/office/drawing/2014/main" id="{B75D436D-7B96-4491-A949-66219BDF368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26" name="Drop Down 4" hidden="1">
          <a:extLst>
            <a:ext uri="{63B3BB69-23CF-44E3-9099-C40C66FF867C}">
              <a14:compatExt xmlns:a14="http://schemas.microsoft.com/office/drawing/2010/main" spid="_x0000_s2052"/>
            </a:ext>
            <a:ext uri="{FF2B5EF4-FFF2-40B4-BE49-F238E27FC236}">
              <a16:creationId xmlns:a16="http://schemas.microsoft.com/office/drawing/2014/main" id="{6A8A7587-17AA-402E-A5C0-0DEBB1929F5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27" name="Drop Down 4" hidden="1">
          <a:extLst>
            <a:ext uri="{63B3BB69-23CF-44E3-9099-C40C66FF867C}">
              <a14:compatExt xmlns:a14="http://schemas.microsoft.com/office/drawing/2010/main" spid="_x0000_s2052"/>
            </a:ext>
            <a:ext uri="{FF2B5EF4-FFF2-40B4-BE49-F238E27FC236}">
              <a16:creationId xmlns:a16="http://schemas.microsoft.com/office/drawing/2014/main" id="{E1D50E2D-4C6E-4694-AA93-76F6CCB6717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28" name="Drop Down 4" hidden="1">
          <a:extLst>
            <a:ext uri="{63B3BB69-23CF-44E3-9099-C40C66FF867C}">
              <a14:compatExt xmlns:a14="http://schemas.microsoft.com/office/drawing/2010/main" spid="_x0000_s2052"/>
            </a:ext>
            <a:ext uri="{FF2B5EF4-FFF2-40B4-BE49-F238E27FC236}">
              <a16:creationId xmlns:a16="http://schemas.microsoft.com/office/drawing/2014/main" id="{E72A298D-0605-4B04-BCEF-D3014F8829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29" name="Drop Down 4" hidden="1">
          <a:extLst>
            <a:ext uri="{63B3BB69-23CF-44E3-9099-C40C66FF867C}">
              <a14:compatExt xmlns:a14="http://schemas.microsoft.com/office/drawing/2010/main" spid="_x0000_s2052"/>
            </a:ext>
            <a:ext uri="{FF2B5EF4-FFF2-40B4-BE49-F238E27FC236}">
              <a16:creationId xmlns:a16="http://schemas.microsoft.com/office/drawing/2014/main" id="{0A436590-8B23-4307-8465-2B2BF1B3857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30" name="Drop Down 4" hidden="1">
          <a:extLst>
            <a:ext uri="{63B3BB69-23CF-44E3-9099-C40C66FF867C}">
              <a14:compatExt xmlns:a14="http://schemas.microsoft.com/office/drawing/2010/main" spid="_x0000_s2052"/>
            </a:ext>
            <a:ext uri="{FF2B5EF4-FFF2-40B4-BE49-F238E27FC236}">
              <a16:creationId xmlns:a16="http://schemas.microsoft.com/office/drawing/2014/main" id="{3A45D63F-BFEF-4B5E-AC0B-067397AF61F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31" name="Drop Down 20" hidden="1">
          <a:extLst>
            <a:ext uri="{63B3BB69-23CF-44E3-9099-C40C66FF867C}">
              <a14:compatExt xmlns:a14="http://schemas.microsoft.com/office/drawing/2010/main" spid="_x0000_s2068"/>
            </a:ext>
            <a:ext uri="{FF2B5EF4-FFF2-40B4-BE49-F238E27FC236}">
              <a16:creationId xmlns:a16="http://schemas.microsoft.com/office/drawing/2014/main" id="{5DA01866-2303-43CC-9F71-D9D12B1B9A4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32" name="Drop Down 24" hidden="1">
          <a:extLst>
            <a:ext uri="{63B3BB69-23CF-44E3-9099-C40C66FF867C}">
              <a14:compatExt xmlns:a14="http://schemas.microsoft.com/office/drawing/2010/main" spid="_x0000_s2072"/>
            </a:ext>
            <a:ext uri="{FF2B5EF4-FFF2-40B4-BE49-F238E27FC236}">
              <a16:creationId xmlns:a16="http://schemas.microsoft.com/office/drawing/2014/main" id="{740ED400-0EE7-477F-824D-1A77D3C43D8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33" name="Drop Down 4" hidden="1">
          <a:extLst>
            <a:ext uri="{63B3BB69-23CF-44E3-9099-C40C66FF867C}">
              <a14:compatExt xmlns:a14="http://schemas.microsoft.com/office/drawing/2010/main" spid="_x0000_s2052"/>
            </a:ext>
            <a:ext uri="{FF2B5EF4-FFF2-40B4-BE49-F238E27FC236}">
              <a16:creationId xmlns:a16="http://schemas.microsoft.com/office/drawing/2014/main" id="{AF7C6297-AEA6-4D62-8C7F-1AECB123E3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34" name="Drop Down 4" hidden="1">
          <a:extLst>
            <a:ext uri="{63B3BB69-23CF-44E3-9099-C40C66FF867C}">
              <a14:compatExt xmlns:a14="http://schemas.microsoft.com/office/drawing/2010/main" spid="_x0000_s2052"/>
            </a:ext>
            <a:ext uri="{FF2B5EF4-FFF2-40B4-BE49-F238E27FC236}">
              <a16:creationId xmlns:a16="http://schemas.microsoft.com/office/drawing/2014/main" id="{8E64AEA0-D7DE-46C4-AB73-1B3C628B8BE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35" name="Drop Down 4" hidden="1">
          <a:extLst>
            <a:ext uri="{63B3BB69-23CF-44E3-9099-C40C66FF867C}">
              <a14:compatExt xmlns:a14="http://schemas.microsoft.com/office/drawing/2010/main" spid="_x0000_s2052"/>
            </a:ext>
            <a:ext uri="{FF2B5EF4-FFF2-40B4-BE49-F238E27FC236}">
              <a16:creationId xmlns:a16="http://schemas.microsoft.com/office/drawing/2014/main" id="{3FD5FC67-DB19-49E9-A6A4-2360F3169D9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36" name="Drop Down 4" hidden="1">
          <a:extLst>
            <a:ext uri="{63B3BB69-23CF-44E3-9099-C40C66FF867C}">
              <a14:compatExt xmlns:a14="http://schemas.microsoft.com/office/drawing/2010/main" spid="_x0000_s2052"/>
            </a:ext>
            <a:ext uri="{FF2B5EF4-FFF2-40B4-BE49-F238E27FC236}">
              <a16:creationId xmlns:a16="http://schemas.microsoft.com/office/drawing/2014/main" id="{521C897D-BC20-4ECA-9AA2-21AA5FC7E41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37" name="Drop Down 4" hidden="1">
          <a:extLst>
            <a:ext uri="{63B3BB69-23CF-44E3-9099-C40C66FF867C}">
              <a14:compatExt xmlns:a14="http://schemas.microsoft.com/office/drawing/2010/main" spid="_x0000_s2052"/>
            </a:ext>
            <a:ext uri="{FF2B5EF4-FFF2-40B4-BE49-F238E27FC236}">
              <a16:creationId xmlns:a16="http://schemas.microsoft.com/office/drawing/2014/main" id="{0F57125C-E64B-4754-AE49-2EC9A7B0F9B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38" name="Drop Down 20" hidden="1">
          <a:extLst>
            <a:ext uri="{63B3BB69-23CF-44E3-9099-C40C66FF867C}">
              <a14:compatExt xmlns:a14="http://schemas.microsoft.com/office/drawing/2010/main" spid="_x0000_s2068"/>
            </a:ext>
            <a:ext uri="{FF2B5EF4-FFF2-40B4-BE49-F238E27FC236}">
              <a16:creationId xmlns:a16="http://schemas.microsoft.com/office/drawing/2014/main" id="{E974AFF9-527A-435C-92DE-ED2331F835C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39" name="Drop Down 24" hidden="1">
          <a:extLst>
            <a:ext uri="{63B3BB69-23CF-44E3-9099-C40C66FF867C}">
              <a14:compatExt xmlns:a14="http://schemas.microsoft.com/office/drawing/2010/main" spid="_x0000_s2072"/>
            </a:ext>
            <a:ext uri="{FF2B5EF4-FFF2-40B4-BE49-F238E27FC236}">
              <a16:creationId xmlns:a16="http://schemas.microsoft.com/office/drawing/2014/main" id="{5C619B71-87E8-47D6-A660-7770E4D8140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40" name="Drop Down 4" hidden="1">
          <a:extLst>
            <a:ext uri="{63B3BB69-23CF-44E3-9099-C40C66FF867C}">
              <a14:compatExt xmlns:a14="http://schemas.microsoft.com/office/drawing/2010/main" spid="_x0000_s2052"/>
            </a:ext>
            <a:ext uri="{FF2B5EF4-FFF2-40B4-BE49-F238E27FC236}">
              <a16:creationId xmlns:a16="http://schemas.microsoft.com/office/drawing/2014/main" id="{FA7C1FCA-F2D8-46B8-AACE-9A52A6A4A68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41" name="Drop Down 4" hidden="1">
          <a:extLst>
            <a:ext uri="{63B3BB69-23CF-44E3-9099-C40C66FF867C}">
              <a14:compatExt xmlns:a14="http://schemas.microsoft.com/office/drawing/2010/main" spid="_x0000_s2052"/>
            </a:ext>
            <a:ext uri="{FF2B5EF4-FFF2-40B4-BE49-F238E27FC236}">
              <a16:creationId xmlns:a16="http://schemas.microsoft.com/office/drawing/2014/main" id="{F16B1742-E44F-4344-BEB0-FD83B986BAB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42" name="Drop Down 4" hidden="1">
          <a:extLst>
            <a:ext uri="{63B3BB69-23CF-44E3-9099-C40C66FF867C}">
              <a14:compatExt xmlns:a14="http://schemas.microsoft.com/office/drawing/2010/main" spid="_x0000_s2052"/>
            </a:ext>
            <a:ext uri="{FF2B5EF4-FFF2-40B4-BE49-F238E27FC236}">
              <a16:creationId xmlns:a16="http://schemas.microsoft.com/office/drawing/2014/main" id="{A4628359-08A3-449D-B639-A6733778267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43" name="Drop Down 4" hidden="1">
          <a:extLst>
            <a:ext uri="{63B3BB69-23CF-44E3-9099-C40C66FF867C}">
              <a14:compatExt xmlns:a14="http://schemas.microsoft.com/office/drawing/2010/main" spid="_x0000_s2052"/>
            </a:ext>
            <a:ext uri="{FF2B5EF4-FFF2-40B4-BE49-F238E27FC236}">
              <a16:creationId xmlns:a16="http://schemas.microsoft.com/office/drawing/2014/main" id="{8A4EC65F-C0DE-4721-8CB8-3BC5BA34470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44" name="Drop Down 4" hidden="1">
          <a:extLst>
            <a:ext uri="{63B3BB69-23CF-44E3-9099-C40C66FF867C}">
              <a14:compatExt xmlns:a14="http://schemas.microsoft.com/office/drawing/2010/main" spid="_x0000_s2052"/>
            </a:ext>
            <a:ext uri="{FF2B5EF4-FFF2-40B4-BE49-F238E27FC236}">
              <a16:creationId xmlns:a16="http://schemas.microsoft.com/office/drawing/2014/main" id="{72850626-FBC0-4805-8744-1EC026F994D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45" name="Drop Down 20" hidden="1">
          <a:extLst>
            <a:ext uri="{63B3BB69-23CF-44E3-9099-C40C66FF867C}">
              <a14:compatExt xmlns:a14="http://schemas.microsoft.com/office/drawing/2010/main" spid="_x0000_s2068"/>
            </a:ext>
            <a:ext uri="{FF2B5EF4-FFF2-40B4-BE49-F238E27FC236}">
              <a16:creationId xmlns:a16="http://schemas.microsoft.com/office/drawing/2014/main" id="{33635AC2-8089-4FF9-BCEC-3A636CAF9FF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46" name="Drop Down 24" hidden="1">
          <a:extLst>
            <a:ext uri="{63B3BB69-23CF-44E3-9099-C40C66FF867C}">
              <a14:compatExt xmlns:a14="http://schemas.microsoft.com/office/drawing/2010/main" spid="_x0000_s2072"/>
            </a:ext>
            <a:ext uri="{FF2B5EF4-FFF2-40B4-BE49-F238E27FC236}">
              <a16:creationId xmlns:a16="http://schemas.microsoft.com/office/drawing/2014/main" id="{01341C7C-5736-4440-B23C-D9A9941A1DC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47" name="Drop Down 4" hidden="1">
          <a:extLst>
            <a:ext uri="{63B3BB69-23CF-44E3-9099-C40C66FF867C}">
              <a14:compatExt xmlns:a14="http://schemas.microsoft.com/office/drawing/2010/main" spid="_x0000_s2052"/>
            </a:ext>
            <a:ext uri="{FF2B5EF4-FFF2-40B4-BE49-F238E27FC236}">
              <a16:creationId xmlns:a16="http://schemas.microsoft.com/office/drawing/2014/main" id="{C4C25C98-D1C4-4BB0-91CF-CE8C13C8CC8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48" name="Drop Down 4" hidden="1">
          <a:extLst>
            <a:ext uri="{63B3BB69-23CF-44E3-9099-C40C66FF867C}">
              <a14:compatExt xmlns:a14="http://schemas.microsoft.com/office/drawing/2010/main" spid="_x0000_s2052"/>
            </a:ext>
            <a:ext uri="{FF2B5EF4-FFF2-40B4-BE49-F238E27FC236}">
              <a16:creationId xmlns:a16="http://schemas.microsoft.com/office/drawing/2014/main" id="{7199C7BF-F3AB-4855-8B5B-DF9AF86494D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49" name="Drop Down 4" hidden="1">
          <a:extLst>
            <a:ext uri="{63B3BB69-23CF-44E3-9099-C40C66FF867C}">
              <a14:compatExt xmlns:a14="http://schemas.microsoft.com/office/drawing/2010/main" spid="_x0000_s2052"/>
            </a:ext>
            <a:ext uri="{FF2B5EF4-FFF2-40B4-BE49-F238E27FC236}">
              <a16:creationId xmlns:a16="http://schemas.microsoft.com/office/drawing/2014/main" id="{607BC810-1192-41F6-B815-A6BEB385D04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50" name="Drop Down 4" hidden="1">
          <a:extLst>
            <a:ext uri="{63B3BB69-23CF-44E3-9099-C40C66FF867C}">
              <a14:compatExt xmlns:a14="http://schemas.microsoft.com/office/drawing/2010/main" spid="_x0000_s2052"/>
            </a:ext>
            <a:ext uri="{FF2B5EF4-FFF2-40B4-BE49-F238E27FC236}">
              <a16:creationId xmlns:a16="http://schemas.microsoft.com/office/drawing/2014/main" id="{4578DA04-9D4B-41BC-9581-0C72E66231A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51" name="Drop Down 4" hidden="1">
          <a:extLst>
            <a:ext uri="{63B3BB69-23CF-44E3-9099-C40C66FF867C}">
              <a14:compatExt xmlns:a14="http://schemas.microsoft.com/office/drawing/2010/main" spid="_x0000_s2052"/>
            </a:ext>
            <a:ext uri="{FF2B5EF4-FFF2-40B4-BE49-F238E27FC236}">
              <a16:creationId xmlns:a16="http://schemas.microsoft.com/office/drawing/2014/main" id="{4832A6CD-3AA9-47B5-84BB-6B17D371F90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52" name="Drop Down 20" hidden="1">
          <a:extLst>
            <a:ext uri="{63B3BB69-23CF-44E3-9099-C40C66FF867C}">
              <a14:compatExt xmlns:a14="http://schemas.microsoft.com/office/drawing/2010/main" spid="_x0000_s2068"/>
            </a:ext>
            <a:ext uri="{FF2B5EF4-FFF2-40B4-BE49-F238E27FC236}">
              <a16:creationId xmlns:a16="http://schemas.microsoft.com/office/drawing/2014/main" id="{684865E4-1DA4-46D4-B51F-166921044C1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53" name="Drop Down 24" hidden="1">
          <a:extLst>
            <a:ext uri="{63B3BB69-23CF-44E3-9099-C40C66FF867C}">
              <a14:compatExt xmlns:a14="http://schemas.microsoft.com/office/drawing/2010/main" spid="_x0000_s2072"/>
            </a:ext>
            <a:ext uri="{FF2B5EF4-FFF2-40B4-BE49-F238E27FC236}">
              <a16:creationId xmlns:a16="http://schemas.microsoft.com/office/drawing/2014/main" id="{4881814F-DC09-4E35-8E99-FB4E7EE7F73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54" name="Drop Down 4" hidden="1">
          <a:extLst>
            <a:ext uri="{63B3BB69-23CF-44E3-9099-C40C66FF867C}">
              <a14:compatExt xmlns:a14="http://schemas.microsoft.com/office/drawing/2010/main" spid="_x0000_s2052"/>
            </a:ext>
            <a:ext uri="{FF2B5EF4-FFF2-40B4-BE49-F238E27FC236}">
              <a16:creationId xmlns:a16="http://schemas.microsoft.com/office/drawing/2014/main" id="{A9B8C04F-9BD4-49F7-BD94-B9196E372A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55" name="Drop Down 4" hidden="1">
          <a:extLst>
            <a:ext uri="{63B3BB69-23CF-44E3-9099-C40C66FF867C}">
              <a14:compatExt xmlns:a14="http://schemas.microsoft.com/office/drawing/2010/main" spid="_x0000_s2052"/>
            </a:ext>
            <a:ext uri="{FF2B5EF4-FFF2-40B4-BE49-F238E27FC236}">
              <a16:creationId xmlns:a16="http://schemas.microsoft.com/office/drawing/2014/main" id="{3AB6E2A9-38C0-4D5D-B104-C9E3AA72A14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56" name="Drop Down 4" hidden="1">
          <a:extLst>
            <a:ext uri="{63B3BB69-23CF-44E3-9099-C40C66FF867C}">
              <a14:compatExt xmlns:a14="http://schemas.microsoft.com/office/drawing/2010/main" spid="_x0000_s2052"/>
            </a:ext>
            <a:ext uri="{FF2B5EF4-FFF2-40B4-BE49-F238E27FC236}">
              <a16:creationId xmlns:a16="http://schemas.microsoft.com/office/drawing/2014/main" id="{9202747D-A9A9-41B4-9776-5C9E805BF47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57" name="Drop Down 4" hidden="1">
          <a:extLst>
            <a:ext uri="{63B3BB69-23CF-44E3-9099-C40C66FF867C}">
              <a14:compatExt xmlns:a14="http://schemas.microsoft.com/office/drawing/2010/main" spid="_x0000_s2052"/>
            </a:ext>
            <a:ext uri="{FF2B5EF4-FFF2-40B4-BE49-F238E27FC236}">
              <a16:creationId xmlns:a16="http://schemas.microsoft.com/office/drawing/2014/main" id="{97C06218-FA9A-475D-BB25-EBB2DF43600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58" name="Drop Down 4" hidden="1">
          <a:extLst>
            <a:ext uri="{63B3BB69-23CF-44E3-9099-C40C66FF867C}">
              <a14:compatExt xmlns:a14="http://schemas.microsoft.com/office/drawing/2010/main" spid="_x0000_s2052"/>
            </a:ext>
            <a:ext uri="{FF2B5EF4-FFF2-40B4-BE49-F238E27FC236}">
              <a16:creationId xmlns:a16="http://schemas.microsoft.com/office/drawing/2014/main" id="{4F6F3AB6-FC52-4044-A68F-5F55C2462E0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59" name="Drop Down 20" hidden="1">
          <a:extLst>
            <a:ext uri="{63B3BB69-23CF-44E3-9099-C40C66FF867C}">
              <a14:compatExt xmlns:a14="http://schemas.microsoft.com/office/drawing/2010/main" spid="_x0000_s2068"/>
            </a:ext>
            <a:ext uri="{FF2B5EF4-FFF2-40B4-BE49-F238E27FC236}">
              <a16:creationId xmlns:a16="http://schemas.microsoft.com/office/drawing/2014/main" id="{7FA95529-804E-40F2-B790-3D12114B8EF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60" name="Drop Down 24" hidden="1">
          <a:extLst>
            <a:ext uri="{63B3BB69-23CF-44E3-9099-C40C66FF867C}">
              <a14:compatExt xmlns:a14="http://schemas.microsoft.com/office/drawing/2010/main" spid="_x0000_s2072"/>
            </a:ext>
            <a:ext uri="{FF2B5EF4-FFF2-40B4-BE49-F238E27FC236}">
              <a16:creationId xmlns:a16="http://schemas.microsoft.com/office/drawing/2014/main" id="{EA50BB1E-7805-42AE-B255-F229DBA0756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61" name="Drop Down 4" hidden="1">
          <a:extLst>
            <a:ext uri="{63B3BB69-23CF-44E3-9099-C40C66FF867C}">
              <a14:compatExt xmlns:a14="http://schemas.microsoft.com/office/drawing/2010/main" spid="_x0000_s2052"/>
            </a:ext>
            <a:ext uri="{FF2B5EF4-FFF2-40B4-BE49-F238E27FC236}">
              <a16:creationId xmlns:a16="http://schemas.microsoft.com/office/drawing/2014/main" id="{21D293A0-7C66-47D0-A0BD-A447FAEF9E5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62" name="Drop Down 4" hidden="1">
          <a:extLst>
            <a:ext uri="{63B3BB69-23CF-44E3-9099-C40C66FF867C}">
              <a14:compatExt xmlns:a14="http://schemas.microsoft.com/office/drawing/2010/main" spid="_x0000_s2052"/>
            </a:ext>
            <a:ext uri="{FF2B5EF4-FFF2-40B4-BE49-F238E27FC236}">
              <a16:creationId xmlns:a16="http://schemas.microsoft.com/office/drawing/2014/main" id="{790C6785-A392-4872-88AE-24FEFE32E6E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63" name="Drop Down 4" hidden="1">
          <a:extLst>
            <a:ext uri="{63B3BB69-23CF-44E3-9099-C40C66FF867C}">
              <a14:compatExt xmlns:a14="http://schemas.microsoft.com/office/drawing/2010/main" spid="_x0000_s2052"/>
            </a:ext>
            <a:ext uri="{FF2B5EF4-FFF2-40B4-BE49-F238E27FC236}">
              <a16:creationId xmlns:a16="http://schemas.microsoft.com/office/drawing/2014/main" id="{8054FE59-68E5-4711-A66E-4B31931BC96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64" name="Drop Down 4" hidden="1">
          <a:extLst>
            <a:ext uri="{63B3BB69-23CF-44E3-9099-C40C66FF867C}">
              <a14:compatExt xmlns:a14="http://schemas.microsoft.com/office/drawing/2010/main" spid="_x0000_s2052"/>
            </a:ext>
            <a:ext uri="{FF2B5EF4-FFF2-40B4-BE49-F238E27FC236}">
              <a16:creationId xmlns:a16="http://schemas.microsoft.com/office/drawing/2014/main" id="{B47FD852-ADF3-4A36-B22F-269CCAD4207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65" name="Drop Down 4" hidden="1">
          <a:extLst>
            <a:ext uri="{63B3BB69-23CF-44E3-9099-C40C66FF867C}">
              <a14:compatExt xmlns:a14="http://schemas.microsoft.com/office/drawing/2010/main" spid="_x0000_s2052"/>
            </a:ext>
            <a:ext uri="{FF2B5EF4-FFF2-40B4-BE49-F238E27FC236}">
              <a16:creationId xmlns:a16="http://schemas.microsoft.com/office/drawing/2014/main" id="{F208CDEF-CD1C-44F3-929A-9FCAC1E443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66" name="Drop Down 20" hidden="1">
          <a:extLst>
            <a:ext uri="{63B3BB69-23CF-44E3-9099-C40C66FF867C}">
              <a14:compatExt xmlns:a14="http://schemas.microsoft.com/office/drawing/2010/main" spid="_x0000_s2068"/>
            </a:ext>
            <a:ext uri="{FF2B5EF4-FFF2-40B4-BE49-F238E27FC236}">
              <a16:creationId xmlns:a16="http://schemas.microsoft.com/office/drawing/2014/main" id="{21EA86DE-1F3B-44A6-B3FE-00A73E14745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67" name="Drop Down 24" hidden="1">
          <a:extLst>
            <a:ext uri="{63B3BB69-23CF-44E3-9099-C40C66FF867C}">
              <a14:compatExt xmlns:a14="http://schemas.microsoft.com/office/drawing/2010/main" spid="_x0000_s2072"/>
            </a:ext>
            <a:ext uri="{FF2B5EF4-FFF2-40B4-BE49-F238E27FC236}">
              <a16:creationId xmlns:a16="http://schemas.microsoft.com/office/drawing/2014/main" id="{818E1BB6-249A-4D85-AD1E-087B0D9882E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68" name="Drop Down 4" hidden="1">
          <a:extLst>
            <a:ext uri="{63B3BB69-23CF-44E3-9099-C40C66FF867C}">
              <a14:compatExt xmlns:a14="http://schemas.microsoft.com/office/drawing/2010/main" spid="_x0000_s2052"/>
            </a:ext>
            <a:ext uri="{FF2B5EF4-FFF2-40B4-BE49-F238E27FC236}">
              <a16:creationId xmlns:a16="http://schemas.microsoft.com/office/drawing/2014/main" id="{22278222-0946-4BD3-BCB7-136446D32F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69" name="Drop Down 4" hidden="1">
          <a:extLst>
            <a:ext uri="{63B3BB69-23CF-44E3-9099-C40C66FF867C}">
              <a14:compatExt xmlns:a14="http://schemas.microsoft.com/office/drawing/2010/main" spid="_x0000_s2052"/>
            </a:ext>
            <a:ext uri="{FF2B5EF4-FFF2-40B4-BE49-F238E27FC236}">
              <a16:creationId xmlns:a16="http://schemas.microsoft.com/office/drawing/2014/main" id="{83EC13B0-A665-4591-B8F1-6318ADD3B0E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70" name="Drop Down 4" hidden="1">
          <a:extLst>
            <a:ext uri="{63B3BB69-23CF-44E3-9099-C40C66FF867C}">
              <a14:compatExt xmlns:a14="http://schemas.microsoft.com/office/drawing/2010/main" spid="_x0000_s2052"/>
            </a:ext>
            <a:ext uri="{FF2B5EF4-FFF2-40B4-BE49-F238E27FC236}">
              <a16:creationId xmlns:a16="http://schemas.microsoft.com/office/drawing/2014/main" id="{640E3390-115F-4AD2-89CC-CD6C27E863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71" name="Drop Down 4" hidden="1">
          <a:extLst>
            <a:ext uri="{63B3BB69-23CF-44E3-9099-C40C66FF867C}">
              <a14:compatExt xmlns:a14="http://schemas.microsoft.com/office/drawing/2010/main" spid="_x0000_s2052"/>
            </a:ext>
            <a:ext uri="{FF2B5EF4-FFF2-40B4-BE49-F238E27FC236}">
              <a16:creationId xmlns:a16="http://schemas.microsoft.com/office/drawing/2014/main" id="{C3570F24-78E3-4D21-B3C4-6AF9778C5EC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72" name="Drop Down 4" hidden="1">
          <a:extLst>
            <a:ext uri="{63B3BB69-23CF-44E3-9099-C40C66FF867C}">
              <a14:compatExt xmlns:a14="http://schemas.microsoft.com/office/drawing/2010/main" spid="_x0000_s2052"/>
            </a:ext>
            <a:ext uri="{FF2B5EF4-FFF2-40B4-BE49-F238E27FC236}">
              <a16:creationId xmlns:a16="http://schemas.microsoft.com/office/drawing/2014/main" id="{47CE0F6E-156A-48D8-BCC1-627068F1B35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73" name="Drop Down 20" hidden="1">
          <a:extLst>
            <a:ext uri="{63B3BB69-23CF-44E3-9099-C40C66FF867C}">
              <a14:compatExt xmlns:a14="http://schemas.microsoft.com/office/drawing/2010/main" spid="_x0000_s2068"/>
            </a:ext>
            <a:ext uri="{FF2B5EF4-FFF2-40B4-BE49-F238E27FC236}">
              <a16:creationId xmlns:a16="http://schemas.microsoft.com/office/drawing/2014/main" id="{BCE145F6-4A21-4DFA-AE44-2C2913FBFB0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74" name="Drop Down 24" hidden="1">
          <a:extLst>
            <a:ext uri="{63B3BB69-23CF-44E3-9099-C40C66FF867C}">
              <a14:compatExt xmlns:a14="http://schemas.microsoft.com/office/drawing/2010/main" spid="_x0000_s2072"/>
            </a:ext>
            <a:ext uri="{FF2B5EF4-FFF2-40B4-BE49-F238E27FC236}">
              <a16:creationId xmlns:a16="http://schemas.microsoft.com/office/drawing/2014/main" id="{AE52151C-EFA3-4D09-BA15-1E7FAF549B7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75" name="Drop Down 4" hidden="1">
          <a:extLst>
            <a:ext uri="{63B3BB69-23CF-44E3-9099-C40C66FF867C}">
              <a14:compatExt xmlns:a14="http://schemas.microsoft.com/office/drawing/2010/main" spid="_x0000_s2052"/>
            </a:ext>
            <a:ext uri="{FF2B5EF4-FFF2-40B4-BE49-F238E27FC236}">
              <a16:creationId xmlns:a16="http://schemas.microsoft.com/office/drawing/2014/main" id="{22B8FEC7-9F14-4305-BA17-2D2F6982F7D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76" name="Drop Down 4" hidden="1">
          <a:extLst>
            <a:ext uri="{63B3BB69-23CF-44E3-9099-C40C66FF867C}">
              <a14:compatExt xmlns:a14="http://schemas.microsoft.com/office/drawing/2010/main" spid="_x0000_s2052"/>
            </a:ext>
            <a:ext uri="{FF2B5EF4-FFF2-40B4-BE49-F238E27FC236}">
              <a16:creationId xmlns:a16="http://schemas.microsoft.com/office/drawing/2014/main" id="{F59E9535-B61E-46CA-801D-4514CF79843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77" name="Drop Down 4" hidden="1">
          <a:extLst>
            <a:ext uri="{63B3BB69-23CF-44E3-9099-C40C66FF867C}">
              <a14:compatExt xmlns:a14="http://schemas.microsoft.com/office/drawing/2010/main" spid="_x0000_s2052"/>
            </a:ext>
            <a:ext uri="{FF2B5EF4-FFF2-40B4-BE49-F238E27FC236}">
              <a16:creationId xmlns:a16="http://schemas.microsoft.com/office/drawing/2014/main" id="{16691661-38EC-40DA-8FC7-83B4174B2E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78" name="Drop Down 4" hidden="1">
          <a:extLst>
            <a:ext uri="{63B3BB69-23CF-44E3-9099-C40C66FF867C}">
              <a14:compatExt xmlns:a14="http://schemas.microsoft.com/office/drawing/2010/main" spid="_x0000_s2052"/>
            </a:ext>
            <a:ext uri="{FF2B5EF4-FFF2-40B4-BE49-F238E27FC236}">
              <a16:creationId xmlns:a16="http://schemas.microsoft.com/office/drawing/2014/main" id="{A098AFE2-7C4F-4513-819F-72BC47D72C6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79" name="Drop Down 4" hidden="1">
          <a:extLst>
            <a:ext uri="{63B3BB69-23CF-44E3-9099-C40C66FF867C}">
              <a14:compatExt xmlns:a14="http://schemas.microsoft.com/office/drawing/2010/main" spid="_x0000_s2052"/>
            </a:ext>
            <a:ext uri="{FF2B5EF4-FFF2-40B4-BE49-F238E27FC236}">
              <a16:creationId xmlns:a16="http://schemas.microsoft.com/office/drawing/2014/main" id="{A660C2BA-DF40-4FF7-B982-54B33C6B885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80" name="Drop Down 20" hidden="1">
          <a:extLst>
            <a:ext uri="{63B3BB69-23CF-44E3-9099-C40C66FF867C}">
              <a14:compatExt xmlns:a14="http://schemas.microsoft.com/office/drawing/2010/main" spid="_x0000_s2068"/>
            </a:ext>
            <a:ext uri="{FF2B5EF4-FFF2-40B4-BE49-F238E27FC236}">
              <a16:creationId xmlns:a16="http://schemas.microsoft.com/office/drawing/2014/main" id="{FA6FD245-D067-42F0-A972-4A1BC324438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81" name="Drop Down 24" hidden="1">
          <a:extLst>
            <a:ext uri="{63B3BB69-23CF-44E3-9099-C40C66FF867C}">
              <a14:compatExt xmlns:a14="http://schemas.microsoft.com/office/drawing/2010/main" spid="_x0000_s2072"/>
            </a:ext>
            <a:ext uri="{FF2B5EF4-FFF2-40B4-BE49-F238E27FC236}">
              <a16:creationId xmlns:a16="http://schemas.microsoft.com/office/drawing/2014/main" id="{47CE4EA7-D2B0-4579-9DBD-3D5A0E7EB6F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82" name="Drop Down 4" hidden="1">
          <a:extLst>
            <a:ext uri="{63B3BB69-23CF-44E3-9099-C40C66FF867C}">
              <a14:compatExt xmlns:a14="http://schemas.microsoft.com/office/drawing/2010/main" spid="_x0000_s2052"/>
            </a:ext>
            <a:ext uri="{FF2B5EF4-FFF2-40B4-BE49-F238E27FC236}">
              <a16:creationId xmlns:a16="http://schemas.microsoft.com/office/drawing/2014/main" id="{51CEC22A-E993-4A9B-A552-89D4E0A1457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83" name="Drop Down 4" hidden="1">
          <a:extLst>
            <a:ext uri="{63B3BB69-23CF-44E3-9099-C40C66FF867C}">
              <a14:compatExt xmlns:a14="http://schemas.microsoft.com/office/drawing/2010/main" spid="_x0000_s2052"/>
            </a:ext>
            <a:ext uri="{FF2B5EF4-FFF2-40B4-BE49-F238E27FC236}">
              <a16:creationId xmlns:a16="http://schemas.microsoft.com/office/drawing/2014/main" id="{44347000-B689-41EA-AE5E-3F3DA4072F4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84" name="Drop Down 4" hidden="1">
          <a:extLst>
            <a:ext uri="{63B3BB69-23CF-44E3-9099-C40C66FF867C}">
              <a14:compatExt xmlns:a14="http://schemas.microsoft.com/office/drawing/2010/main" spid="_x0000_s2052"/>
            </a:ext>
            <a:ext uri="{FF2B5EF4-FFF2-40B4-BE49-F238E27FC236}">
              <a16:creationId xmlns:a16="http://schemas.microsoft.com/office/drawing/2014/main" id="{E0C71442-69D4-40A8-A0DB-078695749DC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85" name="Drop Down 4" hidden="1">
          <a:extLst>
            <a:ext uri="{63B3BB69-23CF-44E3-9099-C40C66FF867C}">
              <a14:compatExt xmlns:a14="http://schemas.microsoft.com/office/drawing/2010/main" spid="_x0000_s2052"/>
            </a:ext>
            <a:ext uri="{FF2B5EF4-FFF2-40B4-BE49-F238E27FC236}">
              <a16:creationId xmlns:a16="http://schemas.microsoft.com/office/drawing/2014/main" id="{2A8CF095-2482-435C-AE49-7666000503A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86" name="Drop Down 4" hidden="1">
          <a:extLst>
            <a:ext uri="{63B3BB69-23CF-44E3-9099-C40C66FF867C}">
              <a14:compatExt xmlns:a14="http://schemas.microsoft.com/office/drawing/2010/main" spid="_x0000_s2052"/>
            </a:ext>
            <a:ext uri="{FF2B5EF4-FFF2-40B4-BE49-F238E27FC236}">
              <a16:creationId xmlns:a16="http://schemas.microsoft.com/office/drawing/2014/main" id="{8218B4CC-13C0-48A1-A718-31C143BEFFA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87" name="Drop Down 20" hidden="1">
          <a:extLst>
            <a:ext uri="{63B3BB69-23CF-44E3-9099-C40C66FF867C}">
              <a14:compatExt xmlns:a14="http://schemas.microsoft.com/office/drawing/2010/main" spid="_x0000_s2068"/>
            </a:ext>
            <a:ext uri="{FF2B5EF4-FFF2-40B4-BE49-F238E27FC236}">
              <a16:creationId xmlns:a16="http://schemas.microsoft.com/office/drawing/2014/main" id="{461BCA5A-9579-454B-BCAB-E72DFF4F756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88" name="Drop Down 24" hidden="1">
          <a:extLst>
            <a:ext uri="{63B3BB69-23CF-44E3-9099-C40C66FF867C}">
              <a14:compatExt xmlns:a14="http://schemas.microsoft.com/office/drawing/2010/main" spid="_x0000_s2072"/>
            </a:ext>
            <a:ext uri="{FF2B5EF4-FFF2-40B4-BE49-F238E27FC236}">
              <a16:creationId xmlns:a16="http://schemas.microsoft.com/office/drawing/2014/main" id="{77AEA92C-FE0B-4BAA-9BA2-C5B3FCFAEE5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89" name="Drop Down 4" hidden="1">
          <a:extLst>
            <a:ext uri="{63B3BB69-23CF-44E3-9099-C40C66FF867C}">
              <a14:compatExt xmlns:a14="http://schemas.microsoft.com/office/drawing/2010/main" spid="_x0000_s2052"/>
            </a:ext>
            <a:ext uri="{FF2B5EF4-FFF2-40B4-BE49-F238E27FC236}">
              <a16:creationId xmlns:a16="http://schemas.microsoft.com/office/drawing/2014/main" id="{EB989F4C-B7A8-484A-9D0F-C398AC89F0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90" name="Drop Down 4" hidden="1">
          <a:extLst>
            <a:ext uri="{63B3BB69-23CF-44E3-9099-C40C66FF867C}">
              <a14:compatExt xmlns:a14="http://schemas.microsoft.com/office/drawing/2010/main" spid="_x0000_s2052"/>
            </a:ext>
            <a:ext uri="{FF2B5EF4-FFF2-40B4-BE49-F238E27FC236}">
              <a16:creationId xmlns:a16="http://schemas.microsoft.com/office/drawing/2014/main" id="{C22BB35F-B381-4A53-8B29-D714BCC2574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91" name="Drop Down 4" hidden="1">
          <a:extLst>
            <a:ext uri="{63B3BB69-23CF-44E3-9099-C40C66FF867C}">
              <a14:compatExt xmlns:a14="http://schemas.microsoft.com/office/drawing/2010/main" spid="_x0000_s2052"/>
            </a:ext>
            <a:ext uri="{FF2B5EF4-FFF2-40B4-BE49-F238E27FC236}">
              <a16:creationId xmlns:a16="http://schemas.microsoft.com/office/drawing/2014/main" id="{CB42F55D-0EE1-4E47-8536-24E7D1399A0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92" name="Drop Down 4" hidden="1">
          <a:extLst>
            <a:ext uri="{63B3BB69-23CF-44E3-9099-C40C66FF867C}">
              <a14:compatExt xmlns:a14="http://schemas.microsoft.com/office/drawing/2010/main" spid="_x0000_s2052"/>
            </a:ext>
            <a:ext uri="{FF2B5EF4-FFF2-40B4-BE49-F238E27FC236}">
              <a16:creationId xmlns:a16="http://schemas.microsoft.com/office/drawing/2014/main" id="{F1A38616-F0BD-4A93-A031-4F56D363D88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93" name="Drop Down 4" hidden="1">
          <a:extLst>
            <a:ext uri="{63B3BB69-23CF-44E3-9099-C40C66FF867C}">
              <a14:compatExt xmlns:a14="http://schemas.microsoft.com/office/drawing/2010/main" spid="_x0000_s2052"/>
            </a:ext>
            <a:ext uri="{FF2B5EF4-FFF2-40B4-BE49-F238E27FC236}">
              <a16:creationId xmlns:a16="http://schemas.microsoft.com/office/drawing/2014/main" id="{653C62B7-B5DC-44C4-85CF-022443DEA42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094" name="Drop Down 20" hidden="1">
          <a:extLst>
            <a:ext uri="{63B3BB69-23CF-44E3-9099-C40C66FF867C}">
              <a14:compatExt xmlns:a14="http://schemas.microsoft.com/office/drawing/2010/main" spid="_x0000_s2068"/>
            </a:ext>
            <a:ext uri="{FF2B5EF4-FFF2-40B4-BE49-F238E27FC236}">
              <a16:creationId xmlns:a16="http://schemas.microsoft.com/office/drawing/2014/main" id="{40A728A9-D26A-4A9F-A1CC-C8664C5F20A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095" name="Drop Down 24" hidden="1">
          <a:extLst>
            <a:ext uri="{63B3BB69-23CF-44E3-9099-C40C66FF867C}">
              <a14:compatExt xmlns:a14="http://schemas.microsoft.com/office/drawing/2010/main" spid="_x0000_s2072"/>
            </a:ext>
            <a:ext uri="{FF2B5EF4-FFF2-40B4-BE49-F238E27FC236}">
              <a16:creationId xmlns:a16="http://schemas.microsoft.com/office/drawing/2014/main" id="{391A8141-2A18-4554-9CC7-F1860CA02E9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96" name="Drop Down 4" hidden="1">
          <a:extLst>
            <a:ext uri="{63B3BB69-23CF-44E3-9099-C40C66FF867C}">
              <a14:compatExt xmlns:a14="http://schemas.microsoft.com/office/drawing/2010/main" spid="_x0000_s2052"/>
            </a:ext>
            <a:ext uri="{FF2B5EF4-FFF2-40B4-BE49-F238E27FC236}">
              <a16:creationId xmlns:a16="http://schemas.microsoft.com/office/drawing/2014/main" id="{0DE3C3B7-AF8A-445A-9321-8DA6AB9FEAF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97" name="Drop Down 4" hidden="1">
          <a:extLst>
            <a:ext uri="{63B3BB69-23CF-44E3-9099-C40C66FF867C}">
              <a14:compatExt xmlns:a14="http://schemas.microsoft.com/office/drawing/2010/main" spid="_x0000_s2052"/>
            </a:ext>
            <a:ext uri="{FF2B5EF4-FFF2-40B4-BE49-F238E27FC236}">
              <a16:creationId xmlns:a16="http://schemas.microsoft.com/office/drawing/2014/main" id="{AD0B1696-C650-49C7-8E51-7145C5ABE5C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098" name="Drop Down 4" hidden="1">
          <a:extLst>
            <a:ext uri="{63B3BB69-23CF-44E3-9099-C40C66FF867C}">
              <a14:compatExt xmlns:a14="http://schemas.microsoft.com/office/drawing/2010/main" spid="_x0000_s2052"/>
            </a:ext>
            <a:ext uri="{FF2B5EF4-FFF2-40B4-BE49-F238E27FC236}">
              <a16:creationId xmlns:a16="http://schemas.microsoft.com/office/drawing/2014/main" id="{1DC346E3-FD44-49ED-96AC-B10CBC3D1A9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099" name="Drop Down 4" hidden="1">
          <a:extLst>
            <a:ext uri="{63B3BB69-23CF-44E3-9099-C40C66FF867C}">
              <a14:compatExt xmlns:a14="http://schemas.microsoft.com/office/drawing/2010/main" spid="_x0000_s2052"/>
            </a:ext>
            <a:ext uri="{FF2B5EF4-FFF2-40B4-BE49-F238E27FC236}">
              <a16:creationId xmlns:a16="http://schemas.microsoft.com/office/drawing/2014/main" id="{B0B1AABF-7853-4108-8E0F-E5622406FE4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00" name="Drop Down 4" hidden="1">
          <a:extLst>
            <a:ext uri="{63B3BB69-23CF-44E3-9099-C40C66FF867C}">
              <a14:compatExt xmlns:a14="http://schemas.microsoft.com/office/drawing/2010/main" spid="_x0000_s2052"/>
            </a:ext>
            <a:ext uri="{FF2B5EF4-FFF2-40B4-BE49-F238E27FC236}">
              <a16:creationId xmlns:a16="http://schemas.microsoft.com/office/drawing/2014/main" id="{404FB9E9-E52C-4975-8926-EBB497CF787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01" name="Drop Down 20" hidden="1">
          <a:extLst>
            <a:ext uri="{63B3BB69-23CF-44E3-9099-C40C66FF867C}">
              <a14:compatExt xmlns:a14="http://schemas.microsoft.com/office/drawing/2010/main" spid="_x0000_s2068"/>
            </a:ext>
            <a:ext uri="{FF2B5EF4-FFF2-40B4-BE49-F238E27FC236}">
              <a16:creationId xmlns:a16="http://schemas.microsoft.com/office/drawing/2014/main" id="{541F313F-1988-4267-BC13-6DB2C2BDFF8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02" name="Drop Down 24" hidden="1">
          <a:extLst>
            <a:ext uri="{63B3BB69-23CF-44E3-9099-C40C66FF867C}">
              <a14:compatExt xmlns:a14="http://schemas.microsoft.com/office/drawing/2010/main" spid="_x0000_s2072"/>
            </a:ext>
            <a:ext uri="{FF2B5EF4-FFF2-40B4-BE49-F238E27FC236}">
              <a16:creationId xmlns:a16="http://schemas.microsoft.com/office/drawing/2014/main" id="{C8A3E846-6BD9-4CB2-B6CF-25BA237F61B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03" name="Drop Down 4" hidden="1">
          <a:extLst>
            <a:ext uri="{63B3BB69-23CF-44E3-9099-C40C66FF867C}">
              <a14:compatExt xmlns:a14="http://schemas.microsoft.com/office/drawing/2010/main" spid="_x0000_s2052"/>
            </a:ext>
            <a:ext uri="{FF2B5EF4-FFF2-40B4-BE49-F238E27FC236}">
              <a16:creationId xmlns:a16="http://schemas.microsoft.com/office/drawing/2014/main" id="{23948A3B-2C13-48E8-A676-4FAE0B361F8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04" name="Drop Down 4" hidden="1">
          <a:extLst>
            <a:ext uri="{63B3BB69-23CF-44E3-9099-C40C66FF867C}">
              <a14:compatExt xmlns:a14="http://schemas.microsoft.com/office/drawing/2010/main" spid="_x0000_s2052"/>
            </a:ext>
            <a:ext uri="{FF2B5EF4-FFF2-40B4-BE49-F238E27FC236}">
              <a16:creationId xmlns:a16="http://schemas.microsoft.com/office/drawing/2014/main" id="{DE1B75A2-799D-433F-882A-39349CC3B7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05" name="Drop Down 4" hidden="1">
          <a:extLst>
            <a:ext uri="{63B3BB69-23CF-44E3-9099-C40C66FF867C}">
              <a14:compatExt xmlns:a14="http://schemas.microsoft.com/office/drawing/2010/main" spid="_x0000_s2052"/>
            </a:ext>
            <a:ext uri="{FF2B5EF4-FFF2-40B4-BE49-F238E27FC236}">
              <a16:creationId xmlns:a16="http://schemas.microsoft.com/office/drawing/2014/main" id="{71090599-6202-47B2-A649-1210CC54BB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06" name="Drop Down 4" hidden="1">
          <a:extLst>
            <a:ext uri="{63B3BB69-23CF-44E3-9099-C40C66FF867C}">
              <a14:compatExt xmlns:a14="http://schemas.microsoft.com/office/drawing/2010/main" spid="_x0000_s2052"/>
            </a:ext>
            <a:ext uri="{FF2B5EF4-FFF2-40B4-BE49-F238E27FC236}">
              <a16:creationId xmlns:a16="http://schemas.microsoft.com/office/drawing/2014/main" id="{54F89B2D-B8C0-4E95-96C4-62413815E3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07" name="Drop Down 4" hidden="1">
          <a:extLst>
            <a:ext uri="{63B3BB69-23CF-44E3-9099-C40C66FF867C}">
              <a14:compatExt xmlns:a14="http://schemas.microsoft.com/office/drawing/2010/main" spid="_x0000_s2052"/>
            </a:ext>
            <a:ext uri="{FF2B5EF4-FFF2-40B4-BE49-F238E27FC236}">
              <a16:creationId xmlns:a16="http://schemas.microsoft.com/office/drawing/2014/main" id="{BBC9E209-5752-42F7-B4AB-963F9866F68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08" name="Drop Down 20" hidden="1">
          <a:extLst>
            <a:ext uri="{63B3BB69-23CF-44E3-9099-C40C66FF867C}">
              <a14:compatExt xmlns:a14="http://schemas.microsoft.com/office/drawing/2010/main" spid="_x0000_s2068"/>
            </a:ext>
            <a:ext uri="{FF2B5EF4-FFF2-40B4-BE49-F238E27FC236}">
              <a16:creationId xmlns:a16="http://schemas.microsoft.com/office/drawing/2014/main" id="{F12D36CD-C3B9-47DC-AAE4-50BB7A547D9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09" name="Drop Down 24" hidden="1">
          <a:extLst>
            <a:ext uri="{63B3BB69-23CF-44E3-9099-C40C66FF867C}">
              <a14:compatExt xmlns:a14="http://schemas.microsoft.com/office/drawing/2010/main" spid="_x0000_s2072"/>
            </a:ext>
            <a:ext uri="{FF2B5EF4-FFF2-40B4-BE49-F238E27FC236}">
              <a16:creationId xmlns:a16="http://schemas.microsoft.com/office/drawing/2014/main" id="{B0B7AE6E-8A12-41BA-B067-7FEB0592475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10" name="Drop Down 4" hidden="1">
          <a:extLst>
            <a:ext uri="{63B3BB69-23CF-44E3-9099-C40C66FF867C}">
              <a14:compatExt xmlns:a14="http://schemas.microsoft.com/office/drawing/2010/main" spid="_x0000_s2052"/>
            </a:ext>
            <a:ext uri="{FF2B5EF4-FFF2-40B4-BE49-F238E27FC236}">
              <a16:creationId xmlns:a16="http://schemas.microsoft.com/office/drawing/2014/main" id="{29AC17E6-DAE0-4C6C-B346-163D262B6C7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11" name="Drop Down 4" hidden="1">
          <a:extLst>
            <a:ext uri="{63B3BB69-23CF-44E3-9099-C40C66FF867C}">
              <a14:compatExt xmlns:a14="http://schemas.microsoft.com/office/drawing/2010/main" spid="_x0000_s2052"/>
            </a:ext>
            <a:ext uri="{FF2B5EF4-FFF2-40B4-BE49-F238E27FC236}">
              <a16:creationId xmlns:a16="http://schemas.microsoft.com/office/drawing/2014/main" id="{B1CA2D15-B04D-4B74-B5CE-BCF4A6B503E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12" name="Drop Down 4" hidden="1">
          <a:extLst>
            <a:ext uri="{63B3BB69-23CF-44E3-9099-C40C66FF867C}">
              <a14:compatExt xmlns:a14="http://schemas.microsoft.com/office/drawing/2010/main" spid="_x0000_s2052"/>
            </a:ext>
            <a:ext uri="{FF2B5EF4-FFF2-40B4-BE49-F238E27FC236}">
              <a16:creationId xmlns:a16="http://schemas.microsoft.com/office/drawing/2014/main" id="{CD8B2551-6CC0-46C6-9A8C-F8A83DE9ED6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13" name="Drop Down 4" hidden="1">
          <a:extLst>
            <a:ext uri="{63B3BB69-23CF-44E3-9099-C40C66FF867C}">
              <a14:compatExt xmlns:a14="http://schemas.microsoft.com/office/drawing/2010/main" spid="_x0000_s2052"/>
            </a:ext>
            <a:ext uri="{FF2B5EF4-FFF2-40B4-BE49-F238E27FC236}">
              <a16:creationId xmlns:a16="http://schemas.microsoft.com/office/drawing/2014/main" id="{2DCB22CB-89EE-490C-B371-0C6240E367B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14" name="Drop Down 4" hidden="1">
          <a:extLst>
            <a:ext uri="{63B3BB69-23CF-44E3-9099-C40C66FF867C}">
              <a14:compatExt xmlns:a14="http://schemas.microsoft.com/office/drawing/2010/main" spid="_x0000_s2052"/>
            </a:ext>
            <a:ext uri="{FF2B5EF4-FFF2-40B4-BE49-F238E27FC236}">
              <a16:creationId xmlns:a16="http://schemas.microsoft.com/office/drawing/2014/main" id="{43B3F0B2-3DD9-47ED-AB11-DF242D4D60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15" name="Drop Down 20" hidden="1">
          <a:extLst>
            <a:ext uri="{63B3BB69-23CF-44E3-9099-C40C66FF867C}">
              <a14:compatExt xmlns:a14="http://schemas.microsoft.com/office/drawing/2010/main" spid="_x0000_s2068"/>
            </a:ext>
            <a:ext uri="{FF2B5EF4-FFF2-40B4-BE49-F238E27FC236}">
              <a16:creationId xmlns:a16="http://schemas.microsoft.com/office/drawing/2014/main" id="{0846E301-4D24-4CDB-AB91-662BEB8645B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16" name="Drop Down 24" hidden="1">
          <a:extLst>
            <a:ext uri="{63B3BB69-23CF-44E3-9099-C40C66FF867C}">
              <a14:compatExt xmlns:a14="http://schemas.microsoft.com/office/drawing/2010/main" spid="_x0000_s2072"/>
            </a:ext>
            <a:ext uri="{FF2B5EF4-FFF2-40B4-BE49-F238E27FC236}">
              <a16:creationId xmlns:a16="http://schemas.microsoft.com/office/drawing/2014/main" id="{5CC31657-2709-4EC5-B0A2-4EC919465A9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17" name="Drop Down 4" hidden="1">
          <a:extLst>
            <a:ext uri="{63B3BB69-23CF-44E3-9099-C40C66FF867C}">
              <a14:compatExt xmlns:a14="http://schemas.microsoft.com/office/drawing/2010/main" spid="_x0000_s2052"/>
            </a:ext>
            <a:ext uri="{FF2B5EF4-FFF2-40B4-BE49-F238E27FC236}">
              <a16:creationId xmlns:a16="http://schemas.microsoft.com/office/drawing/2014/main" id="{8D8C582C-C497-42F3-939D-147722165D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18" name="Drop Down 4" hidden="1">
          <a:extLst>
            <a:ext uri="{63B3BB69-23CF-44E3-9099-C40C66FF867C}">
              <a14:compatExt xmlns:a14="http://schemas.microsoft.com/office/drawing/2010/main" spid="_x0000_s2052"/>
            </a:ext>
            <a:ext uri="{FF2B5EF4-FFF2-40B4-BE49-F238E27FC236}">
              <a16:creationId xmlns:a16="http://schemas.microsoft.com/office/drawing/2014/main" id="{45D083C8-1C36-41A0-80CC-326E101AC43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19" name="Drop Down 4" hidden="1">
          <a:extLst>
            <a:ext uri="{63B3BB69-23CF-44E3-9099-C40C66FF867C}">
              <a14:compatExt xmlns:a14="http://schemas.microsoft.com/office/drawing/2010/main" spid="_x0000_s2052"/>
            </a:ext>
            <a:ext uri="{FF2B5EF4-FFF2-40B4-BE49-F238E27FC236}">
              <a16:creationId xmlns:a16="http://schemas.microsoft.com/office/drawing/2014/main" id="{E59EA53A-F0E8-4642-B258-A62C2AA4B27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20" name="Drop Down 4" hidden="1">
          <a:extLst>
            <a:ext uri="{63B3BB69-23CF-44E3-9099-C40C66FF867C}">
              <a14:compatExt xmlns:a14="http://schemas.microsoft.com/office/drawing/2010/main" spid="_x0000_s2052"/>
            </a:ext>
            <a:ext uri="{FF2B5EF4-FFF2-40B4-BE49-F238E27FC236}">
              <a16:creationId xmlns:a16="http://schemas.microsoft.com/office/drawing/2014/main" id="{536A3FBE-2F2C-4A4B-A9F7-CE1A502EAA7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21" name="Drop Down 4" hidden="1">
          <a:extLst>
            <a:ext uri="{63B3BB69-23CF-44E3-9099-C40C66FF867C}">
              <a14:compatExt xmlns:a14="http://schemas.microsoft.com/office/drawing/2010/main" spid="_x0000_s2052"/>
            </a:ext>
            <a:ext uri="{FF2B5EF4-FFF2-40B4-BE49-F238E27FC236}">
              <a16:creationId xmlns:a16="http://schemas.microsoft.com/office/drawing/2014/main" id="{F205B979-470A-48E6-933B-7917317309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22" name="Drop Down 20" hidden="1">
          <a:extLst>
            <a:ext uri="{63B3BB69-23CF-44E3-9099-C40C66FF867C}">
              <a14:compatExt xmlns:a14="http://schemas.microsoft.com/office/drawing/2010/main" spid="_x0000_s2068"/>
            </a:ext>
            <a:ext uri="{FF2B5EF4-FFF2-40B4-BE49-F238E27FC236}">
              <a16:creationId xmlns:a16="http://schemas.microsoft.com/office/drawing/2014/main" id="{B37E7382-3A04-4273-99E9-65C08FD63C8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23" name="Drop Down 24" hidden="1">
          <a:extLst>
            <a:ext uri="{63B3BB69-23CF-44E3-9099-C40C66FF867C}">
              <a14:compatExt xmlns:a14="http://schemas.microsoft.com/office/drawing/2010/main" spid="_x0000_s2072"/>
            </a:ext>
            <a:ext uri="{FF2B5EF4-FFF2-40B4-BE49-F238E27FC236}">
              <a16:creationId xmlns:a16="http://schemas.microsoft.com/office/drawing/2014/main" id="{4DC52D82-B4F9-41A0-9126-F50CDAAC727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24" name="Drop Down 4" hidden="1">
          <a:extLst>
            <a:ext uri="{63B3BB69-23CF-44E3-9099-C40C66FF867C}">
              <a14:compatExt xmlns:a14="http://schemas.microsoft.com/office/drawing/2010/main" spid="_x0000_s2052"/>
            </a:ext>
            <a:ext uri="{FF2B5EF4-FFF2-40B4-BE49-F238E27FC236}">
              <a16:creationId xmlns:a16="http://schemas.microsoft.com/office/drawing/2014/main" id="{278BA1D6-A6AF-4986-A59C-F27CB135FF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25" name="Drop Down 4" hidden="1">
          <a:extLst>
            <a:ext uri="{63B3BB69-23CF-44E3-9099-C40C66FF867C}">
              <a14:compatExt xmlns:a14="http://schemas.microsoft.com/office/drawing/2010/main" spid="_x0000_s2052"/>
            </a:ext>
            <a:ext uri="{FF2B5EF4-FFF2-40B4-BE49-F238E27FC236}">
              <a16:creationId xmlns:a16="http://schemas.microsoft.com/office/drawing/2014/main" id="{551F17E7-ECD9-4190-80AD-AA932153A32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26" name="Drop Down 4" hidden="1">
          <a:extLst>
            <a:ext uri="{63B3BB69-23CF-44E3-9099-C40C66FF867C}">
              <a14:compatExt xmlns:a14="http://schemas.microsoft.com/office/drawing/2010/main" spid="_x0000_s2052"/>
            </a:ext>
            <a:ext uri="{FF2B5EF4-FFF2-40B4-BE49-F238E27FC236}">
              <a16:creationId xmlns:a16="http://schemas.microsoft.com/office/drawing/2014/main" id="{8C8F2C10-C853-462B-81B3-4E916CDA04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27" name="Drop Down 4" hidden="1">
          <a:extLst>
            <a:ext uri="{63B3BB69-23CF-44E3-9099-C40C66FF867C}">
              <a14:compatExt xmlns:a14="http://schemas.microsoft.com/office/drawing/2010/main" spid="_x0000_s2052"/>
            </a:ext>
            <a:ext uri="{FF2B5EF4-FFF2-40B4-BE49-F238E27FC236}">
              <a16:creationId xmlns:a16="http://schemas.microsoft.com/office/drawing/2014/main" id="{BD9FE241-3B17-455B-AF19-880D9E9B10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28" name="Drop Down 4" hidden="1">
          <a:extLst>
            <a:ext uri="{63B3BB69-23CF-44E3-9099-C40C66FF867C}">
              <a14:compatExt xmlns:a14="http://schemas.microsoft.com/office/drawing/2010/main" spid="_x0000_s2052"/>
            </a:ext>
            <a:ext uri="{FF2B5EF4-FFF2-40B4-BE49-F238E27FC236}">
              <a16:creationId xmlns:a16="http://schemas.microsoft.com/office/drawing/2014/main" id="{72613FD6-5D6C-4043-935C-0FC46C14D24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29" name="Drop Down 20" hidden="1">
          <a:extLst>
            <a:ext uri="{63B3BB69-23CF-44E3-9099-C40C66FF867C}">
              <a14:compatExt xmlns:a14="http://schemas.microsoft.com/office/drawing/2010/main" spid="_x0000_s2068"/>
            </a:ext>
            <a:ext uri="{FF2B5EF4-FFF2-40B4-BE49-F238E27FC236}">
              <a16:creationId xmlns:a16="http://schemas.microsoft.com/office/drawing/2014/main" id="{E742FBDA-CBF6-4B46-AFDE-A783C5D0862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30" name="Drop Down 24" hidden="1">
          <a:extLst>
            <a:ext uri="{63B3BB69-23CF-44E3-9099-C40C66FF867C}">
              <a14:compatExt xmlns:a14="http://schemas.microsoft.com/office/drawing/2010/main" spid="_x0000_s2072"/>
            </a:ext>
            <a:ext uri="{FF2B5EF4-FFF2-40B4-BE49-F238E27FC236}">
              <a16:creationId xmlns:a16="http://schemas.microsoft.com/office/drawing/2014/main" id="{FD13E27E-A5A7-4B12-8137-661B7ADC4E5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31" name="Drop Down 4" hidden="1">
          <a:extLst>
            <a:ext uri="{63B3BB69-23CF-44E3-9099-C40C66FF867C}">
              <a14:compatExt xmlns:a14="http://schemas.microsoft.com/office/drawing/2010/main" spid="_x0000_s2052"/>
            </a:ext>
            <a:ext uri="{FF2B5EF4-FFF2-40B4-BE49-F238E27FC236}">
              <a16:creationId xmlns:a16="http://schemas.microsoft.com/office/drawing/2014/main" id="{5B04E92B-E8BF-49F9-B06F-E051AF8609F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32" name="Drop Down 4" hidden="1">
          <a:extLst>
            <a:ext uri="{63B3BB69-23CF-44E3-9099-C40C66FF867C}">
              <a14:compatExt xmlns:a14="http://schemas.microsoft.com/office/drawing/2010/main" spid="_x0000_s2052"/>
            </a:ext>
            <a:ext uri="{FF2B5EF4-FFF2-40B4-BE49-F238E27FC236}">
              <a16:creationId xmlns:a16="http://schemas.microsoft.com/office/drawing/2014/main" id="{DDCBA185-ECA2-472A-8744-7D860337789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33" name="Drop Down 4" hidden="1">
          <a:extLst>
            <a:ext uri="{63B3BB69-23CF-44E3-9099-C40C66FF867C}">
              <a14:compatExt xmlns:a14="http://schemas.microsoft.com/office/drawing/2010/main" spid="_x0000_s2052"/>
            </a:ext>
            <a:ext uri="{FF2B5EF4-FFF2-40B4-BE49-F238E27FC236}">
              <a16:creationId xmlns:a16="http://schemas.microsoft.com/office/drawing/2014/main" id="{053B6052-3AB7-433D-B5AF-956B438801D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34" name="Drop Down 4" hidden="1">
          <a:extLst>
            <a:ext uri="{63B3BB69-23CF-44E3-9099-C40C66FF867C}">
              <a14:compatExt xmlns:a14="http://schemas.microsoft.com/office/drawing/2010/main" spid="_x0000_s2052"/>
            </a:ext>
            <a:ext uri="{FF2B5EF4-FFF2-40B4-BE49-F238E27FC236}">
              <a16:creationId xmlns:a16="http://schemas.microsoft.com/office/drawing/2014/main" id="{708E4863-F4DA-473E-B905-40CE9AAFB2A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35" name="Drop Down 4" hidden="1">
          <a:extLst>
            <a:ext uri="{63B3BB69-23CF-44E3-9099-C40C66FF867C}">
              <a14:compatExt xmlns:a14="http://schemas.microsoft.com/office/drawing/2010/main" spid="_x0000_s2052"/>
            </a:ext>
            <a:ext uri="{FF2B5EF4-FFF2-40B4-BE49-F238E27FC236}">
              <a16:creationId xmlns:a16="http://schemas.microsoft.com/office/drawing/2014/main" id="{6A2BB670-39E7-459C-8A0E-73244BED4DC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36" name="Drop Down 20" hidden="1">
          <a:extLst>
            <a:ext uri="{63B3BB69-23CF-44E3-9099-C40C66FF867C}">
              <a14:compatExt xmlns:a14="http://schemas.microsoft.com/office/drawing/2010/main" spid="_x0000_s2068"/>
            </a:ext>
            <a:ext uri="{FF2B5EF4-FFF2-40B4-BE49-F238E27FC236}">
              <a16:creationId xmlns:a16="http://schemas.microsoft.com/office/drawing/2014/main" id="{BD38868A-8B31-41DA-9154-675A9B6C23A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37" name="Drop Down 24" hidden="1">
          <a:extLst>
            <a:ext uri="{63B3BB69-23CF-44E3-9099-C40C66FF867C}">
              <a14:compatExt xmlns:a14="http://schemas.microsoft.com/office/drawing/2010/main" spid="_x0000_s2072"/>
            </a:ext>
            <a:ext uri="{FF2B5EF4-FFF2-40B4-BE49-F238E27FC236}">
              <a16:creationId xmlns:a16="http://schemas.microsoft.com/office/drawing/2014/main" id="{22625A8B-3D01-427F-87E8-B2D3A4437AC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38" name="Drop Down 4" hidden="1">
          <a:extLst>
            <a:ext uri="{63B3BB69-23CF-44E3-9099-C40C66FF867C}">
              <a14:compatExt xmlns:a14="http://schemas.microsoft.com/office/drawing/2010/main" spid="_x0000_s2052"/>
            </a:ext>
            <a:ext uri="{FF2B5EF4-FFF2-40B4-BE49-F238E27FC236}">
              <a16:creationId xmlns:a16="http://schemas.microsoft.com/office/drawing/2014/main" id="{00E48B9D-8822-4AC4-80F4-FA2B5445B6A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39" name="Drop Down 4" hidden="1">
          <a:extLst>
            <a:ext uri="{63B3BB69-23CF-44E3-9099-C40C66FF867C}">
              <a14:compatExt xmlns:a14="http://schemas.microsoft.com/office/drawing/2010/main" spid="_x0000_s2052"/>
            </a:ext>
            <a:ext uri="{FF2B5EF4-FFF2-40B4-BE49-F238E27FC236}">
              <a16:creationId xmlns:a16="http://schemas.microsoft.com/office/drawing/2014/main" id="{F22FB60B-1A31-4C65-937A-9F2FEF5644A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40" name="Drop Down 4" hidden="1">
          <a:extLst>
            <a:ext uri="{63B3BB69-23CF-44E3-9099-C40C66FF867C}">
              <a14:compatExt xmlns:a14="http://schemas.microsoft.com/office/drawing/2010/main" spid="_x0000_s2052"/>
            </a:ext>
            <a:ext uri="{FF2B5EF4-FFF2-40B4-BE49-F238E27FC236}">
              <a16:creationId xmlns:a16="http://schemas.microsoft.com/office/drawing/2014/main" id="{14EFC947-7E9F-4A46-B05A-D3ABC7ACC83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41" name="Drop Down 4" hidden="1">
          <a:extLst>
            <a:ext uri="{63B3BB69-23CF-44E3-9099-C40C66FF867C}">
              <a14:compatExt xmlns:a14="http://schemas.microsoft.com/office/drawing/2010/main" spid="_x0000_s2052"/>
            </a:ext>
            <a:ext uri="{FF2B5EF4-FFF2-40B4-BE49-F238E27FC236}">
              <a16:creationId xmlns:a16="http://schemas.microsoft.com/office/drawing/2014/main" id="{4015E207-FE1A-4803-BDDA-CD5FC364238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42" name="Drop Down 4" hidden="1">
          <a:extLst>
            <a:ext uri="{63B3BB69-23CF-44E3-9099-C40C66FF867C}">
              <a14:compatExt xmlns:a14="http://schemas.microsoft.com/office/drawing/2010/main" spid="_x0000_s2052"/>
            </a:ext>
            <a:ext uri="{FF2B5EF4-FFF2-40B4-BE49-F238E27FC236}">
              <a16:creationId xmlns:a16="http://schemas.microsoft.com/office/drawing/2014/main" id="{C5ADAD2A-E4AF-4167-A378-7C7628CB9EF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43" name="Drop Down 20" hidden="1">
          <a:extLst>
            <a:ext uri="{63B3BB69-23CF-44E3-9099-C40C66FF867C}">
              <a14:compatExt xmlns:a14="http://schemas.microsoft.com/office/drawing/2010/main" spid="_x0000_s2068"/>
            </a:ext>
            <a:ext uri="{FF2B5EF4-FFF2-40B4-BE49-F238E27FC236}">
              <a16:creationId xmlns:a16="http://schemas.microsoft.com/office/drawing/2014/main" id="{E8A5F53D-4AFB-4D40-9400-5C38ED29879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44" name="Drop Down 24" hidden="1">
          <a:extLst>
            <a:ext uri="{63B3BB69-23CF-44E3-9099-C40C66FF867C}">
              <a14:compatExt xmlns:a14="http://schemas.microsoft.com/office/drawing/2010/main" spid="_x0000_s2072"/>
            </a:ext>
            <a:ext uri="{FF2B5EF4-FFF2-40B4-BE49-F238E27FC236}">
              <a16:creationId xmlns:a16="http://schemas.microsoft.com/office/drawing/2014/main" id="{D3965560-B105-4640-9D50-66B3E1F6D78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45" name="Drop Down 4" hidden="1">
          <a:extLst>
            <a:ext uri="{63B3BB69-23CF-44E3-9099-C40C66FF867C}">
              <a14:compatExt xmlns:a14="http://schemas.microsoft.com/office/drawing/2010/main" spid="_x0000_s2052"/>
            </a:ext>
            <a:ext uri="{FF2B5EF4-FFF2-40B4-BE49-F238E27FC236}">
              <a16:creationId xmlns:a16="http://schemas.microsoft.com/office/drawing/2014/main" id="{71B69978-8A78-4136-A905-488B9D4029A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46" name="Drop Down 4" hidden="1">
          <a:extLst>
            <a:ext uri="{63B3BB69-23CF-44E3-9099-C40C66FF867C}">
              <a14:compatExt xmlns:a14="http://schemas.microsoft.com/office/drawing/2010/main" spid="_x0000_s2052"/>
            </a:ext>
            <a:ext uri="{FF2B5EF4-FFF2-40B4-BE49-F238E27FC236}">
              <a16:creationId xmlns:a16="http://schemas.microsoft.com/office/drawing/2014/main" id="{D5F3F2DD-54EB-4714-A141-EB38FE52F22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47" name="Drop Down 4" hidden="1">
          <a:extLst>
            <a:ext uri="{63B3BB69-23CF-44E3-9099-C40C66FF867C}">
              <a14:compatExt xmlns:a14="http://schemas.microsoft.com/office/drawing/2010/main" spid="_x0000_s2052"/>
            </a:ext>
            <a:ext uri="{FF2B5EF4-FFF2-40B4-BE49-F238E27FC236}">
              <a16:creationId xmlns:a16="http://schemas.microsoft.com/office/drawing/2014/main" id="{5B496B8F-2730-4ECF-B619-19EC8874FBC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48" name="Drop Down 4" hidden="1">
          <a:extLst>
            <a:ext uri="{63B3BB69-23CF-44E3-9099-C40C66FF867C}">
              <a14:compatExt xmlns:a14="http://schemas.microsoft.com/office/drawing/2010/main" spid="_x0000_s2052"/>
            </a:ext>
            <a:ext uri="{FF2B5EF4-FFF2-40B4-BE49-F238E27FC236}">
              <a16:creationId xmlns:a16="http://schemas.microsoft.com/office/drawing/2014/main" id="{024AE71C-6052-4B02-A9B1-929BB5B2EE9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49" name="Drop Down 4" hidden="1">
          <a:extLst>
            <a:ext uri="{63B3BB69-23CF-44E3-9099-C40C66FF867C}">
              <a14:compatExt xmlns:a14="http://schemas.microsoft.com/office/drawing/2010/main" spid="_x0000_s2052"/>
            </a:ext>
            <a:ext uri="{FF2B5EF4-FFF2-40B4-BE49-F238E27FC236}">
              <a16:creationId xmlns:a16="http://schemas.microsoft.com/office/drawing/2014/main" id="{B645F016-F0D0-4E7F-9EEE-4E1855FA563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50" name="Drop Down 20" hidden="1">
          <a:extLst>
            <a:ext uri="{63B3BB69-23CF-44E3-9099-C40C66FF867C}">
              <a14:compatExt xmlns:a14="http://schemas.microsoft.com/office/drawing/2010/main" spid="_x0000_s2068"/>
            </a:ext>
            <a:ext uri="{FF2B5EF4-FFF2-40B4-BE49-F238E27FC236}">
              <a16:creationId xmlns:a16="http://schemas.microsoft.com/office/drawing/2014/main" id="{AE480E36-9536-4B9B-B3CD-E19C12467A4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51" name="Drop Down 24" hidden="1">
          <a:extLst>
            <a:ext uri="{63B3BB69-23CF-44E3-9099-C40C66FF867C}">
              <a14:compatExt xmlns:a14="http://schemas.microsoft.com/office/drawing/2010/main" spid="_x0000_s2072"/>
            </a:ext>
            <a:ext uri="{FF2B5EF4-FFF2-40B4-BE49-F238E27FC236}">
              <a16:creationId xmlns:a16="http://schemas.microsoft.com/office/drawing/2014/main" id="{27582D1A-06B5-4800-9895-95EDC1A8268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52" name="Drop Down 4" hidden="1">
          <a:extLst>
            <a:ext uri="{63B3BB69-23CF-44E3-9099-C40C66FF867C}">
              <a14:compatExt xmlns:a14="http://schemas.microsoft.com/office/drawing/2010/main" spid="_x0000_s2052"/>
            </a:ext>
            <a:ext uri="{FF2B5EF4-FFF2-40B4-BE49-F238E27FC236}">
              <a16:creationId xmlns:a16="http://schemas.microsoft.com/office/drawing/2014/main" id="{0EA77897-DFCF-4411-A211-07C695388EA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53" name="Drop Down 4" hidden="1">
          <a:extLst>
            <a:ext uri="{63B3BB69-23CF-44E3-9099-C40C66FF867C}">
              <a14:compatExt xmlns:a14="http://schemas.microsoft.com/office/drawing/2010/main" spid="_x0000_s2052"/>
            </a:ext>
            <a:ext uri="{FF2B5EF4-FFF2-40B4-BE49-F238E27FC236}">
              <a16:creationId xmlns:a16="http://schemas.microsoft.com/office/drawing/2014/main" id="{EAB80958-E27E-423C-BF45-6E692701A7C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54" name="Drop Down 4" hidden="1">
          <a:extLst>
            <a:ext uri="{63B3BB69-23CF-44E3-9099-C40C66FF867C}">
              <a14:compatExt xmlns:a14="http://schemas.microsoft.com/office/drawing/2010/main" spid="_x0000_s2052"/>
            </a:ext>
            <a:ext uri="{FF2B5EF4-FFF2-40B4-BE49-F238E27FC236}">
              <a16:creationId xmlns:a16="http://schemas.microsoft.com/office/drawing/2014/main" id="{50B77C7C-F0E2-4F97-B403-4849F6AACE2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55" name="Drop Down 4" hidden="1">
          <a:extLst>
            <a:ext uri="{63B3BB69-23CF-44E3-9099-C40C66FF867C}">
              <a14:compatExt xmlns:a14="http://schemas.microsoft.com/office/drawing/2010/main" spid="_x0000_s2052"/>
            </a:ext>
            <a:ext uri="{FF2B5EF4-FFF2-40B4-BE49-F238E27FC236}">
              <a16:creationId xmlns:a16="http://schemas.microsoft.com/office/drawing/2014/main" id="{2BC3C51D-AC9C-436A-A003-3A4A0EBD369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56" name="Drop Down 4" hidden="1">
          <a:extLst>
            <a:ext uri="{63B3BB69-23CF-44E3-9099-C40C66FF867C}">
              <a14:compatExt xmlns:a14="http://schemas.microsoft.com/office/drawing/2010/main" spid="_x0000_s2052"/>
            </a:ext>
            <a:ext uri="{FF2B5EF4-FFF2-40B4-BE49-F238E27FC236}">
              <a16:creationId xmlns:a16="http://schemas.microsoft.com/office/drawing/2014/main" id="{3EE3E56F-F89A-4D6F-94E4-8DD2215378E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57" name="Drop Down 20" hidden="1">
          <a:extLst>
            <a:ext uri="{63B3BB69-23CF-44E3-9099-C40C66FF867C}">
              <a14:compatExt xmlns:a14="http://schemas.microsoft.com/office/drawing/2010/main" spid="_x0000_s2068"/>
            </a:ext>
            <a:ext uri="{FF2B5EF4-FFF2-40B4-BE49-F238E27FC236}">
              <a16:creationId xmlns:a16="http://schemas.microsoft.com/office/drawing/2014/main" id="{7F8328BA-77FB-42A8-BBBE-19712FFDA71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58" name="Drop Down 24" hidden="1">
          <a:extLst>
            <a:ext uri="{63B3BB69-23CF-44E3-9099-C40C66FF867C}">
              <a14:compatExt xmlns:a14="http://schemas.microsoft.com/office/drawing/2010/main" spid="_x0000_s2072"/>
            </a:ext>
            <a:ext uri="{FF2B5EF4-FFF2-40B4-BE49-F238E27FC236}">
              <a16:creationId xmlns:a16="http://schemas.microsoft.com/office/drawing/2014/main" id="{DDC4C534-D4F8-44B9-B4E1-8213502D7B6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59" name="Drop Down 4" hidden="1">
          <a:extLst>
            <a:ext uri="{63B3BB69-23CF-44E3-9099-C40C66FF867C}">
              <a14:compatExt xmlns:a14="http://schemas.microsoft.com/office/drawing/2010/main" spid="_x0000_s2052"/>
            </a:ext>
            <a:ext uri="{FF2B5EF4-FFF2-40B4-BE49-F238E27FC236}">
              <a16:creationId xmlns:a16="http://schemas.microsoft.com/office/drawing/2014/main" id="{D0FBA817-2A19-40F5-8FEE-5EFBB53CC95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60" name="Drop Down 4" hidden="1">
          <a:extLst>
            <a:ext uri="{63B3BB69-23CF-44E3-9099-C40C66FF867C}">
              <a14:compatExt xmlns:a14="http://schemas.microsoft.com/office/drawing/2010/main" spid="_x0000_s2052"/>
            </a:ext>
            <a:ext uri="{FF2B5EF4-FFF2-40B4-BE49-F238E27FC236}">
              <a16:creationId xmlns:a16="http://schemas.microsoft.com/office/drawing/2014/main" id="{C2FFE467-4270-4B4F-BB25-808959EC20B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61" name="Drop Down 4" hidden="1">
          <a:extLst>
            <a:ext uri="{63B3BB69-23CF-44E3-9099-C40C66FF867C}">
              <a14:compatExt xmlns:a14="http://schemas.microsoft.com/office/drawing/2010/main" spid="_x0000_s2052"/>
            </a:ext>
            <a:ext uri="{FF2B5EF4-FFF2-40B4-BE49-F238E27FC236}">
              <a16:creationId xmlns:a16="http://schemas.microsoft.com/office/drawing/2014/main" id="{05B60D8F-3863-4322-A42D-0115138D8F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62" name="Drop Down 4" hidden="1">
          <a:extLst>
            <a:ext uri="{63B3BB69-23CF-44E3-9099-C40C66FF867C}">
              <a14:compatExt xmlns:a14="http://schemas.microsoft.com/office/drawing/2010/main" spid="_x0000_s2052"/>
            </a:ext>
            <a:ext uri="{FF2B5EF4-FFF2-40B4-BE49-F238E27FC236}">
              <a16:creationId xmlns:a16="http://schemas.microsoft.com/office/drawing/2014/main" id="{509D89E7-6C54-40A0-A2E5-22636775156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63" name="Drop Down 4" hidden="1">
          <a:extLst>
            <a:ext uri="{63B3BB69-23CF-44E3-9099-C40C66FF867C}">
              <a14:compatExt xmlns:a14="http://schemas.microsoft.com/office/drawing/2010/main" spid="_x0000_s2052"/>
            </a:ext>
            <a:ext uri="{FF2B5EF4-FFF2-40B4-BE49-F238E27FC236}">
              <a16:creationId xmlns:a16="http://schemas.microsoft.com/office/drawing/2014/main" id="{9FB79508-8EF5-44E3-A398-FA4A2B1E24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64" name="Drop Down 20" hidden="1">
          <a:extLst>
            <a:ext uri="{63B3BB69-23CF-44E3-9099-C40C66FF867C}">
              <a14:compatExt xmlns:a14="http://schemas.microsoft.com/office/drawing/2010/main" spid="_x0000_s2068"/>
            </a:ext>
            <a:ext uri="{FF2B5EF4-FFF2-40B4-BE49-F238E27FC236}">
              <a16:creationId xmlns:a16="http://schemas.microsoft.com/office/drawing/2014/main" id="{02C82688-89D7-401E-AD60-C8EF3F999BC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65" name="Drop Down 24" hidden="1">
          <a:extLst>
            <a:ext uri="{63B3BB69-23CF-44E3-9099-C40C66FF867C}">
              <a14:compatExt xmlns:a14="http://schemas.microsoft.com/office/drawing/2010/main" spid="_x0000_s2072"/>
            </a:ext>
            <a:ext uri="{FF2B5EF4-FFF2-40B4-BE49-F238E27FC236}">
              <a16:creationId xmlns:a16="http://schemas.microsoft.com/office/drawing/2014/main" id="{1A2B1AB5-037E-47CF-93A4-AF5DFBBAB64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66" name="Drop Down 4" hidden="1">
          <a:extLst>
            <a:ext uri="{63B3BB69-23CF-44E3-9099-C40C66FF867C}">
              <a14:compatExt xmlns:a14="http://schemas.microsoft.com/office/drawing/2010/main" spid="_x0000_s2052"/>
            </a:ext>
            <a:ext uri="{FF2B5EF4-FFF2-40B4-BE49-F238E27FC236}">
              <a16:creationId xmlns:a16="http://schemas.microsoft.com/office/drawing/2014/main" id="{78D5A1D3-0443-4AAA-900C-01FE98A4418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67" name="Drop Down 4" hidden="1">
          <a:extLst>
            <a:ext uri="{63B3BB69-23CF-44E3-9099-C40C66FF867C}">
              <a14:compatExt xmlns:a14="http://schemas.microsoft.com/office/drawing/2010/main" spid="_x0000_s2052"/>
            </a:ext>
            <a:ext uri="{FF2B5EF4-FFF2-40B4-BE49-F238E27FC236}">
              <a16:creationId xmlns:a16="http://schemas.microsoft.com/office/drawing/2014/main" id="{DBF4ECC3-5E33-4A24-86D6-4A44D8E5AB7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68" name="Drop Down 4" hidden="1">
          <a:extLst>
            <a:ext uri="{63B3BB69-23CF-44E3-9099-C40C66FF867C}">
              <a14:compatExt xmlns:a14="http://schemas.microsoft.com/office/drawing/2010/main" spid="_x0000_s2052"/>
            </a:ext>
            <a:ext uri="{FF2B5EF4-FFF2-40B4-BE49-F238E27FC236}">
              <a16:creationId xmlns:a16="http://schemas.microsoft.com/office/drawing/2014/main" id="{2B7D7F20-84E1-49C2-AB77-FE99538C3B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69" name="Drop Down 4" hidden="1">
          <a:extLst>
            <a:ext uri="{63B3BB69-23CF-44E3-9099-C40C66FF867C}">
              <a14:compatExt xmlns:a14="http://schemas.microsoft.com/office/drawing/2010/main" spid="_x0000_s2052"/>
            </a:ext>
            <a:ext uri="{FF2B5EF4-FFF2-40B4-BE49-F238E27FC236}">
              <a16:creationId xmlns:a16="http://schemas.microsoft.com/office/drawing/2014/main" id="{C77C3131-82EB-4609-8F31-6CCDD505676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70" name="Drop Down 4" hidden="1">
          <a:extLst>
            <a:ext uri="{63B3BB69-23CF-44E3-9099-C40C66FF867C}">
              <a14:compatExt xmlns:a14="http://schemas.microsoft.com/office/drawing/2010/main" spid="_x0000_s2052"/>
            </a:ext>
            <a:ext uri="{FF2B5EF4-FFF2-40B4-BE49-F238E27FC236}">
              <a16:creationId xmlns:a16="http://schemas.microsoft.com/office/drawing/2014/main" id="{ECF8A605-BC82-46ED-BA06-DB6C27C153E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71" name="Drop Down 20" hidden="1">
          <a:extLst>
            <a:ext uri="{63B3BB69-23CF-44E3-9099-C40C66FF867C}">
              <a14:compatExt xmlns:a14="http://schemas.microsoft.com/office/drawing/2010/main" spid="_x0000_s2068"/>
            </a:ext>
            <a:ext uri="{FF2B5EF4-FFF2-40B4-BE49-F238E27FC236}">
              <a16:creationId xmlns:a16="http://schemas.microsoft.com/office/drawing/2014/main" id="{3A27F773-D128-4903-AC57-897FB1C5E85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72" name="Drop Down 24" hidden="1">
          <a:extLst>
            <a:ext uri="{63B3BB69-23CF-44E3-9099-C40C66FF867C}">
              <a14:compatExt xmlns:a14="http://schemas.microsoft.com/office/drawing/2010/main" spid="_x0000_s2072"/>
            </a:ext>
            <a:ext uri="{FF2B5EF4-FFF2-40B4-BE49-F238E27FC236}">
              <a16:creationId xmlns:a16="http://schemas.microsoft.com/office/drawing/2014/main" id="{7BE838E7-D7BB-4160-910F-4E3B48A1668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73" name="Drop Down 4" hidden="1">
          <a:extLst>
            <a:ext uri="{63B3BB69-23CF-44E3-9099-C40C66FF867C}">
              <a14:compatExt xmlns:a14="http://schemas.microsoft.com/office/drawing/2010/main" spid="_x0000_s2052"/>
            </a:ext>
            <a:ext uri="{FF2B5EF4-FFF2-40B4-BE49-F238E27FC236}">
              <a16:creationId xmlns:a16="http://schemas.microsoft.com/office/drawing/2014/main" id="{31304D96-2E1F-4ED1-AB00-9FCB635335D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74" name="Drop Down 4" hidden="1">
          <a:extLst>
            <a:ext uri="{63B3BB69-23CF-44E3-9099-C40C66FF867C}">
              <a14:compatExt xmlns:a14="http://schemas.microsoft.com/office/drawing/2010/main" spid="_x0000_s2052"/>
            </a:ext>
            <a:ext uri="{FF2B5EF4-FFF2-40B4-BE49-F238E27FC236}">
              <a16:creationId xmlns:a16="http://schemas.microsoft.com/office/drawing/2014/main" id="{7D84FF12-6436-4A48-A446-01234D2A49F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75" name="Drop Down 4" hidden="1">
          <a:extLst>
            <a:ext uri="{63B3BB69-23CF-44E3-9099-C40C66FF867C}">
              <a14:compatExt xmlns:a14="http://schemas.microsoft.com/office/drawing/2010/main" spid="_x0000_s2052"/>
            </a:ext>
            <a:ext uri="{FF2B5EF4-FFF2-40B4-BE49-F238E27FC236}">
              <a16:creationId xmlns:a16="http://schemas.microsoft.com/office/drawing/2014/main" id="{51C98C5F-F00B-479A-A76B-550D609C824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76" name="Drop Down 4" hidden="1">
          <a:extLst>
            <a:ext uri="{63B3BB69-23CF-44E3-9099-C40C66FF867C}">
              <a14:compatExt xmlns:a14="http://schemas.microsoft.com/office/drawing/2010/main" spid="_x0000_s2052"/>
            </a:ext>
            <a:ext uri="{FF2B5EF4-FFF2-40B4-BE49-F238E27FC236}">
              <a16:creationId xmlns:a16="http://schemas.microsoft.com/office/drawing/2014/main" id="{8CDF795D-B01A-406B-A52C-D6E31037AF7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77" name="Drop Down 4" hidden="1">
          <a:extLst>
            <a:ext uri="{63B3BB69-23CF-44E3-9099-C40C66FF867C}">
              <a14:compatExt xmlns:a14="http://schemas.microsoft.com/office/drawing/2010/main" spid="_x0000_s2052"/>
            </a:ext>
            <a:ext uri="{FF2B5EF4-FFF2-40B4-BE49-F238E27FC236}">
              <a16:creationId xmlns:a16="http://schemas.microsoft.com/office/drawing/2014/main" id="{4E22347F-371F-4B47-8C98-ABE7329FB6F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78" name="Drop Down 20" hidden="1">
          <a:extLst>
            <a:ext uri="{63B3BB69-23CF-44E3-9099-C40C66FF867C}">
              <a14:compatExt xmlns:a14="http://schemas.microsoft.com/office/drawing/2010/main" spid="_x0000_s2068"/>
            </a:ext>
            <a:ext uri="{FF2B5EF4-FFF2-40B4-BE49-F238E27FC236}">
              <a16:creationId xmlns:a16="http://schemas.microsoft.com/office/drawing/2014/main" id="{2705EB6C-10B2-4B75-9584-45EE38F5A62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79" name="Drop Down 24" hidden="1">
          <a:extLst>
            <a:ext uri="{63B3BB69-23CF-44E3-9099-C40C66FF867C}">
              <a14:compatExt xmlns:a14="http://schemas.microsoft.com/office/drawing/2010/main" spid="_x0000_s2072"/>
            </a:ext>
            <a:ext uri="{FF2B5EF4-FFF2-40B4-BE49-F238E27FC236}">
              <a16:creationId xmlns:a16="http://schemas.microsoft.com/office/drawing/2014/main" id="{FF74DD99-6B50-4E4D-8631-A54D2BF2EC4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80" name="Drop Down 4" hidden="1">
          <a:extLst>
            <a:ext uri="{63B3BB69-23CF-44E3-9099-C40C66FF867C}">
              <a14:compatExt xmlns:a14="http://schemas.microsoft.com/office/drawing/2010/main" spid="_x0000_s2052"/>
            </a:ext>
            <a:ext uri="{FF2B5EF4-FFF2-40B4-BE49-F238E27FC236}">
              <a16:creationId xmlns:a16="http://schemas.microsoft.com/office/drawing/2014/main" id="{3C9B51A8-007A-4678-AF7D-817DB385485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81" name="Drop Down 4" hidden="1">
          <a:extLst>
            <a:ext uri="{63B3BB69-23CF-44E3-9099-C40C66FF867C}">
              <a14:compatExt xmlns:a14="http://schemas.microsoft.com/office/drawing/2010/main" spid="_x0000_s2052"/>
            </a:ext>
            <a:ext uri="{FF2B5EF4-FFF2-40B4-BE49-F238E27FC236}">
              <a16:creationId xmlns:a16="http://schemas.microsoft.com/office/drawing/2014/main" id="{00D786B8-1DBF-43BA-A7E0-F953C19A33E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82" name="Drop Down 4" hidden="1">
          <a:extLst>
            <a:ext uri="{63B3BB69-23CF-44E3-9099-C40C66FF867C}">
              <a14:compatExt xmlns:a14="http://schemas.microsoft.com/office/drawing/2010/main" spid="_x0000_s2052"/>
            </a:ext>
            <a:ext uri="{FF2B5EF4-FFF2-40B4-BE49-F238E27FC236}">
              <a16:creationId xmlns:a16="http://schemas.microsoft.com/office/drawing/2014/main" id="{EC683CCE-05B6-4991-AE64-1A908D3B64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83" name="Drop Down 4" hidden="1">
          <a:extLst>
            <a:ext uri="{63B3BB69-23CF-44E3-9099-C40C66FF867C}">
              <a14:compatExt xmlns:a14="http://schemas.microsoft.com/office/drawing/2010/main" spid="_x0000_s2052"/>
            </a:ext>
            <a:ext uri="{FF2B5EF4-FFF2-40B4-BE49-F238E27FC236}">
              <a16:creationId xmlns:a16="http://schemas.microsoft.com/office/drawing/2014/main" id="{83DF1CC1-C28B-447E-9D32-0DA9E5429E7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84" name="Drop Down 4" hidden="1">
          <a:extLst>
            <a:ext uri="{63B3BB69-23CF-44E3-9099-C40C66FF867C}">
              <a14:compatExt xmlns:a14="http://schemas.microsoft.com/office/drawing/2010/main" spid="_x0000_s2052"/>
            </a:ext>
            <a:ext uri="{FF2B5EF4-FFF2-40B4-BE49-F238E27FC236}">
              <a16:creationId xmlns:a16="http://schemas.microsoft.com/office/drawing/2014/main" id="{6ADAF545-D26C-4726-ABBF-AB8AA4381F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85" name="Drop Down 20" hidden="1">
          <a:extLst>
            <a:ext uri="{63B3BB69-23CF-44E3-9099-C40C66FF867C}">
              <a14:compatExt xmlns:a14="http://schemas.microsoft.com/office/drawing/2010/main" spid="_x0000_s2068"/>
            </a:ext>
            <a:ext uri="{FF2B5EF4-FFF2-40B4-BE49-F238E27FC236}">
              <a16:creationId xmlns:a16="http://schemas.microsoft.com/office/drawing/2014/main" id="{0813C5D9-7344-4BC1-90D3-E22C98120CA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86" name="Drop Down 24" hidden="1">
          <a:extLst>
            <a:ext uri="{63B3BB69-23CF-44E3-9099-C40C66FF867C}">
              <a14:compatExt xmlns:a14="http://schemas.microsoft.com/office/drawing/2010/main" spid="_x0000_s2072"/>
            </a:ext>
            <a:ext uri="{FF2B5EF4-FFF2-40B4-BE49-F238E27FC236}">
              <a16:creationId xmlns:a16="http://schemas.microsoft.com/office/drawing/2014/main" id="{CE3094CB-CBC3-4D04-AE1F-22A37D2B94A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87" name="Drop Down 4" hidden="1">
          <a:extLst>
            <a:ext uri="{63B3BB69-23CF-44E3-9099-C40C66FF867C}">
              <a14:compatExt xmlns:a14="http://schemas.microsoft.com/office/drawing/2010/main" spid="_x0000_s2052"/>
            </a:ext>
            <a:ext uri="{FF2B5EF4-FFF2-40B4-BE49-F238E27FC236}">
              <a16:creationId xmlns:a16="http://schemas.microsoft.com/office/drawing/2014/main" id="{04CEF864-39F0-4E50-ADFE-94995D78825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88" name="Drop Down 4" hidden="1">
          <a:extLst>
            <a:ext uri="{63B3BB69-23CF-44E3-9099-C40C66FF867C}">
              <a14:compatExt xmlns:a14="http://schemas.microsoft.com/office/drawing/2010/main" spid="_x0000_s2052"/>
            </a:ext>
            <a:ext uri="{FF2B5EF4-FFF2-40B4-BE49-F238E27FC236}">
              <a16:creationId xmlns:a16="http://schemas.microsoft.com/office/drawing/2014/main" id="{8C04946D-124E-4E29-BE9C-15F81FCEB9A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89" name="Drop Down 4" hidden="1">
          <a:extLst>
            <a:ext uri="{63B3BB69-23CF-44E3-9099-C40C66FF867C}">
              <a14:compatExt xmlns:a14="http://schemas.microsoft.com/office/drawing/2010/main" spid="_x0000_s2052"/>
            </a:ext>
            <a:ext uri="{FF2B5EF4-FFF2-40B4-BE49-F238E27FC236}">
              <a16:creationId xmlns:a16="http://schemas.microsoft.com/office/drawing/2014/main" id="{8E6FC22E-DF53-4C36-96A9-A41E85D5EA5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90" name="Drop Down 4" hidden="1">
          <a:extLst>
            <a:ext uri="{63B3BB69-23CF-44E3-9099-C40C66FF867C}">
              <a14:compatExt xmlns:a14="http://schemas.microsoft.com/office/drawing/2010/main" spid="_x0000_s2052"/>
            </a:ext>
            <a:ext uri="{FF2B5EF4-FFF2-40B4-BE49-F238E27FC236}">
              <a16:creationId xmlns:a16="http://schemas.microsoft.com/office/drawing/2014/main" id="{0B8C3CE7-0AAF-4DC5-B415-9FBEB819C5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91" name="Drop Down 4" hidden="1">
          <a:extLst>
            <a:ext uri="{63B3BB69-23CF-44E3-9099-C40C66FF867C}">
              <a14:compatExt xmlns:a14="http://schemas.microsoft.com/office/drawing/2010/main" spid="_x0000_s2052"/>
            </a:ext>
            <a:ext uri="{FF2B5EF4-FFF2-40B4-BE49-F238E27FC236}">
              <a16:creationId xmlns:a16="http://schemas.microsoft.com/office/drawing/2014/main" id="{0910A333-3689-4486-B13D-E9B670106E1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92" name="Drop Down 20" hidden="1">
          <a:extLst>
            <a:ext uri="{63B3BB69-23CF-44E3-9099-C40C66FF867C}">
              <a14:compatExt xmlns:a14="http://schemas.microsoft.com/office/drawing/2010/main" spid="_x0000_s2068"/>
            </a:ext>
            <a:ext uri="{FF2B5EF4-FFF2-40B4-BE49-F238E27FC236}">
              <a16:creationId xmlns:a16="http://schemas.microsoft.com/office/drawing/2014/main" id="{3E8F4F3D-CD6C-409E-B6C0-BAF573635E9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193" name="Drop Down 24" hidden="1">
          <a:extLst>
            <a:ext uri="{63B3BB69-23CF-44E3-9099-C40C66FF867C}">
              <a14:compatExt xmlns:a14="http://schemas.microsoft.com/office/drawing/2010/main" spid="_x0000_s2072"/>
            </a:ext>
            <a:ext uri="{FF2B5EF4-FFF2-40B4-BE49-F238E27FC236}">
              <a16:creationId xmlns:a16="http://schemas.microsoft.com/office/drawing/2014/main" id="{457FF548-A69B-47DA-9625-486570F7163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94" name="Drop Down 4" hidden="1">
          <a:extLst>
            <a:ext uri="{63B3BB69-23CF-44E3-9099-C40C66FF867C}">
              <a14:compatExt xmlns:a14="http://schemas.microsoft.com/office/drawing/2010/main" spid="_x0000_s2052"/>
            </a:ext>
            <a:ext uri="{FF2B5EF4-FFF2-40B4-BE49-F238E27FC236}">
              <a16:creationId xmlns:a16="http://schemas.microsoft.com/office/drawing/2014/main" id="{7C7B1324-9723-4CEA-A88E-EC857006A2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95" name="Drop Down 4" hidden="1">
          <a:extLst>
            <a:ext uri="{63B3BB69-23CF-44E3-9099-C40C66FF867C}">
              <a14:compatExt xmlns:a14="http://schemas.microsoft.com/office/drawing/2010/main" spid="_x0000_s2052"/>
            </a:ext>
            <a:ext uri="{FF2B5EF4-FFF2-40B4-BE49-F238E27FC236}">
              <a16:creationId xmlns:a16="http://schemas.microsoft.com/office/drawing/2014/main" id="{49946C50-18F4-4620-A187-27E30025FE9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96" name="Drop Down 4" hidden="1">
          <a:extLst>
            <a:ext uri="{63B3BB69-23CF-44E3-9099-C40C66FF867C}">
              <a14:compatExt xmlns:a14="http://schemas.microsoft.com/office/drawing/2010/main" spid="_x0000_s2052"/>
            </a:ext>
            <a:ext uri="{FF2B5EF4-FFF2-40B4-BE49-F238E27FC236}">
              <a16:creationId xmlns:a16="http://schemas.microsoft.com/office/drawing/2014/main" id="{E6E5FE4F-050A-4C41-83A8-2BF3FAEC5CF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197" name="Drop Down 4" hidden="1">
          <a:extLst>
            <a:ext uri="{63B3BB69-23CF-44E3-9099-C40C66FF867C}">
              <a14:compatExt xmlns:a14="http://schemas.microsoft.com/office/drawing/2010/main" spid="_x0000_s2052"/>
            </a:ext>
            <a:ext uri="{FF2B5EF4-FFF2-40B4-BE49-F238E27FC236}">
              <a16:creationId xmlns:a16="http://schemas.microsoft.com/office/drawing/2014/main" id="{405D13F0-9622-489F-9BA1-BF31AE4161A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198" name="Drop Down 4" hidden="1">
          <a:extLst>
            <a:ext uri="{63B3BB69-23CF-44E3-9099-C40C66FF867C}">
              <a14:compatExt xmlns:a14="http://schemas.microsoft.com/office/drawing/2010/main" spid="_x0000_s2052"/>
            </a:ext>
            <a:ext uri="{FF2B5EF4-FFF2-40B4-BE49-F238E27FC236}">
              <a16:creationId xmlns:a16="http://schemas.microsoft.com/office/drawing/2014/main" id="{C11BA253-A916-45D1-A83E-4569A884356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199" name="Drop Down 20" hidden="1">
          <a:extLst>
            <a:ext uri="{63B3BB69-23CF-44E3-9099-C40C66FF867C}">
              <a14:compatExt xmlns:a14="http://schemas.microsoft.com/office/drawing/2010/main" spid="_x0000_s2068"/>
            </a:ext>
            <a:ext uri="{FF2B5EF4-FFF2-40B4-BE49-F238E27FC236}">
              <a16:creationId xmlns:a16="http://schemas.microsoft.com/office/drawing/2014/main" id="{1DB145DE-AC0A-46D7-BD31-1DDD40D9723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00" name="Drop Down 24" hidden="1">
          <a:extLst>
            <a:ext uri="{63B3BB69-23CF-44E3-9099-C40C66FF867C}">
              <a14:compatExt xmlns:a14="http://schemas.microsoft.com/office/drawing/2010/main" spid="_x0000_s2072"/>
            </a:ext>
            <a:ext uri="{FF2B5EF4-FFF2-40B4-BE49-F238E27FC236}">
              <a16:creationId xmlns:a16="http://schemas.microsoft.com/office/drawing/2014/main" id="{6BDBEAF2-CD2B-495A-9936-C518F96118A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01" name="Drop Down 4" hidden="1">
          <a:extLst>
            <a:ext uri="{63B3BB69-23CF-44E3-9099-C40C66FF867C}">
              <a14:compatExt xmlns:a14="http://schemas.microsoft.com/office/drawing/2010/main" spid="_x0000_s2052"/>
            </a:ext>
            <a:ext uri="{FF2B5EF4-FFF2-40B4-BE49-F238E27FC236}">
              <a16:creationId xmlns:a16="http://schemas.microsoft.com/office/drawing/2014/main" id="{892DE601-A8EA-4BD6-83A9-43E7025B1E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02" name="Drop Down 4" hidden="1">
          <a:extLst>
            <a:ext uri="{63B3BB69-23CF-44E3-9099-C40C66FF867C}">
              <a14:compatExt xmlns:a14="http://schemas.microsoft.com/office/drawing/2010/main" spid="_x0000_s2052"/>
            </a:ext>
            <a:ext uri="{FF2B5EF4-FFF2-40B4-BE49-F238E27FC236}">
              <a16:creationId xmlns:a16="http://schemas.microsoft.com/office/drawing/2014/main" id="{98297057-7E62-4D51-9E8D-9A7A8E211F2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03" name="Drop Down 4" hidden="1">
          <a:extLst>
            <a:ext uri="{63B3BB69-23CF-44E3-9099-C40C66FF867C}">
              <a14:compatExt xmlns:a14="http://schemas.microsoft.com/office/drawing/2010/main" spid="_x0000_s2052"/>
            </a:ext>
            <a:ext uri="{FF2B5EF4-FFF2-40B4-BE49-F238E27FC236}">
              <a16:creationId xmlns:a16="http://schemas.microsoft.com/office/drawing/2014/main" id="{F3FB4EAB-9A54-43EB-A499-05B8C6A448A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04" name="Drop Down 4" hidden="1">
          <a:extLst>
            <a:ext uri="{63B3BB69-23CF-44E3-9099-C40C66FF867C}">
              <a14:compatExt xmlns:a14="http://schemas.microsoft.com/office/drawing/2010/main" spid="_x0000_s2052"/>
            </a:ext>
            <a:ext uri="{FF2B5EF4-FFF2-40B4-BE49-F238E27FC236}">
              <a16:creationId xmlns:a16="http://schemas.microsoft.com/office/drawing/2014/main" id="{E6EC3D02-B8F4-44F5-98B5-266EEAD4A06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05" name="Drop Down 4" hidden="1">
          <a:extLst>
            <a:ext uri="{63B3BB69-23CF-44E3-9099-C40C66FF867C}">
              <a14:compatExt xmlns:a14="http://schemas.microsoft.com/office/drawing/2010/main" spid="_x0000_s2052"/>
            </a:ext>
            <a:ext uri="{FF2B5EF4-FFF2-40B4-BE49-F238E27FC236}">
              <a16:creationId xmlns:a16="http://schemas.microsoft.com/office/drawing/2014/main" id="{017E9689-BE08-480C-A19A-4D870B383A0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06" name="Drop Down 20" hidden="1">
          <a:extLst>
            <a:ext uri="{63B3BB69-23CF-44E3-9099-C40C66FF867C}">
              <a14:compatExt xmlns:a14="http://schemas.microsoft.com/office/drawing/2010/main" spid="_x0000_s2068"/>
            </a:ext>
            <a:ext uri="{FF2B5EF4-FFF2-40B4-BE49-F238E27FC236}">
              <a16:creationId xmlns:a16="http://schemas.microsoft.com/office/drawing/2014/main" id="{2A89E5BC-F7DC-4CFC-8184-E65EB8347B7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07" name="Drop Down 24" hidden="1">
          <a:extLst>
            <a:ext uri="{63B3BB69-23CF-44E3-9099-C40C66FF867C}">
              <a14:compatExt xmlns:a14="http://schemas.microsoft.com/office/drawing/2010/main" spid="_x0000_s2072"/>
            </a:ext>
            <a:ext uri="{FF2B5EF4-FFF2-40B4-BE49-F238E27FC236}">
              <a16:creationId xmlns:a16="http://schemas.microsoft.com/office/drawing/2014/main" id="{093E3712-DFD6-4D8C-86C9-C190CC0896A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08" name="Drop Down 4" hidden="1">
          <a:extLst>
            <a:ext uri="{63B3BB69-23CF-44E3-9099-C40C66FF867C}">
              <a14:compatExt xmlns:a14="http://schemas.microsoft.com/office/drawing/2010/main" spid="_x0000_s2052"/>
            </a:ext>
            <a:ext uri="{FF2B5EF4-FFF2-40B4-BE49-F238E27FC236}">
              <a16:creationId xmlns:a16="http://schemas.microsoft.com/office/drawing/2014/main" id="{AECDB3D8-D02D-4B00-AFC1-DB84EDAF710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09" name="Drop Down 4" hidden="1">
          <a:extLst>
            <a:ext uri="{63B3BB69-23CF-44E3-9099-C40C66FF867C}">
              <a14:compatExt xmlns:a14="http://schemas.microsoft.com/office/drawing/2010/main" spid="_x0000_s2052"/>
            </a:ext>
            <a:ext uri="{FF2B5EF4-FFF2-40B4-BE49-F238E27FC236}">
              <a16:creationId xmlns:a16="http://schemas.microsoft.com/office/drawing/2014/main" id="{36D6B31B-BDF4-4992-B966-4EFC130498F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10" name="Drop Down 4" hidden="1">
          <a:extLst>
            <a:ext uri="{63B3BB69-23CF-44E3-9099-C40C66FF867C}">
              <a14:compatExt xmlns:a14="http://schemas.microsoft.com/office/drawing/2010/main" spid="_x0000_s2052"/>
            </a:ext>
            <a:ext uri="{FF2B5EF4-FFF2-40B4-BE49-F238E27FC236}">
              <a16:creationId xmlns:a16="http://schemas.microsoft.com/office/drawing/2014/main" id="{67E6D585-2A48-46C5-B9BD-FD521E82F68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11" name="Drop Down 4" hidden="1">
          <a:extLst>
            <a:ext uri="{63B3BB69-23CF-44E3-9099-C40C66FF867C}">
              <a14:compatExt xmlns:a14="http://schemas.microsoft.com/office/drawing/2010/main" spid="_x0000_s2052"/>
            </a:ext>
            <a:ext uri="{FF2B5EF4-FFF2-40B4-BE49-F238E27FC236}">
              <a16:creationId xmlns:a16="http://schemas.microsoft.com/office/drawing/2014/main" id="{56251FAA-DCB3-4E92-908D-71D26A63F20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12" name="Drop Down 4" hidden="1">
          <a:extLst>
            <a:ext uri="{63B3BB69-23CF-44E3-9099-C40C66FF867C}">
              <a14:compatExt xmlns:a14="http://schemas.microsoft.com/office/drawing/2010/main" spid="_x0000_s2052"/>
            </a:ext>
            <a:ext uri="{FF2B5EF4-FFF2-40B4-BE49-F238E27FC236}">
              <a16:creationId xmlns:a16="http://schemas.microsoft.com/office/drawing/2014/main" id="{727B60BB-B1FA-4BD2-BC39-5A4E47F497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13" name="Drop Down 20" hidden="1">
          <a:extLst>
            <a:ext uri="{63B3BB69-23CF-44E3-9099-C40C66FF867C}">
              <a14:compatExt xmlns:a14="http://schemas.microsoft.com/office/drawing/2010/main" spid="_x0000_s2068"/>
            </a:ext>
            <a:ext uri="{FF2B5EF4-FFF2-40B4-BE49-F238E27FC236}">
              <a16:creationId xmlns:a16="http://schemas.microsoft.com/office/drawing/2014/main" id="{2B675D5C-4D67-4BBD-937F-DC10E60384D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14" name="Drop Down 24" hidden="1">
          <a:extLst>
            <a:ext uri="{63B3BB69-23CF-44E3-9099-C40C66FF867C}">
              <a14:compatExt xmlns:a14="http://schemas.microsoft.com/office/drawing/2010/main" spid="_x0000_s2072"/>
            </a:ext>
            <a:ext uri="{FF2B5EF4-FFF2-40B4-BE49-F238E27FC236}">
              <a16:creationId xmlns:a16="http://schemas.microsoft.com/office/drawing/2014/main" id="{1B566A9E-4776-4831-9D05-9C5CD570407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15" name="Drop Down 4" hidden="1">
          <a:extLst>
            <a:ext uri="{63B3BB69-23CF-44E3-9099-C40C66FF867C}">
              <a14:compatExt xmlns:a14="http://schemas.microsoft.com/office/drawing/2010/main" spid="_x0000_s2052"/>
            </a:ext>
            <a:ext uri="{FF2B5EF4-FFF2-40B4-BE49-F238E27FC236}">
              <a16:creationId xmlns:a16="http://schemas.microsoft.com/office/drawing/2014/main" id="{8F2E0066-2B31-4666-8C17-C62954DEE13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16" name="Drop Down 4" hidden="1">
          <a:extLst>
            <a:ext uri="{63B3BB69-23CF-44E3-9099-C40C66FF867C}">
              <a14:compatExt xmlns:a14="http://schemas.microsoft.com/office/drawing/2010/main" spid="_x0000_s2052"/>
            </a:ext>
            <a:ext uri="{FF2B5EF4-FFF2-40B4-BE49-F238E27FC236}">
              <a16:creationId xmlns:a16="http://schemas.microsoft.com/office/drawing/2014/main" id="{B7337571-2620-4ED0-9C3E-7E323B292C4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17" name="Drop Down 4" hidden="1">
          <a:extLst>
            <a:ext uri="{63B3BB69-23CF-44E3-9099-C40C66FF867C}">
              <a14:compatExt xmlns:a14="http://schemas.microsoft.com/office/drawing/2010/main" spid="_x0000_s2052"/>
            </a:ext>
            <a:ext uri="{FF2B5EF4-FFF2-40B4-BE49-F238E27FC236}">
              <a16:creationId xmlns:a16="http://schemas.microsoft.com/office/drawing/2014/main" id="{4E1FA326-2140-4CEA-865A-C320333D54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18" name="Drop Down 4" hidden="1">
          <a:extLst>
            <a:ext uri="{63B3BB69-23CF-44E3-9099-C40C66FF867C}">
              <a14:compatExt xmlns:a14="http://schemas.microsoft.com/office/drawing/2010/main" spid="_x0000_s2052"/>
            </a:ext>
            <a:ext uri="{FF2B5EF4-FFF2-40B4-BE49-F238E27FC236}">
              <a16:creationId xmlns:a16="http://schemas.microsoft.com/office/drawing/2014/main" id="{9781D458-9C17-4F96-A1DB-1AA83D320E8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19" name="Drop Down 4" hidden="1">
          <a:extLst>
            <a:ext uri="{63B3BB69-23CF-44E3-9099-C40C66FF867C}">
              <a14:compatExt xmlns:a14="http://schemas.microsoft.com/office/drawing/2010/main" spid="_x0000_s2052"/>
            </a:ext>
            <a:ext uri="{FF2B5EF4-FFF2-40B4-BE49-F238E27FC236}">
              <a16:creationId xmlns:a16="http://schemas.microsoft.com/office/drawing/2014/main" id="{0267BDE4-9C5C-429F-9FAA-9A95E271988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20" name="Drop Down 20" hidden="1">
          <a:extLst>
            <a:ext uri="{63B3BB69-23CF-44E3-9099-C40C66FF867C}">
              <a14:compatExt xmlns:a14="http://schemas.microsoft.com/office/drawing/2010/main" spid="_x0000_s2068"/>
            </a:ext>
            <a:ext uri="{FF2B5EF4-FFF2-40B4-BE49-F238E27FC236}">
              <a16:creationId xmlns:a16="http://schemas.microsoft.com/office/drawing/2014/main" id="{82E8A935-B5A2-4AC7-9D1A-0F7852B495A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21" name="Drop Down 24" hidden="1">
          <a:extLst>
            <a:ext uri="{63B3BB69-23CF-44E3-9099-C40C66FF867C}">
              <a14:compatExt xmlns:a14="http://schemas.microsoft.com/office/drawing/2010/main" spid="_x0000_s2072"/>
            </a:ext>
            <a:ext uri="{FF2B5EF4-FFF2-40B4-BE49-F238E27FC236}">
              <a16:creationId xmlns:a16="http://schemas.microsoft.com/office/drawing/2014/main" id="{F0A2F69A-C31B-42C4-B3EC-E90F92B2382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22" name="Drop Down 4" hidden="1">
          <a:extLst>
            <a:ext uri="{63B3BB69-23CF-44E3-9099-C40C66FF867C}">
              <a14:compatExt xmlns:a14="http://schemas.microsoft.com/office/drawing/2010/main" spid="_x0000_s2052"/>
            </a:ext>
            <a:ext uri="{FF2B5EF4-FFF2-40B4-BE49-F238E27FC236}">
              <a16:creationId xmlns:a16="http://schemas.microsoft.com/office/drawing/2014/main" id="{9F9F1952-7848-4D18-B308-82D9CEB349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23" name="Drop Down 4" hidden="1">
          <a:extLst>
            <a:ext uri="{63B3BB69-23CF-44E3-9099-C40C66FF867C}">
              <a14:compatExt xmlns:a14="http://schemas.microsoft.com/office/drawing/2010/main" spid="_x0000_s2052"/>
            </a:ext>
            <a:ext uri="{FF2B5EF4-FFF2-40B4-BE49-F238E27FC236}">
              <a16:creationId xmlns:a16="http://schemas.microsoft.com/office/drawing/2014/main" id="{F297B91A-22AC-41C0-A8B2-8B197814147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24" name="Drop Down 4" hidden="1">
          <a:extLst>
            <a:ext uri="{63B3BB69-23CF-44E3-9099-C40C66FF867C}">
              <a14:compatExt xmlns:a14="http://schemas.microsoft.com/office/drawing/2010/main" spid="_x0000_s2052"/>
            </a:ext>
            <a:ext uri="{FF2B5EF4-FFF2-40B4-BE49-F238E27FC236}">
              <a16:creationId xmlns:a16="http://schemas.microsoft.com/office/drawing/2014/main" id="{BA0909F1-E5EC-4050-A64E-EC9C29C870F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25" name="Drop Down 4" hidden="1">
          <a:extLst>
            <a:ext uri="{63B3BB69-23CF-44E3-9099-C40C66FF867C}">
              <a14:compatExt xmlns:a14="http://schemas.microsoft.com/office/drawing/2010/main" spid="_x0000_s2052"/>
            </a:ext>
            <a:ext uri="{FF2B5EF4-FFF2-40B4-BE49-F238E27FC236}">
              <a16:creationId xmlns:a16="http://schemas.microsoft.com/office/drawing/2014/main" id="{A9EAE50B-F938-48F2-B9D1-15AFE9574E1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26" name="Drop Down 4" hidden="1">
          <a:extLst>
            <a:ext uri="{63B3BB69-23CF-44E3-9099-C40C66FF867C}">
              <a14:compatExt xmlns:a14="http://schemas.microsoft.com/office/drawing/2010/main" spid="_x0000_s2052"/>
            </a:ext>
            <a:ext uri="{FF2B5EF4-FFF2-40B4-BE49-F238E27FC236}">
              <a16:creationId xmlns:a16="http://schemas.microsoft.com/office/drawing/2014/main" id="{E31FC17D-7201-4F25-A752-B25BAE26053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27" name="Drop Down 20" hidden="1">
          <a:extLst>
            <a:ext uri="{63B3BB69-23CF-44E3-9099-C40C66FF867C}">
              <a14:compatExt xmlns:a14="http://schemas.microsoft.com/office/drawing/2010/main" spid="_x0000_s2068"/>
            </a:ext>
            <a:ext uri="{FF2B5EF4-FFF2-40B4-BE49-F238E27FC236}">
              <a16:creationId xmlns:a16="http://schemas.microsoft.com/office/drawing/2014/main" id="{E2518694-A321-44D5-8C58-03FB1945744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28" name="Drop Down 24" hidden="1">
          <a:extLst>
            <a:ext uri="{63B3BB69-23CF-44E3-9099-C40C66FF867C}">
              <a14:compatExt xmlns:a14="http://schemas.microsoft.com/office/drawing/2010/main" spid="_x0000_s2072"/>
            </a:ext>
            <a:ext uri="{FF2B5EF4-FFF2-40B4-BE49-F238E27FC236}">
              <a16:creationId xmlns:a16="http://schemas.microsoft.com/office/drawing/2014/main" id="{61AD994B-D2C7-415E-B9B4-04E50A33F3A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29" name="Drop Down 4" hidden="1">
          <a:extLst>
            <a:ext uri="{63B3BB69-23CF-44E3-9099-C40C66FF867C}">
              <a14:compatExt xmlns:a14="http://schemas.microsoft.com/office/drawing/2010/main" spid="_x0000_s2052"/>
            </a:ext>
            <a:ext uri="{FF2B5EF4-FFF2-40B4-BE49-F238E27FC236}">
              <a16:creationId xmlns:a16="http://schemas.microsoft.com/office/drawing/2014/main" id="{DF2CF226-22A0-4B0C-B65D-8678336F22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30" name="Drop Down 4" hidden="1">
          <a:extLst>
            <a:ext uri="{63B3BB69-23CF-44E3-9099-C40C66FF867C}">
              <a14:compatExt xmlns:a14="http://schemas.microsoft.com/office/drawing/2010/main" spid="_x0000_s2052"/>
            </a:ext>
            <a:ext uri="{FF2B5EF4-FFF2-40B4-BE49-F238E27FC236}">
              <a16:creationId xmlns:a16="http://schemas.microsoft.com/office/drawing/2014/main" id="{2AE9D02E-77F9-446C-B636-1330B000D28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31" name="Drop Down 4" hidden="1">
          <a:extLst>
            <a:ext uri="{63B3BB69-23CF-44E3-9099-C40C66FF867C}">
              <a14:compatExt xmlns:a14="http://schemas.microsoft.com/office/drawing/2010/main" spid="_x0000_s2052"/>
            </a:ext>
            <a:ext uri="{FF2B5EF4-FFF2-40B4-BE49-F238E27FC236}">
              <a16:creationId xmlns:a16="http://schemas.microsoft.com/office/drawing/2014/main" id="{F3D35A10-BE99-47F3-A2B2-48B6264C71E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32" name="Drop Down 4" hidden="1">
          <a:extLst>
            <a:ext uri="{63B3BB69-23CF-44E3-9099-C40C66FF867C}">
              <a14:compatExt xmlns:a14="http://schemas.microsoft.com/office/drawing/2010/main" spid="_x0000_s2052"/>
            </a:ext>
            <a:ext uri="{FF2B5EF4-FFF2-40B4-BE49-F238E27FC236}">
              <a16:creationId xmlns:a16="http://schemas.microsoft.com/office/drawing/2014/main" id="{7DDB3ECB-E490-4B3D-BF9C-B45E1388799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33" name="Drop Down 4" hidden="1">
          <a:extLst>
            <a:ext uri="{63B3BB69-23CF-44E3-9099-C40C66FF867C}">
              <a14:compatExt xmlns:a14="http://schemas.microsoft.com/office/drawing/2010/main" spid="_x0000_s2052"/>
            </a:ext>
            <a:ext uri="{FF2B5EF4-FFF2-40B4-BE49-F238E27FC236}">
              <a16:creationId xmlns:a16="http://schemas.microsoft.com/office/drawing/2014/main" id="{9F7C233E-4E2D-4A6F-987F-5DF5919D00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34" name="Drop Down 20" hidden="1">
          <a:extLst>
            <a:ext uri="{63B3BB69-23CF-44E3-9099-C40C66FF867C}">
              <a14:compatExt xmlns:a14="http://schemas.microsoft.com/office/drawing/2010/main" spid="_x0000_s2068"/>
            </a:ext>
            <a:ext uri="{FF2B5EF4-FFF2-40B4-BE49-F238E27FC236}">
              <a16:creationId xmlns:a16="http://schemas.microsoft.com/office/drawing/2014/main" id="{BF83C49C-718F-43FC-9045-EBF911E02FD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35" name="Drop Down 24" hidden="1">
          <a:extLst>
            <a:ext uri="{63B3BB69-23CF-44E3-9099-C40C66FF867C}">
              <a14:compatExt xmlns:a14="http://schemas.microsoft.com/office/drawing/2010/main" spid="_x0000_s2072"/>
            </a:ext>
            <a:ext uri="{FF2B5EF4-FFF2-40B4-BE49-F238E27FC236}">
              <a16:creationId xmlns:a16="http://schemas.microsoft.com/office/drawing/2014/main" id="{8C3EBF7B-653B-4632-9D1D-8A05E305116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36" name="Drop Down 4" hidden="1">
          <a:extLst>
            <a:ext uri="{63B3BB69-23CF-44E3-9099-C40C66FF867C}">
              <a14:compatExt xmlns:a14="http://schemas.microsoft.com/office/drawing/2010/main" spid="_x0000_s2052"/>
            </a:ext>
            <a:ext uri="{FF2B5EF4-FFF2-40B4-BE49-F238E27FC236}">
              <a16:creationId xmlns:a16="http://schemas.microsoft.com/office/drawing/2014/main" id="{5A3198C2-4A08-48A1-B7EB-F45E21CA74E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37" name="Drop Down 4" hidden="1">
          <a:extLst>
            <a:ext uri="{63B3BB69-23CF-44E3-9099-C40C66FF867C}">
              <a14:compatExt xmlns:a14="http://schemas.microsoft.com/office/drawing/2010/main" spid="_x0000_s2052"/>
            </a:ext>
            <a:ext uri="{FF2B5EF4-FFF2-40B4-BE49-F238E27FC236}">
              <a16:creationId xmlns:a16="http://schemas.microsoft.com/office/drawing/2014/main" id="{09EB92CA-A800-4BA9-A607-2C6442CFF86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38" name="Drop Down 4" hidden="1">
          <a:extLst>
            <a:ext uri="{63B3BB69-23CF-44E3-9099-C40C66FF867C}">
              <a14:compatExt xmlns:a14="http://schemas.microsoft.com/office/drawing/2010/main" spid="_x0000_s2052"/>
            </a:ext>
            <a:ext uri="{FF2B5EF4-FFF2-40B4-BE49-F238E27FC236}">
              <a16:creationId xmlns:a16="http://schemas.microsoft.com/office/drawing/2014/main" id="{EAFCD72F-138D-41A1-9A53-412BA1EC3C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39" name="Drop Down 4" hidden="1">
          <a:extLst>
            <a:ext uri="{63B3BB69-23CF-44E3-9099-C40C66FF867C}">
              <a14:compatExt xmlns:a14="http://schemas.microsoft.com/office/drawing/2010/main" spid="_x0000_s2052"/>
            </a:ext>
            <a:ext uri="{FF2B5EF4-FFF2-40B4-BE49-F238E27FC236}">
              <a16:creationId xmlns:a16="http://schemas.microsoft.com/office/drawing/2014/main" id="{A4B524AB-2373-46B9-8E17-49278133A90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40" name="Drop Down 4" hidden="1">
          <a:extLst>
            <a:ext uri="{63B3BB69-23CF-44E3-9099-C40C66FF867C}">
              <a14:compatExt xmlns:a14="http://schemas.microsoft.com/office/drawing/2010/main" spid="_x0000_s2052"/>
            </a:ext>
            <a:ext uri="{FF2B5EF4-FFF2-40B4-BE49-F238E27FC236}">
              <a16:creationId xmlns:a16="http://schemas.microsoft.com/office/drawing/2014/main" id="{A1A97778-F287-418D-8383-8F147865254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41" name="Drop Down 20" hidden="1">
          <a:extLst>
            <a:ext uri="{63B3BB69-23CF-44E3-9099-C40C66FF867C}">
              <a14:compatExt xmlns:a14="http://schemas.microsoft.com/office/drawing/2010/main" spid="_x0000_s2068"/>
            </a:ext>
            <a:ext uri="{FF2B5EF4-FFF2-40B4-BE49-F238E27FC236}">
              <a16:creationId xmlns:a16="http://schemas.microsoft.com/office/drawing/2014/main" id="{3E94CE93-3020-4520-B079-77938E05C06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42" name="Drop Down 24" hidden="1">
          <a:extLst>
            <a:ext uri="{63B3BB69-23CF-44E3-9099-C40C66FF867C}">
              <a14:compatExt xmlns:a14="http://schemas.microsoft.com/office/drawing/2010/main" spid="_x0000_s2072"/>
            </a:ext>
            <a:ext uri="{FF2B5EF4-FFF2-40B4-BE49-F238E27FC236}">
              <a16:creationId xmlns:a16="http://schemas.microsoft.com/office/drawing/2014/main" id="{6EEE9575-F6A9-4DCC-B678-E0FFBA7B5AE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43" name="Drop Down 4" hidden="1">
          <a:extLst>
            <a:ext uri="{63B3BB69-23CF-44E3-9099-C40C66FF867C}">
              <a14:compatExt xmlns:a14="http://schemas.microsoft.com/office/drawing/2010/main" spid="_x0000_s2052"/>
            </a:ext>
            <a:ext uri="{FF2B5EF4-FFF2-40B4-BE49-F238E27FC236}">
              <a16:creationId xmlns:a16="http://schemas.microsoft.com/office/drawing/2014/main" id="{7CA8C8B9-B607-46F9-8FE6-467035A12E6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44" name="Drop Down 4" hidden="1">
          <a:extLst>
            <a:ext uri="{63B3BB69-23CF-44E3-9099-C40C66FF867C}">
              <a14:compatExt xmlns:a14="http://schemas.microsoft.com/office/drawing/2010/main" spid="_x0000_s2052"/>
            </a:ext>
            <a:ext uri="{FF2B5EF4-FFF2-40B4-BE49-F238E27FC236}">
              <a16:creationId xmlns:a16="http://schemas.microsoft.com/office/drawing/2014/main" id="{B10BFE3E-6854-496C-9551-CDE6F9494A8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45" name="Drop Down 4" hidden="1">
          <a:extLst>
            <a:ext uri="{63B3BB69-23CF-44E3-9099-C40C66FF867C}">
              <a14:compatExt xmlns:a14="http://schemas.microsoft.com/office/drawing/2010/main" spid="_x0000_s2052"/>
            </a:ext>
            <a:ext uri="{FF2B5EF4-FFF2-40B4-BE49-F238E27FC236}">
              <a16:creationId xmlns:a16="http://schemas.microsoft.com/office/drawing/2014/main" id="{0B0EE281-8087-4FB0-838A-2DCDF758E05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46" name="Drop Down 4" hidden="1">
          <a:extLst>
            <a:ext uri="{63B3BB69-23CF-44E3-9099-C40C66FF867C}">
              <a14:compatExt xmlns:a14="http://schemas.microsoft.com/office/drawing/2010/main" spid="_x0000_s2052"/>
            </a:ext>
            <a:ext uri="{FF2B5EF4-FFF2-40B4-BE49-F238E27FC236}">
              <a16:creationId xmlns:a16="http://schemas.microsoft.com/office/drawing/2014/main" id="{1BDAD89C-2D97-415F-8B03-079F8589F36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47" name="Drop Down 4" hidden="1">
          <a:extLst>
            <a:ext uri="{63B3BB69-23CF-44E3-9099-C40C66FF867C}">
              <a14:compatExt xmlns:a14="http://schemas.microsoft.com/office/drawing/2010/main" spid="_x0000_s2052"/>
            </a:ext>
            <a:ext uri="{FF2B5EF4-FFF2-40B4-BE49-F238E27FC236}">
              <a16:creationId xmlns:a16="http://schemas.microsoft.com/office/drawing/2014/main" id="{C121556B-3E79-43AA-B629-1CEA40CCDC4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48" name="Drop Down 20" hidden="1">
          <a:extLst>
            <a:ext uri="{63B3BB69-23CF-44E3-9099-C40C66FF867C}">
              <a14:compatExt xmlns:a14="http://schemas.microsoft.com/office/drawing/2010/main" spid="_x0000_s2068"/>
            </a:ext>
            <a:ext uri="{FF2B5EF4-FFF2-40B4-BE49-F238E27FC236}">
              <a16:creationId xmlns:a16="http://schemas.microsoft.com/office/drawing/2014/main" id="{C48E8FE1-AC50-45C8-BCED-BF17E38B930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49" name="Drop Down 24" hidden="1">
          <a:extLst>
            <a:ext uri="{63B3BB69-23CF-44E3-9099-C40C66FF867C}">
              <a14:compatExt xmlns:a14="http://schemas.microsoft.com/office/drawing/2010/main" spid="_x0000_s2072"/>
            </a:ext>
            <a:ext uri="{FF2B5EF4-FFF2-40B4-BE49-F238E27FC236}">
              <a16:creationId xmlns:a16="http://schemas.microsoft.com/office/drawing/2014/main" id="{F3ACF024-FFAE-4149-85D2-F76AA40D661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50" name="Drop Down 4" hidden="1">
          <a:extLst>
            <a:ext uri="{63B3BB69-23CF-44E3-9099-C40C66FF867C}">
              <a14:compatExt xmlns:a14="http://schemas.microsoft.com/office/drawing/2010/main" spid="_x0000_s2052"/>
            </a:ext>
            <a:ext uri="{FF2B5EF4-FFF2-40B4-BE49-F238E27FC236}">
              <a16:creationId xmlns:a16="http://schemas.microsoft.com/office/drawing/2014/main" id="{47C150B0-40F9-437C-BE9F-38FC8199CB3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51" name="Drop Down 4" hidden="1">
          <a:extLst>
            <a:ext uri="{63B3BB69-23CF-44E3-9099-C40C66FF867C}">
              <a14:compatExt xmlns:a14="http://schemas.microsoft.com/office/drawing/2010/main" spid="_x0000_s2052"/>
            </a:ext>
            <a:ext uri="{FF2B5EF4-FFF2-40B4-BE49-F238E27FC236}">
              <a16:creationId xmlns:a16="http://schemas.microsoft.com/office/drawing/2014/main" id="{0E5392B0-D329-4C61-AB11-CCAA770FEAF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52" name="Drop Down 4" hidden="1">
          <a:extLst>
            <a:ext uri="{63B3BB69-23CF-44E3-9099-C40C66FF867C}">
              <a14:compatExt xmlns:a14="http://schemas.microsoft.com/office/drawing/2010/main" spid="_x0000_s2052"/>
            </a:ext>
            <a:ext uri="{FF2B5EF4-FFF2-40B4-BE49-F238E27FC236}">
              <a16:creationId xmlns:a16="http://schemas.microsoft.com/office/drawing/2014/main" id="{4182732C-4FDC-4DAB-A6F9-E094ADDF41C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53" name="Drop Down 4" hidden="1">
          <a:extLst>
            <a:ext uri="{63B3BB69-23CF-44E3-9099-C40C66FF867C}">
              <a14:compatExt xmlns:a14="http://schemas.microsoft.com/office/drawing/2010/main" spid="_x0000_s2052"/>
            </a:ext>
            <a:ext uri="{FF2B5EF4-FFF2-40B4-BE49-F238E27FC236}">
              <a16:creationId xmlns:a16="http://schemas.microsoft.com/office/drawing/2014/main" id="{FEE1A36D-A9D0-41DE-922E-E316E54F72D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54" name="Drop Down 4" hidden="1">
          <a:extLst>
            <a:ext uri="{63B3BB69-23CF-44E3-9099-C40C66FF867C}">
              <a14:compatExt xmlns:a14="http://schemas.microsoft.com/office/drawing/2010/main" spid="_x0000_s2052"/>
            </a:ext>
            <a:ext uri="{FF2B5EF4-FFF2-40B4-BE49-F238E27FC236}">
              <a16:creationId xmlns:a16="http://schemas.microsoft.com/office/drawing/2014/main" id="{8724D38C-7390-4963-9FDE-C7DCB079328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55" name="Drop Down 20" hidden="1">
          <a:extLst>
            <a:ext uri="{63B3BB69-23CF-44E3-9099-C40C66FF867C}">
              <a14:compatExt xmlns:a14="http://schemas.microsoft.com/office/drawing/2010/main" spid="_x0000_s2068"/>
            </a:ext>
            <a:ext uri="{FF2B5EF4-FFF2-40B4-BE49-F238E27FC236}">
              <a16:creationId xmlns:a16="http://schemas.microsoft.com/office/drawing/2014/main" id="{AD8A1C0A-293E-49B5-A543-E807166EF28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56" name="Drop Down 24" hidden="1">
          <a:extLst>
            <a:ext uri="{63B3BB69-23CF-44E3-9099-C40C66FF867C}">
              <a14:compatExt xmlns:a14="http://schemas.microsoft.com/office/drawing/2010/main" spid="_x0000_s2072"/>
            </a:ext>
            <a:ext uri="{FF2B5EF4-FFF2-40B4-BE49-F238E27FC236}">
              <a16:creationId xmlns:a16="http://schemas.microsoft.com/office/drawing/2014/main" id="{DB01680D-88CC-4B01-9503-DB31AFBD1D1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57" name="Drop Down 4" hidden="1">
          <a:extLst>
            <a:ext uri="{63B3BB69-23CF-44E3-9099-C40C66FF867C}">
              <a14:compatExt xmlns:a14="http://schemas.microsoft.com/office/drawing/2010/main" spid="_x0000_s2052"/>
            </a:ext>
            <a:ext uri="{FF2B5EF4-FFF2-40B4-BE49-F238E27FC236}">
              <a16:creationId xmlns:a16="http://schemas.microsoft.com/office/drawing/2014/main" id="{F4310A13-61F3-4927-9448-FAF8C29CCBC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58" name="Drop Down 4" hidden="1">
          <a:extLst>
            <a:ext uri="{63B3BB69-23CF-44E3-9099-C40C66FF867C}">
              <a14:compatExt xmlns:a14="http://schemas.microsoft.com/office/drawing/2010/main" spid="_x0000_s2052"/>
            </a:ext>
            <a:ext uri="{FF2B5EF4-FFF2-40B4-BE49-F238E27FC236}">
              <a16:creationId xmlns:a16="http://schemas.microsoft.com/office/drawing/2014/main" id="{68AD4EE1-D62A-4D2A-A638-CF58895C3A7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59" name="Drop Down 4" hidden="1">
          <a:extLst>
            <a:ext uri="{63B3BB69-23CF-44E3-9099-C40C66FF867C}">
              <a14:compatExt xmlns:a14="http://schemas.microsoft.com/office/drawing/2010/main" spid="_x0000_s2052"/>
            </a:ext>
            <a:ext uri="{FF2B5EF4-FFF2-40B4-BE49-F238E27FC236}">
              <a16:creationId xmlns:a16="http://schemas.microsoft.com/office/drawing/2014/main" id="{004352CA-BCAE-4B19-9EB1-E406810275F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60" name="Drop Down 4" hidden="1">
          <a:extLst>
            <a:ext uri="{63B3BB69-23CF-44E3-9099-C40C66FF867C}">
              <a14:compatExt xmlns:a14="http://schemas.microsoft.com/office/drawing/2010/main" spid="_x0000_s2052"/>
            </a:ext>
            <a:ext uri="{FF2B5EF4-FFF2-40B4-BE49-F238E27FC236}">
              <a16:creationId xmlns:a16="http://schemas.microsoft.com/office/drawing/2014/main" id="{AD95F415-1A3C-45DE-8395-98F24A0AC08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61" name="Drop Down 4" hidden="1">
          <a:extLst>
            <a:ext uri="{63B3BB69-23CF-44E3-9099-C40C66FF867C}">
              <a14:compatExt xmlns:a14="http://schemas.microsoft.com/office/drawing/2010/main" spid="_x0000_s2052"/>
            </a:ext>
            <a:ext uri="{FF2B5EF4-FFF2-40B4-BE49-F238E27FC236}">
              <a16:creationId xmlns:a16="http://schemas.microsoft.com/office/drawing/2014/main" id="{F97F7C2F-884E-48FA-826B-7A487845877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62" name="Drop Down 20" hidden="1">
          <a:extLst>
            <a:ext uri="{63B3BB69-23CF-44E3-9099-C40C66FF867C}">
              <a14:compatExt xmlns:a14="http://schemas.microsoft.com/office/drawing/2010/main" spid="_x0000_s2068"/>
            </a:ext>
            <a:ext uri="{FF2B5EF4-FFF2-40B4-BE49-F238E27FC236}">
              <a16:creationId xmlns:a16="http://schemas.microsoft.com/office/drawing/2014/main" id="{AA602FD6-2D68-48B3-9CC2-442899641EF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63" name="Drop Down 24" hidden="1">
          <a:extLst>
            <a:ext uri="{63B3BB69-23CF-44E3-9099-C40C66FF867C}">
              <a14:compatExt xmlns:a14="http://schemas.microsoft.com/office/drawing/2010/main" spid="_x0000_s2072"/>
            </a:ext>
            <a:ext uri="{FF2B5EF4-FFF2-40B4-BE49-F238E27FC236}">
              <a16:creationId xmlns:a16="http://schemas.microsoft.com/office/drawing/2014/main" id="{3214A2EB-4B30-42CE-A894-E246A65D639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64" name="Drop Down 4" hidden="1">
          <a:extLst>
            <a:ext uri="{63B3BB69-23CF-44E3-9099-C40C66FF867C}">
              <a14:compatExt xmlns:a14="http://schemas.microsoft.com/office/drawing/2010/main" spid="_x0000_s2052"/>
            </a:ext>
            <a:ext uri="{FF2B5EF4-FFF2-40B4-BE49-F238E27FC236}">
              <a16:creationId xmlns:a16="http://schemas.microsoft.com/office/drawing/2014/main" id="{2C0828A0-DF09-49B2-A759-A37AF006AB0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65" name="Drop Down 4" hidden="1">
          <a:extLst>
            <a:ext uri="{63B3BB69-23CF-44E3-9099-C40C66FF867C}">
              <a14:compatExt xmlns:a14="http://schemas.microsoft.com/office/drawing/2010/main" spid="_x0000_s2052"/>
            </a:ext>
            <a:ext uri="{FF2B5EF4-FFF2-40B4-BE49-F238E27FC236}">
              <a16:creationId xmlns:a16="http://schemas.microsoft.com/office/drawing/2014/main" id="{EB257DCF-EA09-464F-A777-3B7C00EEA96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66" name="Drop Down 4" hidden="1">
          <a:extLst>
            <a:ext uri="{63B3BB69-23CF-44E3-9099-C40C66FF867C}">
              <a14:compatExt xmlns:a14="http://schemas.microsoft.com/office/drawing/2010/main" spid="_x0000_s2052"/>
            </a:ext>
            <a:ext uri="{FF2B5EF4-FFF2-40B4-BE49-F238E27FC236}">
              <a16:creationId xmlns:a16="http://schemas.microsoft.com/office/drawing/2014/main" id="{7445C9A5-961B-436A-BE60-E3189770CBB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67" name="Drop Down 4" hidden="1">
          <a:extLst>
            <a:ext uri="{63B3BB69-23CF-44E3-9099-C40C66FF867C}">
              <a14:compatExt xmlns:a14="http://schemas.microsoft.com/office/drawing/2010/main" spid="_x0000_s2052"/>
            </a:ext>
            <a:ext uri="{FF2B5EF4-FFF2-40B4-BE49-F238E27FC236}">
              <a16:creationId xmlns:a16="http://schemas.microsoft.com/office/drawing/2014/main" id="{10F96C4E-EC93-4512-8C35-62E33E11BCE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68" name="Drop Down 4" hidden="1">
          <a:extLst>
            <a:ext uri="{63B3BB69-23CF-44E3-9099-C40C66FF867C}">
              <a14:compatExt xmlns:a14="http://schemas.microsoft.com/office/drawing/2010/main" spid="_x0000_s2052"/>
            </a:ext>
            <a:ext uri="{FF2B5EF4-FFF2-40B4-BE49-F238E27FC236}">
              <a16:creationId xmlns:a16="http://schemas.microsoft.com/office/drawing/2014/main" id="{DA1C1CC7-D3E2-4915-BAC0-BFFB67DE73B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69" name="Drop Down 20" hidden="1">
          <a:extLst>
            <a:ext uri="{63B3BB69-23CF-44E3-9099-C40C66FF867C}">
              <a14:compatExt xmlns:a14="http://schemas.microsoft.com/office/drawing/2010/main" spid="_x0000_s2068"/>
            </a:ext>
            <a:ext uri="{FF2B5EF4-FFF2-40B4-BE49-F238E27FC236}">
              <a16:creationId xmlns:a16="http://schemas.microsoft.com/office/drawing/2014/main" id="{A119CD5D-2932-48BF-98EE-75D91CBE479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70" name="Drop Down 24" hidden="1">
          <a:extLst>
            <a:ext uri="{63B3BB69-23CF-44E3-9099-C40C66FF867C}">
              <a14:compatExt xmlns:a14="http://schemas.microsoft.com/office/drawing/2010/main" spid="_x0000_s2072"/>
            </a:ext>
            <a:ext uri="{FF2B5EF4-FFF2-40B4-BE49-F238E27FC236}">
              <a16:creationId xmlns:a16="http://schemas.microsoft.com/office/drawing/2014/main" id="{3064209D-7D35-4EBD-A331-1E184175C58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71" name="Drop Down 4" hidden="1">
          <a:extLst>
            <a:ext uri="{63B3BB69-23CF-44E3-9099-C40C66FF867C}">
              <a14:compatExt xmlns:a14="http://schemas.microsoft.com/office/drawing/2010/main" spid="_x0000_s2052"/>
            </a:ext>
            <a:ext uri="{FF2B5EF4-FFF2-40B4-BE49-F238E27FC236}">
              <a16:creationId xmlns:a16="http://schemas.microsoft.com/office/drawing/2014/main" id="{0BB3DF99-47D2-4E01-850B-524D3C12CE5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72" name="Drop Down 4" hidden="1">
          <a:extLst>
            <a:ext uri="{63B3BB69-23CF-44E3-9099-C40C66FF867C}">
              <a14:compatExt xmlns:a14="http://schemas.microsoft.com/office/drawing/2010/main" spid="_x0000_s2052"/>
            </a:ext>
            <a:ext uri="{FF2B5EF4-FFF2-40B4-BE49-F238E27FC236}">
              <a16:creationId xmlns:a16="http://schemas.microsoft.com/office/drawing/2014/main" id="{74A5D067-7438-4157-8173-F9D7DB61642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73" name="Drop Down 4" hidden="1">
          <a:extLst>
            <a:ext uri="{63B3BB69-23CF-44E3-9099-C40C66FF867C}">
              <a14:compatExt xmlns:a14="http://schemas.microsoft.com/office/drawing/2010/main" spid="_x0000_s2052"/>
            </a:ext>
            <a:ext uri="{FF2B5EF4-FFF2-40B4-BE49-F238E27FC236}">
              <a16:creationId xmlns:a16="http://schemas.microsoft.com/office/drawing/2014/main" id="{0837433E-BE20-4301-B6A2-4980719DB42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74" name="Drop Down 4" hidden="1">
          <a:extLst>
            <a:ext uri="{63B3BB69-23CF-44E3-9099-C40C66FF867C}">
              <a14:compatExt xmlns:a14="http://schemas.microsoft.com/office/drawing/2010/main" spid="_x0000_s2052"/>
            </a:ext>
            <a:ext uri="{FF2B5EF4-FFF2-40B4-BE49-F238E27FC236}">
              <a16:creationId xmlns:a16="http://schemas.microsoft.com/office/drawing/2014/main" id="{950D4527-9425-4E67-9BF7-57B7FCA178C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75" name="Drop Down 4" hidden="1">
          <a:extLst>
            <a:ext uri="{63B3BB69-23CF-44E3-9099-C40C66FF867C}">
              <a14:compatExt xmlns:a14="http://schemas.microsoft.com/office/drawing/2010/main" spid="_x0000_s2052"/>
            </a:ext>
            <a:ext uri="{FF2B5EF4-FFF2-40B4-BE49-F238E27FC236}">
              <a16:creationId xmlns:a16="http://schemas.microsoft.com/office/drawing/2014/main" id="{705A312B-1738-484B-867B-C90654CBF7D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76" name="Drop Down 20" hidden="1">
          <a:extLst>
            <a:ext uri="{63B3BB69-23CF-44E3-9099-C40C66FF867C}">
              <a14:compatExt xmlns:a14="http://schemas.microsoft.com/office/drawing/2010/main" spid="_x0000_s2068"/>
            </a:ext>
            <a:ext uri="{FF2B5EF4-FFF2-40B4-BE49-F238E27FC236}">
              <a16:creationId xmlns:a16="http://schemas.microsoft.com/office/drawing/2014/main" id="{D0496113-E6E1-4143-BD09-3378BB28630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77" name="Drop Down 24" hidden="1">
          <a:extLst>
            <a:ext uri="{63B3BB69-23CF-44E3-9099-C40C66FF867C}">
              <a14:compatExt xmlns:a14="http://schemas.microsoft.com/office/drawing/2010/main" spid="_x0000_s2072"/>
            </a:ext>
            <a:ext uri="{FF2B5EF4-FFF2-40B4-BE49-F238E27FC236}">
              <a16:creationId xmlns:a16="http://schemas.microsoft.com/office/drawing/2014/main" id="{2C7FA71E-D842-4AE7-BB23-D8708738504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78" name="Drop Down 4" hidden="1">
          <a:extLst>
            <a:ext uri="{63B3BB69-23CF-44E3-9099-C40C66FF867C}">
              <a14:compatExt xmlns:a14="http://schemas.microsoft.com/office/drawing/2010/main" spid="_x0000_s2052"/>
            </a:ext>
            <a:ext uri="{FF2B5EF4-FFF2-40B4-BE49-F238E27FC236}">
              <a16:creationId xmlns:a16="http://schemas.microsoft.com/office/drawing/2014/main" id="{D58A69A0-DF91-4006-A855-FB1125DFE5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79" name="Drop Down 4" hidden="1">
          <a:extLst>
            <a:ext uri="{63B3BB69-23CF-44E3-9099-C40C66FF867C}">
              <a14:compatExt xmlns:a14="http://schemas.microsoft.com/office/drawing/2010/main" spid="_x0000_s2052"/>
            </a:ext>
            <a:ext uri="{FF2B5EF4-FFF2-40B4-BE49-F238E27FC236}">
              <a16:creationId xmlns:a16="http://schemas.microsoft.com/office/drawing/2014/main" id="{E42A6DDF-48ED-456B-A871-1C6360C7850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80" name="Drop Down 4" hidden="1">
          <a:extLst>
            <a:ext uri="{63B3BB69-23CF-44E3-9099-C40C66FF867C}">
              <a14:compatExt xmlns:a14="http://schemas.microsoft.com/office/drawing/2010/main" spid="_x0000_s2052"/>
            </a:ext>
            <a:ext uri="{FF2B5EF4-FFF2-40B4-BE49-F238E27FC236}">
              <a16:creationId xmlns:a16="http://schemas.microsoft.com/office/drawing/2014/main" id="{6875AB1B-8B66-4A98-9B48-DF5247488F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81" name="Drop Down 4" hidden="1">
          <a:extLst>
            <a:ext uri="{63B3BB69-23CF-44E3-9099-C40C66FF867C}">
              <a14:compatExt xmlns:a14="http://schemas.microsoft.com/office/drawing/2010/main" spid="_x0000_s2052"/>
            </a:ext>
            <a:ext uri="{FF2B5EF4-FFF2-40B4-BE49-F238E27FC236}">
              <a16:creationId xmlns:a16="http://schemas.microsoft.com/office/drawing/2014/main" id="{3AF1C685-916E-433F-8C98-B9A7A159F32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82" name="Drop Down 4" hidden="1">
          <a:extLst>
            <a:ext uri="{63B3BB69-23CF-44E3-9099-C40C66FF867C}">
              <a14:compatExt xmlns:a14="http://schemas.microsoft.com/office/drawing/2010/main" spid="_x0000_s2052"/>
            </a:ext>
            <a:ext uri="{FF2B5EF4-FFF2-40B4-BE49-F238E27FC236}">
              <a16:creationId xmlns:a16="http://schemas.microsoft.com/office/drawing/2014/main" id="{AB280C68-A6C2-4881-936F-AFFC9E39277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83" name="Drop Down 20" hidden="1">
          <a:extLst>
            <a:ext uri="{63B3BB69-23CF-44E3-9099-C40C66FF867C}">
              <a14:compatExt xmlns:a14="http://schemas.microsoft.com/office/drawing/2010/main" spid="_x0000_s2068"/>
            </a:ext>
            <a:ext uri="{FF2B5EF4-FFF2-40B4-BE49-F238E27FC236}">
              <a16:creationId xmlns:a16="http://schemas.microsoft.com/office/drawing/2014/main" id="{453E93B3-B57A-474E-AEA6-8087882FFEF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84" name="Drop Down 24" hidden="1">
          <a:extLst>
            <a:ext uri="{63B3BB69-23CF-44E3-9099-C40C66FF867C}">
              <a14:compatExt xmlns:a14="http://schemas.microsoft.com/office/drawing/2010/main" spid="_x0000_s2072"/>
            </a:ext>
            <a:ext uri="{FF2B5EF4-FFF2-40B4-BE49-F238E27FC236}">
              <a16:creationId xmlns:a16="http://schemas.microsoft.com/office/drawing/2014/main" id="{D435FEBE-AFED-420C-9274-9E603F36969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85" name="Drop Down 4" hidden="1">
          <a:extLst>
            <a:ext uri="{63B3BB69-23CF-44E3-9099-C40C66FF867C}">
              <a14:compatExt xmlns:a14="http://schemas.microsoft.com/office/drawing/2010/main" spid="_x0000_s2052"/>
            </a:ext>
            <a:ext uri="{FF2B5EF4-FFF2-40B4-BE49-F238E27FC236}">
              <a16:creationId xmlns:a16="http://schemas.microsoft.com/office/drawing/2014/main" id="{9E0E0C34-8A78-49A3-B24E-E8E8379E181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86" name="Drop Down 4" hidden="1">
          <a:extLst>
            <a:ext uri="{63B3BB69-23CF-44E3-9099-C40C66FF867C}">
              <a14:compatExt xmlns:a14="http://schemas.microsoft.com/office/drawing/2010/main" spid="_x0000_s2052"/>
            </a:ext>
            <a:ext uri="{FF2B5EF4-FFF2-40B4-BE49-F238E27FC236}">
              <a16:creationId xmlns:a16="http://schemas.microsoft.com/office/drawing/2014/main" id="{EF16EAD7-01F2-467F-B6DB-C27F7F937A5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87" name="Drop Down 4" hidden="1">
          <a:extLst>
            <a:ext uri="{63B3BB69-23CF-44E3-9099-C40C66FF867C}">
              <a14:compatExt xmlns:a14="http://schemas.microsoft.com/office/drawing/2010/main" spid="_x0000_s2052"/>
            </a:ext>
            <a:ext uri="{FF2B5EF4-FFF2-40B4-BE49-F238E27FC236}">
              <a16:creationId xmlns:a16="http://schemas.microsoft.com/office/drawing/2014/main" id="{5DCEAE1E-E671-49EB-8DB7-110DCA72B04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88" name="Drop Down 4" hidden="1">
          <a:extLst>
            <a:ext uri="{63B3BB69-23CF-44E3-9099-C40C66FF867C}">
              <a14:compatExt xmlns:a14="http://schemas.microsoft.com/office/drawing/2010/main" spid="_x0000_s2052"/>
            </a:ext>
            <a:ext uri="{FF2B5EF4-FFF2-40B4-BE49-F238E27FC236}">
              <a16:creationId xmlns:a16="http://schemas.microsoft.com/office/drawing/2014/main" id="{D249CC8A-8BD9-4073-A816-CBD6DAE0E5B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89" name="Drop Down 4" hidden="1">
          <a:extLst>
            <a:ext uri="{63B3BB69-23CF-44E3-9099-C40C66FF867C}">
              <a14:compatExt xmlns:a14="http://schemas.microsoft.com/office/drawing/2010/main" spid="_x0000_s2052"/>
            </a:ext>
            <a:ext uri="{FF2B5EF4-FFF2-40B4-BE49-F238E27FC236}">
              <a16:creationId xmlns:a16="http://schemas.microsoft.com/office/drawing/2014/main" id="{AC56C946-E3A1-4498-BA38-A6483FA3C3F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90" name="Drop Down 20" hidden="1">
          <a:extLst>
            <a:ext uri="{63B3BB69-23CF-44E3-9099-C40C66FF867C}">
              <a14:compatExt xmlns:a14="http://schemas.microsoft.com/office/drawing/2010/main" spid="_x0000_s2068"/>
            </a:ext>
            <a:ext uri="{FF2B5EF4-FFF2-40B4-BE49-F238E27FC236}">
              <a16:creationId xmlns:a16="http://schemas.microsoft.com/office/drawing/2014/main" id="{5307CA31-B95C-4A7B-B98D-986C4D6C278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91" name="Drop Down 24" hidden="1">
          <a:extLst>
            <a:ext uri="{63B3BB69-23CF-44E3-9099-C40C66FF867C}">
              <a14:compatExt xmlns:a14="http://schemas.microsoft.com/office/drawing/2010/main" spid="_x0000_s2072"/>
            </a:ext>
            <a:ext uri="{FF2B5EF4-FFF2-40B4-BE49-F238E27FC236}">
              <a16:creationId xmlns:a16="http://schemas.microsoft.com/office/drawing/2014/main" id="{9F907486-1245-4491-8EA9-5D1D19C7BE0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92" name="Drop Down 4" hidden="1">
          <a:extLst>
            <a:ext uri="{63B3BB69-23CF-44E3-9099-C40C66FF867C}">
              <a14:compatExt xmlns:a14="http://schemas.microsoft.com/office/drawing/2010/main" spid="_x0000_s2052"/>
            </a:ext>
            <a:ext uri="{FF2B5EF4-FFF2-40B4-BE49-F238E27FC236}">
              <a16:creationId xmlns:a16="http://schemas.microsoft.com/office/drawing/2014/main" id="{945F6860-8E5B-47DA-90C6-8799986F46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93" name="Drop Down 4" hidden="1">
          <a:extLst>
            <a:ext uri="{63B3BB69-23CF-44E3-9099-C40C66FF867C}">
              <a14:compatExt xmlns:a14="http://schemas.microsoft.com/office/drawing/2010/main" spid="_x0000_s2052"/>
            </a:ext>
            <a:ext uri="{FF2B5EF4-FFF2-40B4-BE49-F238E27FC236}">
              <a16:creationId xmlns:a16="http://schemas.microsoft.com/office/drawing/2014/main" id="{9C677341-14A6-4318-8CF8-83F2AE29FD4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94" name="Drop Down 4" hidden="1">
          <a:extLst>
            <a:ext uri="{63B3BB69-23CF-44E3-9099-C40C66FF867C}">
              <a14:compatExt xmlns:a14="http://schemas.microsoft.com/office/drawing/2010/main" spid="_x0000_s2052"/>
            </a:ext>
            <a:ext uri="{FF2B5EF4-FFF2-40B4-BE49-F238E27FC236}">
              <a16:creationId xmlns:a16="http://schemas.microsoft.com/office/drawing/2014/main" id="{282215A9-6837-4E60-942E-84C18A3E75E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295" name="Drop Down 4" hidden="1">
          <a:extLst>
            <a:ext uri="{63B3BB69-23CF-44E3-9099-C40C66FF867C}">
              <a14:compatExt xmlns:a14="http://schemas.microsoft.com/office/drawing/2010/main" spid="_x0000_s2052"/>
            </a:ext>
            <a:ext uri="{FF2B5EF4-FFF2-40B4-BE49-F238E27FC236}">
              <a16:creationId xmlns:a16="http://schemas.microsoft.com/office/drawing/2014/main" id="{AA039DEE-4D4C-4EAB-970F-99DAB87BD75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96" name="Drop Down 4" hidden="1">
          <a:extLst>
            <a:ext uri="{63B3BB69-23CF-44E3-9099-C40C66FF867C}">
              <a14:compatExt xmlns:a14="http://schemas.microsoft.com/office/drawing/2010/main" spid="_x0000_s2052"/>
            </a:ext>
            <a:ext uri="{FF2B5EF4-FFF2-40B4-BE49-F238E27FC236}">
              <a16:creationId xmlns:a16="http://schemas.microsoft.com/office/drawing/2014/main" id="{C9DF24B0-5AF5-40BF-8908-73CF2FFB05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297" name="Drop Down 20" hidden="1">
          <a:extLst>
            <a:ext uri="{63B3BB69-23CF-44E3-9099-C40C66FF867C}">
              <a14:compatExt xmlns:a14="http://schemas.microsoft.com/office/drawing/2010/main" spid="_x0000_s2068"/>
            </a:ext>
            <a:ext uri="{FF2B5EF4-FFF2-40B4-BE49-F238E27FC236}">
              <a16:creationId xmlns:a16="http://schemas.microsoft.com/office/drawing/2014/main" id="{DF0FFE9F-2D51-4632-9707-F8345B48AB9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298" name="Drop Down 24" hidden="1">
          <a:extLst>
            <a:ext uri="{63B3BB69-23CF-44E3-9099-C40C66FF867C}">
              <a14:compatExt xmlns:a14="http://schemas.microsoft.com/office/drawing/2010/main" spid="_x0000_s2072"/>
            </a:ext>
            <a:ext uri="{FF2B5EF4-FFF2-40B4-BE49-F238E27FC236}">
              <a16:creationId xmlns:a16="http://schemas.microsoft.com/office/drawing/2014/main" id="{321AC749-E76B-480C-A527-4C4759DE5B0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299" name="Drop Down 4" hidden="1">
          <a:extLst>
            <a:ext uri="{63B3BB69-23CF-44E3-9099-C40C66FF867C}">
              <a14:compatExt xmlns:a14="http://schemas.microsoft.com/office/drawing/2010/main" spid="_x0000_s2052"/>
            </a:ext>
            <a:ext uri="{FF2B5EF4-FFF2-40B4-BE49-F238E27FC236}">
              <a16:creationId xmlns:a16="http://schemas.microsoft.com/office/drawing/2014/main" id="{DDDF3832-FEA0-40EF-8127-AC0A281458E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00" name="Drop Down 4" hidden="1">
          <a:extLst>
            <a:ext uri="{63B3BB69-23CF-44E3-9099-C40C66FF867C}">
              <a14:compatExt xmlns:a14="http://schemas.microsoft.com/office/drawing/2010/main" spid="_x0000_s2052"/>
            </a:ext>
            <a:ext uri="{FF2B5EF4-FFF2-40B4-BE49-F238E27FC236}">
              <a16:creationId xmlns:a16="http://schemas.microsoft.com/office/drawing/2014/main" id="{3AA31D27-33CC-4A02-8969-AA9CC0946C0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01" name="Drop Down 4" hidden="1">
          <a:extLst>
            <a:ext uri="{63B3BB69-23CF-44E3-9099-C40C66FF867C}">
              <a14:compatExt xmlns:a14="http://schemas.microsoft.com/office/drawing/2010/main" spid="_x0000_s2052"/>
            </a:ext>
            <a:ext uri="{FF2B5EF4-FFF2-40B4-BE49-F238E27FC236}">
              <a16:creationId xmlns:a16="http://schemas.microsoft.com/office/drawing/2014/main" id="{9CCC6842-28D4-42F3-B2AE-B3C521E5E8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02" name="Drop Down 4" hidden="1">
          <a:extLst>
            <a:ext uri="{63B3BB69-23CF-44E3-9099-C40C66FF867C}">
              <a14:compatExt xmlns:a14="http://schemas.microsoft.com/office/drawing/2010/main" spid="_x0000_s2052"/>
            </a:ext>
            <a:ext uri="{FF2B5EF4-FFF2-40B4-BE49-F238E27FC236}">
              <a16:creationId xmlns:a16="http://schemas.microsoft.com/office/drawing/2014/main" id="{B6E0B97D-7163-46B5-9088-CA00CB99A68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03" name="Drop Down 4" hidden="1">
          <a:extLst>
            <a:ext uri="{63B3BB69-23CF-44E3-9099-C40C66FF867C}">
              <a14:compatExt xmlns:a14="http://schemas.microsoft.com/office/drawing/2010/main" spid="_x0000_s2052"/>
            </a:ext>
            <a:ext uri="{FF2B5EF4-FFF2-40B4-BE49-F238E27FC236}">
              <a16:creationId xmlns:a16="http://schemas.microsoft.com/office/drawing/2014/main" id="{0FE62BC8-5E5B-4FAE-A47A-ADCE3E2DB80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04" name="Drop Down 20" hidden="1">
          <a:extLst>
            <a:ext uri="{63B3BB69-23CF-44E3-9099-C40C66FF867C}">
              <a14:compatExt xmlns:a14="http://schemas.microsoft.com/office/drawing/2010/main" spid="_x0000_s2068"/>
            </a:ext>
            <a:ext uri="{FF2B5EF4-FFF2-40B4-BE49-F238E27FC236}">
              <a16:creationId xmlns:a16="http://schemas.microsoft.com/office/drawing/2014/main" id="{FCCD06E0-69FE-41E0-ABA8-FF57AA0B7BD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05" name="Drop Down 24" hidden="1">
          <a:extLst>
            <a:ext uri="{63B3BB69-23CF-44E3-9099-C40C66FF867C}">
              <a14:compatExt xmlns:a14="http://schemas.microsoft.com/office/drawing/2010/main" spid="_x0000_s2072"/>
            </a:ext>
            <a:ext uri="{FF2B5EF4-FFF2-40B4-BE49-F238E27FC236}">
              <a16:creationId xmlns:a16="http://schemas.microsoft.com/office/drawing/2014/main" id="{F8B7D819-BF0C-433E-A346-64A06ACB7AE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06" name="Drop Down 4" hidden="1">
          <a:extLst>
            <a:ext uri="{63B3BB69-23CF-44E3-9099-C40C66FF867C}">
              <a14:compatExt xmlns:a14="http://schemas.microsoft.com/office/drawing/2010/main" spid="_x0000_s2052"/>
            </a:ext>
            <a:ext uri="{FF2B5EF4-FFF2-40B4-BE49-F238E27FC236}">
              <a16:creationId xmlns:a16="http://schemas.microsoft.com/office/drawing/2014/main" id="{1968CAC0-45D1-4E29-A798-9180D9D4576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07" name="Drop Down 4" hidden="1">
          <a:extLst>
            <a:ext uri="{63B3BB69-23CF-44E3-9099-C40C66FF867C}">
              <a14:compatExt xmlns:a14="http://schemas.microsoft.com/office/drawing/2010/main" spid="_x0000_s2052"/>
            </a:ext>
            <a:ext uri="{FF2B5EF4-FFF2-40B4-BE49-F238E27FC236}">
              <a16:creationId xmlns:a16="http://schemas.microsoft.com/office/drawing/2014/main" id="{C08EC3CB-0905-42F6-ADE0-1C90362C537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08" name="Drop Down 4" hidden="1">
          <a:extLst>
            <a:ext uri="{63B3BB69-23CF-44E3-9099-C40C66FF867C}">
              <a14:compatExt xmlns:a14="http://schemas.microsoft.com/office/drawing/2010/main" spid="_x0000_s2052"/>
            </a:ext>
            <a:ext uri="{FF2B5EF4-FFF2-40B4-BE49-F238E27FC236}">
              <a16:creationId xmlns:a16="http://schemas.microsoft.com/office/drawing/2014/main" id="{3A621637-3897-4378-AA50-782D5A0013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09" name="Drop Down 4" hidden="1">
          <a:extLst>
            <a:ext uri="{63B3BB69-23CF-44E3-9099-C40C66FF867C}">
              <a14:compatExt xmlns:a14="http://schemas.microsoft.com/office/drawing/2010/main" spid="_x0000_s2052"/>
            </a:ext>
            <a:ext uri="{FF2B5EF4-FFF2-40B4-BE49-F238E27FC236}">
              <a16:creationId xmlns:a16="http://schemas.microsoft.com/office/drawing/2014/main" id="{E320525B-15E9-4A5A-A046-607EE7B369D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10" name="Drop Down 4" hidden="1">
          <a:extLst>
            <a:ext uri="{63B3BB69-23CF-44E3-9099-C40C66FF867C}">
              <a14:compatExt xmlns:a14="http://schemas.microsoft.com/office/drawing/2010/main" spid="_x0000_s2052"/>
            </a:ext>
            <a:ext uri="{FF2B5EF4-FFF2-40B4-BE49-F238E27FC236}">
              <a16:creationId xmlns:a16="http://schemas.microsoft.com/office/drawing/2014/main" id="{DEF7E2B9-B7D5-4CD4-B1B5-AA788690EFF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11" name="Drop Down 20" hidden="1">
          <a:extLst>
            <a:ext uri="{63B3BB69-23CF-44E3-9099-C40C66FF867C}">
              <a14:compatExt xmlns:a14="http://schemas.microsoft.com/office/drawing/2010/main" spid="_x0000_s2068"/>
            </a:ext>
            <a:ext uri="{FF2B5EF4-FFF2-40B4-BE49-F238E27FC236}">
              <a16:creationId xmlns:a16="http://schemas.microsoft.com/office/drawing/2014/main" id="{1B4E1047-AC66-4B71-99B5-05D48CF146C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12" name="Drop Down 24" hidden="1">
          <a:extLst>
            <a:ext uri="{63B3BB69-23CF-44E3-9099-C40C66FF867C}">
              <a14:compatExt xmlns:a14="http://schemas.microsoft.com/office/drawing/2010/main" spid="_x0000_s2072"/>
            </a:ext>
            <a:ext uri="{FF2B5EF4-FFF2-40B4-BE49-F238E27FC236}">
              <a16:creationId xmlns:a16="http://schemas.microsoft.com/office/drawing/2014/main" id="{78A89612-3E33-4CF9-AF2F-04B5D80A9E4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13" name="Drop Down 4" hidden="1">
          <a:extLst>
            <a:ext uri="{63B3BB69-23CF-44E3-9099-C40C66FF867C}">
              <a14:compatExt xmlns:a14="http://schemas.microsoft.com/office/drawing/2010/main" spid="_x0000_s2052"/>
            </a:ext>
            <a:ext uri="{FF2B5EF4-FFF2-40B4-BE49-F238E27FC236}">
              <a16:creationId xmlns:a16="http://schemas.microsoft.com/office/drawing/2014/main" id="{B481F160-9BC8-4A41-89B6-368B9A6CEDD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14" name="Drop Down 4" hidden="1">
          <a:extLst>
            <a:ext uri="{63B3BB69-23CF-44E3-9099-C40C66FF867C}">
              <a14:compatExt xmlns:a14="http://schemas.microsoft.com/office/drawing/2010/main" spid="_x0000_s2052"/>
            </a:ext>
            <a:ext uri="{FF2B5EF4-FFF2-40B4-BE49-F238E27FC236}">
              <a16:creationId xmlns:a16="http://schemas.microsoft.com/office/drawing/2014/main" id="{31426A61-F06D-4B3D-BBB5-FFB127053B1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15" name="Drop Down 4" hidden="1">
          <a:extLst>
            <a:ext uri="{63B3BB69-23CF-44E3-9099-C40C66FF867C}">
              <a14:compatExt xmlns:a14="http://schemas.microsoft.com/office/drawing/2010/main" spid="_x0000_s2052"/>
            </a:ext>
            <a:ext uri="{FF2B5EF4-FFF2-40B4-BE49-F238E27FC236}">
              <a16:creationId xmlns:a16="http://schemas.microsoft.com/office/drawing/2014/main" id="{506958BD-46CF-4D49-9FE4-21716071357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16" name="Drop Down 4" hidden="1">
          <a:extLst>
            <a:ext uri="{63B3BB69-23CF-44E3-9099-C40C66FF867C}">
              <a14:compatExt xmlns:a14="http://schemas.microsoft.com/office/drawing/2010/main" spid="_x0000_s2052"/>
            </a:ext>
            <a:ext uri="{FF2B5EF4-FFF2-40B4-BE49-F238E27FC236}">
              <a16:creationId xmlns:a16="http://schemas.microsoft.com/office/drawing/2014/main" id="{F30F9682-9C50-4599-9CC6-82468337D17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17" name="Drop Down 4" hidden="1">
          <a:extLst>
            <a:ext uri="{63B3BB69-23CF-44E3-9099-C40C66FF867C}">
              <a14:compatExt xmlns:a14="http://schemas.microsoft.com/office/drawing/2010/main" spid="_x0000_s2052"/>
            </a:ext>
            <a:ext uri="{FF2B5EF4-FFF2-40B4-BE49-F238E27FC236}">
              <a16:creationId xmlns:a16="http://schemas.microsoft.com/office/drawing/2014/main" id="{46666783-6FA4-4EA9-BF4A-065F0295674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18" name="Drop Down 20" hidden="1">
          <a:extLst>
            <a:ext uri="{63B3BB69-23CF-44E3-9099-C40C66FF867C}">
              <a14:compatExt xmlns:a14="http://schemas.microsoft.com/office/drawing/2010/main" spid="_x0000_s2068"/>
            </a:ext>
            <a:ext uri="{FF2B5EF4-FFF2-40B4-BE49-F238E27FC236}">
              <a16:creationId xmlns:a16="http://schemas.microsoft.com/office/drawing/2014/main" id="{38658CA0-27E9-4D07-ABA8-FF29C40DAE4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19" name="Drop Down 24" hidden="1">
          <a:extLst>
            <a:ext uri="{63B3BB69-23CF-44E3-9099-C40C66FF867C}">
              <a14:compatExt xmlns:a14="http://schemas.microsoft.com/office/drawing/2010/main" spid="_x0000_s2072"/>
            </a:ext>
            <a:ext uri="{FF2B5EF4-FFF2-40B4-BE49-F238E27FC236}">
              <a16:creationId xmlns:a16="http://schemas.microsoft.com/office/drawing/2014/main" id="{91FB4E68-49C4-47E3-A914-AFCFFD0927D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20" name="Drop Down 4" hidden="1">
          <a:extLst>
            <a:ext uri="{63B3BB69-23CF-44E3-9099-C40C66FF867C}">
              <a14:compatExt xmlns:a14="http://schemas.microsoft.com/office/drawing/2010/main" spid="_x0000_s2052"/>
            </a:ext>
            <a:ext uri="{FF2B5EF4-FFF2-40B4-BE49-F238E27FC236}">
              <a16:creationId xmlns:a16="http://schemas.microsoft.com/office/drawing/2014/main" id="{274299EB-67A8-424F-AEF7-BD14B17CACE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21" name="Drop Down 4" hidden="1">
          <a:extLst>
            <a:ext uri="{63B3BB69-23CF-44E3-9099-C40C66FF867C}">
              <a14:compatExt xmlns:a14="http://schemas.microsoft.com/office/drawing/2010/main" spid="_x0000_s2052"/>
            </a:ext>
            <a:ext uri="{FF2B5EF4-FFF2-40B4-BE49-F238E27FC236}">
              <a16:creationId xmlns:a16="http://schemas.microsoft.com/office/drawing/2014/main" id="{B33BDD8F-EC62-48FF-97AE-4C73AC057E2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22" name="Drop Down 4" hidden="1">
          <a:extLst>
            <a:ext uri="{63B3BB69-23CF-44E3-9099-C40C66FF867C}">
              <a14:compatExt xmlns:a14="http://schemas.microsoft.com/office/drawing/2010/main" spid="_x0000_s2052"/>
            </a:ext>
            <a:ext uri="{FF2B5EF4-FFF2-40B4-BE49-F238E27FC236}">
              <a16:creationId xmlns:a16="http://schemas.microsoft.com/office/drawing/2014/main" id="{4D7B0FDD-7495-4CE5-BD41-49FD93636D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23" name="Drop Down 4" hidden="1">
          <a:extLst>
            <a:ext uri="{63B3BB69-23CF-44E3-9099-C40C66FF867C}">
              <a14:compatExt xmlns:a14="http://schemas.microsoft.com/office/drawing/2010/main" spid="_x0000_s2052"/>
            </a:ext>
            <a:ext uri="{FF2B5EF4-FFF2-40B4-BE49-F238E27FC236}">
              <a16:creationId xmlns:a16="http://schemas.microsoft.com/office/drawing/2014/main" id="{4A94488E-951A-4735-8074-AAA2124A383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24" name="Drop Down 4" hidden="1">
          <a:extLst>
            <a:ext uri="{63B3BB69-23CF-44E3-9099-C40C66FF867C}">
              <a14:compatExt xmlns:a14="http://schemas.microsoft.com/office/drawing/2010/main" spid="_x0000_s2052"/>
            </a:ext>
            <a:ext uri="{FF2B5EF4-FFF2-40B4-BE49-F238E27FC236}">
              <a16:creationId xmlns:a16="http://schemas.microsoft.com/office/drawing/2014/main" id="{7689F13B-25BF-4A30-9FBF-4B49F316DD8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25" name="Drop Down 20" hidden="1">
          <a:extLst>
            <a:ext uri="{63B3BB69-23CF-44E3-9099-C40C66FF867C}">
              <a14:compatExt xmlns:a14="http://schemas.microsoft.com/office/drawing/2010/main" spid="_x0000_s2068"/>
            </a:ext>
            <a:ext uri="{FF2B5EF4-FFF2-40B4-BE49-F238E27FC236}">
              <a16:creationId xmlns:a16="http://schemas.microsoft.com/office/drawing/2014/main" id="{A9C8E66F-C453-4376-882C-922866D2307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26" name="Drop Down 24" hidden="1">
          <a:extLst>
            <a:ext uri="{63B3BB69-23CF-44E3-9099-C40C66FF867C}">
              <a14:compatExt xmlns:a14="http://schemas.microsoft.com/office/drawing/2010/main" spid="_x0000_s2072"/>
            </a:ext>
            <a:ext uri="{FF2B5EF4-FFF2-40B4-BE49-F238E27FC236}">
              <a16:creationId xmlns:a16="http://schemas.microsoft.com/office/drawing/2014/main" id="{324CEFDA-F9E4-4E6E-8649-AA2809DF540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27" name="Drop Down 4" hidden="1">
          <a:extLst>
            <a:ext uri="{63B3BB69-23CF-44E3-9099-C40C66FF867C}">
              <a14:compatExt xmlns:a14="http://schemas.microsoft.com/office/drawing/2010/main" spid="_x0000_s2052"/>
            </a:ext>
            <a:ext uri="{FF2B5EF4-FFF2-40B4-BE49-F238E27FC236}">
              <a16:creationId xmlns:a16="http://schemas.microsoft.com/office/drawing/2014/main" id="{69C06EEF-80A3-41B7-922F-378E6E81F8C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28" name="Drop Down 4" hidden="1">
          <a:extLst>
            <a:ext uri="{63B3BB69-23CF-44E3-9099-C40C66FF867C}">
              <a14:compatExt xmlns:a14="http://schemas.microsoft.com/office/drawing/2010/main" spid="_x0000_s2052"/>
            </a:ext>
            <a:ext uri="{FF2B5EF4-FFF2-40B4-BE49-F238E27FC236}">
              <a16:creationId xmlns:a16="http://schemas.microsoft.com/office/drawing/2014/main" id="{BE625999-9C2C-4BD8-B555-54EC7CD7DB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29" name="Drop Down 4" hidden="1">
          <a:extLst>
            <a:ext uri="{63B3BB69-23CF-44E3-9099-C40C66FF867C}">
              <a14:compatExt xmlns:a14="http://schemas.microsoft.com/office/drawing/2010/main" spid="_x0000_s2052"/>
            </a:ext>
            <a:ext uri="{FF2B5EF4-FFF2-40B4-BE49-F238E27FC236}">
              <a16:creationId xmlns:a16="http://schemas.microsoft.com/office/drawing/2014/main" id="{D7AB4BB3-6F24-429F-B0D9-DF9235ABCCE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30" name="Drop Down 4" hidden="1">
          <a:extLst>
            <a:ext uri="{63B3BB69-23CF-44E3-9099-C40C66FF867C}">
              <a14:compatExt xmlns:a14="http://schemas.microsoft.com/office/drawing/2010/main" spid="_x0000_s2052"/>
            </a:ext>
            <a:ext uri="{FF2B5EF4-FFF2-40B4-BE49-F238E27FC236}">
              <a16:creationId xmlns:a16="http://schemas.microsoft.com/office/drawing/2014/main" id="{F6A68EAF-7986-477E-B880-AA1E29E72DB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31" name="Drop Down 4" hidden="1">
          <a:extLst>
            <a:ext uri="{63B3BB69-23CF-44E3-9099-C40C66FF867C}">
              <a14:compatExt xmlns:a14="http://schemas.microsoft.com/office/drawing/2010/main" spid="_x0000_s2052"/>
            </a:ext>
            <a:ext uri="{FF2B5EF4-FFF2-40B4-BE49-F238E27FC236}">
              <a16:creationId xmlns:a16="http://schemas.microsoft.com/office/drawing/2014/main" id="{AC47C4DE-EBE8-45F8-A082-0331F08370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32" name="Drop Down 20" hidden="1">
          <a:extLst>
            <a:ext uri="{63B3BB69-23CF-44E3-9099-C40C66FF867C}">
              <a14:compatExt xmlns:a14="http://schemas.microsoft.com/office/drawing/2010/main" spid="_x0000_s2068"/>
            </a:ext>
            <a:ext uri="{FF2B5EF4-FFF2-40B4-BE49-F238E27FC236}">
              <a16:creationId xmlns:a16="http://schemas.microsoft.com/office/drawing/2014/main" id="{F7035B51-DD1E-4539-8425-AF180A3E027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33" name="Drop Down 24" hidden="1">
          <a:extLst>
            <a:ext uri="{63B3BB69-23CF-44E3-9099-C40C66FF867C}">
              <a14:compatExt xmlns:a14="http://schemas.microsoft.com/office/drawing/2010/main" spid="_x0000_s2072"/>
            </a:ext>
            <a:ext uri="{FF2B5EF4-FFF2-40B4-BE49-F238E27FC236}">
              <a16:creationId xmlns:a16="http://schemas.microsoft.com/office/drawing/2014/main" id="{6AD5BF89-D457-4AC9-9051-53115683434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34" name="Drop Down 4" hidden="1">
          <a:extLst>
            <a:ext uri="{63B3BB69-23CF-44E3-9099-C40C66FF867C}">
              <a14:compatExt xmlns:a14="http://schemas.microsoft.com/office/drawing/2010/main" spid="_x0000_s2052"/>
            </a:ext>
            <a:ext uri="{FF2B5EF4-FFF2-40B4-BE49-F238E27FC236}">
              <a16:creationId xmlns:a16="http://schemas.microsoft.com/office/drawing/2014/main" id="{9A20667B-3548-44D6-A734-46C6AE6F57C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35" name="Drop Down 4" hidden="1">
          <a:extLst>
            <a:ext uri="{63B3BB69-23CF-44E3-9099-C40C66FF867C}">
              <a14:compatExt xmlns:a14="http://schemas.microsoft.com/office/drawing/2010/main" spid="_x0000_s2052"/>
            </a:ext>
            <a:ext uri="{FF2B5EF4-FFF2-40B4-BE49-F238E27FC236}">
              <a16:creationId xmlns:a16="http://schemas.microsoft.com/office/drawing/2014/main" id="{45406C5D-C38C-44AB-A68D-5EE66931889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36" name="Drop Down 4" hidden="1">
          <a:extLst>
            <a:ext uri="{63B3BB69-23CF-44E3-9099-C40C66FF867C}">
              <a14:compatExt xmlns:a14="http://schemas.microsoft.com/office/drawing/2010/main" spid="_x0000_s2052"/>
            </a:ext>
            <a:ext uri="{FF2B5EF4-FFF2-40B4-BE49-F238E27FC236}">
              <a16:creationId xmlns:a16="http://schemas.microsoft.com/office/drawing/2014/main" id="{C660AB82-8716-4777-B3D9-5D2455C19C8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37" name="Drop Down 4" hidden="1">
          <a:extLst>
            <a:ext uri="{63B3BB69-23CF-44E3-9099-C40C66FF867C}">
              <a14:compatExt xmlns:a14="http://schemas.microsoft.com/office/drawing/2010/main" spid="_x0000_s2052"/>
            </a:ext>
            <a:ext uri="{FF2B5EF4-FFF2-40B4-BE49-F238E27FC236}">
              <a16:creationId xmlns:a16="http://schemas.microsoft.com/office/drawing/2014/main" id="{9F09773D-46B8-4DDD-B91F-BDF7A947CD7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38" name="Drop Down 4" hidden="1">
          <a:extLst>
            <a:ext uri="{63B3BB69-23CF-44E3-9099-C40C66FF867C}">
              <a14:compatExt xmlns:a14="http://schemas.microsoft.com/office/drawing/2010/main" spid="_x0000_s2052"/>
            </a:ext>
            <a:ext uri="{FF2B5EF4-FFF2-40B4-BE49-F238E27FC236}">
              <a16:creationId xmlns:a16="http://schemas.microsoft.com/office/drawing/2014/main" id="{E6DD3669-2B75-45EE-8D8B-CC260C7DC09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39" name="Drop Down 20" hidden="1">
          <a:extLst>
            <a:ext uri="{63B3BB69-23CF-44E3-9099-C40C66FF867C}">
              <a14:compatExt xmlns:a14="http://schemas.microsoft.com/office/drawing/2010/main" spid="_x0000_s2068"/>
            </a:ext>
            <a:ext uri="{FF2B5EF4-FFF2-40B4-BE49-F238E27FC236}">
              <a16:creationId xmlns:a16="http://schemas.microsoft.com/office/drawing/2014/main" id="{686C5DBC-BE5F-445C-B41F-495129B9051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40" name="Drop Down 24" hidden="1">
          <a:extLst>
            <a:ext uri="{63B3BB69-23CF-44E3-9099-C40C66FF867C}">
              <a14:compatExt xmlns:a14="http://schemas.microsoft.com/office/drawing/2010/main" spid="_x0000_s2072"/>
            </a:ext>
            <a:ext uri="{FF2B5EF4-FFF2-40B4-BE49-F238E27FC236}">
              <a16:creationId xmlns:a16="http://schemas.microsoft.com/office/drawing/2014/main" id="{7E048E8C-571A-45B0-8D81-8946CEEE9B8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41" name="Drop Down 4" hidden="1">
          <a:extLst>
            <a:ext uri="{63B3BB69-23CF-44E3-9099-C40C66FF867C}">
              <a14:compatExt xmlns:a14="http://schemas.microsoft.com/office/drawing/2010/main" spid="_x0000_s2052"/>
            </a:ext>
            <a:ext uri="{FF2B5EF4-FFF2-40B4-BE49-F238E27FC236}">
              <a16:creationId xmlns:a16="http://schemas.microsoft.com/office/drawing/2014/main" id="{6F8CDC09-1D56-4E0E-87FA-AE3CE6AD1F9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42" name="Drop Down 4" hidden="1">
          <a:extLst>
            <a:ext uri="{63B3BB69-23CF-44E3-9099-C40C66FF867C}">
              <a14:compatExt xmlns:a14="http://schemas.microsoft.com/office/drawing/2010/main" spid="_x0000_s2052"/>
            </a:ext>
            <a:ext uri="{FF2B5EF4-FFF2-40B4-BE49-F238E27FC236}">
              <a16:creationId xmlns:a16="http://schemas.microsoft.com/office/drawing/2014/main" id="{022F6247-BFD8-4633-9F8E-D0B177C200C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43" name="Drop Down 4" hidden="1">
          <a:extLst>
            <a:ext uri="{63B3BB69-23CF-44E3-9099-C40C66FF867C}">
              <a14:compatExt xmlns:a14="http://schemas.microsoft.com/office/drawing/2010/main" spid="_x0000_s2052"/>
            </a:ext>
            <a:ext uri="{FF2B5EF4-FFF2-40B4-BE49-F238E27FC236}">
              <a16:creationId xmlns:a16="http://schemas.microsoft.com/office/drawing/2014/main" id="{7FA12838-F9CB-4DD3-BBAC-B34258207E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44" name="Drop Down 4" hidden="1">
          <a:extLst>
            <a:ext uri="{63B3BB69-23CF-44E3-9099-C40C66FF867C}">
              <a14:compatExt xmlns:a14="http://schemas.microsoft.com/office/drawing/2010/main" spid="_x0000_s2052"/>
            </a:ext>
            <a:ext uri="{FF2B5EF4-FFF2-40B4-BE49-F238E27FC236}">
              <a16:creationId xmlns:a16="http://schemas.microsoft.com/office/drawing/2014/main" id="{292A916D-2881-4502-B7B0-0E1D5ABFE78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45" name="Drop Down 4" hidden="1">
          <a:extLst>
            <a:ext uri="{63B3BB69-23CF-44E3-9099-C40C66FF867C}">
              <a14:compatExt xmlns:a14="http://schemas.microsoft.com/office/drawing/2010/main" spid="_x0000_s2052"/>
            </a:ext>
            <a:ext uri="{FF2B5EF4-FFF2-40B4-BE49-F238E27FC236}">
              <a16:creationId xmlns:a16="http://schemas.microsoft.com/office/drawing/2014/main" id="{E8367537-6021-486A-995F-B1AD61CFA14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46" name="Drop Down 20" hidden="1">
          <a:extLst>
            <a:ext uri="{63B3BB69-23CF-44E3-9099-C40C66FF867C}">
              <a14:compatExt xmlns:a14="http://schemas.microsoft.com/office/drawing/2010/main" spid="_x0000_s2068"/>
            </a:ext>
            <a:ext uri="{FF2B5EF4-FFF2-40B4-BE49-F238E27FC236}">
              <a16:creationId xmlns:a16="http://schemas.microsoft.com/office/drawing/2014/main" id="{B30460F5-C160-426E-867A-F3B6776579A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47" name="Drop Down 24" hidden="1">
          <a:extLst>
            <a:ext uri="{63B3BB69-23CF-44E3-9099-C40C66FF867C}">
              <a14:compatExt xmlns:a14="http://schemas.microsoft.com/office/drawing/2010/main" spid="_x0000_s2072"/>
            </a:ext>
            <a:ext uri="{FF2B5EF4-FFF2-40B4-BE49-F238E27FC236}">
              <a16:creationId xmlns:a16="http://schemas.microsoft.com/office/drawing/2014/main" id="{165D77A3-0E6D-4152-A5DE-0C9FBA945F9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48" name="Drop Down 4" hidden="1">
          <a:extLst>
            <a:ext uri="{63B3BB69-23CF-44E3-9099-C40C66FF867C}">
              <a14:compatExt xmlns:a14="http://schemas.microsoft.com/office/drawing/2010/main" spid="_x0000_s2052"/>
            </a:ext>
            <a:ext uri="{FF2B5EF4-FFF2-40B4-BE49-F238E27FC236}">
              <a16:creationId xmlns:a16="http://schemas.microsoft.com/office/drawing/2014/main" id="{738EE6F4-67FA-4720-9292-66AB3E507A5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49" name="Drop Down 4" hidden="1">
          <a:extLst>
            <a:ext uri="{63B3BB69-23CF-44E3-9099-C40C66FF867C}">
              <a14:compatExt xmlns:a14="http://schemas.microsoft.com/office/drawing/2010/main" spid="_x0000_s2052"/>
            </a:ext>
            <a:ext uri="{FF2B5EF4-FFF2-40B4-BE49-F238E27FC236}">
              <a16:creationId xmlns:a16="http://schemas.microsoft.com/office/drawing/2014/main" id="{C63F86F3-A2A7-446E-ADF9-3A02D00A4AD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50" name="Drop Down 4" hidden="1">
          <a:extLst>
            <a:ext uri="{63B3BB69-23CF-44E3-9099-C40C66FF867C}">
              <a14:compatExt xmlns:a14="http://schemas.microsoft.com/office/drawing/2010/main" spid="_x0000_s2052"/>
            </a:ext>
            <a:ext uri="{FF2B5EF4-FFF2-40B4-BE49-F238E27FC236}">
              <a16:creationId xmlns:a16="http://schemas.microsoft.com/office/drawing/2014/main" id="{71605FD6-4235-4E81-B4FF-DAF1A1782F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51" name="Drop Down 4" hidden="1">
          <a:extLst>
            <a:ext uri="{63B3BB69-23CF-44E3-9099-C40C66FF867C}">
              <a14:compatExt xmlns:a14="http://schemas.microsoft.com/office/drawing/2010/main" spid="_x0000_s2052"/>
            </a:ext>
            <a:ext uri="{FF2B5EF4-FFF2-40B4-BE49-F238E27FC236}">
              <a16:creationId xmlns:a16="http://schemas.microsoft.com/office/drawing/2014/main" id="{45C0B103-2EEB-40E2-8ABB-06D76DB507F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52" name="Drop Down 4" hidden="1">
          <a:extLst>
            <a:ext uri="{63B3BB69-23CF-44E3-9099-C40C66FF867C}">
              <a14:compatExt xmlns:a14="http://schemas.microsoft.com/office/drawing/2010/main" spid="_x0000_s2052"/>
            </a:ext>
            <a:ext uri="{FF2B5EF4-FFF2-40B4-BE49-F238E27FC236}">
              <a16:creationId xmlns:a16="http://schemas.microsoft.com/office/drawing/2014/main" id="{F60FD893-71C5-4ED2-8C31-337D4D4B274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53" name="Drop Down 20" hidden="1">
          <a:extLst>
            <a:ext uri="{63B3BB69-23CF-44E3-9099-C40C66FF867C}">
              <a14:compatExt xmlns:a14="http://schemas.microsoft.com/office/drawing/2010/main" spid="_x0000_s2068"/>
            </a:ext>
            <a:ext uri="{FF2B5EF4-FFF2-40B4-BE49-F238E27FC236}">
              <a16:creationId xmlns:a16="http://schemas.microsoft.com/office/drawing/2014/main" id="{BE661C5E-34C1-4115-9287-5EE9E16BC4F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54" name="Drop Down 24" hidden="1">
          <a:extLst>
            <a:ext uri="{63B3BB69-23CF-44E3-9099-C40C66FF867C}">
              <a14:compatExt xmlns:a14="http://schemas.microsoft.com/office/drawing/2010/main" spid="_x0000_s2072"/>
            </a:ext>
            <a:ext uri="{FF2B5EF4-FFF2-40B4-BE49-F238E27FC236}">
              <a16:creationId xmlns:a16="http://schemas.microsoft.com/office/drawing/2014/main" id="{E6E1C29D-F795-43C5-9A2E-E7F41DD306F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55" name="Drop Down 4" hidden="1">
          <a:extLst>
            <a:ext uri="{63B3BB69-23CF-44E3-9099-C40C66FF867C}">
              <a14:compatExt xmlns:a14="http://schemas.microsoft.com/office/drawing/2010/main" spid="_x0000_s2052"/>
            </a:ext>
            <a:ext uri="{FF2B5EF4-FFF2-40B4-BE49-F238E27FC236}">
              <a16:creationId xmlns:a16="http://schemas.microsoft.com/office/drawing/2014/main" id="{7A02DFF9-497C-4205-A803-C0F8AAD9513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56" name="Drop Down 4" hidden="1">
          <a:extLst>
            <a:ext uri="{63B3BB69-23CF-44E3-9099-C40C66FF867C}">
              <a14:compatExt xmlns:a14="http://schemas.microsoft.com/office/drawing/2010/main" spid="_x0000_s2052"/>
            </a:ext>
            <a:ext uri="{FF2B5EF4-FFF2-40B4-BE49-F238E27FC236}">
              <a16:creationId xmlns:a16="http://schemas.microsoft.com/office/drawing/2014/main" id="{9A35BDFB-6199-4062-8374-F1D7D15E690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57" name="Drop Down 4" hidden="1">
          <a:extLst>
            <a:ext uri="{63B3BB69-23CF-44E3-9099-C40C66FF867C}">
              <a14:compatExt xmlns:a14="http://schemas.microsoft.com/office/drawing/2010/main" spid="_x0000_s2052"/>
            </a:ext>
            <a:ext uri="{FF2B5EF4-FFF2-40B4-BE49-F238E27FC236}">
              <a16:creationId xmlns:a16="http://schemas.microsoft.com/office/drawing/2014/main" id="{DD34D899-0DF2-40C7-AA0C-5B75186067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58" name="Drop Down 4" hidden="1">
          <a:extLst>
            <a:ext uri="{63B3BB69-23CF-44E3-9099-C40C66FF867C}">
              <a14:compatExt xmlns:a14="http://schemas.microsoft.com/office/drawing/2010/main" spid="_x0000_s2052"/>
            </a:ext>
            <a:ext uri="{FF2B5EF4-FFF2-40B4-BE49-F238E27FC236}">
              <a16:creationId xmlns:a16="http://schemas.microsoft.com/office/drawing/2014/main" id="{D8C1ECAF-E019-449F-9DE7-0AF2A76BF8D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59" name="Drop Down 4" hidden="1">
          <a:extLst>
            <a:ext uri="{63B3BB69-23CF-44E3-9099-C40C66FF867C}">
              <a14:compatExt xmlns:a14="http://schemas.microsoft.com/office/drawing/2010/main" spid="_x0000_s2052"/>
            </a:ext>
            <a:ext uri="{FF2B5EF4-FFF2-40B4-BE49-F238E27FC236}">
              <a16:creationId xmlns:a16="http://schemas.microsoft.com/office/drawing/2014/main" id="{B7E7E944-5F00-4675-A3E1-DCE203A141A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60" name="Drop Down 20" hidden="1">
          <a:extLst>
            <a:ext uri="{63B3BB69-23CF-44E3-9099-C40C66FF867C}">
              <a14:compatExt xmlns:a14="http://schemas.microsoft.com/office/drawing/2010/main" spid="_x0000_s2068"/>
            </a:ext>
            <a:ext uri="{FF2B5EF4-FFF2-40B4-BE49-F238E27FC236}">
              <a16:creationId xmlns:a16="http://schemas.microsoft.com/office/drawing/2014/main" id="{581171C6-96E3-4920-A02D-087A8B1CD22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61" name="Drop Down 24" hidden="1">
          <a:extLst>
            <a:ext uri="{63B3BB69-23CF-44E3-9099-C40C66FF867C}">
              <a14:compatExt xmlns:a14="http://schemas.microsoft.com/office/drawing/2010/main" spid="_x0000_s2072"/>
            </a:ext>
            <a:ext uri="{FF2B5EF4-FFF2-40B4-BE49-F238E27FC236}">
              <a16:creationId xmlns:a16="http://schemas.microsoft.com/office/drawing/2014/main" id="{32423BE2-56DC-49BD-99FF-4B7DE2654B7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62" name="Drop Down 4" hidden="1">
          <a:extLst>
            <a:ext uri="{63B3BB69-23CF-44E3-9099-C40C66FF867C}">
              <a14:compatExt xmlns:a14="http://schemas.microsoft.com/office/drawing/2010/main" spid="_x0000_s2052"/>
            </a:ext>
            <a:ext uri="{FF2B5EF4-FFF2-40B4-BE49-F238E27FC236}">
              <a16:creationId xmlns:a16="http://schemas.microsoft.com/office/drawing/2014/main" id="{708E98DA-E8D9-4F90-AEF6-E91C2EDA3B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63" name="Drop Down 4" hidden="1">
          <a:extLst>
            <a:ext uri="{63B3BB69-23CF-44E3-9099-C40C66FF867C}">
              <a14:compatExt xmlns:a14="http://schemas.microsoft.com/office/drawing/2010/main" spid="_x0000_s2052"/>
            </a:ext>
            <a:ext uri="{FF2B5EF4-FFF2-40B4-BE49-F238E27FC236}">
              <a16:creationId xmlns:a16="http://schemas.microsoft.com/office/drawing/2014/main" id="{00328098-F7CF-4EA4-87FD-8388A513F80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64" name="Drop Down 4" hidden="1">
          <a:extLst>
            <a:ext uri="{63B3BB69-23CF-44E3-9099-C40C66FF867C}">
              <a14:compatExt xmlns:a14="http://schemas.microsoft.com/office/drawing/2010/main" spid="_x0000_s2052"/>
            </a:ext>
            <a:ext uri="{FF2B5EF4-FFF2-40B4-BE49-F238E27FC236}">
              <a16:creationId xmlns:a16="http://schemas.microsoft.com/office/drawing/2014/main" id="{63339936-3FB9-41FB-B458-31696C16037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65" name="Drop Down 4" hidden="1">
          <a:extLst>
            <a:ext uri="{63B3BB69-23CF-44E3-9099-C40C66FF867C}">
              <a14:compatExt xmlns:a14="http://schemas.microsoft.com/office/drawing/2010/main" spid="_x0000_s2052"/>
            </a:ext>
            <a:ext uri="{FF2B5EF4-FFF2-40B4-BE49-F238E27FC236}">
              <a16:creationId xmlns:a16="http://schemas.microsoft.com/office/drawing/2014/main" id="{18F389D2-87A9-42E7-A7E8-5B527DE255B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66" name="Drop Down 4" hidden="1">
          <a:extLst>
            <a:ext uri="{63B3BB69-23CF-44E3-9099-C40C66FF867C}">
              <a14:compatExt xmlns:a14="http://schemas.microsoft.com/office/drawing/2010/main" spid="_x0000_s2052"/>
            </a:ext>
            <a:ext uri="{FF2B5EF4-FFF2-40B4-BE49-F238E27FC236}">
              <a16:creationId xmlns:a16="http://schemas.microsoft.com/office/drawing/2014/main" id="{6E95642E-B3C5-427F-9D13-C4C4672ADE1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67" name="Drop Down 20" hidden="1">
          <a:extLst>
            <a:ext uri="{63B3BB69-23CF-44E3-9099-C40C66FF867C}">
              <a14:compatExt xmlns:a14="http://schemas.microsoft.com/office/drawing/2010/main" spid="_x0000_s2068"/>
            </a:ext>
            <a:ext uri="{FF2B5EF4-FFF2-40B4-BE49-F238E27FC236}">
              <a16:creationId xmlns:a16="http://schemas.microsoft.com/office/drawing/2014/main" id="{568476E8-3528-4AC3-9AD1-66B731C187F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68" name="Drop Down 24" hidden="1">
          <a:extLst>
            <a:ext uri="{63B3BB69-23CF-44E3-9099-C40C66FF867C}">
              <a14:compatExt xmlns:a14="http://schemas.microsoft.com/office/drawing/2010/main" spid="_x0000_s2072"/>
            </a:ext>
            <a:ext uri="{FF2B5EF4-FFF2-40B4-BE49-F238E27FC236}">
              <a16:creationId xmlns:a16="http://schemas.microsoft.com/office/drawing/2014/main" id="{1748B056-85E0-4540-A625-AC444A37DA6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69" name="Drop Down 4" hidden="1">
          <a:extLst>
            <a:ext uri="{63B3BB69-23CF-44E3-9099-C40C66FF867C}">
              <a14:compatExt xmlns:a14="http://schemas.microsoft.com/office/drawing/2010/main" spid="_x0000_s2052"/>
            </a:ext>
            <a:ext uri="{FF2B5EF4-FFF2-40B4-BE49-F238E27FC236}">
              <a16:creationId xmlns:a16="http://schemas.microsoft.com/office/drawing/2014/main" id="{A0F7C429-8F7A-41E5-9FAA-F107D74ECA6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70" name="Drop Down 4" hidden="1">
          <a:extLst>
            <a:ext uri="{63B3BB69-23CF-44E3-9099-C40C66FF867C}">
              <a14:compatExt xmlns:a14="http://schemas.microsoft.com/office/drawing/2010/main" spid="_x0000_s2052"/>
            </a:ext>
            <a:ext uri="{FF2B5EF4-FFF2-40B4-BE49-F238E27FC236}">
              <a16:creationId xmlns:a16="http://schemas.microsoft.com/office/drawing/2014/main" id="{A8FEDCCD-7441-4229-9CA2-C68E73299F4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71" name="Drop Down 4" hidden="1">
          <a:extLst>
            <a:ext uri="{63B3BB69-23CF-44E3-9099-C40C66FF867C}">
              <a14:compatExt xmlns:a14="http://schemas.microsoft.com/office/drawing/2010/main" spid="_x0000_s2052"/>
            </a:ext>
            <a:ext uri="{FF2B5EF4-FFF2-40B4-BE49-F238E27FC236}">
              <a16:creationId xmlns:a16="http://schemas.microsoft.com/office/drawing/2014/main" id="{B6776B58-6DF0-4356-92BE-EA3970C8632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72" name="Drop Down 4" hidden="1">
          <a:extLst>
            <a:ext uri="{63B3BB69-23CF-44E3-9099-C40C66FF867C}">
              <a14:compatExt xmlns:a14="http://schemas.microsoft.com/office/drawing/2010/main" spid="_x0000_s2052"/>
            </a:ext>
            <a:ext uri="{FF2B5EF4-FFF2-40B4-BE49-F238E27FC236}">
              <a16:creationId xmlns:a16="http://schemas.microsoft.com/office/drawing/2014/main" id="{E3A43A8D-E8B1-48DE-B2B8-86B2EDD1785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73" name="Drop Down 4" hidden="1">
          <a:extLst>
            <a:ext uri="{63B3BB69-23CF-44E3-9099-C40C66FF867C}">
              <a14:compatExt xmlns:a14="http://schemas.microsoft.com/office/drawing/2010/main" spid="_x0000_s2052"/>
            </a:ext>
            <a:ext uri="{FF2B5EF4-FFF2-40B4-BE49-F238E27FC236}">
              <a16:creationId xmlns:a16="http://schemas.microsoft.com/office/drawing/2014/main" id="{5936DC07-203E-47C2-8181-E15EE11F3B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74" name="Drop Down 20" hidden="1">
          <a:extLst>
            <a:ext uri="{63B3BB69-23CF-44E3-9099-C40C66FF867C}">
              <a14:compatExt xmlns:a14="http://schemas.microsoft.com/office/drawing/2010/main" spid="_x0000_s2068"/>
            </a:ext>
            <a:ext uri="{FF2B5EF4-FFF2-40B4-BE49-F238E27FC236}">
              <a16:creationId xmlns:a16="http://schemas.microsoft.com/office/drawing/2014/main" id="{47DF4FEC-1131-440A-B8E7-8B1F8C18163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75" name="Drop Down 24" hidden="1">
          <a:extLst>
            <a:ext uri="{63B3BB69-23CF-44E3-9099-C40C66FF867C}">
              <a14:compatExt xmlns:a14="http://schemas.microsoft.com/office/drawing/2010/main" spid="_x0000_s2072"/>
            </a:ext>
            <a:ext uri="{FF2B5EF4-FFF2-40B4-BE49-F238E27FC236}">
              <a16:creationId xmlns:a16="http://schemas.microsoft.com/office/drawing/2014/main" id="{92C935EC-57BD-476D-A73C-8E25C7795CC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76" name="Drop Down 4" hidden="1">
          <a:extLst>
            <a:ext uri="{63B3BB69-23CF-44E3-9099-C40C66FF867C}">
              <a14:compatExt xmlns:a14="http://schemas.microsoft.com/office/drawing/2010/main" spid="_x0000_s2052"/>
            </a:ext>
            <a:ext uri="{FF2B5EF4-FFF2-40B4-BE49-F238E27FC236}">
              <a16:creationId xmlns:a16="http://schemas.microsoft.com/office/drawing/2014/main" id="{7D2575D6-FC44-4BC3-BFF1-9C17DD084D0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77" name="Drop Down 4" hidden="1">
          <a:extLst>
            <a:ext uri="{63B3BB69-23CF-44E3-9099-C40C66FF867C}">
              <a14:compatExt xmlns:a14="http://schemas.microsoft.com/office/drawing/2010/main" spid="_x0000_s2052"/>
            </a:ext>
            <a:ext uri="{FF2B5EF4-FFF2-40B4-BE49-F238E27FC236}">
              <a16:creationId xmlns:a16="http://schemas.microsoft.com/office/drawing/2014/main" id="{A8AE7DB5-6E7C-4DEF-B184-152285A4D54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78" name="Drop Down 4" hidden="1">
          <a:extLst>
            <a:ext uri="{63B3BB69-23CF-44E3-9099-C40C66FF867C}">
              <a14:compatExt xmlns:a14="http://schemas.microsoft.com/office/drawing/2010/main" spid="_x0000_s2052"/>
            </a:ext>
            <a:ext uri="{FF2B5EF4-FFF2-40B4-BE49-F238E27FC236}">
              <a16:creationId xmlns:a16="http://schemas.microsoft.com/office/drawing/2014/main" id="{A3A10EEF-D5CE-43D1-87AD-5C2CCAF9BAC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79" name="Drop Down 4" hidden="1">
          <a:extLst>
            <a:ext uri="{63B3BB69-23CF-44E3-9099-C40C66FF867C}">
              <a14:compatExt xmlns:a14="http://schemas.microsoft.com/office/drawing/2010/main" spid="_x0000_s2052"/>
            </a:ext>
            <a:ext uri="{FF2B5EF4-FFF2-40B4-BE49-F238E27FC236}">
              <a16:creationId xmlns:a16="http://schemas.microsoft.com/office/drawing/2014/main" id="{C6BBE86D-F592-4D46-BBE8-124E5D28995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80" name="Drop Down 4" hidden="1">
          <a:extLst>
            <a:ext uri="{63B3BB69-23CF-44E3-9099-C40C66FF867C}">
              <a14:compatExt xmlns:a14="http://schemas.microsoft.com/office/drawing/2010/main" spid="_x0000_s2052"/>
            </a:ext>
            <a:ext uri="{FF2B5EF4-FFF2-40B4-BE49-F238E27FC236}">
              <a16:creationId xmlns:a16="http://schemas.microsoft.com/office/drawing/2014/main" id="{12990603-EB90-4182-ADFD-DFFF7A25311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81" name="Drop Down 20" hidden="1">
          <a:extLst>
            <a:ext uri="{63B3BB69-23CF-44E3-9099-C40C66FF867C}">
              <a14:compatExt xmlns:a14="http://schemas.microsoft.com/office/drawing/2010/main" spid="_x0000_s2068"/>
            </a:ext>
            <a:ext uri="{FF2B5EF4-FFF2-40B4-BE49-F238E27FC236}">
              <a16:creationId xmlns:a16="http://schemas.microsoft.com/office/drawing/2014/main" id="{D5F2DC8F-300C-4B38-8FE4-FB7F0FF823A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82" name="Drop Down 24" hidden="1">
          <a:extLst>
            <a:ext uri="{63B3BB69-23CF-44E3-9099-C40C66FF867C}">
              <a14:compatExt xmlns:a14="http://schemas.microsoft.com/office/drawing/2010/main" spid="_x0000_s2072"/>
            </a:ext>
            <a:ext uri="{FF2B5EF4-FFF2-40B4-BE49-F238E27FC236}">
              <a16:creationId xmlns:a16="http://schemas.microsoft.com/office/drawing/2014/main" id="{9B4EBDEE-E9A4-49E7-8A86-D70C782DD50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83" name="Drop Down 4" hidden="1">
          <a:extLst>
            <a:ext uri="{63B3BB69-23CF-44E3-9099-C40C66FF867C}">
              <a14:compatExt xmlns:a14="http://schemas.microsoft.com/office/drawing/2010/main" spid="_x0000_s2052"/>
            </a:ext>
            <a:ext uri="{FF2B5EF4-FFF2-40B4-BE49-F238E27FC236}">
              <a16:creationId xmlns:a16="http://schemas.microsoft.com/office/drawing/2014/main" id="{818E3434-217C-4196-AB09-14593E53C73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84" name="Drop Down 4" hidden="1">
          <a:extLst>
            <a:ext uri="{63B3BB69-23CF-44E3-9099-C40C66FF867C}">
              <a14:compatExt xmlns:a14="http://schemas.microsoft.com/office/drawing/2010/main" spid="_x0000_s2052"/>
            </a:ext>
            <a:ext uri="{FF2B5EF4-FFF2-40B4-BE49-F238E27FC236}">
              <a16:creationId xmlns:a16="http://schemas.microsoft.com/office/drawing/2014/main" id="{D00FD6BE-A2F6-4A11-9E20-BF5C3DE7298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85" name="Drop Down 4" hidden="1">
          <a:extLst>
            <a:ext uri="{63B3BB69-23CF-44E3-9099-C40C66FF867C}">
              <a14:compatExt xmlns:a14="http://schemas.microsoft.com/office/drawing/2010/main" spid="_x0000_s2052"/>
            </a:ext>
            <a:ext uri="{FF2B5EF4-FFF2-40B4-BE49-F238E27FC236}">
              <a16:creationId xmlns:a16="http://schemas.microsoft.com/office/drawing/2014/main" id="{E6F51030-797C-4C1B-BB1F-C62C880F48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86" name="Drop Down 4" hidden="1">
          <a:extLst>
            <a:ext uri="{63B3BB69-23CF-44E3-9099-C40C66FF867C}">
              <a14:compatExt xmlns:a14="http://schemas.microsoft.com/office/drawing/2010/main" spid="_x0000_s2052"/>
            </a:ext>
            <a:ext uri="{FF2B5EF4-FFF2-40B4-BE49-F238E27FC236}">
              <a16:creationId xmlns:a16="http://schemas.microsoft.com/office/drawing/2014/main" id="{CF5254A9-DDB3-4A87-BC26-2E2B703875E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87" name="Drop Down 4" hidden="1">
          <a:extLst>
            <a:ext uri="{63B3BB69-23CF-44E3-9099-C40C66FF867C}">
              <a14:compatExt xmlns:a14="http://schemas.microsoft.com/office/drawing/2010/main" spid="_x0000_s2052"/>
            </a:ext>
            <a:ext uri="{FF2B5EF4-FFF2-40B4-BE49-F238E27FC236}">
              <a16:creationId xmlns:a16="http://schemas.microsoft.com/office/drawing/2014/main" id="{FC6AEF0E-8B9D-4CAF-A51E-02EE52B851E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88" name="Drop Down 20" hidden="1">
          <a:extLst>
            <a:ext uri="{63B3BB69-23CF-44E3-9099-C40C66FF867C}">
              <a14:compatExt xmlns:a14="http://schemas.microsoft.com/office/drawing/2010/main" spid="_x0000_s2068"/>
            </a:ext>
            <a:ext uri="{FF2B5EF4-FFF2-40B4-BE49-F238E27FC236}">
              <a16:creationId xmlns:a16="http://schemas.microsoft.com/office/drawing/2014/main" id="{60F039C5-A1A8-4650-88FA-89A180014DB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89" name="Drop Down 24" hidden="1">
          <a:extLst>
            <a:ext uri="{63B3BB69-23CF-44E3-9099-C40C66FF867C}">
              <a14:compatExt xmlns:a14="http://schemas.microsoft.com/office/drawing/2010/main" spid="_x0000_s2072"/>
            </a:ext>
            <a:ext uri="{FF2B5EF4-FFF2-40B4-BE49-F238E27FC236}">
              <a16:creationId xmlns:a16="http://schemas.microsoft.com/office/drawing/2014/main" id="{BBD94BAF-03AF-45BC-A9AB-E56547AD07F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90" name="Drop Down 4" hidden="1">
          <a:extLst>
            <a:ext uri="{63B3BB69-23CF-44E3-9099-C40C66FF867C}">
              <a14:compatExt xmlns:a14="http://schemas.microsoft.com/office/drawing/2010/main" spid="_x0000_s2052"/>
            </a:ext>
            <a:ext uri="{FF2B5EF4-FFF2-40B4-BE49-F238E27FC236}">
              <a16:creationId xmlns:a16="http://schemas.microsoft.com/office/drawing/2014/main" id="{4E619341-01F6-4226-A0C0-6492832CA77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91" name="Drop Down 4" hidden="1">
          <a:extLst>
            <a:ext uri="{63B3BB69-23CF-44E3-9099-C40C66FF867C}">
              <a14:compatExt xmlns:a14="http://schemas.microsoft.com/office/drawing/2010/main" spid="_x0000_s2052"/>
            </a:ext>
            <a:ext uri="{FF2B5EF4-FFF2-40B4-BE49-F238E27FC236}">
              <a16:creationId xmlns:a16="http://schemas.microsoft.com/office/drawing/2014/main" id="{1B98D459-5C77-4BDB-A0F8-1321750C969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92" name="Drop Down 4" hidden="1">
          <a:extLst>
            <a:ext uri="{63B3BB69-23CF-44E3-9099-C40C66FF867C}">
              <a14:compatExt xmlns:a14="http://schemas.microsoft.com/office/drawing/2010/main" spid="_x0000_s2052"/>
            </a:ext>
            <a:ext uri="{FF2B5EF4-FFF2-40B4-BE49-F238E27FC236}">
              <a16:creationId xmlns:a16="http://schemas.microsoft.com/office/drawing/2014/main" id="{E5D6DCE5-6937-4578-8BEF-1F21BC1B339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93" name="Drop Down 4" hidden="1">
          <a:extLst>
            <a:ext uri="{63B3BB69-23CF-44E3-9099-C40C66FF867C}">
              <a14:compatExt xmlns:a14="http://schemas.microsoft.com/office/drawing/2010/main" spid="_x0000_s2052"/>
            </a:ext>
            <a:ext uri="{FF2B5EF4-FFF2-40B4-BE49-F238E27FC236}">
              <a16:creationId xmlns:a16="http://schemas.microsoft.com/office/drawing/2014/main" id="{85DB1369-8681-460E-967A-2ACD62742F9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94" name="Drop Down 4" hidden="1">
          <a:extLst>
            <a:ext uri="{63B3BB69-23CF-44E3-9099-C40C66FF867C}">
              <a14:compatExt xmlns:a14="http://schemas.microsoft.com/office/drawing/2010/main" spid="_x0000_s2052"/>
            </a:ext>
            <a:ext uri="{FF2B5EF4-FFF2-40B4-BE49-F238E27FC236}">
              <a16:creationId xmlns:a16="http://schemas.microsoft.com/office/drawing/2014/main" id="{D3B85AD7-CDED-4832-B917-14973E60CE1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395" name="Drop Down 20" hidden="1">
          <a:extLst>
            <a:ext uri="{63B3BB69-23CF-44E3-9099-C40C66FF867C}">
              <a14:compatExt xmlns:a14="http://schemas.microsoft.com/office/drawing/2010/main" spid="_x0000_s2068"/>
            </a:ext>
            <a:ext uri="{FF2B5EF4-FFF2-40B4-BE49-F238E27FC236}">
              <a16:creationId xmlns:a16="http://schemas.microsoft.com/office/drawing/2014/main" id="{3C6F3F50-F3C3-4744-8626-0B5E2A10323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396" name="Drop Down 24" hidden="1">
          <a:extLst>
            <a:ext uri="{63B3BB69-23CF-44E3-9099-C40C66FF867C}">
              <a14:compatExt xmlns:a14="http://schemas.microsoft.com/office/drawing/2010/main" spid="_x0000_s2072"/>
            </a:ext>
            <a:ext uri="{FF2B5EF4-FFF2-40B4-BE49-F238E27FC236}">
              <a16:creationId xmlns:a16="http://schemas.microsoft.com/office/drawing/2014/main" id="{E9017676-2A3C-46C7-BB45-D2C29A8E6A1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97" name="Drop Down 4" hidden="1">
          <a:extLst>
            <a:ext uri="{63B3BB69-23CF-44E3-9099-C40C66FF867C}">
              <a14:compatExt xmlns:a14="http://schemas.microsoft.com/office/drawing/2010/main" spid="_x0000_s2052"/>
            </a:ext>
            <a:ext uri="{FF2B5EF4-FFF2-40B4-BE49-F238E27FC236}">
              <a16:creationId xmlns:a16="http://schemas.microsoft.com/office/drawing/2014/main" id="{0BC24E59-5FDE-4235-AA8B-929B1FDB82F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398" name="Drop Down 4" hidden="1">
          <a:extLst>
            <a:ext uri="{63B3BB69-23CF-44E3-9099-C40C66FF867C}">
              <a14:compatExt xmlns:a14="http://schemas.microsoft.com/office/drawing/2010/main" spid="_x0000_s2052"/>
            </a:ext>
            <a:ext uri="{FF2B5EF4-FFF2-40B4-BE49-F238E27FC236}">
              <a16:creationId xmlns:a16="http://schemas.microsoft.com/office/drawing/2014/main" id="{3DDBC0E5-558A-4F1C-AFE1-A5E9B306A20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399" name="Drop Down 4" hidden="1">
          <a:extLst>
            <a:ext uri="{63B3BB69-23CF-44E3-9099-C40C66FF867C}">
              <a14:compatExt xmlns:a14="http://schemas.microsoft.com/office/drawing/2010/main" spid="_x0000_s2052"/>
            </a:ext>
            <a:ext uri="{FF2B5EF4-FFF2-40B4-BE49-F238E27FC236}">
              <a16:creationId xmlns:a16="http://schemas.microsoft.com/office/drawing/2014/main" id="{57CD6902-D21B-4A98-91C0-FF9D0B7F443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00" name="Drop Down 4" hidden="1">
          <a:extLst>
            <a:ext uri="{63B3BB69-23CF-44E3-9099-C40C66FF867C}">
              <a14:compatExt xmlns:a14="http://schemas.microsoft.com/office/drawing/2010/main" spid="_x0000_s2052"/>
            </a:ext>
            <a:ext uri="{FF2B5EF4-FFF2-40B4-BE49-F238E27FC236}">
              <a16:creationId xmlns:a16="http://schemas.microsoft.com/office/drawing/2014/main" id="{6A8D08E8-2185-4F0A-A9F6-35FB27973EF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01" name="Drop Down 4" hidden="1">
          <a:extLst>
            <a:ext uri="{63B3BB69-23CF-44E3-9099-C40C66FF867C}">
              <a14:compatExt xmlns:a14="http://schemas.microsoft.com/office/drawing/2010/main" spid="_x0000_s2052"/>
            </a:ext>
            <a:ext uri="{FF2B5EF4-FFF2-40B4-BE49-F238E27FC236}">
              <a16:creationId xmlns:a16="http://schemas.microsoft.com/office/drawing/2014/main" id="{6F228406-73D1-4E23-AD26-6E2F83A65AE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02" name="Drop Down 20" hidden="1">
          <a:extLst>
            <a:ext uri="{63B3BB69-23CF-44E3-9099-C40C66FF867C}">
              <a14:compatExt xmlns:a14="http://schemas.microsoft.com/office/drawing/2010/main" spid="_x0000_s2068"/>
            </a:ext>
            <a:ext uri="{FF2B5EF4-FFF2-40B4-BE49-F238E27FC236}">
              <a16:creationId xmlns:a16="http://schemas.microsoft.com/office/drawing/2014/main" id="{0FF5989D-9977-4280-AB2A-8AAB47E4D6F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03" name="Drop Down 24" hidden="1">
          <a:extLst>
            <a:ext uri="{63B3BB69-23CF-44E3-9099-C40C66FF867C}">
              <a14:compatExt xmlns:a14="http://schemas.microsoft.com/office/drawing/2010/main" spid="_x0000_s2072"/>
            </a:ext>
            <a:ext uri="{FF2B5EF4-FFF2-40B4-BE49-F238E27FC236}">
              <a16:creationId xmlns:a16="http://schemas.microsoft.com/office/drawing/2014/main" id="{E4520399-7540-40BA-9D58-219621FC0D6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04" name="Drop Down 4" hidden="1">
          <a:extLst>
            <a:ext uri="{63B3BB69-23CF-44E3-9099-C40C66FF867C}">
              <a14:compatExt xmlns:a14="http://schemas.microsoft.com/office/drawing/2010/main" spid="_x0000_s2052"/>
            </a:ext>
            <a:ext uri="{FF2B5EF4-FFF2-40B4-BE49-F238E27FC236}">
              <a16:creationId xmlns:a16="http://schemas.microsoft.com/office/drawing/2014/main" id="{3E3B5805-779E-4270-9AA6-2ADCEF35955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05" name="Drop Down 4" hidden="1">
          <a:extLst>
            <a:ext uri="{63B3BB69-23CF-44E3-9099-C40C66FF867C}">
              <a14:compatExt xmlns:a14="http://schemas.microsoft.com/office/drawing/2010/main" spid="_x0000_s2052"/>
            </a:ext>
            <a:ext uri="{FF2B5EF4-FFF2-40B4-BE49-F238E27FC236}">
              <a16:creationId xmlns:a16="http://schemas.microsoft.com/office/drawing/2014/main" id="{AE249835-94FB-412A-83C8-B3053E0C961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06" name="Drop Down 4" hidden="1">
          <a:extLst>
            <a:ext uri="{63B3BB69-23CF-44E3-9099-C40C66FF867C}">
              <a14:compatExt xmlns:a14="http://schemas.microsoft.com/office/drawing/2010/main" spid="_x0000_s2052"/>
            </a:ext>
            <a:ext uri="{FF2B5EF4-FFF2-40B4-BE49-F238E27FC236}">
              <a16:creationId xmlns:a16="http://schemas.microsoft.com/office/drawing/2014/main" id="{9D51CD64-14A0-4CC3-9674-773AA8A1445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07" name="Drop Down 4" hidden="1">
          <a:extLst>
            <a:ext uri="{63B3BB69-23CF-44E3-9099-C40C66FF867C}">
              <a14:compatExt xmlns:a14="http://schemas.microsoft.com/office/drawing/2010/main" spid="_x0000_s2052"/>
            </a:ext>
            <a:ext uri="{FF2B5EF4-FFF2-40B4-BE49-F238E27FC236}">
              <a16:creationId xmlns:a16="http://schemas.microsoft.com/office/drawing/2014/main" id="{296E3AB9-9A4E-4F6A-8E26-A3AF288DB7F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08" name="Drop Down 4" hidden="1">
          <a:extLst>
            <a:ext uri="{63B3BB69-23CF-44E3-9099-C40C66FF867C}">
              <a14:compatExt xmlns:a14="http://schemas.microsoft.com/office/drawing/2010/main" spid="_x0000_s2052"/>
            </a:ext>
            <a:ext uri="{FF2B5EF4-FFF2-40B4-BE49-F238E27FC236}">
              <a16:creationId xmlns:a16="http://schemas.microsoft.com/office/drawing/2014/main" id="{A7F0A254-EC48-46B8-BB86-27417FB3313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09" name="Drop Down 20" hidden="1">
          <a:extLst>
            <a:ext uri="{63B3BB69-23CF-44E3-9099-C40C66FF867C}">
              <a14:compatExt xmlns:a14="http://schemas.microsoft.com/office/drawing/2010/main" spid="_x0000_s2068"/>
            </a:ext>
            <a:ext uri="{FF2B5EF4-FFF2-40B4-BE49-F238E27FC236}">
              <a16:creationId xmlns:a16="http://schemas.microsoft.com/office/drawing/2014/main" id="{816F6B3C-E571-456D-BC44-1ABBF6716F7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10" name="Drop Down 24" hidden="1">
          <a:extLst>
            <a:ext uri="{63B3BB69-23CF-44E3-9099-C40C66FF867C}">
              <a14:compatExt xmlns:a14="http://schemas.microsoft.com/office/drawing/2010/main" spid="_x0000_s2072"/>
            </a:ext>
            <a:ext uri="{FF2B5EF4-FFF2-40B4-BE49-F238E27FC236}">
              <a16:creationId xmlns:a16="http://schemas.microsoft.com/office/drawing/2014/main" id="{3C37491F-BAB5-4909-B9E8-E223C7AA33B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11" name="Drop Down 4" hidden="1">
          <a:extLst>
            <a:ext uri="{63B3BB69-23CF-44E3-9099-C40C66FF867C}">
              <a14:compatExt xmlns:a14="http://schemas.microsoft.com/office/drawing/2010/main" spid="_x0000_s2052"/>
            </a:ext>
            <a:ext uri="{FF2B5EF4-FFF2-40B4-BE49-F238E27FC236}">
              <a16:creationId xmlns:a16="http://schemas.microsoft.com/office/drawing/2014/main" id="{3D25D198-C299-4209-A0DD-F77CC5ADE42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12" name="Drop Down 4" hidden="1">
          <a:extLst>
            <a:ext uri="{63B3BB69-23CF-44E3-9099-C40C66FF867C}">
              <a14:compatExt xmlns:a14="http://schemas.microsoft.com/office/drawing/2010/main" spid="_x0000_s2052"/>
            </a:ext>
            <a:ext uri="{FF2B5EF4-FFF2-40B4-BE49-F238E27FC236}">
              <a16:creationId xmlns:a16="http://schemas.microsoft.com/office/drawing/2014/main" id="{9BD4DF2B-9DA1-4FD2-A021-A8D747AB9A5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13" name="Drop Down 4" hidden="1">
          <a:extLst>
            <a:ext uri="{63B3BB69-23CF-44E3-9099-C40C66FF867C}">
              <a14:compatExt xmlns:a14="http://schemas.microsoft.com/office/drawing/2010/main" spid="_x0000_s2052"/>
            </a:ext>
            <a:ext uri="{FF2B5EF4-FFF2-40B4-BE49-F238E27FC236}">
              <a16:creationId xmlns:a16="http://schemas.microsoft.com/office/drawing/2014/main" id="{5FC4C7A5-6F63-46D9-B7F8-5A3A5F501A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14" name="Drop Down 4" hidden="1">
          <a:extLst>
            <a:ext uri="{63B3BB69-23CF-44E3-9099-C40C66FF867C}">
              <a14:compatExt xmlns:a14="http://schemas.microsoft.com/office/drawing/2010/main" spid="_x0000_s2052"/>
            </a:ext>
            <a:ext uri="{FF2B5EF4-FFF2-40B4-BE49-F238E27FC236}">
              <a16:creationId xmlns:a16="http://schemas.microsoft.com/office/drawing/2014/main" id="{80718063-6B36-465B-ABDF-03C7EC64E80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15" name="Drop Down 4" hidden="1">
          <a:extLst>
            <a:ext uri="{63B3BB69-23CF-44E3-9099-C40C66FF867C}">
              <a14:compatExt xmlns:a14="http://schemas.microsoft.com/office/drawing/2010/main" spid="_x0000_s2052"/>
            </a:ext>
            <a:ext uri="{FF2B5EF4-FFF2-40B4-BE49-F238E27FC236}">
              <a16:creationId xmlns:a16="http://schemas.microsoft.com/office/drawing/2014/main" id="{714313EC-5FA3-422E-B0AE-F07738ACF07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16" name="Drop Down 20" hidden="1">
          <a:extLst>
            <a:ext uri="{63B3BB69-23CF-44E3-9099-C40C66FF867C}">
              <a14:compatExt xmlns:a14="http://schemas.microsoft.com/office/drawing/2010/main" spid="_x0000_s2068"/>
            </a:ext>
            <a:ext uri="{FF2B5EF4-FFF2-40B4-BE49-F238E27FC236}">
              <a16:creationId xmlns:a16="http://schemas.microsoft.com/office/drawing/2014/main" id="{1AFF9088-2FED-43AE-969D-2EC68A68ADB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17" name="Drop Down 24" hidden="1">
          <a:extLst>
            <a:ext uri="{63B3BB69-23CF-44E3-9099-C40C66FF867C}">
              <a14:compatExt xmlns:a14="http://schemas.microsoft.com/office/drawing/2010/main" spid="_x0000_s2072"/>
            </a:ext>
            <a:ext uri="{FF2B5EF4-FFF2-40B4-BE49-F238E27FC236}">
              <a16:creationId xmlns:a16="http://schemas.microsoft.com/office/drawing/2014/main" id="{C3049B1C-A445-4416-9371-7621BDBFA67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18" name="Drop Down 4" hidden="1">
          <a:extLst>
            <a:ext uri="{63B3BB69-23CF-44E3-9099-C40C66FF867C}">
              <a14:compatExt xmlns:a14="http://schemas.microsoft.com/office/drawing/2010/main" spid="_x0000_s2052"/>
            </a:ext>
            <a:ext uri="{FF2B5EF4-FFF2-40B4-BE49-F238E27FC236}">
              <a16:creationId xmlns:a16="http://schemas.microsoft.com/office/drawing/2014/main" id="{E316942C-6DED-40DA-B978-A28B9D46AEC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19" name="Drop Down 4" hidden="1">
          <a:extLst>
            <a:ext uri="{63B3BB69-23CF-44E3-9099-C40C66FF867C}">
              <a14:compatExt xmlns:a14="http://schemas.microsoft.com/office/drawing/2010/main" spid="_x0000_s2052"/>
            </a:ext>
            <a:ext uri="{FF2B5EF4-FFF2-40B4-BE49-F238E27FC236}">
              <a16:creationId xmlns:a16="http://schemas.microsoft.com/office/drawing/2014/main" id="{7B44E745-571D-4507-BC8C-7AEB6ECE37A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20" name="Drop Down 4" hidden="1">
          <a:extLst>
            <a:ext uri="{63B3BB69-23CF-44E3-9099-C40C66FF867C}">
              <a14:compatExt xmlns:a14="http://schemas.microsoft.com/office/drawing/2010/main" spid="_x0000_s2052"/>
            </a:ext>
            <a:ext uri="{FF2B5EF4-FFF2-40B4-BE49-F238E27FC236}">
              <a16:creationId xmlns:a16="http://schemas.microsoft.com/office/drawing/2014/main" id="{35754857-76A7-42F5-BECE-37A53507DF4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21" name="Drop Down 4" hidden="1">
          <a:extLst>
            <a:ext uri="{63B3BB69-23CF-44E3-9099-C40C66FF867C}">
              <a14:compatExt xmlns:a14="http://schemas.microsoft.com/office/drawing/2010/main" spid="_x0000_s2052"/>
            </a:ext>
            <a:ext uri="{FF2B5EF4-FFF2-40B4-BE49-F238E27FC236}">
              <a16:creationId xmlns:a16="http://schemas.microsoft.com/office/drawing/2014/main" id="{397BCB2F-67C9-420F-9286-14D0993D5E0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22" name="Drop Down 4" hidden="1">
          <a:extLst>
            <a:ext uri="{63B3BB69-23CF-44E3-9099-C40C66FF867C}">
              <a14:compatExt xmlns:a14="http://schemas.microsoft.com/office/drawing/2010/main" spid="_x0000_s2052"/>
            </a:ext>
            <a:ext uri="{FF2B5EF4-FFF2-40B4-BE49-F238E27FC236}">
              <a16:creationId xmlns:a16="http://schemas.microsoft.com/office/drawing/2014/main" id="{72550CF4-252B-4436-8E64-683CADC53F8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23" name="Drop Down 20" hidden="1">
          <a:extLst>
            <a:ext uri="{63B3BB69-23CF-44E3-9099-C40C66FF867C}">
              <a14:compatExt xmlns:a14="http://schemas.microsoft.com/office/drawing/2010/main" spid="_x0000_s2068"/>
            </a:ext>
            <a:ext uri="{FF2B5EF4-FFF2-40B4-BE49-F238E27FC236}">
              <a16:creationId xmlns:a16="http://schemas.microsoft.com/office/drawing/2014/main" id="{077BAE7C-3FFC-4029-B00A-1FD8559790D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24" name="Drop Down 24" hidden="1">
          <a:extLst>
            <a:ext uri="{63B3BB69-23CF-44E3-9099-C40C66FF867C}">
              <a14:compatExt xmlns:a14="http://schemas.microsoft.com/office/drawing/2010/main" spid="_x0000_s2072"/>
            </a:ext>
            <a:ext uri="{FF2B5EF4-FFF2-40B4-BE49-F238E27FC236}">
              <a16:creationId xmlns:a16="http://schemas.microsoft.com/office/drawing/2014/main" id="{022776D3-AE2D-4731-982F-121E5A5FED2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25" name="Drop Down 4" hidden="1">
          <a:extLst>
            <a:ext uri="{63B3BB69-23CF-44E3-9099-C40C66FF867C}">
              <a14:compatExt xmlns:a14="http://schemas.microsoft.com/office/drawing/2010/main" spid="_x0000_s2052"/>
            </a:ext>
            <a:ext uri="{FF2B5EF4-FFF2-40B4-BE49-F238E27FC236}">
              <a16:creationId xmlns:a16="http://schemas.microsoft.com/office/drawing/2014/main" id="{C17417FD-E460-40AE-9FD4-1423359EFE3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26" name="Drop Down 4" hidden="1">
          <a:extLst>
            <a:ext uri="{63B3BB69-23CF-44E3-9099-C40C66FF867C}">
              <a14:compatExt xmlns:a14="http://schemas.microsoft.com/office/drawing/2010/main" spid="_x0000_s2052"/>
            </a:ext>
            <a:ext uri="{FF2B5EF4-FFF2-40B4-BE49-F238E27FC236}">
              <a16:creationId xmlns:a16="http://schemas.microsoft.com/office/drawing/2014/main" id="{8969E61C-03D0-4B89-A726-34C4EC064EA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27" name="Drop Down 4" hidden="1">
          <a:extLst>
            <a:ext uri="{63B3BB69-23CF-44E3-9099-C40C66FF867C}">
              <a14:compatExt xmlns:a14="http://schemas.microsoft.com/office/drawing/2010/main" spid="_x0000_s2052"/>
            </a:ext>
            <a:ext uri="{FF2B5EF4-FFF2-40B4-BE49-F238E27FC236}">
              <a16:creationId xmlns:a16="http://schemas.microsoft.com/office/drawing/2014/main" id="{DA5EC764-EE26-4A22-8179-1542138B6BC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28" name="Drop Down 4" hidden="1">
          <a:extLst>
            <a:ext uri="{63B3BB69-23CF-44E3-9099-C40C66FF867C}">
              <a14:compatExt xmlns:a14="http://schemas.microsoft.com/office/drawing/2010/main" spid="_x0000_s2052"/>
            </a:ext>
            <a:ext uri="{FF2B5EF4-FFF2-40B4-BE49-F238E27FC236}">
              <a16:creationId xmlns:a16="http://schemas.microsoft.com/office/drawing/2014/main" id="{F2070BCF-B289-4C8E-9182-C0FE7F2E11D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29" name="Drop Down 4" hidden="1">
          <a:extLst>
            <a:ext uri="{63B3BB69-23CF-44E3-9099-C40C66FF867C}">
              <a14:compatExt xmlns:a14="http://schemas.microsoft.com/office/drawing/2010/main" spid="_x0000_s2052"/>
            </a:ext>
            <a:ext uri="{FF2B5EF4-FFF2-40B4-BE49-F238E27FC236}">
              <a16:creationId xmlns:a16="http://schemas.microsoft.com/office/drawing/2014/main" id="{46F43C56-AC10-435F-BC09-9A6BEEEDEA5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30" name="Drop Down 20" hidden="1">
          <a:extLst>
            <a:ext uri="{63B3BB69-23CF-44E3-9099-C40C66FF867C}">
              <a14:compatExt xmlns:a14="http://schemas.microsoft.com/office/drawing/2010/main" spid="_x0000_s2068"/>
            </a:ext>
            <a:ext uri="{FF2B5EF4-FFF2-40B4-BE49-F238E27FC236}">
              <a16:creationId xmlns:a16="http://schemas.microsoft.com/office/drawing/2014/main" id="{CC28A383-074B-4F42-939A-78790CD7C9F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31" name="Drop Down 24" hidden="1">
          <a:extLst>
            <a:ext uri="{63B3BB69-23CF-44E3-9099-C40C66FF867C}">
              <a14:compatExt xmlns:a14="http://schemas.microsoft.com/office/drawing/2010/main" spid="_x0000_s2072"/>
            </a:ext>
            <a:ext uri="{FF2B5EF4-FFF2-40B4-BE49-F238E27FC236}">
              <a16:creationId xmlns:a16="http://schemas.microsoft.com/office/drawing/2014/main" id="{7067F404-871B-4518-851C-8A85AE78C32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32" name="Drop Down 4" hidden="1">
          <a:extLst>
            <a:ext uri="{63B3BB69-23CF-44E3-9099-C40C66FF867C}">
              <a14:compatExt xmlns:a14="http://schemas.microsoft.com/office/drawing/2010/main" spid="_x0000_s2052"/>
            </a:ext>
            <a:ext uri="{FF2B5EF4-FFF2-40B4-BE49-F238E27FC236}">
              <a16:creationId xmlns:a16="http://schemas.microsoft.com/office/drawing/2014/main" id="{AF0A112D-4E96-4C45-A898-C586FE69B10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33" name="Drop Down 4" hidden="1">
          <a:extLst>
            <a:ext uri="{63B3BB69-23CF-44E3-9099-C40C66FF867C}">
              <a14:compatExt xmlns:a14="http://schemas.microsoft.com/office/drawing/2010/main" spid="_x0000_s2052"/>
            </a:ext>
            <a:ext uri="{FF2B5EF4-FFF2-40B4-BE49-F238E27FC236}">
              <a16:creationId xmlns:a16="http://schemas.microsoft.com/office/drawing/2014/main" id="{E38276E5-1B39-46C6-B6E8-ED0260373FD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34" name="Drop Down 4" hidden="1">
          <a:extLst>
            <a:ext uri="{63B3BB69-23CF-44E3-9099-C40C66FF867C}">
              <a14:compatExt xmlns:a14="http://schemas.microsoft.com/office/drawing/2010/main" spid="_x0000_s2052"/>
            </a:ext>
            <a:ext uri="{FF2B5EF4-FFF2-40B4-BE49-F238E27FC236}">
              <a16:creationId xmlns:a16="http://schemas.microsoft.com/office/drawing/2014/main" id="{9B51AFB9-2360-4BA7-9B67-29FC9D03A4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35" name="Drop Down 4" hidden="1">
          <a:extLst>
            <a:ext uri="{63B3BB69-23CF-44E3-9099-C40C66FF867C}">
              <a14:compatExt xmlns:a14="http://schemas.microsoft.com/office/drawing/2010/main" spid="_x0000_s2052"/>
            </a:ext>
            <a:ext uri="{FF2B5EF4-FFF2-40B4-BE49-F238E27FC236}">
              <a16:creationId xmlns:a16="http://schemas.microsoft.com/office/drawing/2014/main" id="{48143D22-7A46-4E51-AF37-15091B7FEDC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36" name="Drop Down 4" hidden="1">
          <a:extLst>
            <a:ext uri="{63B3BB69-23CF-44E3-9099-C40C66FF867C}">
              <a14:compatExt xmlns:a14="http://schemas.microsoft.com/office/drawing/2010/main" spid="_x0000_s2052"/>
            </a:ext>
            <a:ext uri="{FF2B5EF4-FFF2-40B4-BE49-F238E27FC236}">
              <a16:creationId xmlns:a16="http://schemas.microsoft.com/office/drawing/2014/main" id="{3C0A0E09-016A-4EA1-B7C1-4B3967033D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37" name="Drop Down 20" hidden="1">
          <a:extLst>
            <a:ext uri="{63B3BB69-23CF-44E3-9099-C40C66FF867C}">
              <a14:compatExt xmlns:a14="http://schemas.microsoft.com/office/drawing/2010/main" spid="_x0000_s2068"/>
            </a:ext>
            <a:ext uri="{FF2B5EF4-FFF2-40B4-BE49-F238E27FC236}">
              <a16:creationId xmlns:a16="http://schemas.microsoft.com/office/drawing/2014/main" id="{EA919B6F-BAAF-477D-A0D5-E662C55E165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38" name="Drop Down 24" hidden="1">
          <a:extLst>
            <a:ext uri="{63B3BB69-23CF-44E3-9099-C40C66FF867C}">
              <a14:compatExt xmlns:a14="http://schemas.microsoft.com/office/drawing/2010/main" spid="_x0000_s2072"/>
            </a:ext>
            <a:ext uri="{FF2B5EF4-FFF2-40B4-BE49-F238E27FC236}">
              <a16:creationId xmlns:a16="http://schemas.microsoft.com/office/drawing/2014/main" id="{B8F439BC-A68F-48EB-95A2-8BECE415BCD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39" name="Drop Down 4" hidden="1">
          <a:extLst>
            <a:ext uri="{63B3BB69-23CF-44E3-9099-C40C66FF867C}">
              <a14:compatExt xmlns:a14="http://schemas.microsoft.com/office/drawing/2010/main" spid="_x0000_s2052"/>
            </a:ext>
            <a:ext uri="{FF2B5EF4-FFF2-40B4-BE49-F238E27FC236}">
              <a16:creationId xmlns:a16="http://schemas.microsoft.com/office/drawing/2014/main" id="{6E4FA412-FE93-46A9-84B3-D0201E513D6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40" name="Drop Down 4" hidden="1">
          <a:extLst>
            <a:ext uri="{63B3BB69-23CF-44E3-9099-C40C66FF867C}">
              <a14:compatExt xmlns:a14="http://schemas.microsoft.com/office/drawing/2010/main" spid="_x0000_s2052"/>
            </a:ext>
            <a:ext uri="{FF2B5EF4-FFF2-40B4-BE49-F238E27FC236}">
              <a16:creationId xmlns:a16="http://schemas.microsoft.com/office/drawing/2014/main" id="{B98C5E93-FF88-4B6F-87E7-2E5F94B518A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41" name="Drop Down 4" hidden="1">
          <a:extLst>
            <a:ext uri="{63B3BB69-23CF-44E3-9099-C40C66FF867C}">
              <a14:compatExt xmlns:a14="http://schemas.microsoft.com/office/drawing/2010/main" spid="_x0000_s2052"/>
            </a:ext>
            <a:ext uri="{FF2B5EF4-FFF2-40B4-BE49-F238E27FC236}">
              <a16:creationId xmlns:a16="http://schemas.microsoft.com/office/drawing/2014/main" id="{24653035-C193-4267-947D-46F13965330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42" name="Drop Down 4" hidden="1">
          <a:extLst>
            <a:ext uri="{63B3BB69-23CF-44E3-9099-C40C66FF867C}">
              <a14:compatExt xmlns:a14="http://schemas.microsoft.com/office/drawing/2010/main" spid="_x0000_s2052"/>
            </a:ext>
            <a:ext uri="{FF2B5EF4-FFF2-40B4-BE49-F238E27FC236}">
              <a16:creationId xmlns:a16="http://schemas.microsoft.com/office/drawing/2014/main" id="{C01BCBCA-4905-494E-A582-7BE1BCAABB3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43" name="Drop Down 4" hidden="1">
          <a:extLst>
            <a:ext uri="{63B3BB69-23CF-44E3-9099-C40C66FF867C}">
              <a14:compatExt xmlns:a14="http://schemas.microsoft.com/office/drawing/2010/main" spid="_x0000_s2052"/>
            </a:ext>
            <a:ext uri="{FF2B5EF4-FFF2-40B4-BE49-F238E27FC236}">
              <a16:creationId xmlns:a16="http://schemas.microsoft.com/office/drawing/2014/main" id="{7A0EB8B5-16DC-4FE5-BE51-22F819040E8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44" name="Drop Down 20" hidden="1">
          <a:extLst>
            <a:ext uri="{63B3BB69-23CF-44E3-9099-C40C66FF867C}">
              <a14:compatExt xmlns:a14="http://schemas.microsoft.com/office/drawing/2010/main" spid="_x0000_s2068"/>
            </a:ext>
            <a:ext uri="{FF2B5EF4-FFF2-40B4-BE49-F238E27FC236}">
              <a16:creationId xmlns:a16="http://schemas.microsoft.com/office/drawing/2014/main" id="{EDD6F5F7-350C-48AB-9EDF-B2B42D464EA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45" name="Drop Down 24" hidden="1">
          <a:extLst>
            <a:ext uri="{63B3BB69-23CF-44E3-9099-C40C66FF867C}">
              <a14:compatExt xmlns:a14="http://schemas.microsoft.com/office/drawing/2010/main" spid="_x0000_s2072"/>
            </a:ext>
            <a:ext uri="{FF2B5EF4-FFF2-40B4-BE49-F238E27FC236}">
              <a16:creationId xmlns:a16="http://schemas.microsoft.com/office/drawing/2014/main" id="{23E29038-0A5B-4D96-AE18-FA1C46A39DD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46" name="Drop Down 4" hidden="1">
          <a:extLst>
            <a:ext uri="{63B3BB69-23CF-44E3-9099-C40C66FF867C}">
              <a14:compatExt xmlns:a14="http://schemas.microsoft.com/office/drawing/2010/main" spid="_x0000_s2052"/>
            </a:ext>
            <a:ext uri="{FF2B5EF4-FFF2-40B4-BE49-F238E27FC236}">
              <a16:creationId xmlns:a16="http://schemas.microsoft.com/office/drawing/2014/main" id="{529A8DA3-A6C3-45AD-AD40-8A6B45A06B1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47" name="Drop Down 4" hidden="1">
          <a:extLst>
            <a:ext uri="{63B3BB69-23CF-44E3-9099-C40C66FF867C}">
              <a14:compatExt xmlns:a14="http://schemas.microsoft.com/office/drawing/2010/main" spid="_x0000_s2052"/>
            </a:ext>
            <a:ext uri="{FF2B5EF4-FFF2-40B4-BE49-F238E27FC236}">
              <a16:creationId xmlns:a16="http://schemas.microsoft.com/office/drawing/2014/main" id="{88A7A1A3-DFDD-494B-9AF0-E54EEEB154F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48" name="Drop Down 4" hidden="1">
          <a:extLst>
            <a:ext uri="{63B3BB69-23CF-44E3-9099-C40C66FF867C}">
              <a14:compatExt xmlns:a14="http://schemas.microsoft.com/office/drawing/2010/main" spid="_x0000_s2052"/>
            </a:ext>
            <a:ext uri="{FF2B5EF4-FFF2-40B4-BE49-F238E27FC236}">
              <a16:creationId xmlns:a16="http://schemas.microsoft.com/office/drawing/2014/main" id="{C3B7BBEA-ACC4-47F4-8285-F2B5A35CA97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49" name="Drop Down 4" hidden="1">
          <a:extLst>
            <a:ext uri="{63B3BB69-23CF-44E3-9099-C40C66FF867C}">
              <a14:compatExt xmlns:a14="http://schemas.microsoft.com/office/drawing/2010/main" spid="_x0000_s2052"/>
            </a:ext>
            <a:ext uri="{FF2B5EF4-FFF2-40B4-BE49-F238E27FC236}">
              <a16:creationId xmlns:a16="http://schemas.microsoft.com/office/drawing/2014/main" id="{153B3E65-ABAB-45E9-BAE0-7FD34E73E0A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50" name="Drop Down 4" hidden="1">
          <a:extLst>
            <a:ext uri="{63B3BB69-23CF-44E3-9099-C40C66FF867C}">
              <a14:compatExt xmlns:a14="http://schemas.microsoft.com/office/drawing/2010/main" spid="_x0000_s2052"/>
            </a:ext>
            <a:ext uri="{FF2B5EF4-FFF2-40B4-BE49-F238E27FC236}">
              <a16:creationId xmlns:a16="http://schemas.microsoft.com/office/drawing/2014/main" id="{2EE51B42-4ADE-4A39-89ED-43B1C0638EB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51" name="Drop Down 20" hidden="1">
          <a:extLst>
            <a:ext uri="{63B3BB69-23CF-44E3-9099-C40C66FF867C}">
              <a14:compatExt xmlns:a14="http://schemas.microsoft.com/office/drawing/2010/main" spid="_x0000_s2068"/>
            </a:ext>
            <a:ext uri="{FF2B5EF4-FFF2-40B4-BE49-F238E27FC236}">
              <a16:creationId xmlns:a16="http://schemas.microsoft.com/office/drawing/2014/main" id="{580068E3-24E1-4E59-AD69-7CCCAC5A82C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52" name="Drop Down 24" hidden="1">
          <a:extLst>
            <a:ext uri="{63B3BB69-23CF-44E3-9099-C40C66FF867C}">
              <a14:compatExt xmlns:a14="http://schemas.microsoft.com/office/drawing/2010/main" spid="_x0000_s2072"/>
            </a:ext>
            <a:ext uri="{FF2B5EF4-FFF2-40B4-BE49-F238E27FC236}">
              <a16:creationId xmlns:a16="http://schemas.microsoft.com/office/drawing/2014/main" id="{783D343A-3152-4EF3-A8C8-B12C894EE22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53" name="Drop Down 4" hidden="1">
          <a:extLst>
            <a:ext uri="{63B3BB69-23CF-44E3-9099-C40C66FF867C}">
              <a14:compatExt xmlns:a14="http://schemas.microsoft.com/office/drawing/2010/main" spid="_x0000_s2052"/>
            </a:ext>
            <a:ext uri="{FF2B5EF4-FFF2-40B4-BE49-F238E27FC236}">
              <a16:creationId xmlns:a16="http://schemas.microsoft.com/office/drawing/2014/main" id="{9206BFE7-5F28-4540-9BFC-0330E061F0B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54" name="Drop Down 4" hidden="1">
          <a:extLst>
            <a:ext uri="{63B3BB69-23CF-44E3-9099-C40C66FF867C}">
              <a14:compatExt xmlns:a14="http://schemas.microsoft.com/office/drawing/2010/main" spid="_x0000_s2052"/>
            </a:ext>
            <a:ext uri="{FF2B5EF4-FFF2-40B4-BE49-F238E27FC236}">
              <a16:creationId xmlns:a16="http://schemas.microsoft.com/office/drawing/2014/main" id="{DEC2A00D-E843-46F3-8EBA-C513FA1D310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55" name="Drop Down 4" hidden="1">
          <a:extLst>
            <a:ext uri="{63B3BB69-23CF-44E3-9099-C40C66FF867C}">
              <a14:compatExt xmlns:a14="http://schemas.microsoft.com/office/drawing/2010/main" spid="_x0000_s2052"/>
            </a:ext>
            <a:ext uri="{FF2B5EF4-FFF2-40B4-BE49-F238E27FC236}">
              <a16:creationId xmlns:a16="http://schemas.microsoft.com/office/drawing/2014/main" id="{3B7B7D53-29F1-487E-B463-2684B5C6E21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56" name="Drop Down 4" hidden="1">
          <a:extLst>
            <a:ext uri="{63B3BB69-23CF-44E3-9099-C40C66FF867C}">
              <a14:compatExt xmlns:a14="http://schemas.microsoft.com/office/drawing/2010/main" spid="_x0000_s2052"/>
            </a:ext>
            <a:ext uri="{FF2B5EF4-FFF2-40B4-BE49-F238E27FC236}">
              <a16:creationId xmlns:a16="http://schemas.microsoft.com/office/drawing/2014/main" id="{DF95C860-3977-491C-878E-10C746A48DD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57" name="Drop Down 4" hidden="1">
          <a:extLst>
            <a:ext uri="{63B3BB69-23CF-44E3-9099-C40C66FF867C}">
              <a14:compatExt xmlns:a14="http://schemas.microsoft.com/office/drawing/2010/main" spid="_x0000_s2052"/>
            </a:ext>
            <a:ext uri="{FF2B5EF4-FFF2-40B4-BE49-F238E27FC236}">
              <a16:creationId xmlns:a16="http://schemas.microsoft.com/office/drawing/2014/main" id="{1C288399-AB41-43D1-B203-0F8F00B134C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58" name="Drop Down 20" hidden="1">
          <a:extLst>
            <a:ext uri="{63B3BB69-23CF-44E3-9099-C40C66FF867C}">
              <a14:compatExt xmlns:a14="http://schemas.microsoft.com/office/drawing/2010/main" spid="_x0000_s2068"/>
            </a:ext>
            <a:ext uri="{FF2B5EF4-FFF2-40B4-BE49-F238E27FC236}">
              <a16:creationId xmlns:a16="http://schemas.microsoft.com/office/drawing/2014/main" id="{197C49EB-4BB9-446A-891D-96566BD1A58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59" name="Drop Down 24" hidden="1">
          <a:extLst>
            <a:ext uri="{63B3BB69-23CF-44E3-9099-C40C66FF867C}">
              <a14:compatExt xmlns:a14="http://schemas.microsoft.com/office/drawing/2010/main" spid="_x0000_s2072"/>
            </a:ext>
            <a:ext uri="{FF2B5EF4-FFF2-40B4-BE49-F238E27FC236}">
              <a16:creationId xmlns:a16="http://schemas.microsoft.com/office/drawing/2014/main" id="{2EF8A02A-6C6F-43AB-B9AB-63CC3795D1E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60" name="Drop Down 4" hidden="1">
          <a:extLst>
            <a:ext uri="{63B3BB69-23CF-44E3-9099-C40C66FF867C}">
              <a14:compatExt xmlns:a14="http://schemas.microsoft.com/office/drawing/2010/main" spid="_x0000_s2052"/>
            </a:ext>
            <a:ext uri="{FF2B5EF4-FFF2-40B4-BE49-F238E27FC236}">
              <a16:creationId xmlns:a16="http://schemas.microsoft.com/office/drawing/2014/main" id="{E8590767-349D-4B16-9C9F-7394967CE03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61" name="Drop Down 4" hidden="1">
          <a:extLst>
            <a:ext uri="{63B3BB69-23CF-44E3-9099-C40C66FF867C}">
              <a14:compatExt xmlns:a14="http://schemas.microsoft.com/office/drawing/2010/main" spid="_x0000_s2052"/>
            </a:ext>
            <a:ext uri="{FF2B5EF4-FFF2-40B4-BE49-F238E27FC236}">
              <a16:creationId xmlns:a16="http://schemas.microsoft.com/office/drawing/2014/main" id="{BC66367C-E37E-4064-92A5-FA290BAC53D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62" name="Drop Down 4" hidden="1">
          <a:extLst>
            <a:ext uri="{63B3BB69-23CF-44E3-9099-C40C66FF867C}">
              <a14:compatExt xmlns:a14="http://schemas.microsoft.com/office/drawing/2010/main" spid="_x0000_s2052"/>
            </a:ext>
            <a:ext uri="{FF2B5EF4-FFF2-40B4-BE49-F238E27FC236}">
              <a16:creationId xmlns:a16="http://schemas.microsoft.com/office/drawing/2014/main" id="{2C85619A-BD68-4FF7-A77E-D286924E23A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63" name="Drop Down 4" hidden="1">
          <a:extLst>
            <a:ext uri="{63B3BB69-23CF-44E3-9099-C40C66FF867C}">
              <a14:compatExt xmlns:a14="http://schemas.microsoft.com/office/drawing/2010/main" spid="_x0000_s2052"/>
            </a:ext>
            <a:ext uri="{FF2B5EF4-FFF2-40B4-BE49-F238E27FC236}">
              <a16:creationId xmlns:a16="http://schemas.microsoft.com/office/drawing/2014/main" id="{CD15C3F9-E605-4BF9-BED0-5B46A16E77B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64" name="Drop Down 4" hidden="1">
          <a:extLst>
            <a:ext uri="{63B3BB69-23CF-44E3-9099-C40C66FF867C}">
              <a14:compatExt xmlns:a14="http://schemas.microsoft.com/office/drawing/2010/main" spid="_x0000_s2052"/>
            </a:ext>
            <a:ext uri="{FF2B5EF4-FFF2-40B4-BE49-F238E27FC236}">
              <a16:creationId xmlns:a16="http://schemas.microsoft.com/office/drawing/2014/main" id="{1CDA39FB-82DA-4089-8428-1C0ADF517E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65" name="Drop Down 20" hidden="1">
          <a:extLst>
            <a:ext uri="{63B3BB69-23CF-44E3-9099-C40C66FF867C}">
              <a14:compatExt xmlns:a14="http://schemas.microsoft.com/office/drawing/2010/main" spid="_x0000_s2068"/>
            </a:ext>
            <a:ext uri="{FF2B5EF4-FFF2-40B4-BE49-F238E27FC236}">
              <a16:creationId xmlns:a16="http://schemas.microsoft.com/office/drawing/2014/main" id="{AD95AC67-1150-4C22-A72A-64B7DB4B394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66" name="Drop Down 24" hidden="1">
          <a:extLst>
            <a:ext uri="{63B3BB69-23CF-44E3-9099-C40C66FF867C}">
              <a14:compatExt xmlns:a14="http://schemas.microsoft.com/office/drawing/2010/main" spid="_x0000_s2072"/>
            </a:ext>
            <a:ext uri="{FF2B5EF4-FFF2-40B4-BE49-F238E27FC236}">
              <a16:creationId xmlns:a16="http://schemas.microsoft.com/office/drawing/2014/main" id="{0B46A950-03D8-4D1A-904D-715743B4AED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67" name="Drop Down 4" hidden="1">
          <a:extLst>
            <a:ext uri="{63B3BB69-23CF-44E3-9099-C40C66FF867C}">
              <a14:compatExt xmlns:a14="http://schemas.microsoft.com/office/drawing/2010/main" spid="_x0000_s2052"/>
            </a:ext>
            <a:ext uri="{FF2B5EF4-FFF2-40B4-BE49-F238E27FC236}">
              <a16:creationId xmlns:a16="http://schemas.microsoft.com/office/drawing/2014/main" id="{73E5AB58-237A-4BE7-B177-553D7F751BA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68" name="Drop Down 4" hidden="1">
          <a:extLst>
            <a:ext uri="{63B3BB69-23CF-44E3-9099-C40C66FF867C}">
              <a14:compatExt xmlns:a14="http://schemas.microsoft.com/office/drawing/2010/main" spid="_x0000_s2052"/>
            </a:ext>
            <a:ext uri="{FF2B5EF4-FFF2-40B4-BE49-F238E27FC236}">
              <a16:creationId xmlns:a16="http://schemas.microsoft.com/office/drawing/2014/main" id="{E7B9CC13-82AB-4B38-A143-90FECCD018D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69" name="Drop Down 4" hidden="1">
          <a:extLst>
            <a:ext uri="{63B3BB69-23CF-44E3-9099-C40C66FF867C}">
              <a14:compatExt xmlns:a14="http://schemas.microsoft.com/office/drawing/2010/main" spid="_x0000_s2052"/>
            </a:ext>
            <a:ext uri="{FF2B5EF4-FFF2-40B4-BE49-F238E27FC236}">
              <a16:creationId xmlns:a16="http://schemas.microsoft.com/office/drawing/2014/main" id="{3F073E54-FF3E-4078-A038-2F5C3DDE4EF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70" name="Drop Down 4" hidden="1">
          <a:extLst>
            <a:ext uri="{63B3BB69-23CF-44E3-9099-C40C66FF867C}">
              <a14:compatExt xmlns:a14="http://schemas.microsoft.com/office/drawing/2010/main" spid="_x0000_s2052"/>
            </a:ext>
            <a:ext uri="{FF2B5EF4-FFF2-40B4-BE49-F238E27FC236}">
              <a16:creationId xmlns:a16="http://schemas.microsoft.com/office/drawing/2014/main" id="{5F00EEA6-6B41-4133-9A65-B764429421A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71" name="Drop Down 4" hidden="1">
          <a:extLst>
            <a:ext uri="{63B3BB69-23CF-44E3-9099-C40C66FF867C}">
              <a14:compatExt xmlns:a14="http://schemas.microsoft.com/office/drawing/2010/main" spid="_x0000_s2052"/>
            </a:ext>
            <a:ext uri="{FF2B5EF4-FFF2-40B4-BE49-F238E27FC236}">
              <a16:creationId xmlns:a16="http://schemas.microsoft.com/office/drawing/2014/main" id="{C92B95C9-D941-491D-8F8B-EF02FD1F60C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265</xdr:row>
      <xdr:rowOff>0</xdr:rowOff>
    </xdr:from>
    <xdr:ext cx="1921468" cy="195685"/>
    <xdr:sp macro="" textlink="">
      <xdr:nvSpPr>
        <xdr:cNvPr id="11472" name="Drop Down 20" hidden="1">
          <a:extLst>
            <a:ext uri="{63B3BB69-23CF-44E3-9099-C40C66FF867C}">
              <a14:compatExt xmlns:a14="http://schemas.microsoft.com/office/drawing/2010/main" spid="_x0000_s2068"/>
            </a:ext>
            <a:ext uri="{FF2B5EF4-FFF2-40B4-BE49-F238E27FC236}">
              <a16:creationId xmlns:a16="http://schemas.microsoft.com/office/drawing/2014/main" id="{7103EDE0-035E-4AE4-9886-F6C3382C320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265</xdr:row>
      <xdr:rowOff>0</xdr:rowOff>
    </xdr:from>
    <xdr:ext cx="2476500" cy="199970"/>
    <xdr:sp macro="" textlink="">
      <xdr:nvSpPr>
        <xdr:cNvPr id="11473" name="Drop Down 24" hidden="1">
          <a:extLst>
            <a:ext uri="{63B3BB69-23CF-44E3-9099-C40C66FF867C}">
              <a14:compatExt xmlns:a14="http://schemas.microsoft.com/office/drawing/2010/main" spid="_x0000_s2072"/>
            </a:ext>
            <a:ext uri="{FF2B5EF4-FFF2-40B4-BE49-F238E27FC236}">
              <a16:creationId xmlns:a16="http://schemas.microsoft.com/office/drawing/2014/main" id="{7AF4AB34-A39D-42B9-B120-316C4F86AAE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74" name="Drop Down 4" hidden="1">
          <a:extLst>
            <a:ext uri="{63B3BB69-23CF-44E3-9099-C40C66FF867C}">
              <a14:compatExt xmlns:a14="http://schemas.microsoft.com/office/drawing/2010/main" spid="_x0000_s2052"/>
            </a:ext>
            <a:ext uri="{FF2B5EF4-FFF2-40B4-BE49-F238E27FC236}">
              <a16:creationId xmlns:a16="http://schemas.microsoft.com/office/drawing/2014/main" id="{F4FC9572-F8CD-4724-A6E7-ADA08C7B492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75" name="Drop Down 4" hidden="1">
          <a:extLst>
            <a:ext uri="{63B3BB69-23CF-44E3-9099-C40C66FF867C}">
              <a14:compatExt xmlns:a14="http://schemas.microsoft.com/office/drawing/2010/main" spid="_x0000_s2052"/>
            </a:ext>
            <a:ext uri="{FF2B5EF4-FFF2-40B4-BE49-F238E27FC236}">
              <a16:creationId xmlns:a16="http://schemas.microsoft.com/office/drawing/2014/main" id="{E298C37C-9180-40C7-A5F3-59809CC6C43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265</xdr:row>
      <xdr:rowOff>0</xdr:rowOff>
    </xdr:from>
    <xdr:ext cx="2529840" cy="195685"/>
    <xdr:sp macro="" textlink="">
      <xdr:nvSpPr>
        <xdr:cNvPr id="11476" name="Drop Down 4" hidden="1">
          <a:extLst>
            <a:ext uri="{63B3BB69-23CF-44E3-9099-C40C66FF867C}">
              <a14:compatExt xmlns:a14="http://schemas.microsoft.com/office/drawing/2010/main" spid="_x0000_s2052"/>
            </a:ext>
            <a:ext uri="{FF2B5EF4-FFF2-40B4-BE49-F238E27FC236}">
              <a16:creationId xmlns:a16="http://schemas.microsoft.com/office/drawing/2014/main" id="{29CA5B9A-C494-4373-B47F-DDABA28417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265</xdr:row>
      <xdr:rowOff>0</xdr:rowOff>
    </xdr:from>
    <xdr:ext cx="2529840" cy="195685"/>
    <xdr:sp macro="" textlink="">
      <xdr:nvSpPr>
        <xdr:cNvPr id="11477" name="Drop Down 4" hidden="1">
          <a:extLst>
            <a:ext uri="{63B3BB69-23CF-44E3-9099-C40C66FF867C}">
              <a14:compatExt xmlns:a14="http://schemas.microsoft.com/office/drawing/2010/main" spid="_x0000_s2052"/>
            </a:ext>
            <a:ext uri="{FF2B5EF4-FFF2-40B4-BE49-F238E27FC236}">
              <a16:creationId xmlns:a16="http://schemas.microsoft.com/office/drawing/2014/main" id="{78CE5D5E-C039-4993-930A-CB4C55B24F9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78" name="Drop Down 4" hidden="1">
          <a:extLst>
            <a:ext uri="{63B3BB69-23CF-44E3-9099-C40C66FF867C}">
              <a14:compatExt xmlns:a14="http://schemas.microsoft.com/office/drawing/2010/main" spid="_x0000_s2052"/>
            </a:ext>
            <a:ext uri="{FF2B5EF4-FFF2-40B4-BE49-F238E27FC236}">
              <a16:creationId xmlns:a16="http://schemas.microsoft.com/office/drawing/2014/main" id="{4C3706C2-0569-4A57-B83B-3DCA8BD1AFB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479" name="Drop Down 20" hidden="1">
          <a:extLst>
            <a:ext uri="{63B3BB69-23CF-44E3-9099-C40C66FF867C}">
              <a14:compatExt xmlns:a14="http://schemas.microsoft.com/office/drawing/2010/main" spid="_x0000_s2068"/>
            </a:ext>
            <a:ext uri="{FF2B5EF4-FFF2-40B4-BE49-F238E27FC236}">
              <a16:creationId xmlns:a16="http://schemas.microsoft.com/office/drawing/2014/main" id="{617B25E6-A6A1-4C14-9452-9BF68D3C40A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480" name="Drop Down 24" hidden="1">
          <a:extLst>
            <a:ext uri="{63B3BB69-23CF-44E3-9099-C40C66FF867C}">
              <a14:compatExt xmlns:a14="http://schemas.microsoft.com/office/drawing/2010/main" spid="_x0000_s2072"/>
            </a:ext>
            <a:ext uri="{FF2B5EF4-FFF2-40B4-BE49-F238E27FC236}">
              <a16:creationId xmlns:a16="http://schemas.microsoft.com/office/drawing/2014/main" id="{6F223BC6-C2C3-439C-BFA9-3B25638A84F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81" name="Drop Down 4" hidden="1">
          <a:extLst>
            <a:ext uri="{63B3BB69-23CF-44E3-9099-C40C66FF867C}">
              <a14:compatExt xmlns:a14="http://schemas.microsoft.com/office/drawing/2010/main" spid="_x0000_s2052"/>
            </a:ext>
            <a:ext uri="{FF2B5EF4-FFF2-40B4-BE49-F238E27FC236}">
              <a16:creationId xmlns:a16="http://schemas.microsoft.com/office/drawing/2014/main" id="{203992DB-5836-4BC6-A592-74CB58952EF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482" name="Drop Down 4" hidden="1">
          <a:extLst>
            <a:ext uri="{63B3BB69-23CF-44E3-9099-C40C66FF867C}">
              <a14:compatExt xmlns:a14="http://schemas.microsoft.com/office/drawing/2010/main" spid="_x0000_s2052"/>
            </a:ext>
            <a:ext uri="{FF2B5EF4-FFF2-40B4-BE49-F238E27FC236}">
              <a16:creationId xmlns:a16="http://schemas.microsoft.com/office/drawing/2014/main" id="{00EC9F25-5F0E-4764-B958-6D46BC3E1B2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83" name="Drop Down 4" hidden="1">
          <a:extLst>
            <a:ext uri="{63B3BB69-23CF-44E3-9099-C40C66FF867C}">
              <a14:compatExt xmlns:a14="http://schemas.microsoft.com/office/drawing/2010/main" spid="_x0000_s2052"/>
            </a:ext>
            <a:ext uri="{FF2B5EF4-FFF2-40B4-BE49-F238E27FC236}">
              <a16:creationId xmlns:a16="http://schemas.microsoft.com/office/drawing/2014/main" id="{BEA024C4-367D-435D-BA0D-27842111790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484" name="Drop Down 4" hidden="1">
          <a:extLst>
            <a:ext uri="{63B3BB69-23CF-44E3-9099-C40C66FF867C}">
              <a14:compatExt xmlns:a14="http://schemas.microsoft.com/office/drawing/2010/main" spid="_x0000_s2052"/>
            </a:ext>
            <a:ext uri="{FF2B5EF4-FFF2-40B4-BE49-F238E27FC236}">
              <a16:creationId xmlns:a16="http://schemas.microsoft.com/office/drawing/2014/main" id="{8CD27594-3C40-4723-B43F-D6862866066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85" name="Drop Down 4" hidden="1">
          <a:extLst>
            <a:ext uri="{63B3BB69-23CF-44E3-9099-C40C66FF867C}">
              <a14:compatExt xmlns:a14="http://schemas.microsoft.com/office/drawing/2010/main" spid="_x0000_s2052"/>
            </a:ext>
            <a:ext uri="{FF2B5EF4-FFF2-40B4-BE49-F238E27FC236}">
              <a16:creationId xmlns:a16="http://schemas.microsoft.com/office/drawing/2014/main" id="{C3785A79-6B82-498B-9069-4838B4AB603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486" name="Drop Down 20" hidden="1">
          <a:extLst>
            <a:ext uri="{63B3BB69-23CF-44E3-9099-C40C66FF867C}">
              <a14:compatExt xmlns:a14="http://schemas.microsoft.com/office/drawing/2010/main" spid="_x0000_s2068"/>
            </a:ext>
            <a:ext uri="{FF2B5EF4-FFF2-40B4-BE49-F238E27FC236}">
              <a16:creationId xmlns:a16="http://schemas.microsoft.com/office/drawing/2014/main" id="{A5D8E9E7-47F7-4470-B891-AA3009C5E24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487" name="Drop Down 24" hidden="1">
          <a:extLst>
            <a:ext uri="{63B3BB69-23CF-44E3-9099-C40C66FF867C}">
              <a14:compatExt xmlns:a14="http://schemas.microsoft.com/office/drawing/2010/main" spid="_x0000_s2072"/>
            </a:ext>
            <a:ext uri="{FF2B5EF4-FFF2-40B4-BE49-F238E27FC236}">
              <a16:creationId xmlns:a16="http://schemas.microsoft.com/office/drawing/2014/main" id="{A901D9F0-12CF-4734-89B5-07EEC332D7B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88" name="Drop Down 4" hidden="1">
          <a:extLst>
            <a:ext uri="{63B3BB69-23CF-44E3-9099-C40C66FF867C}">
              <a14:compatExt xmlns:a14="http://schemas.microsoft.com/office/drawing/2010/main" spid="_x0000_s2052"/>
            </a:ext>
            <a:ext uri="{FF2B5EF4-FFF2-40B4-BE49-F238E27FC236}">
              <a16:creationId xmlns:a16="http://schemas.microsoft.com/office/drawing/2014/main" id="{A9E42070-FC88-4034-AA3F-EDC7EB0B300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489" name="Drop Down 4" hidden="1">
          <a:extLst>
            <a:ext uri="{63B3BB69-23CF-44E3-9099-C40C66FF867C}">
              <a14:compatExt xmlns:a14="http://schemas.microsoft.com/office/drawing/2010/main" spid="_x0000_s2052"/>
            </a:ext>
            <a:ext uri="{FF2B5EF4-FFF2-40B4-BE49-F238E27FC236}">
              <a16:creationId xmlns:a16="http://schemas.microsoft.com/office/drawing/2014/main" id="{455BEF00-F2AB-4068-B05C-30E348A2CCC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90" name="Drop Down 4" hidden="1">
          <a:extLst>
            <a:ext uri="{63B3BB69-23CF-44E3-9099-C40C66FF867C}">
              <a14:compatExt xmlns:a14="http://schemas.microsoft.com/office/drawing/2010/main" spid="_x0000_s2052"/>
            </a:ext>
            <a:ext uri="{FF2B5EF4-FFF2-40B4-BE49-F238E27FC236}">
              <a16:creationId xmlns:a16="http://schemas.microsoft.com/office/drawing/2014/main" id="{57752CE2-1E01-4CF7-9419-3C4152F6841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491" name="Drop Down 4" hidden="1">
          <a:extLst>
            <a:ext uri="{63B3BB69-23CF-44E3-9099-C40C66FF867C}">
              <a14:compatExt xmlns:a14="http://schemas.microsoft.com/office/drawing/2010/main" spid="_x0000_s2052"/>
            </a:ext>
            <a:ext uri="{FF2B5EF4-FFF2-40B4-BE49-F238E27FC236}">
              <a16:creationId xmlns:a16="http://schemas.microsoft.com/office/drawing/2014/main" id="{6E497F7A-FC4F-4E11-AA8C-0F8EA5632C6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92" name="Drop Down 4" hidden="1">
          <a:extLst>
            <a:ext uri="{63B3BB69-23CF-44E3-9099-C40C66FF867C}">
              <a14:compatExt xmlns:a14="http://schemas.microsoft.com/office/drawing/2010/main" spid="_x0000_s2052"/>
            </a:ext>
            <a:ext uri="{FF2B5EF4-FFF2-40B4-BE49-F238E27FC236}">
              <a16:creationId xmlns:a16="http://schemas.microsoft.com/office/drawing/2014/main" id="{2E213439-E579-405E-AFEC-A7765D483D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493" name="Drop Down 20" hidden="1">
          <a:extLst>
            <a:ext uri="{63B3BB69-23CF-44E3-9099-C40C66FF867C}">
              <a14:compatExt xmlns:a14="http://schemas.microsoft.com/office/drawing/2010/main" spid="_x0000_s2068"/>
            </a:ext>
            <a:ext uri="{FF2B5EF4-FFF2-40B4-BE49-F238E27FC236}">
              <a16:creationId xmlns:a16="http://schemas.microsoft.com/office/drawing/2014/main" id="{3A9570EF-2EB6-46C4-AB6B-AA929F639D6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494" name="Drop Down 24" hidden="1">
          <a:extLst>
            <a:ext uri="{63B3BB69-23CF-44E3-9099-C40C66FF867C}">
              <a14:compatExt xmlns:a14="http://schemas.microsoft.com/office/drawing/2010/main" spid="_x0000_s2072"/>
            </a:ext>
            <a:ext uri="{FF2B5EF4-FFF2-40B4-BE49-F238E27FC236}">
              <a16:creationId xmlns:a16="http://schemas.microsoft.com/office/drawing/2014/main" id="{53D7F640-5EEC-4434-B6C7-C04E8FB013A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95" name="Drop Down 4" hidden="1">
          <a:extLst>
            <a:ext uri="{63B3BB69-23CF-44E3-9099-C40C66FF867C}">
              <a14:compatExt xmlns:a14="http://schemas.microsoft.com/office/drawing/2010/main" spid="_x0000_s2052"/>
            </a:ext>
            <a:ext uri="{FF2B5EF4-FFF2-40B4-BE49-F238E27FC236}">
              <a16:creationId xmlns:a16="http://schemas.microsoft.com/office/drawing/2014/main" id="{FC22B69B-BC10-4046-8085-11AEDE42E5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496" name="Drop Down 4" hidden="1">
          <a:extLst>
            <a:ext uri="{63B3BB69-23CF-44E3-9099-C40C66FF867C}">
              <a14:compatExt xmlns:a14="http://schemas.microsoft.com/office/drawing/2010/main" spid="_x0000_s2052"/>
            </a:ext>
            <a:ext uri="{FF2B5EF4-FFF2-40B4-BE49-F238E27FC236}">
              <a16:creationId xmlns:a16="http://schemas.microsoft.com/office/drawing/2014/main" id="{C2662C3E-DB2E-4E8C-B21A-59B79703454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97" name="Drop Down 4" hidden="1">
          <a:extLst>
            <a:ext uri="{63B3BB69-23CF-44E3-9099-C40C66FF867C}">
              <a14:compatExt xmlns:a14="http://schemas.microsoft.com/office/drawing/2010/main" spid="_x0000_s2052"/>
            </a:ext>
            <a:ext uri="{FF2B5EF4-FFF2-40B4-BE49-F238E27FC236}">
              <a16:creationId xmlns:a16="http://schemas.microsoft.com/office/drawing/2014/main" id="{E7E7DD54-D053-4D36-8391-791282E218D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498" name="Drop Down 4" hidden="1">
          <a:extLst>
            <a:ext uri="{63B3BB69-23CF-44E3-9099-C40C66FF867C}">
              <a14:compatExt xmlns:a14="http://schemas.microsoft.com/office/drawing/2010/main" spid="_x0000_s2052"/>
            </a:ext>
            <a:ext uri="{FF2B5EF4-FFF2-40B4-BE49-F238E27FC236}">
              <a16:creationId xmlns:a16="http://schemas.microsoft.com/office/drawing/2014/main" id="{07E0DAD9-0F30-43DE-A091-43E7CEDA373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499" name="Drop Down 4" hidden="1">
          <a:extLst>
            <a:ext uri="{63B3BB69-23CF-44E3-9099-C40C66FF867C}">
              <a14:compatExt xmlns:a14="http://schemas.microsoft.com/office/drawing/2010/main" spid="_x0000_s2052"/>
            </a:ext>
            <a:ext uri="{FF2B5EF4-FFF2-40B4-BE49-F238E27FC236}">
              <a16:creationId xmlns:a16="http://schemas.microsoft.com/office/drawing/2014/main" id="{3AB43BCF-0760-42F2-AD04-B0E1B0E5BAD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00" name="Drop Down 20" hidden="1">
          <a:extLst>
            <a:ext uri="{63B3BB69-23CF-44E3-9099-C40C66FF867C}">
              <a14:compatExt xmlns:a14="http://schemas.microsoft.com/office/drawing/2010/main" spid="_x0000_s2068"/>
            </a:ext>
            <a:ext uri="{FF2B5EF4-FFF2-40B4-BE49-F238E27FC236}">
              <a16:creationId xmlns:a16="http://schemas.microsoft.com/office/drawing/2014/main" id="{E04ABC9C-BE9E-4A8B-B9E6-AB525C51D38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01" name="Drop Down 24" hidden="1">
          <a:extLst>
            <a:ext uri="{63B3BB69-23CF-44E3-9099-C40C66FF867C}">
              <a14:compatExt xmlns:a14="http://schemas.microsoft.com/office/drawing/2010/main" spid="_x0000_s2072"/>
            </a:ext>
            <a:ext uri="{FF2B5EF4-FFF2-40B4-BE49-F238E27FC236}">
              <a16:creationId xmlns:a16="http://schemas.microsoft.com/office/drawing/2014/main" id="{16950939-1CB4-4B6D-ADC7-EBCEDE0362E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02" name="Drop Down 4" hidden="1">
          <a:extLst>
            <a:ext uri="{63B3BB69-23CF-44E3-9099-C40C66FF867C}">
              <a14:compatExt xmlns:a14="http://schemas.microsoft.com/office/drawing/2010/main" spid="_x0000_s2052"/>
            </a:ext>
            <a:ext uri="{FF2B5EF4-FFF2-40B4-BE49-F238E27FC236}">
              <a16:creationId xmlns:a16="http://schemas.microsoft.com/office/drawing/2014/main" id="{6E22ED74-428A-45E8-BE29-66972016FFE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03" name="Drop Down 4" hidden="1">
          <a:extLst>
            <a:ext uri="{63B3BB69-23CF-44E3-9099-C40C66FF867C}">
              <a14:compatExt xmlns:a14="http://schemas.microsoft.com/office/drawing/2010/main" spid="_x0000_s2052"/>
            </a:ext>
            <a:ext uri="{FF2B5EF4-FFF2-40B4-BE49-F238E27FC236}">
              <a16:creationId xmlns:a16="http://schemas.microsoft.com/office/drawing/2014/main" id="{9FF6E0CE-327E-4D7C-843E-53E12C73549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04" name="Drop Down 4" hidden="1">
          <a:extLst>
            <a:ext uri="{63B3BB69-23CF-44E3-9099-C40C66FF867C}">
              <a14:compatExt xmlns:a14="http://schemas.microsoft.com/office/drawing/2010/main" spid="_x0000_s2052"/>
            </a:ext>
            <a:ext uri="{FF2B5EF4-FFF2-40B4-BE49-F238E27FC236}">
              <a16:creationId xmlns:a16="http://schemas.microsoft.com/office/drawing/2014/main" id="{9C790949-A5F5-47D3-A3ED-2BB0FE1C513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05" name="Drop Down 4" hidden="1">
          <a:extLst>
            <a:ext uri="{63B3BB69-23CF-44E3-9099-C40C66FF867C}">
              <a14:compatExt xmlns:a14="http://schemas.microsoft.com/office/drawing/2010/main" spid="_x0000_s2052"/>
            </a:ext>
            <a:ext uri="{FF2B5EF4-FFF2-40B4-BE49-F238E27FC236}">
              <a16:creationId xmlns:a16="http://schemas.microsoft.com/office/drawing/2014/main" id="{583DDE1C-5794-4326-AE74-596E149B7F3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06" name="Drop Down 4" hidden="1">
          <a:extLst>
            <a:ext uri="{63B3BB69-23CF-44E3-9099-C40C66FF867C}">
              <a14:compatExt xmlns:a14="http://schemas.microsoft.com/office/drawing/2010/main" spid="_x0000_s2052"/>
            </a:ext>
            <a:ext uri="{FF2B5EF4-FFF2-40B4-BE49-F238E27FC236}">
              <a16:creationId xmlns:a16="http://schemas.microsoft.com/office/drawing/2014/main" id="{1C928E98-F0E8-4719-A3EC-F26DCB9300B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07" name="Drop Down 20" hidden="1">
          <a:extLst>
            <a:ext uri="{63B3BB69-23CF-44E3-9099-C40C66FF867C}">
              <a14:compatExt xmlns:a14="http://schemas.microsoft.com/office/drawing/2010/main" spid="_x0000_s2068"/>
            </a:ext>
            <a:ext uri="{FF2B5EF4-FFF2-40B4-BE49-F238E27FC236}">
              <a16:creationId xmlns:a16="http://schemas.microsoft.com/office/drawing/2014/main" id="{A154BC66-C5D5-4413-879C-D3D3C70122F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08" name="Drop Down 24" hidden="1">
          <a:extLst>
            <a:ext uri="{63B3BB69-23CF-44E3-9099-C40C66FF867C}">
              <a14:compatExt xmlns:a14="http://schemas.microsoft.com/office/drawing/2010/main" spid="_x0000_s2072"/>
            </a:ext>
            <a:ext uri="{FF2B5EF4-FFF2-40B4-BE49-F238E27FC236}">
              <a16:creationId xmlns:a16="http://schemas.microsoft.com/office/drawing/2014/main" id="{E8E0B7ED-8E99-4E69-BFDC-F684639F0C8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09" name="Drop Down 4" hidden="1">
          <a:extLst>
            <a:ext uri="{63B3BB69-23CF-44E3-9099-C40C66FF867C}">
              <a14:compatExt xmlns:a14="http://schemas.microsoft.com/office/drawing/2010/main" spid="_x0000_s2052"/>
            </a:ext>
            <a:ext uri="{FF2B5EF4-FFF2-40B4-BE49-F238E27FC236}">
              <a16:creationId xmlns:a16="http://schemas.microsoft.com/office/drawing/2014/main" id="{2ADA13D4-A00C-400C-B4BA-980A821885E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10" name="Drop Down 4" hidden="1">
          <a:extLst>
            <a:ext uri="{63B3BB69-23CF-44E3-9099-C40C66FF867C}">
              <a14:compatExt xmlns:a14="http://schemas.microsoft.com/office/drawing/2010/main" spid="_x0000_s2052"/>
            </a:ext>
            <a:ext uri="{FF2B5EF4-FFF2-40B4-BE49-F238E27FC236}">
              <a16:creationId xmlns:a16="http://schemas.microsoft.com/office/drawing/2014/main" id="{0EA20A40-ECA1-4CC6-9701-8353C499F54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11" name="Drop Down 4" hidden="1">
          <a:extLst>
            <a:ext uri="{63B3BB69-23CF-44E3-9099-C40C66FF867C}">
              <a14:compatExt xmlns:a14="http://schemas.microsoft.com/office/drawing/2010/main" spid="_x0000_s2052"/>
            </a:ext>
            <a:ext uri="{FF2B5EF4-FFF2-40B4-BE49-F238E27FC236}">
              <a16:creationId xmlns:a16="http://schemas.microsoft.com/office/drawing/2014/main" id="{74EB7917-A906-4F32-87DE-074299E719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12" name="Drop Down 4" hidden="1">
          <a:extLst>
            <a:ext uri="{63B3BB69-23CF-44E3-9099-C40C66FF867C}">
              <a14:compatExt xmlns:a14="http://schemas.microsoft.com/office/drawing/2010/main" spid="_x0000_s2052"/>
            </a:ext>
            <a:ext uri="{FF2B5EF4-FFF2-40B4-BE49-F238E27FC236}">
              <a16:creationId xmlns:a16="http://schemas.microsoft.com/office/drawing/2014/main" id="{6A0531E8-A1CA-4F2E-A80D-C61134947FA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13" name="Drop Down 4" hidden="1">
          <a:extLst>
            <a:ext uri="{63B3BB69-23CF-44E3-9099-C40C66FF867C}">
              <a14:compatExt xmlns:a14="http://schemas.microsoft.com/office/drawing/2010/main" spid="_x0000_s2052"/>
            </a:ext>
            <a:ext uri="{FF2B5EF4-FFF2-40B4-BE49-F238E27FC236}">
              <a16:creationId xmlns:a16="http://schemas.microsoft.com/office/drawing/2014/main" id="{3284D41E-C3C5-4F7A-BCF3-4B27BDA7E4E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14" name="Drop Down 20" hidden="1">
          <a:extLst>
            <a:ext uri="{63B3BB69-23CF-44E3-9099-C40C66FF867C}">
              <a14:compatExt xmlns:a14="http://schemas.microsoft.com/office/drawing/2010/main" spid="_x0000_s2068"/>
            </a:ext>
            <a:ext uri="{FF2B5EF4-FFF2-40B4-BE49-F238E27FC236}">
              <a16:creationId xmlns:a16="http://schemas.microsoft.com/office/drawing/2014/main" id="{8B33DCE2-00E6-4119-9016-230923B220C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15" name="Drop Down 24" hidden="1">
          <a:extLst>
            <a:ext uri="{63B3BB69-23CF-44E3-9099-C40C66FF867C}">
              <a14:compatExt xmlns:a14="http://schemas.microsoft.com/office/drawing/2010/main" spid="_x0000_s2072"/>
            </a:ext>
            <a:ext uri="{FF2B5EF4-FFF2-40B4-BE49-F238E27FC236}">
              <a16:creationId xmlns:a16="http://schemas.microsoft.com/office/drawing/2014/main" id="{F7966024-1DE3-400D-802F-56EB90B0E80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16" name="Drop Down 4" hidden="1">
          <a:extLst>
            <a:ext uri="{63B3BB69-23CF-44E3-9099-C40C66FF867C}">
              <a14:compatExt xmlns:a14="http://schemas.microsoft.com/office/drawing/2010/main" spid="_x0000_s2052"/>
            </a:ext>
            <a:ext uri="{FF2B5EF4-FFF2-40B4-BE49-F238E27FC236}">
              <a16:creationId xmlns:a16="http://schemas.microsoft.com/office/drawing/2014/main" id="{758A9402-8245-4C0E-8E55-03DC30EA590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17" name="Drop Down 4" hidden="1">
          <a:extLst>
            <a:ext uri="{63B3BB69-23CF-44E3-9099-C40C66FF867C}">
              <a14:compatExt xmlns:a14="http://schemas.microsoft.com/office/drawing/2010/main" spid="_x0000_s2052"/>
            </a:ext>
            <a:ext uri="{FF2B5EF4-FFF2-40B4-BE49-F238E27FC236}">
              <a16:creationId xmlns:a16="http://schemas.microsoft.com/office/drawing/2014/main" id="{76147FA9-FC7A-449B-8215-F87A3EDD263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18" name="Drop Down 4" hidden="1">
          <a:extLst>
            <a:ext uri="{63B3BB69-23CF-44E3-9099-C40C66FF867C}">
              <a14:compatExt xmlns:a14="http://schemas.microsoft.com/office/drawing/2010/main" spid="_x0000_s2052"/>
            </a:ext>
            <a:ext uri="{FF2B5EF4-FFF2-40B4-BE49-F238E27FC236}">
              <a16:creationId xmlns:a16="http://schemas.microsoft.com/office/drawing/2014/main" id="{4F029CF7-1DD0-41E5-8275-55A642269D2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19" name="Drop Down 4" hidden="1">
          <a:extLst>
            <a:ext uri="{63B3BB69-23CF-44E3-9099-C40C66FF867C}">
              <a14:compatExt xmlns:a14="http://schemas.microsoft.com/office/drawing/2010/main" spid="_x0000_s2052"/>
            </a:ext>
            <a:ext uri="{FF2B5EF4-FFF2-40B4-BE49-F238E27FC236}">
              <a16:creationId xmlns:a16="http://schemas.microsoft.com/office/drawing/2014/main" id="{FAA66E58-480E-4AFD-965D-FB8B022E7AA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20" name="Drop Down 4" hidden="1">
          <a:extLst>
            <a:ext uri="{63B3BB69-23CF-44E3-9099-C40C66FF867C}">
              <a14:compatExt xmlns:a14="http://schemas.microsoft.com/office/drawing/2010/main" spid="_x0000_s2052"/>
            </a:ext>
            <a:ext uri="{FF2B5EF4-FFF2-40B4-BE49-F238E27FC236}">
              <a16:creationId xmlns:a16="http://schemas.microsoft.com/office/drawing/2014/main" id="{999CE650-888F-4D19-BB0F-4B291004C54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21" name="Drop Down 20" hidden="1">
          <a:extLst>
            <a:ext uri="{63B3BB69-23CF-44E3-9099-C40C66FF867C}">
              <a14:compatExt xmlns:a14="http://schemas.microsoft.com/office/drawing/2010/main" spid="_x0000_s2068"/>
            </a:ext>
            <a:ext uri="{FF2B5EF4-FFF2-40B4-BE49-F238E27FC236}">
              <a16:creationId xmlns:a16="http://schemas.microsoft.com/office/drawing/2014/main" id="{68DED791-E784-45F9-9F2E-E381CC9FA23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22" name="Drop Down 24" hidden="1">
          <a:extLst>
            <a:ext uri="{63B3BB69-23CF-44E3-9099-C40C66FF867C}">
              <a14:compatExt xmlns:a14="http://schemas.microsoft.com/office/drawing/2010/main" spid="_x0000_s2072"/>
            </a:ext>
            <a:ext uri="{FF2B5EF4-FFF2-40B4-BE49-F238E27FC236}">
              <a16:creationId xmlns:a16="http://schemas.microsoft.com/office/drawing/2014/main" id="{B03353AA-BD28-4128-984E-9EE903231C1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23" name="Drop Down 4" hidden="1">
          <a:extLst>
            <a:ext uri="{63B3BB69-23CF-44E3-9099-C40C66FF867C}">
              <a14:compatExt xmlns:a14="http://schemas.microsoft.com/office/drawing/2010/main" spid="_x0000_s2052"/>
            </a:ext>
            <a:ext uri="{FF2B5EF4-FFF2-40B4-BE49-F238E27FC236}">
              <a16:creationId xmlns:a16="http://schemas.microsoft.com/office/drawing/2014/main" id="{BFD64D1E-71B6-48EF-A1CE-2F01A8264B0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24" name="Drop Down 4" hidden="1">
          <a:extLst>
            <a:ext uri="{63B3BB69-23CF-44E3-9099-C40C66FF867C}">
              <a14:compatExt xmlns:a14="http://schemas.microsoft.com/office/drawing/2010/main" spid="_x0000_s2052"/>
            </a:ext>
            <a:ext uri="{FF2B5EF4-FFF2-40B4-BE49-F238E27FC236}">
              <a16:creationId xmlns:a16="http://schemas.microsoft.com/office/drawing/2014/main" id="{A3CD9D5C-9D16-4163-AEFD-20C5690A67B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25" name="Drop Down 4" hidden="1">
          <a:extLst>
            <a:ext uri="{63B3BB69-23CF-44E3-9099-C40C66FF867C}">
              <a14:compatExt xmlns:a14="http://schemas.microsoft.com/office/drawing/2010/main" spid="_x0000_s2052"/>
            </a:ext>
            <a:ext uri="{FF2B5EF4-FFF2-40B4-BE49-F238E27FC236}">
              <a16:creationId xmlns:a16="http://schemas.microsoft.com/office/drawing/2014/main" id="{0AD5DFED-E98D-4182-A92E-43FA131C814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26" name="Drop Down 4" hidden="1">
          <a:extLst>
            <a:ext uri="{63B3BB69-23CF-44E3-9099-C40C66FF867C}">
              <a14:compatExt xmlns:a14="http://schemas.microsoft.com/office/drawing/2010/main" spid="_x0000_s2052"/>
            </a:ext>
            <a:ext uri="{FF2B5EF4-FFF2-40B4-BE49-F238E27FC236}">
              <a16:creationId xmlns:a16="http://schemas.microsoft.com/office/drawing/2014/main" id="{5C47EA87-6801-4320-AC70-EAA567442DE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27" name="Drop Down 4" hidden="1">
          <a:extLst>
            <a:ext uri="{63B3BB69-23CF-44E3-9099-C40C66FF867C}">
              <a14:compatExt xmlns:a14="http://schemas.microsoft.com/office/drawing/2010/main" spid="_x0000_s2052"/>
            </a:ext>
            <a:ext uri="{FF2B5EF4-FFF2-40B4-BE49-F238E27FC236}">
              <a16:creationId xmlns:a16="http://schemas.microsoft.com/office/drawing/2014/main" id="{9828AB0D-BBEB-4FF3-92CA-FFB8E46F285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28" name="Drop Down 20" hidden="1">
          <a:extLst>
            <a:ext uri="{63B3BB69-23CF-44E3-9099-C40C66FF867C}">
              <a14:compatExt xmlns:a14="http://schemas.microsoft.com/office/drawing/2010/main" spid="_x0000_s2068"/>
            </a:ext>
            <a:ext uri="{FF2B5EF4-FFF2-40B4-BE49-F238E27FC236}">
              <a16:creationId xmlns:a16="http://schemas.microsoft.com/office/drawing/2014/main" id="{62E60B99-AB11-46A3-9D04-1656774D4A5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29" name="Drop Down 24" hidden="1">
          <a:extLst>
            <a:ext uri="{63B3BB69-23CF-44E3-9099-C40C66FF867C}">
              <a14:compatExt xmlns:a14="http://schemas.microsoft.com/office/drawing/2010/main" spid="_x0000_s2072"/>
            </a:ext>
            <a:ext uri="{FF2B5EF4-FFF2-40B4-BE49-F238E27FC236}">
              <a16:creationId xmlns:a16="http://schemas.microsoft.com/office/drawing/2014/main" id="{3173958F-6E09-4146-947C-4F9516AAF60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30" name="Drop Down 4" hidden="1">
          <a:extLst>
            <a:ext uri="{63B3BB69-23CF-44E3-9099-C40C66FF867C}">
              <a14:compatExt xmlns:a14="http://schemas.microsoft.com/office/drawing/2010/main" spid="_x0000_s2052"/>
            </a:ext>
            <a:ext uri="{FF2B5EF4-FFF2-40B4-BE49-F238E27FC236}">
              <a16:creationId xmlns:a16="http://schemas.microsoft.com/office/drawing/2014/main" id="{26A163C7-10C6-4E19-8482-F6B5F72FC0E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31" name="Drop Down 4" hidden="1">
          <a:extLst>
            <a:ext uri="{63B3BB69-23CF-44E3-9099-C40C66FF867C}">
              <a14:compatExt xmlns:a14="http://schemas.microsoft.com/office/drawing/2010/main" spid="_x0000_s2052"/>
            </a:ext>
            <a:ext uri="{FF2B5EF4-FFF2-40B4-BE49-F238E27FC236}">
              <a16:creationId xmlns:a16="http://schemas.microsoft.com/office/drawing/2014/main" id="{5F16D45B-61CB-46D4-9441-5344BD2998C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32" name="Drop Down 4" hidden="1">
          <a:extLst>
            <a:ext uri="{63B3BB69-23CF-44E3-9099-C40C66FF867C}">
              <a14:compatExt xmlns:a14="http://schemas.microsoft.com/office/drawing/2010/main" spid="_x0000_s2052"/>
            </a:ext>
            <a:ext uri="{FF2B5EF4-FFF2-40B4-BE49-F238E27FC236}">
              <a16:creationId xmlns:a16="http://schemas.microsoft.com/office/drawing/2014/main" id="{CF5D83FA-D37D-4970-A577-71307A11A0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33" name="Drop Down 4" hidden="1">
          <a:extLst>
            <a:ext uri="{63B3BB69-23CF-44E3-9099-C40C66FF867C}">
              <a14:compatExt xmlns:a14="http://schemas.microsoft.com/office/drawing/2010/main" spid="_x0000_s2052"/>
            </a:ext>
            <a:ext uri="{FF2B5EF4-FFF2-40B4-BE49-F238E27FC236}">
              <a16:creationId xmlns:a16="http://schemas.microsoft.com/office/drawing/2014/main" id="{1713C168-CA79-4EC0-B80A-3DE81A6ED63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34" name="Drop Down 4" hidden="1">
          <a:extLst>
            <a:ext uri="{63B3BB69-23CF-44E3-9099-C40C66FF867C}">
              <a14:compatExt xmlns:a14="http://schemas.microsoft.com/office/drawing/2010/main" spid="_x0000_s2052"/>
            </a:ext>
            <a:ext uri="{FF2B5EF4-FFF2-40B4-BE49-F238E27FC236}">
              <a16:creationId xmlns:a16="http://schemas.microsoft.com/office/drawing/2014/main" id="{B07CC8B8-4E4B-4E07-8682-57ECF8F5B83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35" name="Drop Down 20" hidden="1">
          <a:extLst>
            <a:ext uri="{63B3BB69-23CF-44E3-9099-C40C66FF867C}">
              <a14:compatExt xmlns:a14="http://schemas.microsoft.com/office/drawing/2010/main" spid="_x0000_s2068"/>
            </a:ext>
            <a:ext uri="{FF2B5EF4-FFF2-40B4-BE49-F238E27FC236}">
              <a16:creationId xmlns:a16="http://schemas.microsoft.com/office/drawing/2014/main" id="{F9B9667A-1105-4B0A-979F-9CF3AC76D73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36" name="Drop Down 24" hidden="1">
          <a:extLst>
            <a:ext uri="{63B3BB69-23CF-44E3-9099-C40C66FF867C}">
              <a14:compatExt xmlns:a14="http://schemas.microsoft.com/office/drawing/2010/main" spid="_x0000_s2072"/>
            </a:ext>
            <a:ext uri="{FF2B5EF4-FFF2-40B4-BE49-F238E27FC236}">
              <a16:creationId xmlns:a16="http://schemas.microsoft.com/office/drawing/2014/main" id="{6470CF8A-E01C-4A9D-85FB-4FDCE13307C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37" name="Drop Down 4" hidden="1">
          <a:extLst>
            <a:ext uri="{63B3BB69-23CF-44E3-9099-C40C66FF867C}">
              <a14:compatExt xmlns:a14="http://schemas.microsoft.com/office/drawing/2010/main" spid="_x0000_s2052"/>
            </a:ext>
            <a:ext uri="{FF2B5EF4-FFF2-40B4-BE49-F238E27FC236}">
              <a16:creationId xmlns:a16="http://schemas.microsoft.com/office/drawing/2014/main" id="{EA05E17E-5BF2-4178-915B-308BBB056E7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38" name="Drop Down 4" hidden="1">
          <a:extLst>
            <a:ext uri="{63B3BB69-23CF-44E3-9099-C40C66FF867C}">
              <a14:compatExt xmlns:a14="http://schemas.microsoft.com/office/drawing/2010/main" spid="_x0000_s2052"/>
            </a:ext>
            <a:ext uri="{FF2B5EF4-FFF2-40B4-BE49-F238E27FC236}">
              <a16:creationId xmlns:a16="http://schemas.microsoft.com/office/drawing/2014/main" id="{62EE363F-6766-4899-9763-13959A8C187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39" name="Drop Down 4" hidden="1">
          <a:extLst>
            <a:ext uri="{63B3BB69-23CF-44E3-9099-C40C66FF867C}">
              <a14:compatExt xmlns:a14="http://schemas.microsoft.com/office/drawing/2010/main" spid="_x0000_s2052"/>
            </a:ext>
            <a:ext uri="{FF2B5EF4-FFF2-40B4-BE49-F238E27FC236}">
              <a16:creationId xmlns:a16="http://schemas.microsoft.com/office/drawing/2014/main" id="{1DA16D09-293A-47AD-B915-03AE8A29DBC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40" name="Drop Down 4" hidden="1">
          <a:extLst>
            <a:ext uri="{63B3BB69-23CF-44E3-9099-C40C66FF867C}">
              <a14:compatExt xmlns:a14="http://schemas.microsoft.com/office/drawing/2010/main" spid="_x0000_s2052"/>
            </a:ext>
            <a:ext uri="{FF2B5EF4-FFF2-40B4-BE49-F238E27FC236}">
              <a16:creationId xmlns:a16="http://schemas.microsoft.com/office/drawing/2014/main" id="{D96CF25F-FBD3-4DC5-9315-3CDD892D073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41" name="Drop Down 4" hidden="1">
          <a:extLst>
            <a:ext uri="{63B3BB69-23CF-44E3-9099-C40C66FF867C}">
              <a14:compatExt xmlns:a14="http://schemas.microsoft.com/office/drawing/2010/main" spid="_x0000_s2052"/>
            </a:ext>
            <a:ext uri="{FF2B5EF4-FFF2-40B4-BE49-F238E27FC236}">
              <a16:creationId xmlns:a16="http://schemas.microsoft.com/office/drawing/2014/main" id="{34711DF5-DE63-48D9-B725-DFF181E3310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42" name="Drop Down 20" hidden="1">
          <a:extLst>
            <a:ext uri="{63B3BB69-23CF-44E3-9099-C40C66FF867C}">
              <a14:compatExt xmlns:a14="http://schemas.microsoft.com/office/drawing/2010/main" spid="_x0000_s2068"/>
            </a:ext>
            <a:ext uri="{FF2B5EF4-FFF2-40B4-BE49-F238E27FC236}">
              <a16:creationId xmlns:a16="http://schemas.microsoft.com/office/drawing/2014/main" id="{FF35978F-74B2-436D-B87F-15544470C07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43" name="Drop Down 24" hidden="1">
          <a:extLst>
            <a:ext uri="{63B3BB69-23CF-44E3-9099-C40C66FF867C}">
              <a14:compatExt xmlns:a14="http://schemas.microsoft.com/office/drawing/2010/main" spid="_x0000_s2072"/>
            </a:ext>
            <a:ext uri="{FF2B5EF4-FFF2-40B4-BE49-F238E27FC236}">
              <a16:creationId xmlns:a16="http://schemas.microsoft.com/office/drawing/2014/main" id="{05DAE907-1D3C-4A7A-A61F-20A249BBD50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44" name="Drop Down 4" hidden="1">
          <a:extLst>
            <a:ext uri="{63B3BB69-23CF-44E3-9099-C40C66FF867C}">
              <a14:compatExt xmlns:a14="http://schemas.microsoft.com/office/drawing/2010/main" spid="_x0000_s2052"/>
            </a:ext>
            <a:ext uri="{FF2B5EF4-FFF2-40B4-BE49-F238E27FC236}">
              <a16:creationId xmlns:a16="http://schemas.microsoft.com/office/drawing/2014/main" id="{D67EB4B9-BEA2-48E6-976F-2A1E5763671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45" name="Drop Down 4" hidden="1">
          <a:extLst>
            <a:ext uri="{63B3BB69-23CF-44E3-9099-C40C66FF867C}">
              <a14:compatExt xmlns:a14="http://schemas.microsoft.com/office/drawing/2010/main" spid="_x0000_s2052"/>
            </a:ext>
            <a:ext uri="{FF2B5EF4-FFF2-40B4-BE49-F238E27FC236}">
              <a16:creationId xmlns:a16="http://schemas.microsoft.com/office/drawing/2014/main" id="{167000E4-C12E-4F5D-870F-9A41D89FA96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46" name="Drop Down 4" hidden="1">
          <a:extLst>
            <a:ext uri="{63B3BB69-23CF-44E3-9099-C40C66FF867C}">
              <a14:compatExt xmlns:a14="http://schemas.microsoft.com/office/drawing/2010/main" spid="_x0000_s2052"/>
            </a:ext>
            <a:ext uri="{FF2B5EF4-FFF2-40B4-BE49-F238E27FC236}">
              <a16:creationId xmlns:a16="http://schemas.microsoft.com/office/drawing/2014/main" id="{D481977A-3EE0-403B-895E-A09AB97450A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47" name="Drop Down 4" hidden="1">
          <a:extLst>
            <a:ext uri="{63B3BB69-23CF-44E3-9099-C40C66FF867C}">
              <a14:compatExt xmlns:a14="http://schemas.microsoft.com/office/drawing/2010/main" spid="_x0000_s2052"/>
            </a:ext>
            <a:ext uri="{FF2B5EF4-FFF2-40B4-BE49-F238E27FC236}">
              <a16:creationId xmlns:a16="http://schemas.microsoft.com/office/drawing/2014/main" id="{B7680904-AA96-42F7-AED0-1BCBB1AB58E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48" name="Drop Down 4" hidden="1">
          <a:extLst>
            <a:ext uri="{63B3BB69-23CF-44E3-9099-C40C66FF867C}">
              <a14:compatExt xmlns:a14="http://schemas.microsoft.com/office/drawing/2010/main" spid="_x0000_s2052"/>
            </a:ext>
            <a:ext uri="{FF2B5EF4-FFF2-40B4-BE49-F238E27FC236}">
              <a16:creationId xmlns:a16="http://schemas.microsoft.com/office/drawing/2014/main" id="{07E1A298-3AFB-462C-B6D2-8952B51979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49" name="Drop Down 20" hidden="1">
          <a:extLst>
            <a:ext uri="{63B3BB69-23CF-44E3-9099-C40C66FF867C}">
              <a14:compatExt xmlns:a14="http://schemas.microsoft.com/office/drawing/2010/main" spid="_x0000_s2068"/>
            </a:ext>
            <a:ext uri="{FF2B5EF4-FFF2-40B4-BE49-F238E27FC236}">
              <a16:creationId xmlns:a16="http://schemas.microsoft.com/office/drawing/2014/main" id="{06D2C0B4-FB5E-4471-9D24-7ED8DD6BFAF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50" name="Drop Down 24" hidden="1">
          <a:extLst>
            <a:ext uri="{63B3BB69-23CF-44E3-9099-C40C66FF867C}">
              <a14:compatExt xmlns:a14="http://schemas.microsoft.com/office/drawing/2010/main" spid="_x0000_s2072"/>
            </a:ext>
            <a:ext uri="{FF2B5EF4-FFF2-40B4-BE49-F238E27FC236}">
              <a16:creationId xmlns:a16="http://schemas.microsoft.com/office/drawing/2014/main" id="{92F00BE0-8CBB-4F2F-AB79-6D59FBCA34A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51" name="Drop Down 4" hidden="1">
          <a:extLst>
            <a:ext uri="{63B3BB69-23CF-44E3-9099-C40C66FF867C}">
              <a14:compatExt xmlns:a14="http://schemas.microsoft.com/office/drawing/2010/main" spid="_x0000_s2052"/>
            </a:ext>
            <a:ext uri="{FF2B5EF4-FFF2-40B4-BE49-F238E27FC236}">
              <a16:creationId xmlns:a16="http://schemas.microsoft.com/office/drawing/2014/main" id="{2F3C9E1B-DF72-4EF6-A4B9-258C12EEC18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52" name="Drop Down 4" hidden="1">
          <a:extLst>
            <a:ext uri="{63B3BB69-23CF-44E3-9099-C40C66FF867C}">
              <a14:compatExt xmlns:a14="http://schemas.microsoft.com/office/drawing/2010/main" spid="_x0000_s2052"/>
            </a:ext>
            <a:ext uri="{FF2B5EF4-FFF2-40B4-BE49-F238E27FC236}">
              <a16:creationId xmlns:a16="http://schemas.microsoft.com/office/drawing/2014/main" id="{F7EE2883-74AA-4C83-A1E0-E9E6844AE79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53" name="Drop Down 4" hidden="1">
          <a:extLst>
            <a:ext uri="{63B3BB69-23CF-44E3-9099-C40C66FF867C}">
              <a14:compatExt xmlns:a14="http://schemas.microsoft.com/office/drawing/2010/main" spid="_x0000_s2052"/>
            </a:ext>
            <a:ext uri="{FF2B5EF4-FFF2-40B4-BE49-F238E27FC236}">
              <a16:creationId xmlns:a16="http://schemas.microsoft.com/office/drawing/2014/main" id="{28AD6EF0-519A-41E4-9E58-2BF06C654AC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54" name="Drop Down 4" hidden="1">
          <a:extLst>
            <a:ext uri="{63B3BB69-23CF-44E3-9099-C40C66FF867C}">
              <a14:compatExt xmlns:a14="http://schemas.microsoft.com/office/drawing/2010/main" spid="_x0000_s2052"/>
            </a:ext>
            <a:ext uri="{FF2B5EF4-FFF2-40B4-BE49-F238E27FC236}">
              <a16:creationId xmlns:a16="http://schemas.microsoft.com/office/drawing/2014/main" id="{6BEE594E-F8D4-4614-A26A-D2EE41F1FDD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55" name="Drop Down 4" hidden="1">
          <a:extLst>
            <a:ext uri="{63B3BB69-23CF-44E3-9099-C40C66FF867C}">
              <a14:compatExt xmlns:a14="http://schemas.microsoft.com/office/drawing/2010/main" spid="_x0000_s2052"/>
            </a:ext>
            <a:ext uri="{FF2B5EF4-FFF2-40B4-BE49-F238E27FC236}">
              <a16:creationId xmlns:a16="http://schemas.microsoft.com/office/drawing/2014/main" id="{6BACA8FF-D6A3-4045-BBA7-8CDF3A37CAC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56" name="Drop Down 20" hidden="1">
          <a:extLst>
            <a:ext uri="{63B3BB69-23CF-44E3-9099-C40C66FF867C}">
              <a14:compatExt xmlns:a14="http://schemas.microsoft.com/office/drawing/2010/main" spid="_x0000_s2068"/>
            </a:ext>
            <a:ext uri="{FF2B5EF4-FFF2-40B4-BE49-F238E27FC236}">
              <a16:creationId xmlns:a16="http://schemas.microsoft.com/office/drawing/2014/main" id="{BBCDB7AB-BC2F-463C-A9F0-36C4D6FB01E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57" name="Drop Down 24" hidden="1">
          <a:extLst>
            <a:ext uri="{63B3BB69-23CF-44E3-9099-C40C66FF867C}">
              <a14:compatExt xmlns:a14="http://schemas.microsoft.com/office/drawing/2010/main" spid="_x0000_s2072"/>
            </a:ext>
            <a:ext uri="{FF2B5EF4-FFF2-40B4-BE49-F238E27FC236}">
              <a16:creationId xmlns:a16="http://schemas.microsoft.com/office/drawing/2014/main" id="{C45BFC27-61FB-4958-8348-DEF10064139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58" name="Drop Down 4" hidden="1">
          <a:extLst>
            <a:ext uri="{63B3BB69-23CF-44E3-9099-C40C66FF867C}">
              <a14:compatExt xmlns:a14="http://schemas.microsoft.com/office/drawing/2010/main" spid="_x0000_s2052"/>
            </a:ext>
            <a:ext uri="{FF2B5EF4-FFF2-40B4-BE49-F238E27FC236}">
              <a16:creationId xmlns:a16="http://schemas.microsoft.com/office/drawing/2014/main" id="{08BB0F9E-7B8C-4A3F-811C-AB8226B2990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59" name="Drop Down 4" hidden="1">
          <a:extLst>
            <a:ext uri="{63B3BB69-23CF-44E3-9099-C40C66FF867C}">
              <a14:compatExt xmlns:a14="http://schemas.microsoft.com/office/drawing/2010/main" spid="_x0000_s2052"/>
            </a:ext>
            <a:ext uri="{FF2B5EF4-FFF2-40B4-BE49-F238E27FC236}">
              <a16:creationId xmlns:a16="http://schemas.microsoft.com/office/drawing/2014/main" id="{2AB390DB-A977-4028-8EED-437296E5DBD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60" name="Drop Down 4" hidden="1">
          <a:extLst>
            <a:ext uri="{63B3BB69-23CF-44E3-9099-C40C66FF867C}">
              <a14:compatExt xmlns:a14="http://schemas.microsoft.com/office/drawing/2010/main" spid="_x0000_s2052"/>
            </a:ext>
            <a:ext uri="{FF2B5EF4-FFF2-40B4-BE49-F238E27FC236}">
              <a16:creationId xmlns:a16="http://schemas.microsoft.com/office/drawing/2014/main" id="{4787CE1D-AF9C-40A5-9189-C9608D9EE4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61" name="Drop Down 4" hidden="1">
          <a:extLst>
            <a:ext uri="{63B3BB69-23CF-44E3-9099-C40C66FF867C}">
              <a14:compatExt xmlns:a14="http://schemas.microsoft.com/office/drawing/2010/main" spid="_x0000_s2052"/>
            </a:ext>
            <a:ext uri="{FF2B5EF4-FFF2-40B4-BE49-F238E27FC236}">
              <a16:creationId xmlns:a16="http://schemas.microsoft.com/office/drawing/2014/main" id="{B83240C1-F593-479B-A097-23B3DD687DE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62" name="Drop Down 4" hidden="1">
          <a:extLst>
            <a:ext uri="{63B3BB69-23CF-44E3-9099-C40C66FF867C}">
              <a14:compatExt xmlns:a14="http://schemas.microsoft.com/office/drawing/2010/main" spid="_x0000_s2052"/>
            </a:ext>
            <a:ext uri="{FF2B5EF4-FFF2-40B4-BE49-F238E27FC236}">
              <a16:creationId xmlns:a16="http://schemas.microsoft.com/office/drawing/2014/main" id="{EC284993-6468-4EA0-9776-03E6D182FF6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63" name="Drop Down 20" hidden="1">
          <a:extLst>
            <a:ext uri="{63B3BB69-23CF-44E3-9099-C40C66FF867C}">
              <a14:compatExt xmlns:a14="http://schemas.microsoft.com/office/drawing/2010/main" spid="_x0000_s2068"/>
            </a:ext>
            <a:ext uri="{FF2B5EF4-FFF2-40B4-BE49-F238E27FC236}">
              <a16:creationId xmlns:a16="http://schemas.microsoft.com/office/drawing/2014/main" id="{9538D78A-60EA-45A9-B20A-DD813C73827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64" name="Drop Down 24" hidden="1">
          <a:extLst>
            <a:ext uri="{63B3BB69-23CF-44E3-9099-C40C66FF867C}">
              <a14:compatExt xmlns:a14="http://schemas.microsoft.com/office/drawing/2010/main" spid="_x0000_s2072"/>
            </a:ext>
            <a:ext uri="{FF2B5EF4-FFF2-40B4-BE49-F238E27FC236}">
              <a16:creationId xmlns:a16="http://schemas.microsoft.com/office/drawing/2014/main" id="{CD27F0A6-B01C-41DC-8E5C-AA470609D05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65" name="Drop Down 4" hidden="1">
          <a:extLst>
            <a:ext uri="{63B3BB69-23CF-44E3-9099-C40C66FF867C}">
              <a14:compatExt xmlns:a14="http://schemas.microsoft.com/office/drawing/2010/main" spid="_x0000_s2052"/>
            </a:ext>
            <a:ext uri="{FF2B5EF4-FFF2-40B4-BE49-F238E27FC236}">
              <a16:creationId xmlns:a16="http://schemas.microsoft.com/office/drawing/2014/main" id="{6FECF7D9-D89B-40CE-B6C3-BD9B4CABCBB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66" name="Drop Down 4" hidden="1">
          <a:extLst>
            <a:ext uri="{63B3BB69-23CF-44E3-9099-C40C66FF867C}">
              <a14:compatExt xmlns:a14="http://schemas.microsoft.com/office/drawing/2010/main" spid="_x0000_s2052"/>
            </a:ext>
            <a:ext uri="{FF2B5EF4-FFF2-40B4-BE49-F238E27FC236}">
              <a16:creationId xmlns:a16="http://schemas.microsoft.com/office/drawing/2014/main" id="{BF3723F7-ED89-4045-AF56-F474C730DDB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67" name="Drop Down 4" hidden="1">
          <a:extLst>
            <a:ext uri="{63B3BB69-23CF-44E3-9099-C40C66FF867C}">
              <a14:compatExt xmlns:a14="http://schemas.microsoft.com/office/drawing/2010/main" spid="_x0000_s2052"/>
            </a:ext>
            <a:ext uri="{FF2B5EF4-FFF2-40B4-BE49-F238E27FC236}">
              <a16:creationId xmlns:a16="http://schemas.microsoft.com/office/drawing/2014/main" id="{FD41DB88-926A-428F-92BC-36D9BF40861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68" name="Drop Down 4" hidden="1">
          <a:extLst>
            <a:ext uri="{63B3BB69-23CF-44E3-9099-C40C66FF867C}">
              <a14:compatExt xmlns:a14="http://schemas.microsoft.com/office/drawing/2010/main" spid="_x0000_s2052"/>
            </a:ext>
            <a:ext uri="{FF2B5EF4-FFF2-40B4-BE49-F238E27FC236}">
              <a16:creationId xmlns:a16="http://schemas.microsoft.com/office/drawing/2014/main" id="{6FDB52D8-1E20-4B7A-8BF2-980982407F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69" name="Drop Down 4" hidden="1">
          <a:extLst>
            <a:ext uri="{63B3BB69-23CF-44E3-9099-C40C66FF867C}">
              <a14:compatExt xmlns:a14="http://schemas.microsoft.com/office/drawing/2010/main" spid="_x0000_s2052"/>
            </a:ext>
            <a:ext uri="{FF2B5EF4-FFF2-40B4-BE49-F238E27FC236}">
              <a16:creationId xmlns:a16="http://schemas.microsoft.com/office/drawing/2014/main" id="{70A657C1-8E7E-46EF-BB6B-7FE7BF89B98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70" name="Drop Down 20" hidden="1">
          <a:extLst>
            <a:ext uri="{63B3BB69-23CF-44E3-9099-C40C66FF867C}">
              <a14:compatExt xmlns:a14="http://schemas.microsoft.com/office/drawing/2010/main" spid="_x0000_s2068"/>
            </a:ext>
            <a:ext uri="{FF2B5EF4-FFF2-40B4-BE49-F238E27FC236}">
              <a16:creationId xmlns:a16="http://schemas.microsoft.com/office/drawing/2014/main" id="{F8B00C3A-8B84-481F-90D6-617A82559B7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71" name="Drop Down 24" hidden="1">
          <a:extLst>
            <a:ext uri="{63B3BB69-23CF-44E3-9099-C40C66FF867C}">
              <a14:compatExt xmlns:a14="http://schemas.microsoft.com/office/drawing/2010/main" spid="_x0000_s2072"/>
            </a:ext>
            <a:ext uri="{FF2B5EF4-FFF2-40B4-BE49-F238E27FC236}">
              <a16:creationId xmlns:a16="http://schemas.microsoft.com/office/drawing/2014/main" id="{DD38F9BD-BE43-4821-9B08-D51C45D63D5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72" name="Drop Down 4" hidden="1">
          <a:extLst>
            <a:ext uri="{63B3BB69-23CF-44E3-9099-C40C66FF867C}">
              <a14:compatExt xmlns:a14="http://schemas.microsoft.com/office/drawing/2010/main" spid="_x0000_s2052"/>
            </a:ext>
            <a:ext uri="{FF2B5EF4-FFF2-40B4-BE49-F238E27FC236}">
              <a16:creationId xmlns:a16="http://schemas.microsoft.com/office/drawing/2014/main" id="{E32F3B95-A9A1-430C-8980-DB84E487A60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73" name="Drop Down 4" hidden="1">
          <a:extLst>
            <a:ext uri="{63B3BB69-23CF-44E3-9099-C40C66FF867C}">
              <a14:compatExt xmlns:a14="http://schemas.microsoft.com/office/drawing/2010/main" spid="_x0000_s2052"/>
            </a:ext>
            <a:ext uri="{FF2B5EF4-FFF2-40B4-BE49-F238E27FC236}">
              <a16:creationId xmlns:a16="http://schemas.microsoft.com/office/drawing/2014/main" id="{678E90EA-D54A-41C7-BA54-0AA8B26D745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74" name="Drop Down 4" hidden="1">
          <a:extLst>
            <a:ext uri="{63B3BB69-23CF-44E3-9099-C40C66FF867C}">
              <a14:compatExt xmlns:a14="http://schemas.microsoft.com/office/drawing/2010/main" spid="_x0000_s2052"/>
            </a:ext>
            <a:ext uri="{FF2B5EF4-FFF2-40B4-BE49-F238E27FC236}">
              <a16:creationId xmlns:a16="http://schemas.microsoft.com/office/drawing/2014/main" id="{08E2A578-3AC8-47C5-8D3F-597EED9F21B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75" name="Drop Down 4" hidden="1">
          <a:extLst>
            <a:ext uri="{63B3BB69-23CF-44E3-9099-C40C66FF867C}">
              <a14:compatExt xmlns:a14="http://schemas.microsoft.com/office/drawing/2010/main" spid="_x0000_s2052"/>
            </a:ext>
            <a:ext uri="{FF2B5EF4-FFF2-40B4-BE49-F238E27FC236}">
              <a16:creationId xmlns:a16="http://schemas.microsoft.com/office/drawing/2014/main" id="{B30D683C-2196-4810-9392-049D259AC98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76" name="Drop Down 4" hidden="1">
          <a:extLst>
            <a:ext uri="{63B3BB69-23CF-44E3-9099-C40C66FF867C}">
              <a14:compatExt xmlns:a14="http://schemas.microsoft.com/office/drawing/2010/main" spid="_x0000_s2052"/>
            </a:ext>
            <a:ext uri="{FF2B5EF4-FFF2-40B4-BE49-F238E27FC236}">
              <a16:creationId xmlns:a16="http://schemas.microsoft.com/office/drawing/2014/main" id="{16AAD597-669A-40E4-9788-A8548A2F322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77" name="Drop Down 20" hidden="1">
          <a:extLst>
            <a:ext uri="{63B3BB69-23CF-44E3-9099-C40C66FF867C}">
              <a14:compatExt xmlns:a14="http://schemas.microsoft.com/office/drawing/2010/main" spid="_x0000_s2068"/>
            </a:ext>
            <a:ext uri="{FF2B5EF4-FFF2-40B4-BE49-F238E27FC236}">
              <a16:creationId xmlns:a16="http://schemas.microsoft.com/office/drawing/2014/main" id="{8C08B577-18FA-400F-96B7-EC59F4F960E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78" name="Drop Down 24" hidden="1">
          <a:extLst>
            <a:ext uri="{63B3BB69-23CF-44E3-9099-C40C66FF867C}">
              <a14:compatExt xmlns:a14="http://schemas.microsoft.com/office/drawing/2010/main" spid="_x0000_s2072"/>
            </a:ext>
            <a:ext uri="{FF2B5EF4-FFF2-40B4-BE49-F238E27FC236}">
              <a16:creationId xmlns:a16="http://schemas.microsoft.com/office/drawing/2014/main" id="{72633C87-8072-4A1A-9C12-6701B145B27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79" name="Drop Down 4" hidden="1">
          <a:extLst>
            <a:ext uri="{63B3BB69-23CF-44E3-9099-C40C66FF867C}">
              <a14:compatExt xmlns:a14="http://schemas.microsoft.com/office/drawing/2010/main" spid="_x0000_s2052"/>
            </a:ext>
            <a:ext uri="{FF2B5EF4-FFF2-40B4-BE49-F238E27FC236}">
              <a16:creationId xmlns:a16="http://schemas.microsoft.com/office/drawing/2014/main" id="{08C3FAC8-3617-467D-A1E6-BD24018E593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80" name="Drop Down 4" hidden="1">
          <a:extLst>
            <a:ext uri="{63B3BB69-23CF-44E3-9099-C40C66FF867C}">
              <a14:compatExt xmlns:a14="http://schemas.microsoft.com/office/drawing/2010/main" spid="_x0000_s2052"/>
            </a:ext>
            <a:ext uri="{FF2B5EF4-FFF2-40B4-BE49-F238E27FC236}">
              <a16:creationId xmlns:a16="http://schemas.microsoft.com/office/drawing/2014/main" id="{32E369A6-3EB2-4D29-91FC-7BF9CDBCFB0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81" name="Drop Down 4" hidden="1">
          <a:extLst>
            <a:ext uri="{63B3BB69-23CF-44E3-9099-C40C66FF867C}">
              <a14:compatExt xmlns:a14="http://schemas.microsoft.com/office/drawing/2010/main" spid="_x0000_s2052"/>
            </a:ext>
            <a:ext uri="{FF2B5EF4-FFF2-40B4-BE49-F238E27FC236}">
              <a16:creationId xmlns:a16="http://schemas.microsoft.com/office/drawing/2014/main" id="{9B78FF06-DC34-42FB-A5A7-C9D2CF3800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82" name="Drop Down 4" hidden="1">
          <a:extLst>
            <a:ext uri="{63B3BB69-23CF-44E3-9099-C40C66FF867C}">
              <a14:compatExt xmlns:a14="http://schemas.microsoft.com/office/drawing/2010/main" spid="_x0000_s2052"/>
            </a:ext>
            <a:ext uri="{FF2B5EF4-FFF2-40B4-BE49-F238E27FC236}">
              <a16:creationId xmlns:a16="http://schemas.microsoft.com/office/drawing/2014/main" id="{B39BB7A5-674F-48B7-9AC1-87EF9943222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83" name="Drop Down 4" hidden="1">
          <a:extLst>
            <a:ext uri="{63B3BB69-23CF-44E3-9099-C40C66FF867C}">
              <a14:compatExt xmlns:a14="http://schemas.microsoft.com/office/drawing/2010/main" spid="_x0000_s2052"/>
            </a:ext>
            <a:ext uri="{FF2B5EF4-FFF2-40B4-BE49-F238E27FC236}">
              <a16:creationId xmlns:a16="http://schemas.microsoft.com/office/drawing/2014/main" id="{B29AECC8-3A75-4C9F-8B07-FA2343438D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84" name="Drop Down 20" hidden="1">
          <a:extLst>
            <a:ext uri="{63B3BB69-23CF-44E3-9099-C40C66FF867C}">
              <a14:compatExt xmlns:a14="http://schemas.microsoft.com/office/drawing/2010/main" spid="_x0000_s2068"/>
            </a:ext>
            <a:ext uri="{FF2B5EF4-FFF2-40B4-BE49-F238E27FC236}">
              <a16:creationId xmlns:a16="http://schemas.microsoft.com/office/drawing/2014/main" id="{A711A092-CC5F-48FD-B1F3-783BA1E1810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85" name="Drop Down 24" hidden="1">
          <a:extLst>
            <a:ext uri="{63B3BB69-23CF-44E3-9099-C40C66FF867C}">
              <a14:compatExt xmlns:a14="http://schemas.microsoft.com/office/drawing/2010/main" spid="_x0000_s2072"/>
            </a:ext>
            <a:ext uri="{FF2B5EF4-FFF2-40B4-BE49-F238E27FC236}">
              <a16:creationId xmlns:a16="http://schemas.microsoft.com/office/drawing/2014/main" id="{9433ED43-98AC-47A5-A8FB-851E060E958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86" name="Drop Down 4" hidden="1">
          <a:extLst>
            <a:ext uri="{63B3BB69-23CF-44E3-9099-C40C66FF867C}">
              <a14:compatExt xmlns:a14="http://schemas.microsoft.com/office/drawing/2010/main" spid="_x0000_s2052"/>
            </a:ext>
            <a:ext uri="{FF2B5EF4-FFF2-40B4-BE49-F238E27FC236}">
              <a16:creationId xmlns:a16="http://schemas.microsoft.com/office/drawing/2014/main" id="{596E6CA1-EBAB-4B68-AE03-0C128F24782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87" name="Drop Down 4" hidden="1">
          <a:extLst>
            <a:ext uri="{63B3BB69-23CF-44E3-9099-C40C66FF867C}">
              <a14:compatExt xmlns:a14="http://schemas.microsoft.com/office/drawing/2010/main" spid="_x0000_s2052"/>
            </a:ext>
            <a:ext uri="{FF2B5EF4-FFF2-40B4-BE49-F238E27FC236}">
              <a16:creationId xmlns:a16="http://schemas.microsoft.com/office/drawing/2014/main" id="{71A9E4F7-F58A-4B70-9618-0176F1566E0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88" name="Drop Down 4" hidden="1">
          <a:extLst>
            <a:ext uri="{63B3BB69-23CF-44E3-9099-C40C66FF867C}">
              <a14:compatExt xmlns:a14="http://schemas.microsoft.com/office/drawing/2010/main" spid="_x0000_s2052"/>
            </a:ext>
            <a:ext uri="{FF2B5EF4-FFF2-40B4-BE49-F238E27FC236}">
              <a16:creationId xmlns:a16="http://schemas.microsoft.com/office/drawing/2014/main" id="{36981B48-C8B4-48D1-984E-8F7EB097F64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89" name="Drop Down 4" hidden="1">
          <a:extLst>
            <a:ext uri="{63B3BB69-23CF-44E3-9099-C40C66FF867C}">
              <a14:compatExt xmlns:a14="http://schemas.microsoft.com/office/drawing/2010/main" spid="_x0000_s2052"/>
            </a:ext>
            <a:ext uri="{FF2B5EF4-FFF2-40B4-BE49-F238E27FC236}">
              <a16:creationId xmlns:a16="http://schemas.microsoft.com/office/drawing/2014/main" id="{1CC1FCBF-1B25-4D90-BD46-93D3E30C584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90" name="Drop Down 4" hidden="1">
          <a:extLst>
            <a:ext uri="{63B3BB69-23CF-44E3-9099-C40C66FF867C}">
              <a14:compatExt xmlns:a14="http://schemas.microsoft.com/office/drawing/2010/main" spid="_x0000_s2052"/>
            </a:ext>
            <a:ext uri="{FF2B5EF4-FFF2-40B4-BE49-F238E27FC236}">
              <a16:creationId xmlns:a16="http://schemas.microsoft.com/office/drawing/2014/main" id="{824CBC4E-04F3-499A-B493-F060ACD0D48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91" name="Drop Down 20" hidden="1">
          <a:extLst>
            <a:ext uri="{63B3BB69-23CF-44E3-9099-C40C66FF867C}">
              <a14:compatExt xmlns:a14="http://schemas.microsoft.com/office/drawing/2010/main" spid="_x0000_s2068"/>
            </a:ext>
            <a:ext uri="{FF2B5EF4-FFF2-40B4-BE49-F238E27FC236}">
              <a16:creationId xmlns:a16="http://schemas.microsoft.com/office/drawing/2014/main" id="{8A35203A-BAB8-4CF1-AA37-4E406BCA677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92" name="Drop Down 24" hidden="1">
          <a:extLst>
            <a:ext uri="{63B3BB69-23CF-44E3-9099-C40C66FF867C}">
              <a14:compatExt xmlns:a14="http://schemas.microsoft.com/office/drawing/2010/main" spid="_x0000_s2072"/>
            </a:ext>
            <a:ext uri="{FF2B5EF4-FFF2-40B4-BE49-F238E27FC236}">
              <a16:creationId xmlns:a16="http://schemas.microsoft.com/office/drawing/2014/main" id="{87466E99-3F2E-4C43-8AF3-687536F6E8B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93" name="Drop Down 4" hidden="1">
          <a:extLst>
            <a:ext uri="{63B3BB69-23CF-44E3-9099-C40C66FF867C}">
              <a14:compatExt xmlns:a14="http://schemas.microsoft.com/office/drawing/2010/main" spid="_x0000_s2052"/>
            </a:ext>
            <a:ext uri="{FF2B5EF4-FFF2-40B4-BE49-F238E27FC236}">
              <a16:creationId xmlns:a16="http://schemas.microsoft.com/office/drawing/2014/main" id="{A162B651-292C-491A-A952-3A711E16423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94" name="Drop Down 4" hidden="1">
          <a:extLst>
            <a:ext uri="{63B3BB69-23CF-44E3-9099-C40C66FF867C}">
              <a14:compatExt xmlns:a14="http://schemas.microsoft.com/office/drawing/2010/main" spid="_x0000_s2052"/>
            </a:ext>
            <a:ext uri="{FF2B5EF4-FFF2-40B4-BE49-F238E27FC236}">
              <a16:creationId xmlns:a16="http://schemas.microsoft.com/office/drawing/2014/main" id="{74649F1A-3920-482D-B180-0692D55D065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95" name="Drop Down 4" hidden="1">
          <a:extLst>
            <a:ext uri="{63B3BB69-23CF-44E3-9099-C40C66FF867C}">
              <a14:compatExt xmlns:a14="http://schemas.microsoft.com/office/drawing/2010/main" spid="_x0000_s2052"/>
            </a:ext>
            <a:ext uri="{FF2B5EF4-FFF2-40B4-BE49-F238E27FC236}">
              <a16:creationId xmlns:a16="http://schemas.microsoft.com/office/drawing/2014/main" id="{DD0CF639-6116-40E5-AB55-07DED33FE48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596" name="Drop Down 4" hidden="1">
          <a:extLst>
            <a:ext uri="{63B3BB69-23CF-44E3-9099-C40C66FF867C}">
              <a14:compatExt xmlns:a14="http://schemas.microsoft.com/office/drawing/2010/main" spid="_x0000_s2052"/>
            </a:ext>
            <a:ext uri="{FF2B5EF4-FFF2-40B4-BE49-F238E27FC236}">
              <a16:creationId xmlns:a16="http://schemas.microsoft.com/office/drawing/2014/main" id="{62248C93-3AC8-44E0-8C15-C333C9854FD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597" name="Drop Down 4" hidden="1">
          <a:extLst>
            <a:ext uri="{63B3BB69-23CF-44E3-9099-C40C66FF867C}">
              <a14:compatExt xmlns:a14="http://schemas.microsoft.com/office/drawing/2010/main" spid="_x0000_s2052"/>
            </a:ext>
            <a:ext uri="{FF2B5EF4-FFF2-40B4-BE49-F238E27FC236}">
              <a16:creationId xmlns:a16="http://schemas.microsoft.com/office/drawing/2014/main" id="{96B9D5AF-45F4-4AEF-9670-D5309488CB3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598" name="Drop Down 20" hidden="1">
          <a:extLst>
            <a:ext uri="{63B3BB69-23CF-44E3-9099-C40C66FF867C}">
              <a14:compatExt xmlns:a14="http://schemas.microsoft.com/office/drawing/2010/main" spid="_x0000_s2068"/>
            </a:ext>
            <a:ext uri="{FF2B5EF4-FFF2-40B4-BE49-F238E27FC236}">
              <a16:creationId xmlns:a16="http://schemas.microsoft.com/office/drawing/2014/main" id="{7288A983-1840-43FA-9613-C64A8E8DA50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599" name="Drop Down 24" hidden="1">
          <a:extLst>
            <a:ext uri="{63B3BB69-23CF-44E3-9099-C40C66FF867C}">
              <a14:compatExt xmlns:a14="http://schemas.microsoft.com/office/drawing/2010/main" spid="_x0000_s2072"/>
            </a:ext>
            <a:ext uri="{FF2B5EF4-FFF2-40B4-BE49-F238E27FC236}">
              <a16:creationId xmlns:a16="http://schemas.microsoft.com/office/drawing/2014/main" id="{7C17D4F7-C44A-418D-9F2E-ED67D016158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00" name="Drop Down 4" hidden="1">
          <a:extLst>
            <a:ext uri="{63B3BB69-23CF-44E3-9099-C40C66FF867C}">
              <a14:compatExt xmlns:a14="http://schemas.microsoft.com/office/drawing/2010/main" spid="_x0000_s2052"/>
            </a:ext>
            <a:ext uri="{FF2B5EF4-FFF2-40B4-BE49-F238E27FC236}">
              <a16:creationId xmlns:a16="http://schemas.microsoft.com/office/drawing/2014/main" id="{79978954-6FC8-402B-9C21-3ED1CFC4D5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01" name="Drop Down 4" hidden="1">
          <a:extLst>
            <a:ext uri="{63B3BB69-23CF-44E3-9099-C40C66FF867C}">
              <a14:compatExt xmlns:a14="http://schemas.microsoft.com/office/drawing/2010/main" spid="_x0000_s2052"/>
            </a:ext>
            <a:ext uri="{FF2B5EF4-FFF2-40B4-BE49-F238E27FC236}">
              <a16:creationId xmlns:a16="http://schemas.microsoft.com/office/drawing/2014/main" id="{DFD35E20-1A50-4965-8FDB-94A29CF4946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02" name="Drop Down 4" hidden="1">
          <a:extLst>
            <a:ext uri="{63B3BB69-23CF-44E3-9099-C40C66FF867C}">
              <a14:compatExt xmlns:a14="http://schemas.microsoft.com/office/drawing/2010/main" spid="_x0000_s2052"/>
            </a:ext>
            <a:ext uri="{FF2B5EF4-FFF2-40B4-BE49-F238E27FC236}">
              <a16:creationId xmlns:a16="http://schemas.microsoft.com/office/drawing/2014/main" id="{2AD86EC9-F336-416C-83BE-1128DAFF50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03" name="Drop Down 4" hidden="1">
          <a:extLst>
            <a:ext uri="{63B3BB69-23CF-44E3-9099-C40C66FF867C}">
              <a14:compatExt xmlns:a14="http://schemas.microsoft.com/office/drawing/2010/main" spid="_x0000_s2052"/>
            </a:ext>
            <a:ext uri="{FF2B5EF4-FFF2-40B4-BE49-F238E27FC236}">
              <a16:creationId xmlns:a16="http://schemas.microsoft.com/office/drawing/2014/main" id="{777FAB79-2E74-40E4-B5BA-D6342BB3BA4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04" name="Drop Down 4" hidden="1">
          <a:extLst>
            <a:ext uri="{63B3BB69-23CF-44E3-9099-C40C66FF867C}">
              <a14:compatExt xmlns:a14="http://schemas.microsoft.com/office/drawing/2010/main" spid="_x0000_s2052"/>
            </a:ext>
            <a:ext uri="{FF2B5EF4-FFF2-40B4-BE49-F238E27FC236}">
              <a16:creationId xmlns:a16="http://schemas.microsoft.com/office/drawing/2014/main" id="{B749CDE1-0E1F-43E3-BA0E-11A7C1C41EE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05" name="Drop Down 20" hidden="1">
          <a:extLst>
            <a:ext uri="{63B3BB69-23CF-44E3-9099-C40C66FF867C}">
              <a14:compatExt xmlns:a14="http://schemas.microsoft.com/office/drawing/2010/main" spid="_x0000_s2068"/>
            </a:ext>
            <a:ext uri="{FF2B5EF4-FFF2-40B4-BE49-F238E27FC236}">
              <a16:creationId xmlns:a16="http://schemas.microsoft.com/office/drawing/2014/main" id="{4EF2DC04-6369-41CD-B00B-48DC3E6553A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06" name="Drop Down 24" hidden="1">
          <a:extLst>
            <a:ext uri="{63B3BB69-23CF-44E3-9099-C40C66FF867C}">
              <a14:compatExt xmlns:a14="http://schemas.microsoft.com/office/drawing/2010/main" spid="_x0000_s2072"/>
            </a:ext>
            <a:ext uri="{FF2B5EF4-FFF2-40B4-BE49-F238E27FC236}">
              <a16:creationId xmlns:a16="http://schemas.microsoft.com/office/drawing/2014/main" id="{5949D3CD-F583-482E-B675-E403E618D85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07" name="Drop Down 4" hidden="1">
          <a:extLst>
            <a:ext uri="{63B3BB69-23CF-44E3-9099-C40C66FF867C}">
              <a14:compatExt xmlns:a14="http://schemas.microsoft.com/office/drawing/2010/main" spid="_x0000_s2052"/>
            </a:ext>
            <a:ext uri="{FF2B5EF4-FFF2-40B4-BE49-F238E27FC236}">
              <a16:creationId xmlns:a16="http://schemas.microsoft.com/office/drawing/2014/main" id="{8569969B-3E71-408B-9B20-52CF1A8E18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08" name="Drop Down 4" hidden="1">
          <a:extLst>
            <a:ext uri="{63B3BB69-23CF-44E3-9099-C40C66FF867C}">
              <a14:compatExt xmlns:a14="http://schemas.microsoft.com/office/drawing/2010/main" spid="_x0000_s2052"/>
            </a:ext>
            <a:ext uri="{FF2B5EF4-FFF2-40B4-BE49-F238E27FC236}">
              <a16:creationId xmlns:a16="http://schemas.microsoft.com/office/drawing/2014/main" id="{B23527A7-C302-4EC3-91E3-444B5E96F61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09" name="Drop Down 4" hidden="1">
          <a:extLst>
            <a:ext uri="{63B3BB69-23CF-44E3-9099-C40C66FF867C}">
              <a14:compatExt xmlns:a14="http://schemas.microsoft.com/office/drawing/2010/main" spid="_x0000_s2052"/>
            </a:ext>
            <a:ext uri="{FF2B5EF4-FFF2-40B4-BE49-F238E27FC236}">
              <a16:creationId xmlns:a16="http://schemas.microsoft.com/office/drawing/2014/main" id="{0EAE24DB-E858-45B2-8D19-2DB2CE6644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10" name="Drop Down 4" hidden="1">
          <a:extLst>
            <a:ext uri="{63B3BB69-23CF-44E3-9099-C40C66FF867C}">
              <a14:compatExt xmlns:a14="http://schemas.microsoft.com/office/drawing/2010/main" spid="_x0000_s2052"/>
            </a:ext>
            <a:ext uri="{FF2B5EF4-FFF2-40B4-BE49-F238E27FC236}">
              <a16:creationId xmlns:a16="http://schemas.microsoft.com/office/drawing/2014/main" id="{BF57EAC0-55DD-4AB1-9245-064F42DC24F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11" name="Drop Down 4" hidden="1">
          <a:extLst>
            <a:ext uri="{63B3BB69-23CF-44E3-9099-C40C66FF867C}">
              <a14:compatExt xmlns:a14="http://schemas.microsoft.com/office/drawing/2010/main" spid="_x0000_s2052"/>
            </a:ext>
            <a:ext uri="{FF2B5EF4-FFF2-40B4-BE49-F238E27FC236}">
              <a16:creationId xmlns:a16="http://schemas.microsoft.com/office/drawing/2014/main" id="{E6047D1C-63E3-428C-AD8E-5768B1851D3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12" name="Drop Down 20" hidden="1">
          <a:extLst>
            <a:ext uri="{63B3BB69-23CF-44E3-9099-C40C66FF867C}">
              <a14:compatExt xmlns:a14="http://schemas.microsoft.com/office/drawing/2010/main" spid="_x0000_s2068"/>
            </a:ext>
            <a:ext uri="{FF2B5EF4-FFF2-40B4-BE49-F238E27FC236}">
              <a16:creationId xmlns:a16="http://schemas.microsoft.com/office/drawing/2014/main" id="{7B11ABEB-35F5-45D4-B524-4398D71257A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13" name="Drop Down 24" hidden="1">
          <a:extLst>
            <a:ext uri="{63B3BB69-23CF-44E3-9099-C40C66FF867C}">
              <a14:compatExt xmlns:a14="http://schemas.microsoft.com/office/drawing/2010/main" spid="_x0000_s2072"/>
            </a:ext>
            <a:ext uri="{FF2B5EF4-FFF2-40B4-BE49-F238E27FC236}">
              <a16:creationId xmlns:a16="http://schemas.microsoft.com/office/drawing/2014/main" id="{5E672D76-267E-4456-B2A1-3697594CFE3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14" name="Drop Down 4" hidden="1">
          <a:extLst>
            <a:ext uri="{63B3BB69-23CF-44E3-9099-C40C66FF867C}">
              <a14:compatExt xmlns:a14="http://schemas.microsoft.com/office/drawing/2010/main" spid="_x0000_s2052"/>
            </a:ext>
            <a:ext uri="{FF2B5EF4-FFF2-40B4-BE49-F238E27FC236}">
              <a16:creationId xmlns:a16="http://schemas.microsoft.com/office/drawing/2014/main" id="{08342F49-041E-4B39-A744-83058F06D9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15" name="Drop Down 4" hidden="1">
          <a:extLst>
            <a:ext uri="{63B3BB69-23CF-44E3-9099-C40C66FF867C}">
              <a14:compatExt xmlns:a14="http://schemas.microsoft.com/office/drawing/2010/main" spid="_x0000_s2052"/>
            </a:ext>
            <a:ext uri="{FF2B5EF4-FFF2-40B4-BE49-F238E27FC236}">
              <a16:creationId xmlns:a16="http://schemas.microsoft.com/office/drawing/2014/main" id="{739FCD12-D126-4953-97A4-61F8386507E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16" name="Drop Down 4" hidden="1">
          <a:extLst>
            <a:ext uri="{63B3BB69-23CF-44E3-9099-C40C66FF867C}">
              <a14:compatExt xmlns:a14="http://schemas.microsoft.com/office/drawing/2010/main" spid="_x0000_s2052"/>
            </a:ext>
            <a:ext uri="{FF2B5EF4-FFF2-40B4-BE49-F238E27FC236}">
              <a16:creationId xmlns:a16="http://schemas.microsoft.com/office/drawing/2014/main" id="{B2AC0331-107F-4AF8-AC5A-59F0E3192D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17" name="Drop Down 4" hidden="1">
          <a:extLst>
            <a:ext uri="{63B3BB69-23CF-44E3-9099-C40C66FF867C}">
              <a14:compatExt xmlns:a14="http://schemas.microsoft.com/office/drawing/2010/main" spid="_x0000_s2052"/>
            </a:ext>
            <a:ext uri="{FF2B5EF4-FFF2-40B4-BE49-F238E27FC236}">
              <a16:creationId xmlns:a16="http://schemas.microsoft.com/office/drawing/2014/main" id="{1914C9A9-BDB7-43DD-AEA1-6B9249FA9A3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18" name="Drop Down 4" hidden="1">
          <a:extLst>
            <a:ext uri="{63B3BB69-23CF-44E3-9099-C40C66FF867C}">
              <a14:compatExt xmlns:a14="http://schemas.microsoft.com/office/drawing/2010/main" spid="_x0000_s2052"/>
            </a:ext>
            <a:ext uri="{FF2B5EF4-FFF2-40B4-BE49-F238E27FC236}">
              <a16:creationId xmlns:a16="http://schemas.microsoft.com/office/drawing/2014/main" id="{314EB67F-7590-4920-B752-A1902D1A08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19" name="Drop Down 20" hidden="1">
          <a:extLst>
            <a:ext uri="{63B3BB69-23CF-44E3-9099-C40C66FF867C}">
              <a14:compatExt xmlns:a14="http://schemas.microsoft.com/office/drawing/2010/main" spid="_x0000_s2068"/>
            </a:ext>
            <a:ext uri="{FF2B5EF4-FFF2-40B4-BE49-F238E27FC236}">
              <a16:creationId xmlns:a16="http://schemas.microsoft.com/office/drawing/2014/main" id="{BBD701BC-5739-4C26-81B0-AFFFD160CC6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20" name="Drop Down 24" hidden="1">
          <a:extLst>
            <a:ext uri="{63B3BB69-23CF-44E3-9099-C40C66FF867C}">
              <a14:compatExt xmlns:a14="http://schemas.microsoft.com/office/drawing/2010/main" spid="_x0000_s2072"/>
            </a:ext>
            <a:ext uri="{FF2B5EF4-FFF2-40B4-BE49-F238E27FC236}">
              <a16:creationId xmlns:a16="http://schemas.microsoft.com/office/drawing/2014/main" id="{A679FB2F-61F3-410A-BA3D-D5D703A6636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21" name="Drop Down 4" hidden="1">
          <a:extLst>
            <a:ext uri="{63B3BB69-23CF-44E3-9099-C40C66FF867C}">
              <a14:compatExt xmlns:a14="http://schemas.microsoft.com/office/drawing/2010/main" spid="_x0000_s2052"/>
            </a:ext>
            <a:ext uri="{FF2B5EF4-FFF2-40B4-BE49-F238E27FC236}">
              <a16:creationId xmlns:a16="http://schemas.microsoft.com/office/drawing/2014/main" id="{8678C162-DEB7-4EF8-A406-468CCD88C22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22" name="Drop Down 4" hidden="1">
          <a:extLst>
            <a:ext uri="{63B3BB69-23CF-44E3-9099-C40C66FF867C}">
              <a14:compatExt xmlns:a14="http://schemas.microsoft.com/office/drawing/2010/main" spid="_x0000_s2052"/>
            </a:ext>
            <a:ext uri="{FF2B5EF4-FFF2-40B4-BE49-F238E27FC236}">
              <a16:creationId xmlns:a16="http://schemas.microsoft.com/office/drawing/2014/main" id="{AE0BA204-64B6-4A80-A3E0-646CD4FD0A3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23" name="Drop Down 4" hidden="1">
          <a:extLst>
            <a:ext uri="{63B3BB69-23CF-44E3-9099-C40C66FF867C}">
              <a14:compatExt xmlns:a14="http://schemas.microsoft.com/office/drawing/2010/main" spid="_x0000_s2052"/>
            </a:ext>
            <a:ext uri="{FF2B5EF4-FFF2-40B4-BE49-F238E27FC236}">
              <a16:creationId xmlns:a16="http://schemas.microsoft.com/office/drawing/2014/main" id="{7E99B08A-391A-4D81-8D4A-61A918BDFB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24" name="Drop Down 4" hidden="1">
          <a:extLst>
            <a:ext uri="{63B3BB69-23CF-44E3-9099-C40C66FF867C}">
              <a14:compatExt xmlns:a14="http://schemas.microsoft.com/office/drawing/2010/main" spid="_x0000_s2052"/>
            </a:ext>
            <a:ext uri="{FF2B5EF4-FFF2-40B4-BE49-F238E27FC236}">
              <a16:creationId xmlns:a16="http://schemas.microsoft.com/office/drawing/2014/main" id="{45CE0A94-3619-4F13-ACF6-76D0CDAEC96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25" name="Drop Down 4" hidden="1">
          <a:extLst>
            <a:ext uri="{63B3BB69-23CF-44E3-9099-C40C66FF867C}">
              <a14:compatExt xmlns:a14="http://schemas.microsoft.com/office/drawing/2010/main" spid="_x0000_s2052"/>
            </a:ext>
            <a:ext uri="{FF2B5EF4-FFF2-40B4-BE49-F238E27FC236}">
              <a16:creationId xmlns:a16="http://schemas.microsoft.com/office/drawing/2014/main" id="{50DCB38F-805B-4E89-9623-81D1C6ED22B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26" name="Drop Down 20" hidden="1">
          <a:extLst>
            <a:ext uri="{63B3BB69-23CF-44E3-9099-C40C66FF867C}">
              <a14:compatExt xmlns:a14="http://schemas.microsoft.com/office/drawing/2010/main" spid="_x0000_s2068"/>
            </a:ext>
            <a:ext uri="{FF2B5EF4-FFF2-40B4-BE49-F238E27FC236}">
              <a16:creationId xmlns:a16="http://schemas.microsoft.com/office/drawing/2014/main" id="{90319740-5679-481C-BECC-F07B78360ED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27" name="Drop Down 24" hidden="1">
          <a:extLst>
            <a:ext uri="{63B3BB69-23CF-44E3-9099-C40C66FF867C}">
              <a14:compatExt xmlns:a14="http://schemas.microsoft.com/office/drawing/2010/main" spid="_x0000_s2072"/>
            </a:ext>
            <a:ext uri="{FF2B5EF4-FFF2-40B4-BE49-F238E27FC236}">
              <a16:creationId xmlns:a16="http://schemas.microsoft.com/office/drawing/2014/main" id="{2CBBEA86-A07D-4E96-A584-32971F9833F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28" name="Drop Down 4" hidden="1">
          <a:extLst>
            <a:ext uri="{63B3BB69-23CF-44E3-9099-C40C66FF867C}">
              <a14:compatExt xmlns:a14="http://schemas.microsoft.com/office/drawing/2010/main" spid="_x0000_s2052"/>
            </a:ext>
            <a:ext uri="{FF2B5EF4-FFF2-40B4-BE49-F238E27FC236}">
              <a16:creationId xmlns:a16="http://schemas.microsoft.com/office/drawing/2014/main" id="{962E43D1-1B5C-402C-A3C6-C7395579650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29" name="Drop Down 4" hidden="1">
          <a:extLst>
            <a:ext uri="{63B3BB69-23CF-44E3-9099-C40C66FF867C}">
              <a14:compatExt xmlns:a14="http://schemas.microsoft.com/office/drawing/2010/main" spid="_x0000_s2052"/>
            </a:ext>
            <a:ext uri="{FF2B5EF4-FFF2-40B4-BE49-F238E27FC236}">
              <a16:creationId xmlns:a16="http://schemas.microsoft.com/office/drawing/2014/main" id="{A776ACCD-FC5D-4A0C-8E5A-6CA023A7676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30" name="Drop Down 4" hidden="1">
          <a:extLst>
            <a:ext uri="{63B3BB69-23CF-44E3-9099-C40C66FF867C}">
              <a14:compatExt xmlns:a14="http://schemas.microsoft.com/office/drawing/2010/main" spid="_x0000_s2052"/>
            </a:ext>
            <a:ext uri="{FF2B5EF4-FFF2-40B4-BE49-F238E27FC236}">
              <a16:creationId xmlns:a16="http://schemas.microsoft.com/office/drawing/2014/main" id="{B6E8B836-6781-4DDC-B3A6-A28F4E18DBC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31" name="Drop Down 4" hidden="1">
          <a:extLst>
            <a:ext uri="{63B3BB69-23CF-44E3-9099-C40C66FF867C}">
              <a14:compatExt xmlns:a14="http://schemas.microsoft.com/office/drawing/2010/main" spid="_x0000_s2052"/>
            </a:ext>
            <a:ext uri="{FF2B5EF4-FFF2-40B4-BE49-F238E27FC236}">
              <a16:creationId xmlns:a16="http://schemas.microsoft.com/office/drawing/2014/main" id="{F55EDF8E-1559-4413-9B05-9A8F78E2DD6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32" name="Drop Down 4" hidden="1">
          <a:extLst>
            <a:ext uri="{63B3BB69-23CF-44E3-9099-C40C66FF867C}">
              <a14:compatExt xmlns:a14="http://schemas.microsoft.com/office/drawing/2010/main" spid="_x0000_s2052"/>
            </a:ext>
            <a:ext uri="{FF2B5EF4-FFF2-40B4-BE49-F238E27FC236}">
              <a16:creationId xmlns:a16="http://schemas.microsoft.com/office/drawing/2014/main" id="{C72B72D7-BA1A-4AC5-BA5C-973181A8F5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33" name="Drop Down 20" hidden="1">
          <a:extLst>
            <a:ext uri="{63B3BB69-23CF-44E3-9099-C40C66FF867C}">
              <a14:compatExt xmlns:a14="http://schemas.microsoft.com/office/drawing/2010/main" spid="_x0000_s2068"/>
            </a:ext>
            <a:ext uri="{FF2B5EF4-FFF2-40B4-BE49-F238E27FC236}">
              <a16:creationId xmlns:a16="http://schemas.microsoft.com/office/drawing/2014/main" id="{FD117D41-EE6B-4111-BF58-A652D7D9355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34" name="Drop Down 24" hidden="1">
          <a:extLst>
            <a:ext uri="{63B3BB69-23CF-44E3-9099-C40C66FF867C}">
              <a14:compatExt xmlns:a14="http://schemas.microsoft.com/office/drawing/2010/main" spid="_x0000_s2072"/>
            </a:ext>
            <a:ext uri="{FF2B5EF4-FFF2-40B4-BE49-F238E27FC236}">
              <a16:creationId xmlns:a16="http://schemas.microsoft.com/office/drawing/2014/main" id="{D8C295E1-E7BC-4ECA-99F4-5C20F448B3E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35" name="Drop Down 4" hidden="1">
          <a:extLst>
            <a:ext uri="{63B3BB69-23CF-44E3-9099-C40C66FF867C}">
              <a14:compatExt xmlns:a14="http://schemas.microsoft.com/office/drawing/2010/main" spid="_x0000_s2052"/>
            </a:ext>
            <a:ext uri="{FF2B5EF4-FFF2-40B4-BE49-F238E27FC236}">
              <a16:creationId xmlns:a16="http://schemas.microsoft.com/office/drawing/2014/main" id="{20AA0070-183C-432D-9290-148840A856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36" name="Drop Down 4" hidden="1">
          <a:extLst>
            <a:ext uri="{63B3BB69-23CF-44E3-9099-C40C66FF867C}">
              <a14:compatExt xmlns:a14="http://schemas.microsoft.com/office/drawing/2010/main" spid="_x0000_s2052"/>
            </a:ext>
            <a:ext uri="{FF2B5EF4-FFF2-40B4-BE49-F238E27FC236}">
              <a16:creationId xmlns:a16="http://schemas.microsoft.com/office/drawing/2014/main" id="{DFA5FFFE-4E39-4A87-98B1-0DD3C19767C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37" name="Drop Down 4" hidden="1">
          <a:extLst>
            <a:ext uri="{63B3BB69-23CF-44E3-9099-C40C66FF867C}">
              <a14:compatExt xmlns:a14="http://schemas.microsoft.com/office/drawing/2010/main" spid="_x0000_s2052"/>
            </a:ext>
            <a:ext uri="{FF2B5EF4-FFF2-40B4-BE49-F238E27FC236}">
              <a16:creationId xmlns:a16="http://schemas.microsoft.com/office/drawing/2014/main" id="{A7703419-E316-41CC-8FC6-189CB1FE5D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38" name="Drop Down 4" hidden="1">
          <a:extLst>
            <a:ext uri="{63B3BB69-23CF-44E3-9099-C40C66FF867C}">
              <a14:compatExt xmlns:a14="http://schemas.microsoft.com/office/drawing/2010/main" spid="_x0000_s2052"/>
            </a:ext>
            <a:ext uri="{FF2B5EF4-FFF2-40B4-BE49-F238E27FC236}">
              <a16:creationId xmlns:a16="http://schemas.microsoft.com/office/drawing/2014/main" id="{D73F7889-9CD8-499F-BD42-7CBBABF08EC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39" name="Drop Down 4" hidden="1">
          <a:extLst>
            <a:ext uri="{63B3BB69-23CF-44E3-9099-C40C66FF867C}">
              <a14:compatExt xmlns:a14="http://schemas.microsoft.com/office/drawing/2010/main" spid="_x0000_s2052"/>
            </a:ext>
            <a:ext uri="{FF2B5EF4-FFF2-40B4-BE49-F238E27FC236}">
              <a16:creationId xmlns:a16="http://schemas.microsoft.com/office/drawing/2014/main" id="{F14F8EAC-5257-4F4E-A873-1E52770888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40" name="Drop Down 20" hidden="1">
          <a:extLst>
            <a:ext uri="{63B3BB69-23CF-44E3-9099-C40C66FF867C}">
              <a14:compatExt xmlns:a14="http://schemas.microsoft.com/office/drawing/2010/main" spid="_x0000_s2068"/>
            </a:ext>
            <a:ext uri="{FF2B5EF4-FFF2-40B4-BE49-F238E27FC236}">
              <a16:creationId xmlns:a16="http://schemas.microsoft.com/office/drawing/2014/main" id="{1F4B06C1-D36A-4E19-91DC-F2989FB7C9E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41" name="Drop Down 24" hidden="1">
          <a:extLst>
            <a:ext uri="{63B3BB69-23CF-44E3-9099-C40C66FF867C}">
              <a14:compatExt xmlns:a14="http://schemas.microsoft.com/office/drawing/2010/main" spid="_x0000_s2072"/>
            </a:ext>
            <a:ext uri="{FF2B5EF4-FFF2-40B4-BE49-F238E27FC236}">
              <a16:creationId xmlns:a16="http://schemas.microsoft.com/office/drawing/2014/main" id="{C0854CF6-1D0E-4851-A20F-E754B76E265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42" name="Drop Down 4" hidden="1">
          <a:extLst>
            <a:ext uri="{63B3BB69-23CF-44E3-9099-C40C66FF867C}">
              <a14:compatExt xmlns:a14="http://schemas.microsoft.com/office/drawing/2010/main" spid="_x0000_s2052"/>
            </a:ext>
            <a:ext uri="{FF2B5EF4-FFF2-40B4-BE49-F238E27FC236}">
              <a16:creationId xmlns:a16="http://schemas.microsoft.com/office/drawing/2014/main" id="{0F5D8365-CB5E-4D33-9EFD-60DD24D79F6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43" name="Drop Down 4" hidden="1">
          <a:extLst>
            <a:ext uri="{63B3BB69-23CF-44E3-9099-C40C66FF867C}">
              <a14:compatExt xmlns:a14="http://schemas.microsoft.com/office/drawing/2010/main" spid="_x0000_s2052"/>
            </a:ext>
            <a:ext uri="{FF2B5EF4-FFF2-40B4-BE49-F238E27FC236}">
              <a16:creationId xmlns:a16="http://schemas.microsoft.com/office/drawing/2014/main" id="{867B8AEC-1C5E-4CEB-A9FE-8F784BD9BC6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44" name="Drop Down 4" hidden="1">
          <a:extLst>
            <a:ext uri="{63B3BB69-23CF-44E3-9099-C40C66FF867C}">
              <a14:compatExt xmlns:a14="http://schemas.microsoft.com/office/drawing/2010/main" spid="_x0000_s2052"/>
            </a:ext>
            <a:ext uri="{FF2B5EF4-FFF2-40B4-BE49-F238E27FC236}">
              <a16:creationId xmlns:a16="http://schemas.microsoft.com/office/drawing/2014/main" id="{B4CFD0CD-7157-4B20-AA27-707A85A4864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45" name="Drop Down 4" hidden="1">
          <a:extLst>
            <a:ext uri="{63B3BB69-23CF-44E3-9099-C40C66FF867C}">
              <a14:compatExt xmlns:a14="http://schemas.microsoft.com/office/drawing/2010/main" spid="_x0000_s2052"/>
            </a:ext>
            <a:ext uri="{FF2B5EF4-FFF2-40B4-BE49-F238E27FC236}">
              <a16:creationId xmlns:a16="http://schemas.microsoft.com/office/drawing/2014/main" id="{3321A49E-AB71-4A11-9F5A-F708992B4E5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46" name="Drop Down 4" hidden="1">
          <a:extLst>
            <a:ext uri="{63B3BB69-23CF-44E3-9099-C40C66FF867C}">
              <a14:compatExt xmlns:a14="http://schemas.microsoft.com/office/drawing/2010/main" spid="_x0000_s2052"/>
            </a:ext>
            <a:ext uri="{FF2B5EF4-FFF2-40B4-BE49-F238E27FC236}">
              <a16:creationId xmlns:a16="http://schemas.microsoft.com/office/drawing/2014/main" id="{15701A2F-5468-4485-B7AA-049807BACC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47" name="Drop Down 20" hidden="1">
          <a:extLst>
            <a:ext uri="{63B3BB69-23CF-44E3-9099-C40C66FF867C}">
              <a14:compatExt xmlns:a14="http://schemas.microsoft.com/office/drawing/2010/main" spid="_x0000_s2068"/>
            </a:ext>
            <a:ext uri="{FF2B5EF4-FFF2-40B4-BE49-F238E27FC236}">
              <a16:creationId xmlns:a16="http://schemas.microsoft.com/office/drawing/2014/main" id="{C6562E06-8B49-4975-9203-264CBF17C25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48" name="Drop Down 24" hidden="1">
          <a:extLst>
            <a:ext uri="{63B3BB69-23CF-44E3-9099-C40C66FF867C}">
              <a14:compatExt xmlns:a14="http://schemas.microsoft.com/office/drawing/2010/main" spid="_x0000_s2072"/>
            </a:ext>
            <a:ext uri="{FF2B5EF4-FFF2-40B4-BE49-F238E27FC236}">
              <a16:creationId xmlns:a16="http://schemas.microsoft.com/office/drawing/2014/main" id="{27D7CA71-8DD6-4832-AE9B-556DF6510DA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49" name="Drop Down 4" hidden="1">
          <a:extLst>
            <a:ext uri="{63B3BB69-23CF-44E3-9099-C40C66FF867C}">
              <a14:compatExt xmlns:a14="http://schemas.microsoft.com/office/drawing/2010/main" spid="_x0000_s2052"/>
            </a:ext>
            <a:ext uri="{FF2B5EF4-FFF2-40B4-BE49-F238E27FC236}">
              <a16:creationId xmlns:a16="http://schemas.microsoft.com/office/drawing/2014/main" id="{71572771-07B4-42B0-A6E8-DD2BFB03AE1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50" name="Drop Down 4" hidden="1">
          <a:extLst>
            <a:ext uri="{63B3BB69-23CF-44E3-9099-C40C66FF867C}">
              <a14:compatExt xmlns:a14="http://schemas.microsoft.com/office/drawing/2010/main" spid="_x0000_s2052"/>
            </a:ext>
            <a:ext uri="{FF2B5EF4-FFF2-40B4-BE49-F238E27FC236}">
              <a16:creationId xmlns:a16="http://schemas.microsoft.com/office/drawing/2014/main" id="{3A076EAD-2AD0-4001-BB2D-FD3D7DA434F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51" name="Drop Down 4" hidden="1">
          <a:extLst>
            <a:ext uri="{63B3BB69-23CF-44E3-9099-C40C66FF867C}">
              <a14:compatExt xmlns:a14="http://schemas.microsoft.com/office/drawing/2010/main" spid="_x0000_s2052"/>
            </a:ext>
            <a:ext uri="{FF2B5EF4-FFF2-40B4-BE49-F238E27FC236}">
              <a16:creationId xmlns:a16="http://schemas.microsoft.com/office/drawing/2014/main" id="{B3EF83AF-072E-466D-BBF0-3CAC5BDC0E2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52" name="Drop Down 4" hidden="1">
          <a:extLst>
            <a:ext uri="{63B3BB69-23CF-44E3-9099-C40C66FF867C}">
              <a14:compatExt xmlns:a14="http://schemas.microsoft.com/office/drawing/2010/main" spid="_x0000_s2052"/>
            </a:ext>
            <a:ext uri="{FF2B5EF4-FFF2-40B4-BE49-F238E27FC236}">
              <a16:creationId xmlns:a16="http://schemas.microsoft.com/office/drawing/2014/main" id="{BBE2EE3C-9CDB-4F51-8C5E-98D75772E2F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53" name="Drop Down 4" hidden="1">
          <a:extLst>
            <a:ext uri="{63B3BB69-23CF-44E3-9099-C40C66FF867C}">
              <a14:compatExt xmlns:a14="http://schemas.microsoft.com/office/drawing/2010/main" spid="_x0000_s2052"/>
            </a:ext>
            <a:ext uri="{FF2B5EF4-FFF2-40B4-BE49-F238E27FC236}">
              <a16:creationId xmlns:a16="http://schemas.microsoft.com/office/drawing/2014/main" id="{9690C3DD-6ABE-4F3E-9098-457C75FD957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54" name="Drop Down 20" hidden="1">
          <a:extLst>
            <a:ext uri="{63B3BB69-23CF-44E3-9099-C40C66FF867C}">
              <a14:compatExt xmlns:a14="http://schemas.microsoft.com/office/drawing/2010/main" spid="_x0000_s2068"/>
            </a:ext>
            <a:ext uri="{FF2B5EF4-FFF2-40B4-BE49-F238E27FC236}">
              <a16:creationId xmlns:a16="http://schemas.microsoft.com/office/drawing/2014/main" id="{F84F7D06-B719-4606-84CE-60378A98612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55" name="Drop Down 24" hidden="1">
          <a:extLst>
            <a:ext uri="{63B3BB69-23CF-44E3-9099-C40C66FF867C}">
              <a14:compatExt xmlns:a14="http://schemas.microsoft.com/office/drawing/2010/main" spid="_x0000_s2072"/>
            </a:ext>
            <a:ext uri="{FF2B5EF4-FFF2-40B4-BE49-F238E27FC236}">
              <a16:creationId xmlns:a16="http://schemas.microsoft.com/office/drawing/2014/main" id="{6CDB05E9-D62B-4B20-87A4-B5322B070A4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56" name="Drop Down 4" hidden="1">
          <a:extLst>
            <a:ext uri="{63B3BB69-23CF-44E3-9099-C40C66FF867C}">
              <a14:compatExt xmlns:a14="http://schemas.microsoft.com/office/drawing/2010/main" spid="_x0000_s2052"/>
            </a:ext>
            <a:ext uri="{FF2B5EF4-FFF2-40B4-BE49-F238E27FC236}">
              <a16:creationId xmlns:a16="http://schemas.microsoft.com/office/drawing/2014/main" id="{22B29E24-480D-4CB7-A281-5C8167D20AC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57" name="Drop Down 4" hidden="1">
          <a:extLst>
            <a:ext uri="{63B3BB69-23CF-44E3-9099-C40C66FF867C}">
              <a14:compatExt xmlns:a14="http://schemas.microsoft.com/office/drawing/2010/main" spid="_x0000_s2052"/>
            </a:ext>
            <a:ext uri="{FF2B5EF4-FFF2-40B4-BE49-F238E27FC236}">
              <a16:creationId xmlns:a16="http://schemas.microsoft.com/office/drawing/2014/main" id="{50DA61C9-95E8-456D-B967-CF465014734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58" name="Drop Down 4" hidden="1">
          <a:extLst>
            <a:ext uri="{63B3BB69-23CF-44E3-9099-C40C66FF867C}">
              <a14:compatExt xmlns:a14="http://schemas.microsoft.com/office/drawing/2010/main" spid="_x0000_s2052"/>
            </a:ext>
            <a:ext uri="{FF2B5EF4-FFF2-40B4-BE49-F238E27FC236}">
              <a16:creationId xmlns:a16="http://schemas.microsoft.com/office/drawing/2014/main" id="{5AC19D0D-E4DC-4F1E-94C0-65068ECD975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59" name="Drop Down 4" hidden="1">
          <a:extLst>
            <a:ext uri="{63B3BB69-23CF-44E3-9099-C40C66FF867C}">
              <a14:compatExt xmlns:a14="http://schemas.microsoft.com/office/drawing/2010/main" spid="_x0000_s2052"/>
            </a:ext>
            <a:ext uri="{FF2B5EF4-FFF2-40B4-BE49-F238E27FC236}">
              <a16:creationId xmlns:a16="http://schemas.microsoft.com/office/drawing/2014/main" id="{21BAF258-CBE1-4DF8-9CDD-BD5AC8A14D2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60" name="Drop Down 4" hidden="1">
          <a:extLst>
            <a:ext uri="{63B3BB69-23CF-44E3-9099-C40C66FF867C}">
              <a14:compatExt xmlns:a14="http://schemas.microsoft.com/office/drawing/2010/main" spid="_x0000_s2052"/>
            </a:ext>
            <a:ext uri="{FF2B5EF4-FFF2-40B4-BE49-F238E27FC236}">
              <a16:creationId xmlns:a16="http://schemas.microsoft.com/office/drawing/2014/main" id="{9356E040-2CD1-41FB-9FD4-BFA82DD3AB0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61" name="Drop Down 20" hidden="1">
          <a:extLst>
            <a:ext uri="{63B3BB69-23CF-44E3-9099-C40C66FF867C}">
              <a14:compatExt xmlns:a14="http://schemas.microsoft.com/office/drawing/2010/main" spid="_x0000_s2068"/>
            </a:ext>
            <a:ext uri="{FF2B5EF4-FFF2-40B4-BE49-F238E27FC236}">
              <a16:creationId xmlns:a16="http://schemas.microsoft.com/office/drawing/2014/main" id="{9AC85335-92C7-4F34-A034-70C635ACCFF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62" name="Drop Down 24" hidden="1">
          <a:extLst>
            <a:ext uri="{63B3BB69-23CF-44E3-9099-C40C66FF867C}">
              <a14:compatExt xmlns:a14="http://schemas.microsoft.com/office/drawing/2010/main" spid="_x0000_s2072"/>
            </a:ext>
            <a:ext uri="{FF2B5EF4-FFF2-40B4-BE49-F238E27FC236}">
              <a16:creationId xmlns:a16="http://schemas.microsoft.com/office/drawing/2014/main" id="{CAB9AB94-E4F9-47C4-A5AE-B3898640985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63" name="Drop Down 4" hidden="1">
          <a:extLst>
            <a:ext uri="{63B3BB69-23CF-44E3-9099-C40C66FF867C}">
              <a14:compatExt xmlns:a14="http://schemas.microsoft.com/office/drawing/2010/main" spid="_x0000_s2052"/>
            </a:ext>
            <a:ext uri="{FF2B5EF4-FFF2-40B4-BE49-F238E27FC236}">
              <a16:creationId xmlns:a16="http://schemas.microsoft.com/office/drawing/2014/main" id="{702E6335-9AD7-444F-9673-98B5D03C46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64" name="Drop Down 4" hidden="1">
          <a:extLst>
            <a:ext uri="{63B3BB69-23CF-44E3-9099-C40C66FF867C}">
              <a14:compatExt xmlns:a14="http://schemas.microsoft.com/office/drawing/2010/main" spid="_x0000_s2052"/>
            </a:ext>
            <a:ext uri="{FF2B5EF4-FFF2-40B4-BE49-F238E27FC236}">
              <a16:creationId xmlns:a16="http://schemas.microsoft.com/office/drawing/2014/main" id="{F82037B5-3E0D-4577-B381-275EF6F9A6F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65" name="Drop Down 4" hidden="1">
          <a:extLst>
            <a:ext uri="{63B3BB69-23CF-44E3-9099-C40C66FF867C}">
              <a14:compatExt xmlns:a14="http://schemas.microsoft.com/office/drawing/2010/main" spid="_x0000_s2052"/>
            </a:ext>
            <a:ext uri="{FF2B5EF4-FFF2-40B4-BE49-F238E27FC236}">
              <a16:creationId xmlns:a16="http://schemas.microsoft.com/office/drawing/2014/main" id="{1F8EF6A7-F7F8-468E-9CBE-E9E535D69FE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66" name="Drop Down 4" hidden="1">
          <a:extLst>
            <a:ext uri="{63B3BB69-23CF-44E3-9099-C40C66FF867C}">
              <a14:compatExt xmlns:a14="http://schemas.microsoft.com/office/drawing/2010/main" spid="_x0000_s2052"/>
            </a:ext>
            <a:ext uri="{FF2B5EF4-FFF2-40B4-BE49-F238E27FC236}">
              <a16:creationId xmlns:a16="http://schemas.microsoft.com/office/drawing/2014/main" id="{FFCA7BF5-DCFA-4FC9-ADAA-C2D0BDFAA56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67" name="Drop Down 4" hidden="1">
          <a:extLst>
            <a:ext uri="{63B3BB69-23CF-44E3-9099-C40C66FF867C}">
              <a14:compatExt xmlns:a14="http://schemas.microsoft.com/office/drawing/2010/main" spid="_x0000_s2052"/>
            </a:ext>
            <a:ext uri="{FF2B5EF4-FFF2-40B4-BE49-F238E27FC236}">
              <a16:creationId xmlns:a16="http://schemas.microsoft.com/office/drawing/2014/main" id="{E01B3FD9-F398-440C-BF5D-AB8317282E7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68" name="Drop Down 20" hidden="1">
          <a:extLst>
            <a:ext uri="{63B3BB69-23CF-44E3-9099-C40C66FF867C}">
              <a14:compatExt xmlns:a14="http://schemas.microsoft.com/office/drawing/2010/main" spid="_x0000_s2068"/>
            </a:ext>
            <a:ext uri="{FF2B5EF4-FFF2-40B4-BE49-F238E27FC236}">
              <a16:creationId xmlns:a16="http://schemas.microsoft.com/office/drawing/2014/main" id="{782E7212-9A4E-40C0-9B21-BECB0B17A43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69" name="Drop Down 24" hidden="1">
          <a:extLst>
            <a:ext uri="{63B3BB69-23CF-44E3-9099-C40C66FF867C}">
              <a14:compatExt xmlns:a14="http://schemas.microsoft.com/office/drawing/2010/main" spid="_x0000_s2072"/>
            </a:ext>
            <a:ext uri="{FF2B5EF4-FFF2-40B4-BE49-F238E27FC236}">
              <a16:creationId xmlns:a16="http://schemas.microsoft.com/office/drawing/2014/main" id="{B5E83FAD-7F8B-4DB2-8EF4-4882FFE6471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70" name="Drop Down 4" hidden="1">
          <a:extLst>
            <a:ext uri="{63B3BB69-23CF-44E3-9099-C40C66FF867C}">
              <a14:compatExt xmlns:a14="http://schemas.microsoft.com/office/drawing/2010/main" spid="_x0000_s2052"/>
            </a:ext>
            <a:ext uri="{FF2B5EF4-FFF2-40B4-BE49-F238E27FC236}">
              <a16:creationId xmlns:a16="http://schemas.microsoft.com/office/drawing/2014/main" id="{4B59CC5B-95E0-4FCD-8D80-B84D043EE07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71" name="Drop Down 4" hidden="1">
          <a:extLst>
            <a:ext uri="{63B3BB69-23CF-44E3-9099-C40C66FF867C}">
              <a14:compatExt xmlns:a14="http://schemas.microsoft.com/office/drawing/2010/main" spid="_x0000_s2052"/>
            </a:ext>
            <a:ext uri="{FF2B5EF4-FFF2-40B4-BE49-F238E27FC236}">
              <a16:creationId xmlns:a16="http://schemas.microsoft.com/office/drawing/2014/main" id="{B33845EB-4811-4AC9-B311-3F69FF811B9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72" name="Drop Down 4" hidden="1">
          <a:extLst>
            <a:ext uri="{63B3BB69-23CF-44E3-9099-C40C66FF867C}">
              <a14:compatExt xmlns:a14="http://schemas.microsoft.com/office/drawing/2010/main" spid="_x0000_s2052"/>
            </a:ext>
            <a:ext uri="{FF2B5EF4-FFF2-40B4-BE49-F238E27FC236}">
              <a16:creationId xmlns:a16="http://schemas.microsoft.com/office/drawing/2014/main" id="{BA81624D-5BE7-46FE-88E2-05E7A3703E8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73" name="Drop Down 4" hidden="1">
          <a:extLst>
            <a:ext uri="{63B3BB69-23CF-44E3-9099-C40C66FF867C}">
              <a14:compatExt xmlns:a14="http://schemas.microsoft.com/office/drawing/2010/main" spid="_x0000_s2052"/>
            </a:ext>
            <a:ext uri="{FF2B5EF4-FFF2-40B4-BE49-F238E27FC236}">
              <a16:creationId xmlns:a16="http://schemas.microsoft.com/office/drawing/2014/main" id="{BEB627D5-FC1B-4C6B-97C5-EDA327E89B8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74" name="Drop Down 4" hidden="1">
          <a:extLst>
            <a:ext uri="{63B3BB69-23CF-44E3-9099-C40C66FF867C}">
              <a14:compatExt xmlns:a14="http://schemas.microsoft.com/office/drawing/2010/main" spid="_x0000_s2052"/>
            </a:ext>
            <a:ext uri="{FF2B5EF4-FFF2-40B4-BE49-F238E27FC236}">
              <a16:creationId xmlns:a16="http://schemas.microsoft.com/office/drawing/2014/main" id="{0E07760B-61B7-4C45-82AB-E2D04F8DECC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75" name="Drop Down 20" hidden="1">
          <a:extLst>
            <a:ext uri="{63B3BB69-23CF-44E3-9099-C40C66FF867C}">
              <a14:compatExt xmlns:a14="http://schemas.microsoft.com/office/drawing/2010/main" spid="_x0000_s2068"/>
            </a:ext>
            <a:ext uri="{FF2B5EF4-FFF2-40B4-BE49-F238E27FC236}">
              <a16:creationId xmlns:a16="http://schemas.microsoft.com/office/drawing/2014/main" id="{D87F9439-9D8F-42BB-932B-60D4CDEA48C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76" name="Drop Down 24" hidden="1">
          <a:extLst>
            <a:ext uri="{63B3BB69-23CF-44E3-9099-C40C66FF867C}">
              <a14:compatExt xmlns:a14="http://schemas.microsoft.com/office/drawing/2010/main" spid="_x0000_s2072"/>
            </a:ext>
            <a:ext uri="{FF2B5EF4-FFF2-40B4-BE49-F238E27FC236}">
              <a16:creationId xmlns:a16="http://schemas.microsoft.com/office/drawing/2014/main" id="{B679CC2A-C8FC-4352-A794-5283BBADE61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77" name="Drop Down 4" hidden="1">
          <a:extLst>
            <a:ext uri="{63B3BB69-23CF-44E3-9099-C40C66FF867C}">
              <a14:compatExt xmlns:a14="http://schemas.microsoft.com/office/drawing/2010/main" spid="_x0000_s2052"/>
            </a:ext>
            <a:ext uri="{FF2B5EF4-FFF2-40B4-BE49-F238E27FC236}">
              <a16:creationId xmlns:a16="http://schemas.microsoft.com/office/drawing/2014/main" id="{4A44C8E7-7872-4AD4-912D-990F77FEC5D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78" name="Drop Down 4" hidden="1">
          <a:extLst>
            <a:ext uri="{63B3BB69-23CF-44E3-9099-C40C66FF867C}">
              <a14:compatExt xmlns:a14="http://schemas.microsoft.com/office/drawing/2010/main" spid="_x0000_s2052"/>
            </a:ext>
            <a:ext uri="{FF2B5EF4-FFF2-40B4-BE49-F238E27FC236}">
              <a16:creationId xmlns:a16="http://schemas.microsoft.com/office/drawing/2014/main" id="{AC109503-E8F9-4DB8-84F5-19E63ABFFC8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79" name="Drop Down 4" hidden="1">
          <a:extLst>
            <a:ext uri="{63B3BB69-23CF-44E3-9099-C40C66FF867C}">
              <a14:compatExt xmlns:a14="http://schemas.microsoft.com/office/drawing/2010/main" spid="_x0000_s2052"/>
            </a:ext>
            <a:ext uri="{FF2B5EF4-FFF2-40B4-BE49-F238E27FC236}">
              <a16:creationId xmlns:a16="http://schemas.microsoft.com/office/drawing/2014/main" id="{7304E28B-AC1C-46C9-80FA-977F7AA51E9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80" name="Drop Down 4" hidden="1">
          <a:extLst>
            <a:ext uri="{63B3BB69-23CF-44E3-9099-C40C66FF867C}">
              <a14:compatExt xmlns:a14="http://schemas.microsoft.com/office/drawing/2010/main" spid="_x0000_s2052"/>
            </a:ext>
            <a:ext uri="{FF2B5EF4-FFF2-40B4-BE49-F238E27FC236}">
              <a16:creationId xmlns:a16="http://schemas.microsoft.com/office/drawing/2014/main" id="{8E7030E2-E6FD-494B-8376-28745036F33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81" name="Drop Down 4" hidden="1">
          <a:extLst>
            <a:ext uri="{63B3BB69-23CF-44E3-9099-C40C66FF867C}">
              <a14:compatExt xmlns:a14="http://schemas.microsoft.com/office/drawing/2010/main" spid="_x0000_s2052"/>
            </a:ext>
            <a:ext uri="{FF2B5EF4-FFF2-40B4-BE49-F238E27FC236}">
              <a16:creationId xmlns:a16="http://schemas.microsoft.com/office/drawing/2014/main" id="{F425505C-AE36-4D7D-908B-E9B421A1B8B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82" name="Drop Down 20" hidden="1">
          <a:extLst>
            <a:ext uri="{63B3BB69-23CF-44E3-9099-C40C66FF867C}">
              <a14:compatExt xmlns:a14="http://schemas.microsoft.com/office/drawing/2010/main" spid="_x0000_s2068"/>
            </a:ext>
            <a:ext uri="{FF2B5EF4-FFF2-40B4-BE49-F238E27FC236}">
              <a16:creationId xmlns:a16="http://schemas.microsoft.com/office/drawing/2014/main" id="{0DF3781B-3CEA-48B4-BC32-2A418B0D458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83" name="Drop Down 24" hidden="1">
          <a:extLst>
            <a:ext uri="{63B3BB69-23CF-44E3-9099-C40C66FF867C}">
              <a14:compatExt xmlns:a14="http://schemas.microsoft.com/office/drawing/2010/main" spid="_x0000_s2072"/>
            </a:ext>
            <a:ext uri="{FF2B5EF4-FFF2-40B4-BE49-F238E27FC236}">
              <a16:creationId xmlns:a16="http://schemas.microsoft.com/office/drawing/2014/main" id="{B0E74810-0AB7-433E-B831-4F0930C4E23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84" name="Drop Down 4" hidden="1">
          <a:extLst>
            <a:ext uri="{63B3BB69-23CF-44E3-9099-C40C66FF867C}">
              <a14:compatExt xmlns:a14="http://schemas.microsoft.com/office/drawing/2010/main" spid="_x0000_s2052"/>
            </a:ext>
            <a:ext uri="{FF2B5EF4-FFF2-40B4-BE49-F238E27FC236}">
              <a16:creationId xmlns:a16="http://schemas.microsoft.com/office/drawing/2014/main" id="{1EEDF17C-B0AB-4483-87A9-383855F3A5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85" name="Drop Down 4" hidden="1">
          <a:extLst>
            <a:ext uri="{63B3BB69-23CF-44E3-9099-C40C66FF867C}">
              <a14:compatExt xmlns:a14="http://schemas.microsoft.com/office/drawing/2010/main" spid="_x0000_s2052"/>
            </a:ext>
            <a:ext uri="{FF2B5EF4-FFF2-40B4-BE49-F238E27FC236}">
              <a16:creationId xmlns:a16="http://schemas.microsoft.com/office/drawing/2014/main" id="{3F2237DB-D10D-4B94-92E4-EAEDD000A1A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86" name="Drop Down 4" hidden="1">
          <a:extLst>
            <a:ext uri="{63B3BB69-23CF-44E3-9099-C40C66FF867C}">
              <a14:compatExt xmlns:a14="http://schemas.microsoft.com/office/drawing/2010/main" spid="_x0000_s2052"/>
            </a:ext>
            <a:ext uri="{FF2B5EF4-FFF2-40B4-BE49-F238E27FC236}">
              <a16:creationId xmlns:a16="http://schemas.microsoft.com/office/drawing/2014/main" id="{2C1C22FE-70C2-4E54-B3FA-69062F501CD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87" name="Drop Down 4" hidden="1">
          <a:extLst>
            <a:ext uri="{63B3BB69-23CF-44E3-9099-C40C66FF867C}">
              <a14:compatExt xmlns:a14="http://schemas.microsoft.com/office/drawing/2010/main" spid="_x0000_s2052"/>
            </a:ext>
            <a:ext uri="{FF2B5EF4-FFF2-40B4-BE49-F238E27FC236}">
              <a16:creationId xmlns:a16="http://schemas.microsoft.com/office/drawing/2014/main" id="{6D484E92-FBFE-4316-B187-416050A6AF8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88" name="Drop Down 4" hidden="1">
          <a:extLst>
            <a:ext uri="{63B3BB69-23CF-44E3-9099-C40C66FF867C}">
              <a14:compatExt xmlns:a14="http://schemas.microsoft.com/office/drawing/2010/main" spid="_x0000_s2052"/>
            </a:ext>
            <a:ext uri="{FF2B5EF4-FFF2-40B4-BE49-F238E27FC236}">
              <a16:creationId xmlns:a16="http://schemas.microsoft.com/office/drawing/2014/main" id="{AFE1FBC5-3E3F-47C9-A245-1B9CC5968DE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89" name="Drop Down 20" hidden="1">
          <a:extLst>
            <a:ext uri="{63B3BB69-23CF-44E3-9099-C40C66FF867C}">
              <a14:compatExt xmlns:a14="http://schemas.microsoft.com/office/drawing/2010/main" spid="_x0000_s2068"/>
            </a:ext>
            <a:ext uri="{FF2B5EF4-FFF2-40B4-BE49-F238E27FC236}">
              <a16:creationId xmlns:a16="http://schemas.microsoft.com/office/drawing/2014/main" id="{4959AF45-91A8-4C09-AC31-4AD24D1BCDE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90" name="Drop Down 24" hidden="1">
          <a:extLst>
            <a:ext uri="{63B3BB69-23CF-44E3-9099-C40C66FF867C}">
              <a14:compatExt xmlns:a14="http://schemas.microsoft.com/office/drawing/2010/main" spid="_x0000_s2072"/>
            </a:ext>
            <a:ext uri="{FF2B5EF4-FFF2-40B4-BE49-F238E27FC236}">
              <a16:creationId xmlns:a16="http://schemas.microsoft.com/office/drawing/2014/main" id="{B01660CA-5F01-4A2C-BF5E-31EF6AABB82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91" name="Drop Down 4" hidden="1">
          <a:extLst>
            <a:ext uri="{63B3BB69-23CF-44E3-9099-C40C66FF867C}">
              <a14:compatExt xmlns:a14="http://schemas.microsoft.com/office/drawing/2010/main" spid="_x0000_s2052"/>
            </a:ext>
            <a:ext uri="{FF2B5EF4-FFF2-40B4-BE49-F238E27FC236}">
              <a16:creationId xmlns:a16="http://schemas.microsoft.com/office/drawing/2014/main" id="{9D701BED-88FA-4E25-B71B-02375E45065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92" name="Drop Down 4" hidden="1">
          <a:extLst>
            <a:ext uri="{63B3BB69-23CF-44E3-9099-C40C66FF867C}">
              <a14:compatExt xmlns:a14="http://schemas.microsoft.com/office/drawing/2010/main" spid="_x0000_s2052"/>
            </a:ext>
            <a:ext uri="{FF2B5EF4-FFF2-40B4-BE49-F238E27FC236}">
              <a16:creationId xmlns:a16="http://schemas.microsoft.com/office/drawing/2014/main" id="{590CC7C0-C453-45EB-B4DF-BDD3B46DBD9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93" name="Drop Down 4" hidden="1">
          <a:extLst>
            <a:ext uri="{63B3BB69-23CF-44E3-9099-C40C66FF867C}">
              <a14:compatExt xmlns:a14="http://schemas.microsoft.com/office/drawing/2010/main" spid="_x0000_s2052"/>
            </a:ext>
            <a:ext uri="{FF2B5EF4-FFF2-40B4-BE49-F238E27FC236}">
              <a16:creationId xmlns:a16="http://schemas.microsoft.com/office/drawing/2014/main" id="{B620FF49-4B07-4776-8B48-5863AA77CF0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94" name="Drop Down 4" hidden="1">
          <a:extLst>
            <a:ext uri="{63B3BB69-23CF-44E3-9099-C40C66FF867C}">
              <a14:compatExt xmlns:a14="http://schemas.microsoft.com/office/drawing/2010/main" spid="_x0000_s2052"/>
            </a:ext>
            <a:ext uri="{FF2B5EF4-FFF2-40B4-BE49-F238E27FC236}">
              <a16:creationId xmlns:a16="http://schemas.microsoft.com/office/drawing/2014/main" id="{C1B07962-692D-406D-9D23-AE94B604F71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95" name="Drop Down 4" hidden="1">
          <a:extLst>
            <a:ext uri="{63B3BB69-23CF-44E3-9099-C40C66FF867C}">
              <a14:compatExt xmlns:a14="http://schemas.microsoft.com/office/drawing/2010/main" spid="_x0000_s2052"/>
            </a:ext>
            <a:ext uri="{FF2B5EF4-FFF2-40B4-BE49-F238E27FC236}">
              <a16:creationId xmlns:a16="http://schemas.microsoft.com/office/drawing/2014/main" id="{30D07224-306E-41A3-9B6C-CC8B26E55F7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696" name="Drop Down 20" hidden="1">
          <a:extLst>
            <a:ext uri="{63B3BB69-23CF-44E3-9099-C40C66FF867C}">
              <a14:compatExt xmlns:a14="http://schemas.microsoft.com/office/drawing/2010/main" spid="_x0000_s2068"/>
            </a:ext>
            <a:ext uri="{FF2B5EF4-FFF2-40B4-BE49-F238E27FC236}">
              <a16:creationId xmlns:a16="http://schemas.microsoft.com/office/drawing/2014/main" id="{8A3A3DD1-808D-44AF-9FF0-4030F3589C2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697" name="Drop Down 24" hidden="1">
          <a:extLst>
            <a:ext uri="{63B3BB69-23CF-44E3-9099-C40C66FF867C}">
              <a14:compatExt xmlns:a14="http://schemas.microsoft.com/office/drawing/2010/main" spid="_x0000_s2072"/>
            </a:ext>
            <a:ext uri="{FF2B5EF4-FFF2-40B4-BE49-F238E27FC236}">
              <a16:creationId xmlns:a16="http://schemas.microsoft.com/office/drawing/2014/main" id="{F4E08DAA-AFD0-4820-9236-A33B1B5F4CD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698" name="Drop Down 4" hidden="1">
          <a:extLst>
            <a:ext uri="{63B3BB69-23CF-44E3-9099-C40C66FF867C}">
              <a14:compatExt xmlns:a14="http://schemas.microsoft.com/office/drawing/2010/main" spid="_x0000_s2052"/>
            </a:ext>
            <a:ext uri="{FF2B5EF4-FFF2-40B4-BE49-F238E27FC236}">
              <a16:creationId xmlns:a16="http://schemas.microsoft.com/office/drawing/2014/main" id="{742E7CEF-5D48-459A-B1AE-75B24E4201E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699" name="Drop Down 4" hidden="1">
          <a:extLst>
            <a:ext uri="{63B3BB69-23CF-44E3-9099-C40C66FF867C}">
              <a14:compatExt xmlns:a14="http://schemas.microsoft.com/office/drawing/2010/main" spid="_x0000_s2052"/>
            </a:ext>
            <a:ext uri="{FF2B5EF4-FFF2-40B4-BE49-F238E27FC236}">
              <a16:creationId xmlns:a16="http://schemas.microsoft.com/office/drawing/2014/main" id="{5785021A-FE1A-48B8-88DC-F6E7049B0E7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00" name="Drop Down 4" hidden="1">
          <a:extLst>
            <a:ext uri="{63B3BB69-23CF-44E3-9099-C40C66FF867C}">
              <a14:compatExt xmlns:a14="http://schemas.microsoft.com/office/drawing/2010/main" spid="_x0000_s2052"/>
            </a:ext>
            <a:ext uri="{FF2B5EF4-FFF2-40B4-BE49-F238E27FC236}">
              <a16:creationId xmlns:a16="http://schemas.microsoft.com/office/drawing/2014/main" id="{F951F74D-17E8-4858-BC6B-4A10A4DCC69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01" name="Drop Down 4" hidden="1">
          <a:extLst>
            <a:ext uri="{63B3BB69-23CF-44E3-9099-C40C66FF867C}">
              <a14:compatExt xmlns:a14="http://schemas.microsoft.com/office/drawing/2010/main" spid="_x0000_s2052"/>
            </a:ext>
            <a:ext uri="{FF2B5EF4-FFF2-40B4-BE49-F238E27FC236}">
              <a16:creationId xmlns:a16="http://schemas.microsoft.com/office/drawing/2014/main" id="{7F9EF6AB-0147-4A28-9132-6B2EAB91306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02" name="Drop Down 4" hidden="1">
          <a:extLst>
            <a:ext uri="{63B3BB69-23CF-44E3-9099-C40C66FF867C}">
              <a14:compatExt xmlns:a14="http://schemas.microsoft.com/office/drawing/2010/main" spid="_x0000_s2052"/>
            </a:ext>
            <a:ext uri="{FF2B5EF4-FFF2-40B4-BE49-F238E27FC236}">
              <a16:creationId xmlns:a16="http://schemas.microsoft.com/office/drawing/2014/main" id="{FFB8CE89-3FF8-449C-B6C9-2E6F9972BE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703" name="Drop Down 20" hidden="1">
          <a:extLst>
            <a:ext uri="{63B3BB69-23CF-44E3-9099-C40C66FF867C}">
              <a14:compatExt xmlns:a14="http://schemas.microsoft.com/office/drawing/2010/main" spid="_x0000_s2068"/>
            </a:ext>
            <a:ext uri="{FF2B5EF4-FFF2-40B4-BE49-F238E27FC236}">
              <a16:creationId xmlns:a16="http://schemas.microsoft.com/office/drawing/2014/main" id="{8B3FB505-8A5B-4C92-88A7-7CFAAFEFD1E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704" name="Drop Down 24" hidden="1">
          <a:extLst>
            <a:ext uri="{63B3BB69-23CF-44E3-9099-C40C66FF867C}">
              <a14:compatExt xmlns:a14="http://schemas.microsoft.com/office/drawing/2010/main" spid="_x0000_s2072"/>
            </a:ext>
            <a:ext uri="{FF2B5EF4-FFF2-40B4-BE49-F238E27FC236}">
              <a16:creationId xmlns:a16="http://schemas.microsoft.com/office/drawing/2014/main" id="{98C88B5F-BE54-4AB9-B61D-E3D8587F295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05" name="Drop Down 4" hidden="1">
          <a:extLst>
            <a:ext uri="{63B3BB69-23CF-44E3-9099-C40C66FF867C}">
              <a14:compatExt xmlns:a14="http://schemas.microsoft.com/office/drawing/2010/main" spid="_x0000_s2052"/>
            </a:ext>
            <a:ext uri="{FF2B5EF4-FFF2-40B4-BE49-F238E27FC236}">
              <a16:creationId xmlns:a16="http://schemas.microsoft.com/office/drawing/2014/main" id="{67553646-0CE9-4CD8-AC99-E8FC1E32B94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06" name="Drop Down 4" hidden="1">
          <a:extLst>
            <a:ext uri="{63B3BB69-23CF-44E3-9099-C40C66FF867C}">
              <a14:compatExt xmlns:a14="http://schemas.microsoft.com/office/drawing/2010/main" spid="_x0000_s2052"/>
            </a:ext>
            <a:ext uri="{FF2B5EF4-FFF2-40B4-BE49-F238E27FC236}">
              <a16:creationId xmlns:a16="http://schemas.microsoft.com/office/drawing/2014/main" id="{937A5E9D-0708-481F-8875-A985A128176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07" name="Drop Down 4" hidden="1">
          <a:extLst>
            <a:ext uri="{63B3BB69-23CF-44E3-9099-C40C66FF867C}">
              <a14:compatExt xmlns:a14="http://schemas.microsoft.com/office/drawing/2010/main" spid="_x0000_s2052"/>
            </a:ext>
            <a:ext uri="{FF2B5EF4-FFF2-40B4-BE49-F238E27FC236}">
              <a16:creationId xmlns:a16="http://schemas.microsoft.com/office/drawing/2014/main" id="{E9C18ECB-7CD7-4CF0-93D8-B0CB39938C4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08" name="Drop Down 4" hidden="1">
          <a:extLst>
            <a:ext uri="{63B3BB69-23CF-44E3-9099-C40C66FF867C}">
              <a14:compatExt xmlns:a14="http://schemas.microsoft.com/office/drawing/2010/main" spid="_x0000_s2052"/>
            </a:ext>
            <a:ext uri="{FF2B5EF4-FFF2-40B4-BE49-F238E27FC236}">
              <a16:creationId xmlns:a16="http://schemas.microsoft.com/office/drawing/2014/main" id="{A9D4FAFC-133B-4696-9DCF-C7A3D1A4400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09" name="Drop Down 4" hidden="1">
          <a:extLst>
            <a:ext uri="{63B3BB69-23CF-44E3-9099-C40C66FF867C}">
              <a14:compatExt xmlns:a14="http://schemas.microsoft.com/office/drawing/2010/main" spid="_x0000_s2052"/>
            </a:ext>
            <a:ext uri="{FF2B5EF4-FFF2-40B4-BE49-F238E27FC236}">
              <a16:creationId xmlns:a16="http://schemas.microsoft.com/office/drawing/2014/main" id="{56C769A5-FA1D-4FC7-9D79-66F536627F3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710" name="Drop Down 20" hidden="1">
          <a:extLst>
            <a:ext uri="{63B3BB69-23CF-44E3-9099-C40C66FF867C}">
              <a14:compatExt xmlns:a14="http://schemas.microsoft.com/office/drawing/2010/main" spid="_x0000_s2068"/>
            </a:ext>
            <a:ext uri="{FF2B5EF4-FFF2-40B4-BE49-F238E27FC236}">
              <a16:creationId xmlns:a16="http://schemas.microsoft.com/office/drawing/2014/main" id="{123EAE38-ACCC-4170-A476-AADF78F5678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711" name="Drop Down 24" hidden="1">
          <a:extLst>
            <a:ext uri="{63B3BB69-23CF-44E3-9099-C40C66FF867C}">
              <a14:compatExt xmlns:a14="http://schemas.microsoft.com/office/drawing/2010/main" spid="_x0000_s2072"/>
            </a:ext>
            <a:ext uri="{FF2B5EF4-FFF2-40B4-BE49-F238E27FC236}">
              <a16:creationId xmlns:a16="http://schemas.microsoft.com/office/drawing/2014/main" id="{C6D42FDE-BF12-4686-85D6-E1545030439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12" name="Drop Down 4" hidden="1">
          <a:extLst>
            <a:ext uri="{63B3BB69-23CF-44E3-9099-C40C66FF867C}">
              <a14:compatExt xmlns:a14="http://schemas.microsoft.com/office/drawing/2010/main" spid="_x0000_s2052"/>
            </a:ext>
            <a:ext uri="{FF2B5EF4-FFF2-40B4-BE49-F238E27FC236}">
              <a16:creationId xmlns:a16="http://schemas.microsoft.com/office/drawing/2014/main" id="{11ED5605-3ABF-4E58-BE9E-92BE8DF6C58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13" name="Drop Down 4" hidden="1">
          <a:extLst>
            <a:ext uri="{63B3BB69-23CF-44E3-9099-C40C66FF867C}">
              <a14:compatExt xmlns:a14="http://schemas.microsoft.com/office/drawing/2010/main" spid="_x0000_s2052"/>
            </a:ext>
            <a:ext uri="{FF2B5EF4-FFF2-40B4-BE49-F238E27FC236}">
              <a16:creationId xmlns:a16="http://schemas.microsoft.com/office/drawing/2014/main" id="{C46CE7D4-603C-47D9-ACA1-6B02D565AC7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14" name="Drop Down 4" hidden="1">
          <a:extLst>
            <a:ext uri="{63B3BB69-23CF-44E3-9099-C40C66FF867C}">
              <a14:compatExt xmlns:a14="http://schemas.microsoft.com/office/drawing/2010/main" spid="_x0000_s2052"/>
            </a:ext>
            <a:ext uri="{FF2B5EF4-FFF2-40B4-BE49-F238E27FC236}">
              <a16:creationId xmlns:a16="http://schemas.microsoft.com/office/drawing/2014/main" id="{BAFB5C81-D686-48FA-897B-58B05582913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15" name="Drop Down 4" hidden="1">
          <a:extLst>
            <a:ext uri="{63B3BB69-23CF-44E3-9099-C40C66FF867C}">
              <a14:compatExt xmlns:a14="http://schemas.microsoft.com/office/drawing/2010/main" spid="_x0000_s2052"/>
            </a:ext>
            <a:ext uri="{FF2B5EF4-FFF2-40B4-BE49-F238E27FC236}">
              <a16:creationId xmlns:a16="http://schemas.microsoft.com/office/drawing/2014/main" id="{70537352-F91E-4BBC-A72B-1234C4D1943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16" name="Drop Down 4" hidden="1">
          <a:extLst>
            <a:ext uri="{63B3BB69-23CF-44E3-9099-C40C66FF867C}">
              <a14:compatExt xmlns:a14="http://schemas.microsoft.com/office/drawing/2010/main" spid="_x0000_s2052"/>
            </a:ext>
            <a:ext uri="{FF2B5EF4-FFF2-40B4-BE49-F238E27FC236}">
              <a16:creationId xmlns:a16="http://schemas.microsoft.com/office/drawing/2014/main" id="{EF5AA25A-AF45-416F-BF8F-B2454970307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717" name="Drop Down 20" hidden="1">
          <a:extLst>
            <a:ext uri="{63B3BB69-23CF-44E3-9099-C40C66FF867C}">
              <a14:compatExt xmlns:a14="http://schemas.microsoft.com/office/drawing/2010/main" spid="_x0000_s2068"/>
            </a:ext>
            <a:ext uri="{FF2B5EF4-FFF2-40B4-BE49-F238E27FC236}">
              <a16:creationId xmlns:a16="http://schemas.microsoft.com/office/drawing/2014/main" id="{9E296262-730E-47CC-8CC2-750470B35B9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718" name="Drop Down 24" hidden="1">
          <a:extLst>
            <a:ext uri="{63B3BB69-23CF-44E3-9099-C40C66FF867C}">
              <a14:compatExt xmlns:a14="http://schemas.microsoft.com/office/drawing/2010/main" spid="_x0000_s2072"/>
            </a:ext>
            <a:ext uri="{FF2B5EF4-FFF2-40B4-BE49-F238E27FC236}">
              <a16:creationId xmlns:a16="http://schemas.microsoft.com/office/drawing/2014/main" id="{35EFAD7F-5CAA-4808-B615-3C136202CAC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19" name="Drop Down 4" hidden="1">
          <a:extLst>
            <a:ext uri="{63B3BB69-23CF-44E3-9099-C40C66FF867C}">
              <a14:compatExt xmlns:a14="http://schemas.microsoft.com/office/drawing/2010/main" spid="_x0000_s2052"/>
            </a:ext>
            <a:ext uri="{FF2B5EF4-FFF2-40B4-BE49-F238E27FC236}">
              <a16:creationId xmlns:a16="http://schemas.microsoft.com/office/drawing/2014/main" id="{32AC1BB4-3E6A-4AF1-9607-0AB653B47CB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20" name="Drop Down 4" hidden="1">
          <a:extLst>
            <a:ext uri="{63B3BB69-23CF-44E3-9099-C40C66FF867C}">
              <a14:compatExt xmlns:a14="http://schemas.microsoft.com/office/drawing/2010/main" spid="_x0000_s2052"/>
            </a:ext>
            <a:ext uri="{FF2B5EF4-FFF2-40B4-BE49-F238E27FC236}">
              <a16:creationId xmlns:a16="http://schemas.microsoft.com/office/drawing/2014/main" id="{E455E805-B3D4-423A-B2BA-F897C356284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21" name="Drop Down 4" hidden="1">
          <a:extLst>
            <a:ext uri="{63B3BB69-23CF-44E3-9099-C40C66FF867C}">
              <a14:compatExt xmlns:a14="http://schemas.microsoft.com/office/drawing/2010/main" spid="_x0000_s2052"/>
            </a:ext>
            <a:ext uri="{FF2B5EF4-FFF2-40B4-BE49-F238E27FC236}">
              <a16:creationId xmlns:a16="http://schemas.microsoft.com/office/drawing/2014/main" id="{E41A0788-EE6E-4B75-9FF8-931789A2A1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22" name="Drop Down 4" hidden="1">
          <a:extLst>
            <a:ext uri="{63B3BB69-23CF-44E3-9099-C40C66FF867C}">
              <a14:compatExt xmlns:a14="http://schemas.microsoft.com/office/drawing/2010/main" spid="_x0000_s2052"/>
            </a:ext>
            <a:ext uri="{FF2B5EF4-FFF2-40B4-BE49-F238E27FC236}">
              <a16:creationId xmlns:a16="http://schemas.microsoft.com/office/drawing/2014/main" id="{DEFA3200-65DA-41E4-BB77-B0D69669359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23" name="Drop Down 4" hidden="1">
          <a:extLst>
            <a:ext uri="{63B3BB69-23CF-44E3-9099-C40C66FF867C}">
              <a14:compatExt xmlns:a14="http://schemas.microsoft.com/office/drawing/2010/main" spid="_x0000_s2052"/>
            </a:ext>
            <a:ext uri="{FF2B5EF4-FFF2-40B4-BE49-F238E27FC236}">
              <a16:creationId xmlns:a16="http://schemas.microsoft.com/office/drawing/2014/main" id="{1A618362-3A04-4914-9BDB-4E291B1F41E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724" name="Drop Down 20" hidden="1">
          <a:extLst>
            <a:ext uri="{63B3BB69-23CF-44E3-9099-C40C66FF867C}">
              <a14:compatExt xmlns:a14="http://schemas.microsoft.com/office/drawing/2010/main" spid="_x0000_s2068"/>
            </a:ext>
            <a:ext uri="{FF2B5EF4-FFF2-40B4-BE49-F238E27FC236}">
              <a16:creationId xmlns:a16="http://schemas.microsoft.com/office/drawing/2014/main" id="{15FA5B05-F8E2-4D5C-86A9-F67E4596921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725" name="Drop Down 24" hidden="1">
          <a:extLst>
            <a:ext uri="{63B3BB69-23CF-44E3-9099-C40C66FF867C}">
              <a14:compatExt xmlns:a14="http://schemas.microsoft.com/office/drawing/2010/main" spid="_x0000_s2072"/>
            </a:ext>
            <a:ext uri="{FF2B5EF4-FFF2-40B4-BE49-F238E27FC236}">
              <a16:creationId xmlns:a16="http://schemas.microsoft.com/office/drawing/2014/main" id="{40C2367B-807D-46E6-A09E-0975A21E49F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26" name="Drop Down 4" hidden="1">
          <a:extLst>
            <a:ext uri="{63B3BB69-23CF-44E3-9099-C40C66FF867C}">
              <a14:compatExt xmlns:a14="http://schemas.microsoft.com/office/drawing/2010/main" spid="_x0000_s2052"/>
            </a:ext>
            <a:ext uri="{FF2B5EF4-FFF2-40B4-BE49-F238E27FC236}">
              <a16:creationId xmlns:a16="http://schemas.microsoft.com/office/drawing/2014/main" id="{C6E7B7C9-853A-409E-8C43-B421A1D5FE1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27" name="Drop Down 4" hidden="1">
          <a:extLst>
            <a:ext uri="{63B3BB69-23CF-44E3-9099-C40C66FF867C}">
              <a14:compatExt xmlns:a14="http://schemas.microsoft.com/office/drawing/2010/main" spid="_x0000_s2052"/>
            </a:ext>
            <a:ext uri="{FF2B5EF4-FFF2-40B4-BE49-F238E27FC236}">
              <a16:creationId xmlns:a16="http://schemas.microsoft.com/office/drawing/2014/main" id="{6FD7FD8C-C0FB-4FAA-89A8-AFC3B77EE2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28" name="Drop Down 4" hidden="1">
          <a:extLst>
            <a:ext uri="{63B3BB69-23CF-44E3-9099-C40C66FF867C}">
              <a14:compatExt xmlns:a14="http://schemas.microsoft.com/office/drawing/2010/main" spid="_x0000_s2052"/>
            </a:ext>
            <a:ext uri="{FF2B5EF4-FFF2-40B4-BE49-F238E27FC236}">
              <a16:creationId xmlns:a16="http://schemas.microsoft.com/office/drawing/2014/main" id="{101F54E7-B0D2-4AED-9E97-3EB3354C6F9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29" name="Drop Down 4" hidden="1">
          <a:extLst>
            <a:ext uri="{63B3BB69-23CF-44E3-9099-C40C66FF867C}">
              <a14:compatExt xmlns:a14="http://schemas.microsoft.com/office/drawing/2010/main" spid="_x0000_s2052"/>
            </a:ext>
            <a:ext uri="{FF2B5EF4-FFF2-40B4-BE49-F238E27FC236}">
              <a16:creationId xmlns:a16="http://schemas.microsoft.com/office/drawing/2014/main" id="{34226F11-BC58-4D08-8E67-B798E4A4201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30" name="Drop Down 4" hidden="1">
          <a:extLst>
            <a:ext uri="{63B3BB69-23CF-44E3-9099-C40C66FF867C}">
              <a14:compatExt xmlns:a14="http://schemas.microsoft.com/office/drawing/2010/main" spid="_x0000_s2052"/>
            </a:ext>
            <a:ext uri="{FF2B5EF4-FFF2-40B4-BE49-F238E27FC236}">
              <a16:creationId xmlns:a16="http://schemas.microsoft.com/office/drawing/2014/main" id="{E0C3D115-7EFC-4E5F-A5EF-27EBC135496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731" name="Drop Down 20" hidden="1">
          <a:extLst>
            <a:ext uri="{63B3BB69-23CF-44E3-9099-C40C66FF867C}">
              <a14:compatExt xmlns:a14="http://schemas.microsoft.com/office/drawing/2010/main" spid="_x0000_s2068"/>
            </a:ext>
            <a:ext uri="{FF2B5EF4-FFF2-40B4-BE49-F238E27FC236}">
              <a16:creationId xmlns:a16="http://schemas.microsoft.com/office/drawing/2014/main" id="{296395A1-D1EC-4C36-A592-07814CAB42A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732" name="Drop Down 24" hidden="1">
          <a:extLst>
            <a:ext uri="{63B3BB69-23CF-44E3-9099-C40C66FF867C}">
              <a14:compatExt xmlns:a14="http://schemas.microsoft.com/office/drawing/2010/main" spid="_x0000_s2072"/>
            </a:ext>
            <a:ext uri="{FF2B5EF4-FFF2-40B4-BE49-F238E27FC236}">
              <a16:creationId xmlns:a16="http://schemas.microsoft.com/office/drawing/2014/main" id="{E9FF8AA6-55EC-4975-AFD7-AEEF588C18A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33" name="Drop Down 4" hidden="1">
          <a:extLst>
            <a:ext uri="{63B3BB69-23CF-44E3-9099-C40C66FF867C}">
              <a14:compatExt xmlns:a14="http://schemas.microsoft.com/office/drawing/2010/main" spid="_x0000_s2052"/>
            </a:ext>
            <a:ext uri="{FF2B5EF4-FFF2-40B4-BE49-F238E27FC236}">
              <a16:creationId xmlns:a16="http://schemas.microsoft.com/office/drawing/2014/main" id="{F8E8E6E2-5144-4213-819E-D42368DE987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34" name="Drop Down 4" hidden="1">
          <a:extLst>
            <a:ext uri="{63B3BB69-23CF-44E3-9099-C40C66FF867C}">
              <a14:compatExt xmlns:a14="http://schemas.microsoft.com/office/drawing/2010/main" spid="_x0000_s2052"/>
            </a:ext>
            <a:ext uri="{FF2B5EF4-FFF2-40B4-BE49-F238E27FC236}">
              <a16:creationId xmlns:a16="http://schemas.microsoft.com/office/drawing/2014/main" id="{57FF4F02-A5A4-4397-898C-7932B4AD35C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35" name="Drop Down 4" hidden="1">
          <a:extLst>
            <a:ext uri="{63B3BB69-23CF-44E3-9099-C40C66FF867C}">
              <a14:compatExt xmlns:a14="http://schemas.microsoft.com/office/drawing/2010/main" spid="_x0000_s2052"/>
            </a:ext>
            <a:ext uri="{FF2B5EF4-FFF2-40B4-BE49-F238E27FC236}">
              <a16:creationId xmlns:a16="http://schemas.microsoft.com/office/drawing/2014/main" id="{683ACFB6-7635-451A-A196-E88D9F64B7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36" name="Drop Down 4" hidden="1">
          <a:extLst>
            <a:ext uri="{63B3BB69-23CF-44E3-9099-C40C66FF867C}">
              <a14:compatExt xmlns:a14="http://schemas.microsoft.com/office/drawing/2010/main" spid="_x0000_s2052"/>
            </a:ext>
            <a:ext uri="{FF2B5EF4-FFF2-40B4-BE49-F238E27FC236}">
              <a16:creationId xmlns:a16="http://schemas.microsoft.com/office/drawing/2014/main" id="{70851AC5-F40A-4BC1-BE9D-952531AD3B3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37" name="Drop Down 4" hidden="1">
          <a:extLst>
            <a:ext uri="{63B3BB69-23CF-44E3-9099-C40C66FF867C}">
              <a14:compatExt xmlns:a14="http://schemas.microsoft.com/office/drawing/2010/main" spid="_x0000_s2052"/>
            </a:ext>
            <a:ext uri="{FF2B5EF4-FFF2-40B4-BE49-F238E27FC236}">
              <a16:creationId xmlns:a16="http://schemas.microsoft.com/office/drawing/2014/main" id="{7406FC00-E882-4640-A63B-0DA740D3083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266</xdr:row>
      <xdr:rowOff>0</xdr:rowOff>
    </xdr:from>
    <xdr:ext cx="1921468" cy="195685"/>
    <xdr:sp macro="" textlink="">
      <xdr:nvSpPr>
        <xdr:cNvPr id="11738" name="Drop Down 20" hidden="1">
          <a:extLst>
            <a:ext uri="{63B3BB69-23CF-44E3-9099-C40C66FF867C}">
              <a14:compatExt xmlns:a14="http://schemas.microsoft.com/office/drawing/2010/main" spid="_x0000_s2068"/>
            </a:ext>
            <a:ext uri="{FF2B5EF4-FFF2-40B4-BE49-F238E27FC236}">
              <a16:creationId xmlns:a16="http://schemas.microsoft.com/office/drawing/2014/main" id="{AD9DB19C-A9F0-4B14-9CC1-37CD056864C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266</xdr:row>
      <xdr:rowOff>0</xdr:rowOff>
    </xdr:from>
    <xdr:ext cx="2476500" cy="199970"/>
    <xdr:sp macro="" textlink="">
      <xdr:nvSpPr>
        <xdr:cNvPr id="11739" name="Drop Down 24" hidden="1">
          <a:extLst>
            <a:ext uri="{63B3BB69-23CF-44E3-9099-C40C66FF867C}">
              <a14:compatExt xmlns:a14="http://schemas.microsoft.com/office/drawing/2010/main" spid="_x0000_s2072"/>
            </a:ext>
            <a:ext uri="{FF2B5EF4-FFF2-40B4-BE49-F238E27FC236}">
              <a16:creationId xmlns:a16="http://schemas.microsoft.com/office/drawing/2014/main" id="{64D08102-1923-4946-986F-5505E7223AC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40" name="Drop Down 4" hidden="1">
          <a:extLst>
            <a:ext uri="{63B3BB69-23CF-44E3-9099-C40C66FF867C}">
              <a14:compatExt xmlns:a14="http://schemas.microsoft.com/office/drawing/2010/main" spid="_x0000_s2052"/>
            </a:ext>
            <a:ext uri="{FF2B5EF4-FFF2-40B4-BE49-F238E27FC236}">
              <a16:creationId xmlns:a16="http://schemas.microsoft.com/office/drawing/2014/main" id="{AFA1CC33-4F6B-4C7F-98AC-94E7E24A6E1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41" name="Drop Down 4" hidden="1">
          <a:extLst>
            <a:ext uri="{63B3BB69-23CF-44E3-9099-C40C66FF867C}">
              <a14:compatExt xmlns:a14="http://schemas.microsoft.com/office/drawing/2010/main" spid="_x0000_s2052"/>
            </a:ext>
            <a:ext uri="{FF2B5EF4-FFF2-40B4-BE49-F238E27FC236}">
              <a16:creationId xmlns:a16="http://schemas.microsoft.com/office/drawing/2014/main" id="{9D3DCBC7-4136-4742-ABF7-7D677609975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266</xdr:row>
      <xdr:rowOff>0</xdr:rowOff>
    </xdr:from>
    <xdr:ext cx="2529840" cy="195685"/>
    <xdr:sp macro="" textlink="">
      <xdr:nvSpPr>
        <xdr:cNvPr id="11742" name="Drop Down 4" hidden="1">
          <a:extLst>
            <a:ext uri="{63B3BB69-23CF-44E3-9099-C40C66FF867C}">
              <a14:compatExt xmlns:a14="http://schemas.microsoft.com/office/drawing/2010/main" spid="_x0000_s2052"/>
            </a:ext>
            <a:ext uri="{FF2B5EF4-FFF2-40B4-BE49-F238E27FC236}">
              <a16:creationId xmlns:a16="http://schemas.microsoft.com/office/drawing/2014/main" id="{8B8183F8-4BFC-4D22-8644-FF59BF09BCD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266</xdr:row>
      <xdr:rowOff>0</xdr:rowOff>
    </xdr:from>
    <xdr:ext cx="2529840" cy="195685"/>
    <xdr:sp macro="" textlink="">
      <xdr:nvSpPr>
        <xdr:cNvPr id="11743" name="Drop Down 4" hidden="1">
          <a:extLst>
            <a:ext uri="{63B3BB69-23CF-44E3-9099-C40C66FF867C}">
              <a14:compatExt xmlns:a14="http://schemas.microsoft.com/office/drawing/2010/main" spid="_x0000_s2052"/>
            </a:ext>
            <a:ext uri="{FF2B5EF4-FFF2-40B4-BE49-F238E27FC236}">
              <a16:creationId xmlns:a16="http://schemas.microsoft.com/office/drawing/2014/main" id="{0C395FFF-2070-4901-985B-E38C2EE31AE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44" name="Drop Down 4" hidden="1">
          <a:extLst>
            <a:ext uri="{63B3BB69-23CF-44E3-9099-C40C66FF867C}">
              <a14:compatExt xmlns:a14="http://schemas.microsoft.com/office/drawing/2010/main" spid="_x0000_s2052"/>
            </a:ext>
            <a:ext uri="{FF2B5EF4-FFF2-40B4-BE49-F238E27FC236}">
              <a16:creationId xmlns:a16="http://schemas.microsoft.com/office/drawing/2014/main" id="{4840F6AD-328F-4D42-80B9-58D2B9CC086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45" name="Drop Down 20" hidden="1">
          <a:extLst>
            <a:ext uri="{63B3BB69-23CF-44E3-9099-C40C66FF867C}">
              <a14:compatExt xmlns:a14="http://schemas.microsoft.com/office/drawing/2010/main" spid="_x0000_s2068"/>
            </a:ext>
            <a:ext uri="{FF2B5EF4-FFF2-40B4-BE49-F238E27FC236}">
              <a16:creationId xmlns:a16="http://schemas.microsoft.com/office/drawing/2014/main" id="{293E6E23-CD1A-4311-B644-9FA0B698D39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46" name="Drop Down 24" hidden="1">
          <a:extLst>
            <a:ext uri="{63B3BB69-23CF-44E3-9099-C40C66FF867C}">
              <a14:compatExt xmlns:a14="http://schemas.microsoft.com/office/drawing/2010/main" spid="_x0000_s2072"/>
            </a:ext>
            <a:ext uri="{FF2B5EF4-FFF2-40B4-BE49-F238E27FC236}">
              <a16:creationId xmlns:a16="http://schemas.microsoft.com/office/drawing/2014/main" id="{BAB382DB-EC55-474B-9A14-2CF257CBBE7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47" name="Drop Down 4" hidden="1">
          <a:extLst>
            <a:ext uri="{63B3BB69-23CF-44E3-9099-C40C66FF867C}">
              <a14:compatExt xmlns:a14="http://schemas.microsoft.com/office/drawing/2010/main" spid="_x0000_s2052"/>
            </a:ext>
            <a:ext uri="{FF2B5EF4-FFF2-40B4-BE49-F238E27FC236}">
              <a16:creationId xmlns:a16="http://schemas.microsoft.com/office/drawing/2014/main" id="{DCA689CA-0F90-4B4D-88C8-DA16BE66E8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48" name="Drop Down 4" hidden="1">
          <a:extLst>
            <a:ext uri="{63B3BB69-23CF-44E3-9099-C40C66FF867C}">
              <a14:compatExt xmlns:a14="http://schemas.microsoft.com/office/drawing/2010/main" spid="_x0000_s2052"/>
            </a:ext>
            <a:ext uri="{FF2B5EF4-FFF2-40B4-BE49-F238E27FC236}">
              <a16:creationId xmlns:a16="http://schemas.microsoft.com/office/drawing/2014/main" id="{95F0A0D7-A8CC-42F7-8F7F-587AE0E84BD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49" name="Drop Down 4" hidden="1">
          <a:extLst>
            <a:ext uri="{63B3BB69-23CF-44E3-9099-C40C66FF867C}">
              <a14:compatExt xmlns:a14="http://schemas.microsoft.com/office/drawing/2010/main" spid="_x0000_s2052"/>
            </a:ext>
            <a:ext uri="{FF2B5EF4-FFF2-40B4-BE49-F238E27FC236}">
              <a16:creationId xmlns:a16="http://schemas.microsoft.com/office/drawing/2014/main" id="{0D558EED-8045-4D4C-9F93-DFA5C43F33E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50" name="Drop Down 4" hidden="1">
          <a:extLst>
            <a:ext uri="{63B3BB69-23CF-44E3-9099-C40C66FF867C}">
              <a14:compatExt xmlns:a14="http://schemas.microsoft.com/office/drawing/2010/main" spid="_x0000_s2052"/>
            </a:ext>
            <a:ext uri="{FF2B5EF4-FFF2-40B4-BE49-F238E27FC236}">
              <a16:creationId xmlns:a16="http://schemas.microsoft.com/office/drawing/2014/main" id="{0A2F1999-2B87-4F0E-B285-3F6CCBDAB9A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51" name="Drop Down 4" hidden="1">
          <a:extLst>
            <a:ext uri="{63B3BB69-23CF-44E3-9099-C40C66FF867C}">
              <a14:compatExt xmlns:a14="http://schemas.microsoft.com/office/drawing/2010/main" spid="_x0000_s2052"/>
            </a:ext>
            <a:ext uri="{FF2B5EF4-FFF2-40B4-BE49-F238E27FC236}">
              <a16:creationId xmlns:a16="http://schemas.microsoft.com/office/drawing/2014/main" id="{1B6C1AC6-764A-4C37-9073-E2CEEF99943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52" name="Drop Down 20" hidden="1">
          <a:extLst>
            <a:ext uri="{63B3BB69-23CF-44E3-9099-C40C66FF867C}">
              <a14:compatExt xmlns:a14="http://schemas.microsoft.com/office/drawing/2010/main" spid="_x0000_s2068"/>
            </a:ext>
            <a:ext uri="{FF2B5EF4-FFF2-40B4-BE49-F238E27FC236}">
              <a16:creationId xmlns:a16="http://schemas.microsoft.com/office/drawing/2014/main" id="{99C45644-B035-4C4B-869E-EB89A594584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53" name="Drop Down 24" hidden="1">
          <a:extLst>
            <a:ext uri="{63B3BB69-23CF-44E3-9099-C40C66FF867C}">
              <a14:compatExt xmlns:a14="http://schemas.microsoft.com/office/drawing/2010/main" spid="_x0000_s2072"/>
            </a:ext>
            <a:ext uri="{FF2B5EF4-FFF2-40B4-BE49-F238E27FC236}">
              <a16:creationId xmlns:a16="http://schemas.microsoft.com/office/drawing/2014/main" id="{DF2D298D-4CB6-4F6B-ACB2-F0248AC36CA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54" name="Drop Down 4" hidden="1">
          <a:extLst>
            <a:ext uri="{63B3BB69-23CF-44E3-9099-C40C66FF867C}">
              <a14:compatExt xmlns:a14="http://schemas.microsoft.com/office/drawing/2010/main" spid="_x0000_s2052"/>
            </a:ext>
            <a:ext uri="{FF2B5EF4-FFF2-40B4-BE49-F238E27FC236}">
              <a16:creationId xmlns:a16="http://schemas.microsoft.com/office/drawing/2014/main" id="{F9800458-146D-49FE-B106-CD31694151B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55" name="Drop Down 4" hidden="1">
          <a:extLst>
            <a:ext uri="{63B3BB69-23CF-44E3-9099-C40C66FF867C}">
              <a14:compatExt xmlns:a14="http://schemas.microsoft.com/office/drawing/2010/main" spid="_x0000_s2052"/>
            </a:ext>
            <a:ext uri="{FF2B5EF4-FFF2-40B4-BE49-F238E27FC236}">
              <a16:creationId xmlns:a16="http://schemas.microsoft.com/office/drawing/2014/main" id="{292013AE-DDAF-42DA-9B64-FA5B93B0697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56" name="Drop Down 4" hidden="1">
          <a:extLst>
            <a:ext uri="{63B3BB69-23CF-44E3-9099-C40C66FF867C}">
              <a14:compatExt xmlns:a14="http://schemas.microsoft.com/office/drawing/2010/main" spid="_x0000_s2052"/>
            </a:ext>
            <a:ext uri="{FF2B5EF4-FFF2-40B4-BE49-F238E27FC236}">
              <a16:creationId xmlns:a16="http://schemas.microsoft.com/office/drawing/2014/main" id="{5CDEFEB3-1706-4561-B09D-6BE89ADFB99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57" name="Drop Down 4" hidden="1">
          <a:extLst>
            <a:ext uri="{63B3BB69-23CF-44E3-9099-C40C66FF867C}">
              <a14:compatExt xmlns:a14="http://schemas.microsoft.com/office/drawing/2010/main" spid="_x0000_s2052"/>
            </a:ext>
            <a:ext uri="{FF2B5EF4-FFF2-40B4-BE49-F238E27FC236}">
              <a16:creationId xmlns:a16="http://schemas.microsoft.com/office/drawing/2014/main" id="{F85A246A-FC47-431D-BD03-E4BEC196004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58" name="Drop Down 4" hidden="1">
          <a:extLst>
            <a:ext uri="{63B3BB69-23CF-44E3-9099-C40C66FF867C}">
              <a14:compatExt xmlns:a14="http://schemas.microsoft.com/office/drawing/2010/main" spid="_x0000_s2052"/>
            </a:ext>
            <a:ext uri="{FF2B5EF4-FFF2-40B4-BE49-F238E27FC236}">
              <a16:creationId xmlns:a16="http://schemas.microsoft.com/office/drawing/2014/main" id="{EAB833B3-BD19-4322-8318-D76FC5168D9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59" name="Drop Down 20" hidden="1">
          <a:extLst>
            <a:ext uri="{63B3BB69-23CF-44E3-9099-C40C66FF867C}">
              <a14:compatExt xmlns:a14="http://schemas.microsoft.com/office/drawing/2010/main" spid="_x0000_s2068"/>
            </a:ext>
            <a:ext uri="{FF2B5EF4-FFF2-40B4-BE49-F238E27FC236}">
              <a16:creationId xmlns:a16="http://schemas.microsoft.com/office/drawing/2014/main" id="{65977CDD-1838-407A-9B58-0429417CBD6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60" name="Drop Down 24" hidden="1">
          <a:extLst>
            <a:ext uri="{63B3BB69-23CF-44E3-9099-C40C66FF867C}">
              <a14:compatExt xmlns:a14="http://schemas.microsoft.com/office/drawing/2010/main" spid="_x0000_s2072"/>
            </a:ext>
            <a:ext uri="{FF2B5EF4-FFF2-40B4-BE49-F238E27FC236}">
              <a16:creationId xmlns:a16="http://schemas.microsoft.com/office/drawing/2014/main" id="{06B9C8A0-1EF2-4ED1-9541-6BAB3E4BB92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61" name="Drop Down 4" hidden="1">
          <a:extLst>
            <a:ext uri="{63B3BB69-23CF-44E3-9099-C40C66FF867C}">
              <a14:compatExt xmlns:a14="http://schemas.microsoft.com/office/drawing/2010/main" spid="_x0000_s2052"/>
            </a:ext>
            <a:ext uri="{FF2B5EF4-FFF2-40B4-BE49-F238E27FC236}">
              <a16:creationId xmlns:a16="http://schemas.microsoft.com/office/drawing/2014/main" id="{941496B3-7B0C-41B3-AA3C-04F9EDF352D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62" name="Drop Down 4" hidden="1">
          <a:extLst>
            <a:ext uri="{63B3BB69-23CF-44E3-9099-C40C66FF867C}">
              <a14:compatExt xmlns:a14="http://schemas.microsoft.com/office/drawing/2010/main" spid="_x0000_s2052"/>
            </a:ext>
            <a:ext uri="{FF2B5EF4-FFF2-40B4-BE49-F238E27FC236}">
              <a16:creationId xmlns:a16="http://schemas.microsoft.com/office/drawing/2014/main" id="{8D1D3564-5D32-4EAE-8B8F-D4DCAA4F69C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63" name="Drop Down 4" hidden="1">
          <a:extLst>
            <a:ext uri="{63B3BB69-23CF-44E3-9099-C40C66FF867C}">
              <a14:compatExt xmlns:a14="http://schemas.microsoft.com/office/drawing/2010/main" spid="_x0000_s2052"/>
            </a:ext>
            <a:ext uri="{FF2B5EF4-FFF2-40B4-BE49-F238E27FC236}">
              <a16:creationId xmlns:a16="http://schemas.microsoft.com/office/drawing/2014/main" id="{4414DE96-1B6A-4EB5-B2A9-3D7E3F6650F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64" name="Drop Down 4" hidden="1">
          <a:extLst>
            <a:ext uri="{63B3BB69-23CF-44E3-9099-C40C66FF867C}">
              <a14:compatExt xmlns:a14="http://schemas.microsoft.com/office/drawing/2010/main" spid="_x0000_s2052"/>
            </a:ext>
            <a:ext uri="{FF2B5EF4-FFF2-40B4-BE49-F238E27FC236}">
              <a16:creationId xmlns:a16="http://schemas.microsoft.com/office/drawing/2014/main" id="{0B7C01EA-3D7D-4A70-A145-B6DDD6A1B07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65" name="Drop Down 4" hidden="1">
          <a:extLst>
            <a:ext uri="{63B3BB69-23CF-44E3-9099-C40C66FF867C}">
              <a14:compatExt xmlns:a14="http://schemas.microsoft.com/office/drawing/2010/main" spid="_x0000_s2052"/>
            </a:ext>
            <a:ext uri="{FF2B5EF4-FFF2-40B4-BE49-F238E27FC236}">
              <a16:creationId xmlns:a16="http://schemas.microsoft.com/office/drawing/2014/main" id="{505155D7-CAE2-4A72-925D-D3E6C15F62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66" name="Drop Down 20" hidden="1">
          <a:extLst>
            <a:ext uri="{63B3BB69-23CF-44E3-9099-C40C66FF867C}">
              <a14:compatExt xmlns:a14="http://schemas.microsoft.com/office/drawing/2010/main" spid="_x0000_s2068"/>
            </a:ext>
            <a:ext uri="{FF2B5EF4-FFF2-40B4-BE49-F238E27FC236}">
              <a16:creationId xmlns:a16="http://schemas.microsoft.com/office/drawing/2014/main" id="{1CB1397F-DE7E-4EC3-BDC7-E5978C2FF9C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67" name="Drop Down 24" hidden="1">
          <a:extLst>
            <a:ext uri="{63B3BB69-23CF-44E3-9099-C40C66FF867C}">
              <a14:compatExt xmlns:a14="http://schemas.microsoft.com/office/drawing/2010/main" spid="_x0000_s2072"/>
            </a:ext>
            <a:ext uri="{FF2B5EF4-FFF2-40B4-BE49-F238E27FC236}">
              <a16:creationId xmlns:a16="http://schemas.microsoft.com/office/drawing/2014/main" id="{C7636427-483E-42D8-B998-CD8B29EB52E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68" name="Drop Down 4" hidden="1">
          <a:extLst>
            <a:ext uri="{63B3BB69-23CF-44E3-9099-C40C66FF867C}">
              <a14:compatExt xmlns:a14="http://schemas.microsoft.com/office/drawing/2010/main" spid="_x0000_s2052"/>
            </a:ext>
            <a:ext uri="{FF2B5EF4-FFF2-40B4-BE49-F238E27FC236}">
              <a16:creationId xmlns:a16="http://schemas.microsoft.com/office/drawing/2014/main" id="{E8A34829-F6FA-4F5A-9673-2A8B3939371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69" name="Drop Down 4" hidden="1">
          <a:extLst>
            <a:ext uri="{63B3BB69-23CF-44E3-9099-C40C66FF867C}">
              <a14:compatExt xmlns:a14="http://schemas.microsoft.com/office/drawing/2010/main" spid="_x0000_s2052"/>
            </a:ext>
            <a:ext uri="{FF2B5EF4-FFF2-40B4-BE49-F238E27FC236}">
              <a16:creationId xmlns:a16="http://schemas.microsoft.com/office/drawing/2014/main" id="{8892BEA2-C9DF-4108-8471-2547C6DB176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70" name="Drop Down 4" hidden="1">
          <a:extLst>
            <a:ext uri="{63B3BB69-23CF-44E3-9099-C40C66FF867C}">
              <a14:compatExt xmlns:a14="http://schemas.microsoft.com/office/drawing/2010/main" spid="_x0000_s2052"/>
            </a:ext>
            <a:ext uri="{FF2B5EF4-FFF2-40B4-BE49-F238E27FC236}">
              <a16:creationId xmlns:a16="http://schemas.microsoft.com/office/drawing/2014/main" id="{88D0605D-BC18-43CD-A8CB-69F81BD0FA5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71" name="Drop Down 4" hidden="1">
          <a:extLst>
            <a:ext uri="{63B3BB69-23CF-44E3-9099-C40C66FF867C}">
              <a14:compatExt xmlns:a14="http://schemas.microsoft.com/office/drawing/2010/main" spid="_x0000_s2052"/>
            </a:ext>
            <a:ext uri="{FF2B5EF4-FFF2-40B4-BE49-F238E27FC236}">
              <a16:creationId xmlns:a16="http://schemas.microsoft.com/office/drawing/2014/main" id="{5DD67CA2-95DD-47B7-9B5A-D7577F4CF45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72" name="Drop Down 4" hidden="1">
          <a:extLst>
            <a:ext uri="{63B3BB69-23CF-44E3-9099-C40C66FF867C}">
              <a14:compatExt xmlns:a14="http://schemas.microsoft.com/office/drawing/2010/main" spid="_x0000_s2052"/>
            </a:ext>
            <a:ext uri="{FF2B5EF4-FFF2-40B4-BE49-F238E27FC236}">
              <a16:creationId xmlns:a16="http://schemas.microsoft.com/office/drawing/2014/main" id="{ABB0D49B-1BA4-431D-95B2-07F4089CD9F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73" name="Drop Down 20" hidden="1">
          <a:extLst>
            <a:ext uri="{63B3BB69-23CF-44E3-9099-C40C66FF867C}">
              <a14:compatExt xmlns:a14="http://schemas.microsoft.com/office/drawing/2010/main" spid="_x0000_s2068"/>
            </a:ext>
            <a:ext uri="{FF2B5EF4-FFF2-40B4-BE49-F238E27FC236}">
              <a16:creationId xmlns:a16="http://schemas.microsoft.com/office/drawing/2014/main" id="{00F3519E-02A6-4BCC-B558-93CE69D4666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74" name="Drop Down 24" hidden="1">
          <a:extLst>
            <a:ext uri="{63B3BB69-23CF-44E3-9099-C40C66FF867C}">
              <a14:compatExt xmlns:a14="http://schemas.microsoft.com/office/drawing/2010/main" spid="_x0000_s2072"/>
            </a:ext>
            <a:ext uri="{FF2B5EF4-FFF2-40B4-BE49-F238E27FC236}">
              <a16:creationId xmlns:a16="http://schemas.microsoft.com/office/drawing/2014/main" id="{7F8F3258-1055-4C94-83E5-06EEF30C206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75" name="Drop Down 4" hidden="1">
          <a:extLst>
            <a:ext uri="{63B3BB69-23CF-44E3-9099-C40C66FF867C}">
              <a14:compatExt xmlns:a14="http://schemas.microsoft.com/office/drawing/2010/main" spid="_x0000_s2052"/>
            </a:ext>
            <a:ext uri="{FF2B5EF4-FFF2-40B4-BE49-F238E27FC236}">
              <a16:creationId xmlns:a16="http://schemas.microsoft.com/office/drawing/2014/main" id="{91B3071E-2F4D-43FA-BBF0-91EF12C8F89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76" name="Drop Down 4" hidden="1">
          <a:extLst>
            <a:ext uri="{63B3BB69-23CF-44E3-9099-C40C66FF867C}">
              <a14:compatExt xmlns:a14="http://schemas.microsoft.com/office/drawing/2010/main" spid="_x0000_s2052"/>
            </a:ext>
            <a:ext uri="{FF2B5EF4-FFF2-40B4-BE49-F238E27FC236}">
              <a16:creationId xmlns:a16="http://schemas.microsoft.com/office/drawing/2014/main" id="{B1FD13EB-D75F-469F-9A49-642F9AFF584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77" name="Drop Down 4" hidden="1">
          <a:extLst>
            <a:ext uri="{63B3BB69-23CF-44E3-9099-C40C66FF867C}">
              <a14:compatExt xmlns:a14="http://schemas.microsoft.com/office/drawing/2010/main" spid="_x0000_s2052"/>
            </a:ext>
            <a:ext uri="{FF2B5EF4-FFF2-40B4-BE49-F238E27FC236}">
              <a16:creationId xmlns:a16="http://schemas.microsoft.com/office/drawing/2014/main" id="{195EAA6F-AC9E-488C-806C-494B37E4934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78" name="Drop Down 4" hidden="1">
          <a:extLst>
            <a:ext uri="{63B3BB69-23CF-44E3-9099-C40C66FF867C}">
              <a14:compatExt xmlns:a14="http://schemas.microsoft.com/office/drawing/2010/main" spid="_x0000_s2052"/>
            </a:ext>
            <a:ext uri="{FF2B5EF4-FFF2-40B4-BE49-F238E27FC236}">
              <a16:creationId xmlns:a16="http://schemas.microsoft.com/office/drawing/2014/main" id="{935556A6-A8A7-4EB2-AC55-BE53714E41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79" name="Drop Down 4" hidden="1">
          <a:extLst>
            <a:ext uri="{63B3BB69-23CF-44E3-9099-C40C66FF867C}">
              <a14:compatExt xmlns:a14="http://schemas.microsoft.com/office/drawing/2010/main" spid="_x0000_s2052"/>
            </a:ext>
            <a:ext uri="{FF2B5EF4-FFF2-40B4-BE49-F238E27FC236}">
              <a16:creationId xmlns:a16="http://schemas.microsoft.com/office/drawing/2014/main" id="{22A46381-3CC1-4FBE-9FD1-1CC6D6BF84D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80" name="Drop Down 20" hidden="1">
          <a:extLst>
            <a:ext uri="{63B3BB69-23CF-44E3-9099-C40C66FF867C}">
              <a14:compatExt xmlns:a14="http://schemas.microsoft.com/office/drawing/2010/main" spid="_x0000_s2068"/>
            </a:ext>
            <a:ext uri="{FF2B5EF4-FFF2-40B4-BE49-F238E27FC236}">
              <a16:creationId xmlns:a16="http://schemas.microsoft.com/office/drawing/2014/main" id="{88B8B2AA-88DA-4254-86C5-C893502F0D8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81" name="Drop Down 24" hidden="1">
          <a:extLst>
            <a:ext uri="{63B3BB69-23CF-44E3-9099-C40C66FF867C}">
              <a14:compatExt xmlns:a14="http://schemas.microsoft.com/office/drawing/2010/main" spid="_x0000_s2072"/>
            </a:ext>
            <a:ext uri="{FF2B5EF4-FFF2-40B4-BE49-F238E27FC236}">
              <a16:creationId xmlns:a16="http://schemas.microsoft.com/office/drawing/2014/main" id="{B28F048F-7C78-4E70-8C9B-42CC2091561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82" name="Drop Down 4" hidden="1">
          <a:extLst>
            <a:ext uri="{63B3BB69-23CF-44E3-9099-C40C66FF867C}">
              <a14:compatExt xmlns:a14="http://schemas.microsoft.com/office/drawing/2010/main" spid="_x0000_s2052"/>
            </a:ext>
            <a:ext uri="{FF2B5EF4-FFF2-40B4-BE49-F238E27FC236}">
              <a16:creationId xmlns:a16="http://schemas.microsoft.com/office/drawing/2014/main" id="{590B84E7-B800-4229-BD00-FA95A6E20B6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83" name="Drop Down 4" hidden="1">
          <a:extLst>
            <a:ext uri="{63B3BB69-23CF-44E3-9099-C40C66FF867C}">
              <a14:compatExt xmlns:a14="http://schemas.microsoft.com/office/drawing/2010/main" spid="_x0000_s2052"/>
            </a:ext>
            <a:ext uri="{FF2B5EF4-FFF2-40B4-BE49-F238E27FC236}">
              <a16:creationId xmlns:a16="http://schemas.microsoft.com/office/drawing/2014/main" id="{BC105CF2-538D-4567-9D31-ADA421CBA7B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84" name="Drop Down 4" hidden="1">
          <a:extLst>
            <a:ext uri="{63B3BB69-23CF-44E3-9099-C40C66FF867C}">
              <a14:compatExt xmlns:a14="http://schemas.microsoft.com/office/drawing/2010/main" spid="_x0000_s2052"/>
            </a:ext>
            <a:ext uri="{FF2B5EF4-FFF2-40B4-BE49-F238E27FC236}">
              <a16:creationId xmlns:a16="http://schemas.microsoft.com/office/drawing/2014/main" id="{0831D8B2-D166-461A-AAB4-EEDD819B71D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85" name="Drop Down 4" hidden="1">
          <a:extLst>
            <a:ext uri="{63B3BB69-23CF-44E3-9099-C40C66FF867C}">
              <a14:compatExt xmlns:a14="http://schemas.microsoft.com/office/drawing/2010/main" spid="_x0000_s2052"/>
            </a:ext>
            <a:ext uri="{FF2B5EF4-FFF2-40B4-BE49-F238E27FC236}">
              <a16:creationId xmlns:a16="http://schemas.microsoft.com/office/drawing/2014/main" id="{E02B9F2B-FC88-40AD-B4C6-46DB0F1B6F2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86" name="Drop Down 4" hidden="1">
          <a:extLst>
            <a:ext uri="{63B3BB69-23CF-44E3-9099-C40C66FF867C}">
              <a14:compatExt xmlns:a14="http://schemas.microsoft.com/office/drawing/2010/main" spid="_x0000_s2052"/>
            </a:ext>
            <a:ext uri="{FF2B5EF4-FFF2-40B4-BE49-F238E27FC236}">
              <a16:creationId xmlns:a16="http://schemas.microsoft.com/office/drawing/2014/main" id="{3745D8E9-A3E2-409A-BEB8-7AB165168C9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87" name="Drop Down 20" hidden="1">
          <a:extLst>
            <a:ext uri="{63B3BB69-23CF-44E3-9099-C40C66FF867C}">
              <a14:compatExt xmlns:a14="http://schemas.microsoft.com/office/drawing/2010/main" spid="_x0000_s2068"/>
            </a:ext>
            <a:ext uri="{FF2B5EF4-FFF2-40B4-BE49-F238E27FC236}">
              <a16:creationId xmlns:a16="http://schemas.microsoft.com/office/drawing/2014/main" id="{C9EC09B9-0761-49AB-9D6F-0BD6DC7E81C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88" name="Drop Down 24" hidden="1">
          <a:extLst>
            <a:ext uri="{63B3BB69-23CF-44E3-9099-C40C66FF867C}">
              <a14:compatExt xmlns:a14="http://schemas.microsoft.com/office/drawing/2010/main" spid="_x0000_s2072"/>
            </a:ext>
            <a:ext uri="{FF2B5EF4-FFF2-40B4-BE49-F238E27FC236}">
              <a16:creationId xmlns:a16="http://schemas.microsoft.com/office/drawing/2014/main" id="{10EA2498-458A-4905-8AB2-361F81002DB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89" name="Drop Down 4" hidden="1">
          <a:extLst>
            <a:ext uri="{63B3BB69-23CF-44E3-9099-C40C66FF867C}">
              <a14:compatExt xmlns:a14="http://schemas.microsoft.com/office/drawing/2010/main" spid="_x0000_s2052"/>
            </a:ext>
            <a:ext uri="{FF2B5EF4-FFF2-40B4-BE49-F238E27FC236}">
              <a16:creationId xmlns:a16="http://schemas.microsoft.com/office/drawing/2014/main" id="{5DA1CEA2-013A-4007-BB0E-E8C5FE7305E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90" name="Drop Down 4" hidden="1">
          <a:extLst>
            <a:ext uri="{63B3BB69-23CF-44E3-9099-C40C66FF867C}">
              <a14:compatExt xmlns:a14="http://schemas.microsoft.com/office/drawing/2010/main" spid="_x0000_s2052"/>
            </a:ext>
            <a:ext uri="{FF2B5EF4-FFF2-40B4-BE49-F238E27FC236}">
              <a16:creationId xmlns:a16="http://schemas.microsoft.com/office/drawing/2014/main" id="{BA9C8DA5-7B10-4322-BD19-903C551C6C4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91" name="Drop Down 4" hidden="1">
          <a:extLst>
            <a:ext uri="{63B3BB69-23CF-44E3-9099-C40C66FF867C}">
              <a14:compatExt xmlns:a14="http://schemas.microsoft.com/office/drawing/2010/main" spid="_x0000_s2052"/>
            </a:ext>
            <a:ext uri="{FF2B5EF4-FFF2-40B4-BE49-F238E27FC236}">
              <a16:creationId xmlns:a16="http://schemas.microsoft.com/office/drawing/2014/main" id="{6795A2E1-3596-4733-BA98-4354E26307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92" name="Drop Down 4" hidden="1">
          <a:extLst>
            <a:ext uri="{63B3BB69-23CF-44E3-9099-C40C66FF867C}">
              <a14:compatExt xmlns:a14="http://schemas.microsoft.com/office/drawing/2010/main" spid="_x0000_s2052"/>
            </a:ext>
            <a:ext uri="{FF2B5EF4-FFF2-40B4-BE49-F238E27FC236}">
              <a16:creationId xmlns:a16="http://schemas.microsoft.com/office/drawing/2014/main" id="{FD6837C8-FBE7-44FE-AC27-73901D242EE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93" name="Drop Down 4" hidden="1">
          <a:extLst>
            <a:ext uri="{63B3BB69-23CF-44E3-9099-C40C66FF867C}">
              <a14:compatExt xmlns:a14="http://schemas.microsoft.com/office/drawing/2010/main" spid="_x0000_s2052"/>
            </a:ext>
            <a:ext uri="{FF2B5EF4-FFF2-40B4-BE49-F238E27FC236}">
              <a16:creationId xmlns:a16="http://schemas.microsoft.com/office/drawing/2014/main" id="{A0B903BF-F651-48A9-8B56-84ADACE8334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794" name="Drop Down 20" hidden="1">
          <a:extLst>
            <a:ext uri="{63B3BB69-23CF-44E3-9099-C40C66FF867C}">
              <a14:compatExt xmlns:a14="http://schemas.microsoft.com/office/drawing/2010/main" spid="_x0000_s2068"/>
            </a:ext>
            <a:ext uri="{FF2B5EF4-FFF2-40B4-BE49-F238E27FC236}">
              <a16:creationId xmlns:a16="http://schemas.microsoft.com/office/drawing/2014/main" id="{FE3186FB-DCD0-47D7-B921-FB97A73D13A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795" name="Drop Down 24" hidden="1">
          <a:extLst>
            <a:ext uri="{63B3BB69-23CF-44E3-9099-C40C66FF867C}">
              <a14:compatExt xmlns:a14="http://schemas.microsoft.com/office/drawing/2010/main" spid="_x0000_s2072"/>
            </a:ext>
            <a:ext uri="{FF2B5EF4-FFF2-40B4-BE49-F238E27FC236}">
              <a16:creationId xmlns:a16="http://schemas.microsoft.com/office/drawing/2014/main" id="{E389D694-6BED-403D-BAD1-AAFC1A59A76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96" name="Drop Down 4" hidden="1">
          <a:extLst>
            <a:ext uri="{63B3BB69-23CF-44E3-9099-C40C66FF867C}">
              <a14:compatExt xmlns:a14="http://schemas.microsoft.com/office/drawing/2010/main" spid="_x0000_s2052"/>
            </a:ext>
            <a:ext uri="{FF2B5EF4-FFF2-40B4-BE49-F238E27FC236}">
              <a16:creationId xmlns:a16="http://schemas.microsoft.com/office/drawing/2014/main" id="{B59B5E55-0B8D-40DF-9C79-BF0DC7B3D9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97" name="Drop Down 4" hidden="1">
          <a:extLst>
            <a:ext uri="{63B3BB69-23CF-44E3-9099-C40C66FF867C}">
              <a14:compatExt xmlns:a14="http://schemas.microsoft.com/office/drawing/2010/main" spid="_x0000_s2052"/>
            </a:ext>
            <a:ext uri="{FF2B5EF4-FFF2-40B4-BE49-F238E27FC236}">
              <a16:creationId xmlns:a16="http://schemas.microsoft.com/office/drawing/2014/main" id="{AB3BD8BE-C29B-4859-BDE9-E1F7E522E8D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798" name="Drop Down 4" hidden="1">
          <a:extLst>
            <a:ext uri="{63B3BB69-23CF-44E3-9099-C40C66FF867C}">
              <a14:compatExt xmlns:a14="http://schemas.microsoft.com/office/drawing/2010/main" spid="_x0000_s2052"/>
            </a:ext>
            <a:ext uri="{FF2B5EF4-FFF2-40B4-BE49-F238E27FC236}">
              <a16:creationId xmlns:a16="http://schemas.microsoft.com/office/drawing/2014/main" id="{95A7A2A9-8413-4012-8597-DB1F588E16C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799" name="Drop Down 4" hidden="1">
          <a:extLst>
            <a:ext uri="{63B3BB69-23CF-44E3-9099-C40C66FF867C}">
              <a14:compatExt xmlns:a14="http://schemas.microsoft.com/office/drawing/2010/main" spid="_x0000_s2052"/>
            </a:ext>
            <a:ext uri="{FF2B5EF4-FFF2-40B4-BE49-F238E27FC236}">
              <a16:creationId xmlns:a16="http://schemas.microsoft.com/office/drawing/2014/main" id="{9B0473D0-04AF-4C47-A0DE-2206BE0F3E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00" name="Drop Down 4" hidden="1">
          <a:extLst>
            <a:ext uri="{63B3BB69-23CF-44E3-9099-C40C66FF867C}">
              <a14:compatExt xmlns:a14="http://schemas.microsoft.com/office/drawing/2010/main" spid="_x0000_s2052"/>
            </a:ext>
            <a:ext uri="{FF2B5EF4-FFF2-40B4-BE49-F238E27FC236}">
              <a16:creationId xmlns:a16="http://schemas.microsoft.com/office/drawing/2014/main" id="{456EB468-0649-4E2F-A535-7A62355A0B7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01" name="Drop Down 20" hidden="1">
          <a:extLst>
            <a:ext uri="{63B3BB69-23CF-44E3-9099-C40C66FF867C}">
              <a14:compatExt xmlns:a14="http://schemas.microsoft.com/office/drawing/2010/main" spid="_x0000_s2068"/>
            </a:ext>
            <a:ext uri="{FF2B5EF4-FFF2-40B4-BE49-F238E27FC236}">
              <a16:creationId xmlns:a16="http://schemas.microsoft.com/office/drawing/2014/main" id="{3A2BCCB3-8CC9-46E0-870D-EFB3EB39FC3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02" name="Drop Down 24" hidden="1">
          <a:extLst>
            <a:ext uri="{63B3BB69-23CF-44E3-9099-C40C66FF867C}">
              <a14:compatExt xmlns:a14="http://schemas.microsoft.com/office/drawing/2010/main" spid="_x0000_s2072"/>
            </a:ext>
            <a:ext uri="{FF2B5EF4-FFF2-40B4-BE49-F238E27FC236}">
              <a16:creationId xmlns:a16="http://schemas.microsoft.com/office/drawing/2014/main" id="{2DE8B0EC-1E4A-4AD6-B2CF-59D08E5B7C1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03" name="Drop Down 4" hidden="1">
          <a:extLst>
            <a:ext uri="{63B3BB69-23CF-44E3-9099-C40C66FF867C}">
              <a14:compatExt xmlns:a14="http://schemas.microsoft.com/office/drawing/2010/main" spid="_x0000_s2052"/>
            </a:ext>
            <a:ext uri="{FF2B5EF4-FFF2-40B4-BE49-F238E27FC236}">
              <a16:creationId xmlns:a16="http://schemas.microsoft.com/office/drawing/2014/main" id="{0EE2DDA7-CE42-4ADA-B897-CA5BBD5F05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04" name="Drop Down 4" hidden="1">
          <a:extLst>
            <a:ext uri="{63B3BB69-23CF-44E3-9099-C40C66FF867C}">
              <a14:compatExt xmlns:a14="http://schemas.microsoft.com/office/drawing/2010/main" spid="_x0000_s2052"/>
            </a:ext>
            <a:ext uri="{FF2B5EF4-FFF2-40B4-BE49-F238E27FC236}">
              <a16:creationId xmlns:a16="http://schemas.microsoft.com/office/drawing/2014/main" id="{4B198855-7AC0-4AEC-BA5B-0BC3CA59ECD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05" name="Drop Down 4" hidden="1">
          <a:extLst>
            <a:ext uri="{63B3BB69-23CF-44E3-9099-C40C66FF867C}">
              <a14:compatExt xmlns:a14="http://schemas.microsoft.com/office/drawing/2010/main" spid="_x0000_s2052"/>
            </a:ext>
            <a:ext uri="{FF2B5EF4-FFF2-40B4-BE49-F238E27FC236}">
              <a16:creationId xmlns:a16="http://schemas.microsoft.com/office/drawing/2014/main" id="{934F7049-C610-4A40-80D7-0B1A29A57C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06" name="Drop Down 4" hidden="1">
          <a:extLst>
            <a:ext uri="{63B3BB69-23CF-44E3-9099-C40C66FF867C}">
              <a14:compatExt xmlns:a14="http://schemas.microsoft.com/office/drawing/2010/main" spid="_x0000_s2052"/>
            </a:ext>
            <a:ext uri="{FF2B5EF4-FFF2-40B4-BE49-F238E27FC236}">
              <a16:creationId xmlns:a16="http://schemas.microsoft.com/office/drawing/2014/main" id="{48F0C14E-1F36-4744-9A97-B678D666EE1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07" name="Drop Down 4" hidden="1">
          <a:extLst>
            <a:ext uri="{63B3BB69-23CF-44E3-9099-C40C66FF867C}">
              <a14:compatExt xmlns:a14="http://schemas.microsoft.com/office/drawing/2010/main" spid="_x0000_s2052"/>
            </a:ext>
            <a:ext uri="{FF2B5EF4-FFF2-40B4-BE49-F238E27FC236}">
              <a16:creationId xmlns:a16="http://schemas.microsoft.com/office/drawing/2014/main" id="{E494A69C-2A4A-452F-B4B4-2AA1D115288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08" name="Drop Down 20" hidden="1">
          <a:extLst>
            <a:ext uri="{63B3BB69-23CF-44E3-9099-C40C66FF867C}">
              <a14:compatExt xmlns:a14="http://schemas.microsoft.com/office/drawing/2010/main" spid="_x0000_s2068"/>
            </a:ext>
            <a:ext uri="{FF2B5EF4-FFF2-40B4-BE49-F238E27FC236}">
              <a16:creationId xmlns:a16="http://schemas.microsoft.com/office/drawing/2014/main" id="{2E682E4C-6A9D-41CD-BD99-270CB0CD1D8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09" name="Drop Down 24" hidden="1">
          <a:extLst>
            <a:ext uri="{63B3BB69-23CF-44E3-9099-C40C66FF867C}">
              <a14:compatExt xmlns:a14="http://schemas.microsoft.com/office/drawing/2010/main" spid="_x0000_s2072"/>
            </a:ext>
            <a:ext uri="{FF2B5EF4-FFF2-40B4-BE49-F238E27FC236}">
              <a16:creationId xmlns:a16="http://schemas.microsoft.com/office/drawing/2014/main" id="{AF38C4C0-E863-426F-ABB8-E89A233F03D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10" name="Drop Down 4" hidden="1">
          <a:extLst>
            <a:ext uri="{63B3BB69-23CF-44E3-9099-C40C66FF867C}">
              <a14:compatExt xmlns:a14="http://schemas.microsoft.com/office/drawing/2010/main" spid="_x0000_s2052"/>
            </a:ext>
            <a:ext uri="{FF2B5EF4-FFF2-40B4-BE49-F238E27FC236}">
              <a16:creationId xmlns:a16="http://schemas.microsoft.com/office/drawing/2014/main" id="{4FFFAFEA-B171-47DD-A57C-15EDBDAB895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11" name="Drop Down 4" hidden="1">
          <a:extLst>
            <a:ext uri="{63B3BB69-23CF-44E3-9099-C40C66FF867C}">
              <a14:compatExt xmlns:a14="http://schemas.microsoft.com/office/drawing/2010/main" spid="_x0000_s2052"/>
            </a:ext>
            <a:ext uri="{FF2B5EF4-FFF2-40B4-BE49-F238E27FC236}">
              <a16:creationId xmlns:a16="http://schemas.microsoft.com/office/drawing/2014/main" id="{1D966E3B-17BB-4AD5-ADBE-0C536E3A3D6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12" name="Drop Down 4" hidden="1">
          <a:extLst>
            <a:ext uri="{63B3BB69-23CF-44E3-9099-C40C66FF867C}">
              <a14:compatExt xmlns:a14="http://schemas.microsoft.com/office/drawing/2010/main" spid="_x0000_s2052"/>
            </a:ext>
            <a:ext uri="{FF2B5EF4-FFF2-40B4-BE49-F238E27FC236}">
              <a16:creationId xmlns:a16="http://schemas.microsoft.com/office/drawing/2014/main" id="{695EA1BB-A446-48DF-91A4-FFAF3E58D8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13" name="Drop Down 4" hidden="1">
          <a:extLst>
            <a:ext uri="{63B3BB69-23CF-44E3-9099-C40C66FF867C}">
              <a14:compatExt xmlns:a14="http://schemas.microsoft.com/office/drawing/2010/main" spid="_x0000_s2052"/>
            </a:ext>
            <a:ext uri="{FF2B5EF4-FFF2-40B4-BE49-F238E27FC236}">
              <a16:creationId xmlns:a16="http://schemas.microsoft.com/office/drawing/2014/main" id="{6BA874DF-CCB7-4921-BA00-3707DCCCB53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14" name="Drop Down 4" hidden="1">
          <a:extLst>
            <a:ext uri="{63B3BB69-23CF-44E3-9099-C40C66FF867C}">
              <a14:compatExt xmlns:a14="http://schemas.microsoft.com/office/drawing/2010/main" spid="_x0000_s2052"/>
            </a:ext>
            <a:ext uri="{FF2B5EF4-FFF2-40B4-BE49-F238E27FC236}">
              <a16:creationId xmlns:a16="http://schemas.microsoft.com/office/drawing/2014/main" id="{3DD4C186-560F-437A-AED5-08A519F2F2F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15" name="Drop Down 20" hidden="1">
          <a:extLst>
            <a:ext uri="{63B3BB69-23CF-44E3-9099-C40C66FF867C}">
              <a14:compatExt xmlns:a14="http://schemas.microsoft.com/office/drawing/2010/main" spid="_x0000_s2068"/>
            </a:ext>
            <a:ext uri="{FF2B5EF4-FFF2-40B4-BE49-F238E27FC236}">
              <a16:creationId xmlns:a16="http://schemas.microsoft.com/office/drawing/2014/main" id="{AA340DBF-873A-46F0-980C-86733CFA623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16" name="Drop Down 24" hidden="1">
          <a:extLst>
            <a:ext uri="{63B3BB69-23CF-44E3-9099-C40C66FF867C}">
              <a14:compatExt xmlns:a14="http://schemas.microsoft.com/office/drawing/2010/main" spid="_x0000_s2072"/>
            </a:ext>
            <a:ext uri="{FF2B5EF4-FFF2-40B4-BE49-F238E27FC236}">
              <a16:creationId xmlns:a16="http://schemas.microsoft.com/office/drawing/2014/main" id="{00A701EB-CF05-4561-8CEE-8BB34B78327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17" name="Drop Down 4" hidden="1">
          <a:extLst>
            <a:ext uri="{63B3BB69-23CF-44E3-9099-C40C66FF867C}">
              <a14:compatExt xmlns:a14="http://schemas.microsoft.com/office/drawing/2010/main" spid="_x0000_s2052"/>
            </a:ext>
            <a:ext uri="{FF2B5EF4-FFF2-40B4-BE49-F238E27FC236}">
              <a16:creationId xmlns:a16="http://schemas.microsoft.com/office/drawing/2014/main" id="{2DF2F396-9E53-4997-92B9-15D92626659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18" name="Drop Down 4" hidden="1">
          <a:extLst>
            <a:ext uri="{63B3BB69-23CF-44E3-9099-C40C66FF867C}">
              <a14:compatExt xmlns:a14="http://schemas.microsoft.com/office/drawing/2010/main" spid="_x0000_s2052"/>
            </a:ext>
            <a:ext uri="{FF2B5EF4-FFF2-40B4-BE49-F238E27FC236}">
              <a16:creationId xmlns:a16="http://schemas.microsoft.com/office/drawing/2014/main" id="{B8A6F459-A7D7-4F01-B007-C09FDC135D9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19" name="Drop Down 4" hidden="1">
          <a:extLst>
            <a:ext uri="{63B3BB69-23CF-44E3-9099-C40C66FF867C}">
              <a14:compatExt xmlns:a14="http://schemas.microsoft.com/office/drawing/2010/main" spid="_x0000_s2052"/>
            </a:ext>
            <a:ext uri="{FF2B5EF4-FFF2-40B4-BE49-F238E27FC236}">
              <a16:creationId xmlns:a16="http://schemas.microsoft.com/office/drawing/2014/main" id="{5494E3DA-6887-4876-9853-E85EBFB22E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20" name="Drop Down 4" hidden="1">
          <a:extLst>
            <a:ext uri="{63B3BB69-23CF-44E3-9099-C40C66FF867C}">
              <a14:compatExt xmlns:a14="http://schemas.microsoft.com/office/drawing/2010/main" spid="_x0000_s2052"/>
            </a:ext>
            <a:ext uri="{FF2B5EF4-FFF2-40B4-BE49-F238E27FC236}">
              <a16:creationId xmlns:a16="http://schemas.microsoft.com/office/drawing/2014/main" id="{5E1508FA-801C-480C-BD1A-9543AE99CDF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21" name="Drop Down 4" hidden="1">
          <a:extLst>
            <a:ext uri="{63B3BB69-23CF-44E3-9099-C40C66FF867C}">
              <a14:compatExt xmlns:a14="http://schemas.microsoft.com/office/drawing/2010/main" spid="_x0000_s2052"/>
            </a:ext>
            <a:ext uri="{FF2B5EF4-FFF2-40B4-BE49-F238E27FC236}">
              <a16:creationId xmlns:a16="http://schemas.microsoft.com/office/drawing/2014/main" id="{3B28C459-2525-49DA-9C92-2DC12F1352A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22" name="Drop Down 20" hidden="1">
          <a:extLst>
            <a:ext uri="{63B3BB69-23CF-44E3-9099-C40C66FF867C}">
              <a14:compatExt xmlns:a14="http://schemas.microsoft.com/office/drawing/2010/main" spid="_x0000_s2068"/>
            </a:ext>
            <a:ext uri="{FF2B5EF4-FFF2-40B4-BE49-F238E27FC236}">
              <a16:creationId xmlns:a16="http://schemas.microsoft.com/office/drawing/2014/main" id="{36D734EE-85C7-485D-8D06-51DE5105E83A}"/>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23" name="Drop Down 24" hidden="1">
          <a:extLst>
            <a:ext uri="{63B3BB69-23CF-44E3-9099-C40C66FF867C}">
              <a14:compatExt xmlns:a14="http://schemas.microsoft.com/office/drawing/2010/main" spid="_x0000_s2072"/>
            </a:ext>
            <a:ext uri="{FF2B5EF4-FFF2-40B4-BE49-F238E27FC236}">
              <a16:creationId xmlns:a16="http://schemas.microsoft.com/office/drawing/2014/main" id="{A0E1D371-DA27-4C13-9D12-9197E742914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24" name="Drop Down 4" hidden="1">
          <a:extLst>
            <a:ext uri="{63B3BB69-23CF-44E3-9099-C40C66FF867C}">
              <a14:compatExt xmlns:a14="http://schemas.microsoft.com/office/drawing/2010/main" spid="_x0000_s2052"/>
            </a:ext>
            <a:ext uri="{FF2B5EF4-FFF2-40B4-BE49-F238E27FC236}">
              <a16:creationId xmlns:a16="http://schemas.microsoft.com/office/drawing/2014/main" id="{4EAA4BA0-230B-466F-9C8F-99F3E3D8DC2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25" name="Drop Down 4" hidden="1">
          <a:extLst>
            <a:ext uri="{63B3BB69-23CF-44E3-9099-C40C66FF867C}">
              <a14:compatExt xmlns:a14="http://schemas.microsoft.com/office/drawing/2010/main" spid="_x0000_s2052"/>
            </a:ext>
            <a:ext uri="{FF2B5EF4-FFF2-40B4-BE49-F238E27FC236}">
              <a16:creationId xmlns:a16="http://schemas.microsoft.com/office/drawing/2014/main" id="{6153047D-0427-40E5-A74C-7BA04F46D56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26" name="Drop Down 4" hidden="1">
          <a:extLst>
            <a:ext uri="{63B3BB69-23CF-44E3-9099-C40C66FF867C}">
              <a14:compatExt xmlns:a14="http://schemas.microsoft.com/office/drawing/2010/main" spid="_x0000_s2052"/>
            </a:ext>
            <a:ext uri="{FF2B5EF4-FFF2-40B4-BE49-F238E27FC236}">
              <a16:creationId xmlns:a16="http://schemas.microsoft.com/office/drawing/2014/main" id="{E16FC1D8-9ABB-4307-9FE5-AA0468B620C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27" name="Drop Down 4" hidden="1">
          <a:extLst>
            <a:ext uri="{63B3BB69-23CF-44E3-9099-C40C66FF867C}">
              <a14:compatExt xmlns:a14="http://schemas.microsoft.com/office/drawing/2010/main" spid="_x0000_s2052"/>
            </a:ext>
            <a:ext uri="{FF2B5EF4-FFF2-40B4-BE49-F238E27FC236}">
              <a16:creationId xmlns:a16="http://schemas.microsoft.com/office/drawing/2014/main" id="{0DBF9B7A-E99B-4B94-99E5-BE950F4F072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28" name="Drop Down 4" hidden="1">
          <a:extLst>
            <a:ext uri="{63B3BB69-23CF-44E3-9099-C40C66FF867C}">
              <a14:compatExt xmlns:a14="http://schemas.microsoft.com/office/drawing/2010/main" spid="_x0000_s2052"/>
            </a:ext>
            <a:ext uri="{FF2B5EF4-FFF2-40B4-BE49-F238E27FC236}">
              <a16:creationId xmlns:a16="http://schemas.microsoft.com/office/drawing/2014/main" id="{9107177D-FA7E-4F3C-84A5-CC841F9D730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29" name="Drop Down 20" hidden="1">
          <a:extLst>
            <a:ext uri="{63B3BB69-23CF-44E3-9099-C40C66FF867C}">
              <a14:compatExt xmlns:a14="http://schemas.microsoft.com/office/drawing/2010/main" spid="_x0000_s2068"/>
            </a:ext>
            <a:ext uri="{FF2B5EF4-FFF2-40B4-BE49-F238E27FC236}">
              <a16:creationId xmlns:a16="http://schemas.microsoft.com/office/drawing/2014/main" id="{0C53E140-54F2-4D25-B72B-19D4D2E0A8E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30" name="Drop Down 24" hidden="1">
          <a:extLst>
            <a:ext uri="{63B3BB69-23CF-44E3-9099-C40C66FF867C}">
              <a14:compatExt xmlns:a14="http://schemas.microsoft.com/office/drawing/2010/main" spid="_x0000_s2072"/>
            </a:ext>
            <a:ext uri="{FF2B5EF4-FFF2-40B4-BE49-F238E27FC236}">
              <a16:creationId xmlns:a16="http://schemas.microsoft.com/office/drawing/2014/main" id="{C3246DFA-D0EC-4E20-9A8D-8F4A1776DB2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31" name="Drop Down 4" hidden="1">
          <a:extLst>
            <a:ext uri="{63B3BB69-23CF-44E3-9099-C40C66FF867C}">
              <a14:compatExt xmlns:a14="http://schemas.microsoft.com/office/drawing/2010/main" spid="_x0000_s2052"/>
            </a:ext>
            <a:ext uri="{FF2B5EF4-FFF2-40B4-BE49-F238E27FC236}">
              <a16:creationId xmlns:a16="http://schemas.microsoft.com/office/drawing/2014/main" id="{A9B3F676-5815-43E4-82F7-04E8F2DEB35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32" name="Drop Down 4" hidden="1">
          <a:extLst>
            <a:ext uri="{63B3BB69-23CF-44E3-9099-C40C66FF867C}">
              <a14:compatExt xmlns:a14="http://schemas.microsoft.com/office/drawing/2010/main" spid="_x0000_s2052"/>
            </a:ext>
            <a:ext uri="{FF2B5EF4-FFF2-40B4-BE49-F238E27FC236}">
              <a16:creationId xmlns:a16="http://schemas.microsoft.com/office/drawing/2014/main" id="{59BCFB5B-CB6C-48BE-AC26-64177AF7D99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33" name="Drop Down 4" hidden="1">
          <a:extLst>
            <a:ext uri="{63B3BB69-23CF-44E3-9099-C40C66FF867C}">
              <a14:compatExt xmlns:a14="http://schemas.microsoft.com/office/drawing/2010/main" spid="_x0000_s2052"/>
            </a:ext>
            <a:ext uri="{FF2B5EF4-FFF2-40B4-BE49-F238E27FC236}">
              <a16:creationId xmlns:a16="http://schemas.microsoft.com/office/drawing/2014/main" id="{C37B324C-4765-49C5-A211-F2888645BD2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34" name="Drop Down 4" hidden="1">
          <a:extLst>
            <a:ext uri="{63B3BB69-23CF-44E3-9099-C40C66FF867C}">
              <a14:compatExt xmlns:a14="http://schemas.microsoft.com/office/drawing/2010/main" spid="_x0000_s2052"/>
            </a:ext>
            <a:ext uri="{FF2B5EF4-FFF2-40B4-BE49-F238E27FC236}">
              <a16:creationId xmlns:a16="http://schemas.microsoft.com/office/drawing/2014/main" id="{88527335-EF75-43DD-AB39-1ABD3839652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35" name="Drop Down 4" hidden="1">
          <a:extLst>
            <a:ext uri="{63B3BB69-23CF-44E3-9099-C40C66FF867C}">
              <a14:compatExt xmlns:a14="http://schemas.microsoft.com/office/drawing/2010/main" spid="_x0000_s2052"/>
            </a:ext>
            <a:ext uri="{FF2B5EF4-FFF2-40B4-BE49-F238E27FC236}">
              <a16:creationId xmlns:a16="http://schemas.microsoft.com/office/drawing/2014/main" id="{9E47D00A-A922-40AD-B138-D877D2951C7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36" name="Drop Down 20" hidden="1">
          <a:extLst>
            <a:ext uri="{63B3BB69-23CF-44E3-9099-C40C66FF867C}">
              <a14:compatExt xmlns:a14="http://schemas.microsoft.com/office/drawing/2010/main" spid="_x0000_s2068"/>
            </a:ext>
            <a:ext uri="{FF2B5EF4-FFF2-40B4-BE49-F238E27FC236}">
              <a16:creationId xmlns:a16="http://schemas.microsoft.com/office/drawing/2014/main" id="{F7561A40-5A48-47A5-A376-D1961B04634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37" name="Drop Down 24" hidden="1">
          <a:extLst>
            <a:ext uri="{63B3BB69-23CF-44E3-9099-C40C66FF867C}">
              <a14:compatExt xmlns:a14="http://schemas.microsoft.com/office/drawing/2010/main" spid="_x0000_s2072"/>
            </a:ext>
            <a:ext uri="{FF2B5EF4-FFF2-40B4-BE49-F238E27FC236}">
              <a16:creationId xmlns:a16="http://schemas.microsoft.com/office/drawing/2014/main" id="{7A28C716-05E8-4B0E-8B03-9B42391F11D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38" name="Drop Down 4" hidden="1">
          <a:extLst>
            <a:ext uri="{63B3BB69-23CF-44E3-9099-C40C66FF867C}">
              <a14:compatExt xmlns:a14="http://schemas.microsoft.com/office/drawing/2010/main" spid="_x0000_s2052"/>
            </a:ext>
            <a:ext uri="{FF2B5EF4-FFF2-40B4-BE49-F238E27FC236}">
              <a16:creationId xmlns:a16="http://schemas.microsoft.com/office/drawing/2014/main" id="{9CB82F72-C618-4A70-9482-6613445457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39" name="Drop Down 4" hidden="1">
          <a:extLst>
            <a:ext uri="{63B3BB69-23CF-44E3-9099-C40C66FF867C}">
              <a14:compatExt xmlns:a14="http://schemas.microsoft.com/office/drawing/2010/main" spid="_x0000_s2052"/>
            </a:ext>
            <a:ext uri="{FF2B5EF4-FFF2-40B4-BE49-F238E27FC236}">
              <a16:creationId xmlns:a16="http://schemas.microsoft.com/office/drawing/2014/main" id="{92D077B3-07D4-45D9-B292-E459C540F4D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40" name="Drop Down 4" hidden="1">
          <a:extLst>
            <a:ext uri="{63B3BB69-23CF-44E3-9099-C40C66FF867C}">
              <a14:compatExt xmlns:a14="http://schemas.microsoft.com/office/drawing/2010/main" spid="_x0000_s2052"/>
            </a:ext>
            <a:ext uri="{FF2B5EF4-FFF2-40B4-BE49-F238E27FC236}">
              <a16:creationId xmlns:a16="http://schemas.microsoft.com/office/drawing/2014/main" id="{1F4E5CEB-D36D-4A64-B1F5-54F849F9159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41" name="Drop Down 4" hidden="1">
          <a:extLst>
            <a:ext uri="{63B3BB69-23CF-44E3-9099-C40C66FF867C}">
              <a14:compatExt xmlns:a14="http://schemas.microsoft.com/office/drawing/2010/main" spid="_x0000_s2052"/>
            </a:ext>
            <a:ext uri="{FF2B5EF4-FFF2-40B4-BE49-F238E27FC236}">
              <a16:creationId xmlns:a16="http://schemas.microsoft.com/office/drawing/2014/main" id="{08BDBDC7-DE68-4618-8E67-4957EBA332A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42" name="Drop Down 4" hidden="1">
          <a:extLst>
            <a:ext uri="{63B3BB69-23CF-44E3-9099-C40C66FF867C}">
              <a14:compatExt xmlns:a14="http://schemas.microsoft.com/office/drawing/2010/main" spid="_x0000_s2052"/>
            </a:ext>
            <a:ext uri="{FF2B5EF4-FFF2-40B4-BE49-F238E27FC236}">
              <a16:creationId xmlns:a16="http://schemas.microsoft.com/office/drawing/2014/main" id="{394868DE-7BAD-4CCC-8454-F0F3D9DFE26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43" name="Drop Down 20" hidden="1">
          <a:extLst>
            <a:ext uri="{63B3BB69-23CF-44E3-9099-C40C66FF867C}">
              <a14:compatExt xmlns:a14="http://schemas.microsoft.com/office/drawing/2010/main" spid="_x0000_s2068"/>
            </a:ext>
            <a:ext uri="{FF2B5EF4-FFF2-40B4-BE49-F238E27FC236}">
              <a16:creationId xmlns:a16="http://schemas.microsoft.com/office/drawing/2014/main" id="{35700133-13D0-4987-871F-0648612C41C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44" name="Drop Down 24" hidden="1">
          <a:extLst>
            <a:ext uri="{63B3BB69-23CF-44E3-9099-C40C66FF867C}">
              <a14:compatExt xmlns:a14="http://schemas.microsoft.com/office/drawing/2010/main" spid="_x0000_s2072"/>
            </a:ext>
            <a:ext uri="{FF2B5EF4-FFF2-40B4-BE49-F238E27FC236}">
              <a16:creationId xmlns:a16="http://schemas.microsoft.com/office/drawing/2014/main" id="{F72C93CC-7D16-4B55-ABF1-3E57BB71F30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45" name="Drop Down 4" hidden="1">
          <a:extLst>
            <a:ext uri="{63B3BB69-23CF-44E3-9099-C40C66FF867C}">
              <a14:compatExt xmlns:a14="http://schemas.microsoft.com/office/drawing/2010/main" spid="_x0000_s2052"/>
            </a:ext>
            <a:ext uri="{FF2B5EF4-FFF2-40B4-BE49-F238E27FC236}">
              <a16:creationId xmlns:a16="http://schemas.microsoft.com/office/drawing/2014/main" id="{0A4F6955-276E-468B-9DD0-72491C4A1F4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46" name="Drop Down 4" hidden="1">
          <a:extLst>
            <a:ext uri="{63B3BB69-23CF-44E3-9099-C40C66FF867C}">
              <a14:compatExt xmlns:a14="http://schemas.microsoft.com/office/drawing/2010/main" spid="_x0000_s2052"/>
            </a:ext>
            <a:ext uri="{FF2B5EF4-FFF2-40B4-BE49-F238E27FC236}">
              <a16:creationId xmlns:a16="http://schemas.microsoft.com/office/drawing/2014/main" id="{28850BBB-9291-445B-B39A-6696C2E4A98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47" name="Drop Down 4" hidden="1">
          <a:extLst>
            <a:ext uri="{63B3BB69-23CF-44E3-9099-C40C66FF867C}">
              <a14:compatExt xmlns:a14="http://schemas.microsoft.com/office/drawing/2010/main" spid="_x0000_s2052"/>
            </a:ext>
            <a:ext uri="{FF2B5EF4-FFF2-40B4-BE49-F238E27FC236}">
              <a16:creationId xmlns:a16="http://schemas.microsoft.com/office/drawing/2014/main" id="{105E9D94-C23C-4238-B7BA-173F4FAEDB7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48" name="Drop Down 4" hidden="1">
          <a:extLst>
            <a:ext uri="{63B3BB69-23CF-44E3-9099-C40C66FF867C}">
              <a14:compatExt xmlns:a14="http://schemas.microsoft.com/office/drawing/2010/main" spid="_x0000_s2052"/>
            </a:ext>
            <a:ext uri="{FF2B5EF4-FFF2-40B4-BE49-F238E27FC236}">
              <a16:creationId xmlns:a16="http://schemas.microsoft.com/office/drawing/2014/main" id="{3F4495F3-60CA-4989-ADE6-C5DCED97B78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49" name="Drop Down 4" hidden="1">
          <a:extLst>
            <a:ext uri="{63B3BB69-23CF-44E3-9099-C40C66FF867C}">
              <a14:compatExt xmlns:a14="http://schemas.microsoft.com/office/drawing/2010/main" spid="_x0000_s2052"/>
            </a:ext>
            <a:ext uri="{FF2B5EF4-FFF2-40B4-BE49-F238E27FC236}">
              <a16:creationId xmlns:a16="http://schemas.microsoft.com/office/drawing/2014/main" id="{B201C760-58D6-4185-9152-5FD01660BA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50" name="Drop Down 20" hidden="1">
          <a:extLst>
            <a:ext uri="{63B3BB69-23CF-44E3-9099-C40C66FF867C}">
              <a14:compatExt xmlns:a14="http://schemas.microsoft.com/office/drawing/2010/main" spid="_x0000_s2068"/>
            </a:ext>
            <a:ext uri="{FF2B5EF4-FFF2-40B4-BE49-F238E27FC236}">
              <a16:creationId xmlns:a16="http://schemas.microsoft.com/office/drawing/2014/main" id="{7649458E-02DF-49F9-A69A-C0A11AF6FAF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51" name="Drop Down 24" hidden="1">
          <a:extLst>
            <a:ext uri="{63B3BB69-23CF-44E3-9099-C40C66FF867C}">
              <a14:compatExt xmlns:a14="http://schemas.microsoft.com/office/drawing/2010/main" spid="_x0000_s2072"/>
            </a:ext>
            <a:ext uri="{FF2B5EF4-FFF2-40B4-BE49-F238E27FC236}">
              <a16:creationId xmlns:a16="http://schemas.microsoft.com/office/drawing/2014/main" id="{175E824E-1166-4C7C-A4B7-6A12C32D213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52" name="Drop Down 4" hidden="1">
          <a:extLst>
            <a:ext uri="{63B3BB69-23CF-44E3-9099-C40C66FF867C}">
              <a14:compatExt xmlns:a14="http://schemas.microsoft.com/office/drawing/2010/main" spid="_x0000_s2052"/>
            </a:ext>
            <a:ext uri="{FF2B5EF4-FFF2-40B4-BE49-F238E27FC236}">
              <a16:creationId xmlns:a16="http://schemas.microsoft.com/office/drawing/2014/main" id="{96EEE4A8-859E-4716-B4E9-EC2D457DBFA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53" name="Drop Down 4" hidden="1">
          <a:extLst>
            <a:ext uri="{63B3BB69-23CF-44E3-9099-C40C66FF867C}">
              <a14:compatExt xmlns:a14="http://schemas.microsoft.com/office/drawing/2010/main" spid="_x0000_s2052"/>
            </a:ext>
            <a:ext uri="{FF2B5EF4-FFF2-40B4-BE49-F238E27FC236}">
              <a16:creationId xmlns:a16="http://schemas.microsoft.com/office/drawing/2014/main" id="{0983BB61-DAD8-4A57-AB68-2E1CA5261B9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54" name="Drop Down 4" hidden="1">
          <a:extLst>
            <a:ext uri="{63B3BB69-23CF-44E3-9099-C40C66FF867C}">
              <a14:compatExt xmlns:a14="http://schemas.microsoft.com/office/drawing/2010/main" spid="_x0000_s2052"/>
            </a:ext>
            <a:ext uri="{FF2B5EF4-FFF2-40B4-BE49-F238E27FC236}">
              <a16:creationId xmlns:a16="http://schemas.microsoft.com/office/drawing/2014/main" id="{F7DF3ABE-5927-4DFD-A63F-4F94A5037ED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55" name="Drop Down 4" hidden="1">
          <a:extLst>
            <a:ext uri="{63B3BB69-23CF-44E3-9099-C40C66FF867C}">
              <a14:compatExt xmlns:a14="http://schemas.microsoft.com/office/drawing/2010/main" spid="_x0000_s2052"/>
            </a:ext>
            <a:ext uri="{FF2B5EF4-FFF2-40B4-BE49-F238E27FC236}">
              <a16:creationId xmlns:a16="http://schemas.microsoft.com/office/drawing/2014/main" id="{85D95B57-2740-4B0A-99A7-9351009A030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56" name="Drop Down 4" hidden="1">
          <a:extLst>
            <a:ext uri="{63B3BB69-23CF-44E3-9099-C40C66FF867C}">
              <a14:compatExt xmlns:a14="http://schemas.microsoft.com/office/drawing/2010/main" spid="_x0000_s2052"/>
            </a:ext>
            <a:ext uri="{FF2B5EF4-FFF2-40B4-BE49-F238E27FC236}">
              <a16:creationId xmlns:a16="http://schemas.microsoft.com/office/drawing/2014/main" id="{ED9AFB43-6AE4-4D4B-B536-4EDD655426D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57" name="Drop Down 20" hidden="1">
          <a:extLst>
            <a:ext uri="{63B3BB69-23CF-44E3-9099-C40C66FF867C}">
              <a14:compatExt xmlns:a14="http://schemas.microsoft.com/office/drawing/2010/main" spid="_x0000_s2068"/>
            </a:ext>
            <a:ext uri="{FF2B5EF4-FFF2-40B4-BE49-F238E27FC236}">
              <a16:creationId xmlns:a16="http://schemas.microsoft.com/office/drawing/2014/main" id="{4ACDAF19-230A-4D33-BADA-2CE37B98E54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58" name="Drop Down 24" hidden="1">
          <a:extLst>
            <a:ext uri="{63B3BB69-23CF-44E3-9099-C40C66FF867C}">
              <a14:compatExt xmlns:a14="http://schemas.microsoft.com/office/drawing/2010/main" spid="_x0000_s2072"/>
            </a:ext>
            <a:ext uri="{FF2B5EF4-FFF2-40B4-BE49-F238E27FC236}">
              <a16:creationId xmlns:a16="http://schemas.microsoft.com/office/drawing/2014/main" id="{50FECD52-BE59-466E-9F87-EAEAE91BDA2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59" name="Drop Down 4" hidden="1">
          <a:extLst>
            <a:ext uri="{63B3BB69-23CF-44E3-9099-C40C66FF867C}">
              <a14:compatExt xmlns:a14="http://schemas.microsoft.com/office/drawing/2010/main" spid="_x0000_s2052"/>
            </a:ext>
            <a:ext uri="{FF2B5EF4-FFF2-40B4-BE49-F238E27FC236}">
              <a16:creationId xmlns:a16="http://schemas.microsoft.com/office/drawing/2014/main" id="{58B73429-5C38-41EA-8745-DA17B0205FB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60" name="Drop Down 4" hidden="1">
          <a:extLst>
            <a:ext uri="{63B3BB69-23CF-44E3-9099-C40C66FF867C}">
              <a14:compatExt xmlns:a14="http://schemas.microsoft.com/office/drawing/2010/main" spid="_x0000_s2052"/>
            </a:ext>
            <a:ext uri="{FF2B5EF4-FFF2-40B4-BE49-F238E27FC236}">
              <a16:creationId xmlns:a16="http://schemas.microsoft.com/office/drawing/2014/main" id="{12BD591E-38CB-476A-84CB-757A8BBE9B4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61" name="Drop Down 4" hidden="1">
          <a:extLst>
            <a:ext uri="{63B3BB69-23CF-44E3-9099-C40C66FF867C}">
              <a14:compatExt xmlns:a14="http://schemas.microsoft.com/office/drawing/2010/main" spid="_x0000_s2052"/>
            </a:ext>
            <a:ext uri="{FF2B5EF4-FFF2-40B4-BE49-F238E27FC236}">
              <a16:creationId xmlns:a16="http://schemas.microsoft.com/office/drawing/2014/main" id="{8BCECB32-2956-42D7-BD03-40849D95D45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62" name="Drop Down 4" hidden="1">
          <a:extLst>
            <a:ext uri="{63B3BB69-23CF-44E3-9099-C40C66FF867C}">
              <a14:compatExt xmlns:a14="http://schemas.microsoft.com/office/drawing/2010/main" spid="_x0000_s2052"/>
            </a:ext>
            <a:ext uri="{FF2B5EF4-FFF2-40B4-BE49-F238E27FC236}">
              <a16:creationId xmlns:a16="http://schemas.microsoft.com/office/drawing/2014/main" id="{0DE4DA6D-8D57-401F-B34A-F6A12B545E5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63" name="Drop Down 4" hidden="1">
          <a:extLst>
            <a:ext uri="{63B3BB69-23CF-44E3-9099-C40C66FF867C}">
              <a14:compatExt xmlns:a14="http://schemas.microsoft.com/office/drawing/2010/main" spid="_x0000_s2052"/>
            </a:ext>
            <a:ext uri="{FF2B5EF4-FFF2-40B4-BE49-F238E27FC236}">
              <a16:creationId xmlns:a16="http://schemas.microsoft.com/office/drawing/2014/main" id="{F53044DC-A3B3-41FF-A3E3-72AE93DFCA7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64" name="Drop Down 20" hidden="1">
          <a:extLst>
            <a:ext uri="{63B3BB69-23CF-44E3-9099-C40C66FF867C}">
              <a14:compatExt xmlns:a14="http://schemas.microsoft.com/office/drawing/2010/main" spid="_x0000_s2068"/>
            </a:ext>
            <a:ext uri="{FF2B5EF4-FFF2-40B4-BE49-F238E27FC236}">
              <a16:creationId xmlns:a16="http://schemas.microsoft.com/office/drawing/2014/main" id="{E1DF4C4E-9B0D-416B-A5FC-5DC211119CB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65" name="Drop Down 24" hidden="1">
          <a:extLst>
            <a:ext uri="{63B3BB69-23CF-44E3-9099-C40C66FF867C}">
              <a14:compatExt xmlns:a14="http://schemas.microsoft.com/office/drawing/2010/main" spid="_x0000_s2072"/>
            </a:ext>
            <a:ext uri="{FF2B5EF4-FFF2-40B4-BE49-F238E27FC236}">
              <a16:creationId xmlns:a16="http://schemas.microsoft.com/office/drawing/2014/main" id="{3D197A08-F871-4F30-880E-C63979011F2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66" name="Drop Down 4" hidden="1">
          <a:extLst>
            <a:ext uri="{63B3BB69-23CF-44E3-9099-C40C66FF867C}">
              <a14:compatExt xmlns:a14="http://schemas.microsoft.com/office/drawing/2010/main" spid="_x0000_s2052"/>
            </a:ext>
            <a:ext uri="{FF2B5EF4-FFF2-40B4-BE49-F238E27FC236}">
              <a16:creationId xmlns:a16="http://schemas.microsoft.com/office/drawing/2014/main" id="{9B7F8D9D-CA37-40B2-BE1A-5F06B2D6963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67" name="Drop Down 4" hidden="1">
          <a:extLst>
            <a:ext uri="{63B3BB69-23CF-44E3-9099-C40C66FF867C}">
              <a14:compatExt xmlns:a14="http://schemas.microsoft.com/office/drawing/2010/main" spid="_x0000_s2052"/>
            </a:ext>
            <a:ext uri="{FF2B5EF4-FFF2-40B4-BE49-F238E27FC236}">
              <a16:creationId xmlns:a16="http://schemas.microsoft.com/office/drawing/2014/main" id="{CCB40185-C232-4591-A828-B74ECFEDDD6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68" name="Drop Down 4" hidden="1">
          <a:extLst>
            <a:ext uri="{63B3BB69-23CF-44E3-9099-C40C66FF867C}">
              <a14:compatExt xmlns:a14="http://schemas.microsoft.com/office/drawing/2010/main" spid="_x0000_s2052"/>
            </a:ext>
            <a:ext uri="{FF2B5EF4-FFF2-40B4-BE49-F238E27FC236}">
              <a16:creationId xmlns:a16="http://schemas.microsoft.com/office/drawing/2014/main" id="{D251F19A-232D-472A-956A-4D49A4D84C6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69" name="Drop Down 4" hidden="1">
          <a:extLst>
            <a:ext uri="{63B3BB69-23CF-44E3-9099-C40C66FF867C}">
              <a14:compatExt xmlns:a14="http://schemas.microsoft.com/office/drawing/2010/main" spid="_x0000_s2052"/>
            </a:ext>
            <a:ext uri="{FF2B5EF4-FFF2-40B4-BE49-F238E27FC236}">
              <a16:creationId xmlns:a16="http://schemas.microsoft.com/office/drawing/2014/main" id="{2063ADFA-E38F-4E09-9023-886372390AC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70" name="Drop Down 4" hidden="1">
          <a:extLst>
            <a:ext uri="{63B3BB69-23CF-44E3-9099-C40C66FF867C}">
              <a14:compatExt xmlns:a14="http://schemas.microsoft.com/office/drawing/2010/main" spid="_x0000_s2052"/>
            </a:ext>
            <a:ext uri="{FF2B5EF4-FFF2-40B4-BE49-F238E27FC236}">
              <a16:creationId xmlns:a16="http://schemas.microsoft.com/office/drawing/2014/main" id="{1CC35ADC-AE3E-4B2A-92A7-2A22325B6E0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71" name="Drop Down 20" hidden="1">
          <a:extLst>
            <a:ext uri="{63B3BB69-23CF-44E3-9099-C40C66FF867C}">
              <a14:compatExt xmlns:a14="http://schemas.microsoft.com/office/drawing/2010/main" spid="_x0000_s2068"/>
            </a:ext>
            <a:ext uri="{FF2B5EF4-FFF2-40B4-BE49-F238E27FC236}">
              <a16:creationId xmlns:a16="http://schemas.microsoft.com/office/drawing/2014/main" id="{CC3CC23C-2FB2-43D1-AEA7-60AAC884D934}"/>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72" name="Drop Down 24" hidden="1">
          <a:extLst>
            <a:ext uri="{63B3BB69-23CF-44E3-9099-C40C66FF867C}">
              <a14:compatExt xmlns:a14="http://schemas.microsoft.com/office/drawing/2010/main" spid="_x0000_s2072"/>
            </a:ext>
            <a:ext uri="{FF2B5EF4-FFF2-40B4-BE49-F238E27FC236}">
              <a16:creationId xmlns:a16="http://schemas.microsoft.com/office/drawing/2014/main" id="{C4A88225-36D7-4305-9EEF-4C37D2C6FAB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73" name="Drop Down 4" hidden="1">
          <a:extLst>
            <a:ext uri="{63B3BB69-23CF-44E3-9099-C40C66FF867C}">
              <a14:compatExt xmlns:a14="http://schemas.microsoft.com/office/drawing/2010/main" spid="_x0000_s2052"/>
            </a:ext>
            <a:ext uri="{FF2B5EF4-FFF2-40B4-BE49-F238E27FC236}">
              <a16:creationId xmlns:a16="http://schemas.microsoft.com/office/drawing/2014/main" id="{D6C0EEBB-3A78-4387-B620-B824A443915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74" name="Drop Down 4" hidden="1">
          <a:extLst>
            <a:ext uri="{63B3BB69-23CF-44E3-9099-C40C66FF867C}">
              <a14:compatExt xmlns:a14="http://schemas.microsoft.com/office/drawing/2010/main" spid="_x0000_s2052"/>
            </a:ext>
            <a:ext uri="{FF2B5EF4-FFF2-40B4-BE49-F238E27FC236}">
              <a16:creationId xmlns:a16="http://schemas.microsoft.com/office/drawing/2014/main" id="{553CBDE4-45AA-4C63-A13A-54700064F3C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75" name="Drop Down 4" hidden="1">
          <a:extLst>
            <a:ext uri="{63B3BB69-23CF-44E3-9099-C40C66FF867C}">
              <a14:compatExt xmlns:a14="http://schemas.microsoft.com/office/drawing/2010/main" spid="_x0000_s2052"/>
            </a:ext>
            <a:ext uri="{FF2B5EF4-FFF2-40B4-BE49-F238E27FC236}">
              <a16:creationId xmlns:a16="http://schemas.microsoft.com/office/drawing/2014/main" id="{F03A1FFD-EB96-40D0-974B-88146F12F6B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76" name="Drop Down 4" hidden="1">
          <a:extLst>
            <a:ext uri="{63B3BB69-23CF-44E3-9099-C40C66FF867C}">
              <a14:compatExt xmlns:a14="http://schemas.microsoft.com/office/drawing/2010/main" spid="_x0000_s2052"/>
            </a:ext>
            <a:ext uri="{FF2B5EF4-FFF2-40B4-BE49-F238E27FC236}">
              <a16:creationId xmlns:a16="http://schemas.microsoft.com/office/drawing/2014/main" id="{1FE16612-2859-4109-97B6-53E3941A845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77" name="Drop Down 4" hidden="1">
          <a:extLst>
            <a:ext uri="{63B3BB69-23CF-44E3-9099-C40C66FF867C}">
              <a14:compatExt xmlns:a14="http://schemas.microsoft.com/office/drawing/2010/main" spid="_x0000_s2052"/>
            </a:ext>
            <a:ext uri="{FF2B5EF4-FFF2-40B4-BE49-F238E27FC236}">
              <a16:creationId xmlns:a16="http://schemas.microsoft.com/office/drawing/2014/main" id="{E77AF59A-1FF3-43BF-A358-E46FCBF5665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78" name="Drop Down 20" hidden="1">
          <a:extLst>
            <a:ext uri="{63B3BB69-23CF-44E3-9099-C40C66FF867C}">
              <a14:compatExt xmlns:a14="http://schemas.microsoft.com/office/drawing/2010/main" spid="_x0000_s2068"/>
            </a:ext>
            <a:ext uri="{FF2B5EF4-FFF2-40B4-BE49-F238E27FC236}">
              <a16:creationId xmlns:a16="http://schemas.microsoft.com/office/drawing/2014/main" id="{9FFA68A2-F55B-4366-A1A9-102983B915C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79" name="Drop Down 24" hidden="1">
          <a:extLst>
            <a:ext uri="{63B3BB69-23CF-44E3-9099-C40C66FF867C}">
              <a14:compatExt xmlns:a14="http://schemas.microsoft.com/office/drawing/2010/main" spid="_x0000_s2072"/>
            </a:ext>
            <a:ext uri="{FF2B5EF4-FFF2-40B4-BE49-F238E27FC236}">
              <a16:creationId xmlns:a16="http://schemas.microsoft.com/office/drawing/2014/main" id="{1B665CED-6BB4-459A-BBB1-87F6470E35A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80" name="Drop Down 4" hidden="1">
          <a:extLst>
            <a:ext uri="{63B3BB69-23CF-44E3-9099-C40C66FF867C}">
              <a14:compatExt xmlns:a14="http://schemas.microsoft.com/office/drawing/2010/main" spid="_x0000_s2052"/>
            </a:ext>
            <a:ext uri="{FF2B5EF4-FFF2-40B4-BE49-F238E27FC236}">
              <a16:creationId xmlns:a16="http://schemas.microsoft.com/office/drawing/2014/main" id="{2B0AE262-2F21-4781-B4F1-E1EAF0A6677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81" name="Drop Down 4" hidden="1">
          <a:extLst>
            <a:ext uri="{63B3BB69-23CF-44E3-9099-C40C66FF867C}">
              <a14:compatExt xmlns:a14="http://schemas.microsoft.com/office/drawing/2010/main" spid="_x0000_s2052"/>
            </a:ext>
            <a:ext uri="{FF2B5EF4-FFF2-40B4-BE49-F238E27FC236}">
              <a16:creationId xmlns:a16="http://schemas.microsoft.com/office/drawing/2014/main" id="{844D4E5B-C899-421E-B078-FFAE32EC549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82" name="Drop Down 4" hidden="1">
          <a:extLst>
            <a:ext uri="{63B3BB69-23CF-44E3-9099-C40C66FF867C}">
              <a14:compatExt xmlns:a14="http://schemas.microsoft.com/office/drawing/2010/main" spid="_x0000_s2052"/>
            </a:ext>
            <a:ext uri="{FF2B5EF4-FFF2-40B4-BE49-F238E27FC236}">
              <a16:creationId xmlns:a16="http://schemas.microsoft.com/office/drawing/2014/main" id="{FCDF0DE1-571C-4EE9-A22D-814D1E71BD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83" name="Drop Down 4" hidden="1">
          <a:extLst>
            <a:ext uri="{63B3BB69-23CF-44E3-9099-C40C66FF867C}">
              <a14:compatExt xmlns:a14="http://schemas.microsoft.com/office/drawing/2010/main" spid="_x0000_s2052"/>
            </a:ext>
            <a:ext uri="{FF2B5EF4-FFF2-40B4-BE49-F238E27FC236}">
              <a16:creationId xmlns:a16="http://schemas.microsoft.com/office/drawing/2014/main" id="{E58FA61B-22BD-411D-A91D-92614053338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84" name="Drop Down 4" hidden="1">
          <a:extLst>
            <a:ext uri="{63B3BB69-23CF-44E3-9099-C40C66FF867C}">
              <a14:compatExt xmlns:a14="http://schemas.microsoft.com/office/drawing/2010/main" spid="_x0000_s2052"/>
            </a:ext>
            <a:ext uri="{FF2B5EF4-FFF2-40B4-BE49-F238E27FC236}">
              <a16:creationId xmlns:a16="http://schemas.microsoft.com/office/drawing/2014/main" id="{E3DEF960-1BCA-4247-B4CC-8B2849F31DA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85" name="Drop Down 20" hidden="1">
          <a:extLst>
            <a:ext uri="{63B3BB69-23CF-44E3-9099-C40C66FF867C}">
              <a14:compatExt xmlns:a14="http://schemas.microsoft.com/office/drawing/2010/main" spid="_x0000_s2068"/>
            </a:ext>
            <a:ext uri="{FF2B5EF4-FFF2-40B4-BE49-F238E27FC236}">
              <a16:creationId xmlns:a16="http://schemas.microsoft.com/office/drawing/2014/main" id="{541EA558-C076-463A-8A66-BFD33A4E425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86" name="Drop Down 24" hidden="1">
          <a:extLst>
            <a:ext uri="{63B3BB69-23CF-44E3-9099-C40C66FF867C}">
              <a14:compatExt xmlns:a14="http://schemas.microsoft.com/office/drawing/2010/main" spid="_x0000_s2072"/>
            </a:ext>
            <a:ext uri="{FF2B5EF4-FFF2-40B4-BE49-F238E27FC236}">
              <a16:creationId xmlns:a16="http://schemas.microsoft.com/office/drawing/2014/main" id="{7EF0026C-9587-45F4-B9A5-685137BC12F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87" name="Drop Down 4" hidden="1">
          <a:extLst>
            <a:ext uri="{63B3BB69-23CF-44E3-9099-C40C66FF867C}">
              <a14:compatExt xmlns:a14="http://schemas.microsoft.com/office/drawing/2010/main" spid="_x0000_s2052"/>
            </a:ext>
            <a:ext uri="{FF2B5EF4-FFF2-40B4-BE49-F238E27FC236}">
              <a16:creationId xmlns:a16="http://schemas.microsoft.com/office/drawing/2014/main" id="{34EB3D71-F89D-4AFB-95D5-B7A5E3342C4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88" name="Drop Down 4" hidden="1">
          <a:extLst>
            <a:ext uri="{63B3BB69-23CF-44E3-9099-C40C66FF867C}">
              <a14:compatExt xmlns:a14="http://schemas.microsoft.com/office/drawing/2010/main" spid="_x0000_s2052"/>
            </a:ext>
            <a:ext uri="{FF2B5EF4-FFF2-40B4-BE49-F238E27FC236}">
              <a16:creationId xmlns:a16="http://schemas.microsoft.com/office/drawing/2014/main" id="{C68CD3A8-A278-4D2A-AEF1-887703D8E29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89" name="Drop Down 4" hidden="1">
          <a:extLst>
            <a:ext uri="{63B3BB69-23CF-44E3-9099-C40C66FF867C}">
              <a14:compatExt xmlns:a14="http://schemas.microsoft.com/office/drawing/2010/main" spid="_x0000_s2052"/>
            </a:ext>
            <a:ext uri="{FF2B5EF4-FFF2-40B4-BE49-F238E27FC236}">
              <a16:creationId xmlns:a16="http://schemas.microsoft.com/office/drawing/2014/main" id="{2C107774-F667-40D0-A746-BE66D33643F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90" name="Drop Down 4" hidden="1">
          <a:extLst>
            <a:ext uri="{63B3BB69-23CF-44E3-9099-C40C66FF867C}">
              <a14:compatExt xmlns:a14="http://schemas.microsoft.com/office/drawing/2010/main" spid="_x0000_s2052"/>
            </a:ext>
            <a:ext uri="{FF2B5EF4-FFF2-40B4-BE49-F238E27FC236}">
              <a16:creationId xmlns:a16="http://schemas.microsoft.com/office/drawing/2014/main" id="{9EA76335-2AA4-4764-B253-E01999CD42D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91" name="Drop Down 4" hidden="1">
          <a:extLst>
            <a:ext uri="{63B3BB69-23CF-44E3-9099-C40C66FF867C}">
              <a14:compatExt xmlns:a14="http://schemas.microsoft.com/office/drawing/2010/main" spid="_x0000_s2052"/>
            </a:ext>
            <a:ext uri="{FF2B5EF4-FFF2-40B4-BE49-F238E27FC236}">
              <a16:creationId xmlns:a16="http://schemas.microsoft.com/office/drawing/2014/main" id="{49470713-EC9E-47DE-9DCB-1AB044C5F47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92" name="Drop Down 20" hidden="1">
          <a:extLst>
            <a:ext uri="{63B3BB69-23CF-44E3-9099-C40C66FF867C}">
              <a14:compatExt xmlns:a14="http://schemas.microsoft.com/office/drawing/2010/main" spid="_x0000_s2068"/>
            </a:ext>
            <a:ext uri="{FF2B5EF4-FFF2-40B4-BE49-F238E27FC236}">
              <a16:creationId xmlns:a16="http://schemas.microsoft.com/office/drawing/2014/main" id="{2007247B-2D28-46AE-A434-05005ADA63B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893" name="Drop Down 24" hidden="1">
          <a:extLst>
            <a:ext uri="{63B3BB69-23CF-44E3-9099-C40C66FF867C}">
              <a14:compatExt xmlns:a14="http://schemas.microsoft.com/office/drawing/2010/main" spid="_x0000_s2072"/>
            </a:ext>
            <a:ext uri="{FF2B5EF4-FFF2-40B4-BE49-F238E27FC236}">
              <a16:creationId xmlns:a16="http://schemas.microsoft.com/office/drawing/2014/main" id="{3C3ABDE1-0057-4225-B1E3-E077AAA42D4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94" name="Drop Down 4" hidden="1">
          <a:extLst>
            <a:ext uri="{63B3BB69-23CF-44E3-9099-C40C66FF867C}">
              <a14:compatExt xmlns:a14="http://schemas.microsoft.com/office/drawing/2010/main" spid="_x0000_s2052"/>
            </a:ext>
            <a:ext uri="{FF2B5EF4-FFF2-40B4-BE49-F238E27FC236}">
              <a16:creationId xmlns:a16="http://schemas.microsoft.com/office/drawing/2014/main" id="{DDB38E62-CB25-4740-9F8E-93C1ED17F06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95" name="Drop Down 4" hidden="1">
          <a:extLst>
            <a:ext uri="{63B3BB69-23CF-44E3-9099-C40C66FF867C}">
              <a14:compatExt xmlns:a14="http://schemas.microsoft.com/office/drawing/2010/main" spid="_x0000_s2052"/>
            </a:ext>
            <a:ext uri="{FF2B5EF4-FFF2-40B4-BE49-F238E27FC236}">
              <a16:creationId xmlns:a16="http://schemas.microsoft.com/office/drawing/2014/main" id="{D70617E3-4197-4C8D-ACC1-1C797623202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96" name="Drop Down 4" hidden="1">
          <a:extLst>
            <a:ext uri="{63B3BB69-23CF-44E3-9099-C40C66FF867C}">
              <a14:compatExt xmlns:a14="http://schemas.microsoft.com/office/drawing/2010/main" spid="_x0000_s2052"/>
            </a:ext>
            <a:ext uri="{FF2B5EF4-FFF2-40B4-BE49-F238E27FC236}">
              <a16:creationId xmlns:a16="http://schemas.microsoft.com/office/drawing/2014/main" id="{972A7E00-8DF4-41A5-985C-20B96EC8EEC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897" name="Drop Down 4" hidden="1">
          <a:extLst>
            <a:ext uri="{63B3BB69-23CF-44E3-9099-C40C66FF867C}">
              <a14:compatExt xmlns:a14="http://schemas.microsoft.com/office/drawing/2010/main" spid="_x0000_s2052"/>
            </a:ext>
            <a:ext uri="{FF2B5EF4-FFF2-40B4-BE49-F238E27FC236}">
              <a16:creationId xmlns:a16="http://schemas.microsoft.com/office/drawing/2014/main" id="{B430B8DF-9546-44D0-82FF-10C4FD8F9BA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898" name="Drop Down 4" hidden="1">
          <a:extLst>
            <a:ext uri="{63B3BB69-23CF-44E3-9099-C40C66FF867C}">
              <a14:compatExt xmlns:a14="http://schemas.microsoft.com/office/drawing/2010/main" spid="_x0000_s2052"/>
            </a:ext>
            <a:ext uri="{FF2B5EF4-FFF2-40B4-BE49-F238E27FC236}">
              <a16:creationId xmlns:a16="http://schemas.microsoft.com/office/drawing/2014/main" id="{228F347E-0541-4DC9-A724-2FD38603FC9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899" name="Drop Down 20" hidden="1">
          <a:extLst>
            <a:ext uri="{63B3BB69-23CF-44E3-9099-C40C66FF867C}">
              <a14:compatExt xmlns:a14="http://schemas.microsoft.com/office/drawing/2010/main" spid="_x0000_s2068"/>
            </a:ext>
            <a:ext uri="{FF2B5EF4-FFF2-40B4-BE49-F238E27FC236}">
              <a16:creationId xmlns:a16="http://schemas.microsoft.com/office/drawing/2014/main" id="{2B476DAA-4EF5-43E9-9789-A3C5FBBFB62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00" name="Drop Down 24" hidden="1">
          <a:extLst>
            <a:ext uri="{63B3BB69-23CF-44E3-9099-C40C66FF867C}">
              <a14:compatExt xmlns:a14="http://schemas.microsoft.com/office/drawing/2010/main" spid="_x0000_s2072"/>
            </a:ext>
            <a:ext uri="{FF2B5EF4-FFF2-40B4-BE49-F238E27FC236}">
              <a16:creationId xmlns:a16="http://schemas.microsoft.com/office/drawing/2014/main" id="{F694EA08-F4CF-4EB4-A11F-3ADE4088A3E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01" name="Drop Down 4" hidden="1">
          <a:extLst>
            <a:ext uri="{63B3BB69-23CF-44E3-9099-C40C66FF867C}">
              <a14:compatExt xmlns:a14="http://schemas.microsoft.com/office/drawing/2010/main" spid="_x0000_s2052"/>
            </a:ext>
            <a:ext uri="{FF2B5EF4-FFF2-40B4-BE49-F238E27FC236}">
              <a16:creationId xmlns:a16="http://schemas.microsoft.com/office/drawing/2014/main" id="{0A389CD9-1551-435C-8AC1-9D0C344E4B8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02" name="Drop Down 4" hidden="1">
          <a:extLst>
            <a:ext uri="{63B3BB69-23CF-44E3-9099-C40C66FF867C}">
              <a14:compatExt xmlns:a14="http://schemas.microsoft.com/office/drawing/2010/main" spid="_x0000_s2052"/>
            </a:ext>
            <a:ext uri="{FF2B5EF4-FFF2-40B4-BE49-F238E27FC236}">
              <a16:creationId xmlns:a16="http://schemas.microsoft.com/office/drawing/2014/main" id="{56B93161-383D-40B0-B955-2EABBA71194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03" name="Drop Down 4" hidden="1">
          <a:extLst>
            <a:ext uri="{63B3BB69-23CF-44E3-9099-C40C66FF867C}">
              <a14:compatExt xmlns:a14="http://schemas.microsoft.com/office/drawing/2010/main" spid="_x0000_s2052"/>
            </a:ext>
            <a:ext uri="{FF2B5EF4-FFF2-40B4-BE49-F238E27FC236}">
              <a16:creationId xmlns:a16="http://schemas.microsoft.com/office/drawing/2014/main" id="{E2DF5616-1D99-4C9D-AAF9-FD589976941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04" name="Drop Down 4" hidden="1">
          <a:extLst>
            <a:ext uri="{63B3BB69-23CF-44E3-9099-C40C66FF867C}">
              <a14:compatExt xmlns:a14="http://schemas.microsoft.com/office/drawing/2010/main" spid="_x0000_s2052"/>
            </a:ext>
            <a:ext uri="{FF2B5EF4-FFF2-40B4-BE49-F238E27FC236}">
              <a16:creationId xmlns:a16="http://schemas.microsoft.com/office/drawing/2014/main" id="{5EFA501E-9CE8-4CB8-887F-6DF96621D6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05" name="Drop Down 4" hidden="1">
          <a:extLst>
            <a:ext uri="{63B3BB69-23CF-44E3-9099-C40C66FF867C}">
              <a14:compatExt xmlns:a14="http://schemas.microsoft.com/office/drawing/2010/main" spid="_x0000_s2052"/>
            </a:ext>
            <a:ext uri="{FF2B5EF4-FFF2-40B4-BE49-F238E27FC236}">
              <a16:creationId xmlns:a16="http://schemas.microsoft.com/office/drawing/2014/main" id="{9E42904C-AE3D-4081-BE7A-0C502F00092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06" name="Drop Down 20" hidden="1">
          <a:extLst>
            <a:ext uri="{63B3BB69-23CF-44E3-9099-C40C66FF867C}">
              <a14:compatExt xmlns:a14="http://schemas.microsoft.com/office/drawing/2010/main" spid="_x0000_s2068"/>
            </a:ext>
            <a:ext uri="{FF2B5EF4-FFF2-40B4-BE49-F238E27FC236}">
              <a16:creationId xmlns:a16="http://schemas.microsoft.com/office/drawing/2014/main" id="{9BBBA07E-2E56-4F14-BB39-B9D5A83FB44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07" name="Drop Down 24" hidden="1">
          <a:extLst>
            <a:ext uri="{63B3BB69-23CF-44E3-9099-C40C66FF867C}">
              <a14:compatExt xmlns:a14="http://schemas.microsoft.com/office/drawing/2010/main" spid="_x0000_s2072"/>
            </a:ext>
            <a:ext uri="{FF2B5EF4-FFF2-40B4-BE49-F238E27FC236}">
              <a16:creationId xmlns:a16="http://schemas.microsoft.com/office/drawing/2014/main" id="{673FA11E-89A5-413E-A6A8-BE0EF0EE697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08" name="Drop Down 4" hidden="1">
          <a:extLst>
            <a:ext uri="{63B3BB69-23CF-44E3-9099-C40C66FF867C}">
              <a14:compatExt xmlns:a14="http://schemas.microsoft.com/office/drawing/2010/main" spid="_x0000_s2052"/>
            </a:ext>
            <a:ext uri="{FF2B5EF4-FFF2-40B4-BE49-F238E27FC236}">
              <a16:creationId xmlns:a16="http://schemas.microsoft.com/office/drawing/2014/main" id="{C4C5DA9A-09CF-4F11-A14A-C8B9E404906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09" name="Drop Down 4" hidden="1">
          <a:extLst>
            <a:ext uri="{63B3BB69-23CF-44E3-9099-C40C66FF867C}">
              <a14:compatExt xmlns:a14="http://schemas.microsoft.com/office/drawing/2010/main" spid="_x0000_s2052"/>
            </a:ext>
            <a:ext uri="{FF2B5EF4-FFF2-40B4-BE49-F238E27FC236}">
              <a16:creationId xmlns:a16="http://schemas.microsoft.com/office/drawing/2014/main" id="{5B9BEBE7-7505-4CC2-9A92-362A5275202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10" name="Drop Down 4" hidden="1">
          <a:extLst>
            <a:ext uri="{63B3BB69-23CF-44E3-9099-C40C66FF867C}">
              <a14:compatExt xmlns:a14="http://schemas.microsoft.com/office/drawing/2010/main" spid="_x0000_s2052"/>
            </a:ext>
            <a:ext uri="{FF2B5EF4-FFF2-40B4-BE49-F238E27FC236}">
              <a16:creationId xmlns:a16="http://schemas.microsoft.com/office/drawing/2014/main" id="{079D34BC-16AE-4AB0-9AF4-64495AB6491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11" name="Drop Down 4" hidden="1">
          <a:extLst>
            <a:ext uri="{63B3BB69-23CF-44E3-9099-C40C66FF867C}">
              <a14:compatExt xmlns:a14="http://schemas.microsoft.com/office/drawing/2010/main" spid="_x0000_s2052"/>
            </a:ext>
            <a:ext uri="{FF2B5EF4-FFF2-40B4-BE49-F238E27FC236}">
              <a16:creationId xmlns:a16="http://schemas.microsoft.com/office/drawing/2014/main" id="{E60C70CB-3118-449C-90DC-9C84F2FEE99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12" name="Drop Down 4" hidden="1">
          <a:extLst>
            <a:ext uri="{63B3BB69-23CF-44E3-9099-C40C66FF867C}">
              <a14:compatExt xmlns:a14="http://schemas.microsoft.com/office/drawing/2010/main" spid="_x0000_s2052"/>
            </a:ext>
            <a:ext uri="{FF2B5EF4-FFF2-40B4-BE49-F238E27FC236}">
              <a16:creationId xmlns:a16="http://schemas.microsoft.com/office/drawing/2014/main" id="{E9EB2095-AD6E-4758-A75F-51E413AD64C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13" name="Drop Down 20" hidden="1">
          <a:extLst>
            <a:ext uri="{63B3BB69-23CF-44E3-9099-C40C66FF867C}">
              <a14:compatExt xmlns:a14="http://schemas.microsoft.com/office/drawing/2010/main" spid="_x0000_s2068"/>
            </a:ext>
            <a:ext uri="{FF2B5EF4-FFF2-40B4-BE49-F238E27FC236}">
              <a16:creationId xmlns:a16="http://schemas.microsoft.com/office/drawing/2014/main" id="{96BF767B-94E7-4C20-90F4-A836828D658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14" name="Drop Down 24" hidden="1">
          <a:extLst>
            <a:ext uri="{63B3BB69-23CF-44E3-9099-C40C66FF867C}">
              <a14:compatExt xmlns:a14="http://schemas.microsoft.com/office/drawing/2010/main" spid="_x0000_s2072"/>
            </a:ext>
            <a:ext uri="{FF2B5EF4-FFF2-40B4-BE49-F238E27FC236}">
              <a16:creationId xmlns:a16="http://schemas.microsoft.com/office/drawing/2014/main" id="{E7A65AD7-CAE7-4B11-96F3-5F0628ADB7F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15" name="Drop Down 4" hidden="1">
          <a:extLst>
            <a:ext uri="{63B3BB69-23CF-44E3-9099-C40C66FF867C}">
              <a14:compatExt xmlns:a14="http://schemas.microsoft.com/office/drawing/2010/main" spid="_x0000_s2052"/>
            </a:ext>
            <a:ext uri="{FF2B5EF4-FFF2-40B4-BE49-F238E27FC236}">
              <a16:creationId xmlns:a16="http://schemas.microsoft.com/office/drawing/2014/main" id="{6C5E0B4F-B448-41C4-BC02-94D7EAC6712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16" name="Drop Down 4" hidden="1">
          <a:extLst>
            <a:ext uri="{63B3BB69-23CF-44E3-9099-C40C66FF867C}">
              <a14:compatExt xmlns:a14="http://schemas.microsoft.com/office/drawing/2010/main" spid="_x0000_s2052"/>
            </a:ext>
            <a:ext uri="{FF2B5EF4-FFF2-40B4-BE49-F238E27FC236}">
              <a16:creationId xmlns:a16="http://schemas.microsoft.com/office/drawing/2014/main" id="{ABD2EC32-6A29-4463-841E-2CCA88E710C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17" name="Drop Down 4" hidden="1">
          <a:extLst>
            <a:ext uri="{63B3BB69-23CF-44E3-9099-C40C66FF867C}">
              <a14:compatExt xmlns:a14="http://schemas.microsoft.com/office/drawing/2010/main" spid="_x0000_s2052"/>
            </a:ext>
            <a:ext uri="{FF2B5EF4-FFF2-40B4-BE49-F238E27FC236}">
              <a16:creationId xmlns:a16="http://schemas.microsoft.com/office/drawing/2014/main" id="{4DC511E1-5BD2-44ED-8B22-ABCE4DC7D8B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18" name="Drop Down 4" hidden="1">
          <a:extLst>
            <a:ext uri="{63B3BB69-23CF-44E3-9099-C40C66FF867C}">
              <a14:compatExt xmlns:a14="http://schemas.microsoft.com/office/drawing/2010/main" spid="_x0000_s2052"/>
            </a:ext>
            <a:ext uri="{FF2B5EF4-FFF2-40B4-BE49-F238E27FC236}">
              <a16:creationId xmlns:a16="http://schemas.microsoft.com/office/drawing/2014/main" id="{741B705D-297F-4A5B-9323-69616B7E05B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19" name="Drop Down 4" hidden="1">
          <a:extLst>
            <a:ext uri="{63B3BB69-23CF-44E3-9099-C40C66FF867C}">
              <a14:compatExt xmlns:a14="http://schemas.microsoft.com/office/drawing/2010/main" spid="_x0000_s2052"/>
            </a:ext>
            <a:ext uri="{FF2B5EF4-FFF2-40B4-BE49-F238E27FC236}">
              <a16:creationId xmlns:a16="http://schemas.microsoft.com/office/drawing/2014/main" id="{88D2F2AB-A9D0-45CD-A491-EBB2ECDE0F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20" name="Drop Down 20" hidden="1">
          <a:extLst>
            <a:ext uri="{63B3BB69-23CF-44E3-9099-C40C66FF867C}">
              <a14:compatExt xmlns:a14="http://schemas.microsoft.com/office/drawing/2010/main" spid="_x0000_s2068"/>
            </a:ext>
            <a:ext uri="{FF2B5EF4-FFF2-40B4-BE49-F238E27FC236}">
              <a16:creationId xmlns:a16="http://schemas.microsoft.com/office/drawing/2014/main" id="{7A71D2ED-24D2-4645-80D9-9B5ECAD4EB2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21" name="Drop Down 24" hidden="1">
          <a:extLst>
            <a:ext uri="{63B3BB69-23CF-44E3-9099-C40C66FF867C}">
              <a14:compatExt xmlns:a14="http://schemas.microsoft.com/office/drawing/2010/main" spid="_x0000_s2072"/>
            </a:ext>
            <a:ext uri="{FF2B5EF4-FFF2-40B4-BE49-F238E27FC236}">
              <a16:creationId xmlns:a16="http://schemas.microsoft.com/office/drawing/2014/main" id="{9332D1D4-E470-4390-BE33-BAB90130B944}"/>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22" name="Drop Down 4" hidden="1">
          <a:extLst>
            <a:ext uri="{63B3BB69-23CF-44E3-9099-C40C66FF867C}">
              <a14:compatExt xmlns:a14="http://schemas.microsoft.com/office/drawing/2010/main" spid="_x0000_s2052"/>
            </a:ext>
            <a:ext uri="{FF2B5EF4-FFF2-40B4-BE49-F238E27FC236}">
              <a16:creationId xmlns:a16="http://schemas.microsoft.com/office/drawing/2014/main" id="{F277C479-7057-41CC-A0A0-07FA5D02EF8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23" name="Drop Down 4" hidden="1">
          <a:extLst>
            <a:ext uri="{63B3BB69-23CF-44E3-9099-C40C66FF867C}">
              <a14:compatExt xmlns:a14="http://schemas.microsoft.com/office/drawing/2010/main" spid="_x0000_s2052"/>
            </a:ext>
            <a:ext uri="{FF2B5EF4-FFF2-40B4-BE49-F238E27FC236}">
              <a16:creationId xmlns:a16="http://schemas.microsoft.com/office/drawing/2014/main" id="{1D5B5590-0A53-4F0A-B287-DFE2A82CD62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24" name="Drop Down 4" hidden="1">
          <a:extLst>
            <a:ext uri="{63B3BB69-23CF-44E3-9099-C40C66FF867C}">
              <a14:compatExt xmlns:a14="http://schemas.microsoft.com/office/drawing/2010/main" spid="_x0000_s2052"/>
            </a:ext>
            <a:ext uri="{FF2B5EF4-FFF2-40B4-BE49-F238E27FC236}">
              <a16:creationId xmlns:a16="http://schemas.microsoft.com/office/drawing/2014/main" id="{CE65250A-E617-4F0D-8D0B-61391FA7550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25" name="Drop Down 4" hidden="1">
          <a:extLst>
            <a:ext uri="{63B3BB69-23CF-44E3-9099-C40C66FF867C}">
              <a14:compatExt xmlns:a14="http://schemas.microsoft.com/office/drawing/2010/main" spid="_x0000_s2052"/>
            </a:ext>
            <a:ext uri="{FF2B5EF4-FFF2-40B4-BE49-F238E27FC236}">
              <a16:creationId xmlns:a16="http://schemas.microsoft.com/office/drawing/2014/main" id="{12D26B45-04EA-42AB-9EDB-373D6F039F4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26" name="Drop Down 4" hidden="1">
          <a:extLst>
            <a:ext uri="{63B3BB69-23CF-44E3-9099-C40C66FF867C}">
              <a14:compatExt xmlns:a14="http://schemas.microsoft.com/office/drawing/2010/main" spid="_x0000_s2052"/>
            </a:ext>
            <a:ext uri="{FF2B5EF4-FFF2-40B4-BE49-F238E27FC236}">
              <a16:creationId xmlns:a16="http://schemas.microsoft.com/office/drawing/2014/main" id="{83C9D94B-E7CC-4BF3-97D5-9C2305BDFA3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27" name="Drop Down 20" hidden="1">
          <a:extLst>
            <a:ext uri="{63B3BB69-23CF-44E3-9099-C40C66FF867C}">
              <a14:compatExt xmlns:a14="http://schemas.microsoft.com/office/drawing/2010/main" spid="_x0000_s2068"/>
            </a:ext>
            <a:ext uri="{FF2B5EF4-FFF2-40B4-BE49-F238E27FC236}">
              <a16:creationId xmlns:a16="http://schemas.microsoft.com/office/drawing/2014/main" id="{68189A21-C4CF-4F04-ACC7-99BE0CD9644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28" name="Drop Down 24" hidden="1">
          <a:extLst>
            <a:ext uri="{63B3BB69-23CF-44E3-9099-C40C66FF867C}">
              <a14:compatExt xmlns:a14="http://schemas.microsoft.com/office/drawing/2010/main" spid="_x0000_s2072"/>
            </a:ext>
            <a:ext uri="{FF2B5EF4-FFF2-40B4-BE49-F238E27FC236}">
              <a16:creationId xmlns:a16="http://schemas.microsoft.com/office/drawing/2014/main" id="{06270268-1176-40B0-BD7D-3543C650B70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29" name="Drop Down 4" hidden="1">
          <a:extLst>
            <a:ext uri="{63B3BB69-23CF-44E3-9099-C40C66FF867C}">
              <a14:compatExt xmlns:a14="http://schemas.microsoft.com/office/drawing/2010/main" spid="_x0000_s2052"/>
            </a:ext>
            <a:ext uri="{FF2B5EF4-FFF2-40B4-BE49-F238E27FC236}">
              <a16:creationId xmlns:a16="http://schemas.microsoft.com/office/drawing/2014/main" id="{6CEDC28A-E3AB-408C-9AD3-497646CA624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30" name="Drop Down 4" hidden="1">
          <a:extLst>
            <a:ext uri="{63B3BB69-23CF-44E3-9099-C40C66FF867C}">
              <a14:compatExt xmlns:a14="http://schemas.microsoft.com/office/drawing/2010/main" spid="_x0000_s2052"/>
            </a:ext>
            <a:ext uri="{FF2B5EF4-FFF2-40B4-BE49-F238E27FC236}">
              <a16:creationId xmlns:a16="http://schemas.microsoft.com/office/drawing/2014/main" id="{B38B83E2-3DD1-4D96-95E6-836768AC207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31" name="Drop Down 4" hidden="1">
          <a:extLst>
            <a:ext uri="{63B3BB69-23CF-44E3-9099-C40C66FF867C}">
              <a14:compatExt xmlns:a14="http://schemas.microsoft.com/office/drawing/2010/main" spid="_x0000_s2052"/>
            </a:ext>
            <a:ext uri="{FF2B5EF4-FFF2-40B4-BE49-F238E27FC236}">
              <a16:creationId xmlns:a16="http://schemas.microsoft.com/office/drawing/2014/main" id="{E5EBD618-4D9A-47C9-AC74-49DE9F28F30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32" name="Drop Down 4" hidden="1">
          <a:extLst>
            <a:ext uri="{63B3BB69-23CF-44E3-9099-C40C66FF867C}">
              <a14:compatExt xmlns:a14="http://schemas.microsoft.com/office/drawing/2010/main" spid="_x0000_s2052"/>
            </a:ext>
            <a:ext uri="{FF2B5EF4-FFF2-40B4-BE49-F238E27FC236}">
              <a16:creationId xmlns:a16="http://schemas.microsoft.com/office/drawing/2014/main" id="{029A05E1-6580-4898-BBFF-EAAE7B6FDA9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33" name="Drop Down 4" hidden="1">
          <a:extLst>
            <a:ext uri="{63B3BB69-23CF-44E3-9099-C40C66FF867C}">
              <a14:compatExt xmlns:a14="http://schemas.microsoft.com/office/drawing/2010/main" spid="_x0000_s2052"/>
            </a:ext>
            <a:ext uri="{FF2B5EF4-FFF2-40B4-BE49-F238E27FC236}">
              <a16:creationId xmlns:a16="http://schemas.microsoft.com/office/drawing/2014/main" id="{27314A98-5BE5-4244-9659-05676E10AC4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34" name="Drop Down 20" hidden="1">
          <a:extLst>
            <a:ext uri="{63B3BB69-23CF-44E3-9099-C40C66FF867C}">
              <a14:compatExt xmlns:a14="http://schemas.microsoft.com/office/drawing/2010/main" spid="_x0000_s2068"/>
            </a:ext>
            <a:ext uri="{FF2B5EF4-FFF2-40B4-BE49-F238E27FC236}">
              <a16:creationId xmlns:a16="http://schemas.microsoft.com/office/drawing/2014/main" id="{B42B0969-69F7-49A1-8ADE-18FE6A76AEC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35" name="Drop Down 24" hidden="1">
          <a:extLst>
            <a:ext uri="{63B3BB69-23CF-44E3-9099-C40C66FF867C}">
              <a14:compatExt xmlns:a14="http://schemas.microsoft.com/office/drawing/2010/main" spid="_x0000_s2072"/>
            </a:ext>
            <a:ext uri="{FF2B5EF4-FFF2-40B4-BE49-F238E27FC236}">
              <a16:creationId xmlns:a16="http://schemas.microsoft.com/office/drawing/2014/main" id="{74B37299-7662-4EF2-82DE-1CC58815939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36" name="Drop Down 4" hidden="1">
          <a:extLst>
            <a:ext uri="{63B3BB69-23CF-44E3-9099-C40C66FF867C}">
              <a14:compatExt xmlns:a14="http://schemas.microsoft.com/office/drawing/2010/main" spid="_x0000_s2052"/>
            </a:ext>
            <a:ext uri="{FF2B5EF4-FFF2-40B4-BE49-F238E27FC236}">
              <a16:creationId xmlns:a16="http://schemas.microsoft.com/office/drawing/2014/main" id="{DB7DE22D-48D8-4555-818F-93BC8CCED9E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37" name="Drop Down 4" hidden="1">
          <a:extLst>
            <a:ext uri="{63B3BB69-23CF-44E3-9099-C40C66FF867C}">
              <a14:compatExt xmlns:a14="http://schemas.microsoft.com/office/drawing/2010/main" spid="_x0000_s2052"/>
            </a:ext>
            <a:ext uri="{FF2B5EF4-FFF2-40B4-BE49-F238E27FC236}">
              <a16:creationId xmlns:a16="http://schemas.microsoft.com/office/drawing/2014/main" id="{6E7B0A1E-1CE8-4BC0-9BC3-AFBDDA5CD5D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38" name="Drop Down 4" hidden="1">
          <a:extLst>
            <a:ext uri="{63B3BB69-23CF-44E3-9099-C40C66FF867C}">
              <a14:compatExt xmlns:a14="http://schemas.microsoft.com/office/drawing/2010/main" spid="_x0000_s2052"/>
            </a:ext>
            <a:ext uri="{FF2B5EF4-FFF2-40B4-BE49-F238E27FC236}">
              <a16:creationId xmlns:a16="http://schemas.microsoft.com/office/drawing/2014/main" id="{41299A2F-F19D-4A30-AF67-E6314DDAAA9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39" name="Drop Down 4" hidden="1">
          <a:extLst>
            <a:ext uri="{63B3BB69-23CF-44E3-9099-C40C66FF867C}">
              <a14:compatExt xmlns:a14="http://schemas.microsoft.com/office/drawing/2010/main" spid="_x0000_s2052"/>
            </a:ext>
            <a:ext uri="{FF2B5EF4-FFF2-40B4-BE49-F238E27FC236}">
              <a16:creationId xmlns:a16="http://schemas.microsoft.com/office/drawing/2014/main" id="{6C81E3E7-B5B7-4CEE-8B90-3B6BDF00AF2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40" name="Drop Down 4" hidden="1">
          <a:extLst>
            <a:ext uri="{63B3BB69-23CF-44E3-9099-C40C66FF867C}">
              <a14:compatExt xmlns:a14="http://schemas.microsoft.com/office/drawing/2010/main" spid="_x0000_s2052"/>
            </a:ext>
            <a:ext uri="{FF2B5EF4-FFF2-40B4-BE49-F238E27FC236}">
              <a16:creationId xmlns:a16="http://schemas.microsoft.com/office/drawing/2014/main" id="{1CC39617-4BE1-484F-B0D7-1131F014A46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41" name="Drop Down 20" hidden="1">
          <a:extLst>
            <a:ext uri="{63B3BB69-23CF-44E3-9099-C40C66FF867C}">
              <a14:compatExt xmlns:a14="http://schemas.microsoft.com/office/drawing/2010/main" spid="_x0000_s2068"/>
            </a:ext>
            <a:ext uri="{FF2B5EF4-FFF2-40B4-BE49-F238E27FC236}">
              <a16:creationId xmlns:a16="http://schemas.microsoft.com/office/drawing/2014/main" id="{5D42515F-A9FF-4699-8D2E-DFC2F79CABB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42" name="Drop Down 24" hidden="1">
          <a:extLst>
            <a:ext uri="{63B3BB69-23CF-44E3-9099-C40C66FF867C}">
              <a14:compatExt xmlns:a14="http://schemas.microsoft.com/office/drawing/2010/main" spid="_x0000_s2072"/>
            </a:ext>
            <a:ext uri="{FF2B5EF4-FFF2-40B4-BE49-F238E27FC236}">
              <a16:creationId xmlns:a16="http://schemas.microsoft.com/office/drawing/2014/main" id="{0FB7A46E-297E-4900-9D74-356B88E78AC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43" name="Drop Down 4" hidden="1">
          <a:extLst>
            <a:ext uri="{63B3BB69-23CF-44E3-9099-C40C66FF867C}">
              <a14:compatExt xmlns:a14="http://schemas.microsoft.com/office/drawing/2010/main" spid="_x0000_s2052"/>
            </a:ext>
            <a:ext uri="{FF2B5EF4-FFF2-40B4-BE49-F238E27FC236}">
              <a16:creationId xmlns:a16="http://schemas.microsoft.com/office/drawing/2014/main" id="{13D1AF50-D59D-4A3B-AF39-5A6E01C52F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44" name="Drop Down 4" hidden="1">
          <a:extLst>
            <a:ext uri="{63B3BB69-23CF-44E3-9099-C40C66FF867C}">
              <a14:compatExt xmlns:a14="http://schemas.microsoft.com/office/drawing/2010/main" spid="_x0000_s2052"/>
            </a:ext>
            <a:ext uri="{FF2B5EF4-FFF2-40B4-BE49-F238E27FC236}">
              <a16:creationId xmlns:a16="http://schemas.microsoft.com/office/drawing/2014/main" id="{6E976FD8-61A5-4F3C-9B32-5E7DEC185D8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45" name="Drop Down 4" hidden="1">
          <a:extLst>
            <a:ext uri="{63B3BB69-23CF-44E3-9099-C40C66FF867C}">
              <a14:compatExt xmlns:a14="http://schemas.microsoft.com/office/drawing/2010/main" spid="_x0000_s2052"/>
            </a:ext>
            <a:ext uri="{FF2B5EF4-FFF2-40B4-BE49-F238E27FC236}">
              <a16:creationId xmlns:a16="http://schemas.microsoft.com/office/drawing/2014/main" id="{5E30C7BF-1FD0-449C-9659-7E2E77B6F81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46" name="Drop Down 4" hidden="1">
          <a:extLst>
            <a:ext uri="{63B3BB69-23CF-44E3-9099-C40C66FF867C}">
              <a14:compatExt xmlns:a14="http://schemas.microsoft.com/office/drawing/2010/main" spid="_x0000_s2052"/>
            </a:ext>
            <a:ext uri="{FF2B5EF4-FFF2-40B4-BE49-F238E27FC236}">
              <a16:creationId xmlns:a16="http://schemas.microsoft.com/office/drawing/2014/main" id="{61CDE937-44C6-4380-8AD6-71159F33C27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47" name="Drop Down 4" hidden="1">
          <a:extLst>
            <a:ext uri="{63B3BB69-23CF-44E3-9099-C40C66FF867C}">
              <a14:compatExt xmlns:a14="http://schemas.microsoft.com/office/drawing/2010/main" spid="_x0000_s2052"/>
            </a:ext>
            <a:ext uri="{FF2B5EF4-FFF2-40B4-BE49-F238E27FC236}">
              <a16:creationId xmlns:a16="http://schemas.microsoft.com/office/drawing/2014/main" id="{E61829BB-6369-4DE5-8382-952C0D54309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48" name="Drop Down 20" hidden="1">
          <a:extLst>
            <a:ext uri="{63B3BB69-23CF-44E3-9099-C40C66FF867C}">
              <a14:compatExt xmlns:a14="http://schemas.microsoft.com/office/drawing/2010/main" spid="_x0000_s2068"/>
            </a:ext>
            <a:ext uri="{FF2B5EF4-FFF2-40B4-BE49-F238E27FC236}">
              <a16:creationId xmlns:a16="http://schemas.microsoft.com/office/drawing/2014/main" id="{6E686ADA-E167-447C-9936-21D8D9EFE42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49" name="Drop Down 24" hidden="1">
          <a:extLst>
            <a:ext uri="{63B3BB69-23CF-44E3-9099-C40C66FF867C}">
              <a14:compatExt xmlns:a14="http://schemas.microsoft.com/office/drawing/2010/main" spid="_x0000_s2072"/>
            </a:ext>
            <a:ext uri="{FF2B5EF4-FFF2-40B4-BE49-F238E27FC236}">
              <a16:creationId xmlns:a16="http://schemas.microsoft.com/office/drawing/2014/main" id="{9ABBEE37-5A71-4AA3-AB38-2EC155B0D85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50" name="Drop Down 4" hidden="1">
          <a:extLst>
            <a:ext uri="{63B3BB69-23CF-44E3-9099-C40C66FF867C}">
              <a14:compatExt xmlns:a14="http://schemas.microsoft.com/office/drawing/2010/main" spid="_x0000_s2052"/>
            </a:ext>
            <a:ext uri="{FF2B5EF4-FFF2-40B4-BE49-F238E27FC236}">
              <a16:creationId xmlns:a16="http://schemas.microsoft.com/office/drawing/2014/main" id="{E9A2B900-77AD-435A-B97B-42C4B16FDD1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51" name="Drop Down 4" hidden="1">
          <a:extLst>
            <a:ext uri="{63B3BB69-23CF-44E3-9099-C40C66FF867C}">
              <a14:compatExt xmlns:a14="http://schemas.microsoft.com/office/drawing/2010/main" spid="_x0000_s2052"/>
            </a:ext>
            <a:ext uri="{FF2B5EF4-FFF2-40B4-BE49-F238E27FC236}">
              <a16:creationId xmlns:a16="http://schemas.microsoft.com/office/drawing/2014/main" id="{8BAA9137-A6C6-4B22-8133-C7AF669C9AE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52" name="Drop Down 4" hidden="1">
          <a:extLst>
            <a:ext uri="{63B3BB69-23CF-44E3-9099-C40C66FF867C}">
              <a14:compatExt xmlns:a14="http://schemas.microsoft.com/office/drawing/2010/main" spid="_x0000_s2052"/>
            </a:ext>
            <a:ext uri="{FF2B5EF4-FFF2-40B4-BE49-F238E27FC236}">
              <a16:creationId xmlns:a16="http://schemas.microsoft.com/office/drawing/2014/main" id="{73A30335-E89A-41D1-9B31-7A6F763840B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53" name="Drop Down 4" hidden="1">
          <a:extLst>
            <a:ext uri="{63B3BB69-23CF-44E3-9099-C40C66FF867C}">
              <a14:compatExt xmlns:a14="http://schemas.microsoft.com/office/drawing/2010/main" spid="_x0000_s2052"/>
            </a:ext>
            <a:ext uri="{FF2B5EF4-FFF2-40B4-BE49-F238E27FC236}">
              <a16:creationId xmlns:a16="http://schemas.microsoft.com/office/drawing/2014/main" id="{ED0A605A-F69C-415C-BDC2-3D7FB3CF0CF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54" name="Drop Down 4" hidden="1">
          <a:extLst>
            <a:ext uri="{63B3BB69-23CF-44E3-9099-C40C66FF867C}">
              <a14:compatExt xmlns:a14="http://schemas.microsoft.com/office/drawing/2010/main" spid="_x0000_s2052"/>
            </a:ext>
            <a:ext uri="{FF2B5EF4-FFF2-40B4-BE49-F238E27FC236}">
              <a16:creationId xmlns:a16="http://schemas.microsoft.com/office/drawing/2014/main" id="{F40F5771-0DB7-4514-AA0F-42385651625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55" name="Drop Down 20" hidden="1">
          <a:extLst>
            <a:ext uri="{63B3BB69-23CF-44E3-9099-C40C66FF867C}">
              <a14:compatExt xmlns:a14="http://schemas.microsoft.com/office/drawing/2010/main" spid="_x0000_s2068"/>
            </a:ext>
            <a:ext uri="{FF2B5EF4-FFF2-40B4-BE49-F238E27FC236}">
              <a16:creationId xmlns:a16="http://schemas.microsoft.com/office/drawing/2014/main" id="{17787AF7-4FB5-42C3-B2C1-C3D5BA3450B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56" name="Drop Down 24" hidden="1">
          <a:extLst>
            <a:ext uri="{63B3BB69-23CF-44E3-9099-C40C66FF867C}">
              <a14:compatExt xmlns:a14="http://schemas.microsoft.com/office/drawing/2010/main" spid="_x0000_s2072"/>
            </a:ext>
            <a:ext uri="{FF2B5EF4-FFF2-40B4-BE49-F238E27FC236}">
              <a16:creationId xmlns:a16="http://schemas.microsoft.com/office/drawing/2014/main" id="{D882D0FB-402A-4BC5-9555-B849E8BB3DA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57" name="Drop Down 4" hidden="1">
          <a:extLst>
            <a:ext uri="{63B3BB69-23CF-44E3-9099-C40C66FF867C}">
              <a14:compatExt xmlns:a14="http://schemas.microsoft.com/office/drawing/2010/main" spid="_x0000_s2052"/>
            </a:ext>
            <a:ext uri="{FF2B5EF4-FFF2-40B4-BE49-F238E27FC236}">
              <a16:creationId xmlns:a16="http://schemas.microsoft.com/office/drawing/2014/main" id="{F843E441-1D78-4F28-9159-C30182908EF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58" name="Drop Down 4" hidden="1">
          <a:extLst>
            <a:ext uri="{63B3BB69-23CF-44E3-9099-C40C66FF867C}">
              <a14:compatExt xmlns:a14="http://schemas.microsoft.com/office/drawing/2010/main" spid="_x0000_s2052"/>
            </a:ext>
            <a:ext uri="{FF2B5EF4-FFF2-40B4-BE49-F238E27FC236}">
              <a16:creationId xmlns:a16="http://schemas.microsoft.com/office/drawing/2014/main" id="{D77ABE9D-B34E-4442-85AE-687FE5E2D7E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59" name="Drop Down 4" hidden="1">
          <a:extLst>
            <a:ext uri="{63B3BB69-23CF-44E3-9099-C40C66FF867C}">
              <a14:compatExt xmlns:a14="http://schemas.microsoft.com/office/drawing/2010/main" spid="_x0000_s2052"/>
            </a:ext>
            <a:ext uri="{FF2B5EF4-FFF2-40B4-BE49-F238E27FC236}">
              <a16:creationId xmlns:a16="http://schemas.microsoft.com/office/drawing/2014/main" id="{16330D44-5BA4-4CD9-A4B7-F29E329B143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60" name="Drop Down 4" hidden="1">
          <a:extLst>
            <a:ext uri="{63B3BB69-23CF-44E3-9099-C40C66FF867C}">
              <a14:compatExt xmlns:a14="http://schemas.microsoft.com/office/drawing/2010/main" spid="_x0000_s2052"/>
            </a:ext>
            <a:ext uri="{FF2B5EF4-FFF2-40B4-BE49-F238E27FC236}">
              <a16:creationId xmlns:a16="http://schemas.microsoft.com/office/drawing/2014/main" id="{B4FD84C2-C767-41BE-872C-A9A5F5665EB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61" name="Drop Down 4" hidden="1">
          <a:extLst>
            <a:ext uri="{63B3BB69-23CF-44E3-9099-C40C66FF867C}">
              <a14:compatExt xmlns:a14="http://schemas.microsoft.com/office/drawing/2010/main" spid="_x0000_s2052"/>
            </a:ext>
            <a:ext uri="{FF2B5EF4-FFF2-40B4-BE49-F238E27FC236}">
              <a16:creationId xmlns:a16="http://schemas.microsoft.com/office/drawing/2014/main" id="{F7D5A06B-CE24-4494-BD30-02C2F5DB328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62" name="Drop Down 20" hidden="1">
          <a:extLst>
            <a:ext uri="{63B3BB69-23CF-44E3-9099-C40C66FF867C}">
              <a14:compatExt xmlns:a14="http://schemas.microsoft.com/office/drawing/2010/main" spid="_x0000_s2068"/>
            </a:ext>
            <a:ext uri="{FF2B5EF4-FFF2-40B4-BE49-F238E27FC236}">
              <a16:creationId xmlns:a16="http://schemas.microsoft.com/office/drawing/2014/main" id="{C759BE1E-F559-44D3-89DF-FE245004463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63" name="Drop Down 24" hidden="1">
          <a:extLst>
            <a:ext uri="{63B3BB69-23CF-44E3-9099-C40C66FF867C}">
              <a14:compatExt xmlns:a14="http://schemas.microsoft.com/office/drawing/2010/main" spid="_x0000_s2072"/>
            </a:ext>
            <a:ext uri="{FF2B5EF4-FFF2-40B4-BE49-F238E27FC236}">
              <a16:creationId xmlns:a16="http://schemas.microsoft.com/office/drawing/2014/main" id="{B0A654CF-A1B0-4A4A-BB48-6306B5AD89B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64" name="Drop Down 4" hidden="1">
          <a:extLst>
            <a:ext uri="{63B3BB69-23CF-44E3-9099-C40C66FF867C}">
              <a14:compatExt xmlns:a14="http://schemas.microsoft.com/office/drawing/2010/main" spid="_x0000_s2052"/>
            </a:ext>
            <a:ext uri="{FF2B5EF4-FFF2-40B4-BE49-F238E27FC236}">
              <a16:creationId xmlns:a16="http://schemas.microsoft.com/office/drawing/2014/main" id="{CACE6CEC-D738-4BD7-962D-4F96AB68144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65" name="Drop Down 4" hidden="1">
          <a:extLst>
            <a:ext uri="{63B3BB69-23CF-44E3-9099-C40C66FF867C}">
              <a14:compatExt xmlns:a14="http://schemas.microsoft.com/office/drawing/2010/main" spid="_x0000_s2052"/>
            </a:ext>
            <a:ext uri="{FF2B5EF4-FFF2-40B4-BE49-F238E27FC236}">
              <a16:creationId xmlns:a16="http://schemas.microsoft.com/office/drawing/2014/main" id="{59713C5E-F285-4977-AB8E-FFE7267A70C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66" name="Drop Down 4" hidden="1">
          <a:extLst>
            <a:ext uri="{63B3BB69-23CF-44E3-9099-C40C66FF867C}">
              <a14:compatExt xmlns:a14="http://schemas.microsoft.com/office/drawing/2010/main" spid="_x0000_s2052"/>
            </a:ext>
            <a:ext uri="{FF2B5EF4-FFF2-40B4-BE49-F238E27FC236}">
              <a16:creationId xmlns:a16="http://schemas.microsoft.com/office/drawing/2014/main" id="{EC16B28D-E4BB-4FF1-B0CF-3F641E0FD1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67" name="Drop Down 4" hidden="1">
          <a:extLst>
            <a:ext uri="{63B3BB69-23CF-44E3-9099-C40C66FF867C}">
              <a14:compatExt xmlns:a14="http://schemas.microsoft.com/office/drawing/2010/main" spid="_x0000_s2052"/>
            </a:ext>
            <a:ext uri="{FF2B5EF4-FFF2-40B4-BE49-F238E27FC236}">
              <a16:creationId xmlns:a16="http://schemas.microsoft.com/office/drawing/2014/main" id="{FB35CD5D-25C0-4342-A2D1-2575232F6C5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68" name="Drop Down 4" hidden="1">
          <a:extLst>
            <a:ext uri="{63B3BB69-23CF-44E3-9099-C40C66FF867C}">
              <a14:compatExt xmlns:a14="http://schemas.microsoft.com/office/drawing/2010/main" spid="_x0000_s2052"/>
            </a:ext>
            <a:ext uri="{FF2B5EF4-FFF2-40B4-BE49-F238E27FC236}">
              <a16:creationId xmlns:a16="http://schemas.microsoft.com/office/drawing/2014/main" id="{EAC8B795-32DC-4A62-97FC-E239AD9F0AA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69" name="Drop Down 20" hidden="1">
          <a:extLst>
            <a:ext uri="{63B3BB69-23CF-44E3-9099-C40C66FF867C}">
              <a14:compatExt xmlns:a14="http://schemas.microsoft.com/office/drawing/2010/main" spid="_x0000_s2068"/>
            </a:ext>
            <a:ext uri="{FF2B5EF4-FFF2-40B4-BE49-F238E27FC236}">
              <a16:creationId xmlns:a16="http://schemas.microsoft.com/office/drawing/2014/main" id="{910F8636-EDD3-4ED4-96C5-21901DB30C2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70" name="Drop Down 24" hidden="1">
          <a:extLst>
            <a:ext uri="{63B3BB69-23CF-44E3-9099-C40C66FF867C}">
              <a14:compatExt xmlns:a14="http://schemas.microsoft.com/office/drawing/2010/main" spid="_x0000_s2072"/>
            </a:ext>
            <a:ext uri="{FF2B5EF4-FFF2-40B4-BE49-F238E27FC236}">
              <a16:creationId xmlns:a16="http://schemas.microsoft.com/office/drawing/2014/main" id="{4D2DC5B6-9E61-4D35-9EC6-1C07ABA8A7C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71" name="Drop Down 4" hidden="1">
          <a:extLst>
            <a:ext uri="{63B3BB69-23CF-44E3-9099-C40C66FF867C}">
              <a14:compatExt xmlns:a14="http://schemas.microsoft.com/office/drawing/2010/main" spid="_x0000_s2052"/>
            </a:ext>
            <a:ext uri="{FF2B5EF4-FFF2-40B4-BE49-F238E27FC236}">
              <a16:creationId xmlns:a16="http://schemas.microsoft.com/office/drawing/2014/main" id="{A4E7DF7B-62E0-4EE7-8CDE-76899F125FB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72" name="Drop Down 4" hidden="1">
          <a:extLst>
            <a:ext uri="{63B3BB69-23CF-44E3-9099-C40C66FF867C}">
              <a14:compatExt xmlns:a14="http://schemas.microsoft.com/office/drawing/2010/main" spid="_x0000_s2052"/>
            </a:ext>
            <a:ext uri="{FF2B5EF4-FFF2-40B4-BE49-F238E27FC236}">
              <a16:creationId xmlns:a16="http://schemas.microsoft.com/office/drawing/2014/main" id="{7B98DA2C-6E26-414F-B227-4878AC57F3F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73" name="Drop Down 4" hidden="1">
          <a:extLst>
            <a:ext uri="{63B3BB69-23CF-44E3-9099-C40C66FF867C}">
              <a14:compatExt xmlns:a14="http://schemas.microsoft.com/office/drawing/2010/main" spid="_x0000_s2052"/>
            </a:ext>
            <a:ext uri="{FF2B5EF4-FFF2-40B4-BE49-F238E27FC236}">
              <a16:creationId xmlns:a16="http://schemas.microsoft.com/office/drawing/2014/main" id="{62C7B384-031D-4C49-AE3A-75E1BECCDC1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74" name="Drop Down 4" hidden="1">
          <a:extLst>
            <a:ext uri="{63B3BB69-23CF-44E3-9099-C40C66FF867C}">
              <a14:compatExt xmlns:a14="http://schemas.microsoft.com/office/drawing/2010/main" spid="_x0000_s2052"/>
            </a:ext>
            <a:ext uri="{FF2B5EF4-FFF2-40B4-BE49-F238E27FC236}">
              <a16:creationId xmlns:a16="http://schemas.microsoft.com/office/drawing/2014/main" id="{9EAA093F-4B8E-4E69-A143-CE68F85893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75" name="Drop Down 4" hidden="1">
          <a:extLst>
            <a:ext uri="{63B3BB69-23CF-44E3-9099-C40C66FF867C}">
              <a14:compatExt xmlns:a14="http://schemas.microsoft.com/office/drawing/2010/main" spid="_x0000_s2052"/>
            </a:ext>
            <a:ext uri="{FF2B5EF4-FFF2-40B4-BE49-F238E27FC236}">
              <a16:creationId xmlns:a16="http://schemas.microsoft.com/office/drawing/2014/main" id="{3476865A-7E5C-4ABE-BF43-CA9A052D623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76" name="Drop Down 20" hidden="1">
          <a:extLst>
            <a:ext uri="{63B3BB69-23CF-44E3-9099-C40C66FF867C}">
              <a14:compatExt xmlns:a14="http://schemas.microsoft.com/office/drawing/2010/main" spid="_x0000_s2068"/>
            </a:ext>
            <a:ext uri="{FF2B5EF4-FFF2-40B4-BE49-F238E27FC236}">
              <a16:creationId xmlns:a16="http://schemas.microsoft.com/office/drawing/2014/main" id="{40875943-453A-4423-930B-FC8A7583375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77" name="Drop Down 24" hidden="1">
          <a:extLst>
            <a:ext uri="{63B3BB69-23CF-44E3-9099-C40C66FF867C}">
              <a14:compatExt xmlns:a14="http://schemas.microsoft.com/office/drawing/2010/main" spid="_x0000_s2072"/>
            </a:ext>
            <a:ext uri="{FF2B5EF4-FFF2-40B4-BE49-F238E27FC236}">
              <a16:creationId xmlns:a16="http://schemas.microsoft.com/office/drawing/2014/main" id="{5577B6FC-7034-4C5F-8609-CDD77D7776E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78" name="Drop Down 4" hidden="1">
          <a:extLst>
            <a:ext uri="{63B3BB69-23CF-44E3-9099-C40C66FF867C}">
              <a14:compatExt xmlns:a14="http://schemas.microsoft.com/office/drawing/2010/main" spid="_x0000_s2052"/>
            </a:ext>
            <a:ext uri="{FF2B5EF4-FFF2-40B4-BE49-F238E27FC236}">
              <a16:creationId xmlns:a16="http://schemas.microsoft.com/office/drawing/2014/main" id="{DCFB0C68-1538-4F78-8ACB-D0CAFA5C171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79" name="Drop Down 4" hidden="1">
          <a:extLst>
            <a:ext uri="{63B3BB69-23CF-44E3-9099-C40C66FF867C}">
              <a14:compatExt xmlns:a14="http://schemas.microsoft.com/office/drawing/2010/main" spid="_x0000_s2052"/>
            </a:ext>
            <a:ext uri="{FF2B5EF4-FFF2-40B4-BE49-F238E27FC236}">
              <a16:creationId xmlns:a16="http://schemas.microsoft.com/office/drawing/2014/main" id="{EBA7486A-6246-4C57-A812-EE8AF6246FF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80" name="Drop Down 4" hidden="1">
          <a:extLst>
            <a:ext uri="{63B3BB69-23CF-44E3-9099-C40C66FF867C}">
              <a14:compatExt xmlns:a14="http://schemas.microsoft.com/office/drawing/2010/main" spid="_x0000_s2052"/>
            </a:ext>
            <a:ext uri="{FF2B5EF4-FFF2-40B4-BE49-F238E27FC236}">
              <a16:creationId xmlns:a16="http://schemas.microsoft.com/office/drawing/2014/main" id="{8F42B3D7-943D-4DE6-9EC7-061F9909C67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81" name="Drop Down 4" hidden="1">
          <a:extLst>
            <a:ext uri="{63B3BB69-23CF-44E3-9099-C40C66FF867C}">
              <a14:compatExt xmlns:a14="http://schemas.microsoft.com/office/drawing/2010/main" spid="_x0000_s2052"/>
            </a:ext>
            <a:ext uri="{FF2B5EF4-FFF2-40B4-BE49-F238E27FC236}">
              <a16:creationId xmlns:a16="http://schemas.microsoft.com/office/drawing/2014/main" id="{B4B2D866-A3D3-4086-9EA6-3C11CCD7A37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82" name="Drop Down 4" hidden="1">
          <a:extLst>
            <a:ext uri="{63B3BB69-23CF-44E3-9099-C40C66FF867C}">
              <a14:compatExt xmlns:a14="http://schemas.microsoft.com/office/drawing/2010/main" spid="_x0000_s2052"/>
            </a:ext>
            <a:ext uri="{FF2B5EF4-FFF2-40B4-BE49-F238E27FC236}">
              <a16:creationId xmlns:a16="http://schemas.microsoft.com/office/drawing/2014/main" id="{20F36C20-2CF2-46F8-BB79-C6ACC73F113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83" name="Drop Down 20" hidden="1">
          <a:extLst>
            <a:ext uri="{63B3BB69-23CF-44E3-9099-C40C66FF867C}">
              <a14:compatExt xmlns:a14="http://schemas.microsoft.com/office/drawing/2010/main" spid="_x0000_s2068"/>
            </a:ext>
            <a:ext uri="{FF2B5EF4-FFF2-40B4-BE49-F238E27FC236}">
              <a16:creationId xmlns:a16="http://schemas.microsoft.com/office/drawing/2014/main" id="{0F4EB27E-BA1F-4D3C-BE5E-A89CB9B019E8}"/>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84" name="Drop Down 24" hidden="1">
          <a:extLst>
            <a:ext uri="{63B3BB69-23CF-44E3-9099-C40C66FF867C}">
              <a14:compatExt xmlns:a14="http://schemas.microsoft.com/office/drawing/2010/main" spid="_x0000_s2072"/>
            </a:ext>
            <a:ext uri="{FF2B5EF4-FFF2-40B4-BE49-F238E27FC236}">
              <a16:creationId xmlns:a16="http://schemas.microsoft.com/office/drawing/2014/main" id="{D58288B8-625E-4A97-952D-8A936853E51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85" name="Drop Down 4" hidden="1">
          <a:extLst>
            <a:ext uri="{63B3BB69-23CF-44E3-9099-C40C66FF867C}">
              <a14:compatExt xmlns:a14="http://schemas.microsoft.com/office/drawing/2010/main" spid="_x0000_s2052"/>
            </a:ext>
            <a:ext uri="{FF2B5EF4-FFF2-40B4-BE49-F238E27FC236}">
              <a16:creationId xmlns:a16="http://schemas.microsoft.com/office/drawing/2014/main" id="{0F764727-E624-4784-A922-A78CB7B638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86" name="Drop Down 4" hidden="1">
          <a:extLst>
            <a:ext uri="{63B3BB69-23CF-44E3-9099-C40C66FF867C}">
              <a14:compatExt xmlns:a14="http://schemas.microsoft.com/office/drawing/2010/main" spid="_x0000_s2052"/>
            </a:ext>
            <a:ext uri="{FF2B5EF4-FFF2-40B4-BE49-F238E27FC236}">
              <a16:creationId xmlns:a16="http://schemas.microsoft.com/office/drawing/2014/main" id="{EDD88AD4-ECD3-4BF7-832D-EFCF81F2A3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87" name="Drop Down 4" hidden="1">
          <a:extLst>
            <a:ext uri="{63B3BB69-23CF-44E3-9099-C40C66FF867C}">
              <a14:compatExt xmlns:a14="http://schemas.microsoft.com/office/drawing/2010/main" spid="_x0000_s2052"/>
            </a:ext>
            <a:ext uri="{FF2B5EF4-FFF2-40B4-BE49-F238E27FC236}">
              <a16:creationId xmlns:a16="http://schemas.microsoft.com/office/drawing/2014/main" id="{D769B72F-E63D-4006-8260-3A202CAA694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88" name="Drop Down 4" hidden="1">
          <a:extLst>
            <a:ext uri="{63B3BB69-23CF-44E3-9099-C40C66FF867C}">
              <a14:compatExt xmlns:a14="http://schemas.microsoft.com/office/drawing/2010/main" spid="_x0000_s2052"/>
            </a:ext>
            <a:ext uri="{FF2B5EF4-FFF2-40B4-BE49-F238E27FC236}">
              <a16:creationId xmlns:a16="http://schemas.microsoft.com/office/drawing/2014/main" id="{F5192662-C3EF-4598-B965-99C2204843F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89" name="Drop Down 4" hidden="1">
          <a:extLst>
            <a:ext uri="{63B3BB69-23CF-44E3-9099-C40C66FF867C}">
              <a14:compatExt xmlns:a14="http://schemas.microsoft.com/office/drawing/2010/main" spid="_x0000_s2052"/>
            </a:ext>
            <a:ext uri="{FF2B5EF4-FFF2-40B4-BE49-F238E27FC236}">
              <a16:creationId xmlns:a16="http://schemas.microsoft.com/office/drawing/2014/main" id="{6C0D8819-BE7A-469C-864A-C5B31AFB67F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90" name="Drop Down 20" hidden="1">
          <a:extLst>
            <a:ext uri="{63B3BB69-23CF-44E3-9099-C40C66FF867C}">
              <a14:compatExt xmlns:a14="http://schemas.microsoft.com/office/drawing/2010/main" spid="_x0000_s2068"/>
            </a:ext>
            <a:ext uri="{FF2B5EF4-FFF2-40B4-BE49-F238E27FC236}">
              <a16:creationId xmlns:a16="http://schemas.microsoft.com/office/drawing/2014/main" id="{CE605C93-D574-4726-8C6C-228A854000D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91" name="Drop Down 24" hidden="1">
          <a:extLst>
            <a:ext uri="{63B3BB69-23CF-44E3-9099-C40C66FF867C}">
              <a14:compatExt xmlns:a14="http://schemas.microsoft.com/office/drawing/2010/main" spid="_x0000_s2072"/>
            </a:ext>
            <a:ext uri="{FF2B5EF4-FFF2-40B4-BE49-F238E27FC236}">
              <a16:creationId xmlns:a16="http://schemas.microsoft.com/office/drawing/2014/main" id="{8C875F06-A365-4C5D-BA4A-6D4E2DC19F4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92" name="Drop Down 4" hidden="1">
          <a:extLst>
            <a:ext uri="{63B3BB69-23CF-44E3-9099-C40C66FF867C}">
              <a14:compatExt xmlns:a14="http://schemas.microsoft.com/office/drawing/2010/main" spid="_x0000_s2052"/>
            </a:ext>
            <a:ext uri="{FF2B5EF4-FFF2-40B4-BE49-F238E27FC236}">
              <a16:creationId xmlns:a16="http://schemas.microsoft.com/office/drawing/2014/main" id="{63139EE2-0BA3-4BA3-9A84-1BD849FB6BA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93" name="Drop Down 4" hidden="1">
          <a:extLst>
            <a:ext uri="{63B3BB69-23CF-44E3-9099-C40C66FF867C}">
              <a14:compatExt xmlns:a14="http://schemas.microsoft.com/office/drawing/2010/main" spid="_x0000_s2052"/>
            </a:ext>
            <a:ext uri="{FF2B5EF4-FFF2-40B4-BE49-F238E27FC236}">
              <a16:creationId xmlns:a16="http://schemas.microsoft.com/office/drawing/2014/main" id="{87E80512-8422-4303-9313-2E34992FC91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94" name="Drop Down 4" hidden="1">
          <a:extLst>
            <a:ext uri="{63B3BB69-23CF-44E3-9099-C40C66FF867C}">
              <a14:compatExt xmlns:a14="http://schemas.microsoft.com/office/drawing/2010/main" spid="_x0000_s2052"/>
            </a:ext>
            <a:ext uri="{FF2B5EF4-FFF2-40B4-BE49-F238E27FC236}">
              <a16:creationId xmlns:a16="http://schemas.microsoft.com/office/drawing/2014/main" id="{B0C158D9-E021-47D7-B736-FABD803A058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1995" name="Drop Down 4" hidden="1">
          <a:extLst>
            <a:ext uri="{63B3BB69-23CF-44E3-9099-C40C66FF867C}">
              <a14:compatExt xmlns:a14="http://schemas.microsoft.com/office/drawing/2010/main" spid="_x0000_s2052"/>
            </a:ext>
            <a:ext uri="{FF2B5EF4-FFF2-40B4-BE49-F238E27FC236}">
              <a16:creationId xmlns:a16="http://schemas.microsoft.com/office/drawing/2014/main" id="{354BC074-4E73-4A7C-877E-56C81652545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96" name="Drop Down 4" hidden="1">
          <a:extLst>
            <a:ext uri="{63B3BB69-23CF-44E3-9099-C40C66FF867C}">
              <a14:compatExt xmlns:a14="http://schemas.microsoft.com/office/drawing/2010/main" spid="_x0000_s2052"/>
            </a:ext>
            <a:ext uri="{FF2B5EF4-FFF2-40B4-BE49-F238E27FC236}">
              <a16:creationId xmlns:a16="http://schemas.microsoft.com/office/drawing/2014/main" id="{BD628B1F-5811-4966-91E9-F7D14375E52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1997" name="Drop Down 20" hidden="1">
          <a:extLst>
            <a:ext uri="{63B3BB69-23CF-44E3-9099-C40C66FF867C}">
              <a14:compatExt xmlns:a14="http://schemas.microsoft.com/office/drawing/2010/main" spid="_x0000_s2068"/>
            </a:ext>
            <a:ext uri="{FF2B5EF4-FFF2-40B4-BE49-F238E27FC236}">
              <a16:creationId xmlns:a16="http://schemas.microsoft.com/office/drawing/2014/main" id="{D6D0C0B6-037F-40AB-AA41-75F0FCCBF80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1998" name="Drop Down 24" hidden="1">
          <a:extLst>
            <a:ext uri="{63B3BB69-23CF-44E3-9099-C40C66FF867C}">
              <a14:compatExt xmlns:a14="http://schemas.microsoft.com/office/drawing/2010/main" spid="_x0000_s2072"/>
            </a:ext>
            <a:ext uri="{FF2B5EF4-FFF2-40B4-BE49-F238E27FC236}">
              <a16:creationId xmlns:a16="http://schemas.microsoft.com/office/drawing/2014/main" id="{22ED9417-626F-4A1B-BCA5-75ABFE60A25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1999" name="Drop Down 4" hidden="1">
          <a:extLst>
            <a:ext uri="{63B3BB69-23CF-44E3-9099-C40C66FF867C}">
              <a14:compatExt xmlns:a14="http://schemas.microsoft.com/office/drawing/2010/main" spid="_x0000_s2052"/>
            </a:ext>
            <a:ext uri="{FF2B5EF4-FFF2-40B4-BE49-F238E27FC236}">
              <a16:creationId xmlns:a16="http://schemas.microsoft.com/office/drawing/2014/main" id="{4E367275-B764-4BC3-B87B-C1C350A9AFA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00" name="Drop Down 4" hidden="1">
          <a:extLst>
            <a:ext uri="{63B3BB69-23CF-44E3-9099-C40C66FF867C}">
              <a14:compatExt xmlns:a14="http://schemas.microsoft.com/office/drawing/2010/main" spid="_x0000_s2052"/>
            </a:ext>
            <a:ext uri="{FF2B5EF4-FFF2-40B4-BE49-F238E27FC236}">
              <a16:creationId xmlns:a16="http://schemas.microsoft.com/office/drawing/2014/main" id="{D672C9E9-DD3B-426E-A757-A6E736A9845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01" name="Drop Down 4" hidden="1">
          <a:extLst>
            <a:ext uri="{63B3BB69-23CF-44E3-9099-C40C66FF867C}">
              <a14:compatExt xmlns:a14="http://schemas.microsoft.com/office/drawing/2010/main" spid="_x0000_s2052"/>
            </a:ext>
            <a:ext uri="{FF2B5EF4-FFF2-40B4-BE49-F238E27FC236}">
              <a16:creationId xmlns:a16="http://schemas.microsoft.com/office/drawing/2014/main" id="{52B4DAD7-955C-4760-AA7B-11A33701CF0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02" name="Drop Down 4" hidden="1">
          <a:extLst>
            <a:ext uri="{63B3BB69-23CF-44E3-9099-C40C66FF867C}">
              <a14:compatExt xmlns:a14="http://schemas.microsoft.com/office/drawing/2010/main" spid="_x0000_s2052"/>
            </a:ext>
            <a:ext uri="{FF2B5EF4-FFF2-40B4-BE49-F238E27FC236}">
              <a16:creationId xmlns:a16="http://schemas.microsoft.com/office/drawing/2014/main" id="{6F3E7BEC-12F1-456B-9060-07CBC9A4BAE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03" name="Drop Down 4" hidden="1">
          <a:extLst>
            <a:ext uri="{63B3BB69-23CF-44E3-9099-C40C66FF867C}">
              <a14:compatExt xmlns:a14="http://schemas.microsoft.com/office/drawing/2010/main" spid="_x0000_s2052"/>
            </a:ext>
            <a:ext uri="{FF2B5EF4-FFF2-40B4-BE49-F238E27FC236}">
              <a16:creationId xmlns:a16="http://schemas.microsoft.com/office/drawing/2014/main" id="{3C9E6DB3-1EDF-45F8-A474-8C0A3A13A87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04" name="Drop Down 20" hidden="1">
          <a:extLst>
            <a:ext uri="{63B3BB69-23CF-44E3-9099-C40C66FF867C}">
              <a14:compatExt xmlns:a14="http://schemas.microsoft.com/office/drawing/2010/main" spid="_x0000_s2068"/>
            </a:ext>
            <a:ext uri="{FF2B5EF4-FFF2-40B4-BE49-F238E27FC236}">
              <a16:creationId xmlns:a16="http://schemas.microsoft.com/office/drawing/2014/main" id="{E127551D-25A9-4B94-817C-31E3999800C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05" name="Drop Down 24" hidden="1">
          <a:extLst>
            <a:ext uri="{63B3BB69-23CF-44E3-9099-C40C66FF867C}">
              <a14:compatExt xmlns:a14="http://schemas.microsoft.com/office/drawing/2010/main" spid="_x0000_s2072"/>
            </a:ext>
            <a:ext uri="{FF2B5EF4-FFF2-40B4-BE49-F238E27FC236}">
              <a16:creationId xmlns:a16="http://schemas.microsoft.com/office/drawing/2014/main" id="{A7D9A377-E526-4CEE-BE08-9634FEA29C2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06" name="Drop Down 4" hidden="1">
          <a:extLst>
            <a:ext uri="{63B3BB69-23CF-44E3-9099-C40C66FF867C}">
              <a14:compatExt xmlns:a14="http://schemas.microsoft.com/office/drawing/2010/main" spid="_x0000_s2052"/>
            </a:ext>
            <a:ext uri="{FF2B5EF4-FFF2-40B4-BE49-F238E27FC236}">
              <a16:creationId xmlns:a16="http://schemas.microsoft.com/office/drawing/2014/main" id="{8C1878F9-C041-47BA-9903-0B7EB342EE4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07" name="Drop Down 4" hidden="1">
          <a:extLst>
            <a:ext uri="{63B3BB69-23CF-44E3-9099-C40C66FF867C}">
              <a14:compatExt xmlns:a14="http://schemas.microsoft.com/office/drawing/2010/main" spid="_x0000_s2052"/>
            </a:ext>
            <a:ext uri="{FF2B5EF4-FFF2-40B4-BE49-F238E27FC236}">
              <a16:creationId xmlns:a16="http://schemas.microsoft.com/office/drawing/2014/main" id="{942ED014-788F-4533-AE78-287BC9AB556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08" name="Drop Down 4" hidden="1">
          <a:extLst>
            <a:ext uri="{63B3BB69-23CF-44E3-9099-C40C66FF867C}">
              <a14:compatExt xmlns:a14="http://schemas.microsoft.com/office/drawing/2010/main" spid="_x0000_s2052"/>
            </a:ext>
            <a:ext uri="{FF2B5EF4-FFF2-40B4-BE49-F238E27FC236}">
              <a16:creationId xmlns:a16="http://schemas.microsoft.com/office/drawing/2014/main" id="{A6295433-46E9-424C-B9BE-11D56348989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09" name="Drop Down 4" hidden="1">
          <a:extLst>
            <a:ext uri="{63B3BB69-23CF-44E3-9099-C40C66FF867C}">
              <a14:compatExt xmlns:a14="http://schemas.microsoft.com/office/drawing/2010/main" spid="_x0000_s2052"/>
            </a:ext>
            <a:ext uri="{FF2B5EF4-FFF2-40B4-BE49-F238E27FC236}">
              <a16:creationId xmlns:a16="http://schemas.microsoft.com/office/drawing/2014/main" id="{EF695B23-546F-4E3A-BAAD-BDFF7D17B6E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10" name="Drop Down 4" hidden="1">
          <a:extLst>
            <a:ext uri="{63B3BB69-23CF-44E3-9099-C40C66FF867C}">
              <a14:compatExt xmlns:a14="http://schemas.microsoft.com/office/drawing/2010/main" spid="_x0000_s2052"/>
            </a:ext>
            <a:ext uri="{FF2B5EF4-FFF2-40B4-BE49-F238E27FC236}">
              <a16:creationId xmlns:a16="http://schemas.microsoft.com/office/drawing/2014/main" id="{E95B3955-0ECC-41F1-AF02-A7EEB1EA3E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11" name="Drop Down 20" hidden="1">
          <a:extLst>
            <a:ext uri="{63B3BB69-23CF-44E3-9099-C40C66FF867C}">
              <a14:compatExt xmlns:a14="http://schemas.microsoft.com/office/drawing/2010/main" spid="_x0000_s2068"/>
            </a:ext>
            <a:ext uri="{FF2B5EF4-FFF2-40B4-BE49-F238E27FC236}">
              <a16:creationId xmlns:a16="http://schemas.microsoft.com/office/drawing/2014/main" id="{3DADEB7A-C343-45D7-9E5E-887696B3900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12" name="Drop Down 24" hidden="1">
          <a:extLst>
            <a:ext uri="{63B3BB69-23CF-44E3-9099-C40C66FF867C}">
              <a14:compatExt xmlns:a14="http://schemas.microsoft.com/office/drawing/2010/main" spid="_x0000_s2072"/>
            </a:ext>
            <a:ext uri="{FF2B5EF4-FFF2-40B4-BE49-F238E27FC236}">
              <a16:creationId xmlns:a16="http://schemas.microsoft.com/office/drawing/2014/main" id="{CCF9E380-4482-4243-8C05-B43BBDC2C81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13" name="Drop Down 4" hidden="1">
          <a:extLst>
            <a:ext uri="{63B3BB69-23CF-44E3-9099-C40C66FF867C}">
              <a14:compatExt xmlns:a14="http://schemas.microsoft.com/office/drawing/2010/main" spid="_x0000_s2052"/>
            </a:ext>
            <a:ext uri="{FF2B5EF4-FFF2-40B4-BE49-F238E27FC236}">
              <a16:creationId xmlns:a16="http://schemas.microsoft.com/office/drawing/2014/main" id="{D12A1BE6-61DC-464E-A95C-F87E214205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14" name="Drop Down 4" hidden="1">
          <a:extLst>
            <a:ext uri="{63B3BB69-23CF-44E3-9099-C40C66FF867C}">
              <a14:compatExt xmlns:a14="http://schemas.microsoft.com/office/drawing/2010/main" spid="_x0000_s2052"/>
            </a:ext>
            <a:ext uri="{FF2B5EF4-FFF2-40B4-BE49-F238E27FC236}">
              <a16:creationId xmlns:a16="http://schemas.microsoft.com/office/drawing/2014/main" id="{CA03D8AC-0A90-4174-9AB4-D583FCB4346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15" name="Drop Down 4" hidden="1">
          <a:extLst>
            <a:ext uri="{63B3BB69-23CF-44E3-9099-C40C66FF867C}">
              <a14:compatExt xmlns:a14="http://schemas.microsoft.com/office/drawing/2010/main" spid="_x0000_s2052"/>
            </a:ext>
            <a:ext uri="{FF2B5EF4-FFF2-40B4-BE49-F238E27FC236}">
              <a16:creationId xmlns:a16="http://schemas.microsoft.com/office/drawing/2014/main" id="{AE9B0984-3824-4D03-B453-EA0A49836C8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16" name="Drop Down 4" hidden="1">
          <a:extLst>
            <a:ext uri="{63B3BB69-23CF-44E3-9099-C40C66FF867C}">
              <a14:compatExt xmlns:a14="http://schemas.microsoft.com/office/drawing/2010/main" spid="_x0000_s2052"/>
            </a:ext>
            <a:ext uri="{FF2B5EF4-FFF2-40B4-BE49-F238E27FC236}">
              <a16:creationId xmlns:a16="http://schemas.microsoft.com/office/drawing/2014/main" id="{91A25B9E-30C1-494A-98F3-C6BF73D8CE3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17" name="Drop Down 4" hidden="1">
          <a:extLst>
            <a:ext uri="{63B3BB69-23CF-44E3-9099-C40C66FF867C}">
              <a14:compatExt xmlns:a14="http://schemas.microsoft.com/office/drawing/2010/main" spid="_x0000_s2052"/>
            </a:ext>
            <a:ext uri="{FF2B5EF4-FFF2-40B4-BE49-F238E27FC236}">
              <a16:creationId xmlns:a16="http://schemas.microsoft.com/office/drawing/2014/main" id="{7A6D5EC5-6643-47D3-B3E9-02FB4085126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18" name="Drop Down 20" hidden="1">
          <a:extLst>
            <a:ext uri="{63B3BB69-23CF-44E3-9099-C40C66FF867C}">
              <a14:compatExt xmlns:a14="http://schemas.microsoft.com/office/drawing/2010/main" spid="_x0000_s2068"/>
            </a:ext>
            <a:ext uri="{FF2B5EF4-FFF2-40B4-BE49-F238E27FC236}">
              <a16:creationId xmlns:a16="http://schemas.microsoft.com/office/drawing/2014/main" id="{BCF2B03A-533E-4B74-B594-3375AE38CC7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19" name="Drop Down 24" hidden="1">
          <a:extLst>
            <a:ext uri="{63B3BB69-23CF-44E3-9099-C40C66FF867C}">
              <a14:compatExt xmlns:a14="http://schemas.microsoft.com/office/drawing/2010/main" spid="_x0000_s2072"/>
            </a:ext>
            <a:ext uri="{FF2B5EF4-FFF2-40B4-BE49-F238E27FC236}">
              <a16:creationId xmlns:a16="http://schemas.microsoft.com/office/drawing/2014/main" id="{0365E09A-9D3A-4F47-9FFA-A6FAE081ADC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20" name="Drop Down 4" hidden="1">
          <a:extLst>
            <a:ext uri="{63B3BB69-23CF-44E3-9099-C40C66FF867C}">
              <a14:compatExt xmlns:a14="http://schemas.microsoft.com/office/drawing/2010/main" spid="_x0000_s2052"/>
            </a:ext>
            <a:ext uri="{FF2B5EF4-FFF2-40B4-BE49-F238E27FC236}">
              <a16:creationId xmlns:a16="http://schemas.microsoft.com/office/drawing/2014/main" id="{D76B3716-052A-4926-948E-24925A622EA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21" name="Drop Down 4" hidden="1">
          <a:extLst>
            <a:ext uri="{63B3BB69-23CF-44E3-9099-C40C66FF867C}">
              <a14:compatExt xmlns:a14="http://schemas.microsoft.com/office/drawing/2010/main" spid="_x0000_s2052"/>
            </a:ext>
            <a:ext uri="{FF2B5EF4-FFF2-40B4-BE49-F238E27FC236}">
              <a16:creationId xmlns:a16="http://schemas.microsoft.com/office/drawing/2014/main" id="{7095A304-79A0-411F-B22A-C8D6C5F1D8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22" name="Drop Down 4" hidden="1">
          <a:extLst>
            <a:ext uri="{63B3BB69-23CF-44E3-9099-C40C66FF867C}">
              <a14:compatExt xmlns:a14="http://schemas.microsoft.com/office/drawing/2010/main" spid="_x0000_s2052"/>
            </a:ext>
            <a:ext uri="{FF2B5EF4-FFF2-40B4-BE49-F238E27FC236}">
              <a16:creationId xmlns:a16="http://schemas.microsoft.com/office/drawing/2014/main" id="{4F65952A-9688-4F49-BCAA-ABD52892E50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23" name="Drop Down 4" hidden="1">
          <a:extLst>
            <a:ext uri="{63B3BB69-23CF-44E3-9099-C40C66FF867C}">
              <a14:compatExt xmlns:a14="http://schemas.microsoft.com/office/drawing/2010/main" spid="_x0000_s2052"/>
            </a:ext>
            <a:ext uri="{FF2B5EF4-FFF2-40B4-BE49-F238E27FC236}">
              <a16:creationId xmlns:a16="http://schemas.microsoft.com/office/drawing/2014/main" id="{D07C644D-D1E3-49A6-A580-AE034ED3D62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24" name="Drop Down 4" hidden="1">
          <a:extLst>
            <a:ext uri="{63B3BB69-23CF-44E3-9099-C40C66FF867C}">
              <a14:compatExt xmlns:a14="http://schemas.microsoft.com/office/drawing/2010/main" spid="_x0000_s2052"/>
            </a:ext>
            <a:ext uri="{FF2B5EF4-FFF2-40B4-BE49-F238E27FC236}">
              <a16:creationId xmlns:a16="http://schemas.microsoft.com/office/drawing/2014/main" id="{3D679D9B-F7FE-4B97-BD11-22570DE9D8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25" name="Drop Down 20" hidden="1">
          <a:extLst>
            <a:ext uri="{63B3BB69-23CF-44E3-9099-C40C66FF867C}">
              <a14:compatExt xmlns:a14="http://schemas.microsoft.com/office/drawing/2010/main" spid="_x0000_s2068"/>
            </a:ext>
            <a:ext uri="{FF2B5EF4-FFF2-40B4-BE49-F238E27FC236}">
              <a16:creationId xmlns:a16="http://schemas.microsoft.com/office/drawing/2014/main" id="{D8EE25E6-8419-4958-9503-B56B96DDB59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26" name="Drop Down 24" hidden="1">
          <a:extLst>
            <a:ext uri="{63B3BB69-23CF-44E3-9099-C40C66FF867C}">
              <a14:compatExt xmlns:a14="http://schemas.microsoft.com/office/drawing/2010/main" spid="_x0000_s2072"/>
            </a:ext>
            <a:ext uri="{FF2B5EF4-FFF2-40B4-BE49-F238E27FC236}">
              <a16:creationId xmlns:a16="http://schemas.microsoft.com/office/drawing/2014/main" id="{F0E55B1C-7589-4FEF-A697-EC937C89A81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27" name="Drop Down 4" hidden="1">
          <a:extLst>
            <a:ext uri="{63B3BB69-23CF-44E3-9099-C40C66FF867C}">
              <a14:compatExt xmlns:a14="http://schemas.microsoft.com/office/drawing/2010/main" spid="_x0000_s2052"/>
            </a:ext>
            <a:ext uri="{FF2B5EF4-FFF2-40B4-BE49-F238E27FC236}">
              <a16:creationId xmlns:a16="http://schemas.microsoft.com/office/drawing/2014/main" id="{676D8AD4-D018-46E8-A871-D712EA55D82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28" name="Drop Down 4" hidden="1">
          <a:extLst>
            <a:ext uri="{63B3BB69-23CF-44E3-9099-C40C66FF867C}">
              <a14:compatExt xmlns:a14="http://schemas.microsoft.com/office/drawing/2010/main" spid="_x0000_s2052"/>
            </a:ext>
            <a:ext uri="{FF2B5EF4-FFF2-40B4-BE49-F238E27FC236}">
              <a16:creationId xmlns:a16="http://schemas.microsoft.com/office/drawing/2014/main" id="{13542DEE-F39F-42F9-846F-031C8B7E8A3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29" name="Drop Down 4" hidden="1">
          <a:extLst>
            <a:ext uri="{63B3BB69-23CF-44E3-9099-C40C66FF867C}">
              <a14:compatExt xmlns:a14="http://schemas.microsoft.com/office/drawing/2010/main" spid="_x0000_s2052"/>
            </a:ext>
            <a:ext uri="{FF2B5EF4-FFF2-40B4-BE49-F238E27FC236}">
              <a16:creationId xmlns:a16="http://schemas.microsoft.com/office/drawing/2014/main" id="{8FF9C599-6584-47A2-B5ED-E1F2636AD55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30" name="Drop Down 4" hidden="1">
          <a:extLst>
            <a:ext uri="{63B3BB69-23CF-44E3-9099-C40C66FF867C}">
              <a14:compatExt xmlns:a14="http://schemas.microsoft.com/office/drawing/2010/main" spid="_x0000_s2052"/>
            </a:ext>
            <a:ext uri="{FF2B5EF4-FFF2-40B4-BE49-F238E27FC236}">
              <a16:creationId xmlns:a16="http://schemas.microsoft.com/office/drawing/2014/main" id="{17456080-024F-4A14-8EE5-EFEEA86C2C6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31" name="Drop Down 4" hidden="1">
          <a:extLst>
            <a:ext uri="{63B3BB69-23CF-44E3-9099-C40C66FF867C}">
              <a14:compatExt xmlns:a14="http://schemas.microsoft.com/office/drawing/2010/main" spid="_x0000_s2052"/>
            </a:ext>
            <a:ext uri="{FF2B5EF4-FFF2-40B4-BE49-F238E27FC236}">
              <a16:creationId xmlns:a16="http://schemas.microsoft.com/office/drawing/2014/main" id="{88F439D7-B29C-4B95-AF71-42F6AE00BA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32" name="Drop Down 20" hidden="1">
          <a:extLst>
            <a:ext uri="{63B3BB69-23CF-44E3-9099-C40C66FF867C}">
              <a14:compatExt xmlns:a14="http://schemas.microsoft.com/office/drawing/2010/main" spid="_x0000_s2068"/>
            </a:ext>
            <a:ext uri="{FF2B5EF4-FFF2-40B4-BE49-F238E27FC236}">
              <a16:creationId xmlns:a16="http://schemas.microsoft.com/office/drawing/2014/main" id="{6A473540-AA5B-4E41-8AC3-DBC1348B520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33" name="Drop Down 24" hidden="1">
          <a:extLst>
            <a:ext uri="{63B3BB69-23CF-44E3-9099-C40C66FF867C}">
              <a14:compatExt xmlns:a14="http://schemas.microsoft.com/office/drawing/2010/main" spid="_x0000_s2072"/>
            </a:ext>
            <a:ext uri="{FF2B5EF4-FFF2-40B4-BE49-F238E27FC236}">
              <a16:creationId xmlns:a16="http://schemas.microsoft.com/office/drawing/2014/main" id="{EB5D1ECF-417E-4D62-BA7F-139E4FDD344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34" name="Drop Down 4" hidden="1">
          <a:extLst>
            <a:ext uri="{63B3BB69-23CF-44E3-9099-C40C66FF867C}">
              <a14:compatExt xmlns:a14="http://schemas.microsoft.com/office/drawing/2010/main" spid="_x0000_s2052"/>
            </a:ext>
            <a:ext uri="{FF2B5EF4-FFF2-40B4-BE49-F238E27FC236}">
              <a16:creationId xmlns:a16="http://schemas.microsoft.com/office/drawing/2014/main" id="{B87C0B4E-B9CE-4AE0-828B-C9B303D16ED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35" name="Drop Down 4" hidden="1">
          <a:extLst>
            <a:ext uri="{63B3BB69-23CF-44E3-9099-C40C66FF867C}">
              <a14:compatExt xmlns:a14="http://schemas.microsoft.com/office/drawing/2010/main" spid="_x0000_s2052"/>
            </a:ext>
            <a:ext uri="{FF2B5EF4-FFF2-40B4-BE49-F238E27FC236}">
              <a16:creationId xmlns:a16="http://schemas.microsoft.com/office/drawing/2014/main" id="{31C7AD13-A746-41D7-BDCF-F885B1D10AB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36" name="Drop Down 4" hidden="1">
          <a:extLst>
            <a:ext uri="{63B3BB69-23CF-44E3-9099-C40C66FF867C}">
              <a14:compatExt xmlns:a14="http://schemas.microsoft.com/office/drawing/2010/main" spid="_x0000_s2052"/>
            </a:ext>
            <a:ext uri="{FF2B5EF4-FFF2-40B4-BE49-F238E27FC236}">
              <a16:creationId xmlns:a16="http://schemas.microsoft.com/office/drawing/2014/main" id="{40801CA5-9DC5-4DCE-A2BA-E008C86C0F2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37" name="Drop Down 4" hidden="1">
          <a:extLst>
            <a:ext uri="{63B3BB69-23CF-44E3-9099-C40C66FF867C}">
              <a14:compatExt xmlns:a14="http://schemas.microsoft.com/office/drawing/2010/main" spid="_x0000_s2052"/>
            </a:ext>
            <a:ext uri="{FF2B5EF4-FFF2-40B4-BE49-F238E27FC236}">
              <a16:creationId xmlns:a16="http://schemas.microsoft.com/office/drawing/2014/main" id="{E315BD31-DA77-4520-BC2B-910595B0EDA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38" name="Drop Down 4" hidden="1">
          <a:extLst>
            <a:ext uri="{63B3BB69-23CF-44E3-9099-C40C66FF867C}">
              <a14:compatExt xmlns:a14="http://schemas.microsoft.com/office/drawing/2010/main" spid="_x0000_s2052"/>
            </a:ext>
            <a:ext uri="{FF2B5EF4-FFF2-40B4-BE49-F238E27FC236}">
              <a16:creationId xmlns:a16="http://schemas.microsoft.com/office/drawing/2014/main" id="{BDB86520-DD41-4EE6-91E6-EB8765C3B66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39" name="Drop Down 20" hidden="1">
          <a:extLst>
            <a:ext uri="{63B3BB69-23CF-44E3-9099-C40C66FF867C}">
              <a14:compatExt xmlns:a14="http://schemas.microsoft.com/office/drawing/2010/main" spid="_x0000_s2068"/>
            </a:ext>
            <a:ext uri="{FF2B5EF4-FFF2-40B4-BE49-F238E27FC236}">
              <a16:creationId xmlns:a16="http://schemas.microsoft.com/office/drawing/2014/main" id="{2313A4D2-E139-428F-A1E9-878638E902FC}"/>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40" name="Drop Down 24" hidden="1">
          <a:extLst>
            <a:ext uri="{63B3BB69-23CF-44E3-9099-C40C66FF867C}">
              <a14:compatExt xmlns:a14="http://schemas.microsoft.com/office/drawing/2010/main" spid="_x0000_s2072"/>
            </a:ext>
            <a:ext uri="{FF2B5EF4-FFF2-40B4-BE49-F238E27FC236}">
              <a16:creationId xmlns:a16="http://schemas.microsoft.com/office/drawing/2014/main" id="{10A5EB73-A57C-4054-AFD8-3EB305FEE1E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41" name="Drop Down 4" hidden="1">
          <a:extLst>
            <a:ext uri="{63B3BB69-23CF-44E3-9099-C40C66FF867C}">
              <a14:compatExt xmlns:a14="http://schemas.microsoft.com/office/drawing/2010/main" spid="_x0000_s2052"/>
            </a:ext>
            <a:ext uri="{FF2B5EF4-FFF2-40B4-BE49-F238E27FC236}">
              <a16:creationId xmlns:a16="http://schemas.microsoft.com/office/drawing/2014/main" id="{6D94A792-F808-4AFB-BD1A-7A781E168E6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42" name="Drop Down 4" hidden="1">
          <a:extLst>
            <a:ext uri="{63B3BB69-23CF-44E3-9099-C40C66FF867C}">
              <a14:compatExt xmlns:a14="http://schemas.microsoft.com/office/drawing/2010/main" spid="_x0000_s2052"/>
            </a:ext>
            <a:ext uri="{FF2B5EF4-FFF2-40B4-BE49-F238E27FC236}">
              <a16:creationId xmlns:a16="http://schemas.microsoft.com/office/drawing/2014/main" id="{A2138A40-3CB2-4643-86B0-1CCA1F23C30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43" name="Drop Down 4" hidden="1">
          <a:extLst>
            <a:ext uri="{63B3BB69-23CF-44E3-9099-C40C66FF867C}">
              <a14:compatExt xmlns:a14="http://schemas.microsoft.com/office/drawing/2010/main" spid="_x0000_s2052"/>
            </a:ext>
            <a:ext uri="{FF2B5EF4-FFF2-40B4-BE49-F238E27FC236}">
              <a16:creationId xmlns:a16="http://schemas.microsoft.com/office/drawing/2014/main" id="{89474EF8-1D17-434C-95F1-792DBF40E7A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44" name="Drop Down 4" hidden="1">
          <a:extLst>
            <a:ext uri="{63B3BB69-23CF-44E3-9099-C40C66FF867C}">
              <a14:compatExt xmlns:a14="http://schemas.microsoft.com/office/drawing/2010/main" spid="_x0000_s2052"/>
            </a:ext>
            <a:ext uri="{FF2B5EF4-FFF2-40B4-BE49-F238E27FC236}">
              <a16:creationId xmlns:a16="http://schemas.microsoft.com/office/drawing/2014/main" id="{8507D53F-E772-48B9-BCB4-43A11FF0042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45" name="Drop Down 4" hidden="1">
          <a:extLst>
            <a:ext uri="{63B3BB69-23CF-44E3-9099-C40C66FF867C}">
              <a14:compatExt xmlns:a14="http://schemas.microsoft.com/office/drawing/2010/main" spid="_x0000_s2052"/>
            </a:ext>
            <a:ext uri="{FF2B5EF4-FFF2-40B4-BE49-F238E27FC236}">
              <a16:creationId xmlns:a16="http://schemas.microsoft.com/office/drawing/2014/main" id="{40079200-E625-4EBA-9E63-20E892FE710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46" name="Drop Down 20" hidden="1">
          <a:extLst>
            <a:ext uri="{63B3BB69-23CF-44E3-9099-C40C66FF867C}">
              <a14:compatExt xmlns:a14="http://schemas.microsoft.com/office/drawing/2010/main" spid="_x0000_s2068"/>
            </a:ext>
            <a:ext uri="{FF2B5EF4-FFF2-40B4-BE49-F238E27FC236}">
              <a16:creationId xmlns:a16="http://schemas.microsoft.com/office/drawing/2014/main" id="{EBE4A47D-E4F5-494F-9145-1CFE6310D93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47" name="Drop Down 24" hidden="1">
          <a:extLst>
            <a:ext uri="{63B3BB69-23CF-44E3-9099-C40C66FF867C}">
              <a14:compatExt xmlns:a14="http://schemas.microsoft.com/office/drawing/2010/main" spid="_x0000_s2072"/>
            </a:ext>
            <a:ext uri="{FF2B5EF4-FFF2-40B4-BE49-F238E27FC236}">
              <a16:creationId xmlns:a16="http://schemas.microsoft.com/office/drawing/2014/main" id="{50164894-9960-4175-8D15-09EE4E13622F}"/>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48" name="Drop Down 4" hidden="1">
          <a:extLst>
            <a:ext uri="{63B3BB69-23CF-44E3-9099-C40C66FF867C}">
              <a14:compatExt xmlns:a14="http://schemas.microsoft.com/office/drawing/2010/main" spid="_x0000_s2052"/>
            </a:ext>
            <a:ext uri="{FF2B5EF4-FFF2-40B4-BE49-F238E27FC236}">
              <a16:creationId xmlns:a16="http://schemas.microsoft.com/office/drawing/2014/main" id="{B09A2121-B42C-4031-80C5-10C9674E653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49" name="Drop Down 4" hidden="1">
          <a:extLst>
            <a:ext uri="{63B3BB69-23CF-44E3-9099-C40C66FF867C}">
              <a14:compatExt xmlns:a14="http://schemas.microsoft.com/office/drawing/2010/main" spid="_x0000_s2052"/>
            </a:ext>
            <a:ext uri="{FF2B5EF4-FFF2-40B4-BE49-F238E27FC236}">
              <a16:creationId xmlns:a16="http://schemas.microsoft.com/office/drawing/2014/main" id="{DC4A744F-BF5A-422F-9043-896517C4D21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50" name="Drop Down 4" hidden="1">
          <a:extLst>
            <a:ext uri="{63B3BB69-23CF-44E3-9099-C40C66FF867C}">
              <a14:compatExt xmlns:a14="http://schemas.microsoft.com/office/drawing/2010/main" spid="_x0000_s2052"/>
            </a:ext>
            <a:ext uri="{FF2B5EF4-FFF2-40B4-BE49-F238E27FC236}">
              <a16:creationId xmlns:a16="http://schemas.microsoft.com/office/drawing/2014/main" id="{17F026BC-3D1D-4E0E-9DAA-14ABA50E089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51" name="Drop Down 4" hidden="1">
          <a:extLst>
            <a:ext uri="{63B3BB69-23CF-44E3-9099-C40C66FF867C}">
              <a14:compatExt xmlns:a14="http://schemas.microsoft.com/office/drawing/2010/main" spid="_x0000_s2052"/>
            </a:ext>
            <a:ext uri="{FF2B5EF4-FFF2-40B4-BE49-F238E27FC236}">
              <a16:creationId xmlns:a16="http://schemas.microsoft.com/office/drawing/2014/main" id="{6CFF832C-7C00-4FCB-B657-865B41B7AA4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52" name="Drop Down 4" hidden="1">
          <a:extLst>
            <a:ext uri="{63B3BB69-23CF-44E3-9099-C40C66FF867C}">
              <a14:compatExt xmlns:a14="http://schemas.microsoft.com/office/drawing/2010/main" spid="_x0000_s2052"/>
            </a:ext>
            <a:ext uri="{FF2B5EF4-FFF2-40B4-BE49-F238E27FC236}">
              <a16:creationId xmlns:a16="http://schemas.microsoft.com/office/drawing/2014/main" id="{338FFCD0-D16A-4867-BCE9-5F607062526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53" name="Drop Down 20" hidden="1">
          <a:extLst>
            <a:ext uri="{63B3BB69-23CF-44E3-9099-C40C66FF867C}">
              <a14:compatExt xmlns:a14="http://schemas.microsoft.com/office/drawing/2010/main" spid="_x0000_s2068"/>
            </a:ext>
            <a:ext uri="{FF2B5EF4-FFF2-40B4-BE49-F238E27FC236}">
              <a16:creationId xmlns:a16="http://schemas.microsoft.com/office/drawing/2014/main" id="{B0525F79-C1E0-4757-AA95-5397287D5C1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54" name="Drop Down 24" hidden="1">
          <a:extLst>
            <a:ext uri="{63B3BB69-23CF-44E3-9099-C40C66FF867C}">
              <a14:compatExt xmlns:a14="http://schemas.microsoft.com/office/drawing/2010/main" spid="_x0000_s2072"/>
            </a:ext>
            <a:ext uri="{FF2B5EF4-FFF2-40B4-BE49-F238E27FC236}">
              <a16:creationId xmlns:a16="http://schemas.microsoft.com/office/drawing/2014/main" id="{DE02DC51-4F7A-40CB-AC52-04A3E9DFDC4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55" name="Drop Down 4" hidden="1">
          <a:extLst>
            <a:ext uri="{63B3BB69-23CF-44E3-9099-C40C66FF867C}">
              <a14:compatExt xmlns:a14="http://schemas.microsoft.com/office/drawing/2010/main" spid="_x0000_s2052"/>
            </a:ext>
            <a:ext uri="{FF2B5EF4-FFF2-40B4-BE49-F238E27FC236}">
              <a16:creationId xmlns:a16="http://schemas.microsoft.com/office/drawing/2014/main" id="{096A3C18-B54B-40E1-9206-1072ED34F1A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56" name="Drop Down 4" hidden="1">
          <a:extLst>
            <a:ext uri="{63B3BB69-23CF-44E3-9099-C40C66FF867C}">
              <a14:compatExt xmlns:a14="http://schemas.microsoft.com/office/drawing/2010/main" spid="_x0000_s2052"/>
            </a:ext>
            <a:ext uri="{FF2B5EF4-FFF2-40B4-BE49-F238E27FC236}">
              <a16:creationId xmlns:a16="http://schemas.microsoft.com/office/drawing/2014/main" id="{ABBF1011-AFBD-45DE-8A36-2ADAF40C0CD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57" name="Drop Down 4" hidden="1">
          <a:extLst>
            <a:ext uri="{63B3BB69-23CF-44E3-9099-C40C66FF867C}">
              <a14:compatExt xmlns:a14="http://schemas.microsoft.com/office/drawing/2010/main" spid="_x0000_s2052"/>
            </a:ext>
            <a:ext uri="{FF2B5EF4-FFF2-40B4-BE49-F238E27FC236}">
              <a16:creationId xmlns:a16="http://schemas.microsoft.com/office/drawing/2014/main" id="{7CB56A4A-51E7-4937-B942-0722A2F1041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58" name="Drop Down 4" hidden="1">
          <a:extLst>
            <a:ext uri="{63B3BB69-23CF-44E3-9099-C40C66FF867C}">
              <a14:compatExt xmlns:a14="http://schemas.microsoft.com/office/drawing/2010/main" spid="_x0000_s2052"/>
            </a:ext>
            <a:ext uri="{FF2B5EF4-FFF2-40B4-BE49-F238E27FC236}">
              <a16:creationId xmlns:a16="http://schemas.microsoft.com/office/drawing/2014/main" id="{F8A8FA81-3BB7-4E66-B639-F8B47FCA8CF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59" name="Drop Down 4" hidden="1">
          <a:extLst>
            <a:ext uri="{63B3BB69-23CF-44E3-9099-C40C66FF867C}">
              <a14:compatExt xmlns:a14="http://schemas.microsoft.com/office/drawing/2010/main" spid="_x0000_s2052"/>
            </a:ext>
            <a:ext uri="{FF2B5EF4-FFF2-40B4-BE49-F238E27FC236}">
              <a16:creationId xmlns:a16="http://schemas.microsoft.com/office/drawing/2014/main" id="{F23DCAD6-93DA-4C4F-9DD4-FDF65879DBE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60" name="Drop Down 20" hidden="1">
          <a:extLst>
            <a:ext uri="{63B3BB69-23CF-44E3-9099-C40C66FF867C}">
              <a14:compatExt xmlns:a14="http://schemas.microsoft.com/office/drawing/2010/main" spid="_x0000_s2068"/>
            </a:ext>
            <a:ext uri="{FF2B5EF4-FFF2-40B4-BE49-F238E27FC236}">
              <a16:creationId xmlns:a16="http://schemas.microsoft.com/office/drawing/2014/main" id="{A3B93590-04E8-4431-AE40-CC6DAEE076B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61" name="Drop Down 24" hidden="1">
          <a:extLst>
            <a:ext uri="{63B3BB69-23CF-44E3-9099-C40C66FF867C}">
              <a14:compatExt xmlns:a14="http://schemas.microsoft.com/office/drawing/2010/main" spid="_x0000_s2072"/>
            </a:ext>
            <a:ext uri="{FF2B5EF4-FFF2-40B4-BE49-F238E27FC236}">
              <a16:creationId xmlns:a16="http://schemas.microsoft.com/office/drawing/2014/main" id="{90931A2A-46A4-4CEF-BE1B-408F18C1094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62" name="Drop Down 4" hidden="1">
          <a:extLst>
            <a:ext uri="{63B3BB69-23CF-44E3-9099-C40C66FF867C}">
              <a14:compatExt xmlns:a14="http://schemas.microsoft.com/office/drawing/2010/main" spid="_x0000_s2052"/>
            </a:ext>
            <a:ext uri="{FF2B5EF4-FFF2-40B4-BE49-F238E27FC236}">
              <a16:creationId xmlns:a16="http://schemas.microsoft.com/office/drawing/2014/main" id="{0CE9D23E-18CF-4781-9433-98EA45F3A5C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63" name="Drop Down 4" hidden="1">
          <a:extLst>
            <a:ext uri="{63B3BB69-23CF-44E3-9099-C40C66FF867C}">
              <a14:compatExt xmlns:a14="http://schemas.microsoft.com/office/drawing/2010/main" spid="_x0000_s2052"/>
            </a:ext>
            <a:ext uri="{FF2B5EF4-FFF2-40B4-BE49-F238E27FC236}">
              <a16:creationId xmlns:a16="http://schemas.microsoft.com/office/drawing/2014/main" id="{CD76D1BE-E590-4483-8F9C-70C696EE8A8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64" name="Drop Down 4" hidden="1">
          <a:extLst>
            <a:ext uri="{63B3BB69-23CF-44E3-9099-C40C66FF867C}">
              <a14:compatExt xmlns:a14="http://schemas.microsoft.com/office/drawing/2010/main" spid="_x0000_s2052"/>
            </a:ext>
            <a:ext uri="{FF2B5EF4-FFF2-40B4-BE49-F238E27FC236}">
              <a16:creationId xmlns:a16="http://schemas.microsoft.com/office/drawing/2014/main" id="{96E1AC12-169A-4F98-9C53-762A619EA36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65" name="Drop Down 4" hidden="1">
          <a:extLst>
            <a:ext uri="{63B3BB69-23CF-44E3-9099-C40C66FF867C}">
              <a14:compatExt xmlns:a14="http://schemas.microsoft.com/office/drawing/2010/main" spid="_x0000_s2052"/>
            </a:ext>
            <a:ext uri="{FF2B5EF4-FFF2-40B4-BE49-F238E27FC236}">
              <a16:creationId xmlns:a16="http://schemas.microsoft.com/office/drawing/2014/main" id="{043E57F1-5809-4E91-A383-A733E15CDFF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66" name="Drop Down 4" hidden="1">
          <a:extLst>
            <a:ext uri="{63B3BB69-23CF-44E3-9099-C40C66FF867C}">
              <a14:compatExt xmlns:a14="http://schemas.microsoft.com/office/drawing/2010/main" spid="_x0000_s2052"/>
            </a:ext>
            <a:ext uri="{FF2B5EF4-FFF2-40B4-BE49-F238E27FC236}">
              <a16:creationId xmlns:a16="http://schemas.microsoft.com/office/drawing/2014/main" id="{DF54459D-7AE2-47F2-A794-DFD613201C4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67" name="Drop Down 20" hidden="1">
          <a:extLst>
            <a:ext uri="{63B3BB69-23CF-44E3-9099-C40C66FF867C}">
              <a14:compatExt xmlns:a14="http://schemas.microsoft.com/office/drawing/2010/main" spid="_x0000_s2068"/>
            </a:ext>
            <a:ext uri="{FF2B5EF4-FFF2-40B4-BE49-F238E27FC236}">
              <a16:creationId xmlns:a16="http://schemas.microsoft.com/office/drawing/2014/main" id="{81DCB909-2A4A-43E2-A664-9F49AA24C22F}"/>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68" name="Drop Down 24" hidden="1">
          <a:extLst>
            <a:ext uri="{63B3BB69-23CF-44E3-9099-C40C66FF867C}">
              <a14:compatExt xmlns:a14="http://schemas.microsoft.com/office/drawing/2010/main" spid="_x0000_s2072"/>
            </a:ext>
            <a:ext uri="{FF2B5EF4-FFF2-40B4-BE49-F238E27FC236}">
              <a16:creationId xmlns:a16="http://schemas.microsoft.com/office/drawing/2014/main" id="{11CF4B4D-A34F-433B-9D56-08081A7D8AB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69" name="Drop Down 4" hidden="1">
          <a:extLst>
            <a:ext uri="{63B3BB69-23CF-44E3-9099-C40C66FF867C}">
              <a14:compatExt xmlns:a14="http://schemas.microsoft.com/office/drawing/2010/main" spid="_x0000_s2052"/>
            </a:ext>
            <a:ext uri="{FF2B5EF4-FFF2-40B4-BE49-F238E27FC236}">
              <a16:creationId xmlns:a16="http://schemas.microsoft.com/office/drawing/2014/main" id="{F85152C7-EC79-4C80-9F73-1A631898A35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70" name="Drop Down 4" hidden="1">
          <a:extLst>
            <a:ext uri="{63B3BB69-23CF-44E3-9099-C40C66FF867C}">
              <a14:compatExt xmlns:a14="http://schemas.microsoft.com/office/drawing/2010/main" spid="_x0000_s2052"/>
            </a:ext>
            <a:ext uri="{FF2B5EF4-FFF2-40B4-BE49-F238E27FC236}">
              <a16:creationId xmlns:a16="http://schemas.microsoft.com/office/drawing/2014/main" id="{9CFFFBC1-B001-43A7-A1B1-E0CC27BF941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71" name="Drop Down 4" hidden="1">
          <a:extLst>
            <a:ext uri="{63B3BB69-23CF-44E3-9099-C40C66FF867C}">
              <a14:compatExt xmlns:a14="http://schemas.microsoft.com/office/drawing/2010/main" spid="_x0000_s2052"/>
            </a:ext>
            <a:ext uri="{FF2B5EF4-FFF2-40B4-BE49-F238E27FC236}">
              <a16:creationId xmlns:a16="http://schemas.microsoft.com/office/drawing/2014/main" id="{2A6C6702-994E-4C9E-B3FF-0EC1F401933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72" name="Drop Down 4" hidden="1">
          <a:extLst>
            <a:ext uri="{63B3BB69-23CF-44E3-9099-C40C66FF867C}">
              <a14:compatExt xmlns:a14="http://schemas.microsoft.com/office/drawing/2010/main" spid="_x0000_s2052"/>
            </a:ext>
            <a:ext uri="{FF2B5EF4-FFF2-40B4-BE49-F238E27FC236}">
              <a16:creationId xmlns:a16="http://schemas.microsoft.com/office/drawing/2014/main" id="{A540991D-6B65-43FA-9D19-9A51D5113AE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73" name="Drop Down 4" hidden="1">
          <a:extLst>
            <a:ext uri="{63B3BB69-23CF-44E3-9099-C40C66FF867C}">
              <a14:compatExt xmlns:a14="http://schemas.microsoft.com/office/drawing/2010/main" spid="_x0000_s2052"/>
            </a:ext>
            <a:ext uri="{FF2B5EF4-FFF2-40B4-BE49-F238E27FC236}">
              <a16:creationId xmlns:a16="http://schemas.microsoft.com/office/drawing/2014/main" id="{0CDCD8AA-CEA9-4233-B941-6A612003F11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74" name="Drop Down 20" hidden="1">
          <a:extLst>
            <a:ext uri="{63B3BB69-23CF-44E3-9099-C40C66FF867C}">
              <a14:compatExt xmlns:a14="http://schemas.microsoft.com/office/drawing/2010/main" spid="_x0000_s2068"/>
            </a:ext>
            <a:ext uri="{FF2B5EF4-FFF2-40B4-BE49-F238E27FC236}">
              <a16:creationId xmlns:a16="http://schemas.microsoft.com/office/drawing/2014/main" id="{40F2E500-BDCB-4EE1-9B31-54571F91544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75" name="Drop Down 24" hidden="1">
          <a:extLst>
            <a:ext uri="{63B3BB69-23CF-44E3-9099-C40C66FF867C}">
              <a14:compatExt xmlns:a14="http://schemas.microsoft.com/office/drawing/2010/main" spid="_x0000_s2072"/>
            </a:ext>
            <a:ext uri="{FF2B5EF4-FFF2-40B4-BE49-F238E27FC236}">
              <a16:creationId xmlns:a16="http://schemas.microsoft.com/office/drawing/2014/main" id="{6E3FCA0D-0681-47B9-BCF0-611DA5BA6CD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76" name="Drop Down 4" hidden="1">
          <a:extLst>
            <a:ext uri="{63B3BB69-23CF-44E3-9099-C40C66FF867C}">
              <a14:compatExt xmlns:a14="http://schemas.microsoft.com/office/drawing/2010/main" spid="_x0000_s2052"/>
            </a:ext>
            <a:ext uri="{FF2B5EF4-FFF2-40B4-BE49-F238E27FC236}">
              <a16:creationId xmlns:a16="http://schemas.microsoft.com/office/drawing/2014/main" id="{7A37F3F4-230D-48CA-A360-33286BDE2BF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77" name="Drop Down 4" hidden="1">
          <a:extLst>
            <a:ext uri="{63B3BB69-23CF-44E3-9099-C40C66FF867C}">
              <a14:compatExt xmlns:a14="http://schemas.microsoft.com/office/drawing/2010/main" spid="_x0000_s2052"/>
            </a:ext>
            <a:ext uri="{FF2B5EF4-FFF2-40B4-BE49-F238E27FC236}">
              <a16:creationId xmlns:a16="http://schemas.microsoft.com/office/drawing/2014/main" id="{28FA5BAF-B403-4F50-ADFD-8881256B9F5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78" name="Drop Down 4" hidden="1">
          <a:extLst>
            <a:ext uri="{63B3BB69-23CF-44E3-9099-C40C66FF867C}">
              <a14:compatExt xmlns:a14="http://schemas.microsoft.com/office/drawing/2010/main" spid="_x0000_s2052"/>
            </a:ext>
            <a:ext uri="{FF2B5EF4-FFF2-40B4-BE49-F238E27FC236}">
              <a16:creationId xmlns:a16="http://schemas.microsoft.com/office/drawing/2014/main" id="{28291AC4-260A-4802-ADF3-FDA7F00A3F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79" name="Drop Down 4" hidden="1">
          <a:extLst>
            <a:ext uri="{63B3BB69-23CF-44E3-9099-C40C66FF867C}">
              <a14:compatExt xmlns:a14="http://schemas.microsoft.com/office/drawing/2010/main" spid="_x0000_s2052"/>
            </a:ext>
            <a:ext uri="{FF2B5EF4-FFF2-40B4-BE49-F238E27FC236}">
              <a16:creationId xmlns:a16="http://schemas.microsoft.com/office/drawing/2014/main" id="{8E4C2395-22E7-40E4-A803-8D406624DCE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80" name="Drop Down 4" hidden="1">
          <a:extLst>
            <a:ext uri="{63B3BB69-23CF-44E3-9099-C40C66FF867C}">
              <a14:compatExt xmlns:a14="http://schemas.microsoft.com/office/drawing/2010/main" spid="_x0000_s2052"/>
            </a:ext>
            <a:ext uri="{FF2B5EF4-FFF2-40B4-BE49-F238E27FC236}">
              <a16:creationId xmlns:a16="http://schemas.microsoft.com/office/drawing/2014/main" id="{F55D03C2-7344-4160-A918-83CF6F25815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81" name="Drop Down 20" hidden="1">
          <a:extLst>
            <a:ext uri="{63B3BB69-23CF-44E3-9099-C40C66FF867C}">
              <a14:compatExt xmlns:a14="http://schemas.microsoft.com/office/drawing/2010/main" spid="_x0000_s2068"/>
            </a:ext>
            <a:ext uri="{FF2B5EF4-FFF2-40B4-BE49-F238E27FC236}">
              <a16:creationId xmlns:a16="http://schemas.microsoft.com/office/drawing/2014/main" id="{244EC85B-5179-4305-9915-145068A63CD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82" name="Drop Down 24" hidden="1">
          <a:extLst>
            <a:ext uri="{63B3BB69-23CF-44E3-9099-C40C66FF867C}">
              <a14:compatExt xmlns:a14="http://schemas.microsoft.com/office/drawing/2010/main" spid="_x0000_s2072"/>
            </a:ext>
            <a:ext uri="{FF2B5EF4-FFF2-40B4-BE49-F238E27FC236}">
              <a16:creationId xmlns:a16="http://schemas.microsoft.com/office/drawing/2014/main" id="{888A0BA2-31E8-479D-AAEC-F56F4C86022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83" name="Drop Down 4" hidden="1">
          <a:extLst>
            <a:ext uri="{63B3BB69-23CF-44E3-9099-C40C66FF867C}">
              <a14:compatExt xmlns:a14="http://schemas.microsoft.com/office/drawing/2010/main" spid="_x0000_s2052"/>
            </a:ext>
            <a:ext uri="{FF2B5EF4-FFF2-40B4-BE49-F238E27FC236}">
              <a16:creationId xmlns:a16="http://schemas.microsoft.com/office/drawing/2014/main" id="{57E67A84-B3F1-48E8-BE9B-3822ABFB2C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84" name="Drop Down 4" hidden="1">
          <a:extLst>
            <a:ext uri="{63B3BB69-23CF-44E3-9099-C40C66FF867C}">
              <a14:compatExt xmlns:a14="http://schemas.microsoft.com/office/drawing/2010/main" spid="_x0000_s2052"/>
            </a:ext>
            <a:ext uri="{FF2B5EF4-FFF2-40B4-BE49-F238E27FC236}">
              <a16:creationId xmlns:a16="http://schemas.microsoft.com/office/drawing/2014/main" id="{F0B87559-1994-4CAA-AB68-DA2A99734CF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85" name="Drop Down 4" hidden="1">
          <a:extLst>
            <a:ext uri="{63B3BB69-23CF-44E3-9099-C40C66FF867C}">
              <a14:compatExt xmlns:a14="http://schemas.microsoft.com/office/drawing/2010/main" spid="_x0000_s2052"/>
            </a:ext>
            <a:ext uri="{FF2B5EF4-FFF2-40B4-BE49-F238E27FC236}">
              <a16:creationId xmlns:a16="http://schemas.microsoft.com/office/drawing/2014/main" id="{CCE9B5F9-5EB0-42F9-877B-46694623441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86" name="Drop Down 4" hidden="1">
          <a:extLst>
            <a:ext uri="{63B3BB69-23CF-44E3-9099-C40C66FF867C}">
              <a14:compatExt xmlns:a14="http://schemas.microsoft.com/office/drawing/2010/main" spid="_x0000_s2052"/>
            </a:ext>
            <a:ext uri="{FF2B5EF4-FFF2-40B4-BE49-F238E27FC236}">
              <a16:creationId xmlns:a16="http://schemas.microsoft.com/office/drawing/2014/main" id="{61323E29-B7F3-42B0-98CC-295700BF5270}"/>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87" name="Drop Down 4" hidden="1">
          <a:extLst>
            <a:ext uri="{63B3BB69-23CF-44E3-9099-C40C66FF867C}">
              <a14:compatExt xmlns:a14="http://schemas.microsoft.com/office/drawing/2010/main" spid="_x0000_s2052"/>
            </a:ext>
            <a:ext uri="{FF2B5EF4-FFF2-40B4-BE49-F238E27FC236}">
              <a16:creationId xmlns:a16="http://schemas.microsoft.com/office/drawing/2014/main" id="{45297A2B-EC75-49C1-997D-E9F15DD2628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88" name="Drop Down 20" hidden="1">
          <a:extLst>
            <a:ext uri="{63B3BB69-23CF-44E3-9099-C40C66FF867C}">
              <a14:compatExt xmlns:a14="http://schemas.microsoft.com/office/drawing/2010/main" spid="_x0000_s2068"/>
            </a:ext>
            <a:ext uri="{FF2B5EF4-FFF2-40B4-BE49-F238E27FC236}">
              <a16:creationId xmlns:a16="http://schemas.microsoft.com/office/drawing/2014/main" id="{C6ACCB47-C2FF-430B-B750-EA7BA503BBE9}"/>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89" name="Drop Down 24" hidden="1">
          <a:extLst>
            <a:ext uri="{63B3BB69-23CF-44E3-9099-C40C66FF867C}">
              <a14:compatExt xmlns:a14="http://schemas.microsoft.com/office/drawing/2010/main" spid="_x0000_s2072"/>
            </a:ext>
            <a:ext uri="{FF2B5EF4-FFF2-40B4-BE49-F238E27FC236}">
              <a16:creationId xmlns:a16="http://schemas.microsoft.com/office/drawing/2014/main" id="{5AF65BC8-DFDB-45FF-BC03-4F57AD3323C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90" name="Drop Down 4" hidden="1">
          <a:extLst>
            <a:ext uri="{63B3BB69-23CF-44E3-9099-C40C66FF867C}">
              <a14:compatExt xmlns:a14="http://schemas.microsoft.com/office/drawing/2010/main" spid="_x0000_s2052"/>
            </a:ext>
            <a:ext uri="{FF2B5EF4-FFF2-40B4-BE49-F238E27FC236}">
              <a16:creationId xmlns:a16="http://schemas.microsoft.com/office/drawing/2014/main" id="{2E3ED642-AFA7-49CA-BCBE-988869DAD50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91" name="Drop Down 4" hidden="1">
          <a:extLst>
            <a:ext uri="{63B3BB69-23CF-44E3-9099-C40C66FF867C}">
              <a14:compatExt xmlns:a14="http://schemas.microsoft.com/office/drawing/2010/main" spid="_x0000_s2052"/>
            </a:ext>
            <a:ext uri="{FF2B5EF4-FFF2-40B4-BE49-F238E27FC236}">
              <a16:creationId xmlns:a16="http://schemas.microsoft.com/office/drawing/2014/main" id="{D52F93EA-4B71-48AB-90F4-FD5905DC2B3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92" name="Drop Down 4" hidden="1">
          <a:extLst>
            <a:ext uri="{63B3BB69-23CF-44E3-9099-C40C66FF867C}">
              <a14:compatExt xmlns:a14="http://schemas.microsoft.com/office/drawing/2010/main" spid="_x0000_s2052"/>
            </a:ext>
            <a:ext uri="{FF2B5EF4-FFF2-40B4-BE49-F238E27FC236}">
              <a16:creationId xmlns:a16="http://schemas.microsoft.com/office/drawing/2014/main" id="{417266BD-1CE6-4C3C-A3DD-6FCD443CBA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93" name="Drop Down 4" hidden="1">
          <a:extLst>
            <a:ext uri="{63B3BB69-23CF-44E3-9099-C40C66FF867C}">
              <a14:compatExt xmlns:a14="http://schemas.microsoft.com/office/drawing/2010/main" spid="_x0000_s2052"/>
            </a:ext>
            <a:ext uri="{FF2B5EF4-FFF2-40B4-BE49-F238E27FC236}">
              <a16:creationId xmlns:a16="http://schemas.microsoft.com/office/drawing/2014/main" id="{59CB3E79-ED2C-4C98-AC38-9F869187D83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94" name="Drop Down 4" hidden="1">
          <a:extLst>
            <a:ext uri="{63B3BB69-23CF-44E3-9099-C40C66FF867C}">
              <a14:compatExt xmlns:a14="http://schemas.microsoft.com/office/drawing/2010/main" spid="_x0000_s2052"/>
            </a:ext>
            <a:ext uri="{FF2B5EF4-FFF2-40B4-BE49-F238E27FC236}">
              <a16:creationId xmlns:a16="http://schemas.microsoft.com/office/drawing/2014/main" id="{98918F12-A761-45AA-9057-892C459B971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095" name="Drop Down 20" hidden="1">
          <a:extLst>
            <a:ext uri="{63B3BB69-23CF-44E3-9099-C40C66FF867C}">
              <a14:compatExt xmlns:a14="http://schemas.microsoft.com/office/drawing/2010/main" spid="_x0000_s2068"/>
            </a:ext>
            <a:ext uri="{FF2B5EF4-FFF2-40B4-BE49-F238E27FC236}">
              <a16:creationId xmlns:a16="http://schemas.microsoft.com/office/drawing/2014/main" id="{4A6864E7-A149-41F8-BFF0-5E1F58C3A74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096" name="Drop Down 24" hidden="1">
          <a:extLst>
            <a:ext uri="{63B3BB69-23CF-44E3-9099-C40C66FF867C}">
              <a14:compatExt xmlns:a14="http://schemas.microsoft.com/office/drawing/2010/main" spid="_x0000_s2072"/>
            </a:ext>
            <a:ext uri="{FF2B5EF4-FFF2-40B4-BE49-F238E27FC236}">
              <a16:creationId xmlns:a16="http://schemas.microsoft.com/office/drawing/2014/main" id="{4F088B35-14E2-4D9E-8D09-F3C0F967254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97" name="Drop Down 4" hidden="1">
          <a:extLst>
            <a:ext uri="{63B3BB69-23CF-44E3-9099-C40C66FF867C}">
              <a14:compatExt xmlns:a14="http://schemas.microsoft.com/office/drawing/2010/main" spid="_x0000_s2052"/>
            </a:ext>
            <a:ext uri="{FF2B5EF4-FFF2-40B4-BE49-F238E27FC236}">
              <a16:creationId xmlns:a16="http://schemas.microsoft.com/office/drawing/2014/main" id="{8F794D63-BF78-4395-9BEB-B6DDB4E0AD2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098" name="Drop Down 4" hidden="1">
          <a:extLst>
            <a:ext uri="{63B3BB69-23CF-44E3-9099-C40C66FF867C}">
              <a14:compatExt xmlns:a14="http://schemas.microsoft.com/office/drawing/2010/main" spid="_x0000_s2052"/>
            </a:ext>
            <a:ext uri="{FF2B5EF4-FFF2-40B4-BE49-F238E27FC236}">
              <a16:creationId xmlns:a16="http://schemas.microsoft.com/office/drawing/2014/main" id="{EE46A8CD-6CF3-43E7-9003-1C3B7A4593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099" name="Drop Down 4" hidden="1">
          <a:extLst>
            <a:ext uri="{63B3BB69-23CF-44E3-9099-C40C66FF867C}">
              <a14:compatExt xmlns:a14="http://schemas.microsoft.com/office/drawing/2010/main" spid="_x0000_s2052"/>
            </a:ext>
            <a:ext uri="{FF2B5EF4-FFF2-40B4-BE49-F238E27FC236}">
              <a16:creationId xmlns:a16="http://schemas.microsoft.com/office/drawing/2014/main" id="{A3D3F444-6708-41A9-AC7A-943F989F5D7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00" name="Drop Down 4" hidden="1">
          <a:extLst>
            <a:ext uri="{63B3BB69-23CF-44E3-9099-C40C66FF867C}">
              <a14:compatExt xmlns:a14="http://schemas.microsoft.com/office/drawing/2010/main" spid="_x0000_s2052"/>
            </a:ext>
            <a:ext uri="{FF2B5EF4-FFF2-40B4-BE49-F238E27FC236}">
              <a16:creationId xmlns:a16="http://schemas.microsoft.com/office/drawing/2014/main" id="{7F055074-FD70-4475-99ED-FB0180B03F0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01" name="Drop Down 4" hidden="1">
          <a:extLst>
            <a:ext uri="{63B3BB69-23CF-44E3-9099-C40C66FF867C}">
              <a14:compatExt xmlns:a14="http://schemas.microsoft.com/office/drawing/2010/main" spid="_x0000_s2052"/>
            </a:ext>
            <a:ext uri="{FF2B5EF4-FFF2-40B4-BE49-F238E27FC236}">
              <a16:creationId xmlns:a16="http://schemas.microsoft.com/office/drawing/2014/main" id="{95EEADB7-0ACE-4E8D-9B3E-B1E96F6942B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02" name="Drop Down 20" hidden="1">
          <a:extLst>
            <a:ext uri="{63B3BB69-23CF-44E3-9099-C40C66FF867C}">
              <a14:compatExt xmlns:a14="http://schemas.microsoft.com/office/drawing/2010/main" spid="_x0000_s2068"/>
            </a:ext>
            <a:ext uri="{FF2B5EF4-FFF2-40B4-BE49-F238E27FC236}">
              <a16:creationId xmlns:a16="http://schemas.microsoft.com/office/drawing/2014/main" id="{824AA392-8076-4BCD-8060-20409942B88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03" name="Drop Down 24" hidden="1">
          <a:extLst>
            <a:ext uri="{63B3BB69-23CF-44E3-9099-C40C66FF867C}">
              <a14:compatExt xmlns:a14="http://schemas.microsoft.com/office/drawing/2010/main" spid="_x0000_s2072"/>
            </a:ext>
            <a:ext uri="{FF2B5EF4-FFF2-40B4-BE49-F238E27FC236}">
              <a16:creationId xmlns:a16="http://schemas.microsoft.com/office/drawing/2014/main" id="{DEB26866-E07A-462B-AB1A-340E5048C41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04" name="Drop Down 4" hidden="1">
          <a:extLst>
            <a:ext uri="{63B3BB69-23CF-44E3-9099-C40C66FF867C}">
              <a14:compatExt xmlns:a14="http://schemas.microsoft.com/office/drawing/2010/main" spid="_x0000_s2052"/>
            </a:ext>
            <a:ext uri="{FF2B5EF4-FFF2-40B4-BE49-F238E27FC236}">
              <a16:creationId xmlns:a16="http://schemas.microsoft.com/office/drawing/2014/main" id="{122B67D1-4723-47B7-83C5-37EA76F7736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05" name="Drop Down 4" hidden="1">
          <a:extLst>
            <a:ext uri="{63B3BB69-23CF-44E3-9099-C40C66FF867C}">
              <a14:compatExt xmlns:a14="http://schemas.microsoft.com/office/drawing/2010/main" spid="_x0000_s2052"/>
            </a:ext>
            <a:ext uri="{FF2B5EF4-FFF2-40B4-BE49-F238E27FC236}">
              <a16:creationId xmlns:a16="http://schemas.microsoft.com/office/drawing/2014/main" id="{9DA0EF10-811A-48C9-ABAC-3C15095EE26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06" name="Drop Down 4" hidden="1">
          <a:extLst>
            <a:ext uri="{63B3BB69-23CF-44E3-9099-C40C66FF867C}">
              <a14:compatExt xmlns:a14="http://schemas.microsoft.com/office/drawing/2010/main" spid="_x0000_s2052"/>
            </a:ext>
            <a:ext uri="{FF2B5EF4-FFF2-40B4-BE49-F238E27FC236}">
              <a16:creationId xmlns:a16="http://schemas.microsoft.com/office/drawing/2014/main" id="{D20880D3-C45C-4C24-A61F-50F163038FA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07" name="Drop Down 4" hidden="1">
          <a:extLst>
            <a:ext uri="{63B3BB69-23CF-44E3-9099-C40C66FF867C}">
              <a14:compatExt xmlns:a14="http://schemas.microsoft.com/office/drawing/2010/main" spid="_x0000_s2052"/>
            </a:ext>
            <a:ext uri="{FF2B5EF4-FFF2-40B4-BE49-F238E27FC236}">
              <a16:creationId xmlns:a16="http://schemas.microsoft.com/office/drawing/2014/main" id="{AA9647D3-BAC7-4579-81A2-6DC77D51643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08" name="Drop Down 4" hidden="1">
          <a:extLst>
            <a:ext uri="{63B3BB69-23CF-44E3-9099-C40C66FF867C}">
              <a14:compatExt xmlns:a14="http://schemas.microsoft.com/office/drawing/2010/main" spid="_x0000_s2052"/>
            </a:ext>
            <a:ext uri="{FF2B5EF4-FFF2-40B4-BE49-F238E27FC236}">
              <a16:creationId xmlns:a16="http://schemas.microsoft.com/office/drawing/2014/main" id="{427203C8-29A3-4130-B4EA-ABF090DE2BE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09" name="Drop Down 20" hidden="1">
          <a:extLst>
            <a:ext uri="{63B3BB69-23CF-44E3-9099-C40C66FF867C}">
              <a14:compatExt xmlns:a14="http://schemas.microsoft.com/office/drawing/2010/main" spid="_x0000_s2068"/>
            </a:ext>
            <a:ext uri="{FF2B5EF4-FFF2-40B4-BE49-F238E27FC236}">
              <a16:creationId xmlns:a16="http://schemas.microsoft.com/office/drawing/2014/main" id="{276E1120-BF26-4B6D-9AB3-26C7DF2B9B2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10" name="Drop Down 24" hidden="1">
          <a:extLst>
            <a:ext uri="{63B3BB69-23CF-44E3-9099-C40C66FF867C}">
              <a14:compatExt xmlns:a14="http://schemas.microsoft.com/office/drawing/2010/main" spid="_x0000_s2072"/>
            </a:ext>
            <a:ext uri="{FF2B5EF4-FFF2-40B4-BE49-F238E27FC236}">
              <a16:creationId xmlns:a16="http://schemas.microsoft.com/office/drawing/2014/main" id="{6BE8E119-FF21-4B0D-A5F8-C4651BF16B5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11" name="Drop Down 4" hidden="1">
          <a:extLst>
            <a:ext uri="{63B3BB69-23CF-44E3-9099-C40C66FF867C}">
              <a14:compatExt xmlns:a14="http://schemas.microsoft.com/office/drawing/2010/main" spid="_x0000_s2052"/>
            </a:ext>
            <a:ext uri="{FF2B5EF4-FFF2-40B4-BE49-F238E27FC236}">
              <a16:creationId xmlns:a16="http://schemas.microsoft.com/office/drawing/2014/main" id="{42628958-A8E1-42EB-9ABB-86092C44C21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12" name="Drop Down 4" hidden="1">
          <a:extLst>
            <a:ext uri="{63B3BB69-23CF-44E3-9099-C40C66FF867C}">
              <a14:compatExt xmlns:a14="http://schemas.microsoft.com/office/drawing/2010/main" spid="_x0000_s2052"/>
            </a:ext>
            <a:ext uri="{FF2B5EF4-FFF2-40B4-BE49-F238E27FC236}">
              <a16:creationId xmlns:a16="http://schemas.microsoft.com/office/drawing/2014/main" id="{C60D047F-E846-4D57-AC5F-4AD708AFD02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13" name="Drop Down 4" hidden="1">
          <a:extLst>
            <a:ext uri="{63B3BB69-23CF-44E3-9099-C40C66FF867C}">
              <a14:compatExt xmlns:a14="http://schemas.microsoft.com/office/drawing/2010/main" spid="_x0000_s2052"/>
            </a:ext>
            <a:ext uri="{FF2B5EF4-FFF2-40B4-BE49-F238E27FC236}">
              <a16:creationId xmlns:a16="http://schemas.microsoft.com/office/drawing/2014/main" id="{0A3BFD59-54FB-4589-99A1-1ACBD97E9CD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14" name="Drop Down 4" hidden="1">
          <a:extLst>
            <a:ext uri="{63B3BB69-23CF-44E3-9099-C40C66FF867C}">
              <a14:compatExt xmlns:a14="http://schemas.microsoft.com/office/drawing/2010/main" spid="_x0000_s2052"/>
            </a:ext>
            <a:ext uri="{FF2B5EF4-FFF2-40B4-BE49-F238E27FC236}">
              <a16:creationId xmlns:a16="http://schemas.microsoft.com/office/drawing/2014/main" id="{E0CE9496-F18F-4974-85A6-2A00907B0FF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15" name="Drop Down 4" hidden="1">
          <a:extLst>
            <a:ext uri="{63B3BB69-23CF-44E3-9099-C40C66FF867C}">
              <a14:compatExt xmlns:a14="http://schemas.microsoft.com/office/drawing/2010/main" spid="_x0000_s2052"/>
            </a:ext>
            <a:ext uri="{FF2B5EF4-FFF2-40B4-BE49-F238E27FC236}">
              <a16:creationId xmlns:a16="http://schemas.microsoft.com/office/drawing/2014/main" id="{14521B12-1B8A-4B81-9592-AD85E01063D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16" name="Drop Down 20" hidden="1">
          <a:extLst>
            <a:ext uri="{63B3BB69-23CF-44E3-9099-C40C66FF867C}">
              <a14:compatExt xmlns:a14="http://schemas.microsoft.com/office/drawing/2010/main" spid="_x0000_s2068"/>
            </a:ext>
            <a:ext uri="{FF2B5EF4-FFF2-40B4-BE49-F238E27FC236}">
              <a16:creationId xmlns:a16="http://schemas.microsoft.com/office/drawing/2014/main" id="{63AA34E5-CA3C-4C79-99ED-EA66EECAC82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17" name="Drop Down 24" hidden="1">
          <a:extLst>
            <a:ext uri="{63B3BB69-23CF-44E3-9099-C40C66FF867C}">
              <a14:compatExt xmlns:a14="http://schemas.microsoft.com/office/drawing/2010/main" spid="_x0000_s2072"/>
            </a:ext>
            <a:ext uri="{FF2B5EF4-FFF2-40B4-BE49-F238E27FC236}">
              <a16:creationId xmlns:a16="http://schemas.microsoft.com/office/drawing/2014/main" id="{6E01CF8D-CF8D-4C9B-9F33-81BCFCE5B13C}"/>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18" name="Drop Down 4" hidden="1">
          <a:extLst>
            <a:ext uri="{63B3BB69-23CF-44E3-9099-C40C66FF867C}">
              <a14:compatExt xmlns:a14="http://schemas.microsoft.com/office/drawing/2010/main" spid="_x0000_s2052"/>
            </a:ext>
            <a:ext uri="{FF2B5EF4-FFF2-40B4-BE49-F238E27FC236}">
              <a16:creationId xmlns:a16="http://schemas.microsoft.com/office/drawing/2014/main" id="{6841E759-FF33-4456-8A98-C5F0BD2D26F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19" name="Drop Down 4" hidden="1">
          <a:extLst>
            <a:ext uri="{63B3BB69-23CF-44E3-9099-C40C66FF867C}">
              <a14:compatExt xmlns:a14="http://schemas.microsoft.com/office/drawing/2010/main" spid="_x0000_s2052"/>
            </a:ext>
            <a:ext uri="{FF2B5EF4-FFF2-40B4-BE49-F238E27FC236}">
              <a16:creationId xmlns:a16="http://schemas.microsoft.com/office/drawing/2014/main" id="{1194FDAD-F787-4DEF-B15F-45880D41F1E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20" name="Drop Down 4" hidden="1">
          <a:extLst>
            <a:ext uri="{63B3BB69-23CF-44E3-9099-C40C66FF867C}">
              <a14:compatExt xmlns:a14="http://schemas.microsoft.com/office/drawing/2010/main" spid="_x0000_s2052"/>
            </a:ext>
            <a:ext uri="{FF2B5EF4-FFF2-40B4-BE49-F238E27FC236}">
              <a16:creationId xmlns:a16="http://schemas.microsoft.com/office/drawing/2014/main" id="{41405305-E9FB-4AEE-95D2-5A457D89D81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21" name="Drop Down 4" hidden="1">
          <a:extLst>
            <a:ext uri="{63B3BB69-23CF-44E3-9099-C40C66FF867C}">
              <a14:compatExt xmlns:a14="http://schemas.microsoft.com/office/drawing/2010/main" spid="_x0000_s2052"/>
            </a:ext>
            <a:ext uri="{FF2B5EF4-FFF2-40B4-BE49-F238E27FC236}">
              <a16:creationId xmlns:a16="http://schemas.microsoft.com/office/drawing/2014/main" id="{0EC18FA7-D799-4E05-A36A-5B47071D1DC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22" name="Drop Down 4" hidden="1">
          <a:extLst>
            <a:ext uri="{63B3BB69-23CF-44E3-9099-C40C66FF867C}">
              <a14:compatExt xmlns:a14="http://schemas.microsoft.com/office/drawing/2010/main" spid="_x0000_s2052"/>
            </a:ext>
            <a:ext uri="{FF2B5EF4-FFF2-40B4-BE49-F238E27FC236}">
              <a16:creationId xmlns:a16="http://schemas.microsoft.com/office/drawing/2014/main" id="{664D7208-3D85-46F9-800C-5C10DA17A2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23" name="Drop Down 20" hidden="1">
          <a:extLst>
            <a:ext uri="{63B3BB69-23CF-44E3-9099-C40C66FF867C}">
              <a14:compatExt xmlns:a14="http://schemas.microsoft.com/office/drawing/2010/main" spid="_x0000_s2068"/>
            </a:ext>
            <a:ext uri="{FF2B5EF4-FFF2-40B4-BE49-F238E27FC236}">
              <a16:creationId xmlns:a16="http://schemas.microsoft.com/office/drawing/2014/main" id="{06A13791-1EE0-4BAE-A2E6-E5F2A8DC091B}"/>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24" name="Drop Down 24" hidden="1">
          <a:extLst>
            <a:ext uri="{63B3BB69-23CF-44E3-9099-C40C66FF867C}">
              <a14:compatExt xmlns:a14="http://schemas.microsoft.com/office/drawing/2010/main" spid="_x0000_s2072"/>
            </a:ext>
            <a:ext uri="{FF2B5EF4-FFF2-40B4-BE49-F238E27FC236}">
              <a16:creationId xmlns:a16="http://schemas.microsoft.com/office/drawing/2014/main" id="{377CE3A6-CBA4-4F6A-ABDB-926AA428284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25" name="Drop Down 4" hidden="1">
          <a:extLst>
            <a:ext uri="{63B3BB69-23CF-44E3-9099-C40C66FF867C}">
              <a14:compatExt xmlns:a14="http://schemas.microsoft.com/office/drawing/2010/main" spid="_x0000_s2052"/>
            </a:ext>
            <a:ext uri="{FF2B5EF4-FFF2-40B4-BE49-F238E27FC236}">
              <a16:creationId xmlns:a16="http://schemas.microsoft.com/office/drawing/2014/main" id="{E3D12534-27EC-491D-894A-829374ADC11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26" name="Drop Down 4" hidden="1">
          <a:extLst>
            <a:ext uri="{63B3BB69-23CF-44E3-9099-C40C66FF867C}">
              <a14:compatExt xmlns:a14="http://schemas.microsoft.com/office/drawing/2010/main" spid="_x0000_s2052"/>
            </a:ext>
            <a:ext uri="{FF2B5EF4-FFF2-40B4-BE49-F238E27FC236}">
              <a16:creationId xmlns:a16="http://schemas.microsoft.com/office/drawing/2014/main" id="{C5B95554-31C9-47CA-A2DB-1DBB8D15D23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27" name="Drop Down 4" hidden="1">
          <a:extLst>
            <a:ext uri="{63B3BB69-23CF-44E3-9099-C40C66FF867C}">
              <a14:compatExt xmlns:a14="http://schemas.microsoft.com/office/drawing/2010/main" spid="_x0000_s2052"/>
            </a:ext>
            <a:ext uri="{FF2B5EF4-FFF2-40B4-BE49-F238E27FC236}">
              <a16:creationId xmlns:a16="http://schemas.microsoft.com/office/drawing/2014/main" id="{EB64B971-662B-45CD-B882-E2D4548314C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28" name="Drop Down 4" hidden="1">
          <a:extLst>
            <a:ext uri="{63B3BB69-23CF-44E3-9099-C40C66FF867C}">
              <a14:compatExt xmlns:a14="http://schemas.microsoft.com/office/drawing/2010/main" spid="_x0000_s2052"/>
            </a:ext>
            <a:ext uri="{FF2B5EF4-FFF2-40B4-BE49-F238E27FC236}">
              <a16:creationId xmlns:a16="http://schemas.microsoft.com/office/drawing/2014/main" id="{AFC3850C-AD72-4906-9297-2B68A5CE588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29" name="Drop Down 4" hidden="1">
          <a:extLst>
            <a:ext uri="{63B3BB69-23CF-44E3-9099-C40C66FF867C}">
              <a14:compatExt xmlns:a14="http://schemas.microsoft.com/office/drawing/2010/main" spid="_x0000_s2052"/>
            </a:ext>
            <a:ext uri="{FF2B5EF4-FFF2-40B4-BE49-F238E27FC236}">
              <a16:creationId xmlns:a16="http://schemas.microsoft.com/office/drawing/2014/main" id="{B71E887D-E438-463C-A027-321B246B9B8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30" name="Drop Down 20" hidden="1">
          <a:extLst>
            <a:ext uri="{63B3BB69-23CF-44E3-9099-C40C66FF867C}">
              <a14:compatExt xmlns:a14="http://schemas.microsoft.com/office/drawing/2010/main" spid="_x0000_s2068"/>
            </a:ext>
            <a:ext uri="{FF2B5EF4-FFF2-40B4-BE49-F238E27FC236}">
              <a16:creationId xmlns:a16="http://schemas.microsoft.com/office/drawing/2014/main" id="{9F6C5DC7-1A9C-4986-8B96-78E4FC44705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31" name="Drop Down 24" hidden="1">
          <a:extLst>
            <a:ext uri="{63B3BB69-23CF-44E3-9099-C40C66FF867C}">
              <a14:compatExt xmlns:a14="http://schemas.microsoft.com/office/drawing/2010/main" spid="_x0000_s2072"/>
            </a:ext>
            <a:ext uri="{FF2B5EF4-FFF2-40B4-BE49-F238E27FC236}">
              <a16:creationId xmlns:a16="http://schemas.microsoft.com/office/drawing/2014/main" id="{FEF5EA88-A5BD-45A4-9203-661459CCD8F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32" name="Drop Down 4" hidden="1">
          <a:extLst>
            <a:ext uri="{63B3BB69-23CF-44E3-9099-C40C66FF867C}">
              <a14:compatExt xmlns:a14="http://schemas.microsoft.com/office/drawing/2010/main" spid="_x0000_s2052"/>
            </a:ext>
            <a:ext uri="{FF2B5EF4-FFF2-40B4-BE49-F238E27FC236}">
              <a16:creationId xmlns:a16="http://schemas.microsoft.com/office/drawing/2014/main" id="{60EF7539-B1F1-48FA-8C9F-33B4166A6BA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33" name="Drop Down 4" hidden="1">
          <a:extLst>
            <a:ext uri="{63B3BB69-23CF-44E3-9099-C40C66FF867C}">
              <a14:compatExt xmlns:a14="http://schemas.microsoft.com/office/drawing/2010/main" spid="_x0000_s2052"/>
            </a:ext>
            <a:ext uri="{FF2B5EF4-FFF2-40B4-BE49-F238E27FC236}">
              <a16:creationId xmlns:a16="http://schemas.microsoft.com/office/drawing/2014/main" id="{6B32CFD4-FC6A-474A-980A-D9E697684EE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34" name="Drop Down 4" hidden="1">
          <a:extLst>
            <a:ext uri="{63B3BB69-23CF-44E3-9099-C40C66FF867C}">
              <a14:compatExt xmlns:a14="http://schemas.microsoft.com/office/drawing/2010/main" spid="_x0000_s2052"/>
            </a:ext>
            <a:ext uri="{FF2B5EF4-FFF2-40B4-BE49-F238E27FC236}">
              <a16:creationId xmlns:a16="http://schemas.microsoft.com/office/drawing/2014/main" id="{4748FECA-1A16-48C3-9EAE-A406EDE12B4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35" name="Drop Down 4" hidden="1">
          <a:extLst>
            <a:ext uri="{63B3BB69-23CF-44E3-9099-C40C66FF867C}">
              <a14:compatExt xmlns:a14="http://schemas.microsoft.com/office/drawing/2010/main" spid="_x0000_s2052"/>
            </a:ext>
            <a:ext uri="{FF2B5EF4-FFF2-40B4-BE49-F238E27FC236}">
              <a16:creationId xmlns:a16="http://schemas.microsoft.com/office/drawing/2014/main" id="{553C0A90-B7AD-4A0F-B45A-7402C1281A88}"/>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36" name="Drop Down 4" hidden="1">
          <a:extLst>
            <a:ext uri="{63B3BB69-23CF-44E3-9099-C40C66FF867C}">
              <a14:compatExt xmlns:a14="http://schemas.microsoft.com/office/drawing/2010/main" spid="_x0000_s2052"/>
            </a:ext>
            <a:ext uri="{FF2B5EF4-FFF2-40B4-BE49-F238E27FC236}">
              <a16:creationId xmlns:a16="http://schemas.microsoft.com/office/drawing/2014/main" id="{3313C012-921C-4F24-8AEA-63E3885ED25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37" name="Drop Down 20" hidden="1">
          <a:extLst>
            <a:ext uri="{63B3BB69-23CF-44E3-9099-C40C66FF867C}">
              <a14:compatExt xmlns:a14="http://schemas.microsoft.com/office/drawing/2010/main" spid="_x0000_s2068"/>
            </a:ext>
            <a:ext uri="{FF2B5EF4-FFF2-40B4-BE49-F238E27FC236}">
              <a16:creationId xmlns:a16="http://schemas.microsoft.com/office/drawing/2014/main" id="{FD417ED6-6724-4F41-AEBD-7A646388E17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38" name="Drop Down 24" hidden="1">
          <a:extLst>
            <a:ext uri="{63B3BB69-23CF-44E3-9099-C40C66FF867C}">
              <a14:compatExt xmlns:a14="http://schemas.microsoft.com/office/drawing/2010/main" spid="_x0000_s2072"/>
            </a:ext>
            <a:ext uri="{FF2B5EF4-FFF2-40B4-BE49-F238E27FC236}">
              <a16:creationId xmlns:a16="http://schemas.microsoft.com/office/drawing/2014/main" id="{061AD971-C70E-4365-8835-CD3BAD231C7D}"/>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39" name="Drop Down 4" hidden="1">
          <a:extLst>
            <a:ext uri="{63B3BB69-23CF-44E3-9099-C40C66FF867C}">
              <a14:compatExt xmlns:a14="http://schemas.microsoft.com/office/drawing/2010/main" spid="_x0000_s2052"/>
            </a:ext>
            <a:ext uri="{FF2B5EF4-FFF2-40B4-BE49-F238E27FC236}">
              <a16:creationId xmlns:a16="http://schemas.microsoft.com/office/drawing/2014/main" id="{B351FD3F-5E05-45CE-ADE9-6B2A6981809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40" name="Drop Down 4" hidden="1">
          <a:extLst>
            <a:ext uri="{63B3BB69-23CF-44E3-9099-C40C66FF867C}">
              <a14:compatExt xmlns:a14="http://schemas.microsoft.com/office/drawing/2010/main" spid="_x0000_s2052"/>
            </a:ext>
            <a:ext uri="{FF2B5EF4-FFF2-40B4-BE49-F238E27FC236}">
              <a16:creationId xmlns:a16="http://schemas.microsoft.com/office/drawing/2014/main" id="{4C8179AB-0690-438B-8E7B-D4408FAB4D9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41" name="Drop Down 4" hidden="1">
          <a:extLst>
            <a:ext uri="{63B3BB69-23CF-44E3-9099-C40C66FF867C}">
              <a14:compatExt xmlns:a14="http://schemas.microsoft.com/office/drawing/2010/main" spid="_x0000_s2052"/>
            </a:ext>
            <a:ext uri="{FF2B5EF4-FFF2-40B4-BE49-F238E27FC236}">
              <a16:creationId xmlns:a16="http://schemas.microsoft.com/office/drawing/2014/main" id="{B072D690-E18E-4C73-9C1F-B8739794DD6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42" name="Drop Down 4" hidden="1">
          <a:extLst>
            <a:ext uri="{63B3BB69-23CF-44E3-9099-C40C66FF867C}">
              <a14:compatExt xmlns:a14="http://schemas.microsoft.com/office/drawing/2010/main" spid="_x0000_s2052"/>
            </a:ext>
            <a:ext uri="{FF2B5EF4-FFF2-40B4-BE49-F238E27FC236}">
              <a16:creationId xmlns:a16="http://schemas.microsoft.com/office/drawing/2014/main" id="{75D15EC5-902C-47A8-BDFB-BB3444096FB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43" name="Drop Down 4" hidden="1">
          <a:extLst>
            <a:ext uri="{63B3BB69-23CF-44E3-9099-C40C66FF867C}">
              <a14:compatExt xmlns:a14="http://schemas.microsoft.com/office/drawing/2010/main" spid="_x0000_s2052"/>
            </a:ext>
            <a:ext uri="{FF2B5EF4-FFF2-40B4-BE49-F238E27FC236}">
              <a16:creationId xmlns:a16="http://schemas.microsoft.com/office/drawing/2014/main" id="{880BD965-B923-46A3-B387-9D8EBBE99E6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44" name="Drop Down 20" hidden="1">
          <a:extLst>
            <a:ext uri="{63B3BB69-23CF-44E3-9099-C40C66FF867C}">
              <a14:compatExt xmlns:a14="http://schemas.microsoft.com/office/drawing/2010/main" spid="_x0000_s2068"/>
            </a:ext>
            <a:ext uri="{FF2B5EF4-FFF2-40B4-BE49-F238E27FC236}">
              <a16:creationId xmlns:a16="http://schemas.microsoft.com/office/drawing/2014/main" id="{6DB4E535-D666-4E6C-8EC6-EF3C73E5172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45" name="Drop Down 24" hidden="1">
          <a:extLst>
            <a:ext uri="{63B3BB69-23CF-44E3-9099-C40C66FF867C}">
              <a14:compatExt xmlns:a14="http://schemas.microsoft.com/office/drawing/2010/main" spid="_x0000_s2072"/>
            </a:ext>
            <a:ext uri="{FF2B5EF4-FFF2-40B4-BE49-F238E27FC236}">
              <a16:creationId xmlns:a16="http://schemas.microsoft.com/office/drawing/2014/main" id="{F385DAB5-D38B-47DB-89A1-499D4AED5846}"/>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46" name="Drop Down 4" hidden="1">
          <a:extLst>
            <a:ext uri="{63B3BB69-23CF-44E3-9099-C40C66FF867C}">
              <a14:compatExt xmlns:a14="http://schemas.microsoft.com/office/drawing/2010/main" spid="_x0000_s2052"/>
            </a:ext>
            <a:ext uri="{FF2B5EF4-FFF2-40B4-BE49-F238E27FC236}">
              <a16:creationId xmlns:a16="http://schemas.microsoft.com/office/drawing/2014/main" id="{E775C82D-D210-4606-BB5C-4A477711659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47" name="Drop Down 4" hidden="1">
          <a:extLst>
            <a:ext uri="{63B3BB69-23CF-44E3-9099-C40C66FF867C}">
              <a14:compatExt xmlns:a14="http://schemas.microsoft.com/office/drawing/2010/main" spid="_x0000_s2052"/>
            </a:ext>
            <a:ext uri="{FF2B5EF4-FFF2-40B4-BE49-F238E27FC236}">
              <a16:creationId xmlns:a16="http://schemas.microsoft.com/office/drawing/2014/main" id="{9384480E-F910-4A0E-9B45-E92B0890E647}"/>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48" name="Drop Down 4" hidden="1">
          <a:extLst>
            <a:ext uri="{63B3BB69-23CF-44E3-9099-C40C66FF867C}">
              <a14:compatExt xmlns:a14="http://schemas.microsoft.com/office/drawing/2010/main" spid="_x0000_s2052"/>
            </a:ext>
            <a:ext uri="{FF2B5EF4-FFF2-40B4-BE49-F238E27FC236}">
              <a16:creationId xmlns:a16="http://schemas.microsoft.com/office/drawing/2014/main" id="{A89BDC83-E282-4092-BFD9-CA0B906ECDE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49" name="Drop Down 4" hidden="1">
          <a:extLst>
            <a:ext uri="{63B3BB69-23CF-44E3-9099-C40C66FF867C}">
              <a14:compatExt xmlns:a14="http://schemas.microsoft.com/office/drawing/2010/main" spid="_x0000_s2052"/>
            </a:ext>
            <a:ext uri="{FF2B5EF4-FFF2-40B4-BE49-F238E27FC236}">
              <a16:creationId xmlns:a16="http://schemas.microsoft.com/office/drawing/2014/main" id="{0D4520E4-7E32-484E-A56A-D0B0B24DDBD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50" name="Drop Down 4" hidden="1">
          <a:extLst>
            <a:ext uri="{63B3BB69-23CF-44E3-9099-C40C66FF867C}">
              <a14:compatExt xmlns:a14="http://schemas.microsoft.com/office/drawing/2010/main" spid="_x0000_s2052"/>
            </a:ext>
            <a:ext uri="{FF2B5EF4-FFF2-40B4-BE49-F238E27FC236}">
              <a16:creationId xmlns:a16="http://schemas.microsoft.com/office/drawing/2014/main" id="{95F3F578-865D-4510-A0B5-45E4BDCF726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51" name="Drop Down 20" hidden="1">
          <a:extLst>
            <a:ext uri="{63B3BB69-23CF-44E3-9099-C40C66FF867C}">
              <a14:compatExt xmlns:a14="http://schemas.microsoft.com/office/drawing/2010/main" spid="_x0000_s2068"/>
            </a:ext>
            <a:ext uri="{FF2B5EF4-FFF2-40B4-BE49-F238E27FC236}">
              <a16:creationId xmlns:a16="http://schemas.microsoft.com/office/drawing/2014/main" id="{7E50A648-A834-49EA-923D-AC24FD563560}"/>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52" name="Drop Down 24" hidden="1">
          <a:extLst>
            <a:ext uri="{63B3BB69-23CF-44E3-9099-C40C66FF867C}">
              <a14:compatExt xmlns:a14="http://schemas.microsoft.com/office/drawing/2010/main" spid="_x0000_s2072"/>
            </a:ext>
            <a:ext uri="{FF2B5EF4-FFF2-40B4-BE49-F238E27FC236}">
              <a16:creationId xmlns:a16="http://schemas.microsoft.com/office/drawing/2014/main" id="{2DDB09D4-5FD8-4707-B8E6-34276D0510F2}"/>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53" name="Drop Down 4" hidden="1">
          <a:extLst>
            <a:ext uri="{63B3BB69-23CF-44E3-9099-C40C66FF867C}">
              <a14:compatExt xmlns:a14="http://schemas.microsoft.com/office/drawing/2010/main" spid="_x0000_s2052"/>
            </a:ext>
            <a:ext uri="{FF2B5EF4-FFF2-40B4-BE49-F238E27FC236}">
              <a16:creationId xmlns:a16="http://schemas.microsoft.com/office/drawing/2014/main" id="{DC0861FD-7FF8-4965-BA3E-EC8ECA4AF50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54" name="Drop Down 4" hidden="1">
          <a:extLst>
            <a:ext uri="{63B3BB69-23CF-44E3-9099-C40C66FF867C}">
              <a14:compatExt xmlns:a14="http://schemas.microsoft.com/office/drawing/2010/main" spid="_x0000_s2052"/>
            </a:ext>
            <a:ext uri="{FF2B5EF4-FFF2-40B4-BE49-F238E27FC236}">
              <a16:creationId xmlns:a16="http://schemas.microsoft.com/office/drawing/2014/main" id="{3284DF19-C420-4002-889B-4168EB918B1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55" name="Drop Down 4" hidden="1">
          <a:extLst>
            <a:ext uri="{63B3BB69-23CF-44E3-9099-C40C66FF867C}">
              <a14:compatExt xmlns:a14="http://schemas.microsoft.com/office/drawing/2010/main" spid="_x0000_s2052"/>
            </a:ext>
            <a:ext uri="{FF2B5EF4-FFF2-40B4-BE49-F238E27FC236}">
              <a16:creationId xmlns:a16="http://schemas.microsoft.com/office/drawing/2014/main" id="{320104A2-6652-438A-81D5-0EF84F26112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56" name="Drop Down 4" hidden="1">
          <a:extLst>
            <a:ext uri="{63B3BB69-23CF-44E3-9099-C40C66FF867C}">
              <a14:compatExt xmlns:a14="http://schemas.microsoft.com/office/drawing/2010/main" spid="_x0000_s2052"/>
            </a:ext>
            <a:ext uri="{FF2B5EF4-FFF2-40B4-BE49-F238E27FC236}">
              <a16:creationId xmlns:a16="http://schemas.microsoft.com/office/drawing/2014/main" id="{C8FD650D-7616-421A-8266-20B0558D375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57" name="Drop Down 4" hidden="1">
          <a:extLst>
            <a:ext uri="{63B3BB69-23CF-44E3-9099-C40C66FF867C}">
              <a14:compatExt xmlns:a14="http://schemas.microsoft.com/office/drawing/2010/main" spid="_x0000_s2052"/>
            </a:ext>
            <a:ext uri="{FF2B5EF4-FFF2-40B4-BE49-F238E27FC236}">
              <a16:creationId xmlns:a16="http://schemas.microsoft.com/office/drawing/2014/main" id="{7DA025F0-E10F-434C-80AB-9001A345E35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58" name="Drop Down 20" hidden="1">
          <a:extLst>
            <a:ext uri="{63B3BB69-23CF-44E3-9099-C40C66FF867C}">
              <a14:compatExt xmlns:a14="http://schemas.microsoft.com/office/drawing/2010/main" spid="_x0000_s2068"/>
            </a:ext>
            <a:ext uri="{FF2B5EF4-FFF2-40B4-BE49-F238E27FC236}">
              <a16:creationId xmlns:a16="http://schemas.microsoft.com/office/drawing/2014/main" id="{4465226B-D4B7-4427-830D-3949AF3D7306}"/>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59" name="Drop Down 24" hidden="1">
          <a:extLst>
            <a:ext uri="{63B3BB69-23CF-44E3-9099-C40C66FF867C}">
              <a14:compatExt xmlns:a14="http://schemas.microsoft.com/office/drawing/2010/main" spid="_x0000_s2072"/>
            </a:ext>
            <a:ext uri="{FF2B5EF4-FFF2-40B4-BE49-F238E27FC236}">
              <a16:creationId xmlns:a16="http://schemas.microsoft.com/office/drawing/2014/main" id="{2C3DE22A-BDA6-4A47-84DE-60E9A6247F2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60" name="Drop Down 4" hidden="1">
          <a:extLst>
            <a:ext uri="{63B3BB69-23CF-44E3-9099-C40C66FF867C}">
              <a14:compatExt xmlns:a14="http://schemas.microsoft.com/office/drawing/2010/main" spid="_x0000_s2052"/>
            </a:ext>
            <a:ext uri="{FF2B5EF4-FFF2-40B4-BE49-F238E27FC236}">
              <a16:creationId xmlns:a16="http://schemas.microsoft.com/office/drawing/2014/main" id="{BE3B1EEE-7FD5-403D-8751-BFCD67CE4B5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61" name="Drop Down 4" hidden="1">
          <a:extLst>
            <a:ext uri="{63B3BB69-23CF-44E3-9099-C40C66FF867C}">
              <a14:compatExt xmlns:a14="http://schemas.microsoft.com/office/drawing/2010/main" spid="_x0000_s2052"/>
            </a:ext>
            <a:ext uri="{FF2B5EF4-FFF2-40B4-BE49-F238E27FC236}">
              <a16:creationId xmlns:a16="http://schemas.microsoft.com/office/drawing/2014/main" id="{099F35FB-9DB1-4931-83FB-4F1AE3C0320F}"/>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62" name="Drop Down 4" hidden="1">
          <a:extLst>
            <a:ext uri="{63B3BB69-23CF-44E3-9099-C40C66FF867C}">
              <a14:compatExt xmlns:a14="http://schemas.microsoft.com/office/drawing/2010/main" spid="_x0000_s2052"/>
            </a:ext>
            <a:ext uri="{FF2B5EF4-FFF2-40B4-BE49-F238E27FC236}">
              <a16:creationId xmlns:a16="http://schemas.microsoft.com/office/drawing/2014/main" id="{3461CFE9-CB90-4484-99E4-0E459413D80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63" name="Drop Down 4" hidden="1">
          <a:extLst>
            <a:ext uri="{63B3BB69-23CF-44E3-9099-C40C66FF867C}">
              <a14:compatExt xmlns:a14="http://schemas.microsoft.com/office/drawing/2010/main" spid="_x0000_s2052"/>
            </a:ext>
            <a:ext uri="{FF2B5EF4-FFF2-40B4-BE49-F238E27FC236}">
              <a16:creationId xmlns:a16="http://schemas.microsoft.com/office/drawing/2014/main" id="{F4CAD6A7-92EB-496E-9E6E-513C13AA33F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64" name="Drop Down 4" hidden="1">
          <a:extLst>
            <a:ext uri="{63B3BB69-23CF-44E3-9099-C40C66FF867C}">
              <a14:compatExt xmlns:a14="http://schemas.microsoft.com/office/drawing/2010/main" spid="_x0000_s2052"/>
            </a:ext>
            <a:ext uri="{FF2B5EF4-FFF2-40B4-BE49-F238E27FC236}">
              <a16:creationId xmlns:a16="http://schemas.microsoft.com/office/drawing/2014/main" id="{23B21129-ADCF-4064-8F3E-4083AABD5A8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65" name="Drop Down 20" hidden="1">
          <a:extLst>
            <a:ext uri="{63B3BB69-23CF-44E3-9099-C40C66FF867C}">
              <a14:compatExt xmlns:a14="http://schemas.microsoft.com/office/drawing/2010/main" spid="_x0000_s2068"/>
            </a:ext>
            <a:ext uri="{FF2B5EF4-FFF2-40B4-BE49-F238E27FC236}">
              <a16:creationId xmlns:a16="http://schemas.microsoft.com/office/drawing/2014/main" id="{098C4B6A-8688-45AF-A052-D369291B910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66" name="Drop Down 24" hidden="1">
          <a:extLst>
            <a:ext uri="{63B3BB69-23CF-44E3-9099-C40C66FF867C}">
              <a14:compatExt xmlns:a14="http://schemas.microsoft.com/office/drawing/2010/main" spid="_x0000_s2072"/>
            </a:ext>
            <a:ext uri="{FF2B5EF4-FFF2-40B4-BE49-F238E27FC236}">
              <a16:creationId xmlns:a16="http://schemas.microsoft.com/office/drawing/2014/main" id="{C907EC82-FA64-4DE4-A130-855B70DF5F1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67" name="Drop Down 4" hidden="1">
          <a:extLst>
            <a:ext uri="{63B3BB69-23CF-44E3-9099-C40C66FF867C}">
              <a14:compatExt xmlns:a14="http://schemas.microsoft.com/office/drawing/2010/main" spid="_x0000_s2052"/>
            </a:ext>
            <a:ext uri="{FF2B5EF4-FFF2-40B4-BE49-F238E27FC236}">
              <a16:creationId xmlns:a16="http://schemas.microsoft.com/office/drawing/2014/main" id="{3360C973-AB45-4C37-B774-D601C345ABF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68" name="Drop Down 4" hidden="1">
          <a:extLst>
            <a:ext uri="{63B3BB69-23CF-44E3-9099-C40C66FF867C}">
              <a14:compatExt xmlns:a14="http://schemas.microsoft.com/office/drawing/2010/main" spid="_x0000_s2052"/>
            </a:ext>
            <a:ext uri="{FF2B5EF4-FFF2-40B4-BE49-F238E27FC236}">
              <a16:creationId xmlns:a16="http://schemas.microsoft.com/office/drawing/2014/main" id="{91DCF040-E783-4123-83B6-A739AB3FB9B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69" name="Drop Down 4" hidden="1">
          <a:extLst>
            <a:ext uri="{63B3BB69-23CF-44E3-9099-C40C66FF867C}">
              <a14:compatExt xmlns:a14="http://schemas.microsoft.com/office/drawing/2010/main" spid="_x0000_s2052"/>
            </a:ext>
            <a:ext uri="{FF2B5EF4-FFF2-40B4-BE49-F238E27FC236}">
              <a16:creationId xmlns:a16="http://schemas.microsoft.com/office/drawing/2014/main" id="{073BEBD6-9C85-4B2B-AEDF-0316EDF7E52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70" name="Drop Down 4" hidden="1">
          <a:extLst>
            <a:ext uri="{63B3BB69-23CF-44E3-9099-C40C66FF867C}">
              <a14:compatExt xmlns:a14="http://schemas.microsoft.com/office/drawing/2010/main" spid="_x0000_s2052"/>
            </a:ext>
            <a:ext uri="{FF2B5EF4-FFF2-40B4-BE49-F238E27FC236}">
              <a16:creationId xmlns:a16="http://schemas.microsoft.com/office/drawing/2014/main" id="{714B2DFE-5D86-47F2-9E04-B9D22F1B925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71" name="Drop Down 4" hidden="1">
          <a:extLst>
            <a:ext uri="{63B3BB69-23CF-44E3-9099-C40C66FF867C}">
              <a14:compatExt xmlns:a14="http://schemas.microsoft.com/office/drawing/2010/main" spid="_x0000_s2052"/>
            </a:ext>
            <a:ext uri="{FF2B5EF4-FFF2-40B4-BE49-F238E27FC236}">
              <a16:creationId xmlns:a16="http://schemas.microsoft.com/office/drawing/2014/main" id="{AB54275E-0CF1-4237-B798-C7466827B90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72" name="Drop Down 20" hidden="1">
          <a:extLst>
            <a:ext uri="{63B3BB69-23CF-44E3-9099-C40C66FF867C}">
              <a14:compatExt xmlns:a14="http://schemas.microsoft.com/office/drawing/2010/main" spid="_x0000_s2068"/>
            </a:ext>
            <a:ext uri="{FF2B5EF4-FFF2-40B4-BE49-F238E27FC236}">
              <a16:creationId xmlns:a16="http://schemas.microsoft.com/office/drawing/2014/main" id="{D3E1F3F8-74B5-4651-AA34-D7E3FB39BAB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73" name="Drop Down 24" hidden="1">
          <a:extLst>
            <a:ext uri="{63B3BB69-23CF-44E3-9099-C40C66FF867C}">
              <a14:compatExt xmlns:a14="http://schemas.microsoft.com/office/drawing/2010/main" spid="_x0000_s2072"/>
            </a:ext>
            <a:ext uri="{FF2B5EF4-FFF2-40B4-BE49-F238E27FC236}">
              <a16:creationId xmlns:a16="http://schemas.microsoft.com/office/drawing/2014/main" id="{AC2BFBBD-9A99-4A10-9BE2-A40AAE6E479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74" name="Drop Down 4" hidden="1">
          <a:extLst>
            <a:ext uri="{63B3BB69-23CF-44E3-9099-C40C66FF867C}">
              <a14:compatExt xmlns:a14="http://schemas.microsoft.com/office/drawing/2010/main" spid="_x0000_s2052"/>
            </a:ext>
            <a:ext uri="{FF2B5EF4-FFF2-40B4-BE49-F238E27FC236}">
              <a16:creationId xmlns:a16="http://schemas.microsoft.com/office/drawing/2014/main" id="{1BDC19E5-E7C2-48DB-8FDA-BAA6C636B1B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75" name="Drop Down 4" hidden="1">
          <a:extLst>
            <a:ext uri="{63B3BB69-23CF-44E3-9099-C40C66FF867C}">
              <a14:compatExt xmlns:a14="http://schemas.microsoft.com/office/drawing/2010/main" spid="_x0000_s2052"/>
            </a:ext>
            <a:ext uri="{FF2B5EF4-FFF2-40B4-BE49-F238E27FC236}">
              <a16:creationId xmlns:a16="http://schemas.microsoft.com/office/drawing/2014/main" id="{CC83FAF7-DB0D-4465-9B5C-6426528DABC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76" name="Drop Down 4" hidden="1">
          <a:extLst>
            <a:ext uri="{63B3BB69-23CF-44E3-9099-C40C66FF867C}">
              <a14:compatExt xmlns:a14="http://schemas.microsoft.com/office/drawing/2010/main" spid="_x0000_s2052"/>
            </a:ext>
            <a:ext uri="{FF2B5EF4-FFF2-40B4-BE49-F238E27FC236}">
              <a16:creationId xmlns:a16="http://schemas.microsoft.com/office/drawing/2014/main" id="{D196A3D7-ECBE-4EC8-AA97-9EFA3D81CA7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77" name="Drop Down 4" hidden="1">
          <a:extLst>
            <a:ext uri="{63B3BB69-23CF-44E3-9099-C40C66FF867C}">
              <a14:compatExt xmlns:a14="http://schemas.microsoft.com/office/drawing/2010/main" spid="_x0000_s2052"/>
            </a:ext>
            <a:ext uri="{FF2B5EF4-FFF2-40B4-BE49-F238E27FC236}">
              <a16:creationId xmlns:a16="http://schemas.microsoft.com/office/drawing/2014/main" id="{EAE20C4E-05B8-4855-A5A2-BDE611C68C7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78" name="Drop Down 4" hidden="1">
          <a:extLst>
            <a:ext uri="{63B3BB69-23CF-44E3-9099-C40C66FF867C}">
              <a14:compatExt xmlns:a14="http://schemas.microsoft.com/office/drawing/2010/main" spid="_x0000_s2052"/>
            </a:ext>
            <a:ext uri="{FF2B5EF4-FFF2-40B4-BE49-F238E27FC236}">
              <a16:creationId xmlns:a16="http://schemas.microsoft.com/office/drawing/2014/main" id="{E574EE29-6CE4-4221-B1C8-8D686290AED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79" name="Drop Down 20" hidden="1">
          <a:extLst>
            <a:ext uri="{63B3BB69-23CF-44E3-9099-C40C66FF867C}">
              <a14:compatExt xmlns:a14="http://schemas.microsoft.com/office/drawing/2010/main" spid="_x0000_s2068"/>
            </a:ext>
            <a:ext uri="{FF2B5EF4-FFF2-40B4-BE49-F238E27FC236}">
              <a16:creationId xmlns:a16="http://schemas.microsoft.com/office/drawing/2014/main" id="{A57A1561-A27B-42CF-9F81-5728B1F456F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80" name="Drop Down 24" hidden="1">
          <a:extLst>
            <a:ext uri="{63B3BB69-23CF-44E3-9099-C40C66FF867C}">
              <a14:compatExt xmlns:a14="http://schemas.microsoft.com/office/drawing/2010/main" spid="_x0000_s2072"/>
            </a:ext>
            <a:ext uri="{FF2B5EF4-FFF2-40B4-BE49-F238E27FC236}">
              <a16:creationId xmlns:a16="http://schemas.microsoft.com/office/drawing/2014/main" id="{3DA8FC55-E46D-403F-80B5-DD38F3CA579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81" name="Drop Down 4" hidden="1">
          <a:extLst>
            <a:ext uri="{63B3BB69-23CF-44E3-9099-C40C66FF867C}">
              <a14:compatExt xmlns:a14="http://schemas.microsoft.com/office/drawing/2010/main" spid="_x0000_s2052"/>
            </a:ext>
            <a:ext uri="{FF2B5EF4-FFF2-40B4-BE49-F238E27FC236}">
              <a16:creationId xmlns:a16="http://schemas.microsoft.com/office/drawing/2014/main" id="{6E15D5B6-28A7-4B27-8C63-E5B4BD118A8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82" name="Drop Down 4" hidden="1">
          <a:extLst>
            <a:ext uri="{63B3BB69-23CF-44E3-9099-C40C66FF867C}">
              <a14:compatExt xmlns:a14="http://schemas.microsoft.com/office/drawing/2010/main" spid="_x0000_s2052"/>
            </a:ext>
            <a:ext uri="{FF2B5EF4-FFF2-40B4-BE49-F238E27FC236}">
              <a16:creationId xmlns:a16="http://schemas.microsoft.com/office/drawing/2014/main" id="{159C30D7-D6E8-4BB6-A231-389FB78292C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83" name="Drop Down 4" hidden="1">
          <a:extLst>
            <a:ext uri="{63B3BB69-23CF-44E3-9099-C40C66FF867C}">
              <a14:compatExt xmlns:a14="http://schemas.microsoft.com/office/drawing/2010/main" spid="_x0000_s2052"/>
            </a:ext>
            <a:ext uri="{FF2B5EF4-FFF2-40B4-BE49-F238E27FC236}">
              <a16:creationId xmlns:a16="http://schemas.microsoft.com/office/drawing/2014/main" id="{766EDD84-32AF-4DAC-B595-970D9BD08A6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84" name="Drop Down 4" hidden="1">
          <a:extLst>
            <a:ext uri="{63B3BB69-23CF-44E3-9099-C40C66FF867C}">
              <a14:compatExt xmlns:a14="http://schemas.microsoft.com/office/drawing/2010/main" spid="_x0000_s2052"/>
            </a:ext>
            <a:ext uri="{FF2B5EF4-FFF2-40B4-BE49-F238E27FC236}">
              <a16:creationId xmlns:a16="http://schemas.microsoft.com/office/drawing/2014/main" id="{7BEF3E94-4053-4F8D-918F-55EF840D5E1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85" name="Drop Down 4" hidden="1">
          <a:extLst>
            <a:ext uri="{63B3BB69-23CF-44E3-9099-C40C66FF867C}">
              <a14:compatExt xmlns:a14="http://schemas.microsoft.com/office/drawing/2010/main" spid="_x0000_s2052"/>
            </a:ext>
            <a:ext uri="{FF2B5EF4-FFF2-40B4-BE49-F238E27FC236}">
              <a16:creationId xmlns:a16="http://schemas.microsoft.com/office/drawing/2014/main" id="{65C1A83D-A4CB-47D6-B348-F388994581B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86" name="Drop Down 20" hidden="1">
          <a:extLst>
            <a:ext uri="{63B3BB69-23CF-44E3-9099-C40C66FF867C}">
              <a14:compatExt xmlns:a14="http://schemas.microsoft.com/office/drawing/2010/main" spid="_x0000_s2068"/>
            </a:ext>
            <a:ext uri="{FF2B5EF4-FFF2-40B4-BE49-F238E27FC236}">
              <a16:creationId xmlns:a16="http://schemas.microsoft.com/office/drawing/2014/main" id="{82E03E93-DC24-40E3-8BFA-88CDF0723011}"/>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87" name="Drop Down 24" hidden="1">
          <a:extLst>
            <a:ext uri="{63B3BB69-23CF-44E3-9099-C40C66FF867C}">
              <a14:compatExt xmlns:a14="http://schemas.microsoft.com/office/drawing/2010/main" spid="_x0000_s2072"/>
            </a:ext>
            <a:ext uri="{FF2B5EF4-FFF2-40B4-BE49-F238E27FC236}">
              <a16:creationId xmlns:a16="http://schemas.microsoft.com/office/drawing/2014/main" id="{25BBF739-4DFF-45CD-9F97-6612D68F112E}"/>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88" name="Drop Down 4" hidden="1">
          <a:extLst>
            <a:ext uri="{63B3BB69-23CF-44E3-9099-C40C66FF867C}">
              <a14:compatExt xmlns:a14="http://schemas.microsoft.com/office/drawing/2010/main" spid="_x0000_s2052"/>
            </a:ext>
            <a:ext uri="{FF2B5EF4-FFF2-40B4-BE49-F238E27FC236}">
              <a16:creationId xmlns:a16="http://schemas.microsoft.com/office/drawing/2014/main" id="{F7F0EA81-C2DF-4ACD-82D9-02020BFC90F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89" name="Drop Down 4" hidden="1">
          <a:extLst>
            <a:ext uri="{63B3BB69-23CF-44E3-9099-C40C66FF867C}">
              <a14:compatExt xmlns:a14="http://schemas.microsoft.com/office/drawing/2010/main" spid="_x0000_s2052"/>
            </a:ext>
            <a:ext uri="{FF2B5EF4-FFF2-40B4-BE49-F238E27FC236}">
              <a16:creationId xmlns:a16="http://schemas.microsoft.com/office/drawing/2014/main" id="{3E2E3119-87EF-4E9A-9BF6-CAD679CCA89B}"/>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90" name="Drop Down 4" hidden="1">
          <a:extLst>
            <a:ext uri="{63B3BB69-23CF-44E3-9099-C40C66FF867C}">
              <a14:compatExt xmlns:a14="http://schemas.microsoft.com/office/drawing/2010/main" spid="_x0000_s2052"/>
            </a:ext>
            <a:ext uri="{FF2B5EF4-FFF2-40B4-BE49-F238E27FC236}">
              <a16:creationId xmlns:a16="http://schemas.microsoft.com/office/drawing/2014/main" id="{AEB2C1DF-3BD4-48D0-BA9F-D1FF930F759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91" name="Drop Down 4" hidden="1">
          <a:extLst>
            <a:ext uri="{63B3BB69-23CF-44E3-9099-C40C66FF867C}">
              <a14:compatExt xmlns:a14="http://schemas.microsoft.com/office/drawing/2010/main" spid="_x0000_s2052"/>
            </a:ext>
            <a:ext uri="{FF2B5EF4-FFF2-40B4-BE49-F238E27FC236}">
              <a16:creationId xmlns:a16="http://schemas.microsoft.com/office/drawing/2014/main" id="{9C422B8E-84B0-4AE4-AE85-8591B1A60FB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92" name="Drop Down 4" hidden="1">
          <a:extLst>
            <a:ext uri="{63B3BB69-23CF-44E3-9099-C40C66FF867C}">
              <a14:compatExt xmlns:a14="http://schemas.microsoft.com/office/drawing/2010/main" spid="_x0000_s2052"/>
            </a:ext>
            <a:ext uri="{FF2B5EF4-FFF2-40B4-BE49-F238E27FC236}">
              <a16:creationId xmlns:a16="http://schemas.microsoft.com/office/drawing/2014/main" id="{626AAF6C-1926-4040-BEAA-E3B35841F9C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193" name="Drop Down 20" hidden="1">
          <a:extLst>
            <a:ext uri="{63B3BB69-23CF-44E3-9099-C40C66FF867C}">
              <a14:compatExt xmlns:a14="http://schemas.microsoft.com/office/drawing/2010/main" spid="_x0000_s2068"/>
            </a:ext>
            <a:ext uri="{FF2B5EF4-FFF2-40B4-BE49-F238E27FC236}">
              <a16:creationId xmlns:a16="http://schemas.microsoft.com/office/drawing/2014/main" id="{092E817B-FA45-4D40-803B-0AA118408B9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194" name="Drop Down 24" hidden="1">
          <a:extLst>
            <a:ext uri="{63B3BB69-23CF-44E3-9099-C40C66FF867C}">
              <a14:compatExt xmlns:a14="http://schemas.microsoft.com/office/drawing/2010/main" spid="_x0000_s2072"/>
            </a:ext>
            <a:ext uri="{FF2B5EF4-FFF2-40B4-BE49-F238E27FC236}">
              <a16:creationId xmlns:a16="http://schemas.microsoft.com/office/drawing/2014/main" id="{F343AE9F-49CF-4209-919A-C8E5F94C367A}"/>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95" name="Drop Down 4" hidden="1">
          <a:extLst>
            <a:ext uri="{63B3BB69-23CF-44E3-9099-C40C66FF867C}">
              <a14:compatExt xmlns:a14="http://schemas.microsoft.com/office/drawing/2010/main" spid="_x0000_s2052"/>
            </a:ext>
            <a:ext uri="{FF2B5EF4-FFF2-40B4-BE49-F238E27FC236}">
              <a16:creationId xmlns:a16="http://schemas.microsoft.com/office/drawing/2014/main" id="{A4AF0CBB-F9E7-4B0D-ADAF-02BDB5CC39B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96" name="Drop Down 4" hidden="1">
          <a:extLst>
            <a:ext uri="{63B3BB69-23CF-44E3-9099-C40C66FF867C}">
              <a14:compatExt xmlns:a14="http://schemas.microsoft.com/office/drawing/2010/main" spid="_x0000_s2052"/>
            </a:ext>
            <a:ext uri="{FF2B5EF4-FFF2-40B4-BE49-F238E27FC236}">
              <a16:creationId xmlns:a16="http://schemas.microsoft.com/office/drawing/2014/main" id="{694E4BEA-6048-4E1F-ACDD-4057C566759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97" name="Drop Down 4" hidden="1">
          <a:extLst>
            <a:ext uri="{63B3BB69-23CF-44E3-9099-C40C66FF867C}">
              <a14:compatExt xmlns:a14="http://schemas.microsoft.com/office/drawing/2010/main" spid="_x0000_s2052"/>
            </a:ext>
            <a:ext uri="{FF2B5EF4-FFF2-40B4-BE49-F238E27FC236}">
              <a16:creationId xmlns:a16="http://schemas.microsoft.com/office/drawing/2014/main" id="{99B7023E-80C1-4D54-A02D-8A21F804820C}"/>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198" name="Drop Down 4" hidden="1">
          <a:extLst>
            <a:ext uri="{63B3BB69-23CF-44E3-9099-C40C66FF867C}">
              <a14:compatExt xmlns:a14="http://schemas.microsoft.com/office/drawing/2010/main" spid="_x0000_s2052"/>
            </a:ext>
            <a:ext uri="{FF2B5EF4-FFF2-40B4-BE49-F238E27FC236}">
              <a16:creationId xmlns:a16="http://schemas.microsoft.com/office/drawing/2014/main" id="{1D568874-D429-425B-911E-E6EC6559AA2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199" name="Drop Down 4" hidden="1">
          <a:extLst>
            <a:ext uri="{63B3BB69-23CF-44E3-9099-C40C66FF867C}">
              <a14:compatExt xmlns:a14="http://schemas.microsoft.com/office/drawing/2010/main" spid="_x0000_s2052"/>
            </a:ext>
            <a:ext uri="{FF2B5EF4-FFF2-40B4-BE49-F238E27FC236}">
              <a16:creationId xmlns:a16="http://schemas.microsoft.com/office/drawing/2014/main" id="{08DC9730-7EBB-42D4-A349-C113CBC552A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00" name="Drop Down 20" hidden="1">
          <a:extLst>
            <a:ext uri="{63B3BB69-23CF-44E3-9099-C40C66FF867C}">
              <a14:compatExt xmlns:a14="http://schemas.microsoft.com/office/drawing/2010/main" spid="_x0000_s2068"/>
            </a:ext>
            <a:ext uri="{FF2B5EF4-FFF2-40B4-BE49-F238E27FC236}">
              <a16:creationId xmlns:a16="http://schemas.microsoft.com/office/drawing/2014/main" id="{C7DF44EB-9472-446D-8522-0471E8B51E3E}"/>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01" name="Drop Down 24" hidden="1">
          <a:extLst>
            <a:ext uri="{63B3BB69-23CF-44E3-9099-C40C66FF867C}">
              <a14:compatExt xmlns:a14="http://schemas.microsoft.com/office/drawing/2010/main" spid="_x0000_s2072"/>
            </a:ext>
            <a:ext uri="{FF2B5EF4-FFF2-40B4-BE49-F238E27FC236}">
              <a16:creationId xmlns:a16="http://schemas.microsoft.com/office/drawing/2014/main" id="{EEAB2824-94F1-4377-99A8-6EE938EB9E78}"/>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02" name="Drop Down 4" hidden="1">
          <a:extLst>
            <a:ext uri="{63B3BB69-23CF-44E3-9099-C40C66FF867C}">
              <a14:compatExt xmlns:a14="http://schemas.microsoft.com/office/drawing/2010/main" spid="_x0000_s2052"/>
            </a:ext>
            <a:ext uri="{FF2B5EF4-FFF2-40B4-BE49-F238E27FC236}">
              <a16:creationId xmlns:a16="http://schemas.microsoft.com/office/drawing/2014/main" id="{45943D1A-B9B9-4C20-88BE-8654B4EA20A9}"/>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03" name="Drop Down 4" hidden="1">
          <a:extLst>
            <a:ext uri="{63B3BB69-23CF-44E3-9099-C40C66FF867C}">
              <a14:compatExt xmlns:a14="http://schemas.microsoft.com/office/drawing/2010/main" spid="_x0000_s2052"/>
            </a:ext>
            <a:ext uri="{FF2B5EF4-FFF2-40B4-BE49-F238E27FC236}">
              <a16:creationId xmlns:a16="http://schemas.microsoft.com/office/drawing/2014/main" id="{63CD4E08-1B60-48E7-B107-105C5BCA47C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04" name="Drop Down 4" hidden="1">
          <a:extLst>
            <a:ext uri="{63B3BB69-23CF-44E3-9099-C40C66FF867C}">
              <a14:compatExt xmlns:a14="http://schemas.microsoft.com/office/drawing/2010/main" spid="_x0000_s2052"/>
            </a:ext>
            <a:ext uri="{FF2B5EF4-FFF2-40B4-BE49-F238E27FC236}">
              <a16:creationId xmlns:a16="http://schemas.microsoft.com/office/drawing/2014/main" id="{6D7B7207-C41D-4708-B51B-775C143E70C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05" name="Drop Down 4" hidden="1">
          <a:extLst>
            <a:ext uri="{63B3BB69-23CF-44E3-9099-C40C66FF867C}">
              <a14:compatExt xmlns:a14="http://schemas.microsoft.com/office/drawing/2010/main" spid="_x0000_s2052"/>
            </a:ext>
            <a:ext uri="{FF2B5EF4-FFF2-40B4-BE49-F238E27FC236}">
              <a16:creationId xmlns:a16="http://schemas.microsoft.com/office/drawing/2014/main" id="{D0366E83-297A-436D-827D-8E9D9B8711A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06" name="Drop Down 4" hidden="1">
          <a:extLst>
            <a:ext uri="{63B3BB69-23CF-44E3-9099-C40C66FF867C}">
              <a14:compatExt xmlns:a14="http://schemas.microsoft.com/office/drawing/2010/main" spid="_x0000_s2052"/>
            </a:ext>
            <a:ext uri="{FF2B5EF4-FFF2-40B4-BE49-F238E27FC236}">
              <a16:creationId xmlns:a16="http://schemas.microsoft.com/office/drawing/2014/main" id="{F33F2D86-77D5-4E4A-9A26-BED8742CD15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07" name="Drop Down 20" hidden="1">
          <a:extLst>
            <a:ext uri="{63B3BB69-23CF-44E3-9099-C40C66FF867C}">
              <a14:compatExt xmlns:a14="http://schemas.microsoft.com/office/drawing/2010/main" spid="_x0000_s2068"/>
            </a:ext>
            <a:ext uri="{FF2B5EF4-FFF2-40B4-BE49-F238E27FC236}">
              <a16:creationId xmlns:a16="http://schemas.microsoft.com/office/drawing/2014/main" id="{6660907D-2A83-4F72-ADE2-C0D61BD31B0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08" name="Drop Down 24" hidden="1">
          <a:extLst>
            <a:ext uri="{63B3BB69-23CF-44E3-9099-C40C66FF867C}">
              <a14:compatExt xmlns:a14="http://schemas.microsoft.com/office/drawing/2010/main" spid="_x0000_s2072"/>
            </a:ext>
            <a:ext uri="{FF2B5EF4-FFF2-40B4-BE49-F238E27FC236}">
              <a16:creationId xmlns:a16="http://schemas.microsoft.com/office/drawing/2014/main" id="{AC31EEB5-6B91-4772-A1C6-E6E68500CB9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09" name="Drop Down 4" hidden="1">
          <a:extLst>
            <a:ext uri="{63B3BB69-23CF-44E3-9099-C40C66FF867C}">
              <a14:compatExt xmlns:a14="http://schemas.microsoft.com/office/drawing/2010/main" spid="_x0000_s2052"/>
            </a:ext>
            <a:ext uri="{FF2B5EF4-FFF2-40B4-BE49-F238E27FC236}">
              <a16:creationId xmlns:a16="http://schemas.microsoft.com/office/drawing/2014/main" id="{77C6D128-08DE-4642-82EF-FAA5215A0D9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10" name="Drop Down 4" hidden="1">
          <a:extLst>
            <a:ext uri="{63B3BB69-23CF-44E3-9099-C40C66FF867C}">
              <a14:compatExt xmlns:a14="http://schemas.microsoft.com/office/drawing/2010/main" spid="_x0000_s2052"/>
            </a:ext>
            <a:ext uri="{FF2B5EF4-FFF2-40B4-BE49-F238E27FC236}">
              <a16:creationId xmlns:a16="http://schemas.microsoft.com/office/drawing/2014/main" id="{C9A16878-B3C7-4D6A-9ED4-E8EF5A0DA9E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11" name="Drop Down 4" hidden="1">
          <a:extLst>
            <a:ext uri="{63B3BB69-23CF-44E3-9099-C40C66FF867C}">
              <a14:compatExt xmlns:a14="http://schemas.microsoft.com/office/drawing/2010/main" spid="_x0000_s2052"/>
            </a:ext>
            <a:ext uri="{FF2B5EF4-FFF2-40B4-BE49-F238E27FC236}">
              <a16:creationId xmlns:a16="http://schemas.microsoft.com/office/drawing/2014/main" id="{387CCC69-5DB2-4E32-B51C-E6584CB9EC8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12" name="Drop Down 4" hidden="1">
          <a:extLst>
            <a:ext uri="{63B3BB69-23CF-44E3-9099-C40C66FF867C}">
              <a14:compatExt xmlns:a14="http://schemas.microsoft.com/office/drawing/2010/main" spid="_x0000_s2052"/>
            </a:ext>
            <a:ext uri="{FF2B5EF4-FFF2-40B4-BE49-F238E27FC236}">
              <a16:creationId xmlns:a16="http://schemas.microsoft.com/office/drawing/2014/main" id="{7B7615FB-C526-46E4-BDC1-6E5B45629B5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13" name="Drop Down 4" hidden="1">
          <a:extLst>
            <a:ext uri="{63B3BB69-23CF-44E3-9099-C40C66FF867C}">
              <a14:compatExt xmlns:a14="http://schemas.microsoft.com/office/drawing/2010/main" spid="_x0000_s2052"/>
            </a:ext>
            <a:ext uri="{FF2B5EF4-FFF2-40B4-BE49-F238E27FC236}">
              <a16:creationId xmlns:a16="http://schemas.microsoft.com/office/drawing/2014/main" id="{68D32806-B818-4170-B46A-F135E730FDB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14" name="Drop Down 20" hidden="1">
          <a:extLst>
            <a:ext uri="{63B3BB69-23CF-44E3-9099-C40C66FF867C}">
              <a14:compatExt xmlns:a14="http://schemas.microsoft.com/office/drawing/2010/main" spid="_x0000_s2068"/>
            </a:ext>
            <a:ext uri="{FF2B5EF4-FFF2-40B4-BE49-F238E27FC236}">
              <a16:creationId xmlns:a16="http://schemas.microsoft.com/office/drawing/2014/main" id="{2C497BBF-1399-4AF6-8F50-0CAF54C5C25D}"/>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15" name="Drop Down 24" hidden="1">
          <a:extLst>
            <a:ext uri="{63B3BB69-23CF-44E3-9099-C40C66FF867C}">
              <a14:compatExt xmlns:a14="http://schemas.microsoft.com/office/drawing/2010/main" spid="_x0000_s2072"/>
            </a:ext>
            <a:ext uri="{FF2B5EF4-FFF2-40B4-BE49-F238E27FC236}">
              <a16:creationId xmlns:a16="http://schemas.microsoft.com/office/drawing/2014/main" id="{6FAB59DF-DA61-4F8A-A12C-7B37852E8541}"/>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16" name="Drop Down 4" hidden="1">
          <a:extLst>
            <a:ext uri="{63B3BB69-23CF-44E3-9099-C40C66FF867C}">
              <a14:compatExt xmlns:a14="http://schemas.microsoft.com/office/drawing/2010/main" spid="_x0000_s2052"/>
            </a:ext>
            <a:ext uri="{FF2B5EF4-FFF2-40B4-BE49-F238E27FC236}">
              <a16:creationId xmlns:a16="http://schemas.microsoft.com/office/drawing/2014/main" id="{57E93E92-D3C2-4317-BE8D-4A7E68DF6B1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17" name="Drop Down 4" hidden="1">
          <a:extLst>
            <a:ext uri="{63B3BB69-23CF-44E3-9099-C40C66FF867C}">
              <a14:compatExt xmlns:a14="http://schemas.microsoft.com/office/drawing/2010/main" spid="_x0000_s2052"/>
            </a:ext>
            <a:ext uri="{FF2B5EF4-FFF2-40B4-BE49-F238E27FC236}">
              <a16:creationId xmlns:a16="http://schemas.microsoft.com/office/drawing/2014/main" id="{042F728C-6DBF-45CA-8478-CFDC4BB9881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18" name="Drop Down 4" hidden="1">
          <a:extLst>
            <a:ext uri="{63B3BB69-23CF-44E3-9099-C40C66FF867C}">
              <a14:compatExt xmlns:a14="http://schemas.microsoft.com/office/drawing/2010/main" spid="_x0000_s2052"/>
            </a:ext>
            <a:ext uri="{FF2B5EF4-FFF2-40B4-BE49-F238E27FC236}">
              <a16:creationId xmlns:a16="http://schemas.microsoft.com/office/drawing/2014/main" id="{CD52E4FC-1FC0-4C3F-8A6C-E173E551BE72}"/>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19" name="Drop Down 4" hidden="1">
          <a:extLst>
            <a:ext uri="{63B3BB69-23CF-44E3-9099-C40C66FF867C}">
              <a14:compatExt xmlns:a14="http://schemas.microsoft.com/office/drawing/2010/main" spid="_x0000_s2052"/>
            </a:ext>
            <a:ext uri="{FF2B5EF4-FFF2-40B4-BE49-F238E27FC236}">
              <a16:creationId xmlns:a16="http://schemas.microsoft.com/office/drawing/2014/main" id="{B1914DF8-1D55-4025-ACC3-CF00A154F50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20" name="Drop Down 4" hidden="1">
          <a:extLst>
            <a:ext uri="{63B3BB69-23CF-44E3-9099-C40C66FF867C}">
              <a14:compatExt xmlns:a14="http://schemas.microsoft.com/office/drawing/2010/main" spid="_x0000_s2052"/>
            </a:ext>
            <a:ext uri="{FF2B5EF4-FFF2-40B4-BE49-F238E27FC236}">
              <a16:creationId xmlns:a16="http://schemas.microsoft.com/office/drawing/2014/main" id="{C0D1CE2D-B5FC-4F8F-8DC8-1275816BB09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21" name="Drop Down 20" hidden="1">
          <a:extLst>
            <a:ext uri="{63B3BB69-23CF-44E3-9099-C40C66FF867C}">
              <a14:compatExt xmlns:a14="http://schemas.microsoft.com/office/drawing/2010/main" spid="_x0000_s2068"/>
            </a:ext>
            <a:ext uri="{FF2B5EF4-FFF2-40B4-BE49-F238E27FC236}">
              <a16:creationId xmlns:a16="http://schemas.microsoft.com/office/drawing/2014/main" id="{9F888951-7672-4471-B757-1A4A13B7B26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22" name="Drop Down 24" hidden="1">
          <a:extLst>
            <a:ext uri="{63B3BB69-23CF-44E3-9099-C40C66FF867C}">
              <a14:compatExt xmlns:a14="http://schemas.microsoft.com/office/drawing/2010/main" spid="_x0000_s2072"/>
            </a:ext>
            <a:ext uri="{FF2B5EF4-FFF2-40B4-BE49-F238E27FC236}">
              <a16:creationId xmlns:a16="http://schemas.microsoft.com/office/drawing/2014/main" id="{1961D484-7D86-4375-A36F-CE8242D0FFC7}"/>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23" name="Drop Down 4" hidden="1">
          <a:extLst>
            <a:ext uri="{63B3BB69-23CF-44E3-9099-C40C66FF867C}">
              <a14:compatExt xmlns:a14="http://schemas.microsoft.com/office/drawing/2010/main" spid="_x0000_s2052"/>
            </a:ext>
            <a:ext uri="{FF2B5EF4-FFF2-40B4-BE49-F238E27FC236}">
              <a16:creationId xmlns:a16="http://schemas.microsoft.com/office/drawing/2014/main" id="{F90C7FDA-C772-4D59-ADDB-BEF923BCB7C6}"/>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24" name="Drop Down 4" hidden="1">
          <a:extLst>
            <a:ext uri="{63B3BB69-23CF-44E3-9099-C40C66FF867C}">
              <a14:compatExt xmlns:a14="http://schemas.microsoft.com/office/drawing/2010/main" spid="_x0000_s2052"/>
            </a:ext>
            <a:ext uri="{FF2B5EF4-FFF2-40B4-BE49-F238E27FC236}">
              <a16:creationId xmlns:a16="http://schemas.microsoft.com/office/drawing/2014/main" id="{D8EF4D6D-F9AD-4332-B7C3-EAD389C10D1A}"/>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25" name="Drop Down 4" hidden="1">
          <a:extLst>
            <a:ext uri="{63B3BB69-23CF-44E3-9099-C40C66FF867C}">
              <a14:compatExt xmlns:a14="http://schemas.microsoft.com/office/drawing/2010/main" spid="_x0000_s2052"/>
            </a:ext>
            <a:ext uri="{FF2B5EF4-FFF2-40B4-BE49-F238E27FC236}">
              <a16:creationId xmlns:a16="http://schemas.microsoft.com/office/drawing/2014/main" id="{0AE9C3B4-D77D-4911-8BCA-A332316BDC6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26" name="Drop Down 4" hidden="1">
          <a:extLst>
            <a:ext uri="{63B3BB69-23CF-44E3-9099-C40C66FF867C}">
              <a14:compatExt xmlns:a14="http://schemas.microsoft.com/office/drawing/2010/main" spid="_x0000_s2052"/>
            </a:ext>
            <a:ext uri="{FF2B5EF4-FFF2-40B4-BE49-F238E27FC236}">
              <a16:creationId xmlns:a16="http://schemas.microsoft.com/office/drawing/2014/main" id="{E97A7753-9264-418C-AE58-388257481DB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27" name="Drop Down 4" hidden="1">
          <a:extLst>
            <a:ext uri="{63B3BB69-23CF-44E3-9099-C40C66FF867C}">
              <a14:compatExt xmlns:a14="http://schemas.microsoft.com/office/drawing/2010/main" spid="_x0000_s2052"/>
            </a:ext>
            <a:ext uri="{FF2B5EF4-FFF2-40B4-BE49-F238E27FC236}">
              <a16:creationId xmlns:a16="http://schemas.microsoft.com/office/drawing/2014/main" id="{7B9957D8-5115-4E6F-B0BA-187F21F5296E}"/>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28" name="Drop Down 20" hidden="1">
          <a:extLst>
            <a:ext uri="{63B3BB69-23CF-44E3-9099-C40C66FF867C}">
              <a14:compatExt xmlns:a14="http://schemas.microsoft.com/office/drawing/2010/main" spid="_x0000_s2068"/>
            </a:ext>
            <a:ext uri="{FF2B5EF4-FFF2-40B4-BE49-F238E27FC236}">
              <a16:creationId xmlns:a16="http://schemas.microsoft.com/office/drawing/2014/main" id="{BE9E118B-41E6-43B3-8EE1-FD68E5D6104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29" name="Drop Down 24" hidden="1">
          <a:extLst>
            <a:ext uri="{63B3BB69-23CF-44E3-9099-C40C66FF867C}">
              <a14:compatExt xmlns:a14="http://schemas.microsoft.com/office/drawing/2010/main" spid="_x0000_s2072"/>
            </a:ext>
            <a:ext uri="{FF2B5EF4-FFF2-40B4-BE49-F238E27FC236}">
              <a16:creationId xmlns:a16="http://schemas.microsoft.com/office/drawing/2014/main" id="{B3C8ED0E-DE2E-451B-AC06-F7D1D47C19F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30" name="Drop Down 4" hidden="1">
          <a:extLst>
            <a:ext uri="{63B3BB69-23CF-44E3-9099-C40C66FF867C}">
              <a14:compatExt xmlns:a14="http://schemas.microsoft.com/office/drawing/2010/main" spid="_x0000_s2052"/>
            </a:ext>
            <a:ext uri="{FF2B5EF4-FFF2-40B4-BE49-F238E27FC236}">
              <a16:creationId xmlns:a16="http://schemas.microsoft.com/office/drawing/2014/main" id="{BFAADF39-DEBF-4A8B-A607-C2187434E3F8}"/>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31" name="Drop Down 4" hidden="1">
          <a:extLst>
            <a:ext uri="{63B3BB69-23CF-44E3-9099-C40C66FF867C}">
              <a14:compatExt xmlns:a14="http://schemas.microsoft.com/office/drawing/2010/main" spid="_x0000_s2052"/>
            </a:ext>
            <a:ext uri="{FF2B5EF4-FFF2-40B4-BE49-F238E27FC236}">
              <a16:creationId xmlns:a16="http://schemas.microsoft.com/office/drawing/2014/main" id="{01CC4E53-8E35-4F9C-A5C3-F1E7D6875124}"/>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32" name="Drop Down 4" hidden="1">
          <a:extLst>
            <a:ext uri="{63B3BB69-23CF-44E3-9099-C40C66FF867C}">
              <a14:compatExt xmlns:a14="http://schemas.microsoft.com/office/drawing/2010/main" spid="_x0000_s2052"/>
            </a:ext>
            <a:ext uri="{FF2B5EF4-FFF2-40B4-BE49-F238E27FC236}">
              <a16:creationId xmlns:a16="http://schemas.microsoft.com/office/drawing/2014/main" id="{B414F645-5B88-487F-AA26-8187704A236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33" name="Drop Down 4" hidden="1">
          <a:extLst>
            <a:ext uri="{63B3BB69-23CF-44E3-9099-C40C66FF867C}">
              <a14:compatExt xmlns:a14="http://schemas.microsoft.com/office/drawing/2010/main" spid="_x0000_s2052"/>
            </a:ext>
            <a:ext uri="{FF2B5EF4-FFF2-40B4-BE49-F238E27FC236}">
              <a16:creationId xmlns:a16="http://schemas.microsoft.com/office/drawing/2014/main" id="{A209BFA0-84D8-4A83-969C-DDDF7E62B90E}"/>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34" name="Drop Down 4" hidden="1">
          <a:extLst>
            <a:ext uri="{63B3BB69-23CF-44E3-9099-C40C66FF867C}">
              <a14:compatExt xmlns:a14="http://schemas.microsoft.com/office/drawing/2010/main" spid="_x0000_s2052"/>
            </a:ext>
            <a:ext uri="{FF2B5EF4-FFF2-40B4-BE49-F238E27FC236}">
              <a16:creationId xmlns:a16="http://schemas.microsoft.com/office/drawing/2014/main" id="{272EDAC5-AD6E-4247-B30B-B62BE9852190}"/>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35" name="Drop Down 20" hidden="1">
          <a:extLst>
            <a:ext uri="{63B3BB69-23CF-44E3-9099-C40C66FF867C}">
              <a14:compatExt xmlns:a14="http://schemas.microsoft.com/office/drawing/2010/main" spid="_x0000_s2068"/>
            </a:ext>
            <a:ext uri="{FF2B5EF4-FFF2-40B4-BE49-F238E27FC236}">
              <a16:creationId xmlns:a16="http://schemas.microsoft.com/office/drawing/2014/main" id="{293C1F5A-704A-4CE2-93C0-89F2B81D30F7}"/>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36" name="Drop Down 24" hidden="1">
          <a:extLst>
            <a:ext uri="{63B3BB69-23CF-44E3-9099-C40C66FF867C}">
              <a14:compatExt xmlns:a14="http://schemas.microsoft.com/office/drawing/2010/main" spid="_x0000_s2072"/>
            </a:ext>
            <a:ext uri="{FF2B5EF4-FFF2-40B4-BE49-F238E27FC236}">
              <a16:creationId xmlns:a16="http://schemas.microsoft.com/office/drawing/2014/main" id="{5D0E1C88-6057-43F6-89F8-3AB9043FD2C5}"/>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37" name="Drop Down 4" hidden="1">
          <a:extLst>
            <a:ext uri="{63B3BB69-23CF-44E3-9099-C40C66FF867C}">
              <a14:compatExt xmlns:a14="http://schemas.microsoft.com/office/drawing/2010/main" spid="_x0000_s2052"/>
            </a:ext>
            <a:ext uri="{FF2B5EF4-FFF2-40B4-BE49-F238E27FC236}">
              <a16:creationId xmlns:a16="http://schemas.microsoft.com/office/drawing/2014/main" id="{86C934A2-79F0-4465-A47F-C9C20B534395}"/>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38" name="Drop Down 4" hidden="1">
          <a:extLst>
            <a:ext uri="{63B3BB69-23CF-44E3-9099-C40C66FF867C}">
              <a14:compatExt xmlns:a14="http://schemas.microsoft.com/office/drawing/2010/main" spid="_x0000_s2052"/>
            </a:ext>
            <a:ext uri="{FF2B5EF4-FFF2-40B4-BE49-F238E27FC236}">
              <a16:creationId xmlns:a16="http://schemas.microsoft.com/office/drawing/2014/main" id="{D150FA95-228F-432A-A0FD-ABAF21B35A8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39" name="Drop Down 4" hidden="1">
          <a:extLst>
            <a:ext uri="{63B3BB69-23CF-44E3-9099-C40C66FF867C}">
              <a14:compatExt xmlns:a14="http://schemas.microsoft.com/office/drawing/2010/main" spid="_x0000_s2052"/>
            </a:ext>
            <a:ext uri="{FF2B5EF4-FFF2-40B4-BE49-F238E27FC236}">
              <a16:creationId xmlns:a16="http://schemas.microsoft.com/office/drawing/2014/main" id="{5FB30D73-B5E2-48BD-81A7-AC6570EC542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40" name="Drop Down 4" hidden="1">
          <a:extLst>
            <a:ext uri="{63B3BB69-23CF-44E3-9099-C40C66FF867C}">
              <a14:compatExt xmlns:a14="http://schemas.microsoft.com/office/drawing/2010/main" spid="_x0000_s2052"/>
            </a:ext>
            <a:ext uri="{FF2B5EF4-FFF2-40B4-BE49-F238E27FC236}">
              <a16:creationId xmlns:a16="http://schemas.microsoft.com/office/drawing/2014/main" id="{8089B865-CD38-4117-8E32-5C630CB4F1D1}"/>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41" name="Drop Down 4" hidden="1">
          <a:extLst>
            <a:ext uri="{63B3BB69-23CF-44E3-9099-C40C66FF867C}">
              <a14:compatExt xmlns:a14="http://schemas.microsoft.com/office/drawing/2010/main" spid="_x0000_s2052"/>
            </a:ext>
            <a:ext uri="{FF2B5EF4-FFF2-40B4-BE49-F238E27FC236}">
              <a16:creationId xmlns:a16="http://schemas.microsoft.com/office/drawing/2014/main" id="{96AE0CDF-C762-4542-913F-0A9827D618C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42" name="Drop Down 20" hidden="1">
          <a:extLst>
            <a:ext uri="{63B3BB69-23CF-44E3-9099-C40C66FF867C}">
              <a14:compatExt xmlns:a14="http://schemas.microsoft.com/office/drawing/2010/main" spid="_x0000_s2068"/>
            </a:ext>
            <a:ext uri="{FF2B5EF4-FFF2-40B4-BE49-F238E27FC236}">
              <a16:creationId xmlns:a16="http://schemas.microsoft.com/office/drawing/2014/main" id="{879A1B66-FBF6-40C4-89B7-9D06E44D25B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43" name="Drop Down 24" hidden="1">
          <a:extLst>
            <a:ext uri="{63B3BB69-23CF-44E3-9099-C40C66FF867C}">
              <a14:compatExt xmlns:a14="http://schemas.microsoft.com/office/drawing/2010/main" spid="_x0000_s2072"/>
            </a:ext>
            <a:ext uri="{FF2B5EF4-FFF2-40B4-BE49-F238E27FC236}">
              <a16:creationId xmlns:a16="http://schemas.microsoft.com/office/drawing/2014/main" id="{ADFC428C-2B6D-43DB-91E0-798DB9A046A0}"/>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44" name="Drop Down 4" hidden="1">
          <a:extLst>
            <a:ext uri="{63B3BB69-23CF-44E3-9099-C40C66FF867C}">
              <a14:compatExt xmlns:a14="http://schemas.microsoft.com/office/drawing/2010/main" spid="_x0000_s2052"/>
            </a:ext>
            <a:ext uri="{FF2B5EF4-FFF2-40B4-BE49-F238E27FC236}">
              <a16:creationId xmlns:a16="http://schemas.microsoft.com/office/drawing/2014/main" id="{031D357C-0BEF-4B82-ABE6-11F046F3B423}"/>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45" name="Drop Down 4" hidden="1">
          <a:extLst>
            <a:ext uri="{63B3BB69-23CF-44E3-9099-C40C66FF867C}">
              <a14:compatExt xmlns:a14="http://schemas.microsoft.com/office/drawing/2010/main" spid="_x0000_s2052"/>
            </a:ext>
            <a:ext uri="{FF2B5EF4-FFF2-40B4-BE49-F238E27FC236}">
              <a16:creationId xmlns:a16="http://schemas.microsoft.com/office/drawing/2014/main" id="{5D844E02-B5A9-467B-9DD7-B3D8DBD96592}"/>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46" name="Drop Down 4" hidden="1">
          <a:extLst>
            <a:ext uri="{63B3BB69-23CF-44E3-9099-C40C66FF867C}">
              <a14:compatExt xmlns:a14="http://schemas.microsoft.com/office/drawing/2010/main" spid="_x0000_s2052"/>
            </a:ext>
            <a:ext uri="{FF2B5EF4-FFF2-40B4-BE49-F238E27FC236}">
              <a16:creationId xmlns:a16="http://schemas.microsoft.com/office/drawing/2014/main" id="{FDC5DEBE-DCD0-4D7F-B090-FB9F7C5FB91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47" name="Drop Down 4" hidden="1">
          <a:extLst>
            <a:ext uri="{63B3BB69-23CF-44E3-9099-C40C66FF867C}">
              <a14:compatExt xmlns:a14="http://schemas.microsoft.com/office/drawing/2010/main" spid="_x0000_s2052"/>
            </a:ext>
            <a:ext uri="{FF2B5EF4-FFF2-40B4-BE49-F238E27FC236}">
              <a16:creationId xmlns:a16="http://schemas.microsoft.com/office/drawing/2014/main" id="{8B256C88-B206-4318-A571-5C35810314C6}"/>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48" name="Drop Down 4" hidden="1">
          <a:extLst>
            <a:ext uri="{63B3BB69-23CF-44E3-9099-C40C66FF867C}">
              <a14:compatExt xmlns:a14="http://schemas.microsoft.com/office/drawing/2010/main" spid="_x0000_s2052"/>
            </a:ext>
            <a:ext uri="{FF2B5EF4-FFF2-40B4-BE49-F238E27FC236}">
              <a16:creationId xmlns:a16="http://schemas.microsoft.com/office/drawing/2014/main" id="{33FA6A2F-A2F4-41D8-8D21-CF1E2D941B1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49" name="Drop Down 20" hidden="1">
          <a:extLst>
            <a:ext uri="{63B3BB69-23CF-44E3-9099-C40C66FF867C}">
              <a14:compatExt xmlns:a14="http://schemas.microsoft.com/office/drawing/2010/main" spid="_x0000_s2068"/>
            </a:ext>
            <a:ext uri="{FF2B5EF4-FFF2-40B4-BE49-F238E27FC236}">
              <a16:creationId xmlns:a16="http://schemas.microsoft.com/office/drawing/2014/main" id="{A32F54C5-7E62-4C91-BD5C-8125B942B99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50" name="Drop Down 24" hidden="1">
          <a:extLst>
            <a:ext uri="{63B3BB69-23CF-44E3-9099-C40C66FF867C}">
              <a14:compatExt xmlns:a14="http://schemas.microsoft.com/office/drawing/2010/main" spid="_x0000_s2072"/>
            </a:ext>
            <a:ext uri="{FF2B5EF4-FFF2-40B4-BE49-F238E27FC236}">
              <a16:creationId xmlns:a16="http://schemas.microsoft.com/office/drawing/2014/main" id="{7E280FBD-3AEB-41AB-B19F-F47E874B248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51" name="Drop Down 4" hidden="1">
          <a:extLst>
            <a:ext uri="{63B3BB69-23CF-44E3-9099-C40C66FF867C}">
              <a14:compatExt xmlns:a14="http://schemas.microsoft.com/office/drawing/2010/main" spid="_x0000_s2052"/>
            </a:ext>
            <a:ext uri="{FF2B5EF4-FFF2-40B4-BE49-F238E27FC236}">
              <a16:creationId xmlns:a16="http://schemas.microsoft.com/office/drawing/2014/main" id="{8FAD6BC5-3BC9-43AE-978F-EAF483505E3D}"/>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52" name="Drop Down 4" hidden="1">
          <a:extLst>
            <a:ext uri="{63B3BB69-23CF-44E3-9099-C40C66FF867C}">
              <a14:compatExt xmlns:a14="http://schemas.microsoft.com/office/drawing/2010/main" spid="_x0000_s2052"/>
            </a:ext>
            <a:ext uri="{FF2B5EF4-FFF2-40B4-BE49-F238E27FC236}">
              <a16:creationId xmlns:a16="http://schemas.microsoft.com/office/drawing/2014/main" id="{E1BB2F1F-FA98-47D5-B0FB-FE58B0DE1F5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53" name="Drop Down 4" hidden="1">
          <a:extLst>
            <a:ext uri="{63B3BB69-23CF-44E3-9099-C40C66FF867C}">
              <a14:compatExt xmlns:a14="http://schemas.microsoft.com/office/drawing/2010/main" spid="_x0000_s2052"/>
            </a:ext>
            <a:ext uri="{FF2B5EF4-FFF2-40B4-BE49-F238E27FC236}">
              <a16:creationId xmlns:a16="http://schemas.microsoft.com/office/drawing/2014/main" id="{110480FD-5A74-4167-86A7-B5E8DF5DED8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54" name="Drop Down 4" hidden="1">
          <a:extLst>
            <a:ext uri="{63B3BB69-23CF-44E3-9099-C40C66FF867C}">
              <a14:compatExt xmlns:a14="http://schemas.microsoft.com/office/drawing/2010/main" spid="_x0000_s2052"/>
            </a:ext>
            <a:ext uri="{FF2B5EF4-FFF2-40B4-BE49-F238E27FC236}">
              <a16:creationId xmlns:a16="http://schemas.microsoft.com/office/drawing/2014/main" id="{30320224-EAA6-4E9F-BE28-77D6A3FC0D33}"/>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55" name="Drop Down 4" hidden="1">
          <a:extLst>
            <a:ext uri="{63B3BB69-23CF-44E3-9099-C40C66FF867C}">
              <a14:compatExt xmlns:a14="http://schemas.microsoft.com/office/drawing/2010/main" spid="_x0000_s2052"/>
            </a:ext>
            <a:ext uri="{FF2B5EF4-FFF2-40B4-BE49-F238E27FC236}">
              <a16:creationId xmlns:a16="http://schemas.microsoft.com/office/drawing/2014/main" id="{0A78E254-1654-4557-97F0-F91C6703546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56" name="Drop Down 20" hidden="1">
          <a:extLst>
            <a:ext uri="{63B3BB69-23CF-44E3-9099-C40C66FF867C}">
              <a14:compatExt xmlns:a14="http://schemas.microsoft.com/office/drawing/2010/main" spid="_x0000_s2068"/>
            </a:ext>
            <a:ext uri="{FF2B5EF4-FFF2-40B4-BE49-F238E27FC236}">
              <a16:creationId xmlns:a16="http://schemas.microsoft.com/office/drawing/2014/main" id="{B19C4457-3CCF-4D74-88C2-6B74591A9013}"/>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57" name="Drop Down 24" hidden="1">
          <a:extLst>
            <a:ext uri="{63B3BB69-23CF-44E3-9099-C40C66FF867C}">
              <a14:compatExt xmlns:a14="http://schemas.microsoft.com/office/drawing/2010/main" spid="_x0000_s2072"/>
            </a:ext>
            <a:ext uri="{FF2B5EF4-FFF2-40B4-BE49-F238E27FC236}">
              <a16:creationId xmlns:a16="http://schemas.microsoft.com/office/drawing/2014/main" id="{CAF74762-8822-4E21-A96F-A2AD91980E79}"/>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58" name="Drop Down 4" hidden="1">
          <a:extLst>
            <a:ext uri="{63B3BB69-23CF-44E3-9099-C40C66FF867C}">
              <a14:compatExt xmlns:a14="http://schemas.microsoft.com/office/drawing/2010/main" spid="_x0000_s2052"/>
            </a:ext>
            <a:ext uri="{FF2B5EF4-FFF2-40B4-BE49-F238E27FC236}">
              <a16:creationId xmlns:a16="http://schemas.microsoft.com/office/drawing/2014/main" id="{75A9D765-27F5-47CD-AE25-469EB89C885B}"/>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59" name="Drop Down 4" hidden="1">
          <a:extLst>
            <a:ext uri="{63B3BB69-23CF-44E3-9099-C40C66FF867C}">
              <a14:compatExt xmlns:a14="http://schemas.microsoft.com/office/drawing/2010/main" spid="_x0000_s2052"/>
            </a:ext>
            <a:ext uri="{FF2B5EF4-FFF2-40B4-BE49-F238E27FC236}">
              <a16:creationId xmlns:a16="http://schemas.microsoft.com/office/drawing/2014/main" id="{65CE2B32-B1A5-420C-9FB7-1525920C0B9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60" name="Drop Down 4" hidden="1">
          <a:extLst>
            <a:ext uri="{63B3BB69-23CF-44E3-9099-C40C66FF867C}">
              <a14:compatExt xmlns:a14="http://schemas.microsoft.com/office/drawing/2010/main" spid="_x0000_s2052"/>
            </a:ext>
            <a:ext uri="{FF2B5EF4-FFF2-40B4-BE49-F238E27FC236}">
              <a16:creationId xmlns:a16="http://schemas.microsoft.com/office/drawing/2014/main" id="{22DCF36C-185E-4804-A31C-1BE2C51F541A}"/>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61" name="Drop Down 4" hidden="1">
          <a:extLst>
            <a:ext uri="{63B3BB69-23CF-44E3-9099-C40C66FF867C}">
              <a14:compatExt xmlns:a14="http://schemas.microsoft.com/office/drawing/2010/main" spid="_x0000_s2052"/>
            </a:ext>
            <a:ext uri="{FF2B5EF4-FFF2-40B4-BE49-F238E27FC236}">
              <a16:creationId xmlns:a16="http://schemas.microsoft.com/office/drawing/2014/main" id="{7A7A94E4-FDA1-4233-BCF0-BD49BC519E65}"/>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62" name="Drop Down 4" hidden="1">
          <a:extLst>
            <a:ext uri="{63B3BB69-23CF-44E3-9099-C40C66FF867C}">
              <a14:compatExt xmlns:a14="http://schemas.microsoft.com/office/drawing/2010/main" spid="_x0000_s2052"/>
            </a:ext>
            <a:ext uri="{FF2B5EF4-FFF2-40B4-BE49-F238E27FC236}">
              <a16:creationId xmlns:a16="http://schemas.microsoft.com/office/drawing/2014/main" id="{7D0F4CFE-9ABB-4F37-921D-E32793D1620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63" name="Drop Down 20" hidden="1">
          <a:extLst>
            <a:ext uri="{63B3BB69-23CF-44E3-9099-C40C66FF867C}">
              <a14:compatExt xmlns:a14="http://schemas.microsoft.com/office/drawing/2010/main" spid="_x0000_s2068"/>
            </a:ext>
            <a:ext uri="{FF2B5EF4-FFF2-40B4-BE49-F238E27FC236}">
              <a16:creationId xmlns:a16="http://schemas.microsoft.com/office/drawing/2014/main" id="{E450D107-76B2-4372-83A1-3570649396E5}"/>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64" name="Drop Down 24" hidden="1">
          <a:extLst>
            <a:ext uri="{63B3BB69-23CF-44E3-9099-C40C66FF867C}">
              <a14:compatExt xmlns:a14="http://schemas.microsoft.com/office/drawing/2010/main" spid="_x0000_s2072"/>
            </a:ext>
            <a:ext uri="{FF2B5EF4-FFF2-40B4-BE49-F238E27FC236}">
              <a16:creationId xmlns:a16="http://schemas.microsoft.com/office/drawing/2014/main" id="{3A1BA0FF-ECF1-4550-8561-CFC7BC66FE0B}"/>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65" name="Drop Down 4" hidden="1">
          <a:extLst>
            <a:ext uri="{63B3BB69-23CF-44E3-9099-C40C66FF867C}">
              <a14:compatExt xmlns:a14="http://schemas.microsoft.com/office/drawing/2010/main" spid="_x0000_s2052"/>
            </a:ext>
            <a:ext uri="{FF2B5EF4-FFF2-40B4-BE49-F238E27FC236}">
              <a16:creationId xmlns:a16="http://schemas.microsoft.com/office/drawing/2014/main" id="{6968A5A2-FC42-4E52-9A66-9F4210702224}"/>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66" name="Drop Down 4" hidden="1">
          <a:extLst>
            <a:ext uri="{63B3BB69-23CF-44E3-9099-C40C66FF867C}">
              <a14:compatExt xmlns:a14="http://schemas.microsoft.com/office/drawing/2010/main" spid="_x0000_s2052"/>
            </a:ext>
            <a:ext uri="{FF2B5EF4-FFF2-40B4-BE49-F238E27FC236}">
              <a16:creationId xmlns:a16="http://schemas.microsoft.com/office/drawing/2014/main" id="{5396FC13-CBFB-4372-B6D1-9C3E67C0C689}"/>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67" name="Drop Down 4" hidden="1">
          <a:extLst>
            <a:ext uri="{63B3BB69-23CF-44E3-9099-C40C66FF867C}">
              <a14:compatExt xmlns:a14="http://schemas.microsoft.com/office/drawing/2010/main" spid="_x0000_s2052"/>
            </a:ext>
            <a:ext uri="{FF2B5EF4-FFF2-40B4-BE49-F238E27FC236}">
              <a16:creationId xmlns:a16="http://schemas.microsoft.com/office/drawing/2014/main" id="{FB13CE52-C63E-4BCB-9FCF-E1FF2AE7787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68" name="Drop Down 4" hidden="1">
          <a:extLst>
            <a:ext uri="{63B3BB69-23CF-44E3-9099-C40C66FF867C}">
              <a14:compatExt xmlns:a14="http://schemas.microsoft.com/office/drawing/2010/main" spid="_x0000_s2052"/>
            </a:ext>
            <a:ext uri="{FF2B5EF4-FFF2-40B4-BE49-F238E27FC236}">
              <a16:creationId xmlns:a16="http://schemas.microsoft.com/office/drawing/2014/main" id="{59A88319-DB33-4750-90F8-64C7F7CE131D}"/>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69" name="Drop Down 4" hidden="1">
          <a:extLst>
            <a:ext uri="{63B3BB69-23CF-44E3-9099-C40C66FF867C}">
              <a14:compatExt xmlns:a14="http://schemas.microsoft.com/office/drawing/2010/main" spid="_x0000_s2052"/>
            </a:ext>
            <a:ext uri="{FF2B5EF4-FFF2-40B4-BE49-F238E27FC236}">
              <a16:creationId xmlns:a16="http://schemas.microsoft.com/office/drawing/2014/main" id="{BF307FBF-2084-46DD-87BD-C5725BBC2D97}"/>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267</xdr:row>
      <xdr:rowOff>0</xdr:rowOff>
    </xdr:from>
    <xdr:ext cx="1921468" cy="195685"/>
    <xdr:sp macro="" textlink="">
      <xdr:nvSpPr>
        <xdr:cNvPr id="12270" name="Drop Down 20" hidden="1">
          <a:extLst>
            <a:ext uri="{63B3BB69-23CF-44E3-9099-C40C66FF867C}">
              <a14:compatExt xmlns:a14="http://schemas.microsoft.com/office/drawing/2010/main" spid="_x0000_s2068"/>
            </a:ext>
            <a:ext uri="{FF2B5EF4-FFF2-40B4-BE49-F238E27FC236}">
              <a16:creationId xmlns:a16="http://schemas.microsoft.com/office/drawing/2014/main" id="{C749895E-0E29-4344-ADA5-4E60908D20C2}"/>
            </a:ext>
          </a:extLst>
        </xdr:cNvPr>
        <xdr:cNvSpPr/>
      </xdr:nvSpPr>
      <xdr:spPr bwMode="auto">
        <a:xfrm>
          <a:off x="7026729" y="5117918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267</xdr:row>
      <xdr:rowOff>0</xdr:rowOff>
    </xdr:from>
    <xdr:ext cx="2476500" cy="199970"/>
    <xdr:sp macro="" textlink="">
      <xdr:nvSpPr>
        <xdr:cNvPr id="12271" name="Drop Down 24" hidden="1">
          <a:extLst>
            <a:ext uri="{63B3BB69-23CF-44E3-9099-C40C66FF867C}">
              <a14:compatExt xmlns:a14="http://schemas.microsoft.com/office/drawing/2010/main" spid="_x0000_s2072"/>
            </a:ext>
            <a:ext uri="{FF2B5EF4-FFF2-40B4-BE49-F238E27FC236}">
              <a16:creationId xmlns:a16="http://schemas.microsoft.com/office/drawing/2014/main" id="{391F9A3C-3DF5-4C32-A346-B5C153711793}"/>
            </a:ext>
          </a:extLst>
        </xdr:cNvPr>
        <xdr:cNvSpPr/>
      </xdr:nvSpPr>
      <xdr:spPr bwMode="auto">
        <a:xfrm>
          <a:off x="4626429" y="5117918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72" name="Drop Down 4" hidden="1">
          <a:extLst>
            <a:ext uri="{63B3BB69-23CF-44E3-9099-C40C66FF867C}">
              <a14:compatExt xmlns:a14="http://schemas.microsoft.com/office/drawing/2010/main" spid="_x0000_s2052"/>
            </a:ext>
            <a:ext uri="{FF2B5EF4-FFF2-40B4-BE49-F238E27FC236}">
              <a16:creationId xmlns:a16="http://schemas.microsoft.com/office/drawing/2014/main" id="{79FC33C5-4D2E-47C0-BF47-662C8A84C6EF}"/>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73" name="Drop Down 4" hidden="1">
          <a:extLst>
            <a:ext uri="{63B3BB69-23CF-44E3-9099-C40C66FF867C}">
              <a14:compatExt xmlns:a14="http://schemas.microsoft.com/office/drawing/2010/main" spid="_x0000_s2052"/>
            </a:ext>
            <a:ext uri="{FF2B5EF4-FFF2-40B4-BE49-F238E27FC236}">
              <a16:creationId xmlns:a16="http://schemas.microsoft.com/office/drawing/2014/main" id="{756FC0F7-B3EB-45B7-A959-E55C0C5270F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267</xdr:row>
      <xdr:rowOff>0</xdr:rowOff>
    </xdr:from>
    <xdr:ext cx="2529840" cy="195685"/>
    <xdr:sp macro="" textlink="">
      <xdr:nvSpPr>
        <xdr:cNvPr id="12274" name="Drop Down 4" hidden="1">
          <a:extLst>
            <a:ext uri="{63B3BB69-23CF-44E3-9099-C40C66FF867C}">
              <a14:compatExt xmlns:a14="http://schemas.microsoft.com/office/drawing/2010/main" spid="_x0000_s2052"/>
            </a:ext>
            <a:ext uri="{FF2B5EF4-FFF2-40B4-BE49-F238E27FC236}">
              <a16:creationId xmlns:a16="http://schemas.microsoft.com/office/drawing/2014/main" id="{1AD2C347-3B42-4501-9F35-C77FC30FBBD1}"/>
            </a:ext>
          </a:extLst>
        </xdr:cNvPr>
        <xdr:cNvSpPr/>
      </xdr:nvSpPr>
      <xdr:spPr bwMode="auto">
        <a:xfrm>
          <a:off x="6513739"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267</xdr:row>
      <xdr:rowOff>0</xdr:rowOff>
    </xdr:from>
    <xdr:ext cx="2529840" cy="195685"/>
    <xdr:sp macro="" textlink="">
      <xdr:nvSpPr>
        <xdr:cNvPr id="12275" name="Drop Down 4" hidden="1">
          <a:extLst>
            <a:ext uri="{63B3BB69-23CF-44E3-9099-C40C66FF867C}">
              <a14:compatExt xmlns:a14="http://schemas.microsoft.com/office/drawing/2010/main" spid="_x0000_s2052"/>
            </a:ext>
            <a:ext uri="{FF2B5EF4-FFF2-40B4-BE49-F238E27FC236}">
              <a16:creationId xmlns:a16="http://schemas.microsoft.com/office/drawing/2014/main" id="{92BC4D57-A4B2-42D4-8DD0-452C073BCA0C}"/>
            </a:ext>
          </a:extLst>
        </xdr:cNvPr>
        <xdr:cNvSpPr/>
      </xdr:nvSpPr>
      <xdr:spPr bwMode="auto">
        <a:xfrm>
          <a:off x="6199414" y="5117918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364</xdr:row>
      <xdr:rowOff>0</xdr:rowOff>
    </xdr:from>
    <xdr:ext cx="2476500" cy="199970"/>
    <xdr:sp macro="" textlink="">
      <xdr:nvSpPr>
        <xdr:cNvPr id="12276" name="Drop Down 24" hidden="1">
          <a:extLst>
            <a:ext uri="{63B3BB69-23CF-44E3-9099-C40C66FF867C}">
              <a14:compatExt xmlns:a14="http://schemas.microsoft.com/office/drawing/2010/main" spid="_x0000_s2072"/>
            </a:ext>
            <a:ext uri="{FF2B5EF4-FFF2-40B4-BE49-F238E27FC236}">
              <a16:creationId xmlns:a16="http://schemas.microsoft.com/office/drawing/2014/main" id="{C3D4653C-931E-436B-81C5-F91525C5DF94}"/>
            </a:ext>
          </a:extLst>
        </xdr:cNvPr>
        <xdr:cNvSpPr/>
      </xdr:nvSpPr>
      <xdr:spPr bwMode="auto">
        <a:xfrm>
          <a:off x="4626429" y="6861265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364</xdr:row>
      <xdr:rowOff>0</xdr:rowOff>
    </xdr:from>
    <xdr:ext cx="2476500" cy="199970"/>
    <xdr:sp macro="" textlink="">
      <xdr:nvSpPr>
        <xdr:cNvPr id="12277" name="Drop Down 24" hidden="1">
          <a:extLst>
            <a:ext uri="{63B3BB69-23CF-44E3-9099-C40C66FF867C}">
              <a14:compatExt xmlns:a14="http://schemas.microsoft.com/office/drawing/2010/main" spid="_x0000_s2072"/>
            </a:ext>
            <a:ext uri="{FF2B5EF4-FFF2-40B4-BE49-F238E27FC236}">
              <a16:creationId xmlns:a16="http://schemas.microsoft.com/office/drawing/2014/main" id="{479BA2C9-56DC-4D6B-99D6-F4042E60B0C9}"/>
            </a:ext>
          </a:extLst>
        </xdr:cNvPr>
        <xdr:cNvSpPr/>
      </xdr:nvSpPr>
      <xdr:spPr bwMode="auto">
        <a:xfrm>
          <a:off x="4626429" y="6861265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364</xdr:row>
      <xdr:rowOff>0</xdr:rowOff>
    </xdr:from>
    <xdr:ext cx="2476500" cy="199970"/>
    <xdr:sp macro="" textlink="">
      <xdr:nvSpPr>
        <xdr:cNvPr id="12278" name="Drop Down 24" hidden="1">
          <a:extLst>
            <a:ext uri="{63B3BB69-23CF-44E3-9099-C40C66FF867C}">
              <a14:compatExt xmlns:a14="http://schemas.microsoft.com/office/drawing/2010/main" spid="_x0000_s2072"/>
            </a:ext>
            <a:ext uri="{FF2B5EF4-FFF2-40B4-BE49-F238E27FC236}">
              <a16:creationId xmlns:a16="http://schemas.microsoft.com/office/drawing/2014/main" id="{678D2D6F-65E6-4168-B257-A12183E9B1D3}"/>
            </a:ext>
          </a:extLst>
        </xdr:cNvPr>
        <xdr:cNvSpPr/>
      </xdr:nvSpPr>
      <xdr:spPr bwMode="auto">
        <a:xfrm>
          <a:off x="4626429" y="6861265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361</xdr:row>
      <xdr:rowOff>0</xdr:rowOff>
    </xdr:from>
    <xdr:ext cx="2476500" cy="199970"/>
    <xdr:sp macro="" textlink="">
      <xdr:nvSpPr>
        <xdr:cNvPr id="12279" name="Drop Down 24" hidden="1">
          <a:extLst>
            <a:ext uri="{63B3BB69-23CF-44E3-9099-C40C66FF867C}">
              <a14:compatExt xmlns:a14="http://schemas.microsoft.com/office/drawing/2010/main" spid="_x0000_s2072"/>
            </a:ext>
            <a:ext uri="{FF2B5EF4-FFF2-40B4-BE49-F238E27FC236}">
              <a16:creationId xmlns:a16="http://schemas.microsoft.com/office/drawing/2014/main" id="{AEB9A1F6-4BC8-4C81-8221-6AFCA04B7304}"/>
            </a:ext>
          </a:extLst>
        </xdr:cNvPr>
        <xdr:cNvSpPr/>
      </xdr:nvSpPr>
      <xdr:spPr bwMode="auto">
        <a:xfrm>
          <a:off x="4626429" y="6849835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361</xdr:row>
      <xdr:rowOff>0</xdr:rowOff>
    </xdr:from>
    <xdr:ext cx="2476500" cy="199970"/>
    <xdr:sp macro="" textlink="">
      <xdr:nvSpPr>
        <xdr:cNvPr id="12280" name="Drop Down 24" hidden="1">
          <a:extLst>
            <a:ext uri="{63B3BB69-23CF-44E3-9099-C40C66FF867C}">
              <a14:compatExt xmlns:a14="http://schemas.microsoft.com/office/drawing/2010/main" spid="_x0000_s2072"/>
            </a:ext>
            <a:ext uri="{FF2B5EF4-FFF2-40B4-BE49-F238E27FC236}">
              <a16:creationId xmlns:a16="http://schemas.microsoft.com/office/drawing/2014/main" id="{1E689C4A-48AC-40CE-9066-412768FA5344}"/>
            </a:ext>
          </a:extLst>
        </xdr:cNvPr>
        <xdr:cNvSpPr/>
      </xdr:nvSpPr>
      <xdr:spPr bwMode="auto">
        <a:xfrm>
          <a:off x="4626429" y="6849835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361</xdr:row>
      <xdr:rowOff>0</xdr:rowOff>
    </xdr:from>
    <xdr:ext cx="2476500" cy="199970"/>
    <xdr:sp macro="" textlink="">
      <xdr:nvSpPr>
        <xdr:cNvPr id="12281" name="Drop Down 24" hidden="1">
          <a:extLst>
            <a:ext uri="{63B3BB69-23CF-44E3-9099-C40C66FF867C}">
              <a14:compatExt xmlns:a14="http://schemas.microsoft.com/office/drawing/2010/main" spid="_x0000_s2072"/>
            </a:ext>
            <a:ext uri="{FF2B5EF4-FFF2-40B4-BE49-F238E27FC236}">
              <a16:creationId xmlns:a16="http://schemas.microsoft.com/office/drawing/2014/main" id="{E986D087-8AC9-4235-A189-8F140B37F936}"/>
            </a:ext>
          </a:extLst>
        </xdr:cNvPr>
        <xdr:cNvSpPr/>
      </xdr:nvSpPr>
      <xdr:spPr bwMode="auto">
        <a:xfrm>
          <a:off x="4626429" y="68498357"/>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12282" name="Drop Down 24" hidden="1">
          <a:extLst>
            <a:ext uri="{63B3BB69-23CF-44E3-9099-C40C66FF867C}">
              <a14:compatExt xmlns:a14="http://schemas.microsoft.com/office/drawing/2010/main" spid="_x0000_s2072"/>
            </a:ext>
            <a:ext uri="{FF2B5EF4-FFF2-40B4-BE49-F238E27FC236}">
              <a16:creationId xmlns:a16="http://schemas.microsoft.com/office/drawing/2014/main" id="{2F0CE31A-CD3F-4B3D-A2C1-6674E47E2AC6}"/>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12283" name="Drop Down 24" hidden="1">
          <a:extLst>
            <a:ext uri="{63B3BB69-23CF-44E3-9099-C40C66FF867C}">
              <a14:compatExt xmlns:a14="http://schemas.microsoft.com/office/drawing/2010/main" spid="_x0000_s2072"/>
            </a:ext>
            <a:ext uri="{FF2B5EF4-FFF2-40B4-BE49-F238E27FC236}">
              <a16:creationId xmlns:a16="http://schemas.microsoft.com/office/drawing/2014/main" id="{11C888D7-C3B9-47FA-B645-173C85DD4ECB}"/>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12284" name="Drop Down 24" hidden="1">
          <a:extLst>
            <a:ext uri="{63B3BB69-23CF-44E3-9099-C40C66FF867C}">
              <a14:compatExt xmlns:a14="http://schemas.microsoft.com/office/drawing/2010/main" spid="_x0000_s2072"/>
            </a:ext>
            <a:ext uri="{FF2B5EF4-FFF2-40B4-BE49-F238E27FC236}">
              <a16:creationId xmlns:a16="http://schemas.microsoft.com/office/drawing/2014/main" id="{4AD20F67-C20F-4ACD-9A70-98E3A33A9CAA}"/>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12285" name="Drop Down 24" hidden="1">
          <a:extLst>
            <a:ext uri="{63B3BB69-23CF-44E3-9099-C40C66FF867C}">
              <a14:compatExt xmlns:a14="http://schemas.microsoft.com/office/drawing/2010/main" spid="_x0000_s2072"/>
            </a:ext>
            <a:ext uri="{FF2B5EF4-FFF2-40B4-BE49-F238E27FC236}">
              <a16:creationId xmlns:a16="http://schemas.microsoft.com/office/drawing/2014/main" id="{074118B8-5133-4174-9929-D4117792DEC2}"/>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12286" name="Drop Down 24" hidden="1">
          <a:extLst>
            <a:ext uri="{63B3BB69-23CF-44E3-9099-C40C66FF867C}">
              <a14:compatExt xmlns:a14="http://schemas.microsoft.com/office/drawing/2010/main" spid="_x0000_s2072"/>
            </a:ext>
            <a:ext uri="{FF2B5EF4-FFF2-40B4-BE49-F238E27FC236}">
              <a16:creationId xmlns:a16="http://schemas.microsoft.com/office/drawing/2014/main" id="{5CBEB830-D610-43E0-B759-A0DA00E3EA0B}"/>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12287" name="Drop Down 24" hidden="1">
          <a:extLst>
            <a:ext uri="{63B3BB69-23CF-44E3-9099-C40C66FF867C}">
              <a14:compatExt xmlns:a14="http://schemas.microsoft.com/office/drawing/2010/main" spid="_x0000_s2072"/>
            </a:ext>
            <a:ext uri="{FF2B5EF4-FFF2-40B4-BE49-F238E27FC236}">
              <a16:creationId xmlns:a16="http://schemas.microsoft.com/office/drawing/2014/main" id="{D2A81039-7AF5-4390-94F8-838CA3F80EF7}"/>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1" name="Drop Down 24" hidden="1">
          <a:extLst>
            <a:ext uri="{63B3BB69-23CF-44E3-9099-C40C66FF867C}">
              <a14:compatExt xmlns:a14="http://schemas.microsoft.com/office/drawing/2010/main" spid="_x0000_s2072"/>
            </a:ext>
            <a:ext uri="{FF2B5EF4-FFF2-40B4-BE49-F238E27FC236}">
              <a16:creationId xmlns:a16="http://schemas.microsoft.com/office/drawing/2014/main" id="{BB61105C-C16F-4A0A-B744-553A64160C16}"/>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2" name="Drop Down 24" hidden="1">
          <a:extLst>
            <a:ext uri="{63B3BB69-23CF-44E3-9099-C40C66FF867C}">
              <a14:compatExt xmlns:a14="http://schemas.microsoft.com/office/drawing/2010/main" spid="_x0000_s2072"/>
            </a:ext>
            <a:ext uri="{FF2B5EF4-FFF2-40B4-BE49-F238E27FC236}">
              <a16:creationId xmlns:a16="http://schemas.microsoft.com/office/drawing/2014/main" id="{2F398890-E30C-4FF7-80FC-96443D9C9FAD}"/>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3" name="Drop Down 24" hidden="1">
          <a:extLst>
            <a:ext uri="{63B3BB69-23CF-44E3-9099-C40C66FF867C}">
              <a14:compatExt xmlns:a14="http://schemas.microsoft.com/office/drawing/2010/main" spid="_x0000_s2072"/>
            </a:ext>
            <a:ext uri="{FF2B5EF4-FFF2-40B4-BE49-F238E27FC236}">
              <a16:creationId xmlns:a16="http://schemas.microsoft.com/office/drawing/2014/main" id="{1614AB52-0CCE-48BE-9F61-646491D9BB89}"/>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4" name="Drop Down 24" hidden="1">
          <a:extLst>
            <a:ext uri="{63B3BB69-23CF-44E3-9099-C40C66FF867C}">
              <a14:compatExt xmlns:a14="http://schemas.microsoft.com/office/drawing/2010/main" spid="_x0000_s2072"/>
            </a:ext>
            <a:ext uri="{FF2B5EF4-FFF2-40B4-BE49-F238E27FC236}">
              <a16:creationId xmlns:a16="http://schemas.microsoft.com/office/drawing/2014/main" id="{FC684241-704A-429A-93E6-90A4DE196BD7}"/>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5" name="Drop Down 24" hidden="1">
          <a:extLst>
            <a:ext uri="{63B3BB69-23CF-44E3-9099-C40C66FF867C}">
              <a14:compatExt xmlns:a14="http://schemas.microsoft.com/office/drawing/2010/main" spid="_x0000_s2072"/>
            </a:ext>
            <a:ext uri="{FF2B5EF4-FFF2-40B4-BE49-F238E27FC236}">
              <a16:creationId xmlns:a16="http://schemas.microsoft.com/office/drawing/2014/main" id="{2735041D-EE79-47E2-8C96-39F729D183BB}"/>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6" name="Drop Down 24" hidden="1">
          <a:extLst>
            <a:ext uri="{63B3BB69-23CF-44E3-9099-C40C66FF867C}">
              <a14:compatExt xmlns:a14="http://schemas.microsoft.com/office/drawing/2010/main" spid="_x0000_s2072"/>
            </a:ext>
            <a:ext uri="{FF2B5EF4-FFF2-40B4-BE49-F238E27FC236}">
              <a16:creationId xmlns:a16="http://schemas.microsoft.com/office/drawing/2014/main" id="{C4ED995F-F5DE-4D3C-BEA8-688D63C19CD8}"/>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7" name="Drop Down 24" hidden="1">
          <a:extLst>
            <a:ext uri="{63B3BB69-23CF-44E3-9099-C40C66FF867C}">
              <a14:compatExt xmlns:a14="http://schemas.microsoft.com/office/drawing/2010/main" spid="_x0000_s2072"/>
            </a:ext>
            <a:ext uri="{FF2B5EF4-FFF2-40B4-BE49-F238E27FC236}">
              <a16:creationId xmlns:a16="http://schemas.microsoft.com/office/drawing/2014/main" id="{070B34B8-1F0B-4104-A1D2-A09907DDFE51}"/>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8" name="Drop Down 24" hidden="1">
          <a:extLst>
            <a:ext uri="{63B3BB69-23CF-44E3-9099-C40C66FF867C}">
              <a14:compatExt xmlns:a14="http://schemas.microsoft.com/office/drawing/2010/main" spid="_x0000_s2072"/>
            </a:ext>
            <a:ext uri="{FF2B5EF4-FFF2-40B4-BE49-F238E27FC236}">
              <a16:creationId xmlns:a16="http://schemas.microsoft.com/office/drawing/2014/main" id="{D2E74F5C-D727-4863-B18B-288224373E4C}"/>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599" name="Drop Down 24" hidden="1">
          <a:extLst>
            <a:ext uri="{63B3BB69-23CF-44E3-9099-C40C66FF867C}">
              <a14:compatExt xmlns:a14="http://schemas.microsoft.com/office/drawing/2010/main" spid="_x0000_s2072"/>
            </a:ext>
            <a:ext uri="{FF2B5EF4-FFF2-40B4-BE49-F238E27FC236}">
              <a16:creationId xmlns:a16="http://schemas.microsoft.com/office/drawing/2014/main" id="{85B351C9-FD91-4E8E-86CF-34EFF19BF155}"/>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724</xdr:row>
      <xdr:rowOff>0</xdr:rowOff>
    </xdr:from>
    <xdr:ext cx="2529840" cy="195685"/>
    <xdr:sp macro="" textlink="">
      <xdr:nvSpPr>
        <xdr:cNvPr id="7600" name="Drop Down 4" hidden="1">
          <a:extLst>
            <a:ext uri="{63B3BB69-23CF-44E3-9099-C40C66FF867C}">
              <a14:compatExt xmlns:a14="http://schemas.microsoft.com/office/drawing/2010/main" spid="_x0000_s2052"/>
            </a:ext>
            <a:ext uri="{FF2B5EF4-FFF2-40B4-BE49-F238E27FC236}">
              <a16:creationId xmlns:a16="http://schemas.microsoft.com/office/drawing/2014/main" id="{20B41B89-8957-415D-B1EB-649B9508C755}"/>
            </a:ext>
          </a:extLst>
        </xdr:cNvPr>
        <xdr:cNvSpPr/>
      </xdr:nvSpPr>
      <xdr:spPr bwMode="auto">
        <a:xfrm>
          <a:off x="6489102" y="104851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724</xdr:row>
      <xdr:rowOff>0</xdr:rowOff>
    </xdr:from>
    <xdr:ext cx="1921468" cy="195685"/>
    <xdr:sp macro="" textlink="">
      <xdr:nvSpPr>
        <xdr:cNvPr id="7601" name="Drop Down 20" hidden="1">
          <a:extLst>
            <a:ext uri="{63B3BB69-23CF-44E3-9099-C40C66FF867C}">
              <a14:compatExt xmlns:a14="http://schemas.microsoft.com/office/drawing/2010/main" spid="_x0000_s2068"/>
            </a:ext>
            <a:ext uri="{FF2B5EF4-FFF2-40B4-BE49-F238E27FC236}">
              <a16:creationId xmlns:a16="http://schemas.microsoft.com/office/drawing/2014/main" id="{549507DE-027F-4687-93DB-F07C340CB6EB}"/>
            </a:ext>
          </a:extLst>
        </xdr:cNvPr>
        <xdr:cNvSpPr/>
      </xdr:nvSpPr>
      <xdr:spPr bwMode="auto">
        <a:xfrm>
          <a:off x="7010400" y="1048512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724</xdr:row>
      <xdr:rowOff>0</xdr:rowOff>
    </xdr:from>
    <xdr:ext cx="2476500" cy="199970"/>
    <xdr:sp macro="" textlink="">
      <xdr:nvSpPr>
        <xdr:cNvPr id="7602" name="Drop Down 24" hidden="1">
          <a:extLst>
            <a:ext uri="{63B3BB69-23CF-44E3-9099-C40C66FF867C}">
              <a14:compatExt xmlns:a14="http://schemas.microsoft.com/office/drawing/2010/main" spid="_x0000_s2072"/>
            </a:ext>
            <a:ext uri="{FF2B5EF4-FFF2-40B4-BE49-F238E27FC236}">
              <a16:creationId xmlns:a16="http://schemas.microsoft.com/office/drawing/2014/main" id="{F40BD7B7-B1E2-4386-9B11-911BF6BD40DD}"/>
            </a:ext>
          </a:extLst>
        </xdr:cNvPr>
        <xdr:cNvSpPr/>
      </xdr:nvSpPr>
      <xdr:spPr bwMode="auto">
        <a:xfrm>
          <a:off x="4612341" y="1048512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724</xdr:row>
      <xdr:rowOff>0</xdr:rowOff>
    </xdr:from>
    <xdr:ext cx="2529840" cy="195685"/>
    <xdr:sp macro="" textlink="">
      <xdr:nvSpPr>
        <xdr:cNvPr id="7603" name="Drop Down 4" hidden="1">
          <a:extLst>
            <a:ext uri="{63B3BB69-23CF-44E3-9099-C40C66FF867C}">
              <a14:compatExt xmlns:a14="http://schemas.microsoft.com/office/drawing/2010/main" spid="_x0000_s2052"/>
            </a:ext>
            <a:ext uri="{FF2B5EF4-FFF2-40B4-BE49-F238E27FC236}">
              <a16:creationId xmlns:a16="http://schemas.microsoft.com/office/drawing/2014/main" id="{0481BF11-E359-4E73-BDF6-5AD79E0523E9}"/>
            </a:ext>
          </a:extLst>
        </xdr:cNvPr>
        <xdr:cNvSpPr/>
      </xdr:nvSpPr>
      <xdr:spPr bwMode="auto">
        <a:xfrm>
          <a:off x="6489102" y="104851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724</xdr:row>
      <xdr:rowOff>0</xdr:rowOff>
    </xdr:from>
    <xdr:ext cx="2529840" cy="195685"/>
    <xdr:sp macro="" textlink="">
      <xdr:nvSpPr>
        <xdr:cNvPr id="7604" name="Drop Down 4" hidden="1">
          <a:extLst>
            <a:ext uri="{63B3BB69-23CF-44E3-9099-C40C66FF867C}">
              <a14:compatExt xmlns:a14="http://schemas.microsoft.com/office/drawing/2010/main" spid="_x0000_s2052"/>
            </a:ext>
            <a:ext uri="{FF2B5EF4-FFF2-40B4-BE49-F238E27FC236}">
              <a16:creationId xmlns:a16="http://schemas.microsoft.com/office/drawing/2014/main" id="{808869D8-CE95-4BCD-AABF-9FED11D7E8E1}"/>
            </a:ext>
          </a:extLst>
        </xdr:cNvPr>
        <xdr:cNvSpPr/>
      </xdr:nvSpPr>
      <xdr:spPr bwMode="auto">
        <a:xfrm>
          <a:off x="6178924" y="104851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724</xdr:row>
      <xdr:rowOff>0</xdr:rowOff>
    </xdr:from>
    <xdr:ext cx="2529840" cy="195685"/>
    <xdr:sp macro="" textlink="">
      <xdr:nvSpPr>
        <xdr:cNvPr id="7605" name="Drop Down 4" hidden="1">
          <a:extLst>
            <a:ext uri="{63B3BB69-23CF-44E3-9099-C40C66FF867C}">
              <a14:compatExt xmlns:a14="http://schemas.microsoft.com/office/drawing/2010/main" spid="_x0000_s2052"/>
            </a:ext>
            <a:ext uri="{FF2B5EF4-FFF2-40B4-BE49-F238E27FC236}">
              <a16:creationId xmlns:a16="http://schemas.microsoft.com/office/drawing/2014/main" id="{D6C828A0-9095-438E-9D32-2A088C590787}"/>
            </a:ext>
          </a:extLst>
        </xdr:cNvPr>
        <xdr:cNvSpPr/>
      </xdr:nvSpPr>
      <xdr:spPr bwMode="auto">
        <a:xfrm>
          <a:off x="6489102" y="104851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724</xdr:row>
      <xdr:rowOff>0</xdr:rowOff>
    </xdr:from>
    <xdr:ext cx="2529840" cy="195685"/>
    <xdr:sp macro="" textlink="">
      <xdr:nvSpPr>
        <xdr:cNvPr id="7606" name="Drop Down 4" hidden="1">
          <a:extLst>
            <a:ext uri="{63B3BB69-23CF-44E3-9099-C40C66FF867C}">
              <a14:compatExt xmlns:a14="http://schemas.microsoft.com/office/drawing/2010/main" spid="_x0000_s2052"/>
            </a:ext>
            <a:ext uri="{FF2B5EF4-FFF2-40B4-BE49-F238E27FC236}">
              <a16:creationId xmlns:a16="http://schemas.microsoft.com/office/drawing/2014/main" id="{263389EA-3911-4221-A586-2745A75924F1}"/>
            </a:ext>
          </a:extLst>
        </xdr:cNvPr>
        <xdr:cNvSpPr/>
      </xdr:nvSpPr>
      <xdr:spPr bwMode="auto">
        <a:xfrm>
          <a:off x="6178924" y="1048512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726</xdr:row>
      <xdr:rowOff>0</xdr:rowOff>
    </xdr:from>
    <xdr:ext cx="2529840" cy="195685"/>
    <xdr:sp macro="" textlink="">
      <xdr:nvSpPr>
        <xdr:cNvPr id="7607" name="Drop Down 4" hidden="1">
          <a:extLst>
            <a:ext uri="{63B3BB69-23CF-44E3-9099-C40C66FF867C}">
              <a14:compatExt xmlns:a14="http://schemas.microsoft.com/office/drawing/2010/main" spid="_x0000_s2052"/>
            </a:ext>
            <a:ext uri="{FF2B5EF4-FFF2-40B4-BE49-F238E27FC236}">
              <a16:creationId xmlns:a16="http://schemas.microsoft.com/office/drawing/2014/main" id="{15B7EDF1-F8CF-4C52-990D-6F321F7E1AA2}"/>
            </a:ext>
          </a:extLst>
        </xdr:cNvPr>
        <xdr:cNvSpPr/>
      </xdr:nvSpPr>
      <xdr:spPr bwMode="auto">
        <a:xfrm>
          <a:off x="6489102" y="1051291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726</xdr:row>
      <xdr:rowOff>0</xdr:rowOff>
    </xdr:from>
    <xdr:ext cx="1921468" cy="195685"/>
    <xdr:sp macro="" textlink="">
      <xdr:nvSpPr>
        <xdr:cNvPr id="7608" name="Drop Down 20" hidden="1">
          <a:extLst>
            <a:ext uri="{63B3BB69-23CF-44E3-9099-C40C66FF867C}">
              <a14:compatExt xmlns:a14="http://schemas.microsoft.com/office/drawing/2010/main" spid="_x0000_s2068"/>
            </a:ext>
            <a:ext uri="{FF2B5EF4-FFF2-40B4-BE49-F238E27FC236}">
              <a16:creationId xmlns:a16="http://schemas.microsoft.com/office/drawing/2014/main" id="{51ABC558-33E1-45B5-9D50-453C63E2697F}"/>
            </a:ext>
          </a:extLst>
        </xdr:cNvPr>
        <xdr:cNvSpPr/>
      </xdr:nvSpPr>
      <xdr:spPr bwMode="auto">
        <a:xfrm>
          <a:off x="7010400" y="105129106"/>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726</xdr:row>
      <xdr:rowOff>0</xdr:rowOff>
    </xdr:from>
    <xdr:ext cx="2476500" cy="199970"/>
    <xdr:sp macro="" textlink="">
      <xdr:nvSpPr>
        <xdr:cNvPr id="7609" name="Drop Down 24" hidden="1">
          <a:extLst>
            <a:ext uri="{63B3BB69-23CF-44E3-9099-C40C66FF867C}">
              <a14:compatExt xmlns:a14="http://schemas.microsoft.com/office/drawing/2010/main" spid="_x0000_s2072"/>
            </a:ext>
            <a:ext uri="{FF2B5EF4-FFF2-40B4-BE49-F238E27FC236}">
              <a16:creationId xmlns:a16="http://schemas.microsoft.com/office/drawing/2014/main" id="{FF070587-2405-46D9-ACDA-9313F341E8CA}"/>
            </a:ext>
          </a:extLst>
        </xdr:cNvPr>
        <xdr:cNvSpPr/>
      </xdr:nvSpPr>
      <xdr:spPr bwMode="auto">
        <a:xfrm>
          <a:off x="4612341" y="105129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726</xdr:row>
      <xdr:rowOff>0</xdr:rowOff>
    </xdr:from>
    <xdr:ext cx="2529840" cy="195685"/>
    <xdr:sp macro="" textlink="">
      <xdr:nvSpPr>
        <xdr:cNvPr id="7610" name="Drop Down 4" hidden="1">
          <a:extLst>
            <a:ext uri="{63B3BB69-23CF-44E3-9099-C40C66FF867C}">
              <a14:compatExt xmlns:a14="http://schemas.microsoft.com/office/drawing/2010/main" spid="_x0000_s2052"/>
            </a:ext>
            <a:ext uri="{FF2B5EF4-FFF2-40B4-BE49-F238E27FC236}">
              <a16:creationId xmlns:a16="http://schemas.microsoft.com/office/drawing/2014/main" id="{9325E088-9140-4DB0-B838-9EEE42D3AED3}"/>
            </a:ext>
          </a:extLst>
        </xdr:cNvPr>
        <xdr:cNvSpPr/>
      </xdr:nvSpPr>
      <xdr:spPr bwMode="auto">
        <a:xfrm>
          <a:off x="6489102" y="1051291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726</xdr:row>
      <xdr:rowOff>0</xdr:rowOff>
    </xdr:from>
    <xdr:ext cx="2529840" cy="195685"/>
    <xdr:sp macro="" textlink="">
      <xdr:nvSpPr>
        <xdr:cNvPr id="7611" name="Drop Down 4" hidden="1">
          <a:extLst>
            <a:ext uri="{63B3BB69-23CF-44E3-9099-C40C66FF867C}">
              <a14:compatExt xmlns:a14="http://schemas.microsoft.com/office/drawing/2010/main" spid="_x0000_s2052"/>
            </a:ext>
            <a:ext uri="{FF2B5EF4-FFF2-40B4-BE49-F238E27FC236}">
              <a16:creationId xmlns:a16="http://schemas.microsoft.com/office/drawing/2014/main" id="{F8CA8BA0-7DC0-4F01-A8DD-D632FD80AFB9}"/>
            </a:ext>
          </a:extLst>
        </xdr:cNvPr>
        <xdr:cNvSpPr/>
      </xdr:nvSpPr>
      <xdr:spPr bwMode="auto">
        <a:xfrm>
          <a:off x="6178924" y="1051291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726</xdr:row>
      <xdr:rowOff>0</xdr:rowOff>
    </xdr:from>
    <xdr:ext cx="2529840" cy="195685"/>
    <xdr:sp macro="" textlink="">
      <xdr:nvSpPr>
        <xdr:cNvPr id="7612" name="Drop Down 4" hidden="1">
          <a:extLst>
            <a:ext uri="{63B3BB69-23CF-44E3-9099-C40C66FF867C}">
              <a14:compatExt xmlns:a14="http://schemas.microsoft.com/office/drawing/2010/main" spid="_x0000_s2052"/>
            </a:ext>
            <a:ext uri="{FF2B5EF4-FFF2-40B4-BE49-F238E27FC236}">
              <a16:creationId xmlns:a16="http://schemas.microsoft.com/office/drawing/2014/main" id="{5A525798-844B-4D25-BBCF-999BECC00695}"/>
            </a:ext>
          </a:extLst>
        </xdr:cNvPr>
        <xdr:cNvSpPr/>
      </xdr:nvSpPr>
      <xdr:spPr bwMode="auto">
        <a:xfrm>
          <a:off x="6489102" y="1051291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726</xdr:row>
      <xdr:rowOff>0</xdr:rowOff>
    </xdr:from>
    <xdr:ext cx="2529840" cy="195685"/>
    <xdr:sp macro="" textlink="">
      <xdr:nvSpPr>
        <xdr:cNvPr id="7613" name="Drop Down 4" hidden="1">
          <a:extLst>
            <a:ext uri="{63B3BB69-23CF-44E3-9099-C40C66FF867C}">
              <a14:compatExt xmlns:a14="http://schemas.microsoft.com/office/drawing/2010/main" spid="_x0000_s2052"/>
            </a:ext>
            <a:ext uri="{FF2B5EF4-FFF2-40B4-BE49-F238E27FC236}">
              <a16:creationId xmlns:a16="http://schemas.microsoft.com/office/drawing/2014/main" id="{6727B9DC-B8FF-4FE0-A057-2AD3791AAC9D}"/>
            </a:ext>
          </a:extLst>
        </xdr:cNvPr>
        <xdr:cNvSpPr/>
      </xdr:nvSpPr>
      <xdr:spPr bwMode="auto">
        <a:xfrm>
          <a:off x="6178924" y="105129106"/>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725</xdr:row>
      <xdr:rowOff>0</xdr:rowOff>
    </xdr:from>
    <xdr:ext cx="2529840" cy="195685"/>
    <xdr:sp macro="" textlink="">
      <xdr:nvSpPr>
        <xdr:cNvPr id="7614" name="Drop Down 4" hidden="1">
          <a:extLst>
            <a:ext uri="{63B3BB69-23CF-44E3-9099-C40C66FF867C}">
              <a14:compatExt xmlns:a14="http://schemas.microsoft.com/office/drawing/2010/main" spid="_x0000_s2052"/>
            </a:ext>
            <a:ext uri="{FF2B5EF4-FFF2-40B4-BE49-F238E27FC236}">
              <a16:creationId xmlns:a16="http://schemas.microsoft.com/office/drawing/2014/main" id="{BA362C9E-0368-4E69-98E3-5BD626712B5E}"/>
            </a:ext>
          </a:extLst>
        </xdr:cNvPr>
        <xdr:cNvSpPr/>
      </xdr:nvSpPr>
      <xdr:spPr bwMode="auto">
        <a:xfrm>
          <a:off x="6489102"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725</xdr:row>
      <xdr:rowOff>0</xdr:rowOff>
    </xdr:from>
    <xdr:ext cx="1921468" cy="195685"/>
    <xdr:sp macro="" textlink="">
      <xdr:nvSpPr>
        <xdr:cNvPr id="7615" name="Drop Down 20" hidden="1">
          <a:extLst>
            <a:ext uri="{63B3BB69-23CF-44E3-9099-C40C66FF867C}">
              <a14:compatExt xmlns:a14="http://schemas.microsoft.com/office/drawing/2010/main" spid="_x0000_s2068"/>
            </a:ext>
            <a:ext uri="{FF2B5EF4-FFF2-40B4-BE49-F238E27FC236}">
              <a16:creationId xmlns:a16="http://schemas.microsoft.com/office/drawing/2014/main" id="{0B220130-4B5B-4515-9AF1-8597AEA85AEE}"/>
            </a:ext>
          </a:extLst>
        </xdr:cNvPr>
        <xdr:cNvSpPr/>
      </xdr:nvSpPr>
      <xdr:spPr bwMode="auto">
        <a:xfrm>
          <a:off x="7010400" y="12086216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725</xdr:row>
      <xdr:rowOff>0</xdr:rowOff>
    </xdr:from>
    <xdr:ext cx="2529840" cy="195685"/>
    <xdr:sp macro="" textlink="">
      <xdr:nvSpPr>
        <xdr:cNvPr id="7648" name="Drop Down 4" hidden="1">
          <a:extLst>
            <a:ext uri="{63B3BB69-23CF-44E3-9099-C40C66FF867C}">
              <a14:compatExt xmlns:a14="http://schemas.microsoft.com/office/drawing/2010/main" spid="_x0000_s2052"/>
            </a:ext>
            <a:ext uri="{FF2B5EF4-FFF2-40B4-BE49-F238E27FC236}">
              <a16:creationId xmlns:a16="http://schemas.microsoft.com/office/drawing/2014/main" id="{E153CE83-36DE-41B9-AB79-70BD7773A5F6}"/>
            </a:ext>
          </a:extLst>
        </xdr:cNvPr>
        <xdr:cNvSpPr/>
      </xdr:nvSpPr>
      <xdr:spPr bwMode="auto">
        <a:xfrm>
          <a:off x="6489102"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725</xdr:row>
      <xdr:rowOff>0</xdr:rowOff>
    </xdr:from>
    <xdr:ext cx="2529840" cy="195685"/>
    <xdr:sp macro="" textlink="">
      <xdr:nvSpPr>
        <xdr:cNvPr id="7649" name="Drop Down 4" hidden="1">
          <a:extLst>
            <a:ext uri="{63B3BB69-23CF-44E3-9099-C40C66FF867C}">
              <a14:compatExt xmlns:a14="http://schemas.microsoft.com/office/drawing/2010/main" spid="_x0000_s2052"/>
            </a:ext>
            <a:ext uri="{FF2B5EF4-FFF2-40B4-BE49-F238E27FC236}">
              <a16:creationId xmlns:a16="http://schemas.microsoft.com/office/drawing/2014/main" id="{A77EFFD3-A8C4-49B0-A31A-8C5A70545C7A}"/>
            </a:ext>
          </a:extLst>
        </xdr:cNvPr>
        <xdr:cNvSpPr/>
      </xdr:nvSpPr>
      <xdr:spPr bwMode="auto">
        <a:xfrm>
          <a:off x="6178924"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725</xdr:row>
      <xdr:rowOff>0</xdr:rowOff>
    </xdr:from>
    <xdr:ext cx="2529840" cy="195685"/>
    <xdr:sp macro="" textlink="">
      <xdr:nvSpPr>
        <xdr:cNvPr id="7650" name="Drop Down 4" hidden="1">
          <a:extLst>
            <a:ext uri="{63B3BB69-23CF-44E3-9099-C40C66FF867C}">
              <a14:compatExt xmlns:a14="http://schemas.microsoft.com/office/drawing/2010/main" spid="_x0000_s2052"/>
            </a:ext>
            <a:ext uri="{FF2B5EF4-FFF2-40B4-BE49-F238E27FC236}">
              <a16:creationId xmlns:a16="http://schemas.microsoft.com/office/drawing/2014/main" id="{FED68753-CD1D-4871-8467-4BE8653A5E9D}"/>
            </a:ext>
          </a:extLst>
        </xdr:cNvPr>
        <xdr:cNvSpPr/>
      </xdr:nvSpPr>
      <xdr:spPr bwMode="auto">
        <a:xfrm>
          <a:off x="6489102"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725</xdr:row>
      <xdr:rowOff>0</xdr:rowOff>
    </xdr:from>
    <xdr:ext cx="2529840" cy="195685"/>
    <xdr:sp macro="" textlink="">
      <xdr:nvSpPr>
        <xdr:cNvPr id="7651" name="Drop Down 4" hidden="1">
          <a:extLst>
            <a:ext uri="{63B3BB69-23CF-44E3-9099-C40C66FF867C}">
              <a14:compatExt xmlns:a14="http://schemas.microsoft.com/office/drawing/2010/main" spid="_x0000_s2052"/>
            </a:ext>
            <a:ext uri="{FF2B5EF4-FFF2-40B4-BE49-F238E27FC236}">
              <a16:creationId xmlns:a16="http://schemas.microsoft.com/office/drawing/2014/main" id="{E3BA52D1-E547-4509-B7EF-55577CBAD027}"/>
            </a:ext>
          </a:extLst>
        </xdr:cNvPr>
        <xdr:cNvSpPr/>
      </xdr:nvSpPr>
      <xdr:spPr bwMode="auto">
        <a:xfrm>
          <a:off x="6178924"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726</xdr:row>
      <xdr:rowOff>0</xdr:rowOff>
    </xdr:from>
    <xdr:ext cx="2529840" cy="195685"/>
    <xdr:sp macro="" textlink="">
      <xdr:nvSpPr>
        <xdr:cNvPr id="7652" name="Drop Down 4" hidden="1">
          <a:extLst>
            <a:ext uri="{63B3BB69-23CF-44E3-9099-C40C66FF867C}">
              <a14:compatExt xmlns:a14="http://schemas.microsoft.com/office/drawing/2010/main" spid="_x0000_s2052"/>
            </a:ext>
            <a:ext uri="{FF2B5EF4-FFF2-40B4-BE49-F238E27FC236}">
              <a16:creationId xmlns:a16="http://schemas.microsoft.com/office/drawing/2014/main" id="{96B9153C-A918-4817-9D15-11CCB40667DC}"/>
            </a:ext>
          </a:extLst>
        </xdr:cNvPr>
        <xdr:cNvSpPr/>
      </xdr:nvSpPr>
      <xdr:spPr bwMode="auto">
        <a:xfrm>
          <a:off x="6489102"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726</xdr:row>
      <xdr:rowOff>0</xdr:rowOff>
    </xdr:from>
    <xdr:ext cx="1921468" cy="195685"/>
    <xdr:sp macro="" textlink="">
      <xdr:nvSpPr>
        <xdr:cNvPr id="7653" name="Drop Down 20" hidden="1">
          <a:extLst>
            <a:ext uri="{63B3BB69-23CF-44E3-9099-C40C66FF867C}">
              <a14:compatExt xmlns:a14="http://schemas.microsoft.com/office/drawing/2010/main" spid="_x0000_s2068"/>
            </a:ext>
            <a:ext uri="{FF2B5EF4-FFF2-40B4-BE49-F238E27FC236}">
              <a16:creationId xmlns:a16="http://schemas.microsoft.com/office/drawing/2014/main" id="{C098064F-F30D-4C23-ABF6-37351D54C61A}"/>
            </a:ext>
          </a:extLst>
        </xdr:cNvPr>
        <xdr:cNvSpPr/>
      </xdr:nvSpPr>
      <xdr:spPr bwMode="auto">
        <a:xfrm>
          <a:off x="7010400" y="120862165"/>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726</xdr:row>
      <xdr:rowOff>0</xdr:rowOff>
    </xdr:from>
    <xdr:ext cx="2529840" cy="195685"/>
    <xdr:sp macro="" textlink="">
      <xdr:nvSpPr>
        <xdr:cNvPr id="7654" name="Drop Down 4" hidden="1">
          <a:extLst>
            <a:ext uri="{63B3BB69-23CF-44E3-9099-C40C66FF867C}">
              <a14:compatExt xmlns:a14="http://schemas.microsoft.com/office/drawing/2010/main" spid="_x0000_s2052"/>
            </a:ext>
            <a:ext uri="{FF2B5EF4-FFF2-40B4-BE49-F238E27FC236}">
              <a16:creationId xmlns:a16="http://schemas.microsoft.com/office/drawing/2014/main" id="{9AAEDBBD-8B86-4751-922D-56A47071FAF4}"/>
            </a:ext>
          </a:extLst>
        </xdr:cNvPr>
        <xdr:cNvSpPr/>
      </xdr:nvSpPr>
      <xdr:spPr bwMode="auto">
        <a:xfrm>
          <a:off x="6489102"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726</xdr:row>
      <xdr:rowOff>0</xdr:rowOff>
    </xdr:from>
    <xdr:ext cx="2529840" cy="195685"/>
    <xdr:sp macro="" textlink="">
      <xdr:nvSpPr>
        <xdr:cNvPr id="7655" name="Drop Down 4" hidden="1">
          <a:extLst>
            <a:ext uri="{63B3BB69-23CF-44E3-9099-C40C66FF867C}">
              <a14:compatExt xmlns:a14="http://schemas.microsoft.com/office/drawing/2010/main" spid="_x0000_s2052"/>
            </a:ext>
            <a:ext uri="{FF2B5EF4-FFF2-40B4-BE49-F238E27FC236}">
              <a16:creationId xmlns:a16="http://schemas.microsoft.com/office/drawing/2014/main" id="{F8A850CC-B080-4CCB-8480-B761E50DF83F}"/>
            </a:ext>
          </a:extLst>
        </xdr:cNvPr>
        <xdr:cNvSpPr/>
      </xdr:nvSpPr>
      <xdr:spPr bwMode="auto">
        <a:xfrm>
          <a:off x="6178924"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726</xdr:row>
      <xdr:rowOff>0</xdr:rowOff>
    </xdr:from>
    <xdr:ext cx="2529840" cy="195685"/>
    <xdr:sp macro="" textlink="">
      <xdr:nvSpPr>
        <xdr:cNvPr id="7656" name="Drop Down 4" hidden="1">
          <a:extLst>
            <a:ext uri="{63B3BB69-23CF-44E3-9099-C40C66FF867C}">
              <a14:compatExt xmlns:a14="http://schemas.microsoft.com/office/drawing/2010/main" spid="_x0000_s2052"/>
            </a:ext>
            <a:ext uri="{FF2B5EF4-FFF2-40B4-BE49-F238E27FC236}">
              <a16:creationId xmlns:a16="http://schemas.microsoft.com/office/drawing/2014/main" id="{102A5206-1F22-4BA2-BD10-E10D4E4DC6DD}"/>
            </a:ext>
          </a:extLst>
        </xdr:cNvPr>
        <xdr:cNvSpPr/>
      </xdr:nvSpPr>
      <xdr:spPr bwMode="auto">
        <a:xfrm>
          <a:off x="6489102"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726</xdr:row>
      <xdr:rowOff>0</xdr:rowOff>
    </xdr:from>
    <xdr:ext cx="2529840" cy="195685"/>
    <xdr:sp macro="" textlink="">
      <xdr:nvSpPr>
        <xdr:cNvPr id="7657" name="Drop Down 4" hidden="1">
          <a:extLst>
            <a:ext uri="{63B3BB69-23CF-44E3-9099-C40C66FF867C}">
              <a14:compatExt xmlns:a14="http://schemas.microsoft.com/office/drawing/2010/main" spid="_x0000_s2052"/>
            </a:ext>
            <a:ext uri="{FF2B5EF4-FFF2-40B4-BE49-F238E27FC236}">
              <a16:creationId xmlns:a16="http://schemas.microsoft.com/office/drawing/2014/main" id="{A5C87C50-009B-4DC5-8043-E867C93F2C9A}"/>
            </a:ext>
          </a:extLst>
        </xdr:cNvPr>
        <xdr:cNvSpPr/>
      </xdr:nvSpPr>
      <xdr:spPr bwMode="auto">
        <a:xfrm>
          <a:off x="6178924" y="120862165"/>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727</xdr:row>
      <xdr:rowOff>0</xdr:rowOff>
    </xdr:from>
    <xdr:ext cx="2529840" cy="195685"/>
    <xdr:sp macro="" textlink="">
      <xdr:nvSpPr>
        <xdr:cNvPr id="7658" name="Drop Down 4" hidden="1">
          <a:extLst>
            <a:ext uri="{63B3BB69-23CF-44E3-9099-C40C66FF867C}">
              <a14:compatExt xmlns:a14="http://schemas.microsoft.com/office/drawing/2010/main" spid="_x0000_s2052"/>
            </a:ext>
            <a:ext uri="{FF2B5EF4-FFF2-40B4-BE49-F238E27FC236}">
              <a16:creationId xmlns:a16="http://schemas.microsoft.com/office/drawing/2014/main" id="{4D155618-039B-4EE7-8DEC-4E9A44481B1F}"/>
            </a:ext>
          </a:extLst>
        </xdr:cNvPr>
        <xdr:cNvSpPr/>
      </xdr:nvSpPr>
      <xdr:spPr bwMode="auto">
        <a:xfrm>
          <a:off x="6489102" y="120942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727</xdr:row>
      <xdr:rowOff>0</xdr:rowOff>
    </xdr:from>
    <xdr:ext cx="1921468" cy="195685"/>
    <xdr:sp macro="" textlink="">
      <xdr:nvSpPr>
        <xdr:cNvPr id="7659" name="Drop Down 20" hidden="1">
          <a:extLst>
            <a:ext uri="{63B3BB69-23CF-44E3-9099-C40C66FF867C}">
              <a14:compatExt xmlns:a14="http://schemas.microsoft.com/office/drawing/2010/main" spid="_x0000_s2068"/>
            </a:ext>
            <a:ext uri="{FF2B5EF4-FFF2-40B4-BE49-F238E27FC236}">
              <a16:creationId xmlns:a16="http://schemas.microsoft.com/office/drawing/2014/main" id="{E21060D2-62EA-483F-ADCA-926F04BAAE84}"/>
            </a:ext>
          </a:extLst>
        </xdr:cNvPr>
        <xdr:cNvSpPr/>
      </xdr:nvSpPr>
      <xdr:spPr bwMode="auto">
        <a:xfrm>
          <a:off x="7010400" y="120942847"/>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727</xdr:row>
      <xdr:rowOff>0</xdr:rowOff>
    </xdr:from>
    <xdr:ext cx="2529840" cy="195685"/>
    <xdr:sp macro="" textlink="">
      <xdr:nvSpPr>
        <xdr:cNvPr id="7660" name="Drop Down 4" hidden="1">
          <a:extLst>
            <a:ext uri="{63B3BB69-23CF-44E3-9099-C40C66FF867C}">
              <a14:compatExt xmlns:a14="http://schemas.microsoft.com/office/drawing/2010/main" spid="_x0000_s2052"/>
            </a:ext>
            <a:ext uri="{FF2B5EF4-FFF2-40B4-BE49-F238E27FC236}">
              <a16:creationId xmlns:a16="http://schemas.microsoft.com/office/drawing/2014/main" id="{45A09051-CDB5-40B4-B03B-0D0EA26706F8}"/>
            </a:ext>
          </a:extLst>
        </xdr:cNvPr>
        <xdr:cNvSpPr/>
      </xdr:nvSpPr>
      <xdr:spPr bwMode="auto">
        <a:xfrm>
          <a:off x="6489102" y="120942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727</xdr:row>
      <xdr:rowOff>0</xdr:rowOff>
    </xdr:from>
    <xdr:ext cx="2529840" cy="195685"/>
    <xdr:sp macro="" textlink="">
      <xdr:nvSpPr>
        <xdr:cNvPr id="7661" name="Drop Down 4" hidden="1">
          <a:extLst>
            <a:ext uri="{63B3BB69-23CF-44E3-9099-C40C66FF867C}">
              <a14:compatExt xmlns:a14="http://schemas.microsoft.com/office/drawing/2010/main" spid="_x0000_s2052"/>
            </a:ext>
            <a:ext uri="{FF2B5EF4-FFF2-40B4-BE49-F238E27FC236}">
              <a16:creationId xmlns:a16="http://schemas.microsoft.com/office/drawing/2014/main" id="{E0931774-F9AE-41FF-9636-6E9C3FE5FB2F}"/>
            </a:ext>
          </a:extLst>
        </xdr:cNvPr>
        <xdr:cNvSpPr/>
      </xdr:nvSpPr>
      <xdr:spPr bwMode="auto">
        <a:xfrm>
          <a:off x="6178924" y="120942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727</xdr:row>
      <xdr:rowOff>0</xdr:rowOff>
    </xdr:from>
    <xdr:ext cx="2529840" cy="195685"/>
    <xdr:sp macro="" textlink="">
      <xdr:nvSpPr>
        <xdr:cNvPr id="7662" name="Drop Down 4" hidden="1">
          <a:extLst>
            <a:ext uri="{63B3BB69-23CF-44E3-9099-C40C66FF867C}">
              <a14:compatExt xmlns:a14="http://schemas.microsoft.com/office/drawing/2010/main" spid="_x0000_s2052"/>
            </a:ext>
            <a:ext uri="{FF2B5EF4-FFF2-40B4-BE49-F238E27FC236}">
              <a16:creationId xmlns:a16="http://schemas.microsoft.com/office/drawing/2014/main" id="{81F1A518-3FBD-417A-B24B-DC794AA80F1F}"/>
            </a:ext>
          </a:extLst>
        </xdr:cNvPr>
        <xdr:cNvSpPr/>
      </xdr:nvSpPr>
      <xdr:spPr bwMode="auto">
        <a:xfrm>
          <a:off x="6489102" y="120942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727</xdr:row>
      <xdr:rowOff>0</xdr:rowOff>
    </xdr:from>
    <xdr:ext cx="2529840" cy="195685"/>
    <xdr:sp macro="" textlink="">
      <xdr:nvSpPr>
        <xdr:cNvPr id="7663" name="Drop Down 4" hidden="1">
          <a:extLst>
            <a:ext uri="{63B3BB69-23CF-44E3-9099-C40C66FF867C}">
              <a14:compatExt xmlns:a14="http://schemas.microsoft.com/office/drawing/2010/main" spid="_x0000_s2052"/>
            </a:ext>
            <a:ext uri="{FF2B5EF4-FFF2-40B4-BE49-F238E27FC236}">
              <a16:creationId xmlns:a16="http://schemas.microsoft.com/office/drawing/2014/main" id="{74D59568-52D4-435D-81CD-47C92F98D47C}"/>
            </a:ext>
          </a:extLst>
        </xdr:cNvPr>
        <xdr:cNvSpPr/>
      </xdr:nvSpPr>
      <xdr:spPr bwMode="auto">
        <a:xfrm>
          <a:off x="6178924" y="120942847"/>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64" name="Drop Down 24" hidden="1">
          <a:extLst>
            <a:ext uri="{63B3BB69-23CF-44E3-9099-C40C66FF867C}">
              <a14:compatExt xmlns:a14="http://schemas.microsoft.com/office/drawing/2010/main" spid="_x0000_s2072"/>
            </a:ext>
            <a:ext uri="{FF2B5EF4-FFF2-40B4-BE49-F238E27FC236}">
              <a16:creationId xmlns:a16="http://schemas.microsoft.com/office/drawing/2014/main" id="{C3E9D118-8A3A-491D-B191-9D43CB0EE244}"/>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65" name="Drop Down 24" hidden="1">
          <a:extLst>
            <a:ext uri="{63B3BB69-23CF-44E3-9099-C40C66FF867C}">
              <a14:compatExt xmlns:a14="http://schemas.microsoft.com/office/drawing/2010/main" spid="_x0000_s2072"/>
            </a:ext>
            <a:ext uri="{FF2B5EF4-FFF2-40B4-BE49-F238E27FC236}">
              <a16:creationId xmlns:a16="http://schemas.microsoft.com/office/drawing/2014/main" id="{A7624876-9E58-41C8-BE41-3BDBBA25BEC4}"/>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66" name="Drop Down 24" hidden="1">
          <a:extLst>
            <a:ext uri="{63B3BB69-23CF-44E3-9099-C40C66FF867C}">
              <a14:compatExt xmlns:a14="http://schemas.microsoft.com/office/drawing/2010/main" spid="_x0000_s2072"/>
            </a:ext>
            <a:ext uri="{FF2B5EF4-FFF2-40B4-BE49-F238E27FC236}">
              <a16:creationId xmlns:a16="http://schemas.microsoft.com/office/drawing/2014/main" id="{B504D4F6-7762-4D5B-8CCC-64CF59CD8FF4}"/>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67" name="Drop Down 24" hidden="1">
          <a:extLst>
            <a:ext uri="{63B3BB69-23CF-44E3-9099-C40C66FF867C}">
              <a14:compatExt xmlns:a14="http://schemas.microsoft.com/office/drawing/2010/main" spid="_x0000_s2072"/>
            </a:ext>
            <a:ext uri="{FF2B5EF4-FFF2-40B4-BE49-F238E27FC236}">
              <a16:creationId xmlns:a16="http://schemas.microsoft.com/office/drawing/2014/main" id="{B366ACC4-EDDB-4DE9-9C5B-7A29E783CB71}"/>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68" name="Drop Down 24" hidden="1">
          <a:extLst>
            <a:ext uri="{63B3BB69-23CF-44E3-9099-C40C66FF867C}">
              <a14:compatExt xmlns:a14="http://schemas.microsoft.com/office/drawing/2010/main" spid="_x0000_s2072"/>
            </a:ext>
            <a:ext uri="{FF2B5EF4-FFF2-40B4-BE49-F238E27FC236}">
              <a16:creationId xmlns:a16="http://schemas.microsoft.com/office/drawing/2014/main" id="{C0156570-DC4D-49C5-8F4D-C146E27B2332}"/>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69" name="Drop Down 24" hidden="1">
          <a:extLst>
            <a:ext uri="{63B3BB69-23CF-44E3-9099-C40C66FF867C}">
              <a14:compatExt xmlns:a14="http://schemas.microsoft.com/office/drawing/2010/main" spid="_x0000_s2072"/>
            </a:ext>
            <a:ext uri="{FF2B5EF4-FFF2-40B4-BE49-F238E27FC236}">
              <a16:creationId xmlns:a16="http://schemas.microsoft.com/office/drawing/2014/main" id="{88C552E6-04EF-4250-AE95-81227154EF9F}"/>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0" name="Drop Down 24" hidden="1">
          <a:extLst>
            <a:ext uri="{63B3BB69-23CF-44E3-9099-C40C66FF867C}">
              <a14:compatExt xmlns:a14="http://schemas.microsoft.com/office/drawing/2010/main" spid="_x0000_s2072"/>
            </a:ext>
            <a:ext uri="{FF2B5EF4-FFF2-40B4-BE49-F238E27FC236}">
              <a16:creationId xmlns:a16="http://schemas.microsoft.com/office/drawing/2014/main" id="{626F74C1-5025-4EE4-913D-2132364D0330}"/>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1" name="Drop Down 24" hidden="1">
          <a:extLst>
            <a:ext uri="{63B3BB69-23CF-44E3-9099-C40C66FF867C}">
              <a14:compatExt xmlns:a14="http://schemas.microsoft.com/office/drawing/2010/main" spid="_x0000_s2072"/>
            </a:ext>
            <a:ext uri="{FF2B5EF4-FFF2-40B4-BE49-F238E27FC236}">
              <a16:creationId xmlns:a16="http://schemas.microsoft.com/office/drawing/2014/main" id="{5E7346BC-EA2E-4330-AD50-B92C1D4A2E4C}"/>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2" name="Drop Down 24" hidden="1">
          <a:extLst>
            <a:ext uri="{63B3BB69-23CF-44E3-9099-C40C66FF867C}">
              <a14:compatExt xmlns:a14="http://schemas.microsoft.com/office/drawing/2010/main" spid="_x0000_s2072"/>
            </a:ext>
            <a:ext uri="{FF2B5EF4-FFF2-40B4-BE49-F238E27FC236}">
              <a16:creationId xmlns:a16="http://schemas.microsoft.com/office/drawing/2014/main" id="{E3F1A1A9-4156-45B1-A121-14D121957897}"/>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3" name="Drop Down 24" hidden="1">
          <a:extLst>
            <a:ext uri="{63B3BB69-23CF-44E3-9099-C40C66FF867C}">
              <a14:compatExt xmlns:a14="http://schemas.microsoft.com/office/drawing/2010/main" spid="_x0000_s2072"/>
            </a:ext>
            <a:ext uri="{FF2B5EF4-FFF2-40B4-BE49-F238E27FC236}">
              <a16:creationId xmlns:a16="http://schemas.microsoft.com/office/drawing/2014/main" id="{A8FB7102-0A9B-41B6-9794-4381E1F91268}"/>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4" name="Drop Down 24" hidden="1">
          <a:extLst>
            <a:ext uri="{63B3BB69-23CF-44E3-9099-C40C66FF867C}">
              <a14:compatExt xmlns:a14="http://schemas.microsoft.com/office/drawing/2010/main" spid="_x0000_s2072"/>
            </a:ext>
            <a:ext uri="{FF2B5EF4-FFF2-40B4-BE49-F238E27FC236}">
              <a16:creationId xmlns:a16="http://schemas.microsoft.com/office/drawing/2014/main" id="{563573CC-4421-44AB-9E10-6FAF6DD085B7}"/>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5" name="Drop Down 24" hidden="1">
          <a:extLst>
            <a:ext uri="{63B3BB69-23CF-44E3-9099-C40C66FF867C}">
              <a14:compatExt xmlns:a14="http://schemas.microsoft.com/office/drawing/2010/main" spid="_x0000_s2072"/>
            </a:ext>
            <a:ext uri="{FF2B5EF4-FFF2-40B4-BE49-F238E27FC236}">
              <a16:creationId xmlns:a16="http://schemas.microsoft.com/office/drawing/2014/main" id="{B3FC0E84-E2E2-4E6D-83A5-02A0AEFB2568}"/>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6" name="Drop Down 24" hidden="1">
          <a:extLst>
            <a:ext uri="{63B3BB69-23CF-44E3-9099-C40C66FF867C}">
              <a14:compatExt xmlns:a14="http://schemas.microsoft.com/office/drawing/2010/main" spid="_x0000_s2072"/>
            </a:ext>
            <a:ext uri="{FF2B5EF4-FFF2-40B4-BE49-F238E27FC236}">
              <a16:creationId xmlns:a16="http://schemas.microsoft.com/office/drawing/2014/main" id="{CBC528FD-4AD6-49D3-A656-1ABD50ACC191}"/>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7677" name="Drop Down 24" hidden="1">
          <a:extLst>
            <a:ext uri="{63B3BB69-23CF-44E3-9099-C40C66FF867C}">
              <a14:compatExt xmlns:a14="http://schemas.microsoft.com/office/drawing/2010/main" spid="_x0000_s2072"/>
            </a:ext>
            <a:ext uri="{FF2B5EF4-FFF2-40B4-BE49-F238E27FC236}">
              <a16:creationId xmlns:a16="http://schemas.microsoft.com/office/drawing/2014/main" id="{9E264BFC-8675-4A68-999D-E5FEBA766E1D}"/>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9344" name="Drop Down 24" hidden="1">
          <a:extLst>
            <a:ext uri="{63B3BB69-23CF-44E3-9099-C40C66FF867C}">
              <a14:compatExt xmlns:a14="http://schemas.microsoft.com/office/drawing/2010/main" spid="_x0000_s2072"/>
            </a:ext>
            <a:ext uri="{FF2B5EF4-FFF2-40B4-BE49-F238E27FC236}">
              <a16:creationId xmlns:a16="http://schemas.microsoft.com/office/drawing/2014/main" id="{CB468956-3CC7-4738-9556-6C6B139D11E6}"/>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9345" name="Drop Down 24" hidden="1">
          <a:extLst>
            <a:ext uri="{63B3BB69-23CF-44E3-9099-C40C66FF867C}">
              <a14:compatExt xmlns:a14="http://schemas.microsoft.com/office/drawing/2010/main" spid="_x0000_s2072"/>
            </a:ext>
            <a:ext uri="{FF2B5EF4-FFF2-40B4-BE49-F238E27FC236}">
              <a16:creationId xmlns:a16="http://schemas.microsoft.com/office/drawing/2014/main" id="{D402FBD1-71F2-4639-9799-AE0225BC746E}"/>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9346" name="Drop Down 24" hidden="1">
          <a:extLst>
            <a:ext uri="{63B3BB69-23CF-44E3-9099-C40C66FF867C}">
              <a14:compatExt xmlns:a14="http://schemas.microsoft.com/office/drawing/2010/main" spid="_x0000_s2072"/>
            </a:ext>
            <a:ext uri="{FF2B5EF4-FFF2-40B4-BE49-F238E27FC236}">
              <a16:creationId xmlns:a16="http://schemas.microsoft.com/office/drawing/2014/main" id="{DAE077C2-5A65-4610-82E4-75102A0743A0}"/>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88" name="Drop Down 24" hidden="1">
          <a:extLst>
            <a:ext uri="{63B3BB69-23CF-44E3-9099-C40C66FF867C}">
              <a14:compatExt xmlns:a14="http://schemas.microsoft.com/office/drawing/2010/main" spid="_x0000_s2072"/>
            </a:ext>
            <a:ext uri="{FF2B5EF4-FFF2-40B4-BE49-F238E27FC236}">
              <a16:creationId xmlns:a16="http://schemas.microsoft.com/office/drawing/2014/main" id="{54617FA9-1D7E-442E-9EDF-4AFB45CAD70E}"/>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89" name="Drop Down 24" hidden="1">
          <a:extLst>
            <a:ext uri="{63B3BB69-23CF-44E3-9099-C40C66FF867C}">
              <a14:compatExt xmlns:a14="http://schemas.microsoft.com/office/drawing/2010/main" spid="_x0000_s2072"/>
            </a:ext>
            <a:ext uri="{FF2B5EF4-FFF2-40B4-BE49-F238E27FC236}">
              <a16:creationId xmlns:a16="http://schemas.microsoft.com/office/drawing/2014/main" id="{DAB461C5-0860-42BA-8EE4-B96A8DF43BFF}"/>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0" name="Drop Down 24" hidden="1">
          <a:extLst>
            <a:ext uri="{63B3BB69-23CF-44E3-9099-C40C66FF867C}">
              <a14:compatExt xmlns:a14="http://schemas.microsoft.com/office/drawing/2010/main" spid="_x0000_s2072"/>
            </a:ext>
            <a:ext uri="{FF2B5EF4-FFF2-40B4-BE49-F238E27FC236}">
              <a16:creationId xmlns:a16="http://schemas.microsoft.com/office/drawing/2014/main" id="{E1E34814-41FE-4835-8CAD-B6B82D5191AD}"/>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1" name="Drop Down 24" hidden="1">
          <a:extLst>
            <a:ext uri="{63B3BB69-23CF-44E3-9099-C40C66FF867C}">
              <a14:compatExt xmlns:a14="http://schemas.microsoft.com/office/drawing/2010/main" spid="_x0000_s2072"/>
            </a:ext>
            <a:ext uri="{FF2B5EF4-FFF2-40B4-BE49-F238E27FC236}">
              <a16:creationId xmlns:a16="http://schemas.microsoft.com/office/drawing/2014/main" id="{9BAB966A-F0FA-4578-98B6-8F3E6D43C485}"/>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2" name="Drop Down 24" hidden="1">
          <a:extLst>
            <a:ext uri="{63B3BB69-23CF-44E3-9099-C40C66FF867C}">
              <a14:compatExt xmlns:a14="http://schemas.microsoft.com/office/drawing/2010/main" spid="_x0000_s2072"/>
            </a:ext>
            <a:ext uri="{FF2B5EF4-FFF2-40B4-BE49-F238E27FC236}">
              <a16:creationId xmlns:a16="http://schemas.microsoft.com/office/drawing/2014/main" id="{7781F026-0172-406D-94A0-7D90FD8ADC1E}"/>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3" name="Drop Down 24" hidden="1">
          <a:extLst>
            <a:ext uri="{63B3BB69-23CF-44E3-9099-C40C66FF867C}">
              <a14:compatExt xmlns:a14="http://schemas.microsoft.com/office/drawing/2010/main" spid="_x0000_s2072"/>
            </a:ext>
            <a:ext uri="{FF2B5EF4-FFF2-40B4-BE49-F238E27FC236}">
              <a16:creationId xmlns:a16="http://schemas.microsoft.com/office/drawing/2014/main" id="{50DF2499-2ABD-4EB6-9939-92BBD4E1265A}"/>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4" name="Drop Down 24" hidden="1">
          <a:extLst>
            <a:ext uri="{63B3BB69-23CF-44E3-9099-C40C66FF867C}">
              <a14:compatExt xmlns:a14="http://schemas.microsoft.com/office/drawing/2010/main" spid="_x0000_s2072"/>
            </a:ext>
            <a:ext uri="{FF2B5EF4-FFF2-40B4-BE49-F238E27FC236}">
              <a16:creationId xmlns:a16="http://schemas.microsoft.com/office/drawing/2014/main" id="{CCF2CC94-FD04-46D2-9BCD-9F6FD232DB11}"/>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5" name="Drop Down 24" hidden="1">
          <a:extLst>
            <a:ext uri="{63B3BB69-23CF-44E3-9099-C40C66FF867C}">
              <a14:compatExt xmlns:a14="http://schemas.microsoft.com/office/drawing/2010/main" spid="_x0000_s2072"/>
            </a:ext>
            <a:ext uri="{FF2B5EF4-FFF2-40B4-BE49-F238E27FC236}">
              <a16:creationId xmlns:a16="http://schemas.microsoft.com/office/drawing/2014/main" id="{FDD39654-257F-4B2E-ACDD-D5C78EA1ED9E}"/>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6" name="Drop Down 24" hidden="1">
          <a:extLst>
            <a:ext uri="{63B3BB69-23CF-44E3-9099-C40C66FF867C}">
              <a14:compatExt xmlns:a14="http://schemas.microsoft.com/office/drawing/2010/main" spid="_x0000_s2072"/>
            </a:ext>
            <a:ext uri="{FF2B5EF4-FFF2-40B4-BE49-F238E27FC236}">
              <a16:creationId xmlns:a16="http://schemas.microsoft.com/office/drawing/2014/main" id="{0C3A307A-C6C8-4BEE-9905-76FEECCC870E}"/>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7" name="Drop Down 24" hidden="1">
          <a:extLst>
            <a:ext uri="{63B3BB69-23CF-44E3-9099-C40C66FF867C}">
              <a14:compatExt xmlns:a14="http://schemas.microsoft.com/office/drawing/2010/main" spid="_x0000_s2072"/>
            </a:ext>
            <a:ext uri="{FF2B5EF4-FFF2-40B4-BE49-F238E27FC236}">
              <a16:creationId xmlns:a16="http://schemas.microsoft.com/office/drawing/2014/main" id="{40BA64CB-6B9A-4633-97B4-2440C5BF09B2}"/>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8" name="Drop Down 24" hidden="1">
          <a:extLst>
            <a:ext uri="{63B3BB69-23CF-44E3-9099-C40C66FF867C}">
              <a14:compatExt xmlns:a14="http://schemas.microsoft.com/office/drawing/2010/main" spid="_x0000_s2072"/>
            </a:ext>
            <a:ext uri="{FF2B5EF4-FFF2-40B4-BE49-F238E27FC236}">
              <a16:creationId xmlns:a16="http://schemas.microsoft.com/office/drawing/2014/main" id="{BCBF57DC-80A1-4E4F-AE52-1FA72DE56CCF}"/>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299" name="Drop Down 24" hidden="1">
          <a:extLst>
            <a:ext uri="{63B3BB69-23CF-44E3-9099-C40C66FF867C}">
              <a14:compatExt xmlns:a14="http://schemas.microsoft.com/office/drawing/2010/main" spid="_x0000_s2072"/>
            </a:ext>
            <a:ext uri="{FF2B5EF4-FFF2-40B4-BE49-F238E27FC236}">
              <a16:creationId xmlns:a16="http://schemas.microsoft.com/office/drawing/2014/main" id="{DB399015-2ECD-4867-80E3-4093FA148643}"/>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0" name="Drop Down 24" hidden="1">
          <a:extLst>
            <a:ext uri="{63B3BB69-23CF-44E3-9099-C40C66FF867C}">
              <a14:compatExt xmlns:a14="http://schemas.microsoft.com/office/drawing/2010/main" spid="_x0000_s2072"/>
            </a:ext>
            <a:ext uri="{FF2B5EF4-FFF2-40B4-BE49-F238E27FC236}">
              <a16:creationId xmlns:a16="http://schemas.microsoft.com/office/drawing/2014/main" id="{1E65FB83-5EEB-461A-879D-256677E632A3}"/>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1" name="Drop Down 24" hidden="1">
          <a:extLst>
            <a:ext uri="{63B3BB69-23CF-44E3-9099-C40C66FF867C}">
              <a14:compatExt xmlns:a14="http://schemas.microsoft.com/office/drawing/2010/main" spid="_x0000_s2072"/>
            </a:ext>
            <a:ext uri="{FF2B5EF4-FFF2-40B4-BE49-F238E27FC236}">
              <a16:creationId xmlns:a16="http://schemas.microsoft.com/office/drawing/2014/main" id="{FD335988-3DBA-44E6-8F04-FF92F0B6B8EF}"/>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2" name="Drop Down 24" hidden="1">
          <a:extLst>
            <a:ext uri="{63B3BB69-23CF-44E3-9099-C40C66FF867C}">
              <a14:compatExt xmlns:a14="http://schemas.microsoft.com/office/drawing/2010/main" spid="_x0000_s2072"/>
            </a:ext>
            <a:ext uri="{FF2B5EF4-FFF2-40B4-BE49-F238E27FC236}">
              <a16:creationId xmlns:a16="http://schemas.microsoft.com/office/drawing/2014/main" id="{48857DA8-BAD9-4F92-AF37-CD8A29F2E8C9}"/>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3" name="Drop Down 24" hidden="1">
          <a:extLst>
            <a:ext uri="{63B3BB69-23CF-44E3-9099-C40C66FF867C}">
              <a14:compatExt xmlns:a14="http://schemas.microsoft.com/office/drawing/2010/main" spid="_x0000_s2072"/>
            </a:ext>
            <a:ext uri="{FF2B5EF4-FFF2-40B4-BE49-F238E27FC236}">
              <a16:creationId xmlns:a16="http://schemas.microsoft.com/office/drawing/2014/main" id="{86A78C58-1A62-47F6-A068-B80CBEC85598}"/>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4" name="Drop Down 24" hidden="1">
          <a:extLst>
            <a:ext uri="{63B3BB69-23CF-44E3-9099-C40C66FF867C}">
              <a14:compatExt xmlns:a14="http://schemas.microsoft.com/office/drawing/2010/main" spid="_x0000_s2072"/>
            </a:ext>
            <a:ext uri="{FF2B5EF4-FFF2-40B4-BE49-F238E27FC236}">
              <a16:creationId xmlns:a16="http://schemas.microsoft.com/office/drawing/2014/main" id="{13D2CBF2-2375-4A13-9122-741165AF1A9B}"/>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5" name="Drop Down 24" hidden="1">
          <a:extLst>
            <a:ext uri="{63B3BB69-23CF-44E3-9099-C40C66FF867C}">
              <a14:compatExt xmlns:a14="http://schemas.microsoft.com/office/drawing/2010/main" spid="_x0000_s2072"/>
            </a:ext>
            <a:ext uri="{FF2B5EF4-FFF2-40B4-BE49-F238E27FC236}">
              <a16:creationId xmlns:a16="http://schemas.microsoft.com/office/drawing/2014/main" id="{F690F970-79C1-4731-B235-42CB3DB71F37}"/>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6" name="Drop Down 24" hidden="1">
          <a:extLst>
            <a:ext uri="{63B3BB69-23CF-44E3-9099-C40C66FF867C}">
              <a14:compatExt xmlns:a14="http://schemas.microsoft.com/office/drawing/2010/main" spid="_x0000_s2072"/>
            </a:ext>
            <a:ext uri="{FF2B5EF4-FFF2-40B4-BE49-F238E27FC236}">
              <a16:creationId xmlns:a16="http://schemas.microsoft.com/office/drawing/2014/main" id="{37D79113-6A1B-48C0-B8F9-C289B51C8B1F}"/>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7" name="Drop Down 24" hidden="1">
          <a:extLst>
            <a:ext uri="{63B3BB69-23CF-44E3-9099-C40C66FF867C}">
              <a14:compatExt xmlns:a14="http://schemas.microsoft.com/office/drawing/2010/main" spid="_x0000_s2072"/>
            </a:ext>
            <a:ext uri="{FF2B5EF4-FFF2-40B4-BE49-F238E27FC236}">
              <a16:creationId xmlns:a16="http://schemas.microsoft.com/office/drawing/2014/main" id="{866F37FE-20E1-4802-850E-7B5B80075741}"/>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763</xdr:row>
      <xdr:rowOff>0</xdr:rowOff>
    </xdr:from>
    <xdr:ext cx="2476500" cy="199970"/>
    <xdr:sp macro="" textlink="">
      <xdr:nvSpPr>
        <xdr:cNvPr id="12308" name="Drop Down 24" hidden="1">
          <a:extLst>
            <a:ext uri="{63B3BB69-23CF-44E3-9099-C40C66FF867C}">
              <a14:compatExt xmlns:a14="http://schemas.microsoft.com/office/drawing/2010/main" spid="_x0000_s2072"/>
            </a:ext>
            <a:ext uri="{FF2B5EF4-FFF2-40B4-BE49-F238E27FC236}">
              <a16:creationId xmlns:a16="http://schemas.microsoft.com/office/drawing/2014/main" id="{7A90BAED-C079-4F41-8CB5-49A77CE88692}"/>
            </a:ext>
          </a:extLst>
        </xdr:cNvPr>
        <xdr:cNvSpPr/>
      </xdr:nvSpPr>
      <xdr:spPr bwMode="auto">
        <a:xfrm>
          <a:off x="4612341" y="131037106"/>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461</xdr:row>
      <xdr:rowOff>0</xdr:rowOff>
    </xdr:from>
    <xdr:ext cx="2476500" cy="199970"/>
    <xdr:sp macro="" textlink="">
      <xdr:nvSpPr>
        <xdr:cNvPr id="12309" name="Drop Down 24" hidden="1">
          <a:extLst>
            <a:ext uri="{63B3BB69-23CF-44E3-9099-C40C66FF867C}">
              <a14:compatExt xmlns:a14="http://schemas.microsoft.com/office/drawing/2010/main" spid="_x0000_s2072"/>
            </a:ext>
            <a:ext uri="{FF2B5EF4-FFF2-40B4-BE49-F238E27FC236}">
              <a16:creationId xmlns:a16="http://schemas.microsoft.com/office/drawing/2014/main" id="{97690225-C403-4513-AAE6-F5C41DD2D8F0}"/>
            </a:ext>
          </a:extLst>
        </xdr:cNvPr>
        <xdr:cNvSpPr/>
      </xdr:nvSpPr>
      <xdr:spPr bwMode="auto">
        <a:xfrm>
          <a:off x="4617720" y="83202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461</xdr:row>
      <xdr:rowOff>0</xdr:rowOff>
    </xdr:from>
    <xdr:ext cx="2476500" cy="199970"/>
    <xdr:sp macro="" textlink="">
      <xdr:nvSpPr>
        <xdr:cNvPr id="12310" name="Drop Down 24" hidden="1">
          <a:extLst>
            <a:ext uri="{63B3BB69-23CF-44E3-9099-C40C66FF867C}">
              <a14:compatExt xmlns:a14="http://schemas.microsoft.com/office/drawing/2010/main" spid="_x0000_s2072"/>
            </a:ext>
            <a:ext uri="{FF2B5EF4-FFF2-40B4-BE49-F238E27FC236}">
              <a16:creationId xmlns:a16="http://schemas.microsoft.com/office/drawing/2014/main" id="{F8F5A3BB-A283-4312-90E0-96B277E1D0F9}"/>
            </a:ext>
          </a:extLst>
        </xdr:cNvPr>
        <xdr:cNvSpPr/>
      </xdr:nvSpPr>
      <xdr:spPr bwMode="auto">
        <a:xfrm>
          <a:off x="4617720" y="83202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461</xdr:row>
      <xdr:rowOff>0</xdr:rowOff>
    </xdr:from>
    <xdr:ext cx="2476500" cy="199970"/>
    <xdr:sp macro="" textlink="">
      <xdr:nvSpPr>
        <xdr:cNvPr id="12311" name="Drop Down 24" hidden="1">
          <a:extLst>
            <a:ext uri="{63B3BB69-23CF-44E3-9099-C40C66FF867C}">
              <a14:compatExt xmlns:a14="http://schemas.microsoft.com/office/drawing/2010/main" spid="_x0000_s2072"/>
            </a:ext>
            <a:ext uri="{FF2B5EF4-FFF2-40B4-BE49-F238E27FC236}">
              <a16:creationId xmlns:a16="http://schemas.microsoft.com/office/drawing/2014/main" id="{B7A9F4FC-C5FA-469D-A018-FECADFE53D3E}"/>
            </a:ext>
          </a:extLst>
        </xdr:cNvPr>
        <xdr:cNvSpPr/>
      </xdr:nvSpPr>
      <xdr:spPr bwMode="auto">
        <a:xfrm>
          <a:off x="4617720" y="83202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461</xdr:row>
      <xdr:rowOff>0</xdr:rowOff>
    </xdr:from>
    <xdr:ext cx="2476500" cy="199970"/>
    <xdr:sp macro="" textlink="">
      <xdr:nvSpPr>
        <xdr:cNvPr id="12312" name="Drop Down 24" hidden="1">
          <a:extLst>
            <a:ext uri="{63B3BB69-23CF-44E3-9099-C40C66FF867C}">
              <a14:compatExt xmlns:a14="http://schemas.microsoft.com/office/drawing/2010/main" spid="_x0000_s2072"/>
            </a:ext>
            <a:ext uri="{FF2B5EF4-FFF2-40B4-BE49-F238E27FC236}">
              <a16:creationId xmlns:a16="http://schemas.microsoft.com/office/drawing/2014/main" id="{6BEEB794-9294-4C3E-A8EB-396E91418A72}"/>
            </a:ext>
          </a:extLst>
        </xdr:cNvPr>
        <xdr:cNvSpPr/>
      </xdr:nvSpPr>
      <xdr:spPr bwMode="auto">
        <a:xfrm>
          <a:off x="4617720" y="83202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461</xdr:row>
      <xdr:rowOff>0</xdr:rowOff>
    </xdr:from>
    <xdr:ext cx="2476500" cy="199970"/>
    <xdr:sp macro="" textlink="">
      <xdr:nvSpPr>
        <xdr:cNvPr id="12313" name="Drop Down 24" hidden="1">
          <a:extLst>
            <a:ext uri="{63B3BB69-23CF-44E3-9099-C40C66FF867C}">
              <a14:compatExt xmlns:a14="http://schemas.microsoft.com/office/drawing/2010/main" spid="_x0000_s2072"/>
            </a:ext>
            <a:ext uri="{FF2B5EF4-FFF2-40B4-BE49-F238E27FC236}">
              <a16:creationId xmlns:a16="http://schemas.microsoft.com/office/drawing/2014/main" id="{28251F39-8AA4-4FB6-A659-726B9AB2365E}"/>
            </a:ext>
          </a:extLst>
        </xdr:cNvPr>
        <xdr:cNvSpPr/>
      </xdr:nvSpPr>
      <xdr:spPr bwMode="auto">
        <a:xfrm>
          <a:off x="4617720" y="83202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461</xdr:row>
      <xdr:rowOff>0</xdr:rowOff>
    </xdr:from>
    <xdr:ext cx="2476500" cy="199970"/>
    <xdr:sp macro="" textlink="">
      <xdr:nvSpPr>
        <xdr:cNvPr id="12314" name="Drop Down 24" hidden="1">
          <a:extLst>
            <a:ext uri="{63B3BB69-23CF-44E3-9099-C40C66FF867C}">
              <a14:compatExt xmlns:a14="http://schemas.microsoft.com/office/drawing/2010/main" spid="_x0000_s2072"/>
            </a:ext>
            <a:ext uri="{FF2B5EF4-FFF2-40B4-BE49-F238E27FC236}">
              <a16:creationId xmlns:a16="http://schemas.microsoft.com/office/drawing/2014/main" id="{DD8FBD45-735C-4F81-98B6-645BF995FC52}"/>
            </a:ext>
          </a:extLst>
        </xdr:cNvPr>
        <xdr:cNvSpPr/>
      </xdr:nvSpPr>
      <xdr:spPr bwMode="auto">
        <a:xfrm>
          <a:off x="4617720" y="832027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631</xdr:row>
      <xdr:rowOff>0</xdr:rowOff>
    </xdr:from>
    <xdr:ext cx="2529840" cy="195685"/>
    <xdr:sp macro="" textlink="">
      <xdr:nvSpPr>
        <xdr:cNvPr id="12315" name="Drop Down 4" hidden="1">
          <a:extLst>
            <a:ext uri="{63B3BB69-23CF-44E3-9099-C40C66FF867C}">
              <a14:compatExt xmlns:a14="http://schemas.microsoft.com/office/drawing/2010/main" spid="_x0000_s2052"/>
            </a:ext>
            <a:ext uri="{FF2B5EF4-FFF2-40B4-BE49-F238E27FC236}">
              <a16:creationId xmlns:a16="http://schemas.microsoft.com/office/drawing/2014/main" id="{85CDFE9D-8E3D-4330-92DE-9441C60504A6}"/>
            </a:ext>
          </a:extLst>
        </xdr:cNvPr>
        <xdr:cNvSpPr/>
      </xdr:nvSpPr>
      <xdr:spPr bwMode="auto">
        <a:xfrm>
          <a:off x="6499860" y="100713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631</xdr:row>
      <xdr:rowOff>0</xdr:rowOff>
    </xdr:from>
    <xdr:ext cx="1921468" cy="195685"/>
    <xdr:sp macro="" textlink="">
      <xdr:nvSpPr>
        <xdr:cNvPr id="12316" name="Drop Down 20" hidden="1">
          <a:extLst>
            <a:ext uri="{63B3BB69-23CF-44E3-9099-C40C66FF867C}">
              <a14:compatExt xmlns:a14="http://schemas.microsoft.com/office/drawing/2010/main" spid="_x0000_s2068"/>
            </a:ext>
            <a:ext uri="{FF2B5EF4-FFF2-40B4-BE49-F238E27FC236}">
              <a16:creationId xmlns:a16="http://schemas.microsoft.com/office/drawing/2014/main" id="{9D0ADF71-2CB4-41B9-8BD8-96529B341100}"/>
            </a:ext>
          </a:extLst>
        </xdr:cNvPr>
        <xdr:cNvSpPr/>
      </xdr:nvSpPr>
      <xdr:spPr bwMode="auto">
        <a:xfrm>
          <a:off x="7018020" y="1007135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631</xdr:row>
      <xdr:rowOff>0</xdr:rowOff>
    </xdr:from>
    <xdr:ext cx="2529840" cy="195685"/>
    <xdr:sp macro="" textlink="">
      <xdr:nvSpPr>
        <xdr:cNvPr id="12317" name="Drop Down 4" hidden="1">
          <a:extLst>
            <a:ext uri="{63B3BB69-23CF-44E3-9099-C40C66FF867C}">
              <a14:compatExt xmlns:a14="http://schemas.microsoft.com/office/drawing/2010/main" spid="_x0000_s2052"/>
            </a:ext>
            <a:ext uri="{FF2B5EF4-FFF2-40B4-BE49-F238E27FC236}">
              <a16:creationId xmlns:a16="http://schemas.microsoft.com/office/drawing/2014/main" id="{03E0B381-258C-47B2-859F-BC7E2FD1609B}"/>
            </a:ext>
          </a:extLst>
        </xdr:cNvPr>
        <xdr:cNvSpPr/>
      </xdr:nvSpPr>
      <xdr:spPr bwMode="auto">
        <a:xfrm>
          <a:off x="6499860" y="100713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631</xdr:row>
      <xdr:rowOff>0</xdr:rowOff>
    </xdr:from>
    <xdr:ext cx="2529840" cy="195685"/>
    <xdr:sp macro="" textlink="">
      <xdr:nvSpPr>
        <xdr:cNvPr id="12318" name="Drop Down 4" hidden="1">
          <a:extLst>
            <a:ext uri="{63B3BB69-23CF-44E3-9099-C40C66FF867C}">
              <a14:compatExt xmlns:a14="http://schemas.microsoft.com/office/drawing/2010/main" spid="_x0000_s2052"/>
            </a:ext>
            <a:ext uri="{FF2B5EF4-FFF2-40B4-BE49-F238E27FC236}">
              <a16:creationId xmlns:a16="http://schemas.microsoft.com/office/drawing/2014/main" id="{464CCB0D-3648-47E6-82D4-F87F73C158D2}"/>
            </a:ext>
          </a:extLst>
        </xdr:cNvPr>
        <xdr:cNvSpPr/>
      </xdr:nvSpPr>
      <xdr:spPr bwMode="auto">
        <a:xfrm>
          <a:off x="6187440" y="100713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631</xdr:row>
      <xdr:rowOff>0</xdr:rowOff>
    </xdr:from>
    <xdr:ext cx="2529840" cy="195685"/>
    <xdr:sp macro="" textlink="">
      <xdr:nvSpPr>
        <xdr:cNvPr id="12319" name="Drop Down 4" hidden="1">
          <a:extLst>
            <a:ext uri="{63B3BB69-23CF-44E3-9099-C40C66FF867C}">
              <a14:compatExt xmlns:a14="http://schemas.microsoft.com/office/drawing/2010/main" spid="_x0000_s2052"/>
            </a:ext>
            <a:ext uri="{FF2B5EF4-FFF2-40B4-BE49-F238E27FC236}">
              <a16:creationId xmlns:a16="http://schemas.microsoft.com/office/drawing/2014/main" id="{C2B2E2C8-B28E-4C3A-99C0-F1F36935537E}"/>
            </a:ext>
          </a:extLst>
        </xdr:cNvPr>
        <xdr:cNvSpPr/>
      </xdr:nvSpPr>
      <xdr:spPr bwMode="auto">
        <a:xfrm>
          <a:off x="6499860" y="100713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631</xdr:row>
      <xdr:rowOff>0</xdr:rowOff>
    </xdr:from>
    <xdr:ext cx="2529840" cy="195685"/>
    <xdr:sp macro="" textlink="">
      <xdr:nvSpPr>
        <xdr:cNvPr id="12320" name="Drop Down 4" hidden="1">
          <a:extLst>
            <a:ext uri="{63B3BB69-23CF-44E3-9099-C40C66FF867C}">
              <a14:compatExt xmlns:a14="http://schemas.microsoft.com/office/drawing/2010/main" spid="_x0000_s2052"/>
            </a:ext>
            <a:ext uri="{FF2B5EF4-FFF2-40B4-BE49-F238E27FC236}">
              <a16:creationId xmlns:a16="http://schemas.microsoft.com/office/drawing/2014/main" id="{883C0461-7633-46F9-A750-130225C52497}"/>
            </a:ext>
          </a:extLst>
        </xdr:cNvPr>
        <xdr:cNvSpPr/>
      </xdr:nvSpPr>
      <xdr:spPr bwMode="auto">
        <a:xfrm>
          <a:off x="6187440" y="1007135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77" name="Drop Down 24" hidden="1">
          <a:extLst>
            <a:ext uri="{63B3BB69-23CF-44E3-9099-C40C66FF867C}">
              <a14:compatExt xmlns:a14="http://schemas.microsoft.com/office/drawing/2010/main" spid="_x0000_s2072"/>
            </a:ext>
            <a:ext uri="{FF2B5EF4-FFF2-40B4-BE49-F238E27FC236}">
              <a16:creationId xmlns:a16="http://schemas.microsoft.com/office/drawing/2014/main" id="{575D6FE4-E779-4478-BE94-29B22C9EF044}"/>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78" name="Drop Down 24" hidden="1">
          <a:extLst>
            <a:ext uri="{63B3BB69-23CF-44E3-9099-C40C66FF867C}">
              <a14:compatExt xmlns:a14="http://schemas.microsoft.com/office/drawing/2010/main" spid="_x0000_s2072"/>
            </a:ext>
            <a:ext uri="{FF2B5EF4-FFF2-40B4-BE49-F238E27FC236}">
              <a16:creationId xmlns:a16="http://schemas.microsoft.com/office/drawing/2014/main" id="{C2630803-4C06-4824-B2A7-DCE0221A0564}"/>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79" name="Drop Down 24" hidden="1">
          <a:extLst>
            <a:ext uri="{63B3BB69-23CF-44E3-9099-C40C66FF867C}">
              <a14:compatExt xmlns:a14="http://schemas.microsoft.com/office/drawing/2010/main" spid="_x0000_s2072"/>
            </a:ext>
            <a:ext uri="{FF2B5EF4-FFF2-40B4-BE49-F238E27FC236}">
              <a16:creationId xmlns:a16="http://schemas.microsoft.com/office/drawing/2014/main" id="{7520C7F8-AC64-4B95-92B3-261D5EDF1CD8}"/>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80" name="Drop Down 24" hidden="1">
          <a:extLst>
            <a:ext uri="{63B3BB69-23CF-44E3-9099-C40C66FF867C}">
              <a14:compatExt xmlns:a14="http://schemas.microsoft.com/office/drawing/2010/main" spid="_x0000_s2072"/>
            </a:ext>
            <a:ext uri="{FF2B5EF4-FFF2-40B4-BE49-F238E27FC236}">
              <a16:creationId xmlns:a16="http://schemas.microsoft.com/office/drawing/2014/main" id="{227907B9-12EF-405F-B95A-63198CCD8BE2}"/>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81" name="Drop Down 24" hidden="1">
          <a:extLst>
            <a:ext uri="{63B3BB69-23CF-44E3-9099-C40C66FF867C}">
              <a14:compatExt xmlns:a14="http://schemas.microsoft.com/office/drawing/2010/main" spid="_x0000_s2072"/>
            </a:ext>
            <a:ext uri="{FF2B5EF4-FFF2-40B4-BE49-F238E27FC236}">
              <a16:creationId xmlns:a16="http://schemas.microsoft.com/office/drawing/2014/main" id="{FE188D27-79EA-48CB-AF64-840702E9108D}"/>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82" name="Drop Down 24" hidden="1">
          <a:extLst>
            <a:ext uri="{63B3BB69-23CF-44E3-9099-C40C66FF867C}">
              <a14:compatExt xmlns:a14="http://schemas.microsoft.com/office/drawing/2010/main" spid="_x0000_s2072"/>
            </a:ext>
            <a:ext uri="{FF2B5EF4-FFF2-40B4-BE49-F238E27FC236}">
              <a16:creationId xmlns:a16="http://schemas.microsoft.com/office/drawing/2014/main" id="{2F2A9B44-AB1E-43D6-A5F7-43D4C286AA87}"/>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83" name="Drop Down 24" hidden="1">
          <a:extLst>
            <a:ext uri="{63B3BB69-23CF-44E3-9099-C40C66FF867C}">
              <a14:compatExt xmlns:a14="http://schemas.microsoft.com/office/drawing/2010/main" spid="_x0000_s2072"/>
            </a:ext>
            <a:ext uri="{FF2B5EF4-FFF2-40B4-BE49-F238E27FC236}">
              <a16:creationId xmlns:a16="http://schemas.microsoft.com/office/drawing/2014/main" id="{B813D7CC-5E50-4CC0-ACFD-FF647E46F4E5}"/>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84" name="Drop Down 24" hidden="1">
          <a:extLst>
            <a:ext uri="{63B3BB69-23CF-44E3-9099-C40C66FF867C}">
              <a14:compatExt xmlns:a14="http://schemas.microsoft.com/office/drawing/2010/main" spid="_x0000_s2072"/>
            </a:ext>
            <a:ext uri="{FF2B5EF4-FFF2-40B4-BE49-F238E27FC236}">
              <a16:creationId xmlns:a16="http://schemas.microsoft.com/office/drawing/2014/main" id="{497E20CF-4A9E-4E10-B5DF-C8385A2CDA55}"/>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85" name="Drop Down 24" hidden="1">
          <a:extLst>
            <a:ext uri="{63B3BB69-23CF-44E3-9099-C40C66FF867C}">
              <a14:compatExt xmlns:a14="http://schemas.microsoft.com/office/drawing/2010/main" spid="_x0000_s2072"/>
            </a:ext>
            <a:ext uri="{FF2B5EF4-FFF2-40B4-BE49-F238E27FC236}">
              <a16:creationId xmlns:a16="http://schemas.microsoft.com/office/drawing/2014/main" id="{858519F2-5417-48CC-AB3C-09DDEA9A967A}"/>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12386" name="Drop Down 4" hidden="1">
          <a:extLst>
            <a:ext uri="{63B3BB69-23CF-44E3-9099-C40C66FF867C}">
              <a14:compatExt xmlns:a14="http://schemas.microsoft.com/office/drawing/2010/main" spid="_x0000_s2052"/>
            </a:ext>
            <a:ext uri="{FF2B5EF4-FFF2-40B4-BE49-F238E27FC236}">
              <a16:creationId xmlns:a16="http://schemas.microsoft.com/office/drawing/2014/main" id="{903D2289-D29F-47C6-A65D-56BAB26C682F}"/>
            </a:ext>
          </a:extLst>
        </xdr:cNvPr>
        <xdr:cNvSpPr/>
      </xdr:nvSpPr>
      <xdr:spPr bwMode="auto">
        <a:xfrm>
          <a:off x="6469380" y="117721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741</xdr:row>
      <xdr:rowOff>0</xdr:rowOff>
    </xdr:from>
    <xdr:ext cx="1921468" cy="195685"/>
    <xdr:sp macro="" textlink="">
      <xdr:nvSpPr>
        <xdr:cNvPr id="12387" name="Drop Down 20" hidden="1">
          <a:extLst>
            <a:ext uri="{63B3BB69-23CF-44E3-9099-C40C66FF867C}">
              <a14:compatExt xmlns:a14="http://schemas.microsoft.com/office/drawing/2010/main" spid="_x0000_s2068"/>
            </a:ext>
            <a:ext uri="{FF2B5EF4-FFF2-40B4-BE49-F238E27FC236}">
              <a16:creationId xmlns:a16="http://schemas.microsoft.com/office/drawing/2014/main" id="{5E498BEA-B8C0-4842-AEC0-270A5BCC43AE}"/>
            </a:ext>
          </a:extLst>
        </xdr:cNvPr>
        <xdr:cNvSpPr/>
      </xdr:nvSpPr>
      <xdr:spPr bwMode="auto">
        <a:xfrm>
          <a:off x="7094220" y="1177213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741</xdr:row>
      <xdr:rowOff>0</xdr:rowOff>
    </xdr:from>
    <xdr:ext cx="2476500" cy="199970"/>
    <xdr:sp macro="" textlink="">
      <xdr:nvSpPr>
        <xdr:cNvPr id="12388" name="Drop Down 24" hidden="1">
          <a:extLst>
            <a:ext uri="{63B3BB69-23CF-44E3-9099-C40C66FF867C}">
              <a14:compatExt xmlns:a14="http://schemas.microsoft.com/office/drawing/2010/main" spid="_x0000_s2072"/>
            </a:ext>
            <a:ext uri="{FF2B5EF4-FFF2-40B4-BE49-F238E27FC236}">
              <a16:creationId xmlns:a16="http://schemas.microsoft.com/office/drawing/2014/main" id="{D3796BDE-B46C-4AD7-A2C6-C3AF67946238}"/>
            </a:ext>
          </a:extLst>
        </xdr:cNvPr>
        <xdr:cNvSpPr/>
      </xdr:nvSpPr>
      <xdr:spPr bwMode="auto">
        <a:xfrm>
          <a:off x="4617720" y="1177213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12389" name="Drop Down 4" hidden="1">
          <a:extLst>
            <a:ext uri="{63B3BB69-23CF-44E3-9099-C40C66FF867C}">
              <a14:compatExt xmlns:a14="http://schemas.microsoft.com/office/drawing/2010/main" spid="_x0000_s2052"/>
            </a:ext>
            <a:ext uri="{FF2B5EF4-FFF2-40B4-BE49-F238E27FC236}">
              <a16:creationId xmlns:a16="http://schemas.microsoft.com/office/drawing/2014/main" id="{19A34DF5-62C5-4489-9434-E454AF7251F6}"/>
            </a:ext>
          </a:extLst>
        </xdr:cNvPr>
        <xdr:cNvSpPr/>
      </xdr:nvSpPr>
      <xdr:spPr bwMode="auto">
        <a:xfrm>
          <a:off x="6469380" y="117721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741</xdr:row>
      <xdr:rowOff>0</xdr:rowOff>
    </xdr:from>
    <xdr:ext cx="2529840" cy="195685"/>
    <xdr:sp macro="" textlink="">
      <xdr:nvSpPr>
        <xdr:cNvPr id="12390" name="Drop Down 4" hidden="1">
          <a:extLst>
            <a:ext uri="{63B3BB69-23CF-44E3-9099-C40C66FF867C}">
              <a14:compatExt xmlns:a14="http://schemas.microsoft.com/office/drawing/2010/main" spid="_x0000_s2052"/>
            </a:ext>
            <a:ext uri="{FF2B5EF4-FFF2-40B4-BE49-F238E27FC236}">
              <a16:creationId xmlns:a16="http://schemas.microsoft.com/office/drawing/2014/main" id="{D05A93AF-3E3A-405A-BAB2-36B89ABE6700}"/>
            </a:ext>
          </a:extLst>
        </xdr:cNvPr>
        <xdr:cNvSpPr/>
      </xdr:nvSpPr>
      <xdr:spPr bwMode="auto">
        <a:xfrm>
          <a:off x="6156960" y="117721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741</xdr:row>
      <xdr:rowOff>0</xdr:rowOff>
    </xdr:from>
    <xdr:ext cx="2529840" cy="195685"/>
    <xdr:sp macro="" textlink="">
      <xdr:nvSpPr>
        <xdr:cNvPr id="12391" name="Drop Down 4" hidden="1">
          <a:extLst>
            <a:ext uri="{63B3BB69-23CF-44E3-9099-C40C66FF867C}">
              <a14:compatExt xmlns:a14="http://schemas.microsoft.com/office/drawing/2010/main" spid="_x0000_s2052"/>
            </a:ext>
            <a:ext uri="{FF2B5EF4-FFF2-40B4-BE49-F238E27FC236}">
              <a16:creationId xmlns:a16="http://schemas.microsoft.com/office/drawing/2014/main" id="{A7C19B22-7AE6-4631-BD4B-287A349C85F7}"/>
            </a:ext>
          </a:extLst>
        </xdr:cNvPr>
        <xdr:cNvSpPr/>
      </xdr:nvSpPr>
      <xdr:spPr bwMode="auto">
        <a:xfrm>
          <a:off x="6469380" y="117721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741</xdr:row>
      <xdr:rowOff>0</xdr:rowOff>
    </xdr:from>
    <xdr:ext cx="2529840" cy="195685"/>
    <xdr:sp macro="" textlink="">
      <xdr:nvSpPr>
        <xdr:cNvPr id="12392" name="Drop Down 4" hidden="1">
          <a:extLst>
            <a:ext uri="{63B3BB69-23CF-44E3-9099-C40C66FF867C}">
              <a14:compatExt xmlns:a14="http://schemas.microsoft.com/office/drawing/2010/main" spid="_x0000_s2052"/>
            </a:ext>
            <a:ext uri="{FF2B5EF4-FFF2-40B4-BE49-F238E27FC236}">
              <a16:creationId xmlns:a16="http://schemas.microsoft.com/office/drawing/2014/main" id="{8B155A74-8428-43B1-891B-7372D723B76A}"/>
            </a:ext>
          </a:extLst>
        </xdr:cNvPr>
        <xdr:cNvSpPr/>
      </xdr:nvSpPr>
      <xdr:spPr bwMode="auto">
        <a:xfrm>
          <a:off x="6156960" y="1177213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393" name="Drop Down 24" hidden="1">
          <a:extLst>
            <a:ext uri="{63B3BB69-23CF-44E3-9099-C40C66FF867C}">
              <a14:compatExt xmlns:a14="http://schemas.microsoft.com/office/drawing/2010/main" spid="_x0000_s2072"/>
            </a:ext>
            <a:ext uri="{FF2B5EF4-FFF2-40B4-BE49-F238E27FC236}">
              <a16:creationId xmlns:a16="http://schemas.microsoft.com/office/drawing/2014/main" id="{140F9F7A-A5FA-4274-AF1D-F944472D0338}"/>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394" name="Drop Down 24" hidden="1">
          <a:extLst>
            <a:ext uri="{63B3BB69-23CF-44E3-9099-C40C66FF867C}">
              <a14:compatExt xmlns:a14="http://schemas.microsoft.com/office/drawing/2010/main" spid="_x0000_s2072"/>
            </a:ext>
            <a:ext uri="{FF2B5EF4-FFF2-40B4-BE49-F238E27FC236}">
              <a16:creationId xmlns:a16="http://schemas.microsoft.com/office/drawing/2014/main" id="{CD4B7A60-B2E1-463E-BF3D-ECE13F3245FC}"/>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395" name="Drop Down 24" hidden="1">
          <a:extLst>
            <a:ext uri="{63B3BB69-23CF-44E3-9099-C40C66FF867C}">
              <a14:compatExt xmlns:a14="http://schemas.microsoft.com/office/drawing/2010/main" spid="_x0000_s2072"/>
            </a:ext>
            <a:ext uri="{FF2B5EF4-FFF2-40B4-BE49-F238E27FC236}">
              <a16:creationId xmlns:a16="http://schemas.microsoft.com/office/drawing/2014/main" id="{730EFA5B-FBD8-43A0-A3DD-3D216D7252F9}"/>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396" name="Drop Down 24" hidden="1">
          <a:extLst>
            <a:ext uri="{63B3BB69-23CF-44E3-9099-C40C66FF867C}">
              <a14:compatExt xmlns:a14="http://schemas.microsoft.com/office/drawing/2010/main" spid="_x0000_s2072"/>
            </a:ext>
            <a:ext uri="{FF2B5EF4-FFF2-40B4-BE49-F238E27FC236}">
              <a16:creationId xmlns:a16="http://schemas.microsoft.com/office/drawing/2014/main" id="{DD48C0B5-3590-4FBB-9923-BFA28C15D44C}"/>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397" name="Drop Down 24" hidden="1">
          <a:extLst>
            <a:ext uri="{63B3BB69-23CF-44E3-9099-C40C66FF867C}">
              <a14:compatExt xmlns:a14="http://schemas.microsoft.com/office/drawing/2010/main" spid="_x0000_s2072"/>
            </a:ext>
            <a:ext uri="{FF2B5EF4-FFF2-40B4-BE49-F238E27FC236}">
              <a16:creationId xmlns:a16="http://schemas.microsoft.com/office/drawing/2014/main" id="{E8878845-EF30-43A1-AB8F-F4B97D6254E7}"/>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398" name="Drop Down 24" hidden="1">
          <a:extLst>
            <a:ext uri="{63B3BB69-23CF-44E3-9099-C40C66FF867C}">
              <a14:compatExt xmlns:a14="http://schemas.microsoft.com/office/drawing/2010/main" spid="_x0000_s2072"/>
            </a:ext>
            <a:ext uri="{FF2B5EF4-FFF2-40B4-BE49-F238E27FC236}">
              <a16:creationId xmlns:a16="http://schemas.microsoft.com/office/drawing/2014/main" id="{93A27484-B930-461B-A7FC-1DEE1F0E6309}"/>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399" name="Drop Down 24" hidden="1">
          <a:extLst>
            <a:ext uri="{63B3BB69-23CF-44E3-9099-C40C66FF867C}">
              <a14:compatExt xmlns:a14="http://schemas.microsoft.com/office/drawing/2010/main" spid="_x0000_s2072"/>
            </a:ext>
            <a:ext uri="{FF2B5EF4-FFF2-40B4-BE49-F238E27FC236}">
              <a16:creationId xmlns:a16="http://schemas.microsoft.com/office/drawing/2014/main" id="{76AD270B-7F99-4868-B8BB-D6040A17A9CD}"/>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00" name="Drop Down 24" hidden="1">
          <a:extLst>
            <a:ext uri="{63B3BB69-23CF-44E3-9099-C40C66FF867C}">
              <a14:compatExt xmlns:a14="http://schemas.microsoft.com/office/drawing/2010/main" spid="_x0000_s2072"/>
            </a:ext>
            <a:ext uri="{FF2B5EF4-FFF2-40B4-BE49-F238E27FC236}">
              <a16:creationId xmlns:a16="http://schemas.microsoft.com/office/drawing/2014/main" id="{8965D136-BDA6-4BD8-93EA-6679CBDFA943}"/>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01" name="Drop Down 24" hidden="1">
          <a:extLst>
            <a:ext uri="{63B3BB69-23CF-44E3-9099-C40C66FF867C}">
              <a14:compatExt xmlns:a14="http://schemas.microsoft.com/office/drawing/2010/main" spid="_x0000_s2072"/>
            </a:ext>
            <a:ext uri="{FF2B5EF4-FFF2-40B4-BE49-F238E27FC236}">
              <a16:creationId xmlns:a16="http://schemas.microsoft.com/office/drawing/2014/main" id="{198F6C08-A1DC-462C-ACA0-4315EA258BAB}"/>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02" name="Drop Down 4" hidden="1">
          <a:extLst>
            <a:ext uri="{63B3BB69-23CF-44E3-9099-C40C66FF867C}">
              <a14:compatExt xmlns:a14="http://schemas.microsoft.com/office/drawing/2010/main" spid="_x0000_s2052"/>
            </a:ext>
            <a:ext uri="{FF2B5EF4-FFF2-40B4-BE49-F238E27FC236}">
              <a16:creationId xmlns:a16="http://schemas.microsoft.com/office/drawing/2014/main" id="{0AD311AC-BC20-40D6-8532-E2A7AB7140C2}"/>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745</xdr:row>
      <xdr:rowOff>0</xdr:rowOff>
    </xdr:from>
    <xdr:ext cx="1921468" cy="195685"/>
    <xdr:sp macro="" textlink="">
      <xdr:nvSpPr>
        <xdr:cNvPr id="12403" name="Drop Down 20" hidden="1">
          <a:extLst>
            <a:ext uri="{63B3BB69-23CF-44E3-9099-C40C66FF867C}">
              <a14:compatExt xmlns:a14="http://schemas.microsoft.com/office/drawing/2010/main" spid="_x0000_s2068"/>
            </a:ext>
            <a:ext uri="{FF2B5EF4-FFF2-40B4-BE49-F238E27FC236}">
              <a16:creationId xmlns:a16="http://schemas.microsoft.com/office/drawing/2014/main" id="{1428C2E9-22BF-4FE0-9190-3A7D1A650443}"/>
            </a:ext>
          </a:extLst>
        </xdr:cNvPr>
        <xdr:cNvSpPr/>
      </xdr:nvSpPr>
      <xdr:spPr bwMode="auto">
        <a:xfrm>
          <a:off x="7094220" y="1177975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04" name="Drop Down 24" hidden="1">
          <a:extLst>
            <a:ext uri="{63B3BB69-23CF-44E3-9099-C40C66FF867C}">
              <a14:compatExt xmlns:a14="http://schemas.microsoft.com/office/drawing/2010/main" spid="_x0000_s2072"/>
            </a:ext>
            <a:ext uri="{FF2B5EF4-FFF2-40B4-BE49-F238E27FC236}">
              <a16:creationId xmlns:a16="http://schemas.microsoft.com/office/drawing/2014/main" id="{42F637F5-1C54-465B-AE08-F9C05CAC9991}"/>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05" name="Drop Down 4" hidden="1">
          <a:extLst>
            <a:ext uri="{63B3BB69-23CF-44E3-9099-C40C66FF867C}">
              <a14:compatExt xmlns:a14="http://schemas.microsoft.com/office/drawing/2010/main" spid="_x0000_s2052"/>
            </a:ext>
            <a:ext uri="{FF2B5EF4-FFF2-40B4-BE49-F238E27FC236}">
              <a16:creationId xmlns:a16="http://schemas.microsoft.com/office/drawing/2014/main" id="{3EDDE4F6-D56E-4D36-BF84-3EE77E407369}"/>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06" name="Drop Down 4" hidden="1">
          <a:extLst>
            <a:ext uri="{63B3BB69-23CF-44E3-9099-C40C66FF867C}">
              <a14:compatExt xmlns:a14="http://schemas.microsoft.com/office/drawing/2010/main" spid="_x0000_s2052"/>
            </a:ext>
            <a:ext uri="{FF2B5EF4-FFF2-40B4-BE49-F238E27FC236}">
              <a16:creationId xmlns:a16="http://schemas.microsoft.com/office/drawing/2014/main" id="{E9404081-2DA4-4EBB-9559-2D69FDD9E7A3}"/>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07" name="Drop Down 4" hidden="1">
          <a:extLst>
            <a:ext uri="{63B3BB69-23CF-44E3-9099-C40C66FF867C}">
              <a14:compatExt xmlns:a14="http://schemas.microsoft.com/office/drawing/2010/main" spid="_x0000_s2052"/>
            </a:ext>
            <a:ext uri="{FF2B5EF4-FFF2-40B4-BE49-F238E27FC236}">
              <a16:creationId xmlns:a16="http://schemas.microsoft.com/office/drawing/2014/main" id="{F7836368-534F-45A8-9C88-CB92B71232B8}"/>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08" name="Drop Down 4" hidden="1">
          <a:extLst>
            <a:ext uri="{63B3BB69-23CF-44E3-9099-C40C66FF867C}">
              <a14:compatExt xmlns:a14="http://schemas.microsoft.com/office/drawing/2010/main" spid="_x0000_s2052"/>
            </a:ext>
            <a:ext uri="{FF2B5EF4-FFF2-40B4-BE49-F238E27FC236}">
              <a16:creationId xmlns:a16="http://schemas.microsoft.com/office/drawing/2014/main" id="{2E4F5D62-126D-4514-8B09-6C8BBAFBA6D2}"/>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09" name="Drop Down 24" hidden="1">
          <a:extLst>
            <a:ext uri="{63B3BB69-23CF-44E3-9099-C40C66FF867C}">
              <a14:compatExt xmlns:a14="http://schemas.microsoft.com/office/drawing/2010/main" spid="_x0000_s2072"/>
            </a:ext>
            <a:ext uri="{FF2B5EF4-FFF2-40B4-BE49-F238E27FC236}">
              <a16:creationId xmlns:a16="http://schemas.microsoft.com/office/drawing/2014/main" id="{689FEAF9-3C5A-495B-921C-2C090A7E18E4}"/>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0" name="Drop Down 24" hidden="1">
          <a:extLst>
            <a:ext uri="{63B3BB69-23CF-44E3-9099-C40C66FF867C}">
              <a14:compatExt xmlns:a14="http://schemas.microsoft.com/office/drawing/2010/main" spid="_x0000_s2072"/>
            </a:ext>
            <a:ext uri="{FF2B5EF4-FFF2-40B4-BE49-F238E27FC236}">
              <a16:creationId xmlns:a16="http://schemas.microsoft.com/office/drawing/2014/main" id="{08472BD5-783C-4E07-BA31-6C4E01C8A3F7}"/>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1" name="Drop Down 24" hidden="1">
          <a:extLst>
            <a:ext uri="{63B3BB69-23CF-44E3-9099-C40C66FF867C}">
              <a14:compatExt xmlns:a14="http://schemas.microsoft.com/office/drawing/2010/main" spid="_x0000_s2072"/>
            </a:ext>
            <a:ext uri="{FF2B5EF4-FFF2-40B4-BE49-F238E27FC236}">
              <a16:creationId xmlns:a16="http://schemas.microsoft.com/office/drawing/2014/main" id="{75B52E6D-4A5A-4851-B934-46ECDA05F1FD}"/>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2" name="Drop Down 24" hidden="1">
          <a:extLst>
            <a:ext uri="{63B3BB69-23CF-44E3-9099-C40C66FF867C}">
              <a14:compatExt xmlns:a14="http://schemas.microsoft.com/office/drawing/2010/main" spid="_x0000_s2072"/>
            </a:ext>
            <a:ext uri="{FF2B5EF4-FFF2-40B4-BE49-F238E27FC236}">
              <a16:creationId xmlns:a16="http://schemas.microsoft.com/office/drawing/2014/main" id="{0BBDC1D8-2FB3-41B5-AB58-30DA151E9688}"/>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3" name="Drop Down 24" hidden="1">
          <a:extLst>
            <a:ext uri="{63B3BB69-23CF-44E3-9099-C40C66FF867C}">
              <a14:compatExt xmlns:a14="http://schemas.microsoft.com/office/drawing/2010/main" spid="_x0000_s2072"/>
            </a:ext>
            <a:ext uri="{FF2B5EF4-FFF2-40B4-BE49-F238E27FC236}">
              <a16:creationId xmlns:a16="http://schemas.microsoft.com/office/drawing/2014/main" id="{152956BD-0A47-440D-B345-4C1374B5830F}"/>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4" name="Drop Down 24" hidden="1">
          <a:extLst>
            <a:ext uri="{63B3BB69-23CF-44E3-9099-C40C66FF867C}">
              <a14:compatExt xmlns:a14="http://schemas.microsoft.com/office/drawing/2010/main" spid="_x0000_s2072"/>
            </a:ext>
            <a:ext uri="{FF2B5EF4-FFF2-40B4-BE49-F238E27FC236}">
              <a16:creationId xmlns:a16="http://schemas.microsoft.com/office/drawing/2014/main" id="{BA66DD9C-08FD-4EAB-8384-1CF415D2EFFC}"/>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5" name="Drop Down 24" hidden="1">
          <a:extLst>
            <a:ext uri="{63B3BB69-23CF-44E3-9099-C40C66FF867C}">
              <a14:compatExt xmlns:a14="http://schemas.microsoft.com/office/drawing/2010/main" spid="_x0000_s2072"/>
            </a:ext>
            <a:ext uri="{FF2B5EF4-FFF2-40B4-BE49-F238E27FC236}">
              <a16:creationId xmlns:a16="http://schemas.microsoft.com/office/drawing/2014/main" id="{EEAB5D17-C32A-46B1-ACDB-D3D67EB4E136}"/>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6" name="Drop Down 24" hidden="1">
          <a:extLst>
            <a:ext uri="{63B3BB69-23CF-44E3-9099-C40C66FF867C}">
              <a14:compatExt xmlns:a14="http://schemas.microsoft.com/office/drawing/2010/main" spid="_x0000_s2072"/>
            </a:ext>
            <a:ext uri="{FF2B5EF4-FFF2-40B4-BE49-F238E27FC236}">
              <a16:creationId xmlns:a16="http://schemas.microsoft.com/office/drawing/2014/main" id="{C6B0A516-C4C7-4CEA-91E0-072C505290EE}"/>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17" name="Drop Down 24" hidden="1">
          <a:extLst>
            <a:ext uri="{63B3BB69-23CF-44E3-9099-C40C66FF867C}">
              <a14:compatExt xmlns:a14="http://schemas.microsoft.com/office/drawing/2010/main" spid="_x0000_s2072"/>
            </a:ext>
            <a:ext uri="{FF2B5EF4-FFF2-40B4-BE49-F238E27FC236}">
              <a16:creationId xmlns:a16="http://schemas.microsoft.com/office/drawing/2014/main" id="{1B9E13DA-59AD-4B2E-80F8-D7BC8551D0E2}"/>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18" name="Drop Down 4" hidden="1">
          <a:extLst>
            <a:ext uri="{63B3BB69-23CF-44E3-9099-C40C66FF867C}">
              <a14:compatExt xmlns:a14="http://schemas.microsoft.com/office/drawing/2010/main" spid="_x0000_s2052"/>
            </a:ext>
            <a:ext uri="{FF2B5EF4-FFF2-40B4-BE49-F238E27FC236}">
              <a16:creationId xmlns:a16="http://schemas.microsoft.com/office/drawing/2014/main" id="{603C6819-837B-4A6A-A749-C437E60E4572}"/>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745</xdr:row>
      <xdr:rowOff>0</xdr:rowOff>
    </xdr:from>
    <xdr:ext cx="1921468" cy="195685"/>
    <xdr:sp macro="" textlink="">
      <xdr:nvSpPr>
        <xdr:cNvPr id="12419" name="Drop Down 20" hidden="1">
          <a:extLst>
            <a:ext uri="{63B3BB69-23CF-44E3-9099-C40C66FF867C}">
              <a14:compatExt xmlns:a14="http://schemas.microsoft.com/office/drawing/2010/main" spid="_x0000_s2068"/>
            </a:ext>
            <a:ext uri="{FF2B5EF4-FFF2-40B4-BE49-F238E27FC236}">
              <a16:creationId xmlns:a16="http://schemas.microsoft.com/office/drawing/2014/main" id="{B56602E3-79EC-4C63-B359-B1BAB8D644D5}"/>
            </a:ext>
          </a:extLst>
        </xdr:cNvPr>
        <xdr:cNvSpPr/>
      </xdr:nvSpPr>
      <xdr:spPr bwMode="auto">
        <a:xfrm>
          <a:off x="7094220" y="1177975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20" name="Drop Down 24" hidden="1">
          <a:extLst>
            <a:ext uri="{63B3BB69-23CF-44E3-9099-C40C66FF867C}">
              <a14:compatExt xmlns:a14="http://schemas.microsoft.com/office/drawing/2010/main" spid="_x0000_s2072"/>
            </a:ext>
            <a:ext uri="{FF2B5EF4-FFF2-40B4-BE49-F238E27FC236}">
              <a16:creationId xmlns:a16="http://schemas.microsoft.com/office/drawing/2014/main" id="{2318A38F-8B5B-4B0E-AEDA-23B18681224A}"/>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21" name="Drop Down 4" hidden="1">
          <a:extLst>
            <a:ext uri="{63B3BB69-23CF-44E3-9099-C40C66FF867C}">
              <a14:compatExt xmlns:a14="http://schemas.microsoft.com/office/drawing/2010/main" spid="_x0000_s2052"/>
            </a:ext>
            <a:ext uri="{FF2B5EF4-FFF2-40B4-BE49-F238E27FC236}">
              <a16:creationId xmlns:a16="http://schemas.microsoft.com/office/drawing/2014/main" id="{F8B2CE8F-15B6-40C0-BB7E-55B24C58FCA1}"/>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22" name="Drop Down 4" hidden="1">
          <a:extLst>
            <a:ext uri="{63B3BB69-23CF-44E3-9099-C40C66FF867C}">
              <a14:compatExt xmlns:a14="http://schemas.microsoft.com/office/drawing/2010/main" spid="_x0000_s2052"/>
            </a:ext>
            <a:ext uri="{FF2B5EF4-FFF2-40B4-BE49-F238E27FC236}">
              <a16:creationId xmlns:a16="http://schemas.microsoft.com/office/drawing/2014/main" id="{141A93A6-2251-4A64-8EEE-039A28F6B142}"/>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23" name="Drop Down 4" hidden="1">
          <a:extLst>
            <a:ext uri="{63B3BB69-23CF-44E3-9099-C40C66FF867C}">
              <a14:compatExt xmlns:a14="http://schemas.microsoft.com/office/drawing/2010/main" spid="_x0000_s2052"/>
            </a:ext>
            <a:ext uri="{FF2B5EF4-FFF2-40B4-BE49-F238E27FC236}">
              <a16:creationId xmlns:a16="http://schemas.microsoft.com/office/drawing/2014/main" id="{A8BB7A43-60EC-4441-88B8-E9738539D9F2}"/>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24" name="Drop Down 4" hidden="1">
          <a:extLst>
            <a:ext uri="{63B3BB69-23CF-44E3-9099-C40C66FF867C}">
              <a14:compatExt xmlns:a14="http://schemas.microsoft.com/office/drawing/2010/main" spid="_x0000_s2052"/>
            </a:ext>
            <a:ext uri="{FF2B5EF4-FFF2-40B4-BE49-F238E27FC236}">
              <a16:creationId xmlns:a16="http://schemas.microsoft.com/office/drawing/2014/main" id="{47B76725-8A28-4765-9391-27FBFC115AFE}"/>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25" name="Drop Down 24" hidden="1">
          <a:extLst>
            <a:ext uri="{63B3BB69-23CF-44E3-9099-C40C66FF867C}">
              <a14:compatExt xmlns:a14="http://schemas.microsoft.com/office/drawing/2010/main" spid="_x0000_s2072"/>
            </a:ext>
            <a:ext uri="{FF2B5EF4-FFF2-40B4-BE49-F238E27FC236}">
              <a16:creationId xmlns:a16="http://schemas.microsoft.com/office/drawing/2014/main" id="{57F307EF-9F9C-4111-90E8-ED0121A49B53}"/>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26" name="Drop Down 24" hidden="1">
          <a:extLst>
            <a:ext uri="{63B3BB69-23CF-44E3-9099-C40C66FF867C}">
              <a14:compatExt xmlns:a14="http://schemas.microsoft.com/office/drawing/2010/main" spid="_x0000_s2072"/>
            </a:ext>
            <a:ext uri="{FF2B5EF4-FFF2-40B4-BE49-F238E27FC236}">
              <a16:creationId xmlns:a16="http://schemas.microsoft.com/office/drawing/2014/main" id="{1ADD2A95-8C93-4D5F-A241-E26D164B7045}"/>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27" name="Drop Down 24" hidden="1">
          <a:extLst>
            <a:ext uri="{63B3BB69-23CF-44E3-9099-C40C66FF867C}">
              <a14:compatExt xmlns:a14="http://schemas.microsoft.com/office/drawing/2010/main" spid="_x0000_s2072"/>
            </a:ext>
            <a:ext uri="{FF2B5EF4-FFF2-40B4-BE49-F238E27FC236}">
              <a16:creationId xmlns:a16="http://schemas.microsoft.com/office/drawing/2014/main" id="{CC019FBD-2FD6-46E5-87A8-3887075E5A30}"/>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28" name="Drop Down 24" hidden="1">
          <a:extLst>
            <a:ext uri="{63B3BB69-23CF-44E3-9099-C40C66FF867C}">
              <a14:compatExt xmlns:a14="http://schemas.microsoft.com/office/drawing/2010/main" spid="_x0000_s2072"/>
            </a:ext>
            <a:ext uri="{FF2B5EF4-FFF2-40B4-BE49-F238E27FC236}">
              <a16:creationId xmlns:a16="http://schemas.microsoft.com/office/drawing/2014/main" id="{702C22B4-B972-49BD-8704-FC0DA47D0646}"/>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29" name="Drop Down 24" hidden="1">
          <a:extLst>
            <a:ext uri="{63B3BB69-23CF-44E3-9099-C40C66FF867C}">
              <a14:compatExt xmlns:a14="http://schemas.microsoft.com/office/drawing/2010/main" spid="_x0000_s2072"/>
            </a:ext>
            <a:ext uri="{FF2B5EF4-FFF2-40B4-BE49-F238E27FC236}">
              <a16:creationId xmlns:a16="http://schemas.microsoft.com/office/drawing/2014/main" id="{0A2B07E0-F40E-4E03-B3E0-6C8CAA46214E}"/>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30" name="Drop Down 24" hidden="1">
          <a:extLst>
            <a:ext uri="{63B3BB69-23CF-44E3-9099-C40C66FF867C}">
              <a14:compatExt xmlns:a14="http://schemas.microsoft.com/office/drawing/2010/main" spid="_x0000_s2072"/>
            </a:ext>
            <a:ext uri="{FF2B5EF4-FFF2-40B4-BE49-F238E27FC236}">
              <a16:creationId xmlns:a16="http://schemas.microsoft.com/office/drawing/2014/main" id="{006A586C-0097-4587-973A-E809EFF8BCAB}"/>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31" name="Drop Down 24" hidden="1">
          <a:extLst>
            <a:ext uri="{63B3BB69-23CF-44E3-9099-C40C66FF867C}">
              <a14:compatExt xmlns:a14="http://schemas.microsoft.com/office/drawing/2010/main" spid="_x0000_s2072"/>
            </a:ext>
            <a:ext uri="{FF2B5EF4-FFF2-40B4-BE49-F238E27FC236}">
              <a16:creationId xmlns:a16="http://schemas.microsoft.com/office/drawing/2014/main" id="{724C3DD1-053C-457E-AE42-C65EE7BA4DB7}"/>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32" name="Drop Down 24" hidden="1">
          <a:extLst>
            <a:ext uri="{63B3BB69-23CF-44E3-9099-C40C66FF867C}">
              <a14:compatExt xmlns:a14="http://schemas.microsoft.com/office/drawing/2010/main" spid="_x0000_s2072"/>
            </a:ext>
            <a:ext uri="{FF2B5EF4-FFF2-40B4-BE49-F238E27FC236}">
              <a16:creationId xmlns:a16="http://schemas.microsoft.com/office/drawing/2014/main" id="{5D743958-7BC8-4443-96AE-76F4B15C3D2F}"/>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33" name="Drop Down 24" hidden="1">
          <a:extLst>
            <a:ext uri="{63B3BB69-23CF-44E3-9099-C40C66FF867C}">
              <a14:compatExt xmlns:a14="http://schemas.microsoft.com/office/drawing/2010/main" spid="_x0000_s2072"/>
            </a:ext>
            <a:ext uri="{FF2B5EF4-FFF2-40B4-BE49-F238E27FC236}">
              <a16:creationId xmlns:a16="http://schemas.microsoft.com/office/drawing/2014/main" id="{EE75C29E-2949-4A42-B927-43155754447E}"/>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34" name="Drop Down 4" hidden="1">
          <a:extLst>
            <a:ext uri="{63B3BB69-23CF-44E3-9099-C40C66FF867C}">
              <a14:compatExt xmlns:a14="http://schemas.microsoft.com/office/drawing/2010/main" spid="_x0000_s2052"/>
            </a:ext>
            <a:ext uri="{FF2B5EF4-FFF2-40B4-BE49-F238E27FC236}">
              <a16:creationId xmlns:a16="http://schemas.microsoft.com/office/drawing/2014/main" id="{FC3D7A21-F1D6-415D-9673-B05B2C76D661}"/>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745</xdr:row>
      <xdr:rowOff>0</xdr:rowOff>
    </xdr:from>
    <xdr:ext cx="1921468" cy="195685"/>
    <xdr:sp macro="" textlink="">
      <xdr:nvSpPr>
        <xdr:cNvPr id="12435" name="Drop Down 20" hidden="1">
          <a:extLst>
            <a:ext uri="{63B3BB69-23CF-44E3-9099-C40C66FF867C}">
              <a14:compatExt xmlns:a14="http://schemas.microsoft.com/office/drawing/2010/main" spid="_x0000_s2068"/>
            </a:ext>
            <a:ext uri="{FF2B5EF4-FFF2-40B4-BE49-F238E27FC236}">
              <a16:creationId xmlns:a16="http://schemas.microsoft.com/office/drawing/2014/main" id="{173403A6-4691-4F12-A93F-94F1E0D554C5}"/>
            </a:ext>
          </a:extLst>
        </xdr:cNvPr>
        <xdr:cNvSpPr/>
      </xdr:nvSpPr>
      <xdr:spPr bwMode="auto">
        <a:xfrm>
          <a:off x="7094220" y="1177975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36" name="Drop Down 24" hidden="1">
          <a:extLst>
            <a:ext uri="{63B3BB69-23CF-44E3-9099-C40C66FF867C}">
              <a14:compatExt xmlns:a14="http://schemas.microsoft.com/office/drawing/2010/main" spid="_x0000_s2072"/>
            </a:ext>
            <a:ext uri="{FF2B5EF4-FFF2-40B4-BE49-F238E27FC236}">
              <a16:creationId xmlns:a16="http://schemas.microsoft.com/office/drawing/2014/main" id="{F8E57EBC-9717-4396-A4FD-776A7E56B1A1}"/>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37" name="Drop Down 4" hidden="1">
          <a:extLst>
            <a:ext uri="{63B3BB69-23CF-44E3-9099-C40C66FF867C}">
              <a14:compatExt xmlns:a14="http://schemas.microsoft.com/office/drawing/2010/main" spid="_x0000_s2052"/>
            </a:ext>
            <a:ext uri="{FF2B5EF4-FFF2-40B4-BE49-F238E27FC236}">
              <a16:creationId xmlns:a16="http://schemas.microsoft.com/office/drawing/2014/main" id="{17C2BBAB-06C2-43ED-A912-F9AF79FB24DE}"/>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38" name="Drop Down 4" hidden="1">
          <a:extLst>
            <a:ext uri="{63B3BB69-23CF-44E3-9099-C40C66FF867C}">
              <a14:compatExt xmlns:a14="http://schemas.microsoft.com/office/drawing/2010/main" spid="_x0000_s2052"/>
            </a:ext>
            <a:ext uri="{FF2B5EF4-FFF2-40B4-BE49-F238E27FC236}">
              <a16:creationId xmlns:a16="http://schemas.microsoft.com/office/drawing/2014/main" id="{461549B2-8A82-4139-A5D9-86B9AF0A518E}"/>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39" name="Drop Down 4" hidden="1">
          <a:extLst>
            <a:ext uri="{63B3BB69-23CF-44E3-9099-C40C66FF867C}">
              <a14:compatExt xmlns:a14="http://schemas.microsoft.com/office/drawing/2010/main" spid="_x0000_s2052"/>
            </a:ext>
            <a:ext uri="{FF2B5EF4-FFF2-40B4-BE49-F238E27FC236}">
              <a16:creationId xmlns:a16="http://schemas.microsoft.com/office/drawing/2014/main" id="{3B8BBCEB-DB39-4B27-A95C-88742AF629B4}"/>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40" name="Drop Down 4" hidden="1">
          <a:extLst>
            <a:ext uri="{63B3BB69-23CF-44E3-9099-C40C66FF867C}">
              <a14:compatExt xmlns:a14="http://schemas.microsoft.com/office/drawing/2010/main" spid="_x0000_s2052"/>
            </a:ext>
            <a:ext uri="{FF2B5EF4-FFF2-40B4-BE49-F238E27FC236}">
              <a16:creationId xmlns:a16="http://schemas.microsoft.com/office/drawing/2014/main" id="{9C1E9167-A6A9-4BC9-92FA-9038CA43634D}"/>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1" name="Drop Down 24" hidden="1">
          <a:extLst>
            <a:ext uri="{63B3BB69-23CF-44E3-9099-C40C66FF867C}">
              <a14:compatExt xmlns:a14="http://schemas.microsoft.com/office/drawing/2010/main" spid="_x0000_s2072"/>
            </a:ext>
            <a:ext uri="{FF2B5EF4-FFF2-40B4-BE49-F238E27FC236}">
              <a16:creationId xmlns:a16="http://schemas.microsoft.com/office/drawing/2014/main" id="{C0DB28F3-D4B4-4885-B072-8A15149E44E9}"/>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2" name="Drop Down 24" hidden="1">
          <a:extLst>
            <a:ext uri="{63B3BB69-23CF-44E3-9099-C40C66FF867C}">
              <a14:compatExt xmlns:a14="http://schemas.microsoft.com/office/drawing/2010/main" spid="_x0000_s2072"/>
            </a:ext>
            <a:ext uri="{FF2B5EF4-FFF2-40B4-BE49-F238E27FC236}">
              <a16:creationId xmlns:a16="http://schemas.microsoft.com/office/drawing/2014/main" id="{B993E892-2368-4E7E-A0D7-F9FB63CBE1B3}"/>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3" name="Drop Down 24" hidden="1">
          <a:extLst>
            <a:ext uri="{63B3BB69-23CF-44E3-9099-C40C66FF867C}">
              <a14:compatExt xmlns:a14="http://schemas.microsoft.com/office/drawing/2010/main" spid="_x0000_s2072"/>
            </a:ext>
            <a:ext uri="{FF2B5EF4-FFF2-40B4-BE49-F238E27FC236}">
              <a16:creationId xmlns:a16="http://schemas.microsoft.com/office/drawing/2014/main" id="{2B58F8E0-CF97-4B6E-8538-632AA356DFCC}"/>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4" name="Drop Down 24" hidden="1">
          <a:extLst>
            <a:ext uri="{63B3BB69-23CF-44E3-9099-C40C66FF867C}">
              <a14:compatExt xmlns:a14="http://schemas.microsoft.com/office/drawing/2010/main" spid="_x0000_s2072"/>
            </a:ext>
            <a:ext uri="{FF2B5EF4-FFF2-40B4-BE49-F238E27FC236}">
              <a16:creationId xmlns:a16="http://schemas.microsoft.com/office/drawing/2014/main" id="{BBA7ED7F-7A51-41E9-98F2-26A575EF9D7B}"/>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5" name="Drop Down 24" hidden="1">
          <a:extLst>
            <a:ext uri="{63B3BB69-23CF-44E3-9099-C40C66FF867C}">
              <a14:compatExt xmlns:a14="http://schemas.microsoft.com/office/drawing/2010/main" spid="_x0000_s2072"/>
            </a:ext>
            <a:ext uri="{FF2B5EF4-FFF2-40B4-BE49-F238E27FC236}">
              <a16:creationId xmlns:a16="http://schemas.microsoft.com/office/drawing/2014/main" id="{8CC31113-D0E8-4A8F-BE91-B6571D2DB467}"/>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6" name="Drop Down 24" hidden="1">
          <a:extLst>
            <a:ext uri="{63B3BB69-23CF-44E3-9099-C40C66FF867C}">
              <a14:compatExt xmlns:a14="http://schemas.microsoft.com/office/drawing/2010/main" spid="_x0000_s2072"/>
            </a:ext>
            <a:ext uri="{FF2B5EF4-FFF2-40B4-BE49-F238E27FC236}">
              <a16:creationId xmlns:a16="http://schemas.microsoft.com/office/drawing/2014/main" id="{1BCC6E97-D355-4B3E-9322-04979B0D1A58}"/>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7" name="Drop Down 24" hidden="1">
          <a:extLst>
            <a:ext uri="{63B3BB69-23CF-44E3-9099-C40C66FF867C}">
              <a14:compatExt xmlns:a14="http://schemas.microsoft.com/office/drawing/2010/main" spid="_x0000_s2072"/>
            </a:ext>
            <a:ext uri="{FF2B5EF4-FFF2-40B4-BE49-F238E27FC236}">
              <a16:creationId xmlns:a16="http://schemas.microsoft.com/office/drawing/2014/main" id="{3F44FA65-BA9D-45EC-9F09-5260053F90F6}"/>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8" name="Drop Down 24" hidden="1">
          <a:extLst>
            <a:ext uri="{63B3BB69-23CF-44E3-9099-C40C66FF867C}">
              <a14:compatExt xmlns:a14="http://schemas.microsoft.com/office/drawing/2010/main" spid="_x0000_s2072"/>
            </a:ext>
            <a:ext uri="{FF2B5EF4-FFF2-40B4-BE49-F238E27FC236}">
              <a16:creationId xmlns:a16="http://schemas.microsoft.com/office/drawing/2014/main" id="{51CAD96F-DB89-4617-86D3-8E2A67E7AF82}"/>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49" name="Drop Down 24" hidden="1">
          <a:extLst>
            <a:ext uri="{63B3BB69-23CF-44E3-9099-C40C66FF867C}">
              <a14:compatExt xmlns:a14="http://schemas.microsoft.com/office/drawing/2010/main" spid="_x0000_s2072"/>
            </a:ext>
            <a:ext uri="{FF2B5EF4-FFF2-40B4-BE49-F238E27FC236}">
              <a16:creationId xmlns:a16="http://schemas.microsoft.com/office/drawing/2014/main" id="{0A734A4D-C7C3-4C0F-A668-DB7F0A563139}"/>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50" name="Drop Down 4" hidden="1">
          <a:extLst>
            <a:ext uri="{63B3BB69-23CF-44E3-9099-C40C66FF867C}">
              <a14:compatExt xmlns:a14="http://schemas.microsoft.com/office/drawing/2010/main" spid="_x0000_s2052"/>
            </a:ext>
            <a:ext uri="{FF2B5EF4-FFF2-40B4-BE49-F238E27FC236}">
              <a16:creationId xmlns:a16="http://schemas.microsoft.com/office/drawing/2014/main" id="{4A42B7D1-B1AF-4C31-8A87-27DBF6E81770}"/>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745</xdr:row>
      <xdr:rowOff>0</xdr:rowOff>
    </xdr:from>
    <xdr:ext cx="1921468" cy="195685"/>
    <xdr:sp macro="" textlink="">
      <xdr:nvSpPr>
        <xdr:cNvPr id="12451" name="Drop Down 20" hidden="1">
          <a:extLst>
            <a:ext uri="{63B3BB69-23CF-44E3-9099-C40C66FF867C}">
              <a14:compatExt xmlns:a14="http://schemas.microsoft.com/office/drawing/2010/main" spid="_x0000_s2068"/>
            </a:ext>
            <a:ext uri="{FF2B5EF4-FFF2-40B4-BE49-F238E27FC236}">
              <a16:creationId xmlns:a16="http://schemas.microsoft.com/office/drawing/2014/main" id="{46464905-2A7C-41FE-A20D-BBE31CA2D85B}"/>
            </a:ext>
          </a:extLst>
        </xdr:cNvPr>
        <xdr:cNvSpPr/>
      </xdr:nvSpPr>
      <xdr:spPr bwMode="auto">
        <a:xfrm>
          <a:off x="7094220" y="1177975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745</xdr:row>
      <xdr:rowOff>0</xdr:rowOff>
    </xdr:from>
    <xdr:ext cx="2476500" cy="199970"/>
    <xdr:sp macro="" textlink="">
      <xdr:nvSpPr>
        <xdr:cNvPr id="12452" name="Drop Down 24" hidden="1">
          <a:extLst>
            <a:ext uri="{63B3BB69-23CF-44E3-9099-C40C66FF867C}">
              <a14:compatExt xmlns:a14="http://schemas.microsoft.com/office/drawing/2010/main" spid="_x0000_s2072"/>
            </a:ext>
            <a:ext uri="{FF2B5EF4-FFF2-40B4-BE49-F238E27FC236}">
              <a16:creationId xmlns:a16="http://schemas.microsoft.com/office/drawing/2014/main" id="{755E92A4-AB6F-4058-9123-DF741212B352}"/>
            </a:ext>
          </a:extLst>
        </xdr:cNvPr>
        <xdr:cNvSpPr/>
      </xdr:nvSpPr>
      <xdr:spPr bwMode="auto">
        <a:xfrm>
          <a:off x="4617720" y="117797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53" name="Drop Down 4" hidden="1">
          <a:extLst>
            <a:ext uri="{63B3BB69-23CF-44E3-9099-C40C66FF867C}">
              <a14:compatExt xmlns:a14="http://schemas.microsoft.com/office/drawing/2010/main" spid="_x0000_s2052"/>
            </a:ext>
            <a:ext uri="{FF2B5EF4-FFF2-40B4-BE49-F238E27FC236}">
              <a16:creationId xmlns:a16="http://schemas.microsoft.com/office/drawing/2014/main" id="{E06DE083-10C0-4A6B-93F5-1E953A272626}"/>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54" name="Drop Down 4" hidden="1">
          <a:extLst>
            <a:ext uri="{63B3BB69-23CF-44E3-9099-C40C66FF867C}">
              <a14:compatExt xmlns:a14="http://schemas.microsoft.com/office/drawing/2010/main" spid="_x0000_s2052"/>
            </a:ext>
            <a:ext uri="{FF2B5EF4-FFF2-40B4-BE49-F238E27FC236}">
              <a16:creationId xmlns:a16="http://schemas.microsoft.com/office/drawing/2014/main" id="{D8B5F2AC-53CC-4381-A670-801450F557DD}"/>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745</xdr:row>
      <xdr:rowOff>0</xdr:rowOff>
    </xdr:from>
    <xdr:ext cx="2529840" cy="195685"/>
    <xdr:sp macro="" textlink="">
      <xdr:nvSpPr>
        <xdr:cNvPr id="12455" name="Drop Down 4" hidden="1">
          <a:extLst>
            <a:ext uri="{63B3BB69-23CF-44E3-9099-C40C66FF867C}">
              <a14:compatExt xmlns:a14="http://schemas.microsoft.com/office/drawing/2010/main" spid="_x0000_s2052"/>
            </a:ext>
            <a:ext uri="{FF2B5EF4-FFF2-40B4-BE49-F238E27FC236}">
              <a16:creationId xmlns:a16="http://schemas.microsoft.com/office/drawing/2014/main" id="{0286291E-B4C7-4864-A06C-14D858956ED3}"/>
            </a:ext>
          </a:extLst>
        </xdr:cNvPr>
        <xdr:cNvSpPr/>
      </xdr:nvSpPr>
      <xdr:spPr bwMode="auto">
        <a:xfrm>
          <a:off x="646938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745</xdr:row>
      <xdr:rowOff>0</xdr:rowOff>
    </xdr:from>
    <xdr:ext cx="2529840" cy="195685"/>
    <xdr:sp macro="" textlink="">
      <xdr:nvSpPr>
        <xdr:cNvPr id="12456" name="Drop Down 4" hidden="1">
          <a:extLst>
            <a:ext uri="{63B3BB69-23CF-44E3-9099-C40C66FF867C}">
              <a14:compatExt xmlns:a14="http://schemas.microsoft.com/office/drawing/2010/main" spid="_x0000_s2052"/>
            </a:ext>
            <a:ext uri="{FF2B5EF4-FFF2-40B4-BE49-F238E27FC236}">
              <a16:creationId xmlns:a16="http://schemas.microsoft.com/office/drawing/2014/main" id="{A1ADA8E0-E5BE-481A-B961-0086717DF2CE}"/>
            </a:ext>
          </a:extLst>
        </xdr:cNvPr>
        <xdr:cNvSpPr/>
      </xdr:nvSpPr>
      <xdr:spPr bwMode="auto">
        <a:xfrm>
          <a:off x="6156960" y="117797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57" name="Drop Down 24" hidden="1">
          <a:extLst>
            <a:ext uri="{63B3BB69-23CF-44E3-9099-C40C66FF867C}">
              <a14:compatExt xmlns:a14="http://schemas.microsoft.com/office/drawing/2010/main" spid="_x0000_s2072"/>
            </a:ext>
            <a:ext uri="{FF2B5EF4-FFF2-40B4-BE49-F238E27FC236}">
              <a16:creationId xmlns:a16="http://schemas.microsoft.com/office/drawing/2014/main" id="{31B66E7F-733E-4ED5-B3D3-2804E98820E8}"/>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58" name="Drop Down 24" hidden="1">
          <a:extLst>
            <a:ext uri="{63B3BB69-23CF-44E3-9099-C40C66FF867C}">
              <a14:compatExt xmlns:a14="http://schemas.microsoft.com/office/drawing/2010/main" spid="_x0000_s2072"/>
            </a:ext>
            <a:ext uri="{FF2B5EF4-FFF2-40B4-BE49-F238E27FC236}">
              <a16:creationId xmlns:a16="http://schemas.microsoft.com/office/drawing/2014/main" id="{5D816B7C-0168-4734-BC75-C80B876692D8}"/>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59" name="Drop Down 24" hidden="1">
          <a:extLst>
            <a:ext uri="{63B3BB69-23CF-44E3-9099-C40C66FF867C}">
              <a14:compatExt xmlns:a14="http://schemas.microsoft.com/office/drawing/2010/main" spid="_x0000_s2072"/>
            </a:ext>
            <a:ext uri="{FF2B5EF4-FFF2-40B4-BE49-F238E27FC236}">
              <a16:creationId xmlns:a16="http://schemas.microsoft.com/office/drawing/2014/main" id="{EB739301-19AC-472D-8CAA-8DA86E548C2E}"/>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60" name="Drop Down 24" hidden="1">
          <a:extLst>
            <a:ext uri="{63B3BB69-23CF-44E3-9099-C40C66FF867C}">
              <a14:compatExt xmlns:a14="http://schemas.microsoft.com/office/drawing/2010/main" spid="_x0000_s2072"/>
            </a:ext>
            <a:ext uri="{FF2B5EF4-FFF2-40B4-BE49-F238E27FC236}">
              <a16:creationId xmlns:a16="http://schemas.microsoft.com/office/drawing/2014/main" id="{10D84B29-B44E-42D2-9843-2461959BC401}"/>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61" name="Drop Down 24" hidden="1">
          <a:extLst>
            <a:ext uri="{63B3BB69-23CF-44E3-9099-C40C66FF867C}">
              <a14:compatExt xmlns:a14="http://schemas.microsoft.com/office/drawing/2010/main" spid="_x0000_s2072"/>
            </a:ext>
            <a:ext uri="{FF2B5EF4-FFF2-40B4-BE49-F238E27FC236}">
              <a16:creationId xmlns:a16="http://schemas.microsoft.com/office/drawing/2014/main" id="{876FE99C-1B96-40D3-BE8C-DACBC2523244}"/>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62" name="Drop Down 24" hidden="1">
          <a:extLst>
            <a:ext uri="{63B3BB69-23CF-44E3-9099-C40C66FF867C}">
              <a14:compatExt xmlns:a14="http://schemas.microsoft.com/office/drawing/2010/main" spid="_x0000_s2072"/>
            </a:ext>
            <a:ext uri="{FF2B5EF4-FFF2-40B4-BE49-F238E27FC236}">
              <a16:creationId xmlns:a16="http://schemas.microsoft.com/office/drawing/2014/main" id="{E70C1C6B-F1FE-4E13-B97B-6948936401C8}"/>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63" name="Drop Down 24" hidden="1">
          <a:extLst>
            <a:ext uri="{63B3BB69-23CF-44E3-9099-C40C66FF867C}">
              <a14:compatExt xmlns:a14="http://schemas.microsoft.com/office/drawing/2010/main" spid="_x0000_s2072"/>
            </a:ext>
            <a:ext uri="{FF2B5EF4-FFF2-40B4-BE49-F238E27FC236}">
              <a16:creationId xmlns:a16="http://schemas.microsoft.com/office/drawing/2014/main" id="{C32E85C2-16A5-43F3-B895-B2BFEB974D8C}"/>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64" name="Drop Down 24" hidden="1">
          <a:extLst>
            <a:ext uri="{63B3BB69-23CF-44E3-9099-C40C66FF867C}">
              <a14:compatExt xmlns:a14="http://schemas.microsoft.com/office/drawing/2010/main" spid="_x0000_s2072"/>
            </a:ext>
            <a:ext uri="{FF2B5EF4-FFF2-40B4-BE49-F238E27FC236}">
              <a16:creationId xmlns:a16="http://schemas.microsoft.com/office/drawing/2014/main" id="{A5766E66-F631-4782-A763-DE1E4789C269}"/>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65" name="Drop Down 24" hidden="1">
          <a:extLst>
            <a:ext uri="{63B3BB69-23CF-44E3-9099-C40C66FF867C}">
              <a14:compatExt xmlns:a14="http://schemas.microsoft.com/office/drawing/2010/main" spid="_x0000_s2072"/>
            </a:ext>
            <a:ext uri="{FF2B5EF4-FFF2-40B4-BE49-F238E27FC236}">
              <a16:creationId xmlns:a16="http://schemas.microsoft.com/office/drawing/2014/main" id="{6DBD3754-D87B-4D35-BE33-52E48AF203CE}"/>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746</xdr:row>
      <xdr:rowOff>0</xdr:rowOff>
    </xdr:from>
    <xdr:ext cx="2529840" cy="195685"/>
    <xdr:sp macro="" textlink="">
      <xdr:nvSpPr>
        <xdr:cNvPr id="12466" name="Drop Down 4" hidden="1">
          <a:extLst>
            <a:ext uri="{63B3BB69-23CF-44E3-9099-C40C66FF867C}">
              <a14:compatExt xmlns:a14="http://schemas.microsoft.com/office/drawing/2010/main" spid="_x0000_s2052"/>
            </a:ext>
            <a:ext uri="{FF2B5EF4-FFF2-40B4-BE49-F238E27FC236}">
              <a16:creationId xmlns:a16="http://schemas.microsoft.com/office/drawing/2014/main" id="{95E6CEB7-3C10-4567-87B5-54B97517E510}"/>
            </a:ext>
          </a:extLst>
        </xdr:cNvPr>
        <xdr:cNvSpPr/>
      </xdr:nvSpPr>
      <xdr:spPr bwMode="auto">
        <a:xfrm>
          <a:off x="646938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746</xdr:row>
      <xdr:rowOff>0</xdr:rowOff>
    </xdr:from>
    <xdr:ext cx="1921468" cy="195685"/>
    <xdr:sp macro="" textlink="">
      <xdr:nvSpPr>
        <xdr:cNvPr id="12467" name="Drop Down 20" hidden="1">
          <a:extLst>
            <a:ext uri="{63B3BB69-23CF-44E3-9099-C40C66FF867C}">
              <a14:compatExt xmlns:a14="http://schemas.microsoft.com/office/drawing/2010/main" spid="_x0000_s2068"/>
            </a:ext>
            <a:ext uri="{FF2B5EF4-FFF2-40B4-BE49-F238E27FC236}">
              <a16:creationId xmlns:a16="http://schemas.microsoft.com/office/drawing/2014/main" id="{AF1A2653-00E1-439E-90B5-6BB98800BE70}"/>
            </a:ext>
          </a:extLst>
        </xdr:cNvPr>
        <xdr:cNvSpPr/>
      </xdr:nvSpPr>
      <xdr:spPr bwMode="auto">
        <a:xfrm>
          <a:off x="7094220" y="1179957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68" name="Drop Down 24" hidden="1">
          <a:extLst>
            <a:ext uri="{63B3BB69-23CF-44E3-9099-C40C66FF867C}">
              <a14:compatExt xmlns:a14="http://schemas.microsoft.com/office/drawing/2010/main" spid="_x0000_s2072"/>
            </a:ext>
            <a:ext uri="{FF2B5EF4-FFF2-40B4-BE49-F238E27FC236}">
              <a16:creationId xmlns:a16="http://schemas.microsoft.com/office/drawing/2014/main" id="{93729D34-F845-48CB-911C-542B5F276381}"/>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746</xdr:row>
      <xdr:rowOff>0</xdr:rowOff>
    </xdr:from>
    <xdr:ext cx="2529840" cy="195685"/>
    <xdr:sp macro="" textlink="">
      <xdr:nvSpPr>
        <xdr:cNvPr id="12469" name="Drop Down 4" hidden="1">
          <a:extLst>
            <a:ext uri="{63B3BB69-23CF-44E3-9099-C40C66FF867C}">
              <a14:compatExt xmlns:a14="http://schemas.microsoft.com/office/drawing/2010/main" spid="_x0000_s2052"/>
            </a:ext>
            <a:ext uri="{FF2B5EF4-FFF2-40B4-BE49-F238E27FC236}">
              <a16:creationId xmlns:a16="http://schemas.microsoft.com/office/drawing/2014/main" id="{C6CC6B94-8396-45A5-9336-C9DA1F895CA5}"/>
            </a:ext>
          </a:extLst>
        </xdr:cNvPr>
        <xdr:cNvSpPr/>
      </xdr:nvSpPr>
      <xdr:spPr bwMode="auto">
        <a:xfrm>
          <a:off x="646938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746</xdr:row>
      <xdr:rowOff>0</xdr:rowOff>
    </xdr:from>
    <xdr:ext cx="2529840" cy="195685"/>
    <xdr:sp macro="" textlink="">
      <xdr:nvSpPr>
        <xdr:cNvPr id="12470" name="Drop Down 4" hidden="1">
          <a:extLst>
            <a:ext uri="{63B3BB69-23CF-44E3-9099-C40C66FF867C}">
              <a14:compatExt xmlns:a14="http://schemas.microsoft.com/office/drawing/2010/main" spid="_x0000_s2052"/>
            </a:ext>
            <a:ext uri="{FF2B5EF4-FFF2-40B4-BE49-F238E27FC236}">
              <a16:creationId xmlns:a16="http://schemas.microsoft.com/office/drawing/2014/main" id="{DBCB2C76-0EC7-40BC-925E-46742024914B}"/>
            </a:ext>
          </a:extLst>
        </xdr:cNvPr>
        <xdr:cNvSpPr/>
      </xdr:nvSpPr>
      <xdr:spPr bwMode="auto">
        <a:xfrm>
          <a:off x="615696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746</xdr:row>
      <xdr:rowOff>0</xdr:rowOff>
    </xdr:from>
    <xdr:ext cx="2529840" cy="195685"/>
    <xdr:sp macro="" textlink="">
      <xdr:nvSpPr>
        <xdr:cNvPr id="12471" name="Drop Down 4" hidden="1">
          <a:extLst>
            <a:ext uri="{63B3BB69-23CF-44E3-9099-C40C66FF867C}">
              <a14:compatExt xmlns:a14="http://schemas.microsoft.com/office/drawing/2010/main" spid="_x0000_s2052"/>
            </a:ext>
            <a:ext uri="{FF2B5EF4-FFF2-40B4-BE49-F238E27FC236}">
              <a16:creationId xmlns:a16="http://schemas.microsoft.com/office/drawing/2014/main" id="{AF6AFE60-30D6-43C7-93DB-44C8904E491F}"/>
            </a:ext>
          </a:extLst>
        </xdr:cNvPr>
        <xdr:cNvSpPr/>
      </xdr:nvSpPr>
      <xdr:spPr bwMode="auto">
        <a:xfrm>
          <a:off x="646938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746</xdr:row>
      <xdr:rowOff>0</xdr:rowOff>
    </xdr:from>
    <xdr:ext cx="2529840" cy="195685"/>
    <xdr:sp macro="" textlink="">
      <xdr:nvSpPr>
        <xdr:cNvPr id="12472" name="Drop Down 4" hidden="1">
          <a:extLst>
            <a:ext uri="{63B3BB69-23CF-44E3-9099-C40C66FF867C}">
              <a14:compatExt xmlns:a14="http://schemas.microsoft.com/office/drawing/2010/main" spid="_x0000_s2052"/>
            </a:ext>
            <a:ext uri="{FF2B5EF4-FFF2-40B4-BE49-F238E27FC236}">
              <a16:creationId xmlns:a16="http://schemas.microsoft.com/office/drawing/2014/main" id="{66E7B1B3-22A1-4571-A0E1-C9D0A71D7339}"/>
            </a:ext>
          </a:extLst>
        </xdr:cNvPr>
        <xdr:cNvSpPr/>
      </xdr:nvSpPr>
      <xdr:spPr bwMode="auto">
        <a:xfrm>
          <a:off x="615696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73" name="Drop Down 24" hidden="1">
          <a:extLst>
            <a:ext uri="{63B3BB69-23CF-44E3-9099-C40C66FF867C}">
              <a14:compatExt xmlns:a14="http://schemas.microsoft.com/office/drawing/2010/main" spid="_x0000_s2072"/>
            </a:ext>
            <a:ext uri="{FF2B5EF4-FFF2-40B4-BE49-F238E27FC236}">
              <a16:creationId xmlns:a16="http://schemas.microsoft.com/office/drawing/2014/main" id="{9B61D911-B07C-4D10-8658-766A9F57AD7A}"/>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74" name="Drop Down 24" hidden="1">
          <a:extLst>
            <a:ext uri="{63B3BB69-23CF-44E3-9099-C40C66FF867C}">
              <a14:compatExt xmlns:a14="http://schemas.microsoft.com/office/drawing/2010/main" spid="_x0000_s2072"/>
            </a:ext>
            <a:ext uri="{FF2B5EF4-FFF2-40B4-BE49-F238E27FC236}">
              <a16:creationId xmlns:a16="http://schemas.microsoft.com/office/drawing/2014/main" id="{AA5EC419-46BE-4D06-85DB-13C7C449BB43}"/>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75" name="Drop Down 24" hidden="1">
          <a:extLst>
            <a:ext uri="{63B3BB69-23CF-44E3-9099-C40C66FF867C}">
              <a14:compatExt xmlns:a14="http://schemas.microsoft.com/office/drawing/2010/main" spid="_x0000_s2072"/>
            </a:ext>
            <a:ext uri="{FF2B5EF4-FFF2-40B4-BE49-F238E27FC236}">
              <a16:creationId xmlns:a16="http://schemas.microsoft.com/office/drawing/2014/main" id="{A2692C81-CEB6-4048-8B67-7795DB6248F7}"/>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76" name="Drop Down 24" hidden="1">
          <a:extLst>
            <a:ext uri="{63B3BB69-23CF-44E3-9099-C40C66FF867C}">
              <a14:compatExt xmlns:a14="http://schemas.microsoft.com/office/drawing/2010/main" spid="_x0000_s2072"/>
            </a:ext>
            <a:ext uri="{FF2B5EF4-FFF2-40B4-BE49-F238E27FC236}">
              <a16:creationId xmlns:a16="http://schemas.microsoft.com/office/drawing/2014/main" id="{1ECB45EF-AFF9-4949-A24E-0DF05B2B7C42}"/>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77" name="Drop Down 24" hidden="1">
          <a:extLst>
            <a:ext uri="{63B3BB69-23CF-44E3-9099-C40C66FF867C}">
              <a14:compatExt xmlns:a14="http://schemas.microsoft.com/office/drawing/2010/main" spid="_x0000_s2072"/>
            </a:ext>
            <a:ext uri="{FF2B5EF4-FFF2-40B4-BE49-F238E27FC236}">
              <a16:creationId xmlns:a16="http://schemas.microsoft.com/office/drawing/2014/main" id="{7097FD86-0E15-4452-A16C-D2A56EC79B69}"/>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78" name="Drop Down 24" hidden="1">
          <a:extLst>
            <a:ext uri="{63B3BB69-23CF-44E3-9099-C40C66FF867C}">
              <a14:compatExt xmlns:a14="http://schemas.microsoft.com/office/drawing/2010/main" spid="_x0000_s2072"/>
            </a:ext>
            <a:ext uri="{FF2B5EF4-FFF2-40B4-BE49-F238E27FC236}">
              <a16:creationId xmlns:a16="http://schemas.microsoft.com/office/drawing/2014/main" id="{78816CC0-62A6-4AD2-AC32-8C6CDA10D301}"/>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79" name="Drop Down 24" hidden="1">
          <a:extLst>
            <a:ext uri="{63B3BB69-23CF-44E3-9099-C40C66FF867C}">
              <a14:compatExt xmlns:a14="http://schemas.microsoft.com/office/drawing/2010/main" spid="_x0000_s2072"/>
            </a:ext>
            <a:ext uri="{FF2B5EF4-FFF2-40B4-BE49-F238E27FC236}">
              <a16:creationId xmlns:a16="http://schemas.microsoft.com/office/drawing/2014/main" id="{0ACA3BAC-C021-4E67-A48E-098D84AFB00F}"/>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80" name="Drop Down 24" hidden="1">
          <a:extLst>
            <a:ext uri="{63B3BB69-23CF-44E3-9099-C40C66FF867C}">
              <a14:compatExt xmlns:a14="http://schemas.microsoft.com/office/drawing/2010/main" spid="_x0000_s2072"/>
            </a:ext>
            <a:ext uri="{FF2B5EF4-FFF2-40B4-BE49-F238E27FC236}">
              <a16:creationId xmlns:a16="http://schemas.microsoft.com/office/drawing/2014/main" id="{106088E8-40EA-4532-8AC4-1B047277F63F}"/>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81" name="Drop Down 24" hidden="1">
          <a:extLst>
            <a:ext uri="{63B3BB69-23CF-44E3-9099-C40C66FF867C}">
              <a14:compatExt xmlns:a14="http://schemas.microsoft.com/office/drawing/2010/main" spid="_x0000_s2072"/>
            </a:ext>
            <a:ext uri="{FF2B5EF4-FFF2-40B4-BE49-F238E27FC236}">
              <a16:creationId xmlns:a16="http://schemas.microsoft.com/office/drawing/2014/main" id="{42EE1919-04E3-4992-AAD8-65F3F20C4ED0}"/>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746</xdr:row>
      <xdr:rowOff>0</xdr:rowOff>
    </xdr:from>
    <xdr:ext cx="2529840" cy="195685"/>
    <xdr:sp macro="" textlink="">
      <xdr:nvSpPr>
        <xdr:cNvPr id="12482" name="Drop Down 4" hidden="1">
          <a:extLst>
            <a:ext uri="{63B3BB69-23CF-44E3-9099-C40C66FF867C}">
              <a14:compatExt xmlns:a14="http://schemas.microsoft.com/office/drawing/2010/main" spid="_x0000_s2052"/>
            </a:ext>
            <a:ext uri="{FF2B5EF4-FFF2-40B4-BE49-F238E27FC236}">
              <a16:creationId xmlns:a16="http://schemas.microsoft.com/office/drawing/2014/main" id="{E1683EC6-B9DC-473A-8E79-BA008D6146ED}"/>
            </a:ext>
          </a:extLst>
        </xdr:cNvPr>
        <xdr:cNvSpPr/>
      </xdr:nvSpPr>
      <xdr:spPr bwMode="auto">
        <a:xfrm>
          <a:off x="646938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746</xdr:row>
      <xdr:rowOff>0</xdr:rowOff>
    </xdr:from>
    <xdr:ext cx="1921468" cy="195685"/>
    <xdr:sp macro="" textlink="">
      <xdr:nvSpPr>
        <xdr:cNvPr id="12483" name="Drop Down 20" hidden="1">
          <a:extLst>
            <a:ext uri="{63B3BB69-23CF-44E3-9099-C40C66FF867C}">
              <a14:compatExt xmlns:a14="http://schemas.microsoft.com/office/drawing/2010/main" spid="_x0000_s2068"/>
            </a:ext>
            <a:ext uri="{FF2B5EF4-FFF2-40B4-BE49-F238E27FC236}">
              <a16:creationId xmlns:a16="http://schemas.microsoft.com/office/drawing/2014/main" id="{67FA5785-A227-46D6-98B5-ED9DDB7AAC57}"/>
            </a:ext>
          </a:extLst>
        </xdr:cNvPr>
        <xdr:cNvSpPr/>
      </xdr:nvSpPr>
      <xdr:spPr bwMode="auto">
        <a:xfrm>
          <a:off x="7094220" y="1179957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746</xdr:row>
      <xdr:rowOff>0</xdr:rowOff>
    </xdr:from>
    <xdr:ext cx="2476500" cy="199970"/>
    <xdr:sp macro="" textlink="">
      <xdr:nvSpPr>
        <xdr:cNvPr id="12484" name="Drop Down 24" hidden="1">
          <a:extLst>
            <a:ext uri="{63B3BB69-23CF-44E3-9099-C40C66FF867C}">
              <a14:compatExt xmlns:a14="http://schemas.microsoft.com/office/drawing/2010/main" spid="_x0000_s2072"/>
            </a:ext>
            <a:ext uri="{FF2B5EF4-FFF2-40B4-BE49-F238E27FC236}">
              <a16:creationId xmlns:a16="http://schemas.microsoft.com/office/drawing/2014/main" id="{8FC62027-0C6C-4DAE-A778-3AB5B28037B4}"/>
            </a:ext>
          </a:extLst>
        </xdr:cNvPr>
        <xdr:cNvSpPr/>
      </xdr:nvSpPr>
      <xdr:spPr bwMode="auto">
        <a:xfrm>
          <a:off x="4617720" y="1179957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746</xdr:row>
      <xdr:rowOff>0</xdr:rowOff>
    </xdr:from>
    <xdr:ext cx="2529840" cy="195685"/>
    <xdr:sp macro="" textlink="">
      <xdr:nvSpPr>
        <xdr:cNvPr id="12485" name="Drop Down 4" hidden="1">
          <a:extLst>
            <a:ext uri="{63B3BB69-23CF-44E3-9099-C40C66FF867C}">
              <a14:compatExt xmlns:a14="http://schemas.microsoft.com/office/drawing/2010/main" spid="_x0000_s2052"/>
            </a:ext>
            <a:ext uri="{FF2B5EF4-FFF2-40B4-BE49-F238E27FC236}">
              <a16:creationId xmlns:a16="http://schemas.microsoft.com/office/drawing/2014/main" id="{765255DC-28D1-405C-AFF2-5734D52648C9}"/>
            </a:ext>
          </a:extLst>
        </xdr:cNvPr>
        <xdr:cNvSpPr/>
      </xdr:nvSpPr>
      <xdr:spPr bwMode="auto">
        <a:xfrm>
          <a:off x="646938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746</xdr:row>
      <xdr:rowOff>0</xdr:rowOff>
    </xdr:from>
    <xdr:ext cx="2529840" cy="195685"/>
    <xdr:sp macro="" textlink="">
      <xdr:nvSpPr>
        <xdr:cNvPr id="12486" name="Drop Down 4" hidden="1">
          <a:extLst>
            <a:ext uri="{63B3BB69-23CF-44E3-9099-C40C66FF867C}">
              <a14:compatExt xmlns:a14="http://schemas.microsoft.com/office/drawing/2010/main" spid="_x0000_s2052"/>
            </a:ext>
            <a:ext uri="{FF2B5EF4-FFF2-40B4-BE49-F238E27FC236}">
              <a16:creationId xmlns:a16="http://schemas.microsoft.com/office/drawing/2014/main" id="{58889F2D-51F5-4B54-A53A-1774E62FE31F}"/>
            </a:ext>
          </a:extLst>
        </xdr:cNvPr>
        <xdr:cNvSpPr/>
      </xdr:nvSpPr>
      <xdr:spPr bwMode="auto">
        <a:xfrm>
          <a:off x="615696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746</xdr:row>
      <xdr:rowOff>0</xdr:rowOff>
    </xdr:from>
    <xdr:ext cx="2529840" cy="195685"/>
    <xdr:sp macro="" textlink="">
      <xdr:nvSpPr>
        <xdr:cNvPr id="12487" name="Drop Down 4" hidden="1">
          <a:extLst>
            <a:ext uri="{63B3BB69-23CF-44E3-9099-C40C66FF867C}">
              <a14:compatExt xmlns:a14="http://schemas.microsoft.com/office/drawing/2010/main" spid="_x0000_s2052"/>
            </a:ext>
            <a:ext uri="{FF2B5EF4-FFF2-40B4-BE49-F238E27FC236}">
              <a16:creationId xmlns:a16="http://schemas.microsoft.com/office/drawing/2014/main" id="{33BA32F9-ED92-4782-99EC-09A06E757979}"/>
            </a:ext>
          </a:extLst>
        </xdr:cNvPr>
        <xdr:cNvSpPr/>
      </xdr:nvSpPr>
      <xdr:spPr bwMode="auto">
        <a:xfrm>
          <a:off x="646938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746</xdr:row>
      <xdr:rowOff>0</xdr:rowOff>
    </xdr:from>
    <xdr:ext cx="2529840" cy="195685"/>
    <xdr:sp macro="" textlink="">
      <xdr:nvSpPr>
        <xdr:cNvPr id="12488" name="Drop Down 4" hidden="1">
          <a:extLst>
            <a:ext uri="{63B3BB69-23CF-44E3-9099-C40C66FF867C}">
              <a14:compatExt xmlns:a14="http://schemas.microsoft.com/office/drawing/2010/main" spid="_x0000_s2052"/>
            </a:ext>
            <a:ext uri="{FF2B5EF4-FFF2-40B4-BE49-F238E27FC236}">
              <a16:creationId xmlns:a16="http://schemas.microsoft.com/office/drawing/2014/main" id="{D1CEF253-3A0E-4F03-BD31-6ABF024C2289}"/>
            </a:ext>
          </a:extLst>
        </xdr:cNvPr>
        <xdr:cNvSpPr/>
      </xdr:nvSpPr>
      <xdr:spPr bwMode="auto">
        <a:xfrm>
          <a:off x="6156960" y="1179957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89" name="Drop Down 24" hidden="1">
          <a:extLst>
            <a:ext uri="{63B3BB69-23CF-44E3-9099-C40C66FF867C}">
              <a14:compatExt xmlns:a14="http://schemas.microsoft.com/office/drawing/2010/main" spid="_x0000_s2072"/>
            </a:ext>
            <a:ext uri="{FF2B5EF4-FFF2-40B4-BE49-F238E27FC236}">
              <a16:creationId xmlns:a16="http://schemas.microsoft.com/office/drawing/2014/main" id="{755AD6A8-F6AB-4CF6-8A74-30F19AE789AB}"/>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0" name="Drop Down 24" hidden="1">
          <a:extLst>
            <a:ext uri="{63B3BB69-23CF-44E3-9099-C40C66FF867C}">
              <a14:compatExt xmlns:a14="http://schemas.microsoft.com/office/drawing/2010/main" spid="_x0000_s2072"/>
            </a:ext>
            <a:ext uri="{FF2B5EF4-FFF2-40B4-BE49-F238E27FC236}">
              <a16:creationId xmlns:a16="http://schemas.microsoft.com/office/drawing/2014/main" id="{5867FAFA-E312-41F8-BDDD-71E047B65E3A}"/>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1" name="Drop Down 24" hidden="1">
          <a:extLst>
            <a:ext uri="{63B3BB69-23CF-44E3-9099-C40C66FF867C}">
              <a14:compatExt xmlns:a14="http://schemas.microsoft.com/office/drawing/2010/main" spid="_x0000_s2072"/>
            </a:ext>
            <a:ext uri="{FF2B5EF4-FFF2-40B4-BE49-F238E27FC236}">
              <a16:creationId xmlns:a16="http://schemas.microsoft.com/office/drawing/2014/main" id="{D0CE6981-C2D4-4068-B15A-201979F585CF}"/>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2" name="Drop Down 24" hidden="1">
          <a:extLst>
            <a:ext uri="{63B3BB69-23CF-44E3-9099-C40C66FF867C}">
              <a14:compatExt xmlns:a14="http://schemas.microsoft.com/office/drawing/2010/main" spid="_x0000_s2072"/>
            </a:ext>
            <a:ext uri="{FF2B5EF4-FFF2-40B4-BE49-F238E27FC236}">
              <a16:creationId xmlns:a16="http://schemas.microsoft.com/office/drawing/2014/main" id="{396ACA65-8B59-41E5-8232-00F71DCED0B4}"/>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3" name="Drop Down 24" hidden="1">
          <a:extLst>
            <a:ext uri="{63B3BB69-23CF-44E3-9099-C40C66FF867C}">
              <a14:compatExt xmlns:a14="http://schemas.microsoft.com/office/drawing/2010/main" spid="_x0000_s2072"/>
            </a:ext>
            <a:ext uri="{FF2B5EF4-FFF2-40B4-BE49-F238E27FC236}">
              <a16:creationId xmlns:a16="http://schemas.microsoft.com/office/drawing/2014/main" id="{6F882F1D-C146-4E87-A506-F4CD0D6B502B}"/>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4" name="Drop Down 24" hidden="1">
          <a:extLst>
            <a:ext uri="{63B3BB69-23CF-44E3-9099-C40C66FF867C}">
              <a14:compatExt xmlns:a14="http://schemas.microsoft.com/office/drawing/2010/main" spid="_x0000_s2072"/>
            </a:ext>
            <a:ext uri="{FF2B5EF4-FFF2-40B4-BE49-F238E27FC236}">
              <a16:creationId xmlns:a16="http://schemas.microsoft.com/office/drawing/2014/main" id="{0DF651A1-40C7-48FB-B77A-9459C6D3B0C7}"/>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5" name="Drop Down 24" hidden="1">
          <a:extLst>
            <a:ext uri="{63B3BB69-23CF-44E3-9099-C40C66FF867C}">
              <a14:compatExt xmlns:a14="http://schemas.microsoft.com/office/drawing/2010/main" spid="_x0000_s2072"/>
            </a:ext>
            <a:ext uri="{FF2B5EF4-FFF2-40B4-BE49-F238E27FC236}">
              <a16:creationId xmlns:a16="http://schemas.microsoft.com/office/drawing/2014/main" id="{5DD7A733-169F-4787-95FD-B3EFC742AB81}"/>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6" name="Drop Down 24" hidden="1">
          <a:extLst>
            <a:ext uri="{63B3BB69-23CF-44E3-9099-C40C66FF867C}">
              <a14:compatExt xmlns:a14="http://schemas.microsoft.com/office/drawing/2010/main" spid="_x0000_s2072"/>
            </a:ext>
            <a:ext uri="{FF2B5EF4-FFF2-40B4-BE49-F238E27FC236}">
              <a16:creationId xmlns:a16="http://schemas.microsoft.com/office/drawing/2014/main" id="{18892F13-A650-4F16-9C19-B725841EE7AB}"/>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497" name="Drop Down 24" hidden="1">
          <a:extLst>
            <a:ext uri="{63B3BB69-23CF-44E3-9099-C40C66FF867C}">
              <a14:compatExt xmlns:a14="http://schemas.microsoft.com/office/drawing/2010/main" spid="_x0000_s2072"/>
            </a:ext>
            <a:ext uri="{FF2B5EF4-FFF2-40B4-BE49-F238E27FC236}">
              <a16:creationId xmlns:a16="http://schemas.microsoft.com/office/drawing/2014/main" id="{A140CDFA-D0EA-4CED-87DB-076D09799E8C}"/>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748</xdr:row>
      <xdr:rowOff>0</xdr:rowOff>
    </xdr:from>
    <xdr:ext cx="2529840" cy="195685"/>
    <xdr:sp macro="" textlink="">
      <xdr:nvSpPr>
        <xdr:cNvPr id="12498" name="Drop Down 4" hidden="1">
          <a:extLst>
            <a:ext uri="{63B3BB69-23CF-44E3-9099-C40C66FF867C}">
              <a14:compatExt xmlns:a14="http://schemas.microsoft.com/office/drawing/2010/main" spid="_x0000_s2052"/>
            </a:ext>
            <a:ext uri="{FF2B5EF4-FFF2-40B4-BE49-F238E27FC236}">
              <a16:creationId xmlns:a16="http://schemas.microsoft.com/office/drawing/2014/main" id="{709465E1-2CBD-443B-8BB8-399643BBB963}"/>
            </a:ext>
          </a:extLst>
        </xdr:cNvPr>
        <xdr:cNvSpPr/>
      </xdr:nvSpPr>
      <xdr:spPr bwMode="auto">
        <a:xfrm>
          <a:off x="646938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748</xdr:row>
      <xdr:rowOff>0</xdr:rowOff>
    </xdr:from>
    <xdr:ext cx="1921468" cy="195685"/>
    <xdr:sp macro="" textlink="">
      <xdr:nvSpPr>
        <xdr:cNvPr id="12499" name="Drop Down 20" hidden="1">
          <a:extLst>
            <a:ext uri="{63B3BB69-23CF-44E3-9099-C40C66FF867C}">
              <a14:compatExt xmlns:a14="http://schemas.microsoft.com/office/drawing/2010/main" spid="_x0000_s2068"/>
            </a:ext>
            <a:ext uri="{FF2B5EF4-FFF2-40B4-BE49-F238E27FC236}">
              <a16:creationId xmlns:a16="http://schemas.microsoft.com/office/drawing/2014/main" id="{BA19CD1F-7563-4B60-B9FA-DCC3204C0E19}"/>
            </a:ext>
          </a:extLst>
        </xdr:cNvPr>
        <xdr:cNvSpPr/>
      </xdr:nvSpPr>
      <xdr:spPr bwMode="auto">
        <a:xfrm>
          <a:off x="7094220" y="11827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00" name="Drop Down 24" hidden="1">
          <a:extLst>
            <a:ext uri="{63B3BB69-23CF-44E3-9099-C40C66FF867C}">
              <a14:compatExt xmlns:a14="http://schemas.microsoft.com/office/drawing/2010/main" spid="_x0000_s2072"/>
            </a:ext>
            <a:ext uri="{FF2B5EF4-FFF2-40B4-BE49-F238E27FC236}">
              <a16:creationId xmlns:a16="http://schemas.microsoft.com/office/drawing/2014/main" id="{F30365BD-4798-4800-A9C8-1FEC59AD1CBC}"/>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748</xdr:row>
      <xdr:rowOff>0</xdr:rowOff>
    </xdr:from>
    <xdr:ext cx="2529840" cy="195685"/>
    <xdr:sp macro="" textlink="">
      <xdr:nvSpPr>
        <xdr:cNvPr id="12501" name="Drop Down 4" hidden="1">
          <a:extLst>
            <a:ext uri="{63B3BB69-23CF-44E3-9099-C40C66FF867C}">
              <a14:compatExt xmlns:a14="http://schemas.microsoft.com/office/drawing/2010/main" spid="_x0000_s2052"/>
            </a:ext>
            <a:ext uri="{FF2B5EF4-FFF2-40B4-BE49-F238E27FC236}">
              <a16:creationId xmlns:a16="http://schemas.microsoft.com/office/drawing/2014/main" id="{6F2E81E6-C8AA-4B86-AD1D-F0E889527222}"/>
            </a:ext>
          </a:extLst>
        </xdr:cNvPr>
        <xdr:cNvSpPr/>
      </xdr:nvSpPr>
      <xdr:spPr bwMode="auto">
        <a:xfrm>
          <a:off x="646938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748</xdr:row>
      <xdr:rowOff>0</xdr:rowOff>
    </xdr:from>
    <xdr:ext cx="2529840" cy="195685"/>
    <xdr:sp macro="" textlink="">
      <xdr:nvSpPr>
        <xdr:cNvPr id="12502" name="Drop Down 4" hidden="1">
          <a:extLst>
            <a:ext uri="{63B3BB69-23CF-44E3-9099-C40C66FF867C}">
              <a14:compatExt xmlns:a14="http://schemas.microsoft.com/office/drawing/2010/main" spid="_x0000_s2052"/>
            </a:ext>
            <a:ext uri="{FF2B5EF4-FFF2-40B4-BE49-F238E27FC236}">
              <a16:creationId xmlns:a16="http://schemas.microsoft.com/office/drawing/2014/main" id="{FE3073B2-4C14-448C-A78A-333D3FD1759D}"/>
            </a:ext>
          </a:extLst>
        </xdr:cNvPr>
        <xdr:cNvSpPr/>
      </xdr:nvSpPr>
      <xdr:spPr bwMode="auto">
        <a:xfrm>
          <a:off x="615696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748</xdr:row>
      <xdr:rowOff>0</xdr:rowOff>
    </xdr:from>
    <xdr:ext cx="2529840" cy="195685"/>
    <xdr:sp macro="" textlink="">
      <xdr:nvSpPr>
        <xdr:cNvPr id="12503" name="Drop Down 4" hidden="1">
          <a:extLst>
            <a:ext uri="{63B3BB69-23CF-44E3-9099-C40C66FF867C}">
              <a14:compatExt xmlns:a14="http://schemas.microsoft.com/office/drawing/2010/main" spid="_x0000_s2052"/>
            </a:ext>
            <a:ext uri="{FF2B5EF4-FFF2-40B4-BE49-F238E27FC236}">
              <a16:creationId xmlns:a16="http://schemas.microsoft.com/office/drawing/2014/main" id="{81608CDD-0CC3-4ECC-9E48-16BD98352983}"/>
            </a:ext>
          </a:extLst>
        </xdr:cNvPr>
        <xdr:cNvSpPr/>
      </xdr:nvSpPr>
      <xdr:spPr bwMode="auto">
        <a:xfrm>
          <a:off x="646938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748</xdr:row>
      <xdr:rowOff>0</xdr:rowOff>
    </xdr:from>
    <xdr:ext cx="2529840" cy="195685"/>
    <xdr:sp macro="" textlink="">
      <xdr:nvSpPr>
        <xdr:cNvPr id="12504" name="Drop Down 4" hidden="1">
          <a:extLst>
            <a:ext uri="{63B3BB69-23CF-44E3-9099-C40C66FF867C}">
              <a14:compatExt xmlns:a14="http://schemas.microsoft.com/office/drawing/2010/main" spid="_x0000_s2052"/>
            </a:ext>
            <a:ext uri="{FF2B5EF4-FFF2-40B4-BE49-F238E27FC236}">
              <a16:creationId xmlns:a16="http://schemas.microsoft.com/office/drawing/2014/main" id="{0856C4BC-E0DA-4EEE-8017-807DDE6BBA1D}"/>
            </a:ext>
          </a:extLst>
        </xdr:cNvPr>
        <xdr:cNvSpPr/>
      </xdr:nvSpPr>
      <xdr:spPr bwMode="auto">
        <a:xfrm>
          <a:off x="615696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05" name="Drop Down 24" hidden="1">
          <a:extLst>
            <a:ext uri="{63B3BB69-23CF-44E3-9099-C40C66FF867C}">
              <a14:compatExt xmlns:a14="http://schemas.microsoft.com/office/drawing/2010/main" spid="_x0000_s2072"/>
            </a:ext>
            <a:ext uri="{FF2B5EF4-FFF2-40B4-BE49-F238E27FC236}">
              <a16:creationId xmlns:a16="http://schemas.microsoft.com/office/drawing/2014/main" id="{CD184983-9C56-4EB9-99FF-4C17D0A86637}"/>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06" name="Drop Down 24" hidden="1">
          <a:extLst>
            <a:ext uri="{63B3BB69-23CF-44E3-9099-C40C66FF867C}">
              <a14:compatExt xmlns:a14="http://schemas.microsoft.com/office/drawing/2010/main" spid="_x0000_s2072"/>
            </a:ext>
            <a:ext uri="{FF2B5EF4-FFF2-40B4-BE49-F238E27FC236}">
              <a16:creationId xmlns:a16="http://schemas.microsoft.com/office/drawing/2014/main" id="{4C6C7EF8-4D37-4845-8F61-FA58B1B759E0}"/>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07" name="Drop Down 24" hidden="1">
          <a:extLst>
            <a:ext uri="{63B3BB69-23CF-44E3-9099-C40C66FF867C}">
              <a14:compatExt xmlns:a14="http://schemas.microsoft.com/office/drawing/2010/main" spid="_x0000_s2072"/>
            </a:ext>
            <a:ext uri="{FF2B5EF4-FFF2-40B4-BE49-F238E27FC236}">
              <a16:creationId xmlns:a16="http://schemas.microsoft.com/office/drawing/2014/main" id="{3F1A9D5C-4CCB-474D-BAEB-8A7E4C7DEF1E}"/>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08" name="Drop Down 24" hidden="1">
          <a:extLst>
            <a:ext uri="{63B3BB69-23CF-44E3-9099-C40C66FF867C}">
              <a14:compatExt xmlns:a14="http://schemas.microsoft.com/office/drawing/2010/main" spid="_x0000_s2072"/>
            </a:ext>
            <a:ext uri="{FF2B5EF4-FFF2-40B4-BE49-F238E27FC236}">
              <a16:creationId xmlns:a16="http://schemas.microsoft.com/office/drawing/2014/main" id="{E8050DE8-A0D6-4270-963D-108F0F473561}"/>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09" name="Drop Down 24" hidden="1">
          <a:extLst>
            <a:ext uri="{63B3BB69-23CF-44E3-9099-C40C66FF867C}">
              <a14:compatExt xmlns:a14="http://schemas.microsoft.com/office/drawing/2010/main" spid="_x0000_s2072"/>
            </a:ext>
            <a:ext uri="{FF2B5EF4-FFF2-40B4-BE49-F238E27FC236}">
              <a16:creationId xmlns:a16="http://schemas.microsoft.com/office/drawing/2014/main" id="{981F1D30-2CB9-41D1-9BD3-9BFF2A297E3B}"/>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10" name="Drop Down 24" hidden="1">
          <a:extLst>
            <a:ext uri="{63B3BB69-23CF-44E3-9099-C40C66FF867C}">
              <a14:compatExt xmlns:a14="http://schemas.microsoft.com/office/drawing/2010/main" spid="_x0000_s2072"/>
            </a:ext>
            <a:ext uri="{FF2B5EF4-FFF2-40B4-BE49-F238E27FC236}">
              <a16:creationId xmlns:a16="http://schemas.microsoft.com/office/drawing/2014/main" id="{32C3CEDA-5C08-48BC-8F36-7C924B79F0F9}"/>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11" name="Drop Down 24" hidden="1">
          <a:extLst>
            <a:ext uri="{63B3BB69-23CF-44E3-9099-C40C66FF867C}">
              <a14:compatExt xmlns:a14="http://schemas.microsoft.com/office/drawing/2010/main" spid="_x0000_s2072"/>
            </a:ext>
            <a:ext uri="{FF2B5EF4-FFF2-40B4-BE49-F238E27FC236}">
              <a16:creationId xmlns:a16="http://schemas.microsoft.com/office/drawing/2014/main" id="{FA046220-6843-4C9D-A44D-98260FCB5308}"/>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12" name="Drop Down 24" hidden="1">
          <a:extLst>
            <a:ext uri="{63B3BB69-23CF-44E3-9099-C40C66FF867C}">
              <a14:compatExt xmlns:a14="http://schemas.microsoft.com/office/drawing/2010/main" spid="_x0000_s2072"/>
            </a:ext>
            <a:ext uri="{FF2B5EF4-FFF2-40B4-BE49-F238E27FC236}">
              <a16:creationId xmlns:a16="http://schemas.microsoft.com/office/drawing/2014/main" id="{804EEED1-A165-43E7-9FEA-794F826F0134}"/>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13" name="Drop Down 24" hidden="1">
          <a:extLst>
            <a:ext uri="{63B3BB69-23CF-44E3-9099-C40C66FF867C}">
              <a14:compatExt xmlns:a14="http://schemas.microsoft.com/office/drawing/2010/main" spid="_x0000_s2072"/>
            </a:ext>
            <a:ext uri="{FF2B5EF4-FFF2-40B4-BE49-F238E27FC236}">
              <a16:creationId xmlns:a16="http://schemas.microsoft.com/office/drawing/2014/main" id="{3186A181-E616-4868-8064-A5748B4A7919}"/>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748</xdr:row>
      <xdr:rowOff>0</xdr:rowOff>
    </xdr:from>
    <xdr:ext cx="2529840" cy="195685"/>
    <xdr:sp macro="" textlink="">
      <xdr:nvSpPr>
        <xdr:cNvPr id="12514" name="Drop Down 4" hidden="1">
          <a:extLst>
            <a:ext uri="{63B3BB69-23CF-44E3-9099-C40C66FF867C}">
              <a14:compatExt xmlns:a14="http://schemas.microsoft.com/office/drawing/2010/main" spid="_x0000_s2052"/>
            </a:ext>
            <a:ext uri="{FF2B5EF4-FFF2-40B4-BE49-F238E27FC236}">
              <a16:creationId xmlns:a16="http://schemas.microsoft.com/office/drawing/2014/main" id="{F4C21F80-4B21-4917-83F3-574C926FB6E0}"/>
            </a:ext>
          </a:extLst>
        </xdr:cNvPr>
        <xdr:cNvSpPr/>
      </xdr:nvSpPr>
      <xdr:spPr bwMode="auto">
        <a:xfrm>
          <a:off x="646938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748</xdr:row>
      <xdr:rowOff>0</xdr:rowOff>
    </xdr:from>
    <xdr:ext cx="1921468" cy="195685"/>
    <xdr:sp macro="" textlink="">
      <xdr:nvSpPr>
        <xdr:cNvPr id="12515" name="Drop Down 20" hidden="1">
          <a:extLst>
            <a:ext uri="{63B3BB69-23CF-44E3-9099-C40C66FF867C}">
              <a14:compatExt xmlns:a14="http://schemas.microsoft.com/office/drawing/2010/main" spid="_x0000_s2068"/>
            </a:ext>
            <a:ext uri="{FF2B5EF4-FFF2-40B4-BE49-F238E27FC236}">
              <a16:creationId xmlns:a16="http://schemas.microsoft.com/office/drawing/2014/main" id="{6CB015E7-679B-4745-B0DF-C0C6D9DCF2C4}"/>
            </a:ext>
          </a:extLst>
        </xdr:cNvPr>
        <xdr:cNvSpPr/>
      </xdr:nvSpPr>
      <xdr:spPr bwMode="auto">
        <a:xfrm>
          <a:off x="7094220" y="11827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748</xdr:row>
      <xdr:rowOff>0</xdr:rowOff>
    </xdr:from>
    <xdr:ext cx="2476500" cy="199970"/>
    <xdr:sp macro="" textlink="">
      <xdr:nvSpPr>
        <xdr:cNvPr id="12516" name="Drop Down 24" hidden="1">
          <a:extLst>
            <a:ext uri="{63B3BB69-23CF-44E3-9099-C40C66FF867C}">
              <a14:compatExt xmlns:a14="http://schemas.microsoft.com/office/drawing/2010/main" spid="_x0000_s2072"/>
            </a:ext>
            <a:ext uri="{FF2B5EF4-FFF2-40B4-BE49-F238E27FC236}">
              <a16:creationId xmlns:a16="http://schemas.microsoft.com/office/drawing/2014/main" id="{F1737A40-19A5-4F83-9D9E-F6F70F073275}"/>
            </a:ext>
          </a:extLst>
        </xdr:cNvPr>
        <xdr:cNvSpPr/>
      </xdr:nvSpPr>
      <xdr:spPr bwMode="auto">
        <a:xfrm>
          <a:off x="4617720" y="118270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748</xdr:row>
      <xdr:rowOff>0</xdr:rowOff>
    </xdr:from>
    <xdr:ext cx="2529840" cy="195685"/>
    <xdr:sp macro="" textlink="">
      <xdr:nvSpPr>
        <xdr:cNvPr id="12517" name="Drop Down 4" hidden="1">
          <a:extLst>
            <a:ext uri="{63B3BB69-23CF-44E3-9099-C40C66FF867C}">
              <a14:compatExt xmlns:a14="http://schemas.microsoft.com/office/drawing/2010/main" spid="_x0000_s2052"/>
            </a:ext>
            <a:ext uri="{FF2B5EF4-FFF2-40B4-BE49-F238E27FC236}">
              <a16:creationId xmlns:a16="http://schemas.microsoft.com/office/drawing/2014/main" id="{DDB6F141-B3E1-4ACB-8B4D-AEAF9CBCCCBE}"/>
            </a:ext>
          </a:extLst>
        </xdr:cNvPr>
        <xdr:cNvSpPr/>
      </xdr:nvSpPr>
      <xdr:spPr bwMode="auto">
        <a:xfrm>
          <a:off x="646938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748</xdr:row>
      <xdr:rowOff>0</xdr:rowOff>
    </xdr:from>
    <xdr:ext cx="2529840" cy="195685"/>
    <xdr:sp macro="" textlink="">
      <xdr:nvSpPr>
        <xdr:cNvPr id="12518" name="Drop Down 4" hidden="1">
          <a:extLst>
            <a:ext uri="{63B3BB69-23CF-44E3-9099-C40C66FF867C}">
              <a14:compatExt xmlns:a14="http://schemas.microsoft.com/office/drawing/2010/main" spid="_x0000_s2052"/>
            </a:ext>
            <a:ext uri="{FF2B5EF4-FFF2-40B4-BE49-F238E27FC236}">
              <a16:creationId xmlns:a16="http://schemas.microsoft.com/office/drawing/2014/main" id="{E9AD87DB-A05F-453B-BFDC-31B12C94AB29}"/>
            </a:ext>
          </a:extLst>
        </xdr:cNvPr>
        <xdr:cNvSpPr/>
      </xdr:nvSpPr>
      <xdr:spPr bwMode="auto">
        <a:xfrm>
          <a:off x="615696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748</xdr:row>
      <xdr:rowOff>0</xdr:rowOff>
    </xdr:from>
    <xdr:ext cx="2529840" cy="195685"/>
    <xdr:sp macro="" textlink="">
      <xdr:nvSpPr>
        <xdr:cNvPr id="12519" name="Drop Down 4" hidden="1">
          <a:extLst>
            <a:ext uri="{63B3BB69-23CF-44E3-9099-C40C66FF867C}">
              <a14:compatExt xmlns:a14="http://schemas.microsoft.com/office/drawing/2010/main" spid="_x0000_s2052"/>
            </a:ext>
            <a:ext uri="{FF2B5EF4-FFF2-40B4-BE49-F238E27FC236}">
              <a16:creationId xmlns:a16="http://schemas.microsoft.com/office/drawing/2014/main" id="{67CA0955-7E29-4E87-B244-625188FDAA94}"/>
            </a:ext>
          </a:extLst>
        </xdr:cNvPr>
        <xdr:cNvSpPr/>
      </xdr:nvSpPr>
      <xdr:spPr bwMode="auto">
        <a:xfrm>
          <a:off x="646938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748</xdr:row>
      <xdr:rowOff>0</xdr:rowOff>
    </xdr:from>
    <xdr:ext cx="2529840" cy="195685"/>
    <xdr:sp macro="" textlink="">
      <xdr:nvSpPr>
        <xdr:cNvPr id="12520" name="Drop Down 4" hidden="1">
          <a:extLst>
            <a:ext uri="{63B3BB69-23CF-44E3-9099-C40C66FF867C}">
              <a14:compatExt xmlns:a14="http://schemas.microsoft.com/office/drawing/2010/main" spid="_x0000_s2052"/>
            </a:ext>
            <a:ext uri="{FF2B5EF4-FFF2-40B4-BE49-F238E27FC236}">
              <a16:creationId xmlns:a16="http://schemas.microsoft.com/office/drawing/2014/main" id="{E3A26EF6-7D01-4315-B2E8-5FB79ADC01AE}"/>
            </a:ext>
          </a:extLst>
        </xdr:cNvPr>
        <xdr:cNvSpPr/>
      </xdr:nvSpPr>
      <xdr:spPr bwMode="auto">
        <a:xfrm>
          <a:off x="6156960" y="118270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1" name="Drop Down 24" hidden="1">
          <a:extLst>
            <a:ext uri="{63B3BB69-23CF-44E3-9099-C40C66FF867C}">
              <a14:compatExt xmlns:a14="http://schemas.microsoft.com/office/drawing/2010/main" spid="_x0000_s2072"/>
            </a:ext>
            <a:ext uri="{FF2B5EF4-FFF2-40B4-BE49-F238E27FC236}">
              <a16:creationId xmlns:a16="http://schemas.microsoft.com/office/drawing/2014/main" id="{90478317-8A91-4704-BE80-723BBEBC3B39}"/>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2" name="Drop Down 24" hidden="1">
          <a:extLst>
            <a:ext uri="{63B3BB69-23CF-44E3-9099-C40C66FF867C}">
              <a14:compatExt xmlns:a14="http://schemas.microsoft.com/office/drawing/2010/main" spid="_x0000_s2072"/>
            </a:ext>
            <a:ext uri="{FF2B5EF4-FFF2-40B4-BE49-F238E27FC236}">
              <a16:creationId xmlns:a16="http://schemas.microsoft.com/office/drawing/2014/main" id="{74481F15-FE45-4C4B-98BC-DEF771E1A6DF}"/>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3" name="Drop Down 24" hidden="1">
          <a:extLst>
            <a:ext uri="{63B3BB69-23CF-44E3-9099-C40C66FF867C}">
              <a14:compatExt xmlns:a14="http://schemas.microsoft.com/office/drawing/2010/main" spid="_x0000_s2072"/>
            </a:ext>
            <a:ext uri="{FF2B5EF4-FFF2-40B4-BE49-F238E27FC236}">
              <a16:creationId xmlns:a16="http://schemas.microsoft.com/office/drawing/2014/main" id="{19D6262D-6720-4024-90D3-F70DE45B4CBD}"/>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4" name="Drop Down 24" hidden="1">
          <a:extLst>
            <a:ext uri="{63B3BB69-23CF-44E3-9099-C40C66FF867C}">
              <a14:compatExt xmlns:a14="http://schemas.microsoft.com/office/drawing/2010/main" spid="_x0000_s2072"/>
            </a:ext>
            <a:ext uri="{FF2B5EF4-FFF2-40B4-BE49-F238E27FC236}">
              <a16:creationId xmlns:a16="http://schemas.microsoft.com/office/drawing/2014/main" id="{B5EA3E7A-D754-44F3-A1A9-50F83ACB866E}"/>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5" name="Drop Down 24" hidden="1">
          <a:extLst>
            <a:ext uri="{63B3BB69-23CF-44E3-9099-C40C66FF867C}">
              <a14:compatExt xmlns:a14="http://schemas.microsoft.com/office/drawing/2010/main" spid="_x0000_s2072"/>
            </a:ext>
            <a:ext uri="{FF2B5EF4-FFF2-40B4-BE49-F238E27FC236}">
              <a16:creationId xmlns:a16="http://schemas.microsoft.com/office/drawing/2014/main" id="{5C005817-607B-406D-9A88-CF560845DF94}"/>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6" name="Drop Down 24" hidden="1">
          <a:extLst>
            <a:ext uri="{63B3BB69-23CF-44E3-9099-C40C66FF867C}">
              <a14:compatExt xmlns:a14="http://schemas.microsoft.com/office/drawing/2010/main" spid="_x0000_s2072"/>
            </a:ext>
            <a:ext uri="{FF2B5EF4-FFF2-40B4-BE49-F238E27FC236}">
              <a16:creationId xmlns:a16="http://schemas.microsoft.com/office/drawing/2014/main" id="{3AEBA421-4210-4C07-AF03-5F8C65EEFAFC}"/>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7" name="Drop Down 24" hidden="1">
          <a:extLst>
            <a:ext uri="{63B3BB69-23CF-44E3-9099-C40C66FF867C}">
              <a14:compatExt xmlns:a14="http://schemas.microsoft.com/office/drawing/2010/main" spid="_x0000_s2072"/>
            </a:ext>
            <a:ext uri="{FF2B5EF4-FFF2-40B4-BE49-F238E27FC236}">
              <a16:creationId xmlns:a16="http://schemas.microsoft.com/office/drawing/2014/main" id="{EBAFB513-BAE9-45FF-9205-D5D6B1C19213}"/>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8" name="Drop Down 24" hidden="1">
          <a:extLst>
            <a:ext uri="{63B3BB69-23CF-44E3-9099-C40C66FF867C}">
              <a14:compatExt xmlns:a14="http://schemas.microsoft.com/office/drawing/2010/main" spid="_x0000_s2072"/>
            </a:ext>
            <a:ext uri="{FF2B5EF4-FFF2-40B4-BE49-F238E27FC236}">
              <a16:creationId xmlns:a16="http://schemas.microsoft.com/office/drawing/2014/main" id="{6BD31A80-2E72-4846-892E-A322AECEBE4A}"/>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29" name="Drop Down 24" hidden="1">
          <a:extLst>
            <a:ext uri="{63B3BB69-23CF-44E3-9099-C40C66FF867C}">
              <a14:compatExt xmlns:a14="http://schemas.microsoft.com/office/drawing/2010/main" spid="_x0000_s2072"/>
            </a:ext>
            <a:ext uri="{FF2B5EF4-FFF2-40B4-BE49-F238E27FC236}">
              <a16:creationId xmlns:a16="http://schemas.microsoft.com/office/drawing/2014/main" id="{6034186A-8CDD-4761-AA1C-0CEF9630A638}"/>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749</xdr:row>
      <xdr:rowOff>0</xdr:rowOff>
    </xdr:from>
    <xdr:ext cx="2529840" cy="195685"/>
    <xdr:sp macro="" textlink="">
      <xdr:nvSpPr>
        <xdr:cNvPr id="12530" name="Drop Down 4" hidden="1">
          <a:extLst>
            <a:ext uri="{63B3BB69-23CF-44E3-9099-C40C66FF867C}">
              <a14:compatExt xmlns:a14="http://schemas.microsoft.com/office/drawing/2010/main" spid="_x0000_s2052"/>
            </a:ext>
            <a:ext uri="{FF2B5EF4-FFF2-40B4-BE49-F238E27FC236}">
              <a16:creationId xmlns:a16="http://schemas.microsoft.com/office/drawing/2014/main" id="{AF9C5356-D1C7-409A-8B10-B603E3FBF2B9}"/>
            </a:ext>
          </a:extLst>
        </xdr:cNvPr>
        <xdr:cNvSpPr/>
      </xdr:nvSpPr>
      <xdr:spPr bwMode="auto">
        <a:xfrm>
          <a:off x="646938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749</xdr:row>
      <xdr:rowOff>0</xdr:rowOff>
    </xdr:from>
    <xdr:ext cx="1921468" cy="195685"/>
    <xdr:sp macro="" textlink="">
      <xdr:nvSpPr>
        <xdr:cNvPr id="12531" name="Drop Down 20" hidden="1">
          <a:extLst>
            <a:ext uri="{63B3BB69-23CF-44E3-9099-C40C66FF867C}">
              <a14:compatExt xmlns:a14="http://schemas.microsoft.com/office/drawing/2010/main" spid="_x0000_s2068"/>
            </a:ext>
            <a:ext uri="{FF2B5EF4-FFF2-40B4-BE49-F238E27FC236}">
              <a16:creationId xmlns:a16="http://schemas.microsoft.com/office/drawing/2014/main" id="{4A109C04-5C96-4000-AB0A-BE74BB755EF9}"/>
            </a:ext>
          </a:extLst>
        </xdr:cNvPr>
        <xdr:cNvSpPr/>
      </xdr:nvSpPr>
      <xdr:spPr bwMode="auto">
        <a:xfrm>
          <a:off x="7094220" y="1184681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32" name="Drop Down 24" hidden="1">
          <a:extLst>
            <a:ext uri="{63B3BB69-23CF-44E3-9099-C40C66FF867C}">
              <a14:compatExt xmlns:a14="http://schemas.microsoft.com/office/drawing/2010/main" spid="_x0000_s2072"/>
            </a:ext>
            <a:ext uri="{FF2B5EF4-FFF2-40B4-BE49-F238E27FC236}">
              <a16:creationId xmlns:a16="http://schemas.microsoft.com/office/drawing/2014/main" id="{BE81FB7E-52F7-4DC6-84FD-343E8DCB8A74}"/>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749</xdr:row>
      <xdr:rowOff>0</xdr:rowOff>
    </xdr:from>
    <xdr:ext cx="2529840" cy="195685"/>
    <xdr:sp macro="" textlink="">
      <xdr:nvSpPr>
        <xdr:cNvPr id="12533" name="Drop Down 4" hidden="1">
          <a:extLst>
            <a:ext uri="{63B3BB69-23CF-44E3-9099-C40C66FF867C}">
              <a14:compatExt xmlns:a14="http://schemas.microsoft.com/office/drawing/2010/main" spid="_x0000_s2052"/>
            </a:ext>
            <a:ext uri="{FF2B5EF4-FFF2-40B4-BE49-F238E27FC236}">
              <a16:creationId xmlns:a16="http://schemas.microsoft.com/office/drawing/2014/main" id="{653CF314-0900-4FFE-ADC7-872050032AB8}"/>
            </a:ext>
          </a:extLst>
        </xdr:cNvPr>
        <xdr:cNvSpPr/>
      </xdr:nvSpPr>
      <xdr:spPr bwMode="auto">
        <a:xfrm>
          <a:off x="646938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749</xdr:row>
      <xdr:rowOff>0</xdr:rowOff>
    </xdr:from>
    <xdr:ext cx="2529840" cy="195685"/>
    <xdr:sp macro="" textlink="">
      <xdr:nvSpPr>
        <xdr:cNvPr id="12534" name="Drop Down 4" hidden="1">
          <a:extLst>
            <a:ext uri="{63B3BB69-23CF-44E3-9099-C40C66FF867C}">
              <a14:compatExt xmlns:a14="http://schemas.microsoft.com/office/drawing/2010/main" spid="_x0000_s2052"/>
            </a:ext>
            <a:ext uri="{FF2B5EF4-FFF2-40B4-BE49-F238E27FC236}">
              <a16:creationId xmlns:a16="http://schemas.microsoft.com/office/drawing/2014/main" id="{6D5DB5B5-5757-4A33-8B08-17EB672F1F22}"/>
            </a:ext>
          </a:extLst>
        </xdr:cNvPr>
        <xdr:cNvSpPr/>
      </xdr:nvSpPr>
      <xdr:spPr bwMode="auto">
        <a:xfrm>
          <a:off x="615696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749</xdr:row>
      <xdr:rowOff>0</xdr:rowOff>
    </xdr:from>
    <xdr:ext cx="2529840" cy="195685"/>
    <xdr:sp macro="" textlink="">
      <xdr:nvSpPr>
        <xdr:cNvPr id="12535" name="Drop Down 4" hidden="1">
          <a:extLst>
            <a:ext uri="{63B3BB69-23CF-44E3-9099-C40C66FF867C}">
              <a14:compatExt xmlns:a14="http://schemas.microsoft.com/office/drawing/2010/main" spid="_x0000_s2052"/>
            </a:ext>
            <a:ext uri="{FF2B5EF4-FFF2-40B4-BE49-F238E27FC236}">
              <a16:creationId xmlns:a16="http://schemas.microsoft.com/office/drawing/2014/main" id="{EB2ACD0B-F519-4FDE-B71E-143CB4C53820}"/>
            </a:ext>
          </a:extLst>
        </xdr:cNvPr>
        <xdr:cNvSpPr/>
      </xdr:nvSpPr>
      <xdr:spPr bwMode="auto">
        <a:xfrm>
          <a:off x="646938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749</xdr:row>
      <xdr:rowOff>0</xdr:rowOff>
    </xdr:from>
    <xdr:ext cx="2529840" cy="195685"/>
    <xdr:sp macro="" textlink="">
      <xdr:nvSpPr>
        <xdr:cNvPr id="12536" name="Drop Down 4" hidden="1">
          <a:extLst>
            <a:ext uri="{63B3BB69-23CF-44E3-9099-C40C66FF867C}">
              <a14:compatExt xmlns:a14="http://schemas.microsoft.com/office/drawing/2010/main" spid="_x0000_s2052"/>
            </a:ext>
            <a:ext uri="{FF2B5EF4-FFF2-40B4-BE49-F238E27FC236}">
              <a16:creationId xmlns:a16="http://schemas.microsoft.com/office/drawing/2014/main" id="{7B276354-94A3-40FB-B710-334879516A95}"/>
            </a:ext>
          </a:extLst>
        </xdr:cNvPr>
        <xdr:cNvSpPr/>
      </xdr:nvSpPr>
      <xdr:spPr bwMode="auto">
        <a:xfrm>
          <a:off x="615696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37" name="Drop Down 24" hidden="1">
          <a:extLst>
            <a:ext uri="{63B3BB69-23CF-44E3-9099-C40C66FF867C}">
              <a14:compatExt xmlns:a14="http://schemas.microsoft.com/office/drawing/2010/main" spid="_x0000_s2072"/>
            </a:ext>
            <a:ext uri="{FF2B5EF4-FFF2-40B4-BE49-F238E27FC236}">
              <a16:creationId xmlns:a16="http://schemas.microsoft.com/office/drawing/2014/main" id="{A74506AA-F25B-4E45-A4CF-A7D98DB0E909}"/>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38" name="Drop Down 24" hidden="1">
          <a:extLst>
            <a:ext uri="{63B3BB69-23CF-44E3-9099-C40C66FF867C}">
              <a14:compatExt xmlns:a14="http://schemas.microsoft.com/office/drawing/2010/main" spid="_x0000_s2072"/>
            </a:ext>
            <a:ext uri="{FF2B5EF4-FFF2-40B4-BE49-F238E27FC236}">
              <a16:creationId xmlns:a16="http://schemas.microsoft.com/office/drawing/2014/main" id="{EA660EDB-CC86-4CAA-824B-CAB311708DCC}"/>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39" name="Drop Down 24" hidden="1">
          <a:extLst>
            <a:ext uri="{63B3BB69-23CF-44E3-9099-C40C66FF867C}">
              <a14:compatExt xmlns:a14="http://schemas.microsoft.com/office/drawing/2010/main" spid="_x0000_s2072"/>
            </a:ext>
            <a:ext uri="{FF2B5EF4-FFF2-40B4-BE49-F238E27FC236}">
              <a16:creationId xmlns:a16="http://schemas.microsoft.com/office/drawing/2014/main" id="{913CCBF4-CC0C-4184-B22E-0952A6B416B8}"/>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40" name="Drop Down 24" hidden="1">
          <a:extLst>
            <a:ext uri="{63B3BB69-23CF-44E3-9099-C40C66FF867C}">
              <a14:compatExt xmlns:a14="http://schemas.microsoft.com/office/drawing/2010/main" spid="_x0000_s2072"/>
            </a:ext>
            <a:ext uri="{FF2B5EF4-FFF2-40B4-BE49-F238E27FC236}">
              <a16:creationId xmlns:a16="http://schemas.microsoft.com/office/drawing/2014/main" id="{2B5C9B7A-7407-4741-9A56-472E7911916B}"/>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41" name="Drop Down 24" hidden="1">
          <a:extLst>
            <a:ext uri="{63B3BB69-23CF-44E3-9099-C40C66FF867C}">
              <a14:compatExt xmlns:a14="http://schemas.microsoft.com/office/drawing/2010/main" spid="_x0000_s2072"/>
            </a:ext>
            <a:ext uri="{FF2B5EF4-FFF2-40B4-BE49-F238E27FC236}">
              <a16:creationId xmlns:a16="http://schemas.microsoft.com/office/drawing/2014/main" id="{F13A2015-456B-4E3A-B77D-C4DF7FC858B0}"/>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42" name="Drop Down 24" hidden="1">
          <a:extLst>
            <a:ext uri="{63B3BB69-23CF-44E3-9099-C40C66FF867C}">
              <a14:compatExt xmlns:a14="http://schemas.microsoft.com/office/drawing/2010/main" spid="_x0000_s2072"/>
            </a:ext>
            <a:ext uri="{FF2B5EF4-FFF2-40B4-BE49-F238E27FC236}">
              <a16:creationId xmlns:a16="http://schemas.microsoft.com/office/drawing/2014/main" id="{6F8CF21D-2D1B-4505-80D8-AADE0B52EABD}"/>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43" name="Drop Down 24" hidden="1">
          <a:extLst>
            <a:ext uri="{63B3BB69-23CF-44E3-9099-C40C66FF867C}">
              <a14:compatExt xmlns:a14="http://schemas.microsoft.com/office/drawing/2010/main" spid="_x0000_s2072"/>
            </a:ext>
            <a:ext uri="{FF2B5EF4-FFF2-40B4-BE49-F238E27FC236}">
              <a16:creationId xmlns:a16="http://schemas.microsoft.com/office/drawing/2014/main" id="{85C64F5E-C465-482A-BEE9-F0F4B0B376F6}"/>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44" name="Drop Down 24" hidden="1">
          <a:extLst>
            <a:ext uri="{63B3BB69-23CF-44E3-9099-C40C66FF867C}">
              <a14:compatExt xmlns:a14="http://schemas.microsoft.com/office/drawing/2010/main" spid="_x0000_s2072"/>
            </a:ext>
            <a:ext uri="{FF2B5EF4-FFF2-40B4-BE49-F238E27FC236}">
              <a16:creationId xmlns:a16="http://schemas.microsoft.com/office/drawing/2014/main" id="{501F4247-978B-4F70-AC96-EAA6F058EDAA}"/>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45" name="Drop Down 24" hidden="1">
          <a:extLst>
            <a:ext uri="{63B3BB69-23CF-44E3-9099-C40C66FF867C}">
              <a14:compatExt xmlns:a14="http://schemas.microsoft.com/office/drawing/2010/main" spid="_x0000_s2072"/>
            </a:ext>
            <a:ext uri="{FF2B5EF4-FFF2-40B4-BE49-F238E27FC236}">
              <a16:creationId xmlns:a16="http://schemas.microsoft.com/office/drawing/2014/main" id="{2EDF0E37-E269-49E2-B0BB-06B2B30A6E76}"/>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749</xdr:row>
      <xdr:rowOff>0</xdr:rowOff>
    </xdr:from>
    <xdr:ext cx="2529840" cy="195685"/>
    <xdr:sp macro="" textlink="">
      <xdr:nvSpPr>
        <xdr:cNvPr id="12546" name="Drop Down 4" hidden="1">
          <a:extLst>
            <a:ext uri="{63B3BB69-23CF-44E3-9099-C40C66FF867C}">
              <a14:compatExt xmlns:a14="http://schemas.microsoft.com/office/drawing/2010/main" spid="_x0000_s2052"/>
            </a:ext>
            <a:ext uri="{FF2B5EF4-FFF2-40B4-BE49-F238E27FC236}">
              <a16:creationId xmlns:a16="http://schemas.microsoft.com/office/drawing/2014/main" id="{627AC821-0240-4827-988F-2908CA36957B}"/>
            </a:ext>
          </a:extLst>
        </xdr:cNvPr>
        <xdr:cNvSpPr/>
      </xdr:nvSpPr>
      <xdr:spPr bwMode="auto">
        <a:xfrm>
          <a:off x="646938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749</xdr:row>
      <xdr:rowOff>0</xdr:rowOff>
    </xdr:from>
    <xdr:ext cx="1921468" cy="195685"/>
    <xdr:sp macro="" textlink="">
      <xdr:nvSpPr>
        <xdr:cNvPr id="12547" name="Drop Down 20" hidden="1">
          <a:extLst>
            <a:ext uri="{63B3BB69-23CF-44E3-9099-C40C66FF867C}">
              <a14:compatExt xmlns:a14="http://schemas.microsoft.com/office/drawing/2010/main" spid="_x0000_s2068"/>
            </a:ext>
            <a:ext uri="{FF2B5EF4-FFF2-40B4-BE49-F238E27FC236}">
              <a16:creationId xmlns:a16="http://schemas.microsoft.com/office/drawing/2014/main" id="{3A7E6BC6-6AE1-4247-ABFF-DE8B2031B1C5}"/>
            </a:ext>
          </a:extLst>
        </xdr:cNvPr>
        <xdr:cNvSpPr/>
      </xdr:nvSpPr>
      <xdr:spPr bwMode="auto">
        <a:xfrm>
          <a:off x="7094220" y="1184681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548" name="Drop Down 24" hidden="1">
          <a:extLst>
            <a:ext uri="{63B3BB69-23CF-44E3-9099-C40C66FF867C}">
              <a14:compatExt xmlns:a14="http://schemas.microsoft.com/office/drawing/2010/main" spid="_x0000_s2072"/>
            </a:ext>
            <a:ext uri="{FF2B5EF4-FFF2-40B4-BE49-F238E27FC236}">
              <a16:creationId xmlns:a16="http://schemas.microsoft.com/office/drawing/2014/main" id="{05344FE1-1891-49A9-ABC0-79C536C43958}"/>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749</xdr:row>
      <xdr:rowOff>0</xdr:rowOff>
    </xdr:from>
    <xdr:ext cx="2529840" cy="195685"/>
    <xdr:sp macro="" textlink="">
      <xdr:nvSpPr>
        <xdr:cNvPr id="12549" name="Drop Down 4" hidden="1">
          <a:extLst>
            <a:ext uri="{63B3BB69-23CF-44E3-9099-C40C66FF867C}">
              <a14:compatExt xmlns:a14="http://schemas.microsoft.com/office/drawing/2010/main" spid="_x0000_s2052"/>
            </a:ext>
            <a:ext uri="{FF2B5EF4-FFF2-40B4-BE49-F238E27FC236}">
              <a16:creationId xmlns:a16="http://schemas.microsoft.com/office/drawing/2014/main" id="{8214F6A3-91EC-404D-8A2C-AD440F64CE7B}"/>
            </a:ext>
          </a:extLst>
        </xdr:cNvPr>
        <xdr:cNvSpPr/>
      </xdr:nvSpPr>
      <xdr:spPr bwMode="auto">
        <a:xfrm>
          <a:off x="646938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749</xdr:row>
      <xdr:rowOff>0</xdr:rowOff>
    </xdr:from>
    <xdr:ext cx="2529840" cy="195685"/>
    <xdr:sp macro="" textlink="">
      <xdr:nvSpPr>
        <xdr:cNvPr id="12550" name="Drop Down 4" hidden="1">
          <a:extLst>
            <a:ext uri="{63B3BB69-23CF-44E3-9099-C40C66FF867C}">
              <a14:compatExt xmlns:a14="http://schemas.microsoft.com/office/drawing/2010/main" spid="_x0000_s2052"/>
            </a:ext>
            <a:ext uri="{FF2B5EF4-FFF2-40B4-BE49-F238E27FC236}">
              <a16:creationId xmlns:a16="http://schemas.microsoft.com/office/drawing/2014/main" id="{682211A8-D7D3-40AB-9CD4-AC4F79B65E25}"/>
            </a:ext>
          </a:extLst>
        </xdr:cNvPr>
        <xdr:cNvSpPr/>
      </xdr:nvSpPr>
      <xdr:spPr bwMode="auto">
        <a:xfrm>
          <a:off x="615696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749</xdr:row>
      <xdr:rowOff>0</xdr:rowOff>
    </xdr:from>
    <xdr:ext cx="2529840" cy="195685"/>
    <xdr:sp macro="" textlink="">
      <xdr:nvSpPr>
        <xdr:cNvPr id="12551" name="Drop Down 4" hidden="1">
          <a:extLst>
            <a:ext uri="{63B3BB69-23CF-44E3-9099-C40C66FF867C}">
              <a14:compatExt xmlns:a14="http://schemas.microsoft.com/office/drawing/2010/main" spid="_x0000_s2052"/>
            </a:ext>
            <a:ext uri="{FF2B5EF4-FFF2-40B4-BE49-F238E27FC236}">
              <a16:creationId xmlns:a16="http://schemas.microsoft.com/office/drawing/2014/main" id="{E22E3DEF-CC0F-46F9-B641-4856D0062C04}"/>
            </a:ext>
          </a:extLst>
        </xdr:cNvPr>
        <xdr:cNvSpPr/>
      </xdr:nvSpPr>
      <xdr:spPr bwMode="auto">
        <a:xfrm>
          <a:off x="646938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749</xdr:row>
      <xdr:rowOff>0</xdr:rowOff>
    </xdr:from>
    <xdr:ext cx="2529840" cy="195685"/>
    <xdr:sp macro="" textlink="">
      <xdr:nvSpPr>
        <xdr:cNvPr id="12552" name="Drop Down 4" hidden="1">
          <a:extLst>
            <a:ext uri="{63B3BB69-23CF-44E3-9099-C40C66FF867C}">
              <a14:compatExt xmlns:a14="http://schemas.microsoft.com/office/drawing/2010/main" spid="_x0000_s2052"/>
            </a:ext>
            <a:ext uri="{FF2B5EF4-FFF2-40B4-BE49-F238E27FC236}">
              <a16:creationId xmlns:a16="http://schemas.microsoft.com/office/drawing/2014/main" id="{1709305B-F11C-48A7-81BC-0B847689F307}"/>
            </a:ext>
          </a:extLst>
        </xdr:cNvPr>
        <xdr:cNvSpPr/>
      </xdr:nvSpPr>
      <xdr:spPr bwMode="auto">
        <a:xfrm>
          <a:off x="6156960" y="1184681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53" name="Drop Down 24" hidden="1">
          <a:extLst>
            <a:ext uri="{63B3BB69-23CF-44E3-9099-C40C66FF867C}">
              <a14:compatExt xmlns:a14="http://schemas.microsoft.com/office/drawing/2010/main" spid="_x0000_s2072"/>
            </a:ext>
            <a:ext uri="{FF2B5EF4-FFF2-40B4-BE49-F238E27FC236}">
              <a16:creationId xmlns:a16="http://schemas.microsoft.com/office/drawing/2014/main" id="{7BEF61B0-475C-49B9-8460-9369DF384EFC}"/>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54" name="Drop Down 24" hidden="1">
          <a:extLst>
            <a:ext uri="{63B3BB69-23CF-44E3-9099-C40C66FF867C}">
              <a14:compatExt xmlns:a14="http://schemas.microsoft.com/office/drawing/2010/main" spid="_x0000_s2072"/>
            </a:ext>
            <a:ext uri="{FF2B5EF4-FFF2-40B4-BE49-F238E27FC236}">
              <a16:creationId xmlns:a16="http://schemas.microsoft.com/office/drawing/2014/main" id="{1BAC5EDC-8B21-451B-86DA-4CCC6FEBEE02}"/>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55" name="Drop Down 24" hidden="1">
          <a:extLst>
            <a:ext uri="{63B3BB69-23CF-44E3-9099-C40C66FF867C}">
              <a14:compatExt xmlns:a14="http://schemas.microsoft.com/office/drawing/2010/main" spid="_x0000_s2072"/>
            </a:ext>
            <a:ext uri="{FF2B5EF4-FFF2-40B4-BE49-F238E27FC236}">
              <a16:creationId xmlns:a16="http://schemas.microsoft.com/office/drawing/2014/main" id="{4C32093C-62A7-4D42-8B6D-FFC5EC2B7626}"/>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56" name="Drop Down 24" hidden="1">
          <a:extLst>
            <a:ext uri="{63B3BB69-23CF-44E3-9099-C40C66FF867C}">
              <a14:compatExt xmlns:a14="http://schemas.microsoft.com/office/drawing/2010/main" spid="_x0000_s2072"/>
            </a:ext>
            <a:ext uri="{FF2B5EF4-FFF2-40B4-BE49-F238E27FC236}">
              <a16:creationId xmlns:a16="http://schemas.microsoft.com/office/drawing/2014/main" id="{E90DF8C7-2CDC-426E-B9EA-16DE0A4E75DC}"/>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57" name="Drop Down 24" hidden="1">
          <a:extLst>
            <a:ext uri="{63B3BB69-23CF-44E3-9099-C40C66FF867C}">
              <a14:compatExt xmlns:a14="http://schemas.microsoft.com/office/drawing/2010/main" spid="_x0000_s2072"/>
            </a:ext>
            <a:ext uri="{FF2B5EF4-FFF2-40B4-BE49-F238E27FC236}">
              <a16:creationId xmlns:a16="http://schemas.microsoft.com/office/drawing/2014/main" id="{E6541D14-04C9-4830-9C40-68726765A0B4}"/>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58" name="Drop Down 24" hidden="1">
          <a:extLst>
            <a:ext uri="{63B3BB69-23CF-44E3-9099-C40C66FF867C}">
              <a14:compatExt xmlns:a14="http://schemas.microsoft.com/office/drawing/2010/main" spid="_x0000_s2072"/>
            </a:ext>
            <a:ext uri="{FF2B5EF4-FFF2-40B4-BE49-F238E27FC236}">
              <a16:creationId xmlns:a16="http://schemas.microsoft.com/office/drawing/2014/main" id="{EADB0895-AFF7-4355-A31C-C167394FE326}"/>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59" name="Drop Down 24" hidden="1">
          <a:extLst>
            <a:ext uri="{63B3BB69-23CF-44E3-9099-C40C66FF867C}">
              <a14:compatExt xmlns:a14="http://schemas.microsoft.com/office/drawing/2010/main" spid="_x0000_s2072"/>
            </a:ext>
            <a:ext uri="{FF2B5EF4-FFF2-40B4-BE49-F238E27FC236}">
              <a16:creationId xmlns:a16="http://schemas.microsoft.com/office/drawing/2014/main" id="{BE88212B-A353-4B84-AA12-6CAE593A8A34}"/>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60" name="Drop Down 24" hidden="1">
          <a:extLst>
            <a:ext uri="{63B3BB69-23CF-44E3-9099-C40C66FF867C}">
              <a14:compatExt xmlns:a14="http://schemas.microsoft.com/office/drawing/2010/main" spid="_x0000_s2072"/>
            </a:ext>
            <a:ext uri="{FF2B5EF4-FFF2-40B4-BE49-F238E27FC236}">
              <a16:creationId xmlns:a16="http://schemas.microsoft.com/office/drawing/2014/main" id="{4C767D04-B003-43C1-8FDF-306B02A75CFC}"/>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61" name="Drop Down 24" hidden="1">
          <a:extLst>
            <a:ext uri="{63B3BB69-23CF-44E3-9099-C40C66FF867C}">
              <a14:compatExt xmlns:a14="http://schemas.microsoft.com/office/drawing/2010/main" spid="_x0000_s2072"/>
            </a:ext>
            <a:ext uri="{FF2B5EF4-FFF2-40B4-BE49-F238E27FC236}">
              <a16:creationId xmlns:a16="http://schemas.microsoft.com/office/drawing/2014/main" id="{AF179DFB-58B1-4EE5-A418-B805ABFA8C84}"/>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751</xdr:row>
      <xdr:rowOff>0</xdr:rowOff>
    </xdr:from>
    <xdr:ext cx="2529840" cy="195685"/>
    <xdr:sp macro="" textlink="">
      <xdr:nvSpPr>
        <xdr:cNvPr id="12562" name="Drop Down 4" hidden="1">
          <a:extLst>
            <a:ext uri="{63B3BB69-23CF-44E3-9099-C40C66FF867C}">
              <a14:compatExt xmlns:a14="http://schemas.microsoft.com/office/drawing/2010/main" spid="_x0000_s2052"/>
            </a:ext>
            <a:ext uri="{FF2B5EF4-FFF2-40B4-BE49-F238E27FC236}">
              <a16:creationId xmlns:a16="http://schemas.microsoft.com/office/drawing/2014/main" id="{E80C6656-366A-4374-8921-8834B6F28515}"/>
            </a:ext>
          </a:extLst>
        </xdr:cNvPr>
        <xdr:cNvSpPr/>
      </xdr:nvSpPr>
      <xdr:spPr bwMode="auto">
        <a:xfrm>
          <a:off x="646938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751</xdr:row>
      <xdr:rowOff>0</xdr:rowOff>
    </xdr:from>
    <xdr:ext cx="1921468" cy="195685"/>
    <xdr:sp macro="" textlink="">
      <xdr:nvSpPr>
        <xdr:cNvPr id="12563" name="Drop Down 20" hidden="1">
          <a:extLst>
            <a:ext uri="{63B3BB69-23CF-44E3-9099-C40C66FF867C}">
              <a14:compatExt xmlns:a14="http://schemas.microsoft.com/office/drawing/2010/main" spid="_x0000_s2068"/>
            </a:ext>
            <a:ext uri="{FF2B5EF4-FFF2-40B4-BE49-F238E27FC236}">
              <a16:creationId xmlns:a16="http://schemas.microsoft.com/office/drawing/2014/main" id="{055F7D8A-AD81-42DA-803E-590F429FE53E}"/>
            </a:ext>
          </a:extLst>
        </xdr:cNvPr>
        <xdr:cNvSpPr/>
      </xdr:nvSpPr>
      <xdr:spPr bwMode="auto">
        <a:xfrm>
          <a:off x="7094220" y="1187424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64" name="Drop Down 24" hidden="1">
          <a:extLst>
            <a:ext uri="{63B3BB69-23CF-44E3-9099-C40C66FF867C}">
              <a14:compatExt xmlns:a14="http://schemas.microsoft.com/office/drawing/2010/main" spid="_x0000_s2072"/>
            </a:ext>
            <a:ext uri="{FF2B5EF4-FFF2-40B4-BE49-F238E27FC236}">
              <a16:creationId xmlns:a16="http://schemas.microsoft.com/office/drawing/2014/main" id="{1E07742C-F5F0-41E0-A1CE-65D9088FCBC9}"/>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751</xdr:row>
      <xdr:rowOff>0</xdr:rowOff>
    </xdr:from>
    <xdr:ext cx="2529840" cy="195685"/>
    <xdr:sp macro="" textlink="">
      <xdr:nvSpPr>
        <xdr:cNvPr id="12565" name="Drop Down 4" hidden="1">
          <a:extLst>
            <a:ext uri="{63B3BB69-23CF-44E3-9099-C40C66FF867C}">
              <a14:compatExt xmlns:a14="http://schemas.microsoft.com/office/drawing/2010/main" spid="_x0000_s2052"/>
            </a:ext>
            <a:ext uri="{FF2B5EF4-FFF2-40B4-BE49-F238E27FC236}">
              <a16:creationId xmlns:a16="http://schemas.microsoft.com/office/drawing/2014/main" id="{21DFC35F-BADF-4959-A567-6B3290AFEF91}"/>
            </a:ext>
          </a:extLst>
        </xdr:cNvPr>
        <xdr:cNvSpPr/>
      </xdr:nvSpPr>
      <xdr:spPr bwMode="auto">
        <a:xfrm>
          <a:off x="646938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751</xdr:row>
      <xdr:rowOff>0</xdr:rowOff>
    </xdr:from>
    <xdr:ext cx="2529840" cy="195685"/>
    <xdr:sp macro="" textlink="">
      <xdr:nvSpPr>
        <xdr:cNvPr id="12566" name="Drop Down 4" hidden="1">
          <a:extLst>
            <a:ext uri="{63B3BB69-23CF-44E3-9099-C40C66FF867C}">
              <a14:compatExt xmlns:a14="http://schemas.microsoft.com/office/drawing/2010/main" spid="_x0000_s2052"/>
            </a:ext>
            <a:ext uri="{FF2B5EF4-FFF2-40B4-BE49-F238E27FC236}">
              <a16:creationId xmlns:a16="http://schemas.microsoft.com/office/drawing/2014/main" id="{1CFBF12C-E68E-4747-8B7E-050EB49C5ED0}"/>
            </a:ext>
          </a:extLst>
        </xdr:cNvPr>
        <xdr:cNvSpPr/>
      </xdr:nvSpPr>
      <xdr:spPr bwMode="auto">
        <a:xfrm>
          <a:off x="615696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751</xdr:row>
      <xdr:rowOff>0</xdr:rowOff>
    </xdr:from>
    <xdr:ext cx="2529840" cy="195685"/>
    <xdr:sp macro="" textlink="">
      <xdr:nvSpPr>
        <xdr:cNvPr id="12567" name="Drop Down 4" hidden="1">
          <a:extLst>
            <a:ext uri="{63B3BB69-23CF-44E3-9099-C40C66FF867C}">
              <a14:compatExt xmlns:a14="http://schemas.microsoft.com/office/drawing/2010/main" spid="_x0000_s2052"/>
            </a:ext>
            <a:ext uri="{FF2B5EF4-FFF2-40B4-BE49-F238E27FC236}">
              <a16:creationId xmlns:a16="http://schemas.microsoft.com/office/drawing/2014/main" id="{ED1B31B7-83D6-4DA6-B514-6EA0C4116A25}"/>
            </a:ext>
          </a:extLst>
        </xdr:cNvPr>
        <xdr:cNvSpPr/>
      </xdr:nvSpPr>
      <xdr:spPr bwMode="auto">
        <a:xfrm>
          <a:off x="646938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751</xdr:row>
      <xdr:rowOff>0</xdr:rowOff>
    </xdr:from>
    <xdr:ext cx="2529840" cy="195685"/>
    <xdr:sp macro="" textlink="">
      <xdr:nvSpPr>
        <xdr:cNvPr id="12568" name="Drop Down 4" hidden="1">
          <a:extLst>
            <a:ext uri="{63B3BB69-23CF-44E3-9099-C40C66FF867C}">
              <a14:compatExt xmlns:a14="http://schemas.microsoft.com/office/drawing/2010/main" spid="_x0000_s2052"/>
            </a:ext>
            <a:ext uri="{FF2B5EF4-FFF2-40B4-BE49-F238E27FC236}">
              <a16:creationId xmlns:a16="http://schemas.microsoft.com/office/drawing/2014/main" id="{B28C51F2-3965-464B-9DB8-058B767D3EE7}"/>
            </a:ext>
          </a:extLst>
        </xdr:cNvPr>
        <xdr:cNvSpPr/>
      </xdr:nvSpPr>
      <xdr:spPr bwMode="auto">
        <a:xfrm>
          <a:off x="615696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69" name="Drop Down 24" hidden="1">
          <a:extLst>
            <a:ext uri="{63B3BB69-23CF-44E3-9099-C40C66FF867C}">
              <a14:compatExt xmlns:a14="http://schemas.microsoft.com/office/drawing/2010/main" spid="_x0000_s2072"/>
            </a:ext>
            <a:ext uri="{FF2B5EF4-FFF2-40B4-BE49-F238E27FC236}">
              <a16:creationId xmlns:a16="http://schemas.microsoft.com/office/drawing/2014/main" id="{8A82A262-F649-4094-8337-1654BFF8B769}"/>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0" name="Drop Down 24" hidden="1">
          <a:extLst>
            <a:ext uri="{63B3BB69-23CF-44E3-9099-C40C66FF867C}">
              <a14:compatExt xmlns:a14="http://schemas.microsoft.com/office/drawing/2010/main" spid="_x0000_s2072"/>
            </a:ext>
            <a:ext uri="{FF2B5EF4-FFF2-40B4-BE49-F238E27FC236}">
              <a16:creationId xmlns:a16="http://schemas.microsoft.com/office/drawing/2014/main" id="{946C85E4-89D1-4EFD-835E-20F9FAC33DE9}"/>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1" name="Drop Down 24" hidden="1">
          <a:extLst>
            <a:ext uri="{63B3BB69-23CF-44E3-9099-C40C66FF867C}">
              <a14:compatExt xmlns:a14="http://schemas.microsoft.com/office/drawing/2010/main" spid="_x0000_s2072"/>
            </a:ext>
            <a:ext uri="{FF2B5EF4-FFF2-40B4-BE49-F238E27FC236}">
              <a16:creationId xmlns:a16="http://schemas.microsoft.com/office/drawing/2014/main" id="{1A742DA8-3405-49BA-A294-A37952ECEEB9}"/>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2" name="Drop Down 24" hidden="1">
          <a:extLst>
            <a:ext uri="{63B3BB69-23CF-44E3-9099-C40C66FF867C}">
              <a14:compatExt xmlns:a14="http://schemas.microsoft.com/office/drawing/2010/main" spid="_x0000_s2072"/>
            </a:ext>
            <a:ext uri="{FF2B5EF4-FFF2-40B4-BE49-F238E27FC236}">
              <a16:creationId xmlns:a16="http://schemas.microsoft.com/office/drawing/2014/main" id="{5014AF5F-C543-4972-BA12-6D3264405E0C}"/>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3" name="Drop Down 24" hidden="1">
          <a:extLst>
            <a:ext uri="{63B3BB69-23CF-44E3-9099-C40C66FF867C}">
              <a14:compatExt xmlns:a14="http://schemas.microsoft.com/office/drawing/2010/main" spid="_x0000_s2072"/>
            </a:ext>
            <a:ext uri="{FF2B5EF4-FFF2-40B4-BE49-F238E27FC236}">
              <a16:creationId xmlns:a16="http://schemas.microsoft.com/office/drawing/2014/main" id="{98A1F72F-C3AC-48DA-97F4-D2E39AA7A115}"/>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4" name="Drop Down 24" hidden="1">
          <a:extLst>
            <a:ext uri="{63B3BB69-23CF-44E3-9099-C40C66FF867C}">
              <a14:compatExt xmlns:a14="http://schemas.microsoft.com/office/drawing/2010/main" spid="_x0000_s2072"/>
            </a:ext>
            <a:ext uri="{FF2B5EF4-FFF2-40B4-BE49-F238E27FC236}">
              <a16:creationId xmlns:a16="http://schemas.microsoft.com/office/drawing/2014/main" id="{1AAFCAE9-C615-4096-8DEC-0C14C78A3F4F}"/>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5" name="Drop Down 24" hidden="1">
          <a:extLst>
            <a:ext uri="{63B3BB69-23CF-44E3-9099-C40C66FF867C}">
              <a14:compatExt xmlns:a14="http://schemas.microsoft.com/office/drawing/2010/main" spid="_x0000_s2072"/>
            </a:ext>
            <a:ext uri="{FF2B5EF4-FFF2-40B4-BE49-F238E27FC236}">
              <a16:creationId xmlns:a16="http://schemas.microsoft.com/office/drawing/2014/main" id="{5C02286F-2703-43A1-BE53-F7C30EF2A75F}"/>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6" name="Drop Down 24" hidden="1">
          <a:extLst>
            <a:ext uri="{63B3BB69-23CF-44E3-9099-C40C66FF867C}">
              <a14:compatExt xmlns:a14="http://schemas.microsoft.com/office/drawing/2010/main" spid="_x0000_s2072"/>
            </a:ext>
            <a:ext uri="{FF2B5EF4-FFF2-40B4-BE49-F238E27FC236}">
              <a16:creationId xmlns:a16="http://schemas.microsoft.com/office/drawing/2014/main" id="{E66B3ED9-2AAF-488C-A803-D80B75951B51}"/>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77" name="Drop Down 24" hidden="1">
          <a:extLst>
            <a:ext uri="{63B3BB69-23CF-44E3-9099-C40C66FF867C}">
              <a14:compatExt xmlns:a14="http://schemas.microsoft.com/office/drawing/2010/main" spid="_x0000_s2072"/>
            </a:ext>
            <a:ext uri="{FF2B5EF4-FFF2-40B4-BE49-F238E27FC236}">
              <a16:creationId xmlns:a16="http://schemas.microsoft.com/office/drawing/2014/main" id="{B135B9E5-2AD9-47D9-9B84-33FC56C11C7C}"/>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751</xdr:row>
      <xdr:rowOff>0</xdr:rowOff>
    </xdr:from>
    <xdr:ext cx="2529840" cy="195685"/>
    <xdr:sp macro="" textlink="">
      <xdr:nvSpPr>
        <xdr:cNvPr id="12578" name="Drop Down 4" hidden="1">
          <a:extLst>
            <a:ext uri="{63B3BB69-23CF-44E3-9099-C40C66FF867C}">
              <a14:compatExt xmlns:a14="http://schemas.microsoft.com/office/drawing/2010/main" spid="_x0000_s2052"/>
            </a:ext>
            <a:ext uri="{FF2B5EF4-FFF2-40B4-BE49-F238E27FC236}">
              <a16:creationId xmlns:a16="http://schemas.microsoft.com/office/drawing/2014/main" id="{499F2B10-A238-4917-A2F8-401D521B0DCE}"/>
            </a:ext>
          </a:extLst>
        </xdr:cNvPr>
        <xdr:cNvSpPr/>
      </xdr:nvSpPr>
      <xdr:spPr bwMode="auto">
        <a:xfrm>
          <a:off x="646938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751</xdr:row>
      <xdr:rowOff>0</xdr:rowOff>
    </xdr:from>
    <xdr:ext cx="1921468" cy="195685"/>
    <xdr:sp macro="" textlink="">
      <xdr:nvSpPr>
        <xdr:cNvPr id="12579" name="Drop Down 20" hidden="1">
          <a:extLst>
            <a:ext uri="{63B3BB69-23CF-44E3-9099-C40C66FF867C}">
              <a14:compatExt xmlns:a14="http://schemas.microsoft.com/office/drawing/2010/main" spid="_x0000_s2068"/>
            </a:ext>
            <a:ext uri="{FF2B5EF4-FFF2-40B4-BE49-F238E27FC236}">
              <a16:creationId xmlns:a16="http://schemas.microsoft.com/office/drawing/2014/main" id="{BDEC3270-C13E-4273-8190-4F4BD64A4610}"/>
            </a:ext>
          </a:extLst>
        </xdr:cNvPr>
        <xdr:cNvSpPr/>
      </xdr:nvSpPr>
      <xdr:spPr bwMode="auto">
        <a:xfrm>
          <a:off x="7094220" y="1187424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580" name="Drop Down 24" hidden="1">
          <a:extLst>
            <a:ext uri="{63B3BB69-23CF-44E3-9099-C40C66FF867C}">
              <a14:compatExt xmlns:a14="http://schemas.microsoft.com/office/drawing/2010/main" spid="_x0000_s2072"/>
            </a:ext>
            <a:ext uri="{FF2B5EF4-FFF2-40B4-BE49-F238E27FC236}">
              <a16:creationId xmlns:a16="http://schemas.microsoft.com/office/drawing/2014/main" id="{4B99BEBE-0C0A-4F97-B693-8E7650A548BB}"/>
            </a:ext>
          </a:extLst>
        </xdr:cNvPr>
        <xdr:cNvSpPr/>
      </xdr:nvSpPr>
      <xdr:spPr bwMode="auto">
        <a:xfrm>
          <a:off x="4617720" y="1187424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751</xdr:row>
      <xdr:rowOff>0</xdr:rowOff>
    </xdr:from>
    <xdr:ext cx="2529840" cy="195685"/>
    <xdr:sp macro="" textlink="">
      <xdr:nvSpPr>
        <xdr:cNvPr id="12581" name="Drop Down 4" hidden="1">
          <a:extLst>
            <a:ext uri="{63B3BB69-23CF-44E3-9099-C40C66FF867C}">
              <a14:compatExt xmlns:a14="http://schemas.microsoft.com/office/drawing/2010/main" spid="_x0000_s2052"/>
            </a:ext>
            <a:ext uri="{FF2B5EF4-FFF2-40B4-BE49-F238E27FC236}">
              <a16:creationId xmlns:a16="http://schemas.microsoft.com/office/drawing/2014/main" id="{5BDDA536-06E3-40E4-9DD6-5DDE5B563EA0}"/>
            </a:ext>
          </a:extLst>
        </xdr:cNvPr>
        <xdr:cNvSpPr/>
      </xdr:nvSpPr>
      <xdr:spPr bwMode="auto">
        <a:xfrm>
          <a:off x="646938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751</xdr:row>
      <xdr:rowOff>0</xdr:rowOff>
    </xdr:from>
    <xdr:ext cx="2529840" cy="195685"/>
    <xdr:sp macro="" textlink="">
      <xdr:nvSpPr>
        <xdr:cNvPr id="12582" name="Drop Down 4" hidden="1">
          <a:extLst>
            <a:ext uri="{63B3BB69-23CF-44E3-9099-C40C66FF867C}">
              <a14:compatExt xmlns:a14="http://schemas.microsoft.com/office/drawing/2010/main" spid="_x0000_s2052"/>
            </a:ext>
            <a:ext uri="{FF2B5EF4-FFF2-40B4-BE49-F238E27FC236}">
              <a16:creationId xmlns:a16="http://schemas.microsoft.com/office/drawing/2014/main" id="{E7112B33-4D0E-4177-ABD6-8CAA878C85FB}"/>
            </a:ext>
          </a:extLst>
        </xdr:cNvPr>
        <xdr:cNvSpPr/>
      </xdr:nvSpPr>
      <xdr:spPr bwMode="auto">
        <a:xfrm>
          <a:off x="615696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751</xdr:row>
      <xdr:rowOff>0</xdr:rowOff>
    </xdr:from>
    <xdr:ext cx="2529840" cy="195685"/>
    <xdr:sp macro="" textlink="">
      <xdr:nvSpPr>
        <xdr:cNvPr id="12583" name="Drop Down 4" hidden="1">
          <a:extLst>
            <a:ext uri="{63B3BB69-23CF-44E3-9099-C40C66FF867C}">
              <a14:compatExt xmlns:a14="http://schemas.microsoft.com/office/drawing/2010/main" spid="_x0000_s2052"/>
            </a:ext>
            <a:ext uri="{FF2B5EF4-FFF2-40B4-BE49-F238E27FC236}">
              <a16:creationId xmlns:a16="http://schemas.microsoft.com/office/drawing/2014/main" id="{C3B13F67-FEBA-4615-9381-662C837EFB78}"/>
            </a:ext>
          </a:extLst>
        </xdr:cNvPr>
        <xdr:cNvSpPr/>
      </xdr:nvSpPr>
      <xdr:spPr bwMode="auto">
        <a:xfrm>
          <a:off x="646938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751</xdr:row>
      <xdr:rowOff>0</xdr:rowOff>
    </xdr:from>
    <xdr:ext cx="2529840" cy="195685"/>
    <xdr:sp macro="" textlink="">
      <xdr:nvSpPr>
        <xdr:cNvPr id="12584" name="Drop Down 4" hidden="1">
          <a:extLst>
            <a:ext uri="{63B3BB69-23CF-44E3-9099-C40C66FF867C}">
              <a14:compatExt xmlns:a14="http://schemas.microsoft.com/office/drawing/2010/main" spid="_x0000_s2052"/>
            </a:ext>
            <a:ext uri="{FF2B5EF4-FFF2-40B4-BE49-F238E27FC236}">
              <a16:creationId xmlns:a16="http://schemas.microsoft.com/office/drawing/2014/main" id="{E312E18E-C3EF-4A09-85D9-5133C097BDF1}"/>
            </a:ext>
          </a:extLst>
        </xdr:cNvPr>
        <xdr:cNvSpPr/>
      </xdr:nvSpPr>
      <xdr:spPr bwMode="auto">
        <a:xfrm>
          <a:off x="6156960" y="1187424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85" name="Drop Down 24" hidden="1">
          <a:extLst>
            <a:ext uri="{63B3BB69-23CF-44E3-9099-C40C66FF867C}">
              <a14:compatExt xmlns:a14="http://schemas.microsoft.com/office/drawing/2010/main" spid="_x0000_s2072"/>
            </a:ext>
            <a:ext uri="{FF2B5EF4-FFF2-40B4-BE49-F238E27FC236}">
              <a16:creationId xmlns:a16="http://schemas.microsoft.com/office/drawing/2014/main" id="{0152E4AF-ED77-4FDC-ACE5-A06734AFACD2}"/>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86" name="Drop Down 24" hidden="1">
          <a:extLst>
            <a:ext uri="{63B3BB69-23CF-44E3-9099-C40C66FF867C}">
              <a14:compatExt xmlns:a14="http://schemas.microsoft.com/office/drawing/2010/main" spid="_x0000_s2072"/>
            </a:ext>
            <a:ext uri="{FF2B5EF4-FFF2-40B4-BE49-F238E27FC236}">
              <a16:creationId xmlns:a16="http://schemas.microsoft.com/office/drawing/2014/main" id="{B1A407B6-42BF-491C-B19E-FCD522C85467}"/>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87" name="Drop Down 24" hidden="1">
          <a:extLst>
            <a:ext uri="{63B3BB69-23CF-44E3-9099-C40C66FF867C}">
              <a14:compatExt xmlns:a14="http://schemas.microsoft.com/office/drawing/2010/main" spid="_x0000_s2072"/>
            </a:ext>
            <a:ext uri="{FF2B5EF4-FFF2-40B4-BE49-F238E27FC236}">
              <a16:creationId xmlns:a16="http://schemas.microsoft.com/office/drawing/2014/main" id="{5FBEC1A1-53C3-455B-BDD2-CBFBBEF28ED8}"/>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88" name="Drop Down 24" hidden="1">
          <a:extLst>
            <a:ext uri="{63B3BB69-23CF-44E3-9099-C40C66FF867C}">
              <a14:compatExt xmlns:a14="http://schemas.microsoft.com/office/drawing/2010/main" spid="_x0000_s2072"/>
            </a:ext>
            <a:ext uri="{FF2B5EF4-FFF2-40B4-BE49-F238E27FC236}">
              <a16:creationId xmlns:a16="http://schemas.microsoft.com/office/drawing/2014/main" id="{B4BF34DD-C856-4A2D-B2A6-DD363F08B336}"/>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89" name="Drop Down 24" hidden="1">
          <a:extLst>
            <a:ext uri="{63B3BB69-23CF-44E3-9099-C40C66FF867C}">
              <a14:compatExt xmlns:a14="http://schemas.microsoft.com/office/drawing/2010/main" spid="_x0000_s2072"/>
            </a:ext>
            <a:ext uri="{FF2B5EF4-FFF2-40B4-BE49-F238E27FC236}">
              <a16:creationId xmlns:a16="http://schemas.microsoft.com/office/drawing/2014/main" id="{FF350E32-D274-4844-9C20-AEBC269E3F48}"/>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90" name="Drop Down 24" hidden="1">
          <a:extLst>
            <a:ext uri="{63B3BB69-23CF-44E3-9099-C40C66FF867C}">
              <a14:compatExt xmlns:a14="http://schemas.microsoft.com/office/drawing/2010/main" spid="_x0000_s2072"/>
            </a:ext>
            <a:ext uri="{FF2B5EF4-FFF2-40B4-BE49-F238E27FC236}">
              <a16:creationId xmlns:a16="http://schemas.microsoft.com/office/drawing/2014/main" id="{DC10F95F-3E7B-4B06-952F-851B376A5B34}"/>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91" name="Drop Down 24" hidden="1">
          <a:extLst>
            <a:ext uri="{63B3BB69-23CF-44E3-9099-C40C66FF867C}">
              <a14:compatExt xmlns:a14="http://schemas.microsoft.com/office/drawing/2010/main" spid="_x0000_s2072"/>
            </a:ext>
            <a:ext uri="{FF2B5EF4-FFF2-40B4-BE49-F238E27FC236}">
              <a16:creationId xmlns:a16="http://schemas.microsoft.com/office/drawing/2014/main" id="{4A1B1305-7E85-4AFD-83BF-48EE72A86856}"/>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92" name="Drop Down 24" hidden="1">
          <a:extLst>
            <a:ext uri="{63B3BB69-23CF-44E3-9099-C40C66FF867C}">
              <a14:compatExt xmlns:a14="http://schemas.microsoft.com/office/drawing/2010/main" spid="_x0000_s2072"/>
            </a:ext>
            <a:ext uri="{FF2B5EF4-FFF2-40B4-BE49-F238E27FC236}">
              <a16:creationId xmlns:a16="http://schemas.microsoft.com/office/drawing/2014/main" id="{51E08B78-1EB3-4B21-ABD2-2D4F685AA947}"/>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93" name="Drop Down 24" hidden="1">
          <a:extLst>
            <a:ext uri="{63B3BB69-23CF-44E3-9099-C40C66FF867C}">
              <a14:compatExt xmlns:a14="http://schemas.microsoft.com/office/drawing/2010/main" spid="_x0000_s2072"/>
            </a:ext>
            <a:ext uri="{FF2B5EF4-FFF2-40B4-BE49-F238E27FC236}">
              <a16:creationId xmlns:a16="http://schemas.microsoft.com/office/drawing/2014/main" id="{522309B7-35EF-47DD-8CCC-6BE9916C582D}"/>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752</xdr:row>
      <xdr:rowOff>0</xdr:rowOff>
    </xdr:from>
    <xdr:ext cx="2529840" cy="195685"/>
    <xdr:sp macro="" textlink="">
      <xdr:nvSpPr>
        <xdr:cNvPr id="12594" name="Drop Down 4" hidden="1">
          <a:extLst>
            <a:ext uri="{63B3BB69-23CF-44E3-9099-C40C66FF867C}">
              <a14:compatExt xmlns:a14="http://schemas.microsoft.com/office/drawing/2010/main" spid="_x0000_s2052"/>
            </a:ext>
            <a:ext uri="{FF2B5EF4-FFF2-40B4-BE49-F238E27FC236}">
              <a16:creationId xmlns:a16="http://schemas.microsoft.com/office/drawing/2014/main" id="{876FBF88-0563-4CB2-8C29-99D3770173E3}"/>
            </a:ext>
          </a:extLst>
        </xdr:cNvPr>
        <xdr:cNvSpPr/>
      </xdr:nvSpPr>
      <xdr:spPr bwMode="auto">
        <a:xfrm>
          <a:off x="646938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752</xdr:row>
      <xdr:rowOff>0</xdr:rowOff>
    </xdr:from>
    <xdr:ext cx="1921468" cy="195685"/>
    <xdr:sp macro="" textlink="">
      <xdr:nvSpPr>
        <xdr:cNvPr id="12595" name="Drop Down 20" hidden="1">
          <a:extLst>
            <a:ext uri="{63B3BB69-23CF-44E3-9099-C40C66FF867C}">
              <a14:compatExt xmlns:a14="http://schemas.microsoft.com/office/drawing/2010/main" spid="_x0000_s2068"/>
            </a:ext>
            <a:ext uri="{FF2B5EF4-FFF2-40B4-BE49-F238E27FC236}">
              <a16:creationId xmlns:a16="http://schemas.microsoft.com/office/drawing/2014/main" id="{E057042F-63A3-4B33-866A-B7A7F3A8DDC7}"/>
            </a:ext>
          </a:extLst>
        </xdr:cNvPr>
        <xdr:cNvSpPr/>
      </xdr:nvSpPr>
      <xdr:spPr bwMode="auto">
        <a:xfrm>
          <a:off x="7094220" y="1189405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596" name="Drop Down 24" hidden="1">
          <a:extLst>
            <a:ext uri="{63B3BB69-23CF-44E3-9099-C40C66FF867C}">
              <a14:compatExt xmlns:a14="http://schemas.microsoft.com/office/drawing/2010/main" spid="_x0000_s2072"/>
            </a:ext>
            <a:ext uri="{FF2B5EF4-FFF2-40B4-BE49-F238E27FC236}">
              <a16:creationId xmlns:a16="http://schemas.microsoft.com/office/drawing/2014/main" id="{2360724F-8EDF-4F71-9D9B-3D1AAB5C9920}"/>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752</xdr:row>
      <xdr:rowOff>0</xdr:rowOff>
    </xdr:from>
    <xdr:ext cx="2529840" cy="195685"/>
    <xdr:sp macro="" textlink="">
      <xdr:nvSpPr>
        <xdr:cNvPr id="12597" name="Drop Down 4" hidden="1">
          <a:extLst>
            <a:ext uri="{63B3BB69-23CF-44E3-9099-C40C66FF867C}">
              <a14:compatExt xmlns:a14="http://schemas.microsoft.com/office/drawing/2010/main" spid="_x0000_s2052"/>
            </a:ext>
            <a:ext uri="{FF2B5EF4-FFF2-40B4-BE49-F238E27FC236}">
              <a16:creationId xmlns:a16="http://schemas.microsoft.com/office/drawing/2014/main" id="{E7A1CFFD-AFC2-4793-9862-30EF2F07C1DE}"/>
            </a:ext>
          </a:extLst>
        </xdr:cNvPr>
        <xdr:cNvSpPr/>
      </xdr:nvSpPr>
      <xdr:spPr bwMode="auto">
        <a:xfrm>
          <a:off x="646938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752</xdr:row>
      <xdr:rowOff>0</xdr:rowOff>
    </xdr:from>
    <xdr:ext cx="2529840" cy="195685"/>
    <xdr:sp macro="" textlink="">
      <xdr:nvSpPr>
        <xdr:cNvPr id="12598" name="Drop Down 4" hidden="1">
          <a:extLst>
            <a:ext uri="{63B3BB69-23CF-44E3-9099-C40C66FF867C}">
              <a14:compatExt xmlns:a14="http://schemas.microsoft.com/office/drawing/2010/main" spid="_x0000_s2052"/>
            </a:ext>
            <a:ext uri="{FF2B5EF4-FFF2-40B4-BE49-F238E27FC236}">
              <a16:creationId xmlns:a16="http://schemas.microsoft.com/office/drawing/2014/main" id="{A7009448-AA8D-4592-A348-609B1E184022}"/>
            </a:ext>
          </a:extLst>
        </xdr:cNvPr>
        <xdr:cNvSpPr/>
      </xdr:nvSpPr>
      <xdr:spPr bwMode="auto">
        <a:xfrm>
          <a:off x="615696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752</xdr:row>
      <xdr:rowOff>0</xdr:rowOff>
    </xdr:from>
    <xdr:ext cx="2529840" cy="195685"/>
    <xdr:sp macro="" textlink="">
      <xdr:nvSpPr>
        <xdr:cNvPr id="12599" name="Drop Down 4" hidden="1">
          <a:extLst>
            <a:ext uri="{63B3BB69-23CF-44E3-9099-C40C66FF867C}">
              <a14:compatExt xmlns:a14="http://schemas.microsoft.com/office/drawing/2010/main" spid="_x0000_s2052"/>
            </a:ext>
            <a:ext uri="{FF2B5EF4-FFF2-40B4-BE49-F238E27FC236}">
              <a16:creationId xmlns:a16="http://schemas.microsoft.com/office/drawing/2014/main" id="{4985AF42-6CEA-4C79-B336-05A4E3B4EAA5}"/>
            </a:ext>
          </a:extLst>
        </xdr:cNvPr>
        <xdr:cNvSpPr/>
      </xdr:nvSpPr>
      <xdr:spPr bwMode="auto">
        <a:xfrm>
          <a:off x="646938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752</xdr:row>
      <xdr:rowOff>0</xdr:rowOff>
    </xdr:from>
    <xdr:ext cx="2529840" cy="195685"/>
    <xdr:sp macro="" textlink="">
      <xdr:nvSpPr>
        <xdr:cNvPr id="12600" name="Drop Down 4" hidden="1">
          <a:extLst>
            <a:ext uri="{63B3BB69-23CF-44E3-9099-C40C66FF867C}">
              <a14:compatExt xmlns:a14="http://schemas.microsoft.com/office/drawing/2010/main" spid="_x0000_s2052"/>
            </a:ext>
            <a:ext uri="{FF2B5EF4-FFF2-40B4-BE49-F238E27FC236}">
              <a16:creationId xmlns:a16="http://schemas.microsoft.com/office/drawing/2014/main" id="{6A381526-8E5C-4A87-8822-083133E92448}"/>
            </a:ext>
          </a:extLst>
        </xdr:cNvPr>
        <xdr:cNvSpPr/>
      </xdr:nvSpPr>
      <xdr:spPr bwMode="auto">
        <a:xfrm>
          <a:off x="615696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1" name="Drop Down 24" hidden="1">
          <a:extLst>
            <a:ext uri="{63B3BB69-23CF-44E3-9099-C40C66FF867C}">
              <a14:compatExt xmlns:a14="http://schemas.microsoft.com/office/drawing/2010/main" spid="_x0000_s2072"/>
            </a:ext>
            <a:ext uri="{FF2B5EF4-FFF2-40B4-BE49-F238E27FC236}">
              <a16:creationId xmlns:a16="http://schemas.microsoft.com/office/drawing/2014/main" id="{C979CCC1-6F72-46FC-BE46-9430C5D5F258}"/>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2" name="Drop Down 24" hidden="1">
          <a:extLst>
            <a:ext uri="{63B3BB69-23CF-44E3-9099-C40C66FF867C}">
              <a14:compatExt xmlns:a14="http://schemas.microsoft.com/office/drawing/2010/main" spid="_x0000_s2072"/>
            </a:ext>
            <a:ext uri="{FF2B5EF4-FFF2-40B4-BE49-F238E27FC236}">
              <a16:creationId xmlns:a16="http://schemas.microsoft.com/office/drawing/2014/main" id="{B7E20E96-34FB-48C9-8EB6-14F22B4F11A7}"/>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3" name="Drop Down 24" hidden="1">
          <a:extLst>
            <a:ext uri="{63B3BB69-23CF-44E3-9099-C40C66FF867C}">
              <a14:compatExt xmlns:a14="http://schemas.microsoft.com/office/drawing/2010/main" spid="_x0000_s2072"/>
            </a:ext>
            <a:ext uri="{FF2B5EF4-FFF2-40B4-BE49-F238E27FC236}">
              <a16:creationId xmlns:a16="http://schemas.microsoft.com/office/drawing/2014/main" id="{3211ACAB-8461-4669-9AD3-A1AF66BBB367}"/>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4" name="Drop Down 24" hidden="1">
          <a:extLst>
            <a:ext uri="{63B3BB69-23CF-44E3-9099-C40C66FF867C}">
              <a14:compatExt xmlns:a14="http://schemas.microsoft.com/office/drawing/2010/main" spid="_x0000_s2072"/>
            </a:ext>
            <a:ext uri="{FF2B5EF4-FFF2-40B4-BE49-F238E27FC236}">
              <a16:creationId xmlns:a16="http://schemas.microsoft.com/office/drawing/2014/main" id="{E4743D43-43DE-43A3-82F3-52B28D5B2D84}"/>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5" name="Drop Down 24" hidden="1">
          <a:extLst>
            <a:ext uri="{63B3BB69-23CF-44E3-9099-C40C66FF867C}">
              <a14:compatExt xmlns:a14="http://schemas.microsoft.com/office/drawing/2010/main" spid="_x0000_s2072"/>
            </a:ext>
            <a:ext uri="{FF2B5EF4-FFF2-40B4-BE49-F238E27FC236}">
              <a16:creationId xmlns:a16="http://schemas.microsoft.com/office/drawing/2014/main" id="{6F9C4272-022F-411B-8568-89F5BBFB0C7C}"/>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6" name="Drop Down 24" hidden="1">
          <a:extLst>
            <a:ext uri="{63B3BB69-23CF-44E3-9099-C40C66FF867C}">
              <a14:compatExt xmlns:a14="http://schemas.microsoft.com/office/drawing/2010/main" spid="_x0000_s2072"/>
            </a:ext>
            <a:ext uri="{FF2B5EF4-FFF2-40B4-BE49-F238E27FC236}">
              <a16:creationId xmlns:a16="http://schemas.microsoft.com/office/drawing/2014/main" id="{01C9E978-14EF-41D3-B0D0-6409989239A1}"/>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7" name="Drop Down 24" hidden="1">
          <a:extLst>
            <a:ext uri="{63B3BB69-23CF-44E3-9099-C40C66FF867C}">
              <a14:compatExt xmlns:a14="http://schemas.microsoft.com/office/drawing/2010/main" spid="_x0000_s2072"/>
            </a:ext>
            <a:ext uri="{FF2B5EF4-FFF2-40B4-BE49-F238E27FC236}">
              <a16:creationId xmlns:a16="http://schemas.microsoft.com/office/drawing/2014/main" id="{DEFE64D5-C653-44C8-B65B-64093BDCD46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8" name="Drop Down 24" hidden="1">
          <a:extLst>
            <a:ext uri="{63B3BB69-23CF-44E3-9099-C40C66FF867C}">
              <a14:compatExt xmlns:a14="http://schemas.microsoft.com/office/drawing/2010/main" spid="_x0000_s2072"/>
            </a:ext>
            <a:ext uri="{FF2B5EF4-FFF2-40B4-BE49-F238E27FC236}">
              <a16:creationId xmlns:a16="http://schemas.microsoft.com/office/drawing/2014/main" id="{E20E3DAC-94AC-4617-867A-C90C248E7D42}"/>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09" name="Drop Down 24" hidden="1">
          <a:extLst>
            <a:ext uri="{63B3BB69-23CF-44E3-9099-C40C66FF867C}">
              <a14:compatExt xmlns:a14="http://schemas.microsoft.com/office/drawing/2010/main" spid="_x0000_s2072"/>
            </a:ext>
            <a:ext uri="{FF2B5EF4-FFF2-40B4-BE49-F238E27FC236}">
              <a16:creationId xmlns:a16="http://schemas.microsoft.com/office/drawing/2014/main" id="{61ED4909-6184-4A7E-A8BC-922B6C9D4802}"/>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752</xdr:row>
      <xdr:rowOff>0</xdr:rowOff>
    </xdr:from>
    <xdr:ext cx="2529840" cy="195685"/>
    <xdr:sp macro="" textlink="">
      <xdr:nvSpPr>
        <xdr:cNvPr id="12610" name="Drop Down 4" hidden="1">
          <a:extLst>
            <a:ext uri="{63B3BB69-23CF-44E3-9099-C40C66FF867C}">
              <a14:compatExt xmlns:a14="http://schemas.microsoft.com/office/drawing/2010/main" spid="_x0000_s2052"/>
            </a:ext>
            <a:ext uri="{FF2B5EF4-FFF2-40B4-BE49-F238E27FC236}">
              <a16:creationId xmlns:a16="http://schemas.microsoft.com/office/drawing/2014/main" id="{86687CFF-F3E9-4C2C-A58D-53170B9DBCF9}"/>
            </a:ext>
          </a:extLst>
        </xdr:cNvPr>
        <xdr:cNvSpPr/>
      </xdr:nvSpPr>
      <xdr:spPr bwMode="auto">
        <a:xfrm>
          <a:off x="646938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752</xdr:row>
      <xdr:rowOff>0</xdr:rowOff>
    </xdr:from>
    <xdr:ext cx="1921468" cy="195685"/>
    <xdr:sp macro="" textlink="">
      <xdr:nvSpPr>
        <xdr:cNvPr id="12611" name="Drop Down 20" hidden="1">
          <a:extLst>
            <a:ext uri="{63B3BB69-23CF-44E3-9099-C40C66FF867C}">
              <a14:compatExt xmlns:a14="http://schemas.microsoft.com/office/drawing/2010/main" spid="_x0000_s2068"/>
            </a:ext>
            <a:ext uri="{FF2B5EF4-FFF2-40B4-BE49-F238E27FC236}">
              <a16:creationId xmlns:a16="http://schemas.microsoft.com/office/drawing/2014/main" id="{5E424376-B3A2-4EA2-AFD6-438DE22E54D2}"/>
            </a:ext>
          </a:extLst>
        </xdr:cNvPr>
        <xdr:cNvSpPr/>
      </xdr:nvSpPr>
      <xdr:spPr bwMode="auto">
        <a:xfrm>
          <a:off x="7094220" y="11894058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612" name="Drop Down 24" hidden="1">
          <a:extLst>
            <a:ext uri="{63B3BB69-23CF-44E3-9099-C40C66FF867C}">
              <a14:compatExt xmlns:a14="http://schemas.microsoft.com/office/drawing/2010/main" spid="_x0000_s2072"/>
            </a:ext>
            <a:ext uri="{FF2B5EF4-FFF2-40B4-BE49-F238E27FC236}">
              <a16:creationId xmlns:a16="http://schemas.microsoft.com/office/drawing/2014/main" id="{8EC4EF85-B275-433B-850E-8E574049EA7D}"/>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752</xdr:row>
      <xdr:rowOff>0</xdr:rowOff>
    </xdr:from>
    <xdr:ext cx="2529840" cy="195685"/>
    <xdr:sp macro="" textlink="">
      <xdr:nvSpPr>
        <xdr:cNvPr id="12613" name="Drop Down 4" hidden="1">
          <a:extLst>
            <a:ext uri="{63B3BB69-23CF-44E3-9099-C40C66FF867C}">
              <a14:compatExt xmlns:a14="http://schemas.microsoft.com/office/drawing/2010/main" spid="_x0000_s2052"/>
            </a:ext>
            <a:ext uri="{FF2B5EF4-FFF2-40B4-BE49-F238E27FC236}">
              <a16:creationId xmlns:a16="http://schemas.microsoft.com/office/drawing/2014/main" id="{518CD2F7-DADA-410C-9B88-2A263DCF2CDE}"/>
            </a:ext>
          </a:extLst>
        </xdr:cNvPr>
        <xdr:cNvSpPr/>
      </xdr:nvSpPr>
      <xdr:spPr bwMode="auto">
        <a:xfrm>
          <a:off x="646938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752</xdr:row>
      <xdr:rowOff>0</xdr:rowOff>
    </xdr:from>
    <xdr:ext cx="2529840" cy="195685"/>
    <xdr:sp macro="" textlink="">
      <xdr:nvSpPr>
        <xdr:cNvPr id="12614" name="Drop Down 4" hidden="1">
          <a:extLst>
            <a:ext uri="{63B3BB69-23CF-44E3-9099-C40C66FF867C}">
              <a14:compatExt xmlns:a14="http://schemas.microsoft.com/office/drawing/2010/main" spid="_x0000_s2052"/>
            </a:ext>
            <a:ext uri="{FF2B5EF4-FFF2-40B4-BE49-F238E27FC236}">
              <a16:creationId xmlns:a16="http://schemas.microsoft.com/office/drawing/2014/main" id="{9BB0FD76-156D-43FA-83E2-A93541744023}"/>
            </a:ext>
          </a:extLst>
        </xdr:cNvPr>
        <xdr:cNvSpPr/>
      </xdr:nvSpPr>
      <xdr:spPr bwMode="auto">
        <a:xfrm>
          <a:off x="615696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752</xdr:row>
      <xdr:rowOff>0</xdr:rowOff>
    </xdr:from>
    <xdr:ext cx="2529840" cy="195685"/>
    <xdr:sp macro="" textlink="">
      <xdr:nvSpPr>
        <xdr:cNvPr id="12615" name="Drop Down 4" hidden="1">
          <a:extLst>
            <a:ext uri="{63B3BB69-23CF-44E3-9099-C40C66FF867C}">
              <a14:compatExt xmlns:a14="http://schemas.microsoft.com/office/drawing/2010/main" spid="_x0000_s2052"/>
            </a:ext>
            <a:ext uri="{FF2B5EF4-FFF2-40B4-BE49-F238E27FC236}">
              <a16:creationId xmlns:a16="http://schemas.microsoft.com/office/drawing/2014/main" id="{665698A4-8388-4B26-91F2-1EA4B6C4C93D}"/>
            </a:ext>
          </a:extLst>
        </xdr:cNvPr>
        <xdr:cNvSpPr/>
      </xdr:nvSpPr>
      <xdr:spPr bwMode="auto">
        <a:xfrm>
          <a:off x="646938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752</xdr:row>
      <xdr:rowOff>0</xdr:rowOff>
    </xdr:from>
    <xdr:ext cx="2529840" cy="195685"/>
    <xdr:sp macro="" textlink="">
      <xdr:nvSpPr>
        <xdr:cNvPr id="12616" name="Drop Down 4" hidden="1">
          <a:extLst>
            <a:ext uri="{63B3BB69-23CF-44E3-9099-C40C66FF867C}">
              <a14:compatExt xmlns:a14="http://schemas.microsoft.com/office/drawing/2010/main" spid="_x0000_s2052"/>
            </a:ext>
            <a:ext uri="{FF2B5EF4-FFF2-40B4-BE49-F238E27FC236}">
              <a16:creationId xmlns:a16="http://schemas.microsoft.com/office/drawing/2014/main" id="{8C2B3E86-6C86-48F0-926D-84A557C52763}"/>
            </a:ext>
          </a:extLst>
        </xdr:cNvPr>
        <xdr:cNvSpPr/>
      </xdr:nvSpPr>
      <xdr:spPr bwMode="auto">
        <a:xfrm>
          <a:off x="6156960" y="11894058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17" name="Drop Down 24" hidden="1">
          <a:extLst>
            <a:ext uri="{63B3BB69-23CF-44E3-9099-C40C66FF867C}">
              <a14:compatExt xmlns:a14="http://schemas.microsoft.com/office/drawing/2010/main" spid="_x0000_s2072"/>
            </a:ext>
            <a:ext uri="{FF2B5EF4-FFF2-40B4-BE49-F238E27FC236}">
              <a16:creationId xmlns:a16="http://schemas.microsoft.com/office/drawing/2014/main" id="{C9E59915-8C61-4180-87C9-EF20924A9EFB}"/>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18" name="Drop Down 24" hidden="1">
          <a:extLst>
            <a:ext uri="{63B3BB69-23CF-44E3-9099-C40C66FF867C}">
              <a14:compatExt xmlns:a14="http://schemas.microsoft.com/office/drawing/2010/main" spid="_x0000_s2072"/>
            </a:ext>
            <a:ext uri="{FF2B5EF4-FFF2-40B4-BE49-F238E27FC236}">
              <a16:creationId xmlns:a16="http://schemas.microsoft.com/office/drawing/2014/main" id="{8940443F-ED1D-4DE2-A6A3-CE4D2CB180D2}"/>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19" name="Drop Down 24" hidden="1">
          <a:extLst>
            <a:ext uri="{63B3BB69-23CF-44E3-9099-C40C66FF867C}">
              <a14:compatExt xmlns:a14="http://schemas.microsoft.com/office/drawing/2010/main" spid="_x0000_s2072"/>
            </a:ext>
            <a:ext uri="{FF2B5EF4-FFF2-40B4-BE49-F238E27FC236}">
              <a16:creationId xmlns:a16="http://schemas.microsoft.com/office/drawing/2014/main" id="{489671B3-CEA7-41BE-A26F-0BE652544F3A}"/>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20" name="Drop Down 24" hidden="1">
          <a:extLst>
            <a:ext uri="{63B3BB69-23CF-44E3-9099-C40C66FF867C}">
              <a14:compatExt xmlns:a14="http://schemas.microsoft.com/office/drawing/2010/main" spid="_x0000_s2072"/>
            </a:ext>
            <a:ext uri="{FF2B5EF4-FFF2-40B4-BE49-F238E27FC236}">
              <a16:creationId xmlns:a16="http://schemas.microsoft.com/office/drawing/2014/main" id="{6DC87F74-CF44-41D7-865F-82391B01E379}"/>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21" name="Drop Down 24" hidden="1">
          <a:extLst>
            <a:ext uri="{63B3BB69-23CF-44E3-9099-C40C66FF867C}">
              <a14:compatExt xmlns:a14="http://schemas.microsoft.com/office/drawing/2010/main" spid="_x0000_s2072"/>
            </a:ext>
            <a:ext uri="{FF2B5EF4-FFF2-40B4-BE49-F238E27FC236}">
              <a16:creationId xmlns:a16="http://schemas.microsoft.com/office/drawing/2014/main" id="{D6083E01-C355-4EA7-A750-1EFD64A94FCA}"/>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22" name="Drop Down 24" hidden="1">
          <a:extLst>
            <a:ext uri="{63B3BB69-23CF-44E3-9099-C40C66FF867C}">
              <a14:compatExt xmlns:a14="http://schemas.microsoft.com/office/drawing/2010/main" spid="_x0000_s2072"/>
            </a:ext>
            <a:ext uri="{FF2B5EF4-FFF2-40B4-BE49-F238E27FC236}">
              <a16:creationId xmlns:a16="http://schemas.microsoft.com/office/drawing/2014/main" id="{6FF5809B-92EF-4698-BA16-0AB30FE28B1E}"/>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23" name="Drop Down 24" hidden="1">
          <a:extLst>
            <a:ext uri="{63B3BB69-23CF-44E3-9099-C40C66FF867C}">
              <a14:compatExt xmlns:a14="http://schemas.microsoft.com/office/drawing/2010/main" spid="_x0000_s2072"/>
            </a:ext>
            <a:ext uri="{FF2B5EF4-FFF2-40B4-BE49-F238E27FC236}">
              <a16:creationId xmlns:a16="http://schemas.microsoft.com/office/drawing/2014/main" id="{A4205177-B4B6-48B9-830A-C908D877DB90}"/>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24" name="Drop Down 24" hidden="1">
          <a:extLst>
            <a:ext uri="{63B3BB69-23CF-44E3-9099-C40C66FF867C}">
              <a14:compatExt xmlns:a14="http://schemas.microsoft.com/office/drawing/2010/main" spid="_x0000_s2072"/>
            </a:ext>
            <a:ext uri="{FF2B5EF4-FFF2-40B4-BE49-F238E27FC236}">
              <a16:creationId xmlns:a16="http://schemas.microsoft.com/office/drawing/2014/main" id="{4786F92D-A42E-4300-B09A-0BBEC672E9C1}"/>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25" name="Drop Down 24" hidden="1">
          <a:extLst>
            <a:ext uri="{63B3BB69-23CF-44E3-9099-C40C66FF867C}">
              <a14:compatExt xmlns:a14="http://schemas.microsoft.com/office/drawing/2010/main" spid="_x0000_s2072"/>
            </a:ext>
            <a:ext uri="{FF2B5EF4-FFF2-40B4-BE49-F238E27FC236}">
              <a16:creationId xmlns:a16="http://schemas.microsoft.com/office/drawing/2014/main" id="{F6F4D1AF-5EBF-46C8-8B7C-FF8DA892D317}"/>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754</xdr:row>
      <xdr:rowOff>0</xdr:rowOff>
    </xdr:from>
    <xdr:ext cx="2529840" cy="195685"/>
    <xdr:sp macro="" textlink="">
      <xdr:nvSpPr>
        <xdr:cNvPr id="12626" name="Drop Down 4" hidden="1">
          <a:extLst>
            <a:ext uri="{63B3BB69-23CF-44E3-9099-C40C66FF867C}">
              <a14:compatExt xmlns:a14="http://schemas.microsoft.com/office/drawing/2010/main" spid="_x0000_s2052"/>
            </a:ext>
            <a:ext uri="{FF2B5EF4-FFF2-40B4-BE49-F238E27FC236}">
              <a16:creationId xmlns:a16="http://schemas.microsoft.com/office/drawing/2014/main" id="{1B5A0569-6FB6-4161-8A57-DC6E0D84A488}"/>
            </a:ext>
          </a:extLst>
        </xdr:cNvPr>
        <xdr:cNvSpPr/>
      </xdr:nvSpPr>
      <xdr:spPr bwMode="auto">
        <a:xfrm>
          <a:off x="646938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754</xdr:row>
      <xdr:rowOff>0</xdr:rowOff>
    </xdr:from>
    <xdr:ext cx="1921468" cy="195685"/>
    <xdr:sp macro="" textlink="">
      <xdr:nvSpPr>
        <xdr:cNvPr id="12627" name="Drop Down 20" hidden="1">
          <a:extLst>
            <a:ext uri="{63B3BB69-23CF-44E3-9099-C40C66FF867C}">
              <a14:compatExt xmlns:a14="http://schemas.microsoft.com/office/drawing/2010/main" spid="_x0000_s2068"/>
            </a:ext>
            <a:ext uri="{FF2B5EF4-FFF2-40B4-BE49-F238E27FC236}">
              <a16:creationId xmlns:a16="http://schemas.microsoft.com/office/drawing/2014/main" id="{E930F880-52D7-4F2B-9635-26CFB35CD99E}"/>
            </a:ext>
          </a:extLst>
        </xdr:cNvPr>
        <xdr:cNvSpPr/>
      </xdr:nvSpPr>
      <xdr:spPr bwMode="auto">
        <a:xfrm>
          <a:off x="7094220" y="119214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28" name="Drop Down 24" hidden="1">
          <a:extLst>
            <a:ext uri="{63B3BB69-23CF-44E3-9099-C40C66FF867C}">
              <a14:compatExt xmlns:a14="http://schemas.microsoft.com/office/drawing/2010/main" spid="_x0000_s2072"/>
            </a:ext>
            <a:ext uri="{FF2B5EF4-FFF2-40B4-BE49-F238E27FC236}">
              <a16:creationId xmlns:a16="http://schemas.microsoft.com/office/drawing/2014/main" id="{2D8845B3-82F0-4691-8EC9-75567453FDC6}"/>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754</xdr:row>
      <xdr:rowOff>0</xdr:rowOff>
    </xdr:from>
    <xdr:ext cx="2529840" cy="195685"/>
    <xdr:sp macro="" textlink="">
      <xdr:nvSpPr>
        <xdr:cNvPr id="12629" name="Drop Down 4" hidden="1">
          <a:extLst>
            <a:ext uri="{63B3BB69-23CF-44E3-9099-C40C66FF867C}">
              <a14:compatExt xmlns:a14="http://schemas.microsoft.com/office/drawing/2010/main" spid="_x0000_s2052"/>
            </a:ext>
            <a:ext uri="{FF2B5EF4-FFF2-40B4-BE49-F238E27FC236}">
              <a16:creationId xmlns:a16="http://schemas.microsoft.com/office/drawing/2014/main" id="{0283EB2C-233C-4429-B651-6A6D746D71FC}"/>
            </a:ext>
          </a:extLst>
        </xdr:cNvPr>
        <xdr:cNvSpPr/>
      </xdr:nvSpPr>
      <xdr:spPr bwMode="auto">
        <a:xfrm>
          <a:off x="646938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754</xdr:row>
      <xdr:rowOff>0</xdr:rowOff>
    </xdr:from>
    <xdr:ext cx="2529840" cy="195685"/>
    <xdr:sp macro="" textlink="">
      <xdr:nvSpPr>
        <xdr:cNvPr id="12630" name="Drop Down 4" hidden="1">
          <a:extLst>
            <a:ext uri="{63B3BB69-23CF-44E3-9099-C40C66FF867C}">
              <a14:compatExt xmlns:a14="http://schemas.microsoft.com/office/drawing/2010/main" spid="_x0000_s2052"/>
            </a:ext>
            <a:ext uri="{FF2B5EF4-FFF2-40B4-BE49-F238E27FC236}">
              <a16:creationId xmlns:a16="http://schemas.microsoft.com/office/drawing/2014/main" id="{2F5FF409-B787-4B5A-B521-14115D99973E}"/>
            </a:ext>
          </a:extLst>
        </xdr:cNvPr>
        <xdr:cNvSpPr/>
      </xdr:nvSpPr>
      <xdr:spPr bwMode="auto">
        <a:xfrm>
          <a:off x="615696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754</xdr:row>
      <xdr:rowOff>0</xdr:rowOff>
    </xdr:from>
    <xdr:ext cx="2529840" cy="195685"/>
    <xdr:sp macro="" textlink="">
      <xdr:nvSpPr>
        <xdr:cNvPr id="12631" name="Drop Down 4" hidden="1">
          <a:extLst>
            <a:ext uri="{63B3BB69-23CF-44E3-9099-C40C66FF867C}">
              <a14:compatExt xmlns:a14="http://schemas.microsoft.com/office/drawing/2010/main" spid="_x0000_s2052"/>
            </a:ext>
            <a:ext uri="{FF2B5EF4-FFF2-40B4-BE49-F238E27FC236}">
              <a16:creationId xmlns:a16="http://schemas.microsoft.com/office/drawing/2014/main" id="{561AD923-B730-4E37-9AF2-6AAD59A5F2D9}"/>
            </a:ext>
          </a:extLst>
        </xdr:cNvPr>
        <xdr:cNvSpPr/>
      </xdr:nvSpPr>
      <xdr:spPr bwMode="auto">
        <a:xfrm>
          <a:off x="646938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754</xdr:row>
      <xdr:rowOff>0</xdr:rowOff>
    </xdr:from>
    <xdr:ext cx="2529840" cy="195685"/>
    <xdr:sp macro="" textlink="">
      <xdr:nvSpPr>
        <xdr:cNvPr id="12632" name="Drop Down 4" hidden="1">
          <a:extLst>
            <a:ext uri="{63B3BB69-23CF-44E3-9099-C40C66FF867C}">
              <a14:compatExt xmlns:a14="http://schemas.microsoft.com/office/drawing/2010/main" spid="_x0000_s2052"/>
            </a:ext>
            <a:ext uri="{FF2B5EF4-FFF2-40B4-BE49-F238E27FC236}">
              <a16:creationId xmlns:a16="http://schemas.microsoft.com/office/drawing/2014/main" id="{A41F5DFA-9894-4828-8549-300C65ABB806}"/>
            </a:ext>
          </a:extLst>
        </xdr:cNvPr>
        <xdr:cNvSpPr/>
      </xdr:nvSpPr>
      <xdr:spPr bwMode="auto">
        <a:xfrm>
          <a:off x="615696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33" name="Drop Down 24" hidden="1">
          <a:extLst>
            <a:ext uri="{63B3BB69-23CF-44E3-9099-C40C66FF867C}">
              <a14:compatExt xmlns:a14="http://schemas.microsoft.com/office/drawing/2010/main" spid="_x0000_s2072"/>
            </a:ext>
            <a:ext uri="{FF2B5EF4-FFF2-40B4-BE49-F238E27FC236}">
              <a16:creationId xmlns:a16="http://schemas.microsoft.com/office/drawing/2014/main" id="{0F860228-D59D-486F-843E-37BF9928BC3D}"/>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34" name="Drop Down 24" hidden="1">
          <a:extLst>
            <a:ext uri="{63B3BB69-23CF-44E3-9099-C40C66FF867C}">
              <a14:compatExt xmlns:a14="http://schemas.microsoft.com/office/drawing/2010/main" spid="_x0000_s2072"/>
            </a:ext>
            <a:ext uri="{FF2B5EF4-FFF2-40B4-BE49-F238E27FC236}">
              <a16:creationId xmlns:a16="http://schemas.microsoft.com/office/drawing/2014/main" id="{C8D57F52-2D9F-49AC-A4E4-1E028CA04810}"/>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35" name="Drop Down 24" hidden="1">
          <a:extLst>
            <a:ext uri="{63B3BB69-23CF-44E3-9099-C40C66FF867C}">
              <a14:compatExt xmlns:a14="http://schemas.microsoft.com/office/drawing/2010/main" spid="_x0000_s2072"/>
            </a:ext>
            <a:ext uri="{FF2B5EF4-FFF2-40B4-BE49-F238E27FC236}">
              <a16:creationId xmlns:a16="http://schemas.microsoft.com/office/drawing/2014/main" id="{2C0A4F2E-BA75-49CA-9DD6-252FBD2D48EB}"/>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36" name="Drop Down 24" hidden="1">
          <a:extLst>
            <a:ext uri="{63B3BB69-23CF-44E3-9099-C40C66FF867C}">
              <a14:compatExt xmlns:a14="http://schemas.microsoft.com/office/drawing/2010/main" spid="_x0000_s2072"/>
            </a:ext>
            <a:ext uri="{FF2B5EF4-FFF2-40B4-BE49-F238E27FC236}">
              <a16:creationId xmlns:a16="http://schemas.microsoft.com/office/drawing/2014/main" id="{D17FDADE-C40C-4238-818A-1C15223A0D64}"/>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37" name="Drop Down 24" hidden="1">
          <a:extLst>
            <a:ext uri="{63B3BB69-23CF-44E3-9099-C40C66FF867C}">
              <a14:compatExt xmlns:a14="http://schemas.microsoft.com/office/drawing/2010/main" spid="_x0000_s2072"/>
            </a:ext>
            <a:ext uri="{FF2B5EF4-FFF2-40B4-BE49-F238E27FC236}">
              <a16:creationId xmlns:a16="http://schemas.microsoft.com/office/drawing/2014/main" id="{7E2028EC-7D80-4F05-97D7-4FD9703DE990}"/>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38" name="Drop Down 24" hidden="1">
          <a:extLst>
            <a:ext uri="{63B3BB69-23CF-44E3-9099-C40C66FF867C}">
              <a14:compatExt xmlns:a14="http://schemas.microsoft.com/office/drawing/2010/main" spid="_x0000_s2072"/>
            </a:ext>
            <a:ext uri="{FF2B5EF4-FFF2-40B4-BE49-F238E27FC236}">
              <a16:creationId xmlns:a16="http://schemas.microsoft.com/office/drawing/2014/main" id="{0768E8FB-CE83-409B-811A-39FF4B9219B1}"/>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39" name="Drop Down 24" hidden="1">
          <a:extLst>
            <a:ext uri="{63B3BB69-23CF-44E3-9099-C40C66FF867C}">
              <a14:compatExt xmlns:a14="http://schemas.microsoft.com/office/drawing/2010/main" spid="_x0000_s2072"/>
            </a:ext>
            <a:ext uri="{FF2B5EF4-FFF2-40B4-BE49-F238E27FC236}">
              <a16:creationId xmlns:a16="http://schemas.microsoft.com/office/drawing/2014/main" id="{EBF5ACDF-F12A-4B83-871F-34DC8B6696DA}"/>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40" name="Drop Down 24" hidden="1">
          <a:extLst>
            <a:ext uri="{63B3BB69-23CF-44E3-9099-C40C66FF867C}">
              <a14:compatExt xmlns:a14="http://schemas.microsoft.com/office/drawing/2010/main" spid="_x0000_s2072"/>
            </a:ext>
            <a:ext uri="{FF2B5EF4-FFF2-40B4-BE49-F238E27FC236}">
              <a16:creationId xmlns:a16="http://schemas.microsoft.com/office/drawing/2014/main" id="{CB7ABAAA-12D2-4CE4-8CA1-A5B4CFD27CDC}"/>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41" name="Drop Down 24" hidden="1">
          <a:extLst>
            <a:ext uri="{63B3BB69-23CF-44E3-9099-C40C66FF867C}">
              <a14:compatExt xmlns:a14="http://schemas.microsoft.com/office/drawing/2010/main" spid="_x0000_s2072"/>
            </a:ext>
            <a:ext uri="{FF2B5EF4-FFF2-40B4-BE49-F238E27FC236}">
              <a16:creationId xmlns:a16="http://schemas.microsoft.com/office/drawing/2014/main" id="{FF1CD38C-BE02-4462-9339-1E98C9D0CFA6}"/>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754</xdr:row>
      <xdr:rowOff>0</xdr:rowOff>
    </xdr:from>
    <xdr:ext cx="2529840" cy="195685"/>
    <xdr:sp macro="" textlink="">
      <xdr:nvSpPr>
        <xdr:cNvPr id="12642" name="Drop Down 4" hidden="1">
          <a:extLst>
            <a:ext uri="{63B3BB69-23CF-44E3-9099-C40C66FF867C}">
              <a14:compatExt xmlns:a14="http://schemas.microsoft.com/office/drawing/2010/main" spid="_x0000_s2052"/>
            </a:ext>
            <a:ext uri="{FF2B5EF4-FFF2-40B4-BE49-F238E27FC236}">
              <a16:creationId xmlns:a16="http://schemas.microsoft.com/office/drawing/2014/main" id="{39A75BA0-1C43-43BF-83EF-95B5C50D923F}"/>
            </a:ext>
          </a:extLst>
        </xdr:cNvPr>
        <xdr:cNvSpPr/>
      </xdr:nvSpPr>
      <xdr:spPr bwMode="auto">
        <a:xfrm>
          <a:off x="646938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754</xdr:row>
      <xdr:rowOff>0</xdr:rowOff>
    </xdr:from>
    <xdr:ext cx="1921468" cy="195685"/>
    <xdr:sp macro="" textlink="">
      <xdr:nvSpPr>
        <xdr:cNvPr id="12643" name="Drop Down 20" hidden="1">
          <a:extLst>
            <a:ext uri="{63B3BB69-23CF-44E3-9099-C40C66FF867C}">
              <a14:compatExt xmlns:a14="http://schemas.microsoft.com/office/drawing/2010/main" spid="_x0000_s2068"/>
            </a:ext>
            <a:ext uri="{FF2B5EF4-FFF2-40B4-BE49-F238E27FC236}">
              <a16:creationId xmlns:a16="http://schemas.microsoft.com/office/drawing/2014/main" id="{E3D6712E-A065-41DB-A9D7-CDCA770A6FA1}"/>
            </a:ext>
          </a:extLst>
        </xdr:cNvPr>
        <xdr:cNvSpPr/>
      </xdr:nvSpPr>
      <xdr:spPr bwMode="auto">
        <a:xfrm>
          <a:off x="7094220" y="119214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754</xdr:row>
      <xdr:rowOff>0</xdr:rowOff>
    </xdr:from>
    <xdr:ext cx="2476500" cy="199970"/>
    <xdr:sp macro="" textlink="">
      <xdr:nvSpPr>
        <xdr:cNvPr id="12644" name="Drop Down 24" hidden="1">
          <a:extLst>
            <a:ext uri="{63B3BB69-23CF-44E3-9099-C40C66FF867C}">
              <a14:compatExt xmlns:a14="http://schemas.microsoft.com/office/drawing/2010/main" spid="_x0000_s2072"/>
            </a:ext>
            <a:ext uri="{FF2B5EF4-FFF2-40B4-BE49-F238E27FC236}">
              <a16:creationId xmlns:a16="http://schemas.microsoft.com/office/drawing/2014/main" id="{011E7787-9625-4BCC-A78D-9535B758A4A9}"/>
            </a:ext>
          </a:extLst>
        </xdr:cNvPr>
        <xdr:cNvSpPr/>
      </xdr:nvSpPr>
      <xdr:spPr bwMode="auto">
        <a:xfrm>
          <a:off x="4617720" y="1192149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754</xdr:row>
      <xdr:rowOff>0</xdr:rowOff>
    </xdr:from>
    <xdr:ext cx="2529840" cy="195685"/>
    <xdr:sp macro="" textlink="">
      <xdr:nvSpPr>
        <xdr:cNvPr id="12645" name="Drop Down 4" hidden="1">
          <a:extLst>
            <a:ext uri="{63B3BB69-23CF-44E3-9099-C40C66FF867C}">
              <a14:compatExt xmlns:a14="http://schemas.microsoft.com/office/drawing/2010/main" spid="_x0000_s2052"/>
            </a:ext>
            <a:ext uri="{FF2B5EF4-FFF2-40B4-BE49-F238E27FC236}">
              <a16:creationId xmlns:a16="http://schemas.microsoft.com/office/drawing/2014/main" id="{669DE47F-0E8B-4EE5-9454-60C66528D394}"/>
            </a:ext>
          </a:extLst>
        </xdr:cNvPr>
        <xdr:cNvSpPr/>
      </xdr:nvSpPr>
      <xdr:spPr bwMode="auto">
        <a:xfrm>
          <a:off x="646938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754</xdr:row>
      <xdr:rowOff>0</xdr:rowOff>
    </xdr:from>
    <xdr:ext cx="2529840" cy="195685"/>
    <xdr:sp macro="" textlink="">
      <xdr:nvSpPr>
        <xdr:cNvPr id="12646" name="Drop Down 4" hidden="1">
          <a:extLst>
            <a:ext uri="{63B3BB69-23CF-44E3-9099-C40C66FF867C}">
              <a14:compatExt xmlns:a14="http://schemas.microsoft.com/office/drawing/2010/main" spid="_x0000_s2052"/>
            </a:ext>
            <a:ext uri="{FF2B5EF4-FFF2-40B4-BE49-F238E27FC236}">
              <a16:creationId xmlns:a16="http://schemas.microsoft.com/office/drawing/2014/main" id="{85D4A0D5-6E35-4869-82B1-8DCA28529E79}"/>
            </a:ext>
          </a:extLst>
        </xdr:cNvPr>
        <xdr:cNvSpPr/>
      </xdr:nvSpPr>
      <xdr:spPr bwMode="auto">
        <a:xfrm>
          <a:off x="615696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754</xdr:row>
      <xdr:rowOff>0</xdr:rowOff>
    </xdr:from>
    <xdr:ext cx="2529840" cy="195685"/>
    <xdr:sp macro="" textlink="">
      <xdr:nvSpPr>
        <xdr:cNvPr id="12647" name="Drop Down 4" hidden="1">
          <a:extLst>
            <a:ext uri="{63B3BB69-23CF-44E3-9099-C40C66FF867C}">
              <a14:compatExt xmlns:a14="http://schemas.microsoft.com/office/drawing/2010/main" spid="_x0000_s2052"/>
            </a:ext>
            <a:ext uri="{FF2B5EF4-FFF2-40B4-BE49-F238E27FC236}">
              <a16:creationId xmlns:a16="http://schemas.microsoft.com/office/drawing/2014/main" id="{1CA84188-9B78-4ABA-A5D1-3D2CCE766D84}"/>
            </a:ext>
          </a:extLst>
        </xdr:cNvPr>
        <xdr:cNvSpPr/>
      </xdr:nvSpPr>
      <xdr:spPr bwMode="auto">
        <a:xfrm>
          <a:off x="646938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754</xdr:row>
      <xdr:rowOff>0</xdr:rowOff>
    </xdr:from>
    <xdr:ext cx="2529840" cy="195685"/>
    <xdr:sp macro="" textlink="">
      <xdr:nvSpPr>
        <xdr:cNvPr id="12648" name="Drop Down 4" hidden="1">
          <a:extLst>
            <a:ext uri="{63B3BB69-23CF-44E3-9099-C40C66FF867C}">
              <a14:compatExt xmlns:a14="http://schemas.microsoft.com/office/drawing/2010/main" spid="_x0000_s2052"/>
            </a:ext>
            <a:ext uri="{FF2B5EF4-FFF2-40B4-BE49-F238E27FC236}">
              <a16:creationId xmlns:a16="http://schemas.microsoft.com/office/drawing/2014/main" id="{808FDB27-9652-4408-B75D-51BEA0A1DC42}"/>
            </a:ext>
          </a:extLst>
        </xdr:cNvPr>
        <xdr:cNvSpPr/>
      </xdr:nvSpPr>
      <xdr:spPr bwMode="auto">
        <a:xfrm>
          <a:off x="6156960" y="11921490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49" name="Drop Down 24" hidden="1">
          <a:extLst>
            <a:ext uri="{63B3BB69-23CF-44E3-9099-C40C66FF867C}">
              <a14:compatExt xmlns:a14="http://schemas.microsoft.com/office/drawing/2010/main" spid="_x0000_s2072"/>
            </a:ext>
            <a:ext uri="{FF2B5EF4-FFF2-40B4-BE49-F238E27FC236}">
              <a16:creationId xmlns:a16="http://schemas.microsoft.com/office/drawing/2014/main" id="{BC3A262F-1EFE-45AD-91A8-74CA6893A87F}"/>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0" name="Drop Down 24" hidden="1">
          <a:extLst>
            <a:ext uri="{63B3BB69-23CF-44E3-9099-C40C66FF867C}">
              <a14:compatExt xmlns:a14="http://schemas.microsoft.com/office/drawing/2010/main" spid="_x0000_s2072"/>
            </a:ext>
            <a:ext uri="{FF2B5EF4-FFF2-40B4-BE49-F238E27FC236}">
              <a16:creationId xmlns:a16="http://schemas.microsoft.com/office/drawing/2014/main" id="{B5503E6E-F3F4-4F66-A03E-7BC4C72B0A73}"/>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1" name="Drop Down 24" hidden="1">
          <a:extLst>
            <a:ext uri="{63B3BB69-23CF-44E3-9099-C40C66FF867C}">
              <a14:compatExt xmlns:a14="http://schemas.microsoft.com/office/drawing/2010/main" spid="_x0000_s2072"/>
            </a:ext>
            <a:ext uri="{FF2B5EF4-FFF2-40B4-BE49-F238E27FC236}">
              <a16:creationId xmlns:a16="http://schemas.microsoft.com/office/drawing/2014/main" id="{A6E681BC-C3FE-4138-A405-FF5684F69930}"/>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2" name="Drop Down 24" hidden="1">
          <a:extLst>
            <a:ext uri="{63B3BB69-23CF-44E3-9099-C40C66FF867C}">
              <a14:compatExt xmlns:a14="http://schemas.microsoft.com/office/drawing/2010/main" spid="_x0000_s2072"/>
            </a:ext>
            <a:ext uri="{FF2B5EF4-FFF2-40B4-BE49-F238E27FC236}">
              <a16:creationId xmlns:a16="http://schemas.microsoft.com/office/drawing/2014/main" id="{ADA197EB-9BD1-4E9D-9955-8EDB1F8C5597}"/>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3" name="Drop Down 24" hidden="1">
          <a:extLst>
            <a:ext uri="{63B3BB69-23CF-44E3-9099-C40C66FF867C}">
              <a14:compatExt xmlns:a14="http://schemas.microsoft.com/office/drawing/2010/main" spid="_x0000_s2072"/>
            </a:ext>
            <a:ext uri="{FF2B5EF4-FFF2-40B4-BE49-F238E27FC236}">
              <a16:creationId xmlns:a16="http://schemas.microsoft.com/office/drawing/2014/main" id="{B4ED58F2-6369-41BE-A1C1-30258D6D4C15}"/>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4" name="Drop Down 24" hidden="1">
          <a:extLst>
            <a:ext uri="{63B3BB69-23CF-44E3-9099-C40C66FF867C}">
              <a14:compatExt xmlns:a14="http://schemas.microsoft.com/office/drawing/2010/main" spid="_x0000_s2072"/>
            </a:ext>
            <a:ext uri="{FF2B5EF4-FFF2-40B4-BE49-F238E27FC236}">
              <a16:creationId xmlns:a16="http://schemas.microsoft.com/office/drawing/2014/main" id="{8497DD6F-0150-4384-96AA-AE51692EF254}"/>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5" name="Drop Down 24" hidden="1">
          <a:extLst>
            <a:ext uri="{63B3BB69-23CF-44E3-9099-C40C66FF867C}">
              <a14:compatExt xmlns:a14="http://schemas.microsoft.com/office/drawing/2010/main" spid="_x0000_s2072"/>
            </a:ext>
            <a:ext uri="{FF2B5EF4-FFF2-40B4-BE49-F238E27FC236}">
              <a16:creationId xmlns:a16="http://schemas.microsoft.com/office/drawing/2014/main" id="{5BF2F62D-F79F-4D91-AE5F-8D0B01446989}"/>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6" name="Drop Down 24" hidden="1">
          <a:extLst>
            <a:ext uri="{63B3BB69-23CF-44E3-9099-C40C66FF867C}">
              <a14:compatExt xmlns:a14="http://schemas.microsoft.com/office/drawing/2010/main" spid="_x0000_s2072"/>
            </a:ext>
            <a:ext uri="{FF2B5EF4-FFF2-40B4-BE49-F238E27FC236}">
              <a16:creationId xmlns:a16="http://schemas.microsoft.com/office/drawing/2014/main" id="{7DD6D776-C6DE-48E5-902F-EF0B870356F2}"/>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57" name="Drop Down 24" hidden="1">
          <a:extLst>
            <a:ext uri="{63B3BB69-23CF-44E3-9099-C40C66FF867C}">
              <a14:compatExt xmlns:a14="http://schemas.microsoft.com/office/drawing/2010/main" spid="_x0000_s2072"/>
            </a:ext>
            <a:ext uri="{FF2B5EF4-FFF2-40B4-BE49-F238E27FC236}">
              <a16:creationId xmlns:a16="http://schemas.microsoft.com/office/drawing/2014/main" id="{F63A87F7-94F2-4308-A702-4F0A5B268D99}"/>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755</xdr:row>
      <xdr:rowOff>0</xdr:rowOff>
    </xdr:from>
    <xdr:ext cx="2529840" cy="195685"/>
    <xdr:sp macro="" textlink="">
      <xdr:nvSpPr>
        <xdr:cNvPr id="12658" name="Drop Down 4" hidden="1">
          <a:extLst>
            <a:ext uri="{63B3BB69-23CF-44E3-9099-C40C66FF867C}">
              <a14:compatExt xmlns:a14="http://schemas.microsoft.com/office/drawing/2010/main" spid="_x0000_s2052"/>
            </a:ext>
            <a:ext uri="{FF2B5EF4-FFF2-40B4-BE49-F238E27FC236}">
              <a16:creationId xmlns:a16="http://schemas.microsoft.com/office/drawing/2014/main" id="{0413DF4F-1C29-4C5A-8F4E-137B45287BE3}"/>
            </a:ext>
          </a:extLst>
        </xdr:cNvPr>
        <xdr:cNvSpPr/>
      </xdr:nvSpPr>
      <xdr:spPr bwMode="auto">
        <a:xfrm>
          <a:off x="646938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755</xdr:row>
      <xdr:rowOff>0</xdr:rowOff>
    </xdr:from>
    <xdr:ext cx="1921468" cy="195685"/>
    <xdr:sp macro="" textlink="">
      <xdr:nvSpPr>
        <xdr:cNvPr id="12659" name="Drop Down 20" hidden="1">
          <a:extLst>
            <a:ext uri="{63B3BB69-23CF-44E3-9099-C40C66FF867C}">
              <a14:compatExt xmlns:a14="http://schemas.microsoft.com/office/drawing/2010/main" spid="_x0000_s2068"/>
            </a:ext>
            <a:ext uri="{FF2B5EF4-FFF2-40B4-BE49-F238E27FC236}">
              <a16:creationId xmlns:a16="http://schemas.microsoft.com/office/drawing/2014/main" id="{0125D7CB-AB26-4ED2-99CE-BB315CC4FC45}"/>
            </a:ext>
          </a:extLst>
        </xdr:cNvPr>
        <xdr:cNvSpPr/>
      </xdr:nvSpPr>
      <xdr:spPr bwMode="auto">
        <a:xfrm>
          <a:off x="7094220" y="119413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60" name="Drop Down 24" hidden="1">
          <a:extLst>
            <a:ext uri="{63B3BB69-23CF-44E3-9099-C40C66FF867C}">
              <a14:compatExt xmlns:a14="http://schemas.microsoft.com/office/drawing/2010/main" spid="_x0000_s2072"/>
            </a:ext>
            <a:ext uri="{FF2B5EF4-FFF2-40B4-BE49-F238E27FC236}">
              <a16:creationId xmlns:a16="http://schemas.microsoft.com/office/drawing/2014/main" id="{E8121D27-53B0-41A0-A995-944F5D6984EF}"/>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755</xdr:row>
      <xdr:rowOff>0</xdr:rowOff>
    </xdr:from>
    <xdr:ext cx="2529840" cy="195685"/>
    <xdr:sp macro="" textlink="">
      <xdr:nvSpPr>
        <xdr:cNvPr id="12661" name="Drop Down 4" hidden="1">
          <a:extLst>
            <a:ext uri="{63B3BB69-23CF-44E3-9099-C40C66FF867C}">
              <a14:compatExt xmlns:a14="http://schemas.microsoft.com/office/drawing/2010/main" spid="_x0000_s2052"/>
            </a:ext>
            <a:ext uri="{FF2B5EF4-FFF2-40B4-BE49-F238E27FC236}">
              <a16:creationId xmlns:a16="http://schemas.microsoft.com/office/drawing/2014/main" id="{26DF7B3F-C189-48A5-85C2-7D4F35E95E66}"/>
            </a:ext>
          </a:extLst>
        </xdr:cNvPr>
        <xdr:cNvSpPr/>
      </xdr:nvSpPr>
      <xdr:spPr bwMode="auto">
        <a:xfrm>
          <a:off x="646938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755</xdr:row>
      <xdr:rowOff>0</xdr:rowOff>
    </xdr:from>
    <xdr:ext cx="2529840" cy="195685"/>
    <xdr:sp macro="" textlink="">
      <xdr:nvSpPr>
        <xdr:cNvPr id="12662" name="Drop Down 4" hidden="1">
          <a:extLst>
            <a:ext uri="{63B3BB69-23CF-44E3-9099-C40C66FF867C}">
              <a14:compatExt xmlns:a14="http://schemas.microsoft.com/office/drawing/2010/main" spid="_x0000_s2052"/>
            </a:ext>
            <a:ext uri="{FF2B5EF4-FFF2-40B4-BE49-F238E27FC236}">
              <a16:creationId xmlns:a16="http://schemas.microsoft.com/office/drawing/2014/main" id="{339F5C26-52E3-4C20-8E39-327F5A44A308}"/>
            </a:ext>
          </a:extLst>
        </xdr:cNvPr>
        <xdr:cNvSpPr/>
      </xdr:nvSpPr>
      <xdr:spPr bwMode="auto">
        <a:xfrm>
          <a:off x="615696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755</xdr:row>
      <xdr:rowOff>0</xdr:rowOff>
    </xdr:from>
    <xdr:ext cx="2529840" cy="195685"/>
    <xdr:sp macro="" textlink="">
      <xdr:nvSpPr>
        <xdr:cNvPr id="12663" name="Drop Down 4" hidden="1">
          <a:extLst>
            <a:ext uri="{63B3BB69-23CF-44E3-9099-C40C66FF867C}">
              <a14:compatExt xmlns:a14="http://schemas.microsoft.com/office/drawing/2010/main" spid="_x0000_s2052"/>
            </a:ext>
            <a:ext uri="{FF2B5EF4-FFF2-40B4-BE49-F238E27FC236}">
              <a16:creationId xmlns:a16="http://schemas.microsoft.com/office/drawing/2014/main" id="{20DCEB43-5C4A-4332-A86C-6B6BBFD2F226}"/>
            </a:ext>
          </a:extLst>
        </xdr:cNvPr>
        <xdr:cNvSpPr/>
      </xdr:nvSpPr>
      <xdr:spPr bwMode="auto">
        <a:xfrm>
          <a:off x="646938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755</xdr:row>
      <xdr:rowOff>0</xdr:rowOff>
    </xdr:from>
    <xdr:ext cx="2529840" cy="195685"/>
    <xdr:sp macro="" textlink="">
      <xdr:nvSpPr>
        <xdr:cNvPr id="12664" name="Drop Down 4" hidden="1">
          <a:extLst>
            <a:ext uri="{63B3BB69-23CF-44E3-9099-C40C66FF867C}">
              <a14:compatExt xmlns:a14="http://schemas.microsoft.com/office/drawing/2010/main" spid="_x0000_s2052"/>
            </a:ext>
            <a:ext uri="{FF2B5EF4-FFF2-40B4-BE49-F238E27FC236}">
              <a16:creationId xmlns:a16="http://schemas.microsoft.com/office/drawing/2014/main" id="{DC914DEB-7D47-43FD-80BD-23B811F3E6EA}"/>
            </a:ext>
          </a:extLst>
        </xdr:cNvPr>
        <xdr:cNvSpPr/>
      </xdr:nvSpPr>
      <xdr:spPr bwMode="auto">
        <a:xfrm>
          <a:off x="615696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65" name="Drop Down 24" hidden="1">
          <a:extLst>
            <a:ext uri="{63B3BB69-23CF-44E3-9099-C40C66FF867C}">
              <a14:compatExt xmlns:a14="http://schemas.microsoft.com/office/drawing/2010/main" spid="_x0000_s2072"/>
            </a:ext>
            <a:ext uri="{FF2B5EF4-FFF2-40B4-BE49-F238E27FC236}">
              <a16:creationId xmlns:a16="http://schemas.microsoft.com/office/drawing/2014/main" id="{A009E89B-2EF6-47FC-BC58-4BE2D9DE4007}"/>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66" name="Drop Down 24" hidden="1">
          <a:extLst>
            <a:ext uri="{63B3BB69-23CF-44E3-9099-C40C66FF867C}">
              <a14:compatExt xmlns:a14="http://schemas.microsoft.com/office/drawing/2010/main" spid="_x0000_s2072"/>
            </a:ext>
            <a:ext uri="{FF2B5EF4-FFF2-40B4-BE49-F238E27FC236}">
              <a16:creationId xmlns:a16="http://schemas.microsoft.com/office/drawing/2014/main" id="{29A70E8F-60C3-4A8B-8A36-EA6712A03688}"/>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67" name="Drop Down 24" hidden="1">
          <a:extLst>
            <a:ext uri="{63B3BB69-23CF-44E3-9099-C40C66FF867C}">
              <a14:compatExt xmlns:a14="http://schemas.microsoft.com/office/drawing/2010/main" spid="_x0000_s2072"/>
            </a:ext>
            <a:ext uri="{FF2B5EF4-FFF2-40B4-BE49-F238E27FC236}">
              <a16:creationId xmlns:a16="http://schemas.microsoft.com/office/drawing/2014/main" id="{476B6AEB-277C-4086-8678-A0A4C5B5792A}"/>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68" name="Drop Down 24" hidden="1">
          <a:extLst>
            <a:ext uri="{63B3BB69-23CF-44E3-9099-C40C66FF867C}">
              <a14:compatExt xmlns:a14="http://schemas.microsoft.com/office/drawing/2010/main" spid="_x0000_s2072"/>
            </a:ext>
            <a:ext uri="{FF2B5EF4-FFF2-40B4-BE49-F238E27FC236}">
              <a16:creationId xmlns:a16="http://schemas.microsoft.com/office/drawing/2014/main" id="{7B616B6D-D475-46A8-8EAD-17CEE6852D3F}"/>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69" name="Drop Down 24" hidden="1">
          <a:extLst>
            <a:ext uri="{63B3BB69-23CF-44E3-9099-C40C66FF867C}">
              <a14:compatExt xmlns:a14="http://schemas.microsoft.com/office/drawing/2010/main" spid="_x0000_s2072"/>
            </a:ext>
            <a:ext uri="{FF2B5EF4-FFF2-40B4-BE49-F238E27FC236}">
              <a16:creationId xmlns:a16="http://schemas.microsoft.com/office/drawing/2014/main" id="{0DFB75DC-8321-4E6C-B404-98E63C9C3D73}"/>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70" name="Drop Down 24" hidden="1">
          <a:extLst>
            <a:ext uri="{63B3BB69-23CF-44E3-9099-C40C66FF867C}">
              <a14:compatExt xmlns:a14="http://schemas.microsoft.com/office/drawing/2010/main" spid="_x0000_s2072"/>
            </a:ext>
            <a:ext uri="{FF2B5EF4-FFF2-40B4-BE49-F238E27FC236}">
              <a16:creationId xmlns:a16="http://schemas.microsoft.com/office/drawing/2014/main" id="{5BF2E566-9630-4E0B-85A9-4B4BC77E1F7E}"/>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71" name="Drop Down 24" hidden="1">
          <a:extLst>
            <a:ext uri="{63B3BB69-23CF-44E3-9099-C40C66FF867C}">
              <a14:compatExt xmlns:a14="http://schemas.microsoft.com/office/drawing/2010/main" spid="_x0000_s2072"/>
            </a:ext>
            <a:ext uri="{FF2B5EF4-FFF2-40B4-BE49-F238E27FC236}">
              <a16:creationId xmlns:a16="http://schemas.microsoft.com/office/drawing/2014/main" id="{F0828948-83DA-4C22-83FD-8616CEF5C902}"/>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72" name="Drop Down 24" hidden="1">
          <a:extLst>
            <a:ext uri="{63B3BB69-23CF-44E3-9099-C40C66FF867C}">
              <a14:compatExt xmlns:a14="http://schemas.microsoft.com/office/drawing/2010/main" spid="_x0000_s2072"/>
            </a:ext>
            <a:ext uri="{FF2B5EF4-FFF2-40B4-BE49-F238E27FC236}">
              <a16:creationId xmlns:a16="http://schemas.microsoft.com/office/drawing/2014/main" id="{920061F2-5BA2-4E0F-A798-7EF2F8C8A4F7}"/>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73" name="Drop Down 24" hidden="1">
          <a:extLst>
            <a:ext uri="{63B3BB69-23CF-44E3-9099-C40C66FF867C}">
              <a14:compatExt xmlns:a14="http://schemas.microsoft.com/office/drawing/2010/main" spid="_x0000_s2072"/>
            </a:ext>
            <a:ext uri="{FF2B5EF4-FFF2-40B4-BE49-F238E27FC236}">
              <a16:creationId xmlns:a16="http://schemas.microsoft.com/office/drawing/2014/main" id="{160EA45C-9ACE-4BF4-BF30-59C5A56E84EA}"/>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755</xdr:row>
      <xdr:rowOff>0</xdr:rowOff>
    </xdr:from>
    <xdr:ext cx="2529840" cy="195685"/>
    <xdr:sp macro="" textlink="">
      <xdr:nvSpPr>
        <xdr:cNvPr id="12674" name="Drop Down 4" hidden="1">
          <a:extLst>
            <a:ext uri="{63B3BB69-23CF-44E3-9099-C40C66FF867C}">
              <a14:compatExt xmlns:a14="http://schemas.microsoft.com/office/drawing/2010/main" spid="_x0000_s2052"/>
            </a:ext>
            <a:ext uri="{FF2B5EF4-FFF2-40B4-BE49-F238E27FC236}">
              <a16:creationId xmlns:a16="http://schemas.microsoft.com/office/drawing/2014/main" id="{10EAE55A-1E40-4D7E-A997-6A50C948F0BC}"/>
            </a:ext>
          </a:extLst>
        </xdr:cNvPr>
        <xdr:cNvSpPr/>
      </xdr:nvSpPr>
      <xdr:spPr bwMode="auto">
        <a:xfrm>
          <a:off x="646938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755</xdr:row>
      <xdr:rowOff>0</xdr:rowOff>
    </xdr:from>
    <xdr:ext cx="1921468" cy="195685"/>
    <xdr:sp macro="" textlink="">
      <xdr:nvSpPr>
        <xdr:cNvPr id="12675" name="Drop Down 20" hidden="1">
          <a:extLst>
            <a:ext uri="{63B3BB69-23CF-44E3-9099-C40C66FF867C}">
              <a14:compatExt xmlns:a14="http://schemas.microsoft.com/office/drawing/2010/main" spid="_x0000_s2068"/>
            </a:ext>
            <a:ext uri="{FF2B5EF4-FFF2-40B4-BE49-F238E27FC236}">
              <a16:creationId xmlns:a16="http://schemas.microsoft.com/office/drawing/2014/main" id="{A93E4813-6299-473B-93D7-A85009F8A47F}"/>
            </a:ext>
          </a:extLst>
        </xdr:cNvPr>
        <xdr:cNvSpPr/>
      </xdr:nvSpPr>
      <xdr:spPr bwMode="auto">
        <a:xfrm>
          <a:off x="7094220" y="119413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755</xdr:row>
      <xdr:rowOff>0</xdr:rowOff>
    </xdr:from>
    <xdr:ext cx="2476500" cy="199970"/>
    <xdr:sp macro="" textlink="">
      <xdr:nvSpPr>
        <xdr:cNvPr id="12676" name="Drop Down 24" hidden="1">
          <a:extLst>
            <a:ext uri="{63B3BB69-23CF-44E3-9099-C40C66FF867C}">
              <a14:compatExt xmlns:a14="http://schemas.microsoft.com/office/drawing/2010/main" spid="_x0000_s2072"/>
            </a:ext>
            <a:ext uri="{FF2B5EF4-FFF2-40B4-BE49-F238E27FC236}">
              <a16:creationId xmlns:a16="http://schemas.microsoft.com/office/drawing/2014/main" id="{8A28A072-1074-46B6-BB3D-60CEF8681B06}"/>
            </a:ext>
          </a:extLst>
        </xdr:cNvPr>
        <xdr:cNvSpPr/>
      </xdr:nvSpPr>
      <xdr:spPr bwMode="auto">
        <a:xfrm>
          <a:off x="4617720" y="119413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755</xdr:row>
      <xdr:rowOff>0</xdr:rowOff>
    </xdr:from>
    <xdr:ext cx="2529840" cy="195685"/>
    <xdr:sp macro="" textlink="">
      <xdr:nvSpPr>
        <xdr:cNvPr id="12677" name="Drop Down 4" hidden="1">
          <a:extLst>
            <a:ext uri="{63B3BB69-23CF-44E3-9099-C40C66FF867C}">
              <a14:compatExt xmlns:a14="http://schemas.microsoft.com/office/drawing/2010/main" spid="_x0000_s2052"/>
            </a:ext>
            <a:ext uri="{FF2B5EF4-FFF2-40B4-BE49-F238E27FC236}">
              <a16:creationId xmlns:a16="http://schemas.microsoft.com/office/drawing/2014/main" id="{7BBCEEE2-0DF3-4316-8671-D0FF347F719A}"/>
            </a:ext>
          </a:extLst>
        </xdr:cNvPr>
        <xdr:cNvSpPr/>
      </xdr:nvSpPr>
      <xdr:spPr bwMode="auto">
        <a:xfrm>
          <a:off x="646938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755</xdr:row>
      <xdr:rowOff>0</xdr:rowOff>
    </xdr:from>
    <xdr:ext cx="2529840" cy="195685"/>
    <xdr:sp macro="" textlink="">
      <xdr:nvSpPr>
        <xdr:cNvPr id="12678" name="Drop Down 4" hidden="1">
          <a:extLst>
            <a:ext uri="{63B3BB69-23CF-44E3-9099-C40C66FF867C}">
              <a14:compatExt xmlns:a14="http://schemas.microsoft.com/office/drawing/2010/main" spid="_x0000_s2052"/>
            </a:ext>
            <a:ext uri="{FF2B5EF4-FFF2-40B4-BE49-F238E27FC236}">
              <a16:creationId xmlns:a16="http://schemas.microsoft.com/office/drawing/2014/main" id="{1C512E35-C092-4A8A-BE7D-2F6D9F6ABF64}"/>
            </a:ext>
          </a:extLst>
        </xdr:cNvPr>
        <xdr:cNvSpPr/>
      </xdr:nvSpPr>
      <xdr:spPr bwMode="auto">
        <a:xfrm>
          <a:off x="615696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755</xdr:row>
      <xdr:rowOff>0</xdr:rowOff>
    </xdr:from>
    <xdr:ext cx="2529840" cy="195685"/>
    <xdr:sp macro="" textlink="">
      <xdr:nvSpPr>
        <xdr:cNvPr id="12679" name="Drop Down 4" hidden="1">
          <a:extLst>
            <a:ext uri="{63B3BB69-23CF-44E3-9099-C40C66FF867C}">
              <a14:compatExt xmlns:a14="http://schemas.microsoft.com/office/drawing/2010/main" spid="_x0000_s2052"/>
            </a:ext>
            <a:ext uri="{FF2B5EF4-FFF2-40B4-BE49-F238E27FC236}">
              <a16:creationId xmlns:a16="http://schemas.microsoft.com/office/drawing/2014/main" id="{9087B82A-9388-4AC2-97CF-7AB23E29E195}"/>
            </a:ext>
          </a:extLst>
        </xdr:cNvPr>
        <xdr:cNvSpPr/>
      </xdr:nvSpPr>
      <xdr:spPr bwMode="auto">
        <a:xfrm>
          <a:off x="646938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755</xdr:row>
      <xdr:rowOff>0</xdr:rowOff>
    </xdr:from>
    <xdr:ext cx="2529840" cy="195685"/>
    <xdr:sp macro="" textlink="">
      <xdr:nvSpPr>
        <xdr:cNvPr id="12680" name="Drop Down 4" hidden="1">
          <a:extLst>
            <a:ext uri="{63B3BB69-23CF-44E3-9099-C40C66FF867C}">
              <a14:compatExt xmlns:a14="http://schemas.microsoft.com/office/drawing/2010/main" spid="_x0000_s2052"/>
            </a:ext>
            <a:ext uri="{FF2B5EF4-FFF2-40B4-BE49-F238E27FC236}">
              <a16:creationId xmlns:a16="http://schemas.microsoft.com/office/drawing/2014/main" id="{E2380631-53BC-479F-B0AE-7BD385558868}"/>
            </a:ext>
          </a:extLst>
        </xdr:cNvPr>
        <xdr:cNvSpPr/>
      </xdr:nvSpPr>
      <xdr:spPr bwMode="auto">
        <a:xfrm>
          <a:off x="6156960" y="11941302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748</xdr:row>
      <xdr:rowOff>0</xdr:rowOff>
    </xdr:from>
    <xdr:ext cx="1921468" cy="195685"/>
    <xdr:sp macro="" textlink="">
      <xdr:nvSpPr>
        <xdr:cNvPr id="12681" name="Drop Down 20" hidden="1">
          <a:extLst>
            <a:ext uri="{63B3BB69-23CF-44E3-9099-C40C66FF867C}">
              <a14:compatExt xmlns:a14="http://schemas.microsoft.com/office/drawing/2010/main" spid="_x0000_s2068"/>
            </a:ext>
            <a:ext uri="{FF2B5EF4-FFF2-40B4-BE49-F238E27FC236}">
              <a16:creationId xmlns:a16="http://schemas.microsoft.com/office/drawing/2014/main" id="{499D8B18-829F-431E-ADAE-F24B9D1FF6A5}"/>
            </a:ext>
          </a:extLst>
        </xdr:cNvPr>
        <xdr:cNvSpPr/>
      </xdr:nvSpPr>
      <xdr:spPr bwMode="auto">
        <a:xfrm>
          <a:off x="7094220" y="11827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748</xdr:row>
      <xdr:rowOff>0</xdr:rowOff>
    </xdr:from>
    <xdr:ext cx="1921468" cy="195685"/>
    <xdr:sp macro="" textlink="">
      <xdr:nvSpPr>
        <xdr:cNvPr id="12682" name="Drop Down 20" hidden="1">
          <a:extLst>
            <a:ext uri="{63B3BB69-23CF-44E3-9099-C40C66FF867C}">
              <a14:compatExt xmlns:a14="http://schemas.microsoft.com/office/drawing/2010/main" spid="_x0000_s2068"/>
            </a:ext>
            <a:ext uri="{FF2B5EF4-FFF2-40B4-BE49-F238E27FC236}">
              <a16:creationId xmlns:a16="http://schemas.microsoft.com/office/drawing/2014/main" id="{5D6AD9CE-9A99-4029-96FA-BAC73D044331}"/>
            </a:ext>
          </a:extLst>
        </xdr:cNvPr>
        <xdr:cNvSpPr/>
      </xdr:nvSpPr>
      <xdr:spPr bwMode="auto">
        <a:xfrm>
          <a:off x="7094220" y="11827002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751</xdr:row>
      <xdr:rowOff>0</xdr:rowOff>
    </xdr:from>
    <xdr:ext cx="1921468" cy="195685"/>
    <xdr:sp macro="" textlink="">
      <xdr:nvSpPr>
        <xdr:cNvPr id="12683" name="Drop Down 20" hidden="1">
          <a:extLst>
            <a:ext uri="{63B3BB69-23CF-44E3-9099-C40C66FF867C}">
              <a14:compatExt xmlns:a14="http://schemas.microsoft.com/office/drawing/2010/main" spid="_x0000_s2068"/>
            </a:ext>
            <a:ext uri="{FF2B5EF4-FFF2-40B4-BE49-F238E27FC236}">
              <a16:creationId xmlns:a16="http://schemas.microsoft.com/office/drawing/2014/main" id="{BBE1C30D-A1C4-4DE7-B648-FA799EC68E05}"/>
            </a:ext>
          </a:extLst>
        </xdr:cNvPr>
        <xdr:cNvSpPr/>
      </xdr:nvSpPr>
      <xdr:spPr bwMode="auto">
        <a:xfrm>
          <a:off x="7094220" y="1187424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751</xdr:row>
      <xdr:rowOff>0</xdr:rowOff>
    </xdr:from>
    <xdr:ext cx="1921468" cy="195685"/>
    <xdr:sp macro="" textlink="">
      <xdr:nvSpPr>
        <xdr:cNvPr id="12684" name="Drop Down 20" hidden="1">
          <a:extLst>
            <a:ext uri="{63B3BB69-23CF-44E3-9099-C40C66FF867C}">
              <a14:compatExt xmlns:a14="http://schemas.microsoft.com/office/drawing/2010/main" spid="_x0000_s2068"/>
            </a:ext>
            <a:ext uri="{FF2B5EF4-FFF2-40B4-BE49-F238E27FC236}">
              <a16:creationId xmlns:a16="http://schemas.microsoft.com/office/drawing/2014/main" id="{11D989DC-ED80-4F1F-8B4F-9572FFC45056}"/>
            </a:ext>
          </a:extLst>
        </xdr:cNvPr>
        <xdr:cNvSpPr/>
      </xdr:nvSpPr>
      <xdr:spPr bwMode="auto">
        <a:xfrm>
          <a:off x="7094220" y="1187424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754</xdr:row>
      <xdr:rowOff>0</xdr:rowOff>
    </xdr:from>
    <xdr:ext cx="1921468" cy="195685"/>
    <xdr:sp macro="" textlink="">
      <xdr:nvSpPr>
        <xdr:cNvPr id="12685" name="Drop Down 20" hidden="1">
          <a:extLst>
            <a:ext uri="{63B3BB69-23CF-44E3-9099-C40C66FF867C}">
              <a14:compatExt xmlns:a14="http://schemas.microsoft.com/office/drawing/2010/main" spid="_x0000_s2068"/>
            </a:ext>
            <a:ext uri="{FF2B5EF4-FFF2-40B4-BE49-F238E27FC236}">
              <a16:creationId xmlns:a16="http://schemas.microsoft.com/office/drawing/2014/main" id="{51F9AB7C-DE6E-4C1D-A627-00B6CAC93B8C}"/>
            </a:ext>
          </a:extLst>
        </xdr:cNvPr>
        <xdr:cNvSpPr/>
      </xdr:nvSpPr>
      <xdr:spPr bwMode="auto">
        <a:xfrm>
          <a:off x="7094220" y="119214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754</xdr:row>
      <xdr:rowOff>0</xdr:rowOff>
    </xdr:from>
    <xdr:ext cx="1921468" cy="195685"/>
    <xdr:sp macro="" textlink="">
      <xdr:nvSpPr>
        <xdr:cNvPr id="12686" name="Drop Down 20" hidden="1">
          <a:extLst>
            <a:ext uri="{63B3BB69-23CF-44E3-9099-C40C66FF867C}">
              <a14:compatExt xmlns:a14="http://schemas.microsoft.com/office/drawing/2010/main" spid="_x0000_s2068"/>
            </a:ext>
            <a:ext uri="{FF2B5EF4-FFF2-40B4-BE49-F238E27FC236}">
              <a16:creationId xmlns:a16="http://schemas.microsoft.com/office/drawing/2014/main" id="{E98DDD26-BD81-4EFB-A136-095ADCF6EC14}"/>
            </a:ext>
          </a:extLst>
        </xdr:cNvPr>
        <xdr:cNvSpPr/>
      </xdr:nvSpPr>
      <xdr:spPr bwMode="auto">
        <a:xfrm>
          <a:off x="7094220" y="11921490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87" name="Drop Down 24" hidden="1">
          <a:extLst>
            <a:ext uri="{63B3BB69-23CF-44E3-9099-C40C66FF867C}">
              <a14:compatExt xmlns:a14="http://schemas.microsoft.com/office/drawing/2010/main" spid="_x0000_s2072"/>
            </a:ext>
            <a:ext uri="{FF2B5EF4-FFF2-40B4-BE49-F238E27FC236}">
              <a16:creationId xmlns:a16="http://schemas.microsoft.com/office/drawing/2014/main" id="{5C20313E-D8E0-4ABE-8531-2CD727C60112}"/>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88" name="Drop Down 24" hidden="1">
          <a:extLst>
            <a:ext uri="{63B3BB69-23CF-44E3-9099-C40C66FF867C}">
              <a14:compatExt xmlns:a14="http://schemas.microsoft.com/office/drawing/2010/main" spid="_x0000_s2072"/>
            </a:ext>
            <a:ext uri="{FF2B5EF4-FFF2-40B4-BE49-F238E27FC236}">
              <a16:creationId xmlns:a16="http://schemas.microsoft.com/office/drawing/2014/main" id="{D70D9316-E4C0-44C4-BA90-B8849A8DC6AE}"/>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89" name="Drop Down 24" hidden="1">
          <a:extLst>
            <a:ext uri="{63B3BB69-23CF-44E3-9099-C40C66FF867C}">
              <a14:compatExt xmlns:a14="http://schemas.microsoft.com/office/drawing/2010/main" spid="_x0000_s2072"/>
            </a:ext>
            <a:ext uri="{FF2B5EF4-FFF2-40B4-BE49-F238E27FC236}">
              <a16:creationId xmlns:a16="http://schemas.microsoft.com/office/drawing/2014/main" id="{853EFF50-8F24-4A49-AEF1-74663CAC8290}"/>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0" name="Drop Down 24" hidden="1">
          <a:extLst>
            <a:ext uri="{63B3BB69-23CF-44E3-9099-C40C66FF867C}">
              <a14:compatExt xmlns:a14="http://schemas.microsoft.com/office/drawing/2010/main" spid="_x0000_s2072"/>
            </a:ext>
            <a:ext uri="{FF2B5EF4-FFF2-40B4-BE49-F238E27FC236}">
              <a16:creationId xmlns:a16="http://schemas.microsoft.com/office/drawing/2014/main" id="{F96DD6EA-B633-422C-B037-EA3263F8B35B}"/>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1" name="Drop Down 24" hidden="1">
          <a:extLst>
            <a:ext uri="{63B3BB69-23CF-44E3-9099-C40C66FF867C}">
              <a14:compatExt xmlns:a14="http://schemas.microsoft.com/office/drawing/2010/main" spid="_x0000_s2072"/>
            </a:ext>
            <a:ext uri="{FF2B5EF4-FFF2-40B4-BE49-F238E27FC236}">
              <a16:creationId xmlns:a16="http://schemas.microsoft.com/office/drawing/2014/main" id="{4FE7CE41-A132-478B-86E9-BEE85EB57774}"/>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2" name="Drop Down 24" hidden="1">
          <a:extLst>
            <a:ext uri="{63B3BB69-23CF-44E3-9099-C40C66FF867C}">
              <a14:compatExt xmlns:a14="http://schemas.microsoft.com/office/drawing/2010/main" spid="_x0000_s2072"/>
            </a:ext>
            <a:ext uri="{FF2B5EF4-FFF2-40B4-BE49-F238E27FC236}">
              <a16:creationId xmlns:a16="http://schemas.microsoft.com/office/drawing/2014/main" id="{AA02A8F8-88D6-42DA-9140-CA3CA8B265F1}"/>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3" name="Drop Down 24" hidden="1">
          <a:extLst>
            <a:ext uri="{63B3BB69-23CF-44E3-9099-C40C66FF867C}">
              <a14:compatExt xmlns:a14="http://schemas.microsoft.com/office/drawing/2010/main" spid="_x0000_s2072"/>
            </a:ext>
            <a:ext uri="{FF2B5EF4-FFF2-40B4-BE49-F238E27FC236}">
              <a16:creationId xmlns:a16="http://schemas.microsoft.com/office/drawing/2014/main" id="{A05A4972-EAB3-43C4-ACD0-9A813CF2E1EE}"/>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4" name="Drop Down 24" hidden="1">
          <a:extLst>
            <a:ext uri="{63B3BB69-23CF-44E3-9099-C40C66FF867C}">
              <a14:compatExt xmlns:a14="http://schemas.microsoft.com/office/drawing/2010/main" spid="_x0000_s2072"/>
            </a:ext>
            <a:ext uri="{FF2B5EF4-FFF2-40B4-BE49-F238E27FC236}">
              <a16:creationId xmlns:a16="http://schemas.microsoft.com/office/drawing/2014/main" id="{1DD5F03A-1086-46EF-BDC0-A2EECE4A3D6D}"/>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5" name="Drop Down 24" hidden="1">
          <a:extLst>
            <a:ext uri="{63B3BB69-23CF-44E3-9099-C40C66FF867C}">
              <a14:compatExt xmlns:a14="http://schemas.microsoft.com/office/drawing/2010/main" spid="_x0000_s2072"/>
            </a:ext>
            <a:ext uri="{FF2B5EF4-FFF2-40B4-BE49-F238E27FC236}">
              <a16:creationId xmlns:a16="http://schemas.microsoft.com/office/drawing/2014/main" id="{697480A0-78C7-4828-93A0-BB20C2BC19B0}"/>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6" name="Drop Down 24" hidden="1">
          <a:extLst>
            <a:ext uri="{63B3BB69-23CF-44E3-9099-C40C66FF867C}">
              <a14:compatExt xmlns:a14="http://schemas.microsoft.com/office/drawing/2010/main" spid="_x0000_s2072"/>
            </a:ext>
            <a:ext uri="{FF2B5EF4-FFF2-40B4-BE49-F238E27FC236}">
              <a16:creationId xmlns:a16="http://schemas.microsoft.com/office/drawing/2014/main" id="{AEF85DA2-B13C-44AF-A17F-F9A01B0B95F4}"/>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7" name="Drop Down 24" hidden="1">
          <a:extLst>
            <a:ext uri="{63B3BB69-23CF-44E3-9099-C40C66FF867C}">
              <a14:compatExt xmlns:a14="http://schemas.microsoft.com/office/drawing/2010/main" spid="_x0000_s2072"/>
            </a:ext>
            <a:ext uri="{FF2B5EF4-FFF2-40B4-BE49-F238E27FC236}">
              <a16:creationId xmlns:a16="http://schemas.microsoft.com/office/drawing/2014/main" id="{72D8AF6F-94F2-4AA2-85FF-4AD3F51B6E2D}"/>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8" name="Drop Down 24" hidden="1">
          <a:extLst>
            <a:ext uri="{63B3BB69-23CF-44E3-9099-C40C66FF867C}">
              <a14:compatExt xmlns:a14="http://schemas.microsoft.com/office/drawing/2010/main" spid="_x0000_s2072"/>
            </a:ext>
            <a:ext uri="{FF2B5EF4-FFF2-40B4-BE49-F238E27FC236}">
              <a16:creationId xmlns:a16="http://schemas.microsoft.com/office/drawing/2014/main" id="{6E57297F-0F88-49D9-BE56-9173F3ACEFE3}"/>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699" name="Drop Down 24" hidden="1">
          <a:extLst>
            <a:ext uri="{63B3BB69-23CF-44E3-9099-C40C66FF867C}">
              <a14:compatExt xmlns:a14="http://schemas.microsoft.com/office/drawing/2010/main" spid="_x0000_s2072"/>
            </a:ext>
            <a:ext uri="{FF2B5EF4-FFF2-40B4-BE49-F238E27FC236}">
              <a16:creationId xmlns:a16="http://schemas.microsoft.com/office/drawing/2014/main" id="{AE01968A-8BA9-405F-848F-6DA8A54A9A0F}"/>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700" name="Drop Down 24" hidden="1">
          <a:extLst>
            <a:ext uri="{63B3BB69-23CF-44E3-9099-C40C66FF867C}">
              <a14:compatExt xmlns:a14="http://schemas.microsoft.com/office/drawing/2010/main" spid="_x0000_s2072"/>
            </a:ext>
            <a:ext uri="{FF2B5EF4-FFF2-40B4-BE49-F238E27FC236}">
              <a16:creationId xmlns:a16="http://schemas.microsoft.com/office/drawing/2014/main" id="{B6B2624E-85CF-41C0-95F7-9954A00E0059}"/>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701" name="Drop Down 24" hidden="1">
          <a:extLst>
            <a:ext uri="{63B3BB69-23CF-44E3-9099-C40C66FF867C}">
              <a14:compatExt xmlns:a14="http://schemas.microsoft.com/office/drawing/2010/main" spid="_x0000_s2072"/>
            </a:ext>
            <a:ext uri="{FF2B5EF4-FFF2-40B4-BE49-F238E27FC236}">
              <a16:creationId xmlns:a16="http://schemas.microsoft.com/office/drawing/2014/main" id="{D26D37F3-6F4E-4315-B6E7-3253C25FECC4}"/>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702" name="Drop Down 24" hidden="1">
          <a:extLst>
            <a:ext uri="{63B3BB69-23CF-44E3-9099-C40C66FF867C}">
              <a14:compatExt xmlns:a14="http://schemas.microsoft.com/office/drawing/2010/main" spid="_x0000_s2072"/>
            </a:ext>
            <a:ext uri="{FF2B5EF4-FFF2-40B4-BE49-F238E27FC236}">
              <a16:creationId xmlns:a16="http://schemas.microsoft.com/office/drawing/2014/main" id="{563BF83D-406D-4B71-8A16-97360F458DDA}"/>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703" name="Drop Down 24" hidden="1">
          <a:extLst>
            <a:ext uri="{63B3BB69-23CF-44E3-9099-C40C66FF867C}">
              <a14:compatExt xmlns:a14="http://schemas.microsoft.com/office/drawing/2010/main" spid="_x0000_s2072"/>
            </a:ext>
            <a:ext uri="{FF2B5EF4-FFF2-40B4-BE49-F238E27FC236}">
              <a16:creationId xmlns:a16="http://schemas.microsoft.com/office/drawing/2014/main" id="{B4AD571C-0422-48E7-9FD9-A5F0E65DD516}"/>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704" name="Drop Down 24" hidden="1">
          <a:extLst>
            <a:ext uri="{63B3BB69-23CF-44E3-9099-C40C66FF867C}">
              <a14:compatExt xmlns:a14="http://schemas.microsoft.com/office/drawing/2010/main" spid="_x0000_s2072"/>
            </a:ext>
            <a:ext uri="{FF2B5EF4-FFF2-40B4-BE49-F238E27FC236}">
              <a16:creationId xmlns:a16="http://schemas.microsoft.com/office/drawing/2014/main" id="{4A3661E6-4F41-49BD-84DD-C4CA7FDCA2A7}"/>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705" name="Drop Down 24" hidden="1">
          <a:extLst>
            <a:ext uri="{63B3BB69-23CF-44E3-9099-C40C66FF867C}">
              <a14:compatExt xmlns:a14="http://schemas.microsoft.com/office/drawing/2010/main" spid="_x0000_s2072"/>
            </a:ext>
            <a:ext uri="{FF2B5EF4-FFF2-40B4-BE49-F238E27FC236}">
              <a16:creationId xmlns:a16="http://schemas.microsoft.com/office/drawing/2014/main" id="{91FDB33A-D419-4E1F-A364-85263C9260B5}"/>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749</xdr:row>
      <xdr:rowOff>0</xdr:rowOff>
    </xdr:from>
    <xdr:ext cx="2476500" cy="199970"/>
    <xdr:sp macro="" textlink="">
      <xdr:nvSpPr>
        <xdr:cNvPr id="12706" name="Drop Down 24" hidden="1">
          <a:extLst>
            <a:ext uri="{63B3BB69-23CF-44E3-9099-C40C66FF867C}">
              <a14:compatExt xmlns:a14="http://schemas.microsoft.com/office/drawing/2010/main" spid="_x0000_s2072"/>
            </a:ext>
            <a:ext uri="{FF2B5EF4-FFF2-40B4-BE49-F238E27FC236}">
              <a16:creationId xmlns:a16="http://schemas.microsoft.com/office/drawing/2014/main" id="{FE221AFB-A500-4889-A7B6-83826AF04F60}"/>
            </a:ext>
          </a:extLst>
        </xdr:cNvPr>
        <xdr:cNvSpPr/>
      </xdr:nvSpPr>
      <xdr:spPr bwMode="auto">
        <a:xfrm>
          <a:off x="4617720" y="1184681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07" name="Drop Down 24" hidden="1">
          <a:extLst>
            <a:ext uri="{63B3BB69-23CF-44E3-9099-C40C66FF867C}">
              <a14:compatExt xmlns:a14="http://schemas.microsoft.com/office/drawing/2010/main" spid="_x0000_s2072"/>
            </a:ext>
            <a:ext uri="{FF2B5EF4-FFF2-40B4-BE49-F238E27FC236}">
              <a16:creationId xmlns:a16="http://schemas.microsoft.com/office/drawing/2014/main" id="{C7AF2111-3ACC-43E9-9F0F-A8397251B5C6}"/>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08" name="Drop Down 24" hidden="1">
          <a:extLst>
            <a:ext uri="{63B3BB69-23CF-44E3-9099-C40C66FF867C}">
              <a14:compatExt xmlns:a14="http://schemas.microsoft.com/office/drawing/2010/main" spid="_x0000_s2072"/>
            </a:ext>
            <a:ext uri="{FF2B5EF4-FFF2-40B4-BE49-F238E27FC236}">
              <a16:creationId xmlns:a16="http://schemas.microsoft.com/office/drawing/2014/main" id="{5447D757-DFAB-4D12-82BF-55F3719F614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09" name="Drop Down 24" hidden="1">
          <a:extLst>
            <a:ext uri="{63B3BB69-23CF-44E3-9099-C40C66FF867C}">
              <a14:compatExt xmlns:a14="http://schemas.microsoft.com/office/drawing/2010/main" spid="_x0000_s2072"/>
            </a:ext>
            <a:ext uri="{FF2B5EF4-FFF2-40B4-BE49-F238E27FC236}">
              <a16:creationId xmlns:a16="http://schemas.microsoft.com/office/drawing/2014/main" id="{2E7E78A4-EE8D-482F-8879-534C801354C8}"/>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0" name="Drop Down 24" hidden="1">
          <a:extLst>
            <a:ext uri="{63B3BB69-23CF-44E3-9099-C40C66FF867C}">
              <a14:compatExt xmlns:a14="http://schemas.microsoft.com/office/drawing/2010/main" spid="_x0000_s2072"/>
            </a:ext>
            <a:ext uri="{FF2B5EF4-FFF2-40B4-BE49-F238E27FC236}">
              <a16:creationId xmlns:a16="http://schemas.microsoft.com/office/drawing/2014/main" id="{657E1470-2307-49B3-802B-E26582BC175B}"/>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1" name="Drop Down 24" hidden="1">
          <a:extLst>
            <a:ext uri="{63B3BB69-23CF-44E3-9099-C40C66FF867C}">
              <a14:compatExt xmlns:a14="http://schemas.microsoft.com/office/drawing/2010/main" spid="_x0000_s2072"/>
            </a:ext>
            <a:ext uri="{FF2B5EF4-FFF2-40B4-BE49-F238E27FC236}">
              <a16:creationId xmlns:a16="http://schemas.microsoft.com/office/drawing/2014/main" id="{FE5EB554-8AD9-4B9A-B65F-23499CA931C1}"/>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2" name="Drop Down 24" hidden="1">
          <a:extLst>
            <a:ext uri="{63B3BB69-23CF-44E3-9099-C40C66FF867C}">
              <a14:compatExt xmlns:a14="http://schemas.microsoft.com/office/drawing/2010/main" spid="_x0000_s2072"/>
            </a:ext>
            <a:ext uri="{FF2B5EF4-FFF2-40B4-BE49-F238E27FC236}">
              <a16:creationId xmlns:a16="http://schemas.microsoft.com/office/drawing/2014/main" id="{327A032C-15C8-448B-ACE3-50F088B8AD4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3" name="Drop Down 24" hidden="1">
          <a:extLst>
            <a:ext uri="{63B3BB69-23CF-44E3-9099-C40C66FF867C}">
              <a14:compatExt xmlns:a14="http://schemas.microsoft.com/office/drawing/2010/main" spid="_x0000_s2072"/>
            </a:ext>
            <a:ext uri="{FF2B5EF4-FFF2-40B4-BE49-F238E27FC236}">
              <a16:creationId xmlns:a16="http://schemas.microsoft.com/office/drawing/2014/main" id="{EE26F15A-0F6C-4FA3-B328-698623E94ECD}"/>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4" name="Drop Down 24" hidden="1">
          <a:extLst>
            <a:ext uri="{63B3BB69-23CF-44E3-9099-C40C66FF867C}">
              <a14:compatExt xmlns:a14="http://schemas.microsoft.com/office/drawing/2010/main" spid="_x0000_s2072"/>
            </a:ext>
            <a:ext uri="{FF2B5EF4-FFF2-40B4-BE49-F238E27FC236}">
              <a16:creationId xmlns:a16="http://schemas.microsoft.com/office/drawing/2014/main" id="{626B4E06-D9A3-4E64-9787-57D4A0803B0A}"/>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5" name="Drop Down 24" hidden="1">
          <a:extLst>
            <a:ext uri="{63B3BB69-23CF-44E3-9099-C40C66FF867C}">
              <a14:compatExt xmlns:a14="http://schemas.microsoft.com/office/drawing/2010/main" spid="_x0000_s2072"/>
            </a:ext>
            <a:ext uri="{FF2B5EF4-FFF2-40B4-BE49-F238E27FC236}">
              <a16:creationId xmlns:a16="http://schemas.microsoft.com/office/drawing/2014/main" id="{7222534A-83F8-4B35-9BDF-CB42BB9C1FF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6" name="Drop Down 24" hidden="1">
          <a:extLst>
            <a:ext uri="{63B3BB69-23CF-44E3-9099-C40C66FF867C}">
              <a14:compatExt xmlns:a14="http://schemas.microsoft.com/office/drawing/2010/main" spid="_x0000_s2072"/>
            </a:ext>
            <a:ext uri="{FF2B5EF4-FFF2-40B4-BE49-F238E27FC236}">
              <a16:creationId xmlns:a16="http://schemas.microsoft.com/office/drawing/2014/main" id="{CCEA338B-8A4E-4041-B008-01FBA14CF3DD}"/>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7" name="Drop Down 24" hidden="1">
          <a:extLst>
            <a:ext uri="{63B3BB69-23CF-44E3-9099-C40C66FF867C}">
              <a14:compatExt xmlns:a14="http://schemas.microsoft.com/office/drawing/2010/main" spid="_x0000_s2072"/>
            </a:ext>
            <a:ext uri="{FF2B5EF4-FFF2-40B4-BE49-F238E27FC236}">
              <a16:creationId xmlns:a16="http://schemas.microsoft.com/office/drawing/2014/main" id="{4E7A302F-D656-42CA-A621-19578F3C0338}"/>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8" name="Drop Down 24" hidden="1">
          <a:extLst>
            <a:ext uri="{63B3BB69-23CF-44E3-9099-C40C66FF867C}">
              <a14:compatExt xmlns:a14="http://schemas.microsoft.com/office/drawing/2010/main" spid="_x0000_s2072"/>
            </a:ext>
            <a:ext uri="{FF2B5EF4-FFF2-40B4-BE49-F238E27FC236}">
              <a16:creationId xmlns:a16="http://schemas.microsoft.com/office/drawing/2014/main" id="{4D85F719-D898-4171-8E8A-90DE2E21D5A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19" name="Drop Down 24" hidden="1">
          <a:extLst>
            <a:ext uri="{63B3BB69-23CF-44E3-9099-C40C66FF867C}">
              <a14:compatExt xmlns:a14="http://schemas.microsoft.com/office/drawing/2010/main" spid="_x0000_s2072"/>
            </a:ext>
            <a:ext uri="{FF2B5EF4-FFF2-40B4-BE49-F238E27FC236}">
              <a16:creationId xmlns:a16="http://schemas.microsoft.com/office/drawing/2014/main" id="{8EE4890D-7E8D-4F53-A7BC-34844977C8C8}"/>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0" name="Drop Down 24" hidden="1">
          <a:extLst>
            <a:ext uri="{63B3BB69-23CF-44E3-9099-C40C66FF867C}">
              <a14:compatExt xmlns:a14="http://schemas.microsoft.com/office/drawing/2010/main" spid="_x0000_s2072"/>
            </a:ext>
            <a:ext uri="{FF2B5EF4-FFF2-40B4-BE49-F238E27FC236}">
              <a16:creationId xmlns:a16="http://schemas.microsoft.com/office/drawing/2014/main" id="{31DE25B8-84F8-4668-8946-0D2A77DEA841}"/>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1" name="Drop Down 24" hidden="1">
          <a:extLst>
            <a:ext uri="{63B3BB69-23CF-44E3-9099-C40C66FF867C}">
              <a14:compatExt xmlns:a14="http://schemas.microsoft.com/office/drawing/2010/main" spid="_x0000_s2072"/>
            </a:ext>
            <a:ext uri="{FF2B5EF4-FFF2-40B4-BE49-F238E27FC236}">
              <a16:creationId xmlns:a16="http://schemas.microsoft.com/office/drawing/2014/main" id="{B4816852-A27C-43BB-93FD-44574A01C250}"/>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2" name="Drop Down 24" hidden="1">
          <a:extLst>
            <a:ext uri="{63B3BB69-23CF-44E3-9099-C40C66FF867C}">
              <a14:compatExt xmlns:a14="http://schemas.microsoft.com/office/drawing/2010/main" spid="_x0000_s2072"/>
            </a:ext>
            <a:ext uri="{FF2B5EF4-FFF2-40B4-BE49-F238E27FC236}">
              <a16:creationId xmlns:a16="http://schemas.microsoft.com/office/drawing/2014/main" id="{F1502B4C-59AB-43F4-913B-C174A9FCE548}"/>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3" name="Drop Down 24" hidden="1">
          <a:extLst>
            <a:ext uri="{63B3BB69-23CF-44E3-9099-C40C66FF867C}">
              <a14:compatExt xmlns:a14="http://schemas.microsoft.com/office/drawing/2010/main" spid="_x0000_s2072"/>
            </a:ext>
            <a:ext uri="{FF2B5EF4-FFF2-40B4-BE49-F238E27FC236}">
              <a16:creationId xmlns:a16="http://schemas.microsoft.com/office/drawing/2014/main" id="{1563F4BF-556E-4BC2-93F4-B76C09EBD460}"/>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4" name="Drop Down 24" hidden="1">
          <a:extLst>
            <a:ext uri="{63B3BB69-23CF-44E3-9099-C40C66FF867C}">
              <a14:compatExt xmlns:a14="http://schemas.microsoft.com/office/drawing/2010/main" spid="_x0000_s2072"/>
            </a:ext>
            <a:ext uri="{FF2B5EF4-FFF2-40B4-BE49-F238E27FC236}">
              <a16:creationId xmlns:a16="http://schemas.microsoft.com/office/drawing/2014/main" id="{B55D4F34-F263-4C54-BE56-976205E2E0AC}"/>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5" name="Drop Down 24" hidden="1">
          <a:extLst>
            <a:ext uri="{63B3BB69-23CF-44E3-9099-C40C66FF867C}">
              <a14:compatExt xmlns:a14="http://schemas.microsoft.com/office/drawing/2010/main" spid="_x0000_s2072"/>
            </a:ext>
            <a:ext uri="{FF2B5EF4-FFF2-40B4-BE49-F238E27FC236}">
              <a16:creationId xmlns:a16="http://schemas.microsoft.com/office/drawing/2014/main" id="{A5436ED5-6CB0-47BD-99B5-E6C6D591670E}"/>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6" name="Drop Down 24" hidden="1">
          <a:extLst>
            <a:ext uri="{63B3BB69-23CF-44E3-9099-C40C66FF867C}">
              <a14:compatExt xmlns:a14="http://schemas.microsoft.com/office/drawing/2010/main" spid="_x0000_s2072"/>
            </a:ext>
            <a:ext uri="{FF2B5EF4-FFF2-40B4-BE49-F238E27FC236}">
              <a16:creationId xmlns:a16="http://schemas.microsoft.com/office/drawing/2014/main" id="{87949ECE-58B9-4DA3-8D25-B80BE4F70AD5}"/>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7" name="Drop Down 24" hidden="1">
          <a:extLst>
            <a:ext uri="{63B3BB69-23CF-44E3-9099-C40C66FF867C}">
              <a14:compatExt xmlns:a14="http://schemas.microsoft.com/office/drawing/2010/main" spid="_x0000_s2072"/>
            </a:ext>
            <a:ext uri="{FF2B5EF4-FFF2-40B4-BE49-F238E27FC236}">
              <a16:creationId xmlns:a16="http://schemas.microsoft.com/office/drawing/2014/main" id="{86E8013F-BC0A-4E35-9CBE-10E26B00F6E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8" name="Drop Down 24" hidden="1">
          <a:extLst>
            <a:ext uri="{63B3BB69-23CF-44E3-9099-C40C66FF867C}">
              <a14:compatExt xmlns:a14="http://schemas.microsoft.com/office/drawing/2010/main" spid="_x0000_s2072"/>
            </a:ext>
            <a:ext uri="{FF2B5EF4-FFF2-40B4-BE49-F238E27FC236}">
              <a16:creationId xmlns:a16="http://schemas.microsoft.com/office/drawing/2014/main" id="{ACE44E74-D9D5-4FD1-B3C1-8F001261C3AC}"/>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29" name="Drop Down 24" hidden="1">
          <a:extLst>
            <a:ext uri="{63B3BB69-23CF-44E3-9099-C40C66FF867C}">
              <a14:compatExt xmlns:a14="http://schemas.microsoft.com/office/drawing/2010/main" spid="_x0000_s2072"/>
            </a:ext>
            <a:ext uri="{FF2B5EF4-FFF2-40B4-BE49-F238E27FC236}">
              <a16:creationId xmlns:a16="http://schemas.microsoft.com/office/drawing/2014/main" id="{A8BFAE24-4E8A-4BA3-89D2-B9BC5F92EA86}"/>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0" name="Drop Down 24" hidden="1">
          <a:extLst>
            <a:ext uri="{63B3BB69-23CF-44E3-9099-C40C66FF867C}">
              <a14:compatExt xmlns:a14="http://schemas.microsoft.com/office/drawing/2010/main" spid="_x0000_s2072"/>
            </a:ext>
            <a:ext uri="{FF2B5EF4-FFF2-40B4-BE49-F238E27FC236}">
              <a16:creationId xmlns:a16="http://schemas.microsoft.com/office/drawing/2014/main" id="{1FADB72A-004E-45DC-B5CA-AA118EEE93A4}"/>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1" name="Drop Down 24" hidden="1">
          <a:extLst>
            <a:ext uri="{63B3BB69-23CF-44E3-9099-C40C66FF867C}">
              <a14:compatExt xmlns:a14="http://schemas.microsoft.com/office/drawing/2010/main" spid="_x0000_s2072"/>
            </a:ext>
            <a:ext uri="{FF2B5EF4-FFF2-40B4-BE49-F238E27FC236}">
              <a16:creationId xmlns:a16="http://schemas.microsoft.com/office/drawing/2014/main" id="{CC4E02A6-7962-4368-A99D-F13A98E4A259}"/>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2" name="Drop Down 24" hidden="1">
          <a:extLst>
            <a:ext uri="{63B3BB69-23CF-44E3-9099-C40C66FF867C}">
              <a14:compatExt xmlns:a14="http://schemas.microsoft.com/office/drawing/2010/main" spid="_x0000_s2072"/>
            </a:ext>
            <a:ext uri="{FF2B5EF4-FFF2-40B4-BE49-F238E27FC236}">
              <a16:creationId xmlns:a16="http://schemas.microsoft.com/office/drawing/2014/main" id="{89FA82C7-9E92-4E10-88D7-C3CD53DA4167}"/>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3" name="Drop Down 24" hidden="1">
          <a:extLst>
            <a:ext uri="{63B3BB69-23CF-44E3-9099-C40C66FF867C}">
              <a14:compatExt xmlns:a14="http://schemas.microsoft.com/office/drawing/2010/main" spid="_x0000_s2072"/>
            </a:ext>
            <a:ext uri="{FF2B5EF4-FFF2-40B4-BE49-F238E27FC236}">
              <a16:creationId xmlns:a16="http://schemas.microsoft.com/office/drawing/2014/main" id="{2196F8C5-947E-4F02-AACE-1773FF037BB7}"/>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4" name="Drop Down 24" hidden="1">
          <a:extLst>
            <a:ext uri="{63B3BB69-23CF-44E3-9099-C40C66FF867C}">
              <a14:compatExt xmlns:a14="http://schemas.microsoft.com/office/drawing/2010/main" spid="_x0000_s2072"/>
            </a:ext>
            <a:ext uri="{FF2B5EF4-FFF2-40B4-BE49-F238E27FC236}">
              <a16:creationId xmlns:a16="http://schemas.microsoft.com/office/drawing/2014/main" id="{45195FDA-697B-4FEA-B139-462E77438449}"/>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5" name="Drop Down 24" hidden="1">
          <a:extLst>
            <a:ext uri="{63B3BB69-23CF-44E3-9099-C40C66FF867C}">
              <a14:compatExt xmlns:a14="http://schemas.microsoft.com/office/drawing/2010/main" spid="_x0000_s2072"/>
            </a:ext>
            <a:ext uri="{FF2B5EF4-FFF2-40B4-BE49-F238E27FC236}">
              <a16:creationId xmlns:a16="http://schemas.microsoft.com/office/drawing/2014/main" id="{65DE321D-59E6-4380-8F81-BD24303CB72C}"/>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6" name="Drop Down 24" hidden="1">
          <a:extLst>
            <a:ext uri="{63B3BB69-23CF-44E3-9099-C40C66FF867C}">
              <a14:compatExt xmlns:a14="http://schemas.microsoft.com/office/drawing/2010/main" spid="_x0000_s2072"/>
            </a:ext>
            <a:ext uri="{FF2B5EF4-FFF2-40B4-BE49-F238E27FC236}">
              <a16:creationId xmlns:a16="http://schemas.microsoft.com/office/drawing/2014/main" id="{83DA70E1-707C-4687-92A8-55C1A4BBDD09}"/>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7" name="Drop Down 24" hidden="1">
          <a:extLst>
            <a:ext uri="{63B3BB69-23CF-44E3-9099-C40C66FF867C}">
              <a14:compatExt xmlns:a14="http://schemas.microsoft.com/office/drawing/2010/main" spid="_x0000_s2072"/>
            </a:ext>
            <a:ext uri="{FF2B5EF4-FFF2-40B4-BE49-F238E27FC236}">
              <a16:creationId xmlns:a16="http://schemas.microsoft.com/office/drawing/2014/main" id="{6C25A90C-D7C6-442B-890D-73DEE563E394}"/>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8" name="Drop Down 24" hidden="1">
          <a:extLst>
            <a:ext uri="{63B3BB69-23CF-44E3-9099-C40C66FF867C}">
              <a14:compatExt xmlns:a14="http://schemas.microsoft.com/office/drawing/2010/main" spid="_x0000_s2072"/>
            </a:ext>
            <a:ext uri="{FF2B5EF4-FFF2-40B4-BE49-F238E27FC236}">
              <a16:creationId xmlns:a16="http://schemas.microsoft.com/office/drawing/2014/main" id="{35099AE6-9778-4D67-BF31-5190E30F016E}"/>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39" name="Drop Down 24" hidden="1">
          <a:extLst>
            <a:ext uri="{63B3BB69-23CF-44E3-9099-C40C66FF867C}">
              <a14:compatExt xmlns:a14="http://schemas.microsoft.com/office/drawing/2010/main" spid="_x0000_s2072"/>
            </a:ext>
            <a:ext uri="{FF2B5EF4-FFF2-40B4-BE49-F238E27FC236}">
              <a16:creationId xmlns:a16="http://schemas.microsoft.com/office/drawing/2014/main" id="{C36374B7-FADD-4127-9183-4498C1FED70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40" name="Drop Down 24" hidden="1">
          <a:extLst>
            <a:ext uri="{63B3BB69-23CF-44E3-9099-C40C66FF867C}">
              <a14:compatExt xmlns:a14="http://schemas.microsoft.com/office/drawing/2010/main" spid="_x0000_s2072"/>
            </a:ext>
            <a:ext uri="{FF2B5EF4-FFF2-40B4-BE49-F238E27FC236}">
              <a16:creationId xmlns:a16="http://schemas.microsoft.com/office/drawing/2014/main" id="{FAEE1632-8BAA-4174-88F7-66F73F8676DE}"/>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41" name="Drop Down 24" hidden="1">
          <a:extLst>
            <a:ext uri="{63B3BB69-23CF-44E3-9099-C40C66FF867C}">
              <a14:compatExt xmlns:a14="http://schemas.microsoft.com/office/drawing/2010/main" spid="_x0000_s2072"/>
            </a:ext>
            <a:ext uri="{FF2B5EF4-FFF2-40B4-BE49-F238E27FC236}">
              <a16:creationId xmlns:a16="http://schemas.microsoft.com/office/drawing/2014/main" id="{CDD4DDA0-7C16-4D7A-BCEE-0882FF044B73}"/>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42" name="Drop Down 24" hidden="1">
          <a:extLst>
            <a:ext uri="{63B3BB69-23CF-44E3-9099-C40C66FF867C}">
              <a14:compatExt xmlns:a14="http://schemas.microsoft.com/office/drawing/2010/main" spid="_x0000_s2072"/>
            </a:ext>
            <a:ext uri="{FF2B5EF4-FFF2-40B4-BE49-F238E27FC236}">
              <a16:creationId xmlns:a16="http://schemas.microsoft.com/office/drawing/2014/main" id="{A704013C-F0D5-40BA-9DD3-B6D9B1E4DDCE}"/>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43" name="Drop Down 24" hidden="1">
          <a:extLst>
            <a:ext uri="{63B3BB69-23CF-44E3-9099-C40C66FF867C}">
              <a14:compatExt xmlns:a14="http://schemas.microsoft.com/office/drawing/2010/main" spid="_x0000_s2072"/>
            </a:ext>
            <a:ext uri="{FF2B5EF4-FFF2-40B4-BE49-F238E27FC236}">
              <a16:creationId xmlns:a16="http://schemas.microsoft.com/office/drawing/2014/main" id="{D3058AE6-16C6-4759-B7D9-70F8A4616C6D}"/>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44" name="Drop Down 24" hidden="1">
          <a:extLst>
            <a:ext uri="{63B3BB69-23CF-44E3-9099-C40C66FF867C}">
              <a14:compatExt xmlns:a14="http://schemas.microsoft.com/office/drawing/2010/main" spid="_x0000_s2072"/>
            </a:ext>
            <a:ext uri="{FF2B5EF4-FFF2-40B4-BE49-F238E27FC236}">
              <a16:creationId xmlns:a16="http://schemas.microsoft.com/office/drawing/2014/main" id="{86760448-2A63-4678-9468-7A060C167685}"/>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45" name="Drop Down 24" hidden="1">
          <a:extLst>
            <a:ext uri="{63B3BB69-23CF-44E3-9099-C40C66FF867C}">
              <a14:compatExt xmlns:a14="http://schemas.microsoft.com/office/drawing/2010/main" spid="_x0000_s2072"/>
            </a:ext>
            <a:ext uri="{FF2B5EF4-FFF2-40B4-BE49-F238E27FC236}">
              <a16:creationId xmlns:a16="http://schemas.microsoft.com/office/drawing/2014/main" id="{C4DF950F-457A-4DBB-9A82-3DDD429EF3EC}"/>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752</xdr:row>
      <xdr:rowOff>0</xdr:rowOff>
    </xdr:from>
    <xdr:ext cx="2476500" cy="199970"/>
    <xdr:sp macro="" textlink="">
      <xdr:nvSpPr>
        <xdr:cNvPr id="12746" name="Drop Down 24" hidden="1">
          <a:extLst>
            <a:ext uri="{63B3BB69-23CF-44E3-9099-C40C66FF867C}">
              <a14:compatExt xmlns:a14="http://schemas.microsoft.com/office/drawing/2010/main" spid="_x0000_s2072"/>
            </a:ext>
            <a:ext uri="{FF2B5EF4-FFF2-40B4-BE49-F238E27FC236}">
              <a16:creationId xmlns:a16="http://schemas.microsoft.com/office/drawing/2014/main" id="{95718F62-DE53-44AB-8893-1CA5F02EE341}"/>
            </a:ext>
          </a:extLst>
        </xdr:cNvPr>
        <xdr:cNvSpPr/>
      </xdr:nvSpPr>
      <xdr:spPr bwMode="auto">
        <a:xfrm>
          <a:off x="4617720" y="1189405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47" name="Drop Down 24" hidden="1">
          <a:extLst>
            <a:ext uri="{63B3BB69-23CF-44E3-9099-C40C66FF867C}">
              <a14:compatExt xmlns:a14="http://schemas.microsoft.com/office/drawing/2010/main" spid="_x0000_s2072"/>
            </a:ext>
            <a:ext uri="{FF2B5EF4-FFF2-40B4-BE49-F238E27FC236}">
              <a16:creationId xmlns:a16="http://schemas.microsoft.com/office/drawing/2014/main" id="{784336CC-3226-4B7E-8516-5C57F79E4BBD}"/>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48" name="Drop Down 24" hidden="1">
          <a:extLst>
            <a:ext uri="{63B3BB69-23CF-44E3-9099-C40C66FF867C}">
              <a14:compatExt xmlns:a14="http://schemas.microsoft.com/office/drawing/2010/main" spid="_x0000_s2072"/>
            </a:ext>
            <a:ext uri="{FF2B5EF4-FFF2-40B4-BE49-F238E27FC236}">
              <a16:creationId xmlns:a16="http://schemas.microsoft.com/office/drawing/2014/main" id="{35D1569E-DE03-49DD-8CDE-3EF1604DB359}"/>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49" name="Drop Down 24" hidden="1">
          <a:extLst>
            <a:ext uri="{63B3BB69-23CF-44E3-9099-C40C66FF867C}">
              <a14:compatExt xmlns:a14="http://schemas.microsoft.com/office/drawing/2010/main" spid="_x0000_s2072"/>
            </a:ext>
            <a:ext uri="{FF2B5EF4-FFF2-40B4-BE49-F238E27FC236}">
              <a16:creationId xmlns:a16="http://schemas.microsoft.com/office/drawing/2014/main" id="{0FF02C69-2973-4156-999F-7228B2ABBEF8}"/>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50" name="Drop Down 24" hidden="1">
          <a:extLst>
            <a:ext uri="{63B3BB69-23CF-44E3-9099-C40C66FF867C}">
              <a14:compatExt xmlns:a14="http://schemas.microsoft.com/office/drawing/2010/main" spid="_x0000_s2072"/>
            </a:ext>
            <a:ext uri="{FF2B5EF4-FFF2-40B4-BE49-F238E27FC236}">
              <a16:creationId xmlns:a16="http://schemas.microsoft.com/office/drawing/2014/main" id="{5D598034-6B9A-4563-A27B-7C33E851985C}"/>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51" name="Drop Down 24" hidden="1">
          <a:extLst>
            <a:ext uri="{63B3BB69-23CF-44E3-9099-C40C66FF867C}">
              <a14:compatExt xmlns:a14="http://schemas.microsoft.com/office/drawing/2010/main" spid="_x0000_s2072"/>
            </a:ext>
            <a:ext uri="{FF2B5EF4-FFF2-40B4-BE49-F238E27FC236}">
              <a16:creationId xmlns:a16="http://schemas.microsoft.com/office/drawing/2014/main" id="{E188FB08-705C-4529-9388-989FB1A196EE}"/>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52" name="Drop Down 24" hidden="1">
          <a:extLst>
            <a:ext uri="{63B3BB69-23CF-44E3-9099-C40C66FF867C}">
              <a14:compatExt xmlns:a14="http://schemas.microsoft.com/office/drawing/2010/main" spid="_x0000_s2072"/>
            </a:ext>
            <a:ext uri="{FF2B5EF4-FFF2-40B4-BE49-F238E27FC236}">
              <a16:creationId xmlns:a16="http://schemas.microsoft.com/office/drawing/2014/main" id="{1829F368-96F0-4842-BF12-8518F2E38DEE}"/>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53" name="Drop Down 24" hidden="1">
          <a:extLst>
            <a:ext uri="{63B3BB69-23CF-44E3-9099-C40C66FF867C}">
              <a14:compatExt xmlns:a14="http://schemas.microsoft.com/office/drawing/2010/main" spid="_x0000_s2072"/>
            </a:ext>
            <a:ext uri="{FF2B5EF4-FFF2-40B4-BE49-F238E27FC236}">
              <a16:creationId xmlns:a16="http://schemas.microsoft.com/office/drawing/2014/main" id="{6D7FCA8D-C706-44BA-B8D9-02F0878E63EA}"/>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54" name="Drop Down 24" hidden="1">
          <a:extLst>
            <a:ext uri="{63B3BB69-23CF-44E3-9099-C40C66FF867C}">
              <a14:compatExt xmlns:a14="http://schemas.microsoft.com/office/drawing/2010/main" spid="_x0000_s2072"/>
            </a:ext>
            <a:ext uri="{FF2B5EF4-FFF2-40B4-BE49-F238E27FC236}">
              <a16:creationId xmlns:a16="http://schemas.microsoft.com/office/drawing/2014/main" id="{BBFB1877-8A02-4B42-B47B-078D8931132A}"/>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55" name="Drop Down 24" hidden="1">
          <a:extLst>
            <a:ext uri="{63B3BB69-23CF-44E3-9099-C40C66FF867C}">
              <a14:compatExt xmlns:a14="http://schemas.microsoft.com/office/drawing/2010/main" spid="_x0000_s2072"/>
            </a:ext>
            <a:ext uri="{FF2B5EF4-FFF2-40B4-BE49-F238E27FC236}">
              <a16:creationId xmlns:a16="http://schemas.microsoft.com/office/drawing/2014/main" id="{0DA1FBE7-E0CF-4AE5-AA9A-689E0619513C}"/>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56" name="Drop Down 4" hidden="1">
          <a:extLst>
            <a:ext uri="{63B3BB69-23CF-44E3-9099-C40C66FF867C}">
              <a14:compatExt xmlns:a14="http://schemas.microsoft.com/office/drawing/2010/main" spid="_x0000_s2052"/>
            </a:ext>
            <a:ext uri="{FF2B5EF4-FFF2-40B4-BE49-F238E27FC236}">
              <a16:creationId xmlns:a16="http://schemas.microsoft.com/office/drawing/2014/main" id="{E105F3FC-D5DD-4E56-AF0A-3E39B880DC0E}"/>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742</xdr:row>
      <xdr:rowOff>0</xdr:rowOff>
    </xdr:from>
    <xdr:ext cx="1921468" cy="195685"/>
    <xdr:sp macro="" textlink="">
      <xdr:nvSpPr>
        <xdr:cNvPr id="12757" name="Drop Down 20" hidden="1">
          <a:extLst>
            <a:ext uri="{63B3BB69-23CF-44E3-9099-C40C66FF867C}">
              <a14:compatExt xmlns:a14="http://schemas.microsoft.com/office/drawing/2010/main" spid="_x0000_s2068"/>
            </a:ext>
            <a:ext uri="{FF2B5EF4-FFF2-40B4-BE49-F238E27FC236}">
              <a16:creationId xmlns:a16="http://schemas.microsoft.com/office/drawing/2014/main" id="{8363CB8C-0BA3-4B06-A02F-29CFDAB8140C}"/>
            </a:ext>
          </a:extLst>
        </xdr:cNvPr>
        <xdr:cNvSpPr/>
      </xdr:nvSpPr>
      <xdr:spPr bwMode="auto">
        <a:xfrm>
          <a:off x="7094220" y="119915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58" name="Drop Down 24" hidden="1">
          <a:extLst>
            <a:ext uri="{63B3BB69-23CF-44E3-9099-C40C66FF867C}">
              <a14:compatExt xmlns:a14="http://schemas.microsoft.com/office/drawing/2010/main" spid="_x0000_s2072"/>
            </a:ext>
            <a:ext uri="{FF2B5EF4-FFF2-40B4-BE49-F238E27FC236}">
              <a16:creationId xmlns:a16="http://schemas.microsoft.com/office/drawing/2014/main" id="{59E4FB8D-F504-40EA-B00C-D0545A98F655}"/>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59" name="Drop Down 4" hidden="1">
          <a:extLst>
            <a:ext uri="{63B3BB69-23CF-44E3-9099-C40C66FF867C}">
              <a14:compatExt xmlns:a14="http://schemas.microsoft.com/office/drawing/2010/main" spid="_x0000_s2052"/>
            </a:ext>
            <a:ext uri="{FF2B5EF4-FFF2-40B4-BE49-F238E27FC236}">
              <a16:creationId xmlns:a16="http://schemas.microsoft.com/office/drawing/2014/main" id="{8FE47AF5-7D74-4304-94A0-061E2E7143C1}"/>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760" name="Drop Down 4" hidden="1">
          <a:extLst>
            <a:ext uri="{63B3BB69-23CF-44E3-9099-C40C66FF867C}">
              <a14:compatExt xmlns:a14="http://schemas.microsoft.com/office/drawing/2010/main" spid="_x0000_s2052"/>
            </a:ext>
            <a:ext uri="{FF2B5EF4-FFF2-40B4-BE49-F238E27FC236}">
              <a16:creationId xmlns:a16="http://schemas.microsoft.com/office/drawing/2014/main" id="{BF0A6BF1-3618-44E4-BAAF-4219254CE437}"/>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61" name="Drop Down 4" hidden="1">
          <a:extLst>
            <a:ext uri="{63B3BB69-23CF-44E3-9099-C40C66FF867C}">
              <a14:compatExt xmlns:a14="http://schemas.microsoft.com/office/drawing/2010/main" spid="_x0000_s2052"/>
            </a:ext>
            <a:ext uri="{FF2B5EF4-FFF2-40B4-BE49-F238E27FC236}">
              <a16:creationId xmlns:a16="http://schemas.microsoft.com/office/drawing/2014/main" id="{A113ABA2-CAE9-4CB7-A2B9-BBF1B8A7AD6D}"/>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762" name="Drop Down 4" hidden="1">
          <a:extLst>
            <a:ext uri="{63B3BB69-23CF-44E3-9099-C40C66FF867C}">
              <a14:compatExt xmlns:a14="http://schemas.microsoft.com/office/drawing/2010/main" spid="_x0000_s2052"/>
            </a:ext>
            <a:ext uri="{FF2B5EF4-FFF2-40B4-BE49-F238E27FC236}">
              <a16:creationId xmlns:a16="http://schemas.microsoft.com/office/drawing/2014/main" id="{417E14AD-11B1-4218-86B8-DA4201615905}"/>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63" name="Drop Down 24" hidden="1">
          <a:extLst>
            <a:ext uri="{63B3BB69-23CF-44E3-9099-C40C66FF867C}">
              <a14:compatExt xmlns:a14="http://schemas.microsoft.com/office/drawing/2010/main" spid="_x0000_s2072"/>
            </a:ext>
            <a:ext uri="{FF2B5EF4-FFF2-40B4-BE49-F238E27FC236}">
              <a16:creationId xmlns:a16="http://schemas.microsoft.com/office/drawing/2014/main" id="{2C3F21F8-9D1A-4743-A1A8-DB8437439B00}"/>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64" name="Drop Down 24" hidden="1">
          <a:extLst>
            <a:ext uri="{63B3BB69-23CF-44E3-9099-C40C66FF867C}">
              <a14:compatExt xmlns:a14="http://schemas.microsoft.com/office/drawing/2010/main" spid="_x0000_s2072"/>
            </a:ext>
            <a:ext uri="{FF2B5EF4-FFF2-40B4-BE49-F238E27FC236}">
              <a16:creationId xmlns:a16="http://schemas.microsoft.com/office/drawing/2014/main" id="{DC71DA3D-5CC6-4B08-9E07-2E86CC01A1C3}"/>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65" name="Drop Down 24" hidden="1">
          <a:extLst>
            <a:ext uri="{63B3BB69-23CF-44E3-9099-C40C66FF867C}">
              <a14:compatExt xmlns:a14="http://schemas.microsoft.com/office/drawing/2010/main" spid="_x0000_s2072"/>
            </a:ext>
            <a:ext uri="{FF2B5EF4-FFF2-40B4-BE49-F238E27FC236}">
              <a16:creationId xmlns:a16="http://schemas.microsoft.com/office/drawing/2014/main" id="{37EDD6B6-91A8-4659-97DE-967AD60AC23D}"/>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66" name="Drop Down 24" hidden="1">
          <a:extLst>
            <a:ext uri="{63B3BB69-23CF-44E3-9099-C40C66FF867C}">
              <a14:compatExt xmlns:a14="http://schemas.microsoft.com/office/drawing/2010/main" spid="_x0000_s2072"/>
            </a:ext>
            <a:ext uri="{FF2B5EF4-FFF2-40B4-BE49-F238E27FC236}">
              <a16:creationId xmlns:a16="http://schemas.microsoft.com/office/drawing/2014/main" id="{26F9BA85-3689-430F-AE5F-97507225F99D}"/>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67" name="Drop Down 24" hidden="1">
          <a:extLst>
            <a:ext uri="{63B3BB69-23CF-44E3-9099-C40C66FF867C}">
              <a14:compatExt xmlns:a14="http://schemas.microsoft.com/office/drawing/2010/main" spid="_x0000_s2072"/>
            </a:ext>
            <a:ext uri="{FF2B5EF4-FFF2-40B4-BE49-F238E27FC236}">
              <a16:creationId xmlns:a16="http://schemas.microsoft.com/office/drawing/2014/main" id="{42D383A6-B83B-4EC1-9A6A-E232D8860C5D}"/>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68" name="Drop Down 24" hidden="1">
          <a:extLst>
            <a:ext uri="{63B3BB69-23CF-44E3-9099-C40C66FF867C}">
              <a14:compatExt xmlns:a14="http://schemas.microsoft.com/office/drawing/2010/main" spid="_x0000_s2072"/>
            </a:ext>
            <a:ext uri="{FF2B5EF4-FFF2-40B4-BE49-F238E27FC236}">
              <a16:creationId xmlns:a16="http://schemas.microsoft.com/office/drawing/2014/main" id="{7EFB51A6-5128-4262-8FD0-CFD49D834609}"/>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69" name="Drop Down 24" hidden="1">
          <a:extLst>
            <a:ext uri="{63B3BB69-23CF-44E3-9099-C40C66FF867C}">
              <a14:compatExt xmlns:a14="http://schemas.microsoft.com/office/drawing/2010/main" spid="_x0000_s2072"/>
            </a:ext>
            <a:ext uri="{FF2B5EF4-FFF2-40B4-BE49-F238E27FC236}">
              <a16:creationId xmlns:a16="http://schemas.microsoft.com/office/drawing/2014/main" id="{E15EF217-543F-40A0-A6B7-5E6EC0883158}"/>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70" name="Drop Down 24" hidden="1">
          <a:extLst>
            <a:ext uri="{63B3BB69-23CF-44E3-9099-C40C66FF867C}">
              <a14:compatExt xmlns:a14="http://schemas.microsoft.com/office/drawing/2010/main" spid="_x0000_s2072"/>
            </a:ext>
            <a:ext uri="{FF2B5EF4-FFF2-40B4-BE49-F238E27FC236}">
              <a16:creationId xmlns:a16="http://schemas.microsoft.com/office/drawing/2014/main" id="{70381244-4581-45F8-96AA-509911250BC9}"/>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71" name="Drop Down 24" hidden="1">
          <a:extLst>
            <a:ext uri="{63B3BB69-23CF-44E3-9099-C40C66FF867C}">
              <a14:compatExt xmlns:a14="http://schemas.microsoft.com/office/drawing/2010/main" spid="_x0000_s2072"/>
            </a:ext>
            <a:ext uri="{FF2B5EF4-FFF2-40B4-BE49-F238E27FC236}">
              <a16:creationId xmlns:a16="http://schemas.microsoft.com/office/drawing/2014/main" id="{2F2D3FC3-CA17-4765-BEF1-E0453D406C65}"/>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72" name="Drop Down 4" hidden="1">
          <a:extLst>
            <a:ext uri="{63B3BB69-23CF-44E3-9099-C40C66FF867C}">
              <a14:compatExt xmlns:a14="http://schemas.microsoft.com/office/drawing/2010/main" spid="_x0000_s2052"/>
            </a:ext>
            <a:ext uri="{FF2B5EF4-FFF2-40B4-BE49-F238E27FC236}">
              <a16:creationId xmlns:a16="http://schemas.microsoft.com/office/drawing/2014/main" id="{09B59385-C3A0-4F2B-AEB3-877266C6620B}"/>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742</xdr:row>
      <xdr:rowOff>0</xdr:rowOff>
    </xdr:from>
    <xdr:ext cx="1921468" cy="195685"/>
    <xdr:sp macro="" textlink="">
      <xdr:nvSpPr>
        <xdr:cNvPr id="12773" name="Drop Down 20" hidden="1">
          <a:extLst>
            <a:ext uri="{63B3BB69-23CF-44E3-9099-C40C66FF867C}">
              <a14:compatExt xmlns:a14="http://schemas.microsoft.com/office/drawing/2010/main" spid="_x0000_s2068"/>
            </a:ext>
            <a:ext uri="{FF2B5EF4-FFF2-40B4-BE49-F238E27FC236}">
              <a16:creationId xmlns:a16="http://schemas.microsoft.com/office/drawing/2014/main" id="{EEBE57E1-CB20-480D-8C7E-55F4189A74C1}"/>
            </a:ext>
          </a:extLst>
        </xdr:cNvPr>
        <xdr:cNvSpPr/>
      </xdr:nvSpPr>
      <xdr:spPr bwMode="auto">
        <a:xfrm>
          <a:off x="7094220" y="119915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74" name="Drop Down 24" hidden="1">
          <a:extLst>
            <a:ext uri="{63B3BB69-23CF-44E3-9099-C40C66FF867C}">
              <a14:compatExt xmlns:a14="http://schemas.microsoft.com/office/drawing/2010/main" spid="_x0000_s2072"/>
            </a:ext>
            <a:ext uri="{FF2B5EF4-FFF2-40B4-BE49-F238E27FC236}">
              <a16:creationId xmlns:a16="http://schemas.microsoft.com/office/drawing/2014/main" id="{178259A2-1D1F-49C7-A4CC-792EF71A888F}"/>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75" name="Drop Down 4" hidden="1">
          <a:extLst>
            <a:ext uri="{63B3BB69-23CF-44E3-9099-C40C66FF867C}">
              <a14:compatExt xmlns:a14="http://schemas.microsoft.com/office/drawing/2010/main" spid="_x0000_s2052"/>
            </a:ext>
            <a:ext uri="{FF2B5EF4-FFF2-40B4-BE49-F238E27FC236}">
              <a16:creationId xmlns:a16="http://schemas.microsoft.com/office/drawing/2014/main" id="{75325990-C7C7-4A63-B7B9-B8C7ECA743DD}"/>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776" name="Drop Down 4" hidden="1">
          <a:extLst>
            <a:ext uri="{63B3BB69-23CF-44E3-9099-C40C66FF867C}">
              <a14:compatExt xmlns:a14="http://schemas.microsoft.com/office/drawing/2010/main" spid="_x0000_s2052"/>
            </a:ext>
            <a:ext uri="{FF2B5EF4-FFF2-40B4-BE49-F238E27FC236}">
              <a16:creationId xmlns:a16="http://schemas.microsoft.com/office/drawing/2014/main" id="{FFC8CC61-1E0E-42A2-A365-B4BDAC3E7C28}"/>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77" name="Drop Down 4" hidden="1">
          <a:extLst>
            <a:ext uri="{63B3BB69-23CF-44E3-9099-C40C66FF867C}">
              <a14:compatExt xmlns:a14="http://schemas.microsoft.com/office/drawing/2010/main" spid="_x0000_s2052"/>
            </a:ext>
            <a:ext uri="{FF2B5EF4-FFF2-40B4-BE49-F238E27FC236}">
              <a16:creationId xmlns:a16="http://schemas.microsoft.com/office/drawing/2014/main" id="{0A10B73B-D44E-41EC-95B5-47A385BD7E82}"/>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778" name="Drop Down 4" hidden="1">
          <a:extLst>
            <a:ext uri="{63B3BB69-23CF-44E3-9099-C40C66FF867C}">
              <a14:compatExt xmlns:a14="http://schemas.microsoft.com/office/drawing/2010/main" spid="_x0000_s2052"/>
            </a:ext>
            <a:ext uri="{FF2B5EF4-FFF2-40B4-BE49-F238E27FC236}">
              <a16:creationId xmlns:a16="http://schemas.microsoft.com/office/drawing/2014/main" id="{FAB6B393-5CC3-4A65-BAE2-9B93ED46D7E5}"/>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79" name="Drop Down 24" hidden="1">
          <a:extLst>
            <a:ext uri="{63B3BB69-23CF-44E3-9099-C40C66FF867C}">
              <a14:compatExt xmlns:a14="http://schemas.microsoft.com/office/drawing/2010/main" spid="_x0000_s2072"/>
            </a:ext>
            <a:ext uri="{FF2B5EF4-FFF2-40B4-BE49-F238E27FC236}">
              <a16:creationId xmlns:a16="http://schemas.microsoft.com/office/drawing/2014/main" id="{301020B2-26BA-4D38-A9E4-C5F5DCC93472}"/>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0" name="Drop Down 24" hidden="1">
          <a:extLst>
            <a:ext uri="{63B3BB69-23CF-44E3-9099-C40C66FF867C}">
              <a14:compatExt xmlns:a14="http://schemas.microsoft.com/office/drawing/2010/main" spid="_x0000_s2072"/>
            </a:ext>
            <a:ext uri="{FF2B5EF4-FFF2-40B4-BE49-F238E27FC236}">
              <a16:creationId xmlns:a16="http://schemas.microsoft.com/office/drawing/2014/main" id="{95CD87AA-CCA0-4F77-A23B-ABF2EFFBF9CE}"/>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1" name="Drop Down 24" hidden="1">
          <a:extLst>
            <a:ext uri="{63B3BB69-23CF-44E3-9099-C40C66FF867C}">
              <a14:compatExt xmlns:a14="http://schemas.microsoft.com/office/drawing/2010/main" spid="_x0000_s2072"/>
            </a:ext>
            <a:ext uri="{FF2B5EF4-FFF2-40B4-BE49-F238E27FC236}">
              <a16:creationId xmlns:a16="http://schemas.microsoft.com/office/drawing/2014/main" id="{22033EA2-DFFE-4B16-9AB4-44FC3AC91F1F}"/>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2" name="Drop Down 24" hidden="1">
          <a:extLst>
            <a:ext uri="{63B3BB69-23CF-44E3-9099-C40C66FF867C}">
              <a14:compatExt xmlns:a14="http://schemas.microsoft.com/office/drawing/2010/main" spid="_x0000_s2072"/>
            </a:ext>
            <a:ext uri="{FF2B5EF4-FFF2-40B4-BE49-F238E27FC236}">
              <a16:creationId xmlns:a16="http://schemas.microsoft.com/office/drawing/2014/main" id="{90F5AFD4-8C5B-4303-853E-519A1D60F72B}"/>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3" name="Drop Down 24" hidden="1">
          <a:extLst>
            <a:ext uri="{63B3BB69-23CF-44E3-9099-C40C66FF867C}">
              <a14:compatExt xmlns:a14="http://schemas.microsoft.com/office/drawing/2010/main" spid="_x0000_s2072"/>
            </a:ext>
            <a:ext uri="{FF2B5EF4-FFF2-40B4-BE49-F238E27FC236}">
              <a16:creationId xmlns:a16="http://schemas.microsoft.com/office/drawing/2014/main" id="{FD5CB5E4-CECA-4889-9734-824123BC5AFF}"/>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4" name="Drop Down 24" hidden="1">
          <a:extLst>
            <a:ext uri="{63B3BB69-23CF-44E3-9099-C40C66FF867C}">
              <a14:compatExt xmlns:a14="http://schemas.microsoft.com/office/drawing/2010/main" spid="_x0000_s2072"/>
            </a:ext>
            <a:ext uri="{FF2B5EF4-FFF2-40B4-BE49-F238E27FC236}">
              <a16:creationId xmlns:a16="http://schemas.microsoft.com/office/drawing/2014/main" id="{A6A07F25-8D99-4EC7-9AD3-82DA66BC0E1E}"/>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5" name="Drop Down 24" hidden="1">
          <a:extLst>
            <a:ext uri="{63B3BB69-23CF-44E3-9099-C40C66FF867C}">
              <a14:compatExt xmlns:a14="http://schemas.microsoft.com/office/drawing/2010/main" spid="_x0000_s2072"/>
            </a:ext>
            <a:ext uri="{FF2B5EF4-FFF2-40B4-BE49-F238E27FC236}">
              <a16:creationId xmlns:a16="http://schemas.microsoft.com/office/drawing/2014/main" id="{EC494334-1C18-477D-BBD7-5B2F0E7B276E}"/>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6" name="Drop Down 24" hidden="1">
          <a:extLst>
            <a:ext uri="{63B3BB69-23CF-44E3-9099-C40C66FF867C}">
              <a14:compatExt xmlns:a14="http://schemas.microsoft.com/office/drawing/2010/main" spid="_x0000_s2072"/>
            </a:ext>
            <a:ext uri="{FF2B5EF4-FFF2-40B4-BE49-F238E27FC236}">
              <a16:creationId xmlns:a16="http://schemas.microsoft.com/office/drawing/2014/main" id="{128A3391-1391-4770-9527-8203E4E40E08}"/>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87" name="Drop Down 24" hidden="1">
          <a:extLst>
            <a:ext uri="{63B3BB69-23CF-44E3-9099-C40C66FF867C}">
              <a14:compatExt xmlns:a14="http://schemas.microsoft.com/office/drawing/2010/main" spid="_x0000_s2072"/>
            </a:ext>
            <a:ext uri="{FF2B5EF4-FFF2-40B4-BE49-F238E27FC236}">
              <a16:creationId xmlns:a16="http://schemas.microsoft.com/office/drawing/2014/main" id="{12521E2A-4BCE-4F1A-BB41-8F62111EFC11}"/>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88" name="Drop Down 4" hidden="1">
          <a:extLst>
            <a:ext uri="{63B3BB69-23CF-44E3-9099-C40C66FF867C}">
              <a14:compatExt xmlns:a14="http://schemas.microsoft.com/office/drawing/2010/main" spid="_x0000_s2052"/>
            </a:ext>
            <a:ext uri="{FF2B5EF4-FFF2-40B4-BE49-F238E27FC236}">
              <a16:creationId xmlns:a16="http://schemas.microsoft.com/office/drawing/2014/main" id="{7018A51D-EB1B-496A-B90A-B7F763B4A4B0}"/>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742</xdr:row>
      <xdr:rowOff>0</xdr:rowOff>
    </xdr:from>
    <xdr:ext cx="1921468" cy="195685"/>
    <xdr:sp macro="" textlink="">
      <xdr:nvSpPr>
        <xdr:cNvPr id="12789" name="Drop Down 20" hidden="1">
          <a:extLst>
            <a:ext uri="{63B3BB69-23CF-44E3-9099-C40C66FF867C}">
              <a14:compatExt xmlns:a14="http://schemas.microsoft.com/office/drawing/2010/main" spid="_x0000_s2068"/>
            </a:ext>
            <a:ext uri="{FF2B5EF4-FFF2-40B4-BE49-F238E27FC236}">
              <a16:creationId xmlns:a16="http://schemas.microsoft.com/office/drawing/2014/main" id="{57DBB146-8F33-4892-A8D4-7EB71118DD99}"/>
            </a:ext>
          </a:extLst>
        </xdr:cNvPr>
        <xdr:cNvSpPr/>
      </xdr:nvSpPr>
      <xdr:spPr bwMode="auto">
        <a:xfrm>
          <a:off x="7094220" y="119915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90" name="Drop Down 24" hidden="1">
          <a:extLst>
            <a:ext uri="{63B3BB69-23CF-44E3-9099-C40C66FF867C}">
              <a14:compatExt xmlns:a14="http://schemas.microsoft.com/office/drawing/2010/main" spid="_x0000_s2072"/>
            </a:ext>
            <a:ext uri="{FF2B5EF4-FFF2-40B4-BE49-F238E27FC236}">
              <a16:creationId xmlns:a16="http://schemas.microsoft.com/office/drawing/2014/main" id="{5815D6A3-E952-44D7-92CE-AF95ABB7ED6D}"/>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91" name="Drop Down 4" hidden="1">
          <a:extLst>
            <a:ext uri="{63B3BB69-23CF-44E3-9099-C40C66FF867C}">
              <a14:compatExt xmlns:a14="http://schemas.microsoft.com/office/drawing/2010/main" spid="_x0000_s2052"/>
            </a:ext>
            <a:ext uri="{FF2B5EF4-FFF2-40B4-BE49-F238E27FC236}">
              <a16:creationId xmlns:a16="http://schemas.microsoft.com/office/drawing/2014/main" id="{A50377FE-8906-4D18-A9D6-2AEFEE970568}"/>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792" name="Drop Down 4" hidden="1">
          <a:extLst>
            <a:ext uri="{63B3BB69-23CF-44E3-9099-C40C66FF867C}">
              <a14:compatExt xmlns:a14="http://schemas.microsoft.com/office/drawing/2010/main" spid="_x0000_s2052"/>
            </a:ext>
            <a:ext uri="{FF2B5EF4-FFF2-40B4-BE49-F238E27FC236}">
              <a16:creationId xmlns:a16="http://schemas.microsoft.com/office/drawing/2014/main" id="{0843261F-2130-4327-9E3B-85FD6D6E5C32}"/>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793" name="Drop Down 4" hidden="1">
          <a:extLst>
            <a:ext uri="{63B3BB69-23CF-44E3-9099-C40C66FF867C}">
              <a14:compatExt xmlns:a14="http://schemas.microsoft.com/office/drawing/2010/main" spid="_x0000_s2052"/>
            </a:ext>
            <a:ext uri="{FF2B5EF4-FFF2-40B4-BE49-F238E27FC236}">
              <a16:creationId xmlns:a16="http://schemas.microsoft.com/office/drawing/2014/main" id="{B435A57A-E10F-4DFA-9C0C-F682546011E5}"/>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794" name="Drop Down 4" hidden="1">
          <a:extLst>
            <a:ext uri="{63B3BB69-23CF-44E3-9099-C40C66FF867C}">
              <a14:compatExt xmlns:a14="http://schemas.microsoft.com/office/drawing/2010/main" spid="_x0000_s2052"/>
            </a:ext>
            <a:ext uri="{FF2B5EF4-FFF2-40B4-BE49-F238E27FC236}">
              <a16:creationId xmlns:a16="http://schemas.microsoft.com/office/drawing/2014/main" id="{4B4F73C0-A319-4C9C-8B24-0676EABCAB8A}"/>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95" name="Drop Down 24" hidden="1">
          <a:extLst>
            <a:ext uri="{63B3BB69-23CF-44E3-9099-C40C66FF867C}">
              <a14:compatExt xmlns:a14="http://schemas.microsoft.com/office/drawing/2010/main" spid="_x0000_s2072"/>
            </a:ext>
            <a:ext uri="{FF2B5EF4-FFF2-40B4-BE49-F238E27FC236}">
              <a16:creationId xmlns:a16="http://schemas.microsoft.com/office/drawing/2014/main" id="{4CEF8BB6-CD91-41C3-8A3C-2B18114C2562}"/>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96" name="Drop Down 24" hidden="1">
          <a:extLst>
            <a:ext uri="{63B3BB69-23CF-44E3-9099-C40C66FF867C}">
              <a14:compatExt xmlns:a14="http://schemas.microsoft.com/office/drawing/2010/main" spid="_x0000_s2072"/>
            </a:ext>
            <a:ext uri="{FF2B5EF4-FFF2-40B4-BE49-F238E27FC236}">
              <a16:creationId xmlns:a16="http://schemas.microsoft.com/office/drawing/2014/main" id="{77EDFA8D-3C1D-4001-8B39-61D76486C9FC}"/>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97" name="Drop Down 24" hidden="1">
          <a:extLst>
            <a:ext uri="{63B3BB69-23CF-44E3-9099-C40C66FF867C}">
              <a14:compatExt xmlns:a14="http://schemas.microsoft.com/office/drawing/2010/main" spid="_x0000_s2072"/>
            </a:ext>
            <a:ext uri="{FF2B5EF4-FFF2-40B4-BE49-F238E27FC236}">
              <a16:creationId xmlns:a16="http://schemas.microsoft.com/office/drawing/2014/main" id="{01F614AF-56A4-46AB-BFF3-0A67A16F7999}"/>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98" name="Drop Down 24" hidden="1">
          <a:extLst>
            <a:ext uri="{63B3BB69-23CF-44E3-9099-C40C66FF867C}">
              <a14:compatExt xmlns:a14="http://schemas.microsoft.com/office/drawing/2010/main" spid="_x0000_s2072"/>
            </a:ext>
            <a:ext uri="{FF2B5EF4-FFF2-40B4-BE49-F238E27FC236}">
              <a16:creationId xmlns:a16="http://schemas.microsoft.com/office/drawing/2014/main" id="{0AF023CB-9F56-4F0C-932F-8218CDBF8354}"/>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799" name="Drop Down 24" hidden="1">
          <a:extLst>
            <a:ext uri="{63B3BB69-23CF-44E3-9099-C40C66FF867C}">
              <a14:compatExt xmlns:a14="http://schemas.microsoft.com/office/drawing/2010/main" spid="_x0000_s2072"/>
            </a:ext>
            <a:ext uri="{FF2B5EF4-FFF2-40B4-BE49-F238E27FC236}">
              <a16:creationId xmlns:a16="http://schemas.microsoft.com/office/drawing/2014/main" id="{8F1B0BE5-5E2D-4217-B364-0AC451AE6A4C}"/>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800" name="Drop Down 24" hidden="1">
          <a:extLst>
            <a:ext uri="{63B3BB69-23CF-44E3-9099-C40C66FF867C}">
              <a14:compatExt xmlns:a14="http://schemas.microsoft.com/office/drawing/2010/main" spid="_x0000_s2072"/>
            </a:ext>
            <a:ext uri="{FF2B5EF4-FFF2-40B4-BE49-F238E27FC236}">
              <a16:creationId xmlns:a16="http://schemas.microsoft.com/office/drawing/2014/main" id="{4EDCE65B-EF0D-4DB8-956D-8D91A89CE73A}"/>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801" name="Drop Down 24" hidden="1">
          <a:extLst>
            <a:ext uri="{63B3BB69-23CF-44E3-9099-C40C66FF867C}">
              <a14:compatExt xmlns:a14="http://schemas.microsoft.com/office/drawing/2010/main" spid="_x0000_s2072"/>
            </a:ext>
            <a:ext uri="{FF2B5EF4-FFF2-40B4-BE49-F238E27FC236}">
              <a16:creationId xmlns:a16="http://schemas.microsoft.com/office/drawing/2014/main" id="{73EEC08C-C2BB-474E-8471-C3901F941E9B}"/>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802" name="Drop Down 24" hidden="1">
          <a:extLst>
            <a:ext uri="{63B3BB69-23CF-44E3-9099-C40C66FF867C}">
              <a14:compatExt xmlns:a14="http://schemas.microsoft.com/office/drawing/2010/main" spid="_x0000_s2072"/>
            </a:ext>
            <a:ext uri="{FF2B5EF4-FFF2-40B4-BE49-F238E27FC236}">
              <a16:creationId xmlns:a16="http://schemas.microsoft.com/office/drawing/2014/main" id="{6635E143-7F85-4724-8824-B9533E7CA2F2}"/>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803" name="Drop Down 24" hidden="1">
          <a:extLst>
            <a:ext uri="{63B3BB69-23CF-44E3-9099-C40C66FF867C}">
              <a14:compatExt xmlns:a14="http://schemas.microsoft.com/office/drawing/2010/main" spid="_x0000_s2072"/>
            </a:ext>
            <a:ext uri="{FF2B5EF4-FFF2-40B4-BE49-F238E27FC236}">
              <a16:creationId xmlns:a16="http://schemas.microsoft.com/office/drawing/2014/main" id="{CCF2ABFD-BCF2-43D7-911B-A12703722BC9}"/>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804" name="Drop Down 4" hidden="1">
          <a:extLst>
            <a:ext uri="{63B3BB69-23CF-44E3-9099-C40C66FF867C}">
              <a14:compatExt xmlns:a14="http://schemas.microsoft.com/office/drawing/2010/main" spid="_x0000_s2052"/>
            </a:ext>
            <a:ext uri="{FF2B5EF4-FFF2-40B4-BE49-F238E27FC236}">
              <a16:creationId xmlns:a16="http://schemas.microsoft.com/office/drawing/2014/main" id="{62024AF5-7BFE-40D9-BC27-6EDBB4936EE3}"/>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742</xdr:row>
      <xdr:rowOff>0</xdr:rowOff>
    </xdr:from>
    <xdr:ext cx="1921468" cy="195685"/>
    <xdr:sp macro="" textlink="">
      <xdr:nvSpPr>
        <xdr:cNvPr id="12805" name="Drop Down 20" hidden="1">
          <a:extLst>
            <a:ext uri="{63B3BB69-23CF-44E3-9099-C40C66FF867C}">
              <a14:compatExt xmlns:a14="http://schemas.microsoft.com/office/drawing/2010/main" spid="_x0000_s2068"/>
            </a:ext>
            <a:ext uri="{FF2B5EF4-FFF2-40B4-BE49-F238E27FC236}">
              <a16:creationId xmlns:a16="http://schemas.microsoft.com/office/drawing/2014/main" id="{D0D1A130-E7A1-4AC1-B3AD-946A1596D843}"/>
            </a:ext>
          </a:extLst>
        </xdr:cNvPr>
        <xdr:cNvSpPr/>
      </xdr:nvSpPr>
      <xdr:spPr bwMode="auto">
        <a:xfrm>
          <a:off x="7094220" y="11991594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742</xdr:row>
      <xdr:rowOff>0</xdr:rowOff>
    </xdr:from>
    <xdr:ext cx="2476500" cy="199970"/>
    <xdr:sp macro="" textlink="">
      <xdr:nvSpPr>
        <xdr:cNvPr id="12806" name="Drop Down 24" hidden="1">
          <a:extLst>
            <a:ext uri="{63B3BB69-23CF-44E3-9099-C40C66FF867C}">
              <a14:compatExt xmlns:a14="http://schemas.microsoft.com/office/drawing/2010/main" spid="_x0000_s2072"/>
            </a:ext>
            <a:ext uri="{FF2B5EF4-FFF2-40B4-BE49-F238E27FC236}">
              <a16:creationId xmlns:a16="http://schemas.microsoft.com/office/drawing/2014/main" id="{73E5A35C-E5C7-417A-8A8F-77D3F87A3D1C}"/>
            </a:ext>
          </a:extLst>
        </xdr:cNvPr>
        <xdr:cNvSpPr/>
      </xdr:nvSpPr>
      <xdr:spPr bwMode="auto">
        <a:xfrm>
          <a:off x="4617720" y="1199159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807" name="Drop Down 4" hidden="1">
          <a:extLst>
            <a:ext uri="{63B3BB69-23CF-44E3-9099-C40C66FF867C}">
              <a14:compatExt xmlns:a14="http://schemas.microsoft.com/office/drawing/2010/main" spid="_x0000_s2052"/>
            </a:ext>
            <a:ext uri="{FF2B5EF4-FFF2-40B4-BE49-F238E27FC236}">
              <a16:creationId xmlns:a16="http://schemas.microsoft.com/office/drawing/2014/main" id="{6BCE0A1A-609E-4994-AAE5-C9AB7FB0B5CE}"/>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808" name="Drop Down 4" hidden="1">
          <a:extLst>
            <a:ext uri="{63B3BB69-23CF-44E3-9099-C40C66FF867C}">
              <a14:compatExt xmlns:a14="http://schemas.microsoft.com/office/drawing/2010/main" spid="_x0000_s2052"/>
            </a:ext>
            <a:ext uri="{FF2B5EF4-FFF2-40B4-BE49-F238E27FC236}">
              <a16:creationId xmlns:a16="http://schemas.microsoft.com/office/drawing/2014/main" id="{33274084-6CBF-420B-957E-DA0CAA018734}"/>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742</xdr:row>
      <xdr:rowOff>0</xdr:rowOff>
    </xdr:from>
    <xdr:ext cx="2529840" cy="195685"/>
    <xdr:sp macro="" textlink="">
      <xdr:nvSpPr>
        <xdr:cNvPr id="12809" name="Drop Down 4" hidden="1">
          <a:extLst>
            <a:ext uri="{63B3BB69-23CF-44E3-9099-C40C66FF867C}">
              <a14:compatExt xmlns:a14="http://schemas.microsoft.com/office/drawing/2010/main" spid="_x0000_s2052"/>
            </a:ext>
            <a:ext uri="{FF2B5EF4-FFF2-40B4-BE49-F238E27FC236}">
              <a16:creationId xmlns:a16="http://schemas.microsoft.com/office/drawing/2014/main" id="{259B8430-369C-496E-A0F1-8EC13A3C8210}"/>
            </a:ext>
          </a:extLst>
        </xdr:cNvPr>
        <xdr:cNvSpPr/>
      </xdr:nvSpPr>
      <xdr:spPr bwMode="auto">
        <a:xfrm>
          <a:off x="646938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742</xdr:row>
      <xdr:rowOff>0</xdr:rowOff>
    </xdr:from>
    <xdr:ext cx="2529840" cy="195685"/>
    <xdr:sp macro="" textlink="">
      <xdr:nvSpPr>
        <xdr:cNvPr id="12810" name="Drop Down 4" hidden="1">
          <a:extLst>
            <a:ext uri="{63B3BB69-23CF-44E3-9099-C40C66FF867C}">
              <a14:compatExt xmlns:a14="http://schemas.microsoft.com/office/drawing/2010/main" spid="_x0000_s2052"/>
            </a:ext>
            <a:ext uri="{FF2B5EF4-FFF2-40B4-BE49-F238E27FC236}">
              <a16:creationId xmlns:a16="http://schemas.microsoft.com/office/drawing/2014/main" id="{EC7343CB-F35E-4566-A9BA-D7201F780B73}"/>
            </a:ext>
          </a:extLst>
        </xdr:cNvPr>
        <xdr:cNvSpPr/>
      </xdr:nvSpPr>
      <xdr:spPr bwMode="auto">
        <a:xfrm>
          <a:off x="6156960" y="11991594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1" name="Drop Down 24" hidden="1">
          <a:extLst>
            <a:ext uri="{63B3BB69-23CF-44E3-9099-C40C66FF867C}">
              <a14:compatExt xmlns:a14="http://schemas.microsoft.com/office/drawing/2010/main" spid="_x0000_s2072"/>
            </a:ext>
            <a:ext uri="{FF2B5EF4-FFF2-40B4-BE49-F238E27FC236}">
              <a16:creationId xmlns:a16="http://schemas.microsoft.com/office/drawing/2014/main" id="{0143D522-95B7-4D33-86AB-BF70C22D755F}"/>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2" name="Drop Down 24" hidden="1">
          <a:extLst>
            <a:ext uri="{63B3BB69-23CF-44E3-9099-C40C66FF867C}">
              <a14:compatExt xmlns:a14="http://schemas.microsoft.com/office/drawing/2010/main" spid="_x0000_s2072"/>
            </a:ext>
            <a:ext uri="{FF2B5EF4-FFF2-40B4-BE49-F238E27FC236}">
              <a16:creationId xmlns:a16="http://schemas.microsoft.com/office/drawing/2014/main" id="{81B3C294-970B-43FD-A1BD-94F4BF404CA4}"/>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3" name="Drop Down 24" hidden="1">
          <a:extLst>
            <a:ext uri="{63B3BB69-23CF-44E3-9099-C40C66FF867C}">
              <a14:compatExt xmlns:a14="http://schemas.microsoft.com/office/drawing/2010/main" spid="_x0000_s2072"/>
            </a:ext>
            <a:ext uri="{FF2B5EF4-FFF2-40B4-BE49-F238E27FC236}">
              <a16:creationId xmlns:a16="http://schemas.microsoft.com/office/drawing/2014/main" id="{640E09A2-9DEC-4A33-B5C3-006FCD9A8E70}"/>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4" name="Drop Down 24" hidden="1">
          <a:extLst>
            <a:ext uri="{63B3BB69-23CF-44E3-9099-C40C66FF867C}">
              <a14:compatExt xmlns:a14="http://schemas.microsoft.com/office/drawing/2010/main" spid="_x0000_s2072"/>
            </a:ext>
            <a:ext uri="{FF2B5EF4-FFF2-40B4-BE49-F238E27FC236}">
              <a16:creationId xmlns:a16="http://schemas.microsoft.com/office/drawing/2014/main" id="{AA5B8AFA-6440-43D8-B71F-BEBA6DDD6E39}"/>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5" name="Drop Down 24" hidden="1">
          <a:extLst>
            <a:ext uri="{63B3BB69-23CF-44E3-9099-C40C66FF867C}">
              <a14:compatExt xmlns:a14="http://schemas.microsoft.com/office/drawing/2010/main" spid="_x0000_s2072"/>
            </a:ext>
            <a:ext uri="{FF2B5EF4-FFF2-40B4-BE49-F238E27FC236}">
              <a16:creationId xmlns:a16="http://schemas.microsoft.com/office/drawing/2014/main" id="{221CF9AF-87E6-448B-A381-62FDBC607309}"/>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6" name="Drop Down 24" hidden="1">
          <a:extLst>
            <a:ext uri="{63B3BB69-23CF-44E3-9099-C40C66FF867C}">
              <a14:compatExt xmlns:a14="http://schemas.microsoft.com/office/drawing/2010/main" spid="_x0000_s2072"/>
            </a:ext>
            <a:ext uri="{FF2B5EF4-FFF2-40B4-BE49-F238E27FC236}">
              <a16:creationId xmlns:a16="http://schemas.microsoft.com/office/drawing/2014/main" id="{0D365DF4-E26E-4529-8775-808FF6C22610}"/>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7" name="Drop Down 24" hidden="1">
          <a:extLst>
            <a:ext uri="{63B3BB69-23CF-44E3-9099-C40C66FF867C}">
              <a14:compatExt xmlns:a14="http://schemas.microsoft.com/office/drawing/2010/main" spid="_x0000_s2072"/>
            </a:ext>
            <a:ext uri="{FF2B5EF4-FFF2-40B4-BE49-F238E27FC236}">
              <a16:creationId xmlns:a16="http://schemas.microsoft.com/office/drawing/2014/main" id="{68FCBECF-C211-46FA-91F2-21018296B175}"/>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8" name="Drop Down 24" hidden="1">
          <a:extLst>
            <a:ext uri="{63B3BB69-23CF-44E3-9099-C40C66FF867C}">
              <a14:compatExt xmlns:a14="http://schemas.microsoft.com/office/drawing/2010/main" spid="_x0000_s2072"/>
            </a:ext>
            <a:ext uri="{FF2B5EF4-FFF2-40B4-BE49-F238E27FC236}">
              <a16:creationId xmlns:a16="http://schemas.microsoft.com/office/drawing/2014/main" id="{BD13A759-CCBC-46CF-9A4F-27889EEFE288}"/>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19" name="Drop Down 24" hidden="1">
          <a:extLst>
            <a:ext uri="{63B3BB69-23CF-44E3-9099-C40C66FF867C}">
              <a14:compatExt xmlns:a14="http://schemas.microsoft.com/office/drawing/2010/main" spid="_x0000_s2072"/>
            </a:ext>
            <a:ext uri="{FF2B5EF4-FFF2-40B4-BE49-F238E27FC236}">
              <a16:creationId xmlns:a16="http://schemas.microsoft.com/office/drawing/2014/main" id="{1ED0861F-D7DD-4B7C-A851-29BB476C207C}"/>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743</xdr:row>
      <xdr:rowOff>0</xdr:rowOff>
    </xdr:from>
    <xdr:ext cx="2529840" cy="195685"/>
    <xdr:sp macro="" textlink="">
      <xdr:nvSpPr>
        <xdr:cNvPr id="12820" name="Drop Down 4" hidden="1">
          <a:extLst>
            <a:ext uri="{63B3BB69-23CF-44E3-9099-C40C66FF867C}">
              <a14:compatExt xmlns:a14="http://schemas.microsoft.com/office/drawing/2010/main" spid="_x0000_s2052"/>
            </a:ext>
            <a:ext uri="{FF2B5EF4-FFF2-40B4-BE49-F238E27FC236}">
              <a16:creationId xmlns:a16="http://schemas.microsoft.com/office/drawing/2014/main" id="{911B9557-EC33-441D-A74B-14146E991801}"/>
            </a:ext>
          </a:extLst>
        </xdr:cNvPr>
        <xdr:cNvSpPr/>
      </xdr:nvSpPr>
      <xdr:spPr bwMode="auto">
        <a:xfrm>
          <a:off x="646938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743</xdr:row>
      <xdr:rowOff>0</xdr:rowOff>
    </xdr:from>
    <xdr:ext cx="1921468" cy="195685"/>
    <xdr:sp macro="" textlink="">
      <xdr:nvSpPr>
        <xdr:cNvPr id="12821" name="Drop Down 20" hidden="1">
          <a:extLst>
            <a:ext uri="{63B3BB69-23CF-44E3-9099-C40C66FF867C}">
              <a14:compatExt xmlns:a14="http://schemas.microsoft.com/office/drawing/2010/main" spid="_x0000_s2068"/>
            </a:ext>
            <a:ext uri="{FF2B5EF4-FFF2-40B4-BE49-F238E27FC236}">
              <a16:creationId xmlns:a16="http://schemas.microsoft.com/office/drawing/2014/main" id="{977313E0-D7B0-470E-A8A8-F1D2E5A13227}"/>
            </a:ext>
          </a:extLst>
        </xdr:cNvPr>
        <xdr:cNvSpPr/>
      </xdr:nvSpPr>
      <xdr:spPr bwMode="auto">
        <a:xfrm>
          <a:off x="7094220" y="120114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22" name="Drop Down 24" hidden="1">
          <a:extLst>
            <a:ext uri="{63B3BB69-23CF-44E3-9099-C40C66FF867C}">
              <a14:compatExt xmlns:a14="http://schemas.microsoft.com/office/drawing/2010/main" spid="_x0000_s2072"/>
            </a:ext>
            <a:ext uri="{FF2B5EF4-FFF2-40B4-BE49-F238E27FC236}">
              <a16:creationId xmlns:a16="http://schemas.microsoft.com/office/drawing/2014/main" id="{64507DE3-ADE9-4023-B8A2-5C42A661854E}"/>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743</xdr:row>
      <xdr:rowOff>0</xdr:rowOff>
    </xdr:from>
    <xdr:ext cx="2529840" cy="195685"/>
    <xdr:sp macro="" textlink="">
      <xdr:nvSpPr>
        <xdr:cNvPr id="12823" name="Drop Down 4" hidden="1">
          <a:extLst>
            <a:ext uri="{63B3BB69-23CF-44E3-9099-C40C66FF867C}">
              <a14:compatExt xmlns:a14="http://schemas.microsoft.com/office/drawing/2010/main" spid="_x0000_s2052"/>
            </a:ext>
            <a:ext uri="{FF2B5EF4-FFF2-40B4-BE49-F238E27FC236}">
              <a16:creationId xmlns:a16="http://schemas.microsoft.com/office/drawing/2014/main" id="{A3788B49-A943-49E0-ADBD-3AC612C36039}"/>
            </a:ext>
          </a:extLst>
        </xdr:cNvPr>
        <xdr:cNvSpPr/>
      </xdr:nvSpPr>
      <xdr:spPr bwMode="auto">
        <a:xfrm>
          <a:off x="646938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743</xdr:row>
      <xdr:rowOff>0</xdr:rowOff>
    </xdr:from>
    <xdr:ext cx="2529840" cy="195685"/>
    <xdr:sp macro="" textlink="">
      <xdr:nvSpPr>
        <xdr:cNvPr id="12824" name="Drop Down 4" hidden="1">
          <a:extLst>
            <a:ext uri="{63B3BB69-23CF-44E3-9099-C40C66FF867C}">
              <a14:compatExt xmlns:a14="http://schemas.microsoft.com/office/drawing/2010/main" spid="_x0000_s2052"/>
            </a:ext>
            <a:ext uri="{FF2B5EF4-FFF2-40B4-BE49-F238E27FC236}">
              <a16:creationId xmlns:a16="http://schemas.microsoft.com/office/drawing/2014/main" id="{7505F594-8CCB-4E7C-B9D6-46F3BD0E96B4}"/>
            </a:ext>
          </a:extLst>
        </xdr:cNvPr>
        <xdr:cNvSpPr/>
      </xdr:nvSpPr>
      <xdr:spPr bwMode="auto">
        <a:xfrm>
          <a:off x="615696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743</xdr:row>
      <xdr:rowOff>0</xdr:rowOff>
    </xdr:from>
    <xdr:ext cx="2529840" cy="195685"/>
    <xdr:sp macro="" textlink="">
      <xdr:nvSpPr>
        <xdr:cNvPr id="12825" name="Drop Down 4" hidden="1">
          <a:extLst>
            <a:ext uri="{63B3BB69-23CF-44E3-9099-C40C66FF867C}">
              <a14:compatExt xmlns:a14="http://schemas.microsoft.com/office/drawing/2010/main" spid="_x0000_s2052"/>
            </a:ext>
            <a:ext uri="{FF2B5EF4-FFF2-40B4-BE49-F238E27FC236}">
              <a16:creationId xmlns:a16="http://schemas.microsoft.com/office/drawing/2014/main" id="{1D6258A4-18CE-4F12-973A-BE29EC1AC8EB}"/>
            </a:ext>
          </a:extLst>
        </xdr:cNvPr>
        <xdr:cNvSpPr/>
      </xdr:nvSpPr>
      <xdr:spPr bwMode="auto">
        <a:xfrm>
          <a:off x="646938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743</xdr:row>
      <xdr:rowOff>0</xdr:rowOff>
    </xdr:from>
    <xdr:ext cx="2529840" cy="195685"/>
    <xdr:sp macro="" textlink="">
      <xdr:nvSpPr>
        <xdr:cNvPr id="12826" name="Drop Down 4" hidden="1">
          <a:extLst>
            <a:ext uri="{63B3BB69-23CF-44E3-9099-C40C66FF867C}">
              <a14:compatExt xmlns:a14="http://schemas.microsoft.com/office/drawing/2010/main" spid="_x0000_s2052"/>
            </a:ext>
            <a:ext uri="{FF2B5EF4-FFF2-40B4-BE49-F238E27FC236}">
              <a16:creationId xmlns:a16="http://schemas.microsoft.com/office/drawing/2014/main" id="{CA17CE80-51B7-43EA-A54F-650D959F6A37}"/>
            </a:ext>
          </a:extLst>
        </xdr:cNvPr>
        <xdr:cNvSpPr/>
      </xdr:nvSpPr>
      <xdr:spPr bwMode="auto">
        <a:xfrm>
          <a:off x="615696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27" name="Drop Down 24" hidden="1">
          <a:extLst>
            <a:ext uri="{63B3BB69-23CF-44E3-9099-C40C66FF867C}">
              <a14:compatExt xmlns:a14="http://schemas.microsoft.com/office/drawing/2010/main" spid="_x0000_s2072"/>
            </a:ext>
            <a:ext uri="{FF2B5EF4-FFF2-40B4-BE49-F238E27FC236}">
              <a16:creationId xmlns:a16="http://schemas.microsoft.com/office/drawing/2014/main" id="{1214BCBF-899B-4BC1-9EB9-99E205F00FCD}"/>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28" name="Drop Down 24" hidden="1">
          <a:extLst>
            <a:ext uri="{63B3BB69-23CF-44E3-9099-C40C66FF867C}">
              <a14:compatExt xmlns:a14="http://schemas.microsoft.com/office/drawing/2010/main" spid="_x0000_s2072"/>
            </a:ext>
            <a:ext uri="{FF2B5EF4-FFF2-40B4-BE49-F238E27FC236}">
              <a16:creationId xmlns:a16="http://schemas.microsoft.com/office/drawing/2014/main" id="{5D2914F2-6FFC-4AA3-A846-44797D12EBA9}"/>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29" name="Drop Down 24" hidden="1">
          <a:extLst>
            <a:ext uri="{63B3BB69-23CF-44E3-9099-C40C66FF867C}">
              <a14:compatExt xmlns:a14="http://schemas.microsoft.com/office/drawing/2010/main" spid="_x0000_s2072"/>
            </a:ext>
            <a:ext uri="{FF2B5EF4-FFF2-40B4-BE49-F238E27FC236}">
              <a16:creationId xmlns:a16="http://schemas.microsoft.com/office/drawing/2014/main" id="{6B93E854-FBB8-42FE-9377-CADDC9798BE6}"/>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30" name="Drop Down 24" hidden="1">
          <a:extLst>
            <a:ext uri="{63B3BB69-23CF-44E3-9099-C40C66FF867C}">
              <a14:compatExt xmlns:a14="http://schemas.microsoft.com/office/drawing/2010/main" spid="_x0000_s2072"/>
            </a:ext>
            <a:ext uri="{FF2B5EF4-FFF2-40B4-BE49-F238E27FC236}">
              <a16:creationId xmlns:a16="http://schemas.microsoft.com/office/drawing/2014/main" id="{6B828CAE-F439-4780-A315-B788E542058E}"/>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31" name="Drop Down 24" hidden="1">
          <a:extLst>
            <a:ext uri="{63B3BB69-23CF-44E3-9099-C40C66FF867C}">
              <a14:compatExt xmlns:a14="http://schemas.microsoft.com/office/drawing/2010/main" spid="_x0000_s2072"/>
            </a:ext>
            <a:ext uri="{FF2B5EF4-FFF2-40B4-BE49-F238E27FC236}">
              <a16:creationId xmlns:a16="http://schemas.microsoft.com/office/drawing/2014/main" id="{2D5B0E9C-BC8C-4114-BB68-E61839B58D3F}"/>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32" name="Drop Down 24" hidden="1">
          <a:extLst>
            <a:ext uri="{63B3BB69-23CF-44E3-9099-C40C66FF867C}">
              <a14:compatExt xmlns:a14="http://schemas.microsoft.com/office/drawing/2010/main" spid="_x0000_s2072"/>
            </a:ext>
            <a:ext uri="{FF2B5EF4-FFF2-40B4-BE49-F238E27FC236}">
              <a16:creationId xmlns:a16="http://schemas.microsoft.com/office/drawing/2014/main" id="{B883BD4E-348A-4D28-AA28-0ECD9D9A4791}"/>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33" name="Drop Down 24" hidden="1">
          <a:extLst>
            <a:ext uri="{63B3BB69-23CF-44E3-9099-C40C66FF867C}">
              <a14:compatExt xmlns:a14="http://schemas.microsoft.com/office/drawing/2010/main" spid="_x0000_s2072"/>
            </a:ext>
            <a:ext uri="{FF2B5EF4-FFF2-40B4-BE49-F238E27FC236}">
              <a16:creationId xmlns:a16="http://schemas.microsoft.com/office/drawing/2014/main" id="{01F383E3-E0CE-4643-A7B3-2E6997278435}"/>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34" name="Drop Down 24" hidden="1">
          <a:extLst>
            <a:ext uri="{63B3BB69-23CF-44E3-9099-C40C66FF867C}">
              <a14:compatExt xmlns:a14="http://schemas.microsoft.com/office/drawing/2010/main" spid="_x0000_s2072"/>
            </a:ext>
            <a:ext uri="{FF2B5EF4-FFF2-40B4-BE49-F238E27FC236}">
              <a16:creationId xmlns:a16="http://schemas.microsoft.com/office/drawing/2014/main" id="{55ECA28A-C8B8-435B-81CC-A1A3EB2C123E}"/>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35" name="Drop Down 24" hidden="1">
          <a:extLst>
            <a:ext uri="{63B3BB69-23CF-44E3-9099-C40C66FF867C}">
              <a14:compatExt xmlns:a14="http://schemas.microsoft.com/office/drawing/2010/main" spid="_x0000_s2072"/>
            </a:ext>
            <a:ext uri="{FF2B5EF4-FFF2-40B4-BE49-F238E27FC236}">
              <a16:creationId xmlns:a16="http://schemas.microsoft.com/office/drawing/2014/main" id="{348AFD9C-7DD1-4C70-943A-93A69DF579F2}"/>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743</xdr:row>
      <xdr:rowOff>0</xdr:rowOff>
    </xdr:from>
    <xdr:ext cx="2529840" cy="195685"/>
    <xdr:sp macro="" textlink="">
      <xdr:nvSpPr>
        <xdr:cNvPr id="12836" name="Drop Down 4" hidden="1">
          <a:extLst>
            <a:ext uri="{63B3BB69-23CF-44E3-9099-C40C66FF867C}">
              <a14:compatExt xmlns:a14="http://schemas.microsoft.com/office/drawing/2010/main" spid="_x0000_s2052"/>
            </a:ext>
            <a:ext uri="{FF2B5EF4-FFF2-40B4-BE49-F238E27FC236}">
              <a16:creationId xmlns:a16="http://schemas.microsoft.com/office/drawing/2014/main" id="{8C4B9895-9DBB-4F15-B528-836BABCF6B97}"/>
            </a:ext>
          </a:extLst>
        </xdr:cNvPr>
        <xdr:cNvSpPr/>
      </xdr:nvSpPr>
      <xdr:spPr bwMode="auto">
        <a:xfrm>
          <a:off x="646938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743</xdr:row>
      <xdr:rowOff>0</xdr:rowOff>
    </xdr:from>
    <xdr:ext cx="1921468" cy="195685"/>
    <xdr:sp macro="" textlink="">
      <xdr:nvSpPr>
        <xdr:cNvPr id="12837" name="Drop Down 20" hidden="1">
          <a:extLst>
            <a:ext uri="{63B3BB69-23CF-44E3-9099-C40C66FF867C}">
              <a14:compatExt xmlns:a14="http://schemas.microsoft.com/office/drawing/2010/main" spid="_x0000_s2068"/>
            </a:ext>
            <a:ext uri="{FF2B5EF4-FFF2-40B4-BE49-F238E27FC236}">
              <a16:creationId xmlns:a16="http://schemas.microsoft.com/office/drawing/2014/main" id="{251C2BF2-8C71-49BA-8715-9F18B81DD302}"/>
            </a:ext>
          </a:extLst>
        </xdr:cNvPr>
        <xdr:cNvSpPr/>
      </xdr:nvSpPr>
      <xdr:spPr bwMode="auto">
        <a:xfrm>
          <a:off x="7094220" y="1201140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743</xdr:row>
      <xdr:rowOff>0</xdr:rowOff>
    </xdr:from>
    <xdr:ext cx="2476500" cy="199970"/>
    <xdr:sp macro="" textlink="">
      <xdr:nvSpPr>
        <xdr:cNvPr id="12838" name="Drop Down 24" hidden="1">
          <a:extLst>
            <a:ext uri="{63B3BB69-23CF-44E3-9099-C40C66FF867C}">
              <a14:compatExt xmlns:a14="http://schemas.microsoft.com/office/drawing/2010/main" spid="_x0000_s2072"/>
            </a:ext>
            <a:ext uri="{FF2B5EF4-FFF2-40B4-BE49-F238E27FC236}">
              <a16:creationId xmlns:a16="http://schemas.microsoft.com/office/drawing/2014/main" id="{3FC826E7-E238-44B2-831F-595C0FD8AEA4}"/>
            </a:ext>
          </a:extLst>
        </xdr:cNvPr>
        <xdr:cNvSpPr/>
      </xdr:nvSpPr>
      <xdr:spPr bwMode="auto">
        <a:xfrm>
          <a:off x="4617720" y="12011406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743</xdr:row>
      <xdr:rowOff>0</xdr:rowOff>
    </xdr:from>
    <xdr:ext cx="2529840" cy="195685"/>
    <xdr:sp macro="" textlink="">
      <xdr:nvSpPr>
        <xdr:cNvPr id="12839" name="Drop Down 4" hidden="1">
          <a:extLst>
            <a:ext uri="{63B3BB69-23CF-44E3-9099-C40C66FF867C}">
              <a14:compatExt xmlns:a14="http://schemas.microsoft.com/office/drawing/2010/main" spid="_x0000_s2052"/>
            </a:ext>
            <a:ext uri="{FF2B5EF4-FFF2-40B4-BE49-F238E27FC236}">
              <a16:creationId xmlns:a16="http://schemas.microsoft.com/office/drawing/2014/main" id="{7DF9AD52-D014-4417-B798-DF8598DDC467}"/>
            </a:ext>
          </a:extLst>
        </xdr:cNvPr>
        <xdr:cNvSpPr/>
      </xdr:nvSpPr>
      <xdr:spPr bwMode="auto">
        <a:xfrm>
          <a:off x="646938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743</xdr:row>
      <xdr:rowOff>0</xdr:rowOff>
    </xdr:from>
    <xdr:ext cx="2529840" cy="195685"/>
    <xdr:sp macro="" textlink="">
      <xdr:nvSpPr>
        <xdr:cNvPr id="12840" name="Drop Down 4" hidden="1">
          <a:extLst>
            <a:ext uri="{63B3BB69-23CF-44E3-9099-C40C66FF867C}">
              <a14:compatExt xmlns:a14="http://schemas.microsoft.com/office/drawing/2010/main" spid="_x0000_s2052"/>
            </a:ext>
            <a:ext uri="{FF2B5EF4-FFF2-40B4-BE49-F238E27FC236}">
              <a16:creationId xmlns:a16="http://schemas.microsoft.com/office/drawing/2014/main" id="{3398F08E-0470-4A67-9E66-946E8D8F383B}"/>
            </a:ext>
          </a:extLst>
        </xdr:cNvPr>
        <xdr:cNvSpPr/>
      </xdr:nvSpPr>
      <xdr:spPr bwMode="auto">
        <a:xfrm>
          <a:off x="615696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312420</xdr:colOff>
      <xdr:row>743</xdr:row>
      <xdr:rowOff>0</xdr:rowOff>
    </xdr:from>
    <xdr:ext cx="2529840" cy="195685"/>
    <xdr:sp macro="" textlink="">
      <xdr:nvSpPr>
        <xdr:cNvPr id="12841" name="Drop Down 4" hidden="1">
          <a:extLst>
            <a:ext uri="{63B3BB69-23CF-44E3-9099-C40C66FF867C}">
              <a14:compatExt xmlns:a14="http://schemas.microsoft.com/office/drawing/2010/main" spid="_x0000_s2052"/>
            </a:ext>
            <a:ext uri="{FF2B5EF4-FFF2-40B4-BE49-F238E27FC236}">
              <a16:creationId xmlns:a16="http://schemas.microsoft.com/office/drawing/2014/main" id="{8D50589A-1248-4825-A073-E5FFC6433002}"/>
            </a:ext>
          </a:extLst>
        </xdr:cNvPr>
        <xdr:cNvSpPr/>
      </xdr:nvSpPr>
      <xdr:spPr bwMode="auto">
        <a:xfrm>
          <a:off x="646938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7</xdr:col>
      <xdr:colOff>312420</xdr:colOff>
      <xdr:row>743</xdr:row>
      <xdr:rowOff>0</xdr:rowOff>
    </xdr:from>
    <xdr:ext cx="2529840" cy="195685"/>
    <xdr:sp macro="" textlink="">
      <xdr:nvSpPr>
        <xdr:cNvPr id="12842" name="Drop Down 4" hidden="1">
          <a:extLst>
            <a:ext uri="{63B3BB69-23CF-44E3-9099-C40C66FF867C}">
              <a14:compatExt xmlns:a14="http://schemas.microsoft.com/office/drawing/2010/main" spid="_x0000_s2052"/>
            </a:ext>
            <a:ext uri="{FF2B5EF4-FFF2-40B4-BE49-F238E27FC236}">
              <a16:creationId xmlns:a16="http://schemas.microsoft.com/office/drawing/2014/main" id="{12CA9DAE-0B90-4ED6-BB8A-996A02230D43}"/>
            </a:ext>
          </a:extLst>
        </xdr:cNvPr>
        <xdr:cNvSpPr/>
      </xdr:nvSpPr>
      <xdr:spPr bwMode="auto">
        <a:xfrm>
          <a:off x="6156960" y="120114060"/>
          <a:ext cx="2529840"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72</xdr:row>
      <xdr:rowOff>0</xdr:rowOff>
    </xdr:from>
    <xdr:ext cx="2476500" cy="199970"/>
    <xdr:sp macro="" textlink="">
      <xdr:nvSpPr>
        <xdr:cNvPr id="12321" name="Drop Down 24" hidden="1">
          <a:extLst>
            <a:ext uri="{63B3BB69-23CF-44E3-9099-C40C66FF867C}">
              <a14:compatExt xmlns:a14="http://schemas.microsoft.com/office/drawing/2010/main" spid="_x0000_s2072"/>
            </a:ext>
            <a:ext uri="{FF2B5EF4-FFF2-40B4-BE49-F238E27FC236}">
              <a16:creationId xmlns:a16="http://schemas.microsoft.com/office/drawing/2014/main" id="{6CE71B14-404E-4C46-BB00-544B34E2490B}"/>
            </a:ext>
          </a:extLst>
        </xdr:cNvPr>
        <xdr:cNvSpPr/>
      </xdr:nvSpPr>
      <xdr:spPr bwMode="auto">
        <a:xfrm>
          <a:off x="4617720" y="10988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623</xdr:row>
      <xdr:rowOff>0</xdr:rowOff>
    </xdr:from>
    <xdr:ext cx="2476500" cy="199970"/>
    <xdr:sp macro="" textlink="">
      <xdr:nvSpPr>
        <xdr:cNvPr id="12322" name="Drop Down 24" hidden="1">
          <a:extLst>
            <a:ext uri="{63B3BB69-23CF-44E3-9099-C40C66FF867C}">
              <a14:compatExt xmlns:a14="http://schemas.microsoft.com/office/drawing/2010/main" spid="_x0000_s2072"/>
            </a:ext>
            <a:ext uri="{FF2B5EF4-FFF2-40B4-BE49-F238E27FC236}">
              <a16:creationId xmlns:a16="http://schemas.microsoft.com/office/drawing/2014/main" id="{FEE5C92A-1E95-405D-8CBC-C142C4934954}"/>
            </a:ext>
          </a:extLst>
        </xdr:cNvPr>
        <xdr:cNvSpPr/>
      </xdr:nvSpPr>
      <xdr:spPr bwMode="auto">
        <a:xfrm>
          <a:off x="4617720" y="8125968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624</xdr:row>
      <xdr:rowOff>0</xdr:rowOff>
    </xdr:from>
    <xdr:ext cx="2476500" cy="199970"/>
    <xdr:sp macro="" textlink="">
      <xdr:nvSpPr>
        <xdr:cNvPr id="12323" name="Drop Down 24" hidden="1">
          <a:extLst>
            <a:ext uri="{63B3BB69-23CF-44E3-9099-C40C66FF867C}">
              <a14:compatExt xmlns:a14="http://schemas.microsoft.com/office/drawing/2010/main" spid="_x0000_s2072"/>
            </a:ext>
            <a:ext uri="{FF2B5EF4-FFF2-40B4-BE49-F238E27FC236}">
              <a16:creationId xmlns:a16="http://schemas.microsoft.com/office/drawing/2014/main" id="{AF0FBA54-D046-41BC-8491-745284B2CE36}"/>
            </a:ext>
          </a:extLst>
        </xdr:cNvPr>
        <xdr:cNvSpPr/>
      </xdr:nvSpPr>
      <xdr:spPr bwMode="auto">
        <a:xfrm>
          <a:off x="4617720" y="81457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624</xdr:row>
      <xdr:rowOff>0</xdr:rowOff>
    </xdr:from>
    <xdr:ext cx="2476500" cy="199970"/>
    <xdr:sp macro="" textlink="">
      <xdr:nvSpPr>
        <xdr:cNvPr id="12324" name="Drop Down 24" hidden="1">
          <a:extLst>
            <a:ext uri="{63B3BB69-23CF-44E3-9099-C40C66FF867C}">
              <a14:compatExt xmlns:a14="http://schemas.microsoft.com/office/drawing/2010/main" spid="_x0000_s2072"/>
            </a:ext>
            <a:ext uri="{FF2B5EF4-FFF2-40B4-BE49-F238E27FC236}">
              <a16:creationId xmlns:a16="http://schemas.microsoft.com/office/drawing/2014/main" id="{DF607393-7212-46F1-8216-8C72E2699946}"/>
            </a:ext>
          </a:extLst>
        </xdr:cNvPr>
        <xdr:cNvSpPr/>
      </xdr:nvSpPr>
      <xdr:spPr bwMode="auto">
        <a:xfrm>
          <a:off x="4617720" y="81457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624</xdr:row>
      <xdr:rowOff>0</xdr:rowOff>
    </xdr:from>
    <xdr:ext cx="2476500" cy="199970"/>
    <xdr:sp macro="" textlink="">
      <xdr:nvSpPr>
        <xdr:cNvPr id="12325" name="Drop Down 24" hidden="1">
          <a:extLst>
            <a:ext uri="{63B3BB69-23CF-44E3-9099-C40C66FF867C}">
              <a14:compatExt xmlns:a14="http://schemas.microsoft.com/office/drawing/2010/main" spid="_x0000_s2072"/>
            </a:ext>
            <a:ext uri="{FF2B5EF4-FFF2-40B4-BE49-F238E27FC236}">
              <a16:creationId xmlns:a16="http://schemas.microsoft.com/office/drawing/2014/main" id="{62DD52D0-09F5-4990-86AF-C5EA496A3C2E}"/>
            </a:ext>
          </a:extLst>
        </xdr:cNvPr>
        <xdr:cNvSpPr/>
      </xdr:nvSpPr>
      <xdr:spPr bwMode="auto">
        <a:xfrm>
          <a:off x="4617720" y="81457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552</xdr:row>
      <xdr:rowOff>0</xdr:rowOff>
    </xdr:from>
    <xdr:ext cx="1921468" cy="195685"/>
    <xdr:sp macro="" textlink="">
      <xdr:nvSpPr>
        <xdr:cNvPr id="12326" name="Drop Down 20" hidden="1">
          <a:extLst>
            <a:ext uri="{63B3BB69-23CF-44E3-9099-C40C66FF867C}">
              <a14:compatExt xmlns:a14="http://schemas.microsoft.com/office/drawing/2010/main" spid="_x0000_s2068"/>
            </a:ext>
            <a:ext uri="{FF2B5EF4-FFF2-40B4-BE49-F238E27FC236}">
              <a16:creationId xmlns:a16="http://schemas.microsoft.com/office/drawing/2014/main" id="{3CC7A87F-1E34-4057-8B48-B1822DA2969F}"/>
            </a:ext>
          </a:extLst>
        </xdr:cNvPr>
        <xdr:cNvSpPr/>
      </xdr:nvSpPr>
      <xdr:spPr bwMode="auto">
        <a:xfrm>
          <a:off x="7406640" y="679932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552</xdr:row>
      <xdr:rowOff>0</xdr:rowOff>
    </xdr:from>
    <xdr:ext cx="1921468" cy="195685"/>
    <xdr:sp macro="" textlink="">
      <xdr:nvSpPr>
        <xdr:cNvPr id="12327" name="Drop Down 20" hidden="1">
          <a:extLst>
            <a:ext uri="{63B3BB69-23CF-44E3-9099-C40C66FF867C}">
              <a14:compatExt xmlns:a14="http://schemas.microsoft.com/office/drawing/2010/main" spid="_x0000_s2068"/>
            </a:ext>
            <a:ext uri="{FF2B5EF4-FFF2-40B4-BE49-F238E27FC236}">
              <a16:creationId xmlns:a16="http://schemas.microsoft.com/office/drawing/2014/main" id="{2254A732-D132-47CC-B927-9E045979C061}"/>
            </a:ext>
          </a:extLst>
        </xdr:cNvPr>
        <xdr:cNvSpPr/>
      </xdr:nvSpPr>
      <xdr:spPr bwMode="auto">
        <a:xfrm>
          <a:off x="7406640" y="679932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552</xdr:row>
      <xdr:rowOff>0</xdr:rowOff>
    </xdr:from>
    <xdr:ext cx="1921468" cy="195685"/>
    <xdr:sp macro="" textlink="">
      <xdr:nvSpPr>
        <xdr:cNvPr id="12328" name="Drop Down 20" hidden="1">
          <a:extLst>
            <a:ext uri="{63B3BB69-23CF-44E3-9099-C40C66FF867C}">
              <a14:compatExt xmlns:a14="http://schemas.microsoft.com/office/drawing/2010/main" spid="_x0000_s2068"/>
            </a:ext>
            <a:ext uri="{FF2B5EF4-FFF2-40B4-BE49-F238E27FC236}">
              <a16:creationId xmlns:a16="http://schemas.microsoft.com/office/drawing/2014/main" id="{27057FAD-F609-4842-8DFC-77E1EA87CF03}"/>
            </a:ext>
          </a:extLst>
        </xdr:cNvPr>
        <xdr:cNvSpPr/>
      </xdr:nvSpPr>
      <xdr:spPr bwMode="auto">
        <a:xfrm>
          <a:off x="7406640" y="679932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552</xdr:row>
      <xdr:rowOff>0</xdr:rowOff>
    </xdr:from>
    <xdr:ext cx="1921468" cy="195685"/>
    <xdr:sp macro="" textlink="">
      <xdr:nvSpPr>
        <xdr:cNvPr id="12329" name="Drop Down 20" hidden="1">
          <a:extLst>
            <a:ext uri="{63B3BB69-23CF-44E3-9099-C40C66FF867C}">
              <a14:compatExt xmlns:a14="http://schemas.microsoft.com/office/drawing/2010/main" spid="_x0000_s2068"/>
            </a:ext>
            <a:ext uri="{FF2B5EF4-FFF2-40B4-BE49-F238E27FC236}">
              <a16:creationId xmlns:a16="http://schemas.microsoft.com/office/drawing/2014/main" id="{EECDE1E7-0FAA-4E6C-9918-BBACCB2452A5}"/>
            </a:ext>
          </a:extLst>
        </xdr:cNvPr>
        <xdr:cNvSpPr/>
      </xdr:nvSpPr>
      <xdr:spPr bwMode="auto">
        <a:xfrm>
          <a:off x="7406640" y="67993260"/>
          <a:ext cx="1921468" cy="195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557</xdr:row>
      <xdr:rowOff>0</xdr:rowOff>
    </xdr:from>
    <xdr:ext cx="2476500" cy="199970"/>
    <xdr:sp macro="" textlink="">
      <xdr:nvSpPr>
        <xdr:cNvPr id="12330" name="Drop Down 24" hidden="1">
          <a:extLst>
            <a:ext uri="{63B3BB69-23CF-44E3-9099-C40C66FF867C}">
              <a14:compatExt xmlns:a14="http://schemas.microsoft.com/office/drawing/2010/main" spid="_x0000_s2072"/>
            </a:ext>
            <a:ext uri="{FF2B5EF4-FFF2-40B4-BE49-F238E27FC236}">
              <a16:creationId xmlns:a16="http://schemas.microsoft.com/office/drawing/2014/main" id="{D322EFEB-CDD8-4B9D-A755-8A428847D1E7}"/>
            </a:ext>
          </a:extLst>
        </xdr:cNvPr>
        <xdr:cNvSpPr/>
      </xdr:nvSpPr>
      <xdr:spPr bwMode="auto">
        <a:xfrm>
          <a:off x="4617720" y="68930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557</xdr:row>
      <xdr:rowOff>0</xdr:rowOff>
    </xdr:from>
    <xdr:ext cx="2476500" cy="199970"/>
    <xdr:sp macro="" textlink="">
      <xdr:nvSpPr>
        <xdr:cNvPr id="12331" name="Drop Down 24" hidden="1">
          <a:extLst>
            <a:ext uri="{63B3BB69-23CF-44E3-9099-C40C66FF867C}">
              <a14:compatExt xmlns:a14="http://schemas.microsoft.com/office/drawing/2010/main" spid="_x0000_s2072"/>
            </a:ext>
            <a:ext uri="{FF2B5EF4-FFF2-40B4-BE49-F238E27FC236}">
              <a16:creationId xmlns:a16="http://schemas.microsoft.com/office/drawing/2014/main" id="{B6FDF568-BD46-4DC6-923B-51BE1FDF4FB8}"/>
            </a:ext>
          </a:extLst>
        </xdr:cNvPr>
        <xdr:cNvSpPr/>
      </xdr:nvSpPr>
      <xdr:spPr bwMode="auto">
        <a:xfrm>
          <a:off x="4617720" y="68930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557</xdr:row>
      <xdr:rowOff>0</xdr:rowOff>
    </xdr:from>
    <xdr:ext cx="2476500" cy="199970"/>
    <xdr:sp macro="" textlink="">
      <xdr:nvSpPr>
        <xdr:cNvPr id="12332" name="Drop Down 24" hidden="1">
          <a:extLst>
            <a:ext uri="{63B3BB69-23CF-44E3-9099-C40C66FF867C}">
              <a14:compatExt xmlns:a14="http://schemas.microsoft.com/office/drawing/2010/main" spid="_x0000_s2072"/>
            </a:ext>
            <a:ext uri="{FF2B5EF4-FFF2-40B4-BE49-F238E27FC236}">
              <a16:creationId xmlns:a16="http://schemas.microsoft.com/office/drawing/2014/main" id="{AFC18328-F49E-4B3A-8963-F98DE4D0B5C4}"/>
            </a:ext>
          </a:extLst>
        </xdr:cNvPr>
        <xdr:cNvSpPr/>
      </xdr:nvSpPr>
      <xdr:spPr bwMode="auto">
        <a:xfrm>
          <a:off x="4617720" y="68930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563</xdr:row>
      <xdr:rowOff>0</xdr:rowOff>
    </xdr:from>
    <xdr:ext cx="2476500" cy="199970"/>
    <xdr:sp macro="" textlink="">
      <xdr:nvSpPr>
        <xdr:cNvPr id="12333" name="Drop Down 24" hidden="1">
          <a:extLst>
            <a:ext uri="{63B3BB69-23CF-44E3-9099-C40C66FF867C}">
              <a14:compatExt xmlns:a14="http://schemas.microsoft.com/office/drawing/2010/main" spid="_x0000_s2072"/>
            </a:ext>
            <a:ext uri="{FF2B5EF4-FFF2-40B4-BE49-F238E27FC236}">
              <a16:creationId xmlns:a16="http://schemas.microsoft.com/office/drawing/2014/main" id="{F715A807-34E7-4688-A137-DB259BDD0D56}"/>
            </a:ext>
          </a:extLst>
        </xdr:cNvPr>
        <xdr:cNvSpPr/>
      </xdr:nvSpPr>
      <xdr:spPr bwMode="auto">
        <a:xfrm>
          <a:off x="4617720" y="71064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563</xdr:row>
      <xdr:rowOff>0</xdr:rowOff>
    </xdr:from>
    <xdr:ext cx="2476500" cy="199970"/>
    <xdr:sp macro="" textlink="">
      <xdr:nvSpPr>
        <xdr:cNvPr id="12334" name="Drop Down 24" hidden="1">
          <a:extLst>
            <a:ext uri="{63B3BB69-23CF-44E3-9099-C40C66FF867C}">
              <a14:compatExt xmlns:a14="http://schemas.microsoft.com/office/drawing/2010/main" spid="_x0000_s2072"/>
            </a:ext>
            <a:ext uri="{FF2B5EF4-FFF2-40B4-BE49-F238E27FC236}">
              <a16:creationId xmlns:a16="http://schemas.microsoft.com/office/drawing/2014/main" id="{D57B033F-CA4B-4D46-807D-09749BBF0D6B}"/>
            </a:ext>
          </a:extLst>
        </xdr:cNvPr>
        <xdr:cNvSpPr/>
      </xdr:nvSpPr>
      <xdr:spPr bwMode="auto">
        <a:xfrm>
          <a:off x="4617720" y="71064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563</xdr:row>
      <xdr:rowOff>0</xdr:rowOff>
    </xdr:from>
    <xdr:ext cx="2476500" cy="199970"/>
    <xdr:sp macro="" textlink="">
      <xdr:nvSpPr>
        <xdr:cNvPr id="12335" name="Drop Down 24" hidden="1">
          <a:extLst>
            <a:ext uri="{63B3BB69-23CF-44E3-9099-C40C66FF867C}">
              <a14:compatExt xmlns:a14="http://schemas.microsoft.com/office/drawing/2010/main" spid="_x0000_s2072"/>
            </a:ext>
            <a:ext uri="{FF2B5EF4-FFF2-40B4-BE49-F238E27FC236}">
              <a16:creationId xmlns:a16="http://schemas.microsoft.com/office/drawing/2014/main" id="{3018E210-1005-4831-BADF-EEE5438616ED}"/>
            </a:ext>
          </a:extLst>
        </xdr:cNvPr>
        <xdr:cNvSpPr/>
      </xdr:nvSpPr>
      <xdr:spPr bwMode="auto">
        <a:xfrm>
          <a:off x="4617720" y="71064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560</xdr:row>
      <xdr:rowOff>0</xdr:rowOff>
    </xdr:from>
    <xdr:ext cx="2476500" cy="199970"/>
    <xdr:sp macro="" textlink="">
      <xdr:nvSpPr>
        <xdr:cNvPr id="12336" name="Drop Down 24" hidden="1">
          <a:extLst>
            <a:ext uri="{63B3BB69-23CF-44E3-9099-C40C66FF867C}">
              <a14:compatExt xmlns:a14="http://schemas.microsoft.com/office/drawing/2010/main" spid="_x0000_s2072"/>
            </a:ext>
            <a:ext uri="{FF2B5EF4-FFF2-40B4-BE49-F238E27FC236}">
              <a16:creationId xmlns:a16="http://schemas.microsoft.com/office/drawing/2014/main" id="{0EE2C433-45F1-4779-B69A-BAB0DAF0F0AA}"/>
            </a:ext>
          </a:extLst>
        </xdr:cNvPr>
        <xdr:cNvSpPr/>
      </xdr:nvSpPr>
      <xdr:spPr bwMode="auto">
        <a:xfrm>
          <a:off x="4617720" y="69997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560</xdr:row>
      <xdr:rowOff>0</xdr:rowOff>
    </xdr:from>
    <xdr:ext cx="2476500" cy="199970"/>
    <xdr:sp macro="" textlink="">
      <xdr:nvSpPr>
        <xdr:cNvPr id="12337" name="Drop Down 24" hidden="1">
          <a:extLst>
            <a:ext uri="{63B3BB69-23CF-44E3-9099-C40C66FF867C}">
              <a14:compatExt xmlns:a14="http://schemas.microsoft.com/office/drawing/2010/main" spid="_x0000_s2072"/>
            </a:ext>
            <a:ext uri="{FF2B5EF4-FFF2-40B4-BE49-F238E27FC236}">
              <a16:creationId xmlns:a16="http://schemas.microsoft.com/office/drawing/2014/main" id="{ECB8CFC0-EB7A-47D5-92BF-38AF00074CBD}"/>
            </a:ext>
          </a:extLst>
        </xdr:cNvPr>
        <xdr:cNvSpPr/>
      </xdr:nvSpPr>
      <xdr:spPr bwMode="auto">
        <a:xfrm>
          <a:off x="4617720" y="69997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560</xdr:row>
      <xdr:rowOff>0</xdr:rowOff>
    </xdr:from>
    <xdr:ext cx="2476500" cy="199970"/>
    <xdr:sp macro="" textlink="">
      <xdr:nvSpPr>
        <xdr:cNvPr id="12338" name="Drop Down 24" hidden="1">
          <a:extLst>
            <a:ext uri="{63B3BB69-23CF-44E3-9099-C40C66FF867C}">
              <a14:compatExt xmlns:a14="http://schemas.microsoft.com/office/drawing/2010/main" spid="_x0000_s2072"/>
            </a:ext>
            <a:ext uri="{FF2B5EF4-FFF2-40B4-BE49-F238E27FC236}">
              <a16:creationId xmlns:a16="http://schemas.microsoft.com/office/drawing/2014/main" id="{AA735F11-89A0-4318-A8EC-B3CE91739BE6}"/>
            </a:ext>
          </a:extLst>
        </xdr:cNvPr>
        <xdr:cNvSpPr/>
      </xdr:nvSpPr>
      <xdr:spPr bwMode="auto">
        <a:xfrm>
          <a:off x="4617720" y="69997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569</xdr:row>
      <xdr:rowOff>0</xdr:rowOff>
    </xdr:from>
    <xdr:ext cx="2476500" cy="199970"/>
    <xdr:sp macro="" textlink="">
      <xdr:nvSpPr>
        <xdr:cNvPr id="12339" name="Drop Down 24" hidden="1">
          <a:extLst>
            <a:ext uri="{63B3BB69-23CF-44E3-9099-C40C66FF867C}">
              <a14:compatExt xmlns:a14="http://schemas.microsoft.com/office/drawing/2010/main" spid="_x0000_s2072"/>
            </a:ext>
            <a:ext uri="{FF2B5EF4-FFF2-40B4-BE49-F238E27FC236}">
              <a16:creationId xmlns:a16="http://schemas.microsoft.com/office/drawing/2014/main" id="{0BDD5BA7-22A1-4604-91B9-29A5178BBC89}"/>
            </a:ext>
          </a:extLst>
        </xdr:cNvPr>
        <xdr:cNvSpPr/>
      </xdr:nvSpPr>
      <xdr:spPr bwMode="auto">
        <a:xfrm>
          <a:off x="4617720" y="72130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569</xdr:row>
      <xdr:rowOff>0</xdr:rowOff>
    </xdr:from>
    <xdr:ext cx="2476500" cy="199970"/>
    <xdr:sp macro="" textlink="">
      <xdr:nvSpPr>
        <xdr:cNvPr id="12340" name="Drop Down 24" hidden="1">
          <a:extLst>
            <a:ext uri="{63B3BB69-23CF-44E3-9099-C40C66FF867C}">
              <a14:compatExt xmlns:a14="http://schemas.microsoft.com/office/drawing/2010/main" spid="_x0000_s2072"/>
            </a:ext>
            <a:ext uri="{FF2B5EF4-FFF2-40B4-BE49-F238E27FC236}">
              <a16:creationId xmlns:a16="http://schemas.microsoft.com/office/drawing/2014/main" id="{D2821EC2-9B8E-4974-9569-CA9351F41B98}"/>
            </a:ext>
          </a:extLst>
        </xdr:cNvPr>
        <xdr:cNvSpPr/>
      </xdr:nvSpPr>
      <xdr:spPr bwMode="auto">
        <a:xfrm>
          <a:off x="4617720" y="72130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569</xdr:row>
      <xdr:rowOff>0</xdr:rowOff>
    </xdr:from>
    <xdr:ext cx="2476500" cy="199970"/>
    <xdr:sp macro="" textlink="">
      <xdr:nvSpPr>
        <xdr:cNvPr id="12341" name="Drop Down 24" hidden="1">
          <a:extLst>
            <a:ext uri="{63B3BB69-23CF-44E3-9099-C40C66FF867C}">
              <a14:compatExt xmlns:a14="http://schemas.microsoft.com/office/drawing/2010/main" spid="_x0000_s2072"/>
            </a:ext>
            <a:ext uri="{FF2B5EF4-FFF2-40B4-BE49-F238E27FC236}">
              <a16:creationId xmlns:a16="http://schemas.microsoft.com/office/drawing/2014/main" id="{B505A82C-B176-461E-A305-157EA5D47BA0}"/>
            </a:ext>
          </a:extLst>
        </xdr:cNvPr>
        <xdr:cNvSpPr/>
      </xdr:nvSpPr>
      <xdr:spPr bwMode="auto">
        <a:xfrm>
          <a:off x="4617720" y="72130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575</xdr:row>
      <xdr:rowOff>0</xdr:rowOff>
    </xdr:from>
    <xdr:ext cx="2476500" cy="199970"/>
    <xdr:sp macro="" textlink="">
      <xdr:nvSpPr>
        <xdr:cNvPr id="12342" name="Drop Down 24" hidden="1">
          <a:extLst>
            <a:ext uri="{63B3BB69-23CF-44E3-9099-C40C66FF867C}">
              <a14:compatExt xmlns:a14="http://schemas.microsoft.com/office/drawing/2010/main" spid="_x0000_s2072"/>
            </a:ext>
            <a:ext uri="{FF2B5EF4-FFF2-40B4-BE49-F238E27FC236}">
              <a16:creationId xmlns:a16="http://schemas.microsoft.com/office/drawing/2014/main" id="{06EA917E-E92E-4148-BC19-E6B897B87F66}"/>
            </a:ext>
          </a:extLst>
        </xdr:cNvPr>
        <xdr:cNvSpPr/>
      </xdr:nvSpPr>
      <xdr:spPr bwMode="auto">
        <a:xfrm>
          <a:off x="4617720" y="73197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575</xdr:row>
      <xdr:rowOff>0</xdr:rowOff>
    </xdr:from>
    <xdr:ext cx="2476500" cy="199970"/>
    <xdr:sp macro="" textlink="">
      <xdr:nvSpPr>
        <xdr:cNvPr id="12343" name="Drop Down 24" hidden="1">
          <a:extLst>
            <a:ext uri="{63B3BB69-23CF-44E3-9099-C40C66FF867C}">
              <a14:compatExt xmlns:a14="http://schemas.microsoft.com/office/drawing/2010/main" spid="_x0000_s2072"/>
            </a:ext>
            <a:ext uri="{FF2B5EF4-FFF2-40B4-BE49-F238E27FC236}">
              <a16:creationId xmlns:a16="http://schemas.microsoft.com/office/drawing/2014/main" id="{117B8741-0122-44DB-AADF-4E4FCA1F9F2A}"/>
            </a:ext>
          </a:extLst>
        </xdr:cNvPr>
        <xdr:cNvSpPr/>
      </xdr:nvSpPr>
      <xdr:spPr bwMode="auto">
        <a:xfrm>
          <a:off x="4617720" y="73197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575</xdr:row>
      <xdr:rowOff>0</xdr:rowOff>
    </xdr:from>
    <xdr:ext cx="2476500" cy="199970"/>
    <xdr:sp macro="" textlink="">
      <xdr:nvSpPr>
        <xdr:cNvPr id="12344" name="Drop Down 24" hidden="1">
          <a:extLst>
            <a:ext uri="{63B3BB69-23CF-44E3-9099-C40C66FF867C}">
              <a14:compatExt xmlns:a14="http://schemas.microsoft.com/office/drawing/2010/main" spid="_x0000_s2072"/>
            </a:ext>
            <a:ext uri="{FF2B5EF4-FFF2-40B4-BE49-F238E27FC236}">
              <a16:creationId xmlns:a16="http://schemas.microsoft.com/office/drawing/2014/main" id="{4244EF8E-647B-4A1C-B3E4-E18B5FD21366}"/>
            </a:ext>
          </a:extLst>
        </xdr:cNvPr>
        <xdr:cNvSpPr/>
      </xdr:nvSpPr>
      <xdr:spPr bwMode="auto">
        <a:xfrm>
          <a:off x="4617720" y="73197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575</xdr:row>
      <xdr:rowOff>0</xdr:rowOff>
    </xdr:from>
    <xdr:ext cx="2476500" cy="199970"/>
    <xdr:sp macro="" textlink="">
      <xdr:nvSpPr>
        <xdr:cNvPr id="12345" name="Drop Down 24" hidden="1">
          <a:extLst>
            <a:ext uri="{63B3BB69-23CF-44E3-9099-C40C66FF867C}">
              <a14:compatExt xmlns:a14="http://schemas.microsoft.com/office/drawing/2010/main" spid="_x0000_s2072"/>
            </a:ext>
            <a:ext uri="{FF2B5EF4-FFF2-40B4-BE49-F238E27FC236}">
              <a16:creationId xmlns:a16="http://schemas.microsoft.com/office/drawing/2014/main" id="{176702E7-1CAE-44FF-AFC8-5718018CF87C}"/>
            </a:ext>
          </a:extLst>
        </xdr:cNvPr>
        <xdr:cNvSpPr/>
      </xdr:nvSpPr>
      <xdr:spPr bwMode="auto">
        <a:xfrm>
          <a:off x="4617720" y="73197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575</xdr:row>
      <xdr:rowOff>0</xdr:rowOff>
    </xdr:from>
    <xdr:ext cx="2476500" cy="199970"/>
    <xdr:sp macro="" textlink="">
      <xdr:nvSpPr>
        <xdr:cNvPr id="12346" name="Drop Down 24" hidden="1">
          <a:extLst>
            <a:ext uri="{63B3BB69-23CF-44E3-9099-C40C66FF867C}">
              <a14:compatExt xmlns:a14="http://schemas.microsoft.com/office/drawing/2010/main" spid="_x0000_s2072"/>
            </a:ext>
            <a:ext uri="{FF2B5EF4-FFF2-40B4-BE49-F238E27FC236}">
              <a16:creationId xmlns:a16="http://schemas.microsoft.com/office/drawing/2014/main" id="{D85FD784-BFD5-4C58-B877-EEB17F07F726}"/>
            </a:ext>
          </a:extLst>
        </xdr:cNvPr>
        <xdr:cNvSpPr/>
      </xdr:nvSpPr>
      <xdr:spPr bwMode="auto">
        <a:xfrm>
          <a:off x="4617720" y="73197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575</xdr:row>
      <xdr:rowOff>0</xdr:rowOff>
    </xdr:from>
    <xdr:ext cx="2476500" cy="199970"/>
    <xdr:sp macro="" textlink="">
      <xdr:nvSpPr>
        <xdr:cNvPr id="12347" name="Drop Down 24" hidden="1">
          <a:extLst>
            <a:ext uri="{63B3BB69-23CF-44E3-9099-C40C66FF867C}">
              <a14:compatExt xmlns:a14="http://schemas.microsoft.com/office/drawing/2010/main" spid="_x0000_s2072"/>
            </a:ext>
            <a:ext uri="{FF2B5EF4-FFF2-40B4-BE49-F238E27FC236}">
              <a16:creationId xmlns:a16="http://schemas.microsoft.com/office/drawing/2014/main" id="{FDF0789B-9C87-4CE1-837B-8D6C1FE4BEA9}"/>
            </a:ext>
          </a:extLst>
        </xdr:cNvPr>
        <xdr:cNvSpPr/>
      </xdr:nvSpPr>
      <xdr:spPr bwMode="auto">
        <a:xfrm>
          <a:off x="4617720" y="731977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581</xdr:row>
      <xdr:rowOff>0</xdr:rowOff>
    </xdr:from>
    <xdr:ext cx="2476500" cy="199970"/>
    <xdr:sp macro="" textlink="">
      <xdr:nvSpPr>
        <xdr:cNvPr id="12348" name="Drop Down 24" hidden="1">
          <a:extLst>
            <a:ext uri="{63B3BB69-23CF-44E3-9099-C40C66FF867C}">
              <a14:compatExt xmlns:a14="http://schemas.microsoft.com/office/drawing/2010/main" spid="_x0000_s2072"/>
            </a:ext>
            <a:ext uri="{FF2B5EF4-FFF2-40B4-BE49-F238E27FC236}">
              <a16:creationId xmlns:a16="http://schemas.microsoft.com/office/drawing/2014/main" id="{C91065DD-2658-450E-95AD-CAA8CF092436}"/>
            </a:ext>
          </a:extLst>
        </xdr:cNvPr>
        <xdr:cNvSpPr/>
      </xdr:nvSpPr>
      <xdr:spPr bwMode="auto">
        <a:xfrm>
          <a:off x="4617720" y="74264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581</xdr:row>
      <xdr:rowOff>0</xdr:rowOff>
    </xdr:from>
    <xdr:ext cx="2476500" cy="199970"/>
    <xdr:sp macro="" textlink="">
      <xdr:nvSpPr>
        <xdr:cNvPr id="12349" name="Drop Down 24" hidden="1">
          <a:extLst>
            <a:ext uri="{63B3BB69-23CF-44E3-9099-C40C66FF867C}">
              <a14:compatExt xmlns:a14="http://schemas.microsoft.com/office/drawing/2010/main" spid="_x0000_s2072"/>
            </a:ext>
            <a:ext uri="{FF2B5EF4-FFF2-40B4-BE49-F238E27FC236}">
              <a16:creationId xmlns:a16="http://schemas.microsoft.com/office/drawing/2014/main" id="{B9017BDE-4438-40DB-AC06-185071CC4F41}"/>
            </a:ext>
          </a:extLst>
        </xdr:cNvPr>
        <xdr:cNvSpPr/>
      </xdr:nvSpPr>
      <xdr:spPr bwMode="auto">
        <a:xfrm>
          <a:off x="4617720" y="74264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581</xdr:row>
      <xdr:rowOff>0</xdr:rowOff>
    </xdr:from>
    <xdr:ext cx="2476500" cy="199970"/>
    <xdr:sp macro="" textlink="">
      <xdr:nvSpPr>
        <xdr:cNvPr id="12350" name="Drop Down 24" hidden="1">
          <a:extLst>
            <a:ext uri="{63B3BB69-23CF-44E3-9099-C40C66FF867C}">
              <a14:compatExt xmlns:a14="http://schemas.microsoft.com/office/drawing/2010/main" spid="_x0000_s2072"/>
            </a:ext>
            <a:ext uri="{FF2B5EF4-FFF2-40B4-BE49-F238E27FC236}">
              <a16:creationId xmlns:a16="http://schemas.microsoft.com/office/drawing/2014/main" id="{844B143B-7B6A-4DF0-B5B8-B2447BCCB901}"/>
            </a:ext>
          </a:extLst>
        </xdr:cNvPr>
        <xdr:cNvSpPr/>
      </xdr:nvSpPr>
      <xdr:spPr bwMode="auto">
        <a:xfrm>
          <a:off x="4617720" y="74264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581</xdr:row>
      <xdr:rowOff>0</xdr:rowOff>
    </xdr:from>
    <xdr:ext cx="2476500" cy="199970"/>
    <xdr:sp macro="" textlink="">
      <xdr:nvSpPr>
        <xdr:cNvPr id="12351" name="Drop Down 24" hidden="1">
          <a:extLst>
            <a:ext uri="{63B3BB69-23CF-44E3-9099-C40C66FF867C}">
              <a14:compatExt xmlns:a14="http://schemas.microsoft.com/office/drawing/2010/main" spid="_x0000_s2072"/>
            </a:ext>
            <a:ext uri="{FF2B5EF4-FFF2-40B4-BE49-F238E27FC236}">
              <a16:creationId xmlns:a16="http://schemas.microsoft.com/office/drawing/2014/main" id="{49BD5622-611A-430C-8396-1F924AE9D312}"/>
            </a:ext>
          </a:extLst>
        </xdr:cNvPr>
        <xdr:cNvSpPr/>
      </xdr:nvSpPr>
      <xdr:spPr bwMode="auto">
        <a:xfrm>
          <a:off x="4617720" y="74264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581</xdr:row>
      <xdr:rowOff>0</xdr:rowOff>
    </xdr:from>
    <xdr:ext cx="2476500" cy="199970"/>
    <xdr:sp macro="" textlink="">
      <xdr:nvSpPr>
        <xdr:cNvPr id="12352" name="Drop Down 24" hidden="1">
          <a:extLst>
            <a:ext uri="{63B3BB69-23CF-44E3-9099-C40C66FF867C}">
              <a14:compatExt xmlns:a14="http://schemas.microsoft.com/office/drawing/2010/main" spid="_x0000_s2072"/>
            </a:ext>
            <a:ext uri="{FF2B5EF4-FFF2-40B4-BE49-F238E27FC236}">
              <a16:creationId xmlns:a16="http://schemas.microsoft.com/office/drawing/2014/main" id="{10F4336F-581E-4542-AA64-C1D2153433CF}"/>
            </a:ext>
          </a:extLst>
        </xdr:cNvPr>
        <xdr:cNvSpPr/>
      </xdr:nvSpPr>
      <xdr:spPr bwMode="auto">
        <a:xfrm>
          <a:off x="4617720" y="74264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581</xdr:row>
      <xdr:rowOff>0</xdr:rowOff>
    </xdr:from>
    <xdr:ext cx="2476500" cy="199970"/>
    <xdr:sp macro="" textlink="">
      <xdr:nvSpPr>
        <xdr:cNvPr id="12353" name="Drop Down 24" hidden="1">
          <a:extLst>
            <a:ext uri="{63B3BB69-23CF-44E3-9099-C40C66FF867C}">
              <a14:compatExt xmlns:a14="http://schemas.microsoft.com/office/drawing/2010/main" spid="_x0000_s2072"/>
            </a:ext>
            <a:ext uri="{FF2B5EF4-FFF2-40B4-BE49-F238E27FC236}">
              <a16:creationId xmlns:a16="http://schemas.microsoft.com/office/drawing/2014/main" id="{2BDAB9F0-D053-4640-8A4F-8362246F2088}"/>
            </a:ext>
          </a:extLst>
        </xdr:cNvPr>
        <xdr:cNvSpPr/>
      </xdr:nvSpPr>
      <xdr:spPr bwMode="auto">
        <a:xfrm>
          <a:off x="4617720" y="742645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587</xdr:row>
      <xdr:rowOff>0</xdr:rowOff>
    </xdr:from>
    <xdr:ext cx="2476500" cy="199970"/>
    <xdr:sp macro="" textlink="">
      <xdr:nvSpPr>
        <xdr:cNvPr id="12354" name="Drop Down 24" hidden="1">
          <a:extLst>
            <a:ext uri="{63B3BB69-23CF-44E3-9099-C40C66FF867C}">
              <a14:compatExt xmlns:a14="http://schemas.microsoft.com/office/drawing/2010/main" spid="_x0000_s2072"/>
            </a:ext>
            <a:ext uri="{FF2B5EF4-FFF2-40B4-BE49-F238E27FC236}">
              <a16:creationId xmlns:a16="http://schemas.microsoft.com/office/drawing/2014/main" id="{5B7DDA96-235A-4E0D-B7DA-6FB0A7DD3E63}"/>
            </a:ext>
          </a:extLst>
        </xdr:cNvPr>
        <xdr:cNvSpPr/>
      </xdr:nvSpPr>
      <xdr:spPr bwMode="auto">
        <a:xfrm>
          <a:off x="4617720" y="7533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587</xdr:row>
      <xdr:rowOff>0</xdr:rowOff>
    </xdr:from>
    <xdr:ext cx="2476500" cy="199970"/>
    <xdr:sp macro="" textlink="">
      <xdr:nvSpPr>
        <xdr:cNvPr id="12355" name="Drop Down 24" hidden="1">
          <a:extLst>
            <a:ext uri="{63B3BB69-23CF-44E3-9099-C40C66FF867C}">
              <a14:compatExt xmlns:a14="http://schemas.microsoft.com/office/drawing/2010/main" spid="_x0000_s2072"/>
            </a:ext>
            <a:ext uri="{FF2B5EF4-FFF2-40B4-BE49-F238E27FC236}">
              <a16:creationId xmlns:a16="http://schemas.microsoft.com/office/drawing/2014/main" id="{6963E49C-AFE7-4F3A-83D0-916BF6938855}"/>
            </a:ext>
          </a:extLst>
        </xdr:cNvPr>
        <xdr:cNvSpPr/>
      </xdr:nvSpPr>
      <xdr:spPr bwMode="auto">
        <a:xfrm>
          <a:off x="4617720" y="7533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587</xdr:row>
      <xdr:rowOff>0</xdr:rowOff>
    </xdr:from>
    <xdr:ext cx="2476500" cy="199970"/>
    <xdr:sp macro="" textlink="">
      <xdr:nvSpPr>
        <xdr:cNvPr id="12356" name="Drop Down 24" hidden="1">
          <a:extLst>
            <a:ext uri="{63B3BB69-23CF-44E3-9099-C40C66FF867C}">
              <a14:compatExt xmlns:a14="http://schemas.microsoft.com/office/drawing/2010/main" spid="_x0000_s2072"/>
            </a:ext>
            <a:ext uri="{FF2B5EF4-FFF2-40B4-BE49-F238E27FC236}">
              <a16:creationId xmlns:a16="http://schemas.microsoft.com/office/drawing/2014/main" id="{7CD20FAE-C74D-498A-A07E-0822C646FBAF}"/>
            </a:ext>
          </a:extLst>
        </xdr:cNvPr>
        <xdr:cNvSpPr/>
      </xdr:nvSpPr>
      <xdr:spPr bwMode="auto">
        <a:xfrm>
          <a:off x="4617720" y="7533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587</xdr:row>
      <xdr:rowOff>0</xdr:rowOff>
    </xdr:from>
    <xdr:ext cx="2476500" cy="199970"/>
    <xdr:sp macro="" textlink="">
      <xdr:nvSpPr>
        <xdr:cNvPr id="12357" name="Drop Down 24" hidden="1">
          <a:extLst>
            <a:ext uri="{63B3BB69-23CF-44E3-9099-C40C66FF867C}">
              <a14:compatExt xmlns:a14="http://schemas.microsoft.com/office/drawing/2010/main" spid="_x0000_s2072"/>
            </a:ext>
            <a:ext uri="{FF2B5EF4-FFF2-40B4-BE49-F238E27FC236}">
              <a16:creationId xmlns:a16="http://schemas.microsoft.com/office/drawing/2014/main" id="{9E6821B3-62CE-4067-9C9A-C67321A5480B}"/>
            </a:ext>
          </a:extLst>
        </xdr:cNvPr>
        <xdr:cNvSpPr/>
      </xdr:nvSpPr>
      <xdr:spPr bwMode="auto">
        <a:xfrm>
          <a:off x="4617720" y="7533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587</xdr:row>
      <xdr:rowOff>0</xdr:rowOff>
    </xdr:from>
    <xdr:ext cx="2476500" cy="199970"/>
    <xdr:sp macro="" textlink="">
      <xdr:nvSpPr>
        <xdr:cNvPr id="12358" name="Drop Down 24" hidden="1">
          <a:extLst>
            <a:ext uri="{63B3BB69-23CF-44E3-9099-C40C66FF867C}">
              <a14:compatExt xmlns:a14="http://schemas.microsoft.com/office/drawing/2010/main" spid="_x0000_s2072"/>
            </a:ext>
            <a:ext uri="{FF2B5EF4-FFF2-40B4-BE49-F238E27FC236}">
              <a16:creationId xmlns:a16="http://schemas.microsoft.com/office/drawing/2014/main" id="{80CC35C9-199A-4C43-85E4-82208D2AC49D}"/>
            </a:ext>
          </a:extLst>
        </xdr:cNvPr>
        <xdr:cNvSpPr/>
      </xdr:nvSpPr>
      <xdr:spPr bwMode="auto">
        <a:xfrm>
          <a:off x="4617720" y="7533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587</xdr:row>
      <xdr:rowOff>0</xdr:rowOff>
    </xdr:from>
    <xdr:ext cx="2476500" cy="199970"/>
    <xdr:sp macro="" textlink="">
      <xdr:nvSpPr>
        <xdr:cNvPr id="12359" name="Drop Down 24" hidden="1">
          <a:extLst>
            <a:ext uri="{63B3BB69-23CF-44E3-9099-C40C66FF867C}">
              <a14:compatExt xmlns:a14="http://schemas.microsoft.com/office/drawing/2010/main" spid="_x0000_s2072"/>
            </a:ext>
            <a:ext uri="{FF2B5EF4-FFF2-40B4-BE49-F238E27FC236}">
              <a16:creationId xmlns:a16="http://schemas.microsoft.com/office/drawing/2014/main" id="{A934A3AB-12DD-4DF6-ADB8-FEEFCCF4A316}"/>
            </a:ext>
          </a:extLst>
        </xdr:cNvPr>
        <xdr:cNvSpPr/>
      </xdr:nvSpPr>
      <xdr:spPr bwMode="auto">
        <a:xfrm>
          <a:off x="4617720" y="753313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593</xdr:row>
      <xdr:rowOff>0</xdr:rowOff>
    </xdr:from>
    <xdr:ext cx="2476500" cy="199970"/>
    <xdr:sp macro="" textlink="">
      <xdr:nvSpPr>
        <xdr:cNvPr id="12360" name="Drop Down 24" hidden="1">
          <a:extLst>
            <a:ext uri="{63B3BB69-23CF-44E3-9099-C40C66FF867C}">
              <a14:compatExt xmlns:a14="http://schemas.microsoft.com/office/drawing/2010/main" spid="_x0000_s2072"/>
            </a:ext>
            <a:ext uri="{FF2B5EF4-FFF2-40B4-BE49-F238E27FC236}">
              <a16:creationId xmlns:a16="http://schemas.microsoft.com/office/drawing/2014/main" id="{B91129ED-706A-4141-9A95-0C03FED6DD0F}"/>
            </a:ext>
          </a:extLst>
        </xdr:cNvPr>
        <xdr:cNvSpPr/>
      </xdr:nvSpPr>
      <xdr:spPr bwMode="auto">
        <a:xfrm>
          <a:off x="4617720" y="76398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593</xdr:row>
      <xdr:rowOff>0</xdr:rowOff>
    </xdr:from>
    <xdr:ext cx="2476500" cy="199970"/>
    <xdr:sp macro="" textlink="">
      <xdr:nvSpPr>
        <xdr:cNvPr id="12361" name="Drop Down 24" hidden="1">
          <a:extLst>
            <a:ext uri="{63B3BB69-23CF-44E3-9099-C40C66FF867C}">
              <a14:compatExt xmlns:a14="http://schemas.microsoft.com/office/drawing/2010/main" spid="_x0000_s2072"/>
            </a:ext>
            <a:ext uri="{FF2B5EF4-FFF2-40B4-BE49-F238E27FC236}">
              <a16:creationId xmlns:a16="http://schemas.microsoft.com/office/drawing/2014/main" id="{65668F8D-0363-4E1A-B52C-9A56712B96FC}"/>
            </a:ext>
          </a:extLst>
        </xdr:cNvPr>
        <xdr:cNvSpPr/>
      </xdr:nvSpPr>
      <xdr:spPr bwMode="auto">
        <a:xfrm>
          <a:off x="4617720" y="76398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593</xdr:row>
      <xdr:rowOff>0</xdr:rowOff>
    </xdr:from>
    <xdr:ext cx="2476500" cy="199970"/>
    <xdr:sp macro="" textlink="">
      <xdr:nvSpPr>
        <xdr:cNvPr id="12362" name="Drop Down 24" hidden="1">
          <a:extLst>
            <a:ext uri="{63B3BB69-23CF-44E3-9099-C40C66FF867C}">
              <a14:compatExt xmlns:a14="http://schemas.microsoft.com/office/drawing/2010/main" spid="_x0000_s2072"/>
            </a:ext>
            <a:ext uri="{FF2B5EF4-FFF2-40B4-BE49-F238E27FC236}">
              <a16:creationId xmlns:a16="http://schemas.microsoft.com/office/drawing/2014/main" id="{159EF9FA-B56D-4E18-8073-6E28E484F425}"/>
            </a:ext>
          </a:extLst>
        </xdr:cNvPr>
        <xdr:cNvSpPr/>
      </xdr:nvSpPr>
      <xdr:spPr bwMode="auto">
        <a:xfrm>
          <a:off x="4617720" y="76398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593</xdr:row>
      <xdr:rowOff>0</xdr:rowOff>
    </xdr:from>
    <xdr:ext cx="2476500" cy="199970"/>
    <xdr:sp macro="" textlink="">
      <xdr:nvSpPr>
        <xdr:cNvPr id="12363" name="Drop Down 24" hidden="1">
          <a:extLst>
            <a:ext uri="{63B3BB69-23CF-44E3-9099-C40C66FF867C}">
              <a14:compatExt xmlns:a14="http://schemas.microsoft.com/office/drawing/2010/main" spid="_x0000_s2072"/>
            </a:ext>
            <a:ext uri="{FF2B5EF4-FFF2-40B4-BE49-F238E27FC236}">
              <a16:creationId xmlns:a16="http://schemas.microsoft.com/office/drawing/2014/main" id="{1BD1DE2A-92E0-4A80-9C55-91B3E6C1D651}"/>
            </a:ext>
          </a:extLst>
        </xdr:cNvPr>
        <xdr:cNvSpPr/>
      </xdr:nvSpPr>
      <xdr:spPr bwMode="auto">
        <a:xfrm>
          <a:off x="4617720" y="76398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593</xdr:row>
      <xdr:rowOff>0</xdr:rowOff>
    </xdr:from>
    <xdr:ext cx="2476500" cy="199970"/>
    <xdr:sp macro="" textlink="">
      <xdr:nvSpPr>
        <xdr:cNvPr id="12364" name="Drop Down 24" hidden="1">
          <a:extLst>
            <a:ext uri="{63B3BB69-23CF-44E3-9099-C40C66FF867C}">
              <a14:compatExt xmlns:a14="http://schemas.microsoft.com/office/drawing/2010/main" spid="_x0000_s2072"/>
            </a:ext>
            <a:ext uri="{FF2B5EF4-FFF2-40B4-BE49-F238E27FC236}">
              <a16:creationId xmlns:a16="http://schemas.microsoft.com/office/drawing/2014/main" id="{B62CF49F-427D-4BC3-A2F8-5BA449722B36}"/>
            </a:ext>
          </a:extLst>
        </xdr:cNvPr>
        <xdr:cNvSpPr/>
      </xdr:nvSpPr>
      <xdr:spPr bwMode="auto">
        <a:xfrm>
          <a:off x="4617720" y="76398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593</xdr:row>
      <xdr:rowOff>0</xdr:rowOff>
    </xdr:from>
    <xdr:ext cx="2476500" cy="199970"/>
    <xdr:sp macro="" textlink="">
      <xdr:nvSpPr>
        <xdr:cNvPr id="12365" name="Drop Down 24" hidden="1">
          <a:extLst>
            <a:ext uri="{63B3BB69-23CF-44E3-9099-C40C66FF867C}">
              <a14:compatExt xmlns:a14="http://schemas.microsoft.com/office/drawing/2010/main" spid="_x0000_s2072"/>
            </a:ext>
            <a:ext uri="{FF2B5EF4-FFF2-40B4-BE49-F238E27FC236}">
              <a16:creationId xmlns:a16="http://schemas.microsoft.com/office/drawing/2014/main" id="{C47C4A70-AB29-45C1-A498-A30DC40A3593}"/>
            </a:ext>
          </a:extLst>
        </xdr:cNvPr>
        <xdr:cNvSpPr/>
      </xdr:nvSpPr>
      <xdr:spPr bwMode="auto">
        <a:xfrm>
          <a:off x="4617720" y="763981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601</xdr:row>
      <xdr:rowOff>0</xdr:rowOff>
    </xdr:from>
    <xdr:ext cx="2476500" cy="199970"/>
    <xdr:sp macro="" textlink="">
      <xdr:nvSpPr>
        <xdr:cNvPr id="12366" name="Drop Down 24" hidden="1">
          <a:extLst>
            <a:ext uri="{63B3BB69-23CF-44E3-9099-C40C66FF867C}">
              <a14:compatExt xmlns:a14="http://schemas.microsoft.com/office/drawing/2010/main" spid="_x0000_s2072"/>
            </a:ext>
            <a:ext uri="{FF2B5EF4-FFF2-40B4-BE49-F238E27FC236}">
              <a16:creationId xmlns:a16="http://schemas.microsoft.com/office/drawing/2014/main" id="{23DB7FF9-C3A3-4F78-A756-4EA64C9D1D57}"/>
            </a:ext>
          </a:extLst>
        </xdr:cNvPr>
        <xdr:cNvSpPr/>
      </xdr:nvSpPr>
      <xdr:spPr bwMode="auto">
        <a:xfrm>
          <a:off x="4617720" y="77663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601</xdr:row>
      <xdr:rowOff>0</xdr:rowOff>
    </xdr:from>
    <xdr:ext cx="2476500" cy="199970"/>
    <xdr:sp macro="" textlink="">
      <xdr:nvSpPr>
        <xdr:cNvPr id="12367" name="Drop Down 24" hidden="1">
          <a:extLst>
            <a:ext uri="{63B3BB69-23CF-44E3-9099-C40C66FF867C}">
              <a14:compatExt xmlns:a14="http://schemas.microsoft.com/office/drawing/2010/main" spid="_x0000_s2072"/>
            </a:ext>
            <a:ext uri="{FF2B5EF4-FFF2-40B4-BE49-F238E27FC236}">
              <a16:creationId xmlns:a16="http://schemas.microsoft.com/office/drawing/2014/main" id="{E4606EB9-C52D-434C-B49D-DC3710A71BA5}"/>
            </a:ext>
          </a:extLst>
        </xdr:cNvPr>
        <xdr:cNvSpPr/>
      </xdr:nvSpPr>
      <xdr:spPr bwMode="auto">
        <a:xfrm>
          <a:off x="4617720" y="77663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601</xdr:row>
      <xdr:rowOff>0</xdr:rowOff>
    </xdr:from>
    <xdr:ext cx="2476500" cy="199970"/>
    <xdr:sp macro="" textlink="">
      <xdr:nvSpPr>
        <xdr:cNvPr id="12368" name="Drop Down 24" hidden="1">
          <a:extLst>
            <a:ext uri="{63B3BB69-23CF-44E3-9099-C40C66FF867C}">
              <a14:compatExt xmlns:a14="http://schemas.microsoft.com/office/drawing/2010/main" spid="_x0000_s2072"/>
            </a:ext>
            <a:ext uri="{FF2B5EF4-FFF2-40B4-BE49-F238E27FC236}">
              <a16:creationId xmlns:a16="http://schemas.microsoft.com/office/drawing/2014/main" id="{5DDF3AF5-6C64-4406-90C4-80D53D4B19C8}"/>
            </a:ext>
          </a:extLst>
        </xdr:cNvPr>
        <xdr:cNvSpPr/>
      </xdr:nvSpPr>
      <xdr:spPr bwMode="auto">
        <a:xfrm>
          <a:off x="4617720" y="77663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601</xdr:row>
      <xdr:rowOff>0</xdr:rowOff>
    </xdr:from>
    <xdr:ext cx="2476500" cy="199970"/>
    <xdr:sp macro="" textlink="">
      <xdr:nvSpPr>
        <xdr:cNvPr id="12369" name="Drop Down 24" hidden="1">
          <a:extLst>
            <a:ext uri="{63B3BB69-23CF-44E3-9099-C40C66FF867C}">
              <a14:compatExt xmlns:a14="http://schemas.microsoft.com/office/drawing/2010/main" spid="_x0000_s2072"/>
            </a:ext>
            <a:ext uri="{FF2B5EF4-FFF2-40B4-BE49-F238E27FC236}">
              <a16:creationId xmlns:a16="http://schemas.microsoft.com/office/drawing/2014/main" id="{1C9836A9-DD6C-4A02-BCF2-A2E8ED7CAE02}"/>
            </a:ext>
          </a:extLst>
        </xdr:cNvPr>
        <xdr:cNvSpPr/>
      </xdr:nvSpPr>
      <xdr:spPr bwMode="auto">
        <a:xfrm>
          <a:off x="4617720" y="77663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601</xdr:row>
      <xdr:rowOff>0</xdr:rowOff>
    </xdr:from>
    <xdr:ext cx="2476500" cy="199970"/>
    <xdr:sp macro="" textlink="">
      <xdr:nvSpPr>
        <xdr:cNvPr id="12370" name="Drop Down 24" hidden="1">
          <a:extLst>
            <a:ext uri="{63B3BB69-23CF-44E3-9099-C40C66FF867C}">
              <a14:compatExt xmlns:a14="http://schemas.microsoft.com/office/drawing/2010/main" spid="_x0000_s2072"/>
            </a:ext>
            <a:ext uri="{FF2B5EF4-FFF2-40B4-BE49-F238E27FC236}">
              <a16:creationId xmlns:a16="http://schemas.microsoft.com/office/drawing/2014/main" id="{395149F4-708F-4718-AAF7-A9EE61FEA7AD}"/>
            </a:ext>
          </a:extLst>
        </xdr:cNvPr>
        <xdr:cNvSpPr/>
      </xdr:nvSpPr>
      <xdr:spPr bwMode="auto">
        <a:xfrm>
          <a:off x="4617720" y="77663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601</xdr:row>
      <xdr:rowOff>0</xdr:rowOff>
    </xdr:from>
    <xdr:ext cx="2476500" cy="199970"/>
    <xdr:sp macro="" textlink="">
      <xdr:nvSpPr>
        <xdr:cNvPr id="12371" name="Drop Down 24" hidden="1">
          <a:extLst>
            <a:ext uri="{63B3BB69-23CF-44E3-9099-C40C66FF867C}">
              <a14:compatExt xmlns:a14="http://schemas.microsoft.com/office/drawing/2010/main" spid="_x0000_s2072"/>
            </a:ext>
            <a:ext uri="{FF2B5EF4-FFF2-40B4-BE49-F238E27FC236}">
              <a16:creationId xmlns:a16="http://schemas.microsoft.com/office/drawing/2014/main" id="{C707A905-08F1-4AD3-BCA3-F0C1B58A81B7}"/>
            </a:ext>
          </a:extLst>
        </xdr:cNvPr>
        <xdr:cNvSpPr/>
      </xdr:nvSpPr>
      <xdr:spPr bwMode="auto">
        <a:xfrm>
          <a:off x="4617720" y="7766304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372" name="Drop Down 24" hidden="1">
          <a:extLst>
            <a:ext uri="{63B3BB69-23CF-44E3-9099-C40C66FF867C}">
              <a14:compatExt xmlns:a14="http://schemas.microsoft.com/office/drawing/2010/main" spid="_x0000_s2072"/>
            </a:ext>
            <a:ext uri="{FF2B5EF4-FFF2-40B4-BE49-F238E27FC236}">
              <a16:creationId xmlns:a16="http://schemas.microsoft.com/office/drawing/2014/main" id="{A7303D93-879D-4766-9D12-9DF6FA7F9988}"/>
            </a:ext>
          </a:extLst>
        </xdr:cNvPr>
        <xdr:cNvSpPr/>
      </xdr:nvSpPr>
      <xdr:spPr bwMode="auto">
        <a:xfrm>
          <a:off x="4617720" y="77464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373" name="Drop Down 24" hidden="1">
          <a:extLst>
            <a:ext uri="{63B3BB69-23CF-44E3-9099-C40C66FF867C}">
              <a14:compatExt xmlns:a14="http://schemas.microsoft.com/office/drawing/2010/main" spid="_x0000_s2072"/>
            </a:ext>
            <a:ext uri="{FF2B5EF4-FFF2-40B4-BE49-F238E27FC236}">
              <a16:creationId xmlns:a16="http://schemas.microsoft.com/office/drawing/2014/main" id="{D387E589-5828-4B05-AB58-153FFD17BAB1}"/>
            </a:ext>
          </a:extLst>
        </xdr:cNvPr>
        <xdr:cNvSpPr/>
      </xdr:nvSpPr>
      <xdr:spPr bwMode="auto">
        <a:xfrm>
          <a:off x="4617720" y="77464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374" name="Drop Down 24" hidden="1">
          <a:extLst>
            <a:ext uri="{63B3BB69-23CF-44E3-9099-C40C66FF867C}">
              <a14:compatExt xmlns:a14="http://schemas.microsoft.com/office/drawing/2010/main" spid="_x0000_s2072"/>
            </a:ext>
            <a:ext uri="{FF2B5EF4-FFF2-40B4-BE49-F238E27FC236}">
              <a16:creationId xmlns:a16="http://schemas.microsoft.com/office/drawing/2014/main" id="{0D26BDCC-B76C-438D-804B-CC20D56B9BEF}"/>
            </a:ext>
          </a:extLst>
        </xdr:cNvPr>
        <xdr:cNvSpPr/>
      </xdr:nvSpPr>
      <xdr:spPr bwMode="auto">
        <a:xfrm>
          <a:off x="4617720" y="77464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375" name="Drop Down 24" hidden="1">
          <a:extLst>
            <a:ext uri="{63B3BB69-23CF-44E3-9099-C40C66FF867C}">
              <a14:compatExt xmlns:a14="http://schemas.microsoft.com/office/drawing/2010/main" spid="_x0000_s2072"/>
            </a:ext>
            <a:ext uri="{FF2B5EF4-FFF2-40B4-BE49-F238E27FC236}">
              <a16:creationId xmlns:a16="http://schemas.microsoft.com/office/drawing/2014/main" id="{CEE96F39-CD77-4422-B2B0-D7D921B8A66E}"/>
            </a:ext>
          </a:extLst>
        </xdr:cNvPr>
        <xdr:cNvSpPr/>
      </xdr:nvSpPr>
      <xdr:spPr bwMode="auto">
        <a:xfrm>
          <a:off x="4617720" y="77464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376" name="Drop Down 24" hidden="1">
          <a:extLst>
            <a:ext uri="{63B3BB69-23CF-44E3-9099-C40C66FF867C}">
              <a14:compatExt xmlns:a14="http://schemas.microsoft.com/office/drawing/2010/main" spid="_x0000_s2072"/>
            </a:ext>
            <a:ext uri="{FF2B5EF4-FFF2-40B4-BE49-F238E27FC236}">
              <a16:creationId xmlns:a16="http://schemas.microsoft.com/office/drawing/2014/main" id="{0417F9A5-21B0-4F30-85B2-5D37BFA0C4E9}"/>
            </a:ext>
          </a:extLst>
        </xdr:cNvPr>
        <xdr:cNvSpPr/>
      </xdr:nvSpPr>
      <xdr:spPr bwMode="auto">
        <a:xfrm>
          <a:off x="4617720" y="77464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843" name="Drop Down 24" hidden="1">
          <a:extLst>
            <a:ext uri="{63B3BB69-23CF-44E3-9099-C40C66FF867C}">
              <a14:compatExt xmlns:a14="http://schemas.microsoft.com/office/drawing/2010/main" spid="_x0000_s2072"/>
            </a:ext>
            <a:ext uri="{FF2B5EF4-FFF2-40B4-BE49-F238E27FC236}">
              <a16:creationId xmlns:a16="http://schemas.microsoft.com/office/drawing/2014/main" id="{6B8CB500-BEFE-4EB5-9C26-4B7F21CFAE9E}"/>
            </a:ext>
          </a:extLst>
        </xdr:cNvPr>
        <xdr:cNvSpPr/>
      </xdr:nvSpPr>
      <xdr:spPr bwMode="auto">
        <a:xfrm>
          <a:off x="4617720" y="774649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600</xdr:row>
      <xdr:rowOff>0</xdr:rowOff>
    </xdr:from>
    <xdr:ext cx="2476500" cy="199970"/>
    <xdr:sp macro="" textlink="">
      <xdr:nvSpPr>
        <xdr:cNvPr id="12844" name="Drop Down 24" hidden="1">
          <a:extLst>
            <a:ext uri="{63B3BB69-23CF-44E3-9099-C40C66FF867C}">
              <a14:compatExt xmlns:a14="http://schemas.microsoft.com/office/drawing/2010/main" spid="_x0000_s2072"/>
            </a:ext>
            <a:ext uri="{FF2B5EF4-FFF2-40B4-BE49-F238E27FC236}">
              <a16:creationId xmlns:a16="http://schemas.microsoft.com/office/drawing/2014/main" id="{2BFCF75A-999B-409A-9DAE-293FE4F79DFD}"/>
            </a:ext>
          </a:extLst>
        </xdr:cNvPr>
        <xdr:cNvSpPr/>
      </xdr:nvSpPr>
      <xdr:spPr bwMode="auto">
        <a:xfrm>
          <a:off x="4610100" y="1037748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600</xdr:row>
      <xdr:rowOff>0</xdr:rowOff>
    </xdr:from>
    <xdr:ext cx="2476500" cy="199970"/>
    <xdr:sp macro="" textlink="">
      <xdr:nvSpPr>
        <xdr:cNvPr id="12845" name="Drop Down 24" hidden="1">
          <a:extLst>
            <a:ext uri="{63B3BB69-23CF-44E3-9099-C40C66FF867C}">
              <a14:compatExt xmlns:a14="http://schemas.microsoft.com/office/drawing/2010/main" spid="_x0000_s2072"/>
            </a:ext>
            <a:ext uri="{FF2B5EF4-FFF2-40B4-BE49-F238E27FC236}">
              <a16:creationId xmlns:a16="http://schemas.microsoft.com/office/drawing/2014/main" id="{C5401096-7CC7-4018-B740-522209CF001E}"/>
            </a:ext>
          </a:extLst>
        </xdr:cNvPr>
        <xdr:cNvSpPr/>
      </xdr:nvSpPr>
      <xdr:spPr bwMode="auto">
        <a:xfrm>
          <a:off x="4610100" y="1037748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600</xdr:row>
      <xdr:rowOff>0</xdr:rowOff>
    </xdr:from>
    <xdr:ext cx="2476500" cy="199970"/>
    <xdr:sp macro="" textlink="">
      <xdr:nvSpPr>
        <xdr:cNvPr id="12846" name="Drop Down 24" hidden="1">
          <a:extLst>
            <a:ext uri="{63B3BB69-23CF-44E3-9099-C40C66FF867C}">
              <a14:compatExt xmlns:a14="http://schemas.microsoft.com/office/drawing/2010/main" spid="_x0000_s2072"/>
            </a:ext>
            <a:ext uri="{FF2B5EF4-FFF2-40B4-BE49-F238E27FC236}">
              <a16:creationId xmlns:a16="http://schemas.microsoft.com/office/drawing/2014/main" id="{670837C5-8956-4161-8FA6-0CB938EEA2C5}"/>
            </a:ext>
          </a:extLst>
        </xdr:cNvPr>
        <xdr:cNvSpPr/>
      </xdr:nvSpPr>
      <xdr:spPr bwMode="auto">
        <a:xfrm>
          <a:off x="4610100" y="1037748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600</xdr:row>
      <xdr:rowOff>0</xdr:rowOff>
    </xdr:from>
    <xdr:ext cx="2476500" cy="199970"/>
    <xdr:sp macro="" textlink="">
      <xdr:nvSpPr>
        <xdr:cNvPr id="12847" name="Drop Down 24" hidden="1">
          <a:extLst>
            <a:ext uri="{63B3BB69-23CF-44E3-9099-C40C66FF867C}">
              <a14:compatExt xmlns:a14="http://schemas.microsoft.com/office/drawing/2010/main" spid="_x0000_s2072"/>
            </a:ext>
            <a:ext uri="{FF2B5EF4-FFF2-40B4-BE49-F238E27FC236}">
              <a16:creationId xmlns:a16="http://schemas.microsoft.com/office/drawing/2014/main" id="{859E8853-A162-4505-A12C-56E4A04C4855}"/>
            </a:ext>
          </a:extLst>
        </xdr:cNvPr>
        <xdr:cNvSpPr/>
      </xdr:nvSpPr>
      <xdr:spPr bwMode="auto">
        <a:xfrm>
          <a:off x="4610100" y="1037748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600</xdr:row>
      <xdr:rowOff>0</xdr:rowOff>
    </xdr:from>
    <xdr:ext cx="2476500" cy="199970"/>
    <xdr:sp macro="" textlink="">
      <xdr:nvSpPr>
        <xdr:cNvPr id="12848" name="Drop Down 24" hidden="1">
          <a:extLst>
            <a:ext uri="{63B3BB69-23CF-44E3-9099-C40C66FF867C}">
              <a14:compatExt xmlns:a14="http://schemas.microsoft.com/office/drawing/2010/main" spid="_x0000_s2072"/>
            </a:ext>
            <a:ext uri="{FF2B5EF4-FFF2-40B4-BE49-F238E27FC236}">
              <a16:creationId xmlns:a16="http://schemas.microsoft.com/office/drawing/2014/main" id="{E859608E-9BA8-464A-BE44-E0B41CF5796E}"/>
            </a:ext>
          </a:extLst>
        </xdr:cNvPr>
        <xdr:cNvSpPr/>
      </xdr:nvSpPr>
      <xdr:spPr bwMode="auto">
        <a:xfrm>
          <a:off x="4610100" y="1037748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600</xdr:row>
      <xdr:rowOff>0</xdr:rowOff>
    </xdr:from>
    <xdr:ext cx="2476500" cy="199970"/>
    <xdr:sp macro="" textlink="">
      <xdr:nvSpPr>
        <xdr:cNvPr id="12849" name="Drop Down 24" hidden="1">
          <a:extLst>
            <a:ext uri="{63B3BB69-23CF-44E3-9099-C40C66FF867C}">
              <a14:compatExt xmlns:a14="http://schemas.microsoft.com/office/drawing/2010/main" spid="_x0000_s2072"/>
            </a:ext>
            <a:ext uri="{FF2B5EF4-FFF2-40B4-BE49-F238E27FC236}">
              <a16:creationId xmlns:a16="http://schemas.microsoft.com/office/drawing/2014/main" id="{5A00DBAA-CB50-4749-AFC6-3D5920779FE9}"/>
            </a:ext>
          </a:extLst>
        </xdr:cNvPr>
        <xdr:cNvSpPr/>
      </xdr:nvSpPr>
      <xdr:spPr bwMode="auto">
        <a:xfrm>
          <a:off x="4610100" y="103774875"/>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605</xdr:row>
      <xdr:rowOff>0</xdr:rowOff>
    </xdr:from>
    <xdr:ext cx="2476500" cy="199970"/>
    <xdr:sp macro="" textlink="">
      <xdr:nvSpPr>
        <xdr:cNvPr id="12850" name="Drop Down 24" hidden="1">
          <a:extLst>
            <a:ext uri="{63B3BB69-23CF-44E3-9099-C40C66FF867C}">
              <a14:compatExt xmlns:a14="http://schemas.microsoft.com/office/drawing/2010/main" spid="_x0000_s2072"/>
            </a:ext>
            <a:ext uri="{FF2B5EF4-FFF2-40B4-BE49-F238E27FC236}">
              <a16:creationId xmlns:a16="http://schemas.microsoft.com/office/drawing/2014/main" id="{355D6367-17A6-47CF-BB6C-5B99FCC0AE1D}"/>
            </a:ext>
          </a:extLst>
        </xdr:cNvPr>
        <xdr:cNvSpPr/>
      </xdr:nvSpPr>
      <xdr:spPr bwMode="auto">
        <a:xfrm>
          <a:off x="4610100" y="962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605</xdr:row>
      <xdr:rowOff>0</xdr:rowOff>
    </xdr:from>
    <xdr:ext cx="2476500" cy="199970"/>
    <xdr:sp macro="" textlink="">
      <xdr:nvSpPr>
        <xdr:cNvPr id="12851" name="Drop Down 24" hidden="1">
          <a:extLst>
            <a:ext uri="{63B3BB69-23CF-44E3-9099-C40C66FF867C}">
              <a14:compatExt xmlns:a14="http://schemas.microsoft.com/office/drawing/2010/main" spid="_x0000_s2072"/>
            </a:ext>
            <a:ext uri="{FF2B5EF4-FFF2-40B4-BE49-F238E27FC236}">
              <a16:creationId xmlns:a16="http://schemas.microsoft.com/office/drawing/2014/main" id="{6540D5E1-31D7-42F8-99E5-774CDEA54648}"/>
            </a:ext>
          </a:extLst>
        </xdr:cNvPr>
        <xdr:cNvSpPr/>
      </xdr:nvSpPr>
      <xdr:spPr bwMode="auto">
        <a:xfrm>
          <a:off x="4610100" y="962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605</xdr:row>
      <xdr:rowOff>0</xdr:rowOff>
    </xdr:from>
    <xdr:ext cx="2476500" cy="199970"/>
    <xdr:sp macro="" textlink="">
      <xdr:nvSpPr>
        <xdr:cNvPr id="12852" name="Drop Down 24" hidden="1">
          <a:extLst>
            <a:ext uri="{63B3BB69-23CF-44E3-9099-C40C66FF867C}">
              <a14:compatExt xmlns:a14="http://schemas.microsoft.com/office/drawing/2010/main" spid="_x0000_s2072"/>
            </a:ext>
            <a:ext uri="{FF2B5EF4-FFF2-40B4-BE49-F238E27FC236}">
              <a16:creationId xmlns:a16="http://schemas.microsoft.com/office/drawing/2014/main" id="{6BCDBC40-97F3-41B0-BBFC-D107BE6567F9}"/>
            </a:ext>
          </a:extLst>
        </xdr:cNvPr>
        <xdr:cNvSpPr/>
      </xdr:nvSpPr>
      <xdr:spPr bwMode="auto">
        <a:xfrm>
          <a:off x="4610100" y="962406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853" name="Drop Down 24" hidden="1">
          <a:extLst>
            <a:ext uri="{63B3BB69-23CF-44E3-9099-C40C66FF867C}">
              <a14:compatExt xmlns:a14="http://schemas.microsoft.com/office/drawing/2010/main" spid="_x0000_s2072"/>
            </a:ext>
            <a:ext uri="{FF2B5EF4-FFF2-40B4-BE49-F238E27FC236}">
              <a16:creationId xmlns:a16="http://schemas.microsoft.com/office/drawing/2014/main" id="{15E2ED79-1FE6-43D8-A97B-1D06112B73BE}"/>
            </a:ext>
          </a:extLst>
        </xdr:cNvPr>
        <xdr:cNvSpPr/>
      </xdr:nvSpPr>
      <xdr:spPr bwMode="auto">
        <a:xfrm>
          <a:off x="4617720" y="101048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854" name="Drop Down 24" hidden="1">
          <a:extLst>
            <a:ext uri="{63B3BB69-23CF-44E3-9099-C40C66FF867C}">
              <a14:compatExt xmlns:a14="http://schemas.microsoft.com/office/drawing/2010/main" spid="_x0000_s2072"/>
            </a:ext>
            <a:ext uri="{FF2B5EF4-FFF2-40B4-BE49-F238E27FC236}">
              <a16:creationId xmlns:a16="http://schemas.microsoft.com/office/drawing/2014/main" id="{34F13298-6665-4C67-9B3E-0383857872BE}"/>
            </a:ext>
          </a:extLst>
        </xdr:cNvPr>
        <xdr:cNvSpPr/>
      </xdr:nvSpPr>
      <xdr:spPr bwMode="auto">
        <a:xfrm>
          <a:off x="4617720" y="101048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855" name="Drop Down 24" hidden="1">
          <a:extLst>
            <a:ext uri="{63B3BB69-23CF-44E3-9099-C40C66FF867C}">
              <a14:compatExt xmlns:a14="http://schemas.microsoft.com/office/drawing/2010/main" spid="_x0000_s2072"/>
            </a:ext>
            <a:ext uri="{FF2B5EF4-FFF2-40B4-BE49-F238E27FC236}">
              <a16:creationId xmlns:a16="http://schemas.microsoft.com/office/drawing/2014/main" id="{194E2F8C-246B-417F-A422-806D394AC980}"/>
            </a:ext>
          </a:extLst>
        </xdr:cNvPr>
        <xdr:cNvSpPr/>
      </xdr:nvSpPr>
      <xdr:spPr bwMode="auto">
        <a:xfrm>
          <a:off x="4617720" y="101048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856" name="Drop Down 24" hidden="1">
          <a:extLst>
            <a:ext uri="{63B3BB69-23CF-44E3-9099-C40C66FF867C}">
              <a14:compatExt xmlns:a14="http://schemas.microsoft.com/office/drawing/2010/main" spid="_x0000_s2072"/>
            </a:ext>
            <a:ext uri="{FF2B5EF4-FFF2-40B4-BE49-F238E27FC236}">
              <a16:creationId xmlns:a16="http://schemas.microsoft.com/office/drawing/2014/main" id="{90B9EDA4-459D-43B2-8637-01B4AC469145}"/>
            </a:ext>
          </a:extLst>
        </xdr:cNvPr>
        <xdr:cNvSpPr/>
      </xdr:nvSpPr>
      <xdr:spPr bwMode="auto">
        <a:xfrm>
          <a:off x="4617720" y="101048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857" name="Drop Down 24" hidden="1">
          <a:extLst>
            <a:ext uri="{63B3BB69-23CF-44E3-9099-C40C66FF867C}">
              <a14:compatExt xmlns:a14="http://schemas.microsoft.com/office/drawing/2010/main" spid="_x0000_s2072"/>
            </a:ext>
            <a:ext uri="{FF2B5EF4-FFF2-40B4-BE49-F238E27FC236}">
              <a16:creationId xmlns:a16="http://schemas.microsoft.com/office/drawing/2014/main" id="{880786CB-5B7D-4762-9562-FD28322995FD}"/>
            </a:ext>
          </a:extLst>
        </xdr:cNvPr>
        <xdr:cNvSpPr/>
      </xdr:nvSpPr>
      <xdr:spPr bwMode="auto">
        <a:xfrm>
          <a:off x="4617720" y="101048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599</xdr:row>
      <xdr:rowOff>0</xdr:rowOff>
    </xdr:from>
    <xdr:ext cx="2476500" cy="199970"/>
    <xdr:sp macro="" textlink="">
      <xdr:nvSpPr>
        <xdr:cNvPr id="12858" name="Drop Down 24" hidden="1">
          <a:extLst>
            <a:ext uri="{63B3BB69-23CF-44E3-9099-C40C66FF867C}">
              <a14:compatExt xmlns:a14="http://schemas.microsoft.com/office/drawing/2010/main" spid="_x0000_s2072"/>
            </a:ext>
            <a:ext uri="{FF2B5EF4-FFF2-40B4-BE49-F238E27FC236}">
              <a16:creationId xmlns:a16="http://schemas.microsoft.com/office/drawing/2014/main" id="{85B127AA-8847-46B3-853C-B2EA86C3471A}"/>
            </a:ext>
          </a:extLst>
        </xdr:cNvPr>
        <xdr:cNvSpPr/>
      </xdr:nvSpPr>
      <xdr:spPr bwMode="auto">
        <a:xfrm>
          <a:off x="4617720" y="1010488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862" name="Drop Down 24" hidden="1">
          <a:extLst>
            <a:ext uri="{63B3BB69-23CF-44E3-9099-C40C66FF867C}">
              <a14:compatExt xmlns:a14="http://schemas.microsoft.com/office/drawing/2010/main" spid="_x0000_s2072"/>
            </a:ext>
            <a:ext uri="{FF2B5EF4-FFF2-40B4-BE49-F238E27FC236}">
              <a16:creationId xmlns:a16="http://schemas.microsoft.com/office/drawing/2014/main" id="{C05645AB-598E-4473-99FE-042E7037BB87}"/>
            </a:ext>
          </a:extLst>
        </xdr:cNvPr>
        <xdr:cNvSpPr/>
      </xdr:nvSpPr>
      <xdr:spPr bwMode="auto">
        <a:xfrm>
          <a:off x="4617720" y="9464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863" name="Drop Down 24" hidden="1">
          <a:extLst>
            <a:ext uri="{63B3BB69-23CF-44E3-9099-C40C66FF867C}">
              <a14:compatExt xmlns:a14="http://schemas.microsoft.com/office/drawing/2010/main" spid="_x0000_s2072"/>
            </a:ext>
            <a:ext uri="{FF2B5EF4-FFF2-40B4-BE49-F238E27FC236}">
              <a16:creationId xmlns:a16="http://schemas.microsoft.com/office/drawing/2014/main" id="{5921F0C3-2493-41F4-8CDE-85FA9A5B3B09}"/>
            </a:ext>
          </a:extLst>
        </xdr:cNvPr>
        <xdr:cNvSpPr/>
      </xdr:nvSpPr>
      <xdr:spPr bwMode="auto">
        <a:xfrm>
          <a:off x="4617720" y="9464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751</xdr:row>
      <xdr:rowOff>0</xdr:rowOff>
    </xdr:from>
    <xdr:ext cx="2476500" cy="199970"/>
    <xdr:sp macro="" textlink="">
      <xdr:nvSpPr>
        <xdr:cNvPr id="12864" name="Drop Down 24" hidden="1">
          <a:extLst>
            <a:ext uri="{63B3BB69-23CF-44E3-9099-C40C66FF867C}">
              <a14:compatExt xmlns:a14="http://schemas.microsoft.com/office/drawing/2010/main" spid="_x0000_s2072"/>
            </a:ext>
            <a:ext uri="{FF2B5EF4-FFF2-40B4-BE49-F238E27FC236}">
              <a16:creationId xmlns:a16="http://schemas.microsoft.com/office/drawing/2014/main" id="{B27EF061-1404-4DD3-8C11-41C0F0AB4D15}"/>
            </a:ext>
          </a:extLst>
        </xdr:cNvPr>
        <xdr:cNvSpPr/>
      </xdr:nvSpPr>
      <xdr:spPr bwMode="auto">
        <a:xfrm>
          <a:off x="4617720" y="9464802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6</xdr:col>
      <xdr:colOff>381000</xdr:colOff>
      <xdr:row>633</xdr:row>
      <xdr:rowOff>0</xdr:rowOff>
    </xdr:from>
    <xdr:ext cx="2476500" cy="199970"/>
    <xdr:sp macro="" textlink="">
      <xdr:nvSpPr>
        <xdr:cNvPr id="12859" name="Drop Down 24" hidden="1">
          <a:extLst>
            <a:ext uri="{63B3BB69-23CF-44E3-9099-C40C66FF867C}">
              <a14:compatExt xmlns:a14="http://schemas.microsoft.com/office/drawing/2010/main" spid="_x0000_s2072"/>
            </a:ext>
            <a:ext uri="{FF2B5EF4-FFF2-40B4-BE49-F238E27FC236}">
              <a16:creationId xmlns:a16="http://schemas.microsoft.com/office/drawing/2014/main" id="{76FE7E32-D48E-43AD-9646-EF8EC5B06C3A}"/>
            </a:ext>
          </a:extLst>
        </xdr:cNvPr>
        <xdr:cNvSpPr/>
      </xdr:nvSpPr>
      <xdr:spPr bwMode="auto">
        <a:xfrm>
          <a:off x="4617720" y="107365800"/>
          <a:ext cx="2476500" cy="1999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40</xdr:col>
      <xdr:colOff>0</xdr:colOff>
      <xdr:row>47</xdr:row>
      <xdr:rowOff>0</xdr:rowOff>
    </xdr:from>
    <xdr:to>
      <xdr:col>50</xdr:col>
      <xdr:colOff>595698</xdr:colOff>
      <xdr:row>72</xdr:row>
      <xdr:rowOff>0</xdr:rowOff>
    </xdr:to>
    <xdr:pic>
      <xdr:nvPicPr>
        <xdr:cNvPr id="3" name="Afbeelding 2">
          <a:extLst>
            <a:ext uri="{FF2B5EF4-FFF2-40B4-BE49-F238E27FC236}">
              <a16:creationId xmlns:a16="http://schemas.microsoft.com/office/drawing/2014/main" id="{BBA58527-03C8-C9A2-7357-94030D8041BA}"/>
            </a:ext>
          </a:extLst>
        </xdr:cNvPr>
        <xdr:cNvPicPr>
          <a:picLocks noChangeAspect="1"/>
        </xdr:cNvPicPr>
      </xdr:nvPicPr>
      <xdr:blipFill>
        <a:blip xmlns:r="http://schemas.openxmlformats.org/officeDocument/2006/relationships" r:embed="rId1"/>
        <a:stretch>
          <a:fillRect/>
        </a:stretch>
      </xdr:blipFill>
      <xdr:spPr>
        <a:xfrm>
          <a:off x="21717000" y="13258800"/>
          <a:ext cx="6691698" cy="5715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499895</xdr:colOff>
      <xdr:row>0</xdr:row>
      <xdr:rowOff>30480</xdr:rowOff>
    </xdr:from>
    <xdr:ext cx="2514693" cy="0"/>
    <xdr:pic>
      <xdr:nvPicPr>
        <xdr:cNvPr id="2" name="Picture 1" hidden="1">
          <a:extLst>
            <a:ext uri="{FF2B5EF4-FFF2-40B4-BE49-F238E27FC236}">
              <a16:creationId xmlns:a16="http://schemas.microsoft.com/office/drawing/2014/main" id="{ADF9A92C-A485-45CD-80C4-155DE6ECDD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684795" y="227330"/>
          <a:ext cx="2514693" cy="0"/>
        </a:xfrm>
        <a:prstGeom prst="rect">
          <a:avLst/>
        </a:prstGeom>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eveld, M. (Martin)" refreshedDate="45919.455966203706" createdVersion="8" refreshedVersion="8" minRefreshableVersion="3" recordCount="561" xr:uid="{F65EBDDE-4B02-497A-A640-AC18811E1842}">
  <cacheSource type="worksheet">
    <worksheetSource ref="B34:B595" sheet="Tabellen"/>
  </cacheSource>
  <cacheFields count="1">
    <cacheField name="Plaats " numFmtId="0">
      <sharedItems containsBlank="1" count="542">
        <s v="Maak keuze"/>
        <s v="Aalsum"/>
        <s v="Achterdiep"/>
        <s v="Achter-Thesinge"/>
        <s v="Adorp"/>
        <s v="Aduard"/>
        <s v="Aduarderzijl"/>
        <s v="Agodorp"/>
        <s v="Alinghuizen"/>
        <s v="Allersma"/>
        <s v="Alteveer (ged)"/>
        <s v="Amsweer"/>
        <s v="Appingedam"/>
        <s v="Arwerd"/>
        <s v="Baamsum"/>
        <s v="Baflo"/>
        <s v="Balmahuizen"/>
        <s v="Bareveld (ged)"/>
        <s v="Barlage"/>
        <s v="Barnflair"/>
        <s v="Bedum"/>
        <s v="Beersterhoogen"/>
        <s v="Beerta"/>
        <s v="Bellingwolde"/>
        <s v="Beneden Veensloot"/>
        <s v="Beswerd"/>
        <s v="Bethlehem"/>
        <s v="Bierum"/>
        <s v="Biessum"/>
        <s v="Bikkershorn"/>
        <s v="Blauw"/>
        <s v="Blekslage"/>
        <s v="Blijham"/>
        <s v="Blokum"/>
        <s v="Boerakker (ged)"/>
        <s v="Boerenstreek"/>
        <s v="Bolshuizen"/>
        <s v="Booneschans"/>
        <s v="Borgercompagnie (ged)"/>
        <s v="Borgertange"/>
        <s v="Borgerveld"/>
        <s v="Borgsweer"/>
        <s v="Borgweg"/>
        <s v="Bourtange"/>
        <s v="Boven Pekela"/>
        <s v="Boven Veensloot"/>
        <s v="Bovenrijge"/>
        <s v="Bovenstreek"/>
        <s v="Braamberg"/>
        <s v="Breede"/>
        <s v="Brillerij"/>
        <s v="Briltil"/>
        <s v="Broek"/>
        <s v="Bronsveen"/>
        <s v="Burgemeester Beinsdorp"/>
        <s v="Ceresdorp"/>
        <s v="Dallingeweer"/>
        <s v="De Bruil"/>
        <s v="De Bult"/>
        <s v="De Har"/>
        <s v="De Haspel"/>
        <s v="De Holm"/>
        <s v="De Houw"/>
        <s v="De Hunze"/>
        <s v="De Jammer"/>
        <s v="De Jouwer"/>
        <s v="De Knijp"/>
        <s v="De Lethe"/>
        <s v="De Maten"/>
        <s v="De Paauwen"/>
        <s v="De Poffert"/>
        <s v="De Ruigewaard"/>
        <s v="De Snipperij"/>
        <s v="De Streek"/>
        <s v="De Wilp"/>
        <s v="Dekkershuizen"/>
        <s v="Delfzijl"/>
        <s v="Den Andel"/>
        <s v="Den Ham"/>
        <s v="Den Horn"/>
        <s v="Denemarken"/>
        <s v="Diepswal"/>
        <s v="Dijkum"/>
        <s v="Doezum"/>
        <s v="Doodstil"/>
        <s v="Dorkwerd"/>
        <s v="Dorp"/>
        <s v="Douwen"/>
        <s v="Drieborg"/>
        <s v="Duurkenakker"/>
        <s v="Dwarsdiep"/>
        <s v="Eekeburen"/>
        <s v="Eekwerd"/>
        <s v="Eekwerderdraai"/>
        <s v="Eelderwolde (ged)"/>
        <s v="Eenrum"/>
        <s v="Eenum"/>
        <s v="Eexta"/>
        <s v="Ekamp (ged)"/>
        <s v="Electra"/>
        <s v="Elens"/>
        <s v="Ellerhuizen"/>
        <s v="Ellersinghuizen"/>
        <s v="Engelbert"/>
        <s v="Englum"/>
        <s v="Enumatil (ged)"/>
        <s v="Enzelens"/>
        <s v="Eppenhuizen"/>
        <s v="Essen"/>
        <s v="Euvelgunne"/>
        <s v="Ewer"/>
        <s v="Ezinge"/>
        <s v="Faan"/>
        <s v="Farmsum"/>
        <s v="Feerwerd"/>
        <s v="Felland"/>
        <s v="Fiemel"/>
        <s v="Finsterwolde"/>
        <s v="Finsterwolderhamrik"/>
        <s v="Foxham"/>
        <s v="Foxhol"/>
        <s v="Foxholsterbosch"/>
        <s v="Fraamklap"/>
        <s v="Fransum"/>
        <s v="Froombosch"/>
        <s v="Frytum"/>
        <s v="Gaarkeuken"/>
        <s v="Gaarland"/>
        <s v="Ganzedijk"/>
        <s v="Garmerwolde"/>
        <s v="Garnwerd"/>
        <s v="Garrelsweer"/>
        <s v="Garreweer"/>
        <s v="Garsthuizen"/>
        <s v="Geefsweer"/>
        <s v="Glimmen"/>
        <s v="Godlinze"/>
        <s v="Goldhoorn"/>
        <s v="Grijpskerk"/>
        <s v="Grijssloot"/>
        <s v="Groningen"/>
        <s v="Groot Maarslag"/>
        <s v="Groot Wetsinge"/>
        <s v="Grootegast"/>
        <s v="Hanetange"/>
        <s v="Hardeweer"/>
        <s v="Haren"/>
        <s v="Harenermolen"/>
        <s v="Harkstede"/>
        <s v="Harpel"/>
        <s v="Harssens"/>
        <s v="Hasseberg"/>
        <s v="Hebrecht"/>
        <s v="Heereburen"/>
        <s v="Hefswal"/>
        <s v="Heiligerlee"/>
        <s v="Heineburen"/>
        <s v="Hekkum"/>
        <s v="Hellum"/>
        <s v="Helwerd"/>
        <s v="Hemert"/>
        <s v="Het Reidland"/>
        <s v="Heveskes"/>
        <s v="Höchte"/>
        <s v="Hoekje"/>
        <s v="Hoeksmeer"/>
        <s v="Hoetmansmeer"/>
        <s v="Höfte"/>
        <s v="Holte"/>
        <s v="Holwierde"/>
        <s v="Holwinde"/>
        <s v="Honderd"/>
        <s v="Hongerige Wolf"/>
        <s v="Hoogezand"/>
        <s v="Hoogkerk"/>
        <s v="Hoogwatum"/>
        <s v="Hooilandseweg"/>
        <s v="Hoorn"/>
        <s v="Hoornderveen"/>
        <s v="Hoornsedijk"/>
        <s v="Hornhuizen"/>
        <s v="Horsten"/>
        <s v="Houwerzijl"/>
        <s v="Huizinge"/>
        <s v="Jagerswijk"/>
        <s v="Jipsingboermussel"/>
        <s v="Jipsingboertange"/>
        <s v="Jipsinghuizen"/>
        <s v="Jonkersvaart"/>
        <s v="Jukwerd"/>
        <s v="Kaakhorn"/>
        <s v="Kalkwijk"/>
        <s v="Kantens"/>
        <s v="Katershorn"/>
        <s v="Kenwerd"/>
        <s v="Kibbelgaarn (ged)"/>
        <s v="Kiel-Windeweer"/>
        <s v="Klei"/>
        <s v="Klein Garnwerd"/>
        <s v="Klein Harkstede"/>
        <s v="Klein Wetsinge"/>
        <s v="Kleine Huisjes"/>
        <s v="Kleinemeer"/>
        <s v="Klein-Ulsda"/>
        <s v="Kloosterburen"/>
        <s v="Kolham"/>
        <s v="Kolhol"/>
        <s v="Kommerzijl"/>
        <s v="Koningsoord"/>
        <s v="Kopaf"/>
        <s v="Kopstukken"/>
        <s v="Korengarst"/>
        <s v="Korhorn"/>
        <s v="Kornhorn"/>
        <s v="Korte Akkers"/>
        <s v="Kostverloren"/>
        <s v="Koudehoek"/>
        <s v="Krassum"/>
        <s v="Krewerd"/>
        <s v="Kroddeburen"/>
        <s v="Kromme-Elleboog"/>
        <s v="Kropswolde"/>
        <s v="Kruiselwerk"/>
        <s v="Kruisweg"/>
        <s v="Kuzemer"/>
        <s v="Kuzemerbalk"/>
        <s v="Lageland"/>
        <s v="Lageweg"/>
        <s v="Lalleweer"/>
        <s v="Lammerburen"/>
        <s v="Lammerweg"/>
        <s v="Laskwerd"/>
        <s v="Laude"/>
        <s v="Lauderbeetse"/>
        <s v="Laudermarke"/>
        <s v="Lauderzwarteveen"/>
        <s v="Lauwersoog"/>
        <s v="Lauwerzijl"/>
        <s v="Leegkerk"/>
        <s v="Leek"/>
        <s v="Leemdobben"/>
        <s v="Leens"/>
        <s v="Leermens"/>
        <s v="Lellens"/>
        <s v="Lettelbert"/>
        <s v="Loppersum"/>
        <s v="Losdorp"/>
        <s v="Lucaswolde"/>
        <s v="Luddeweer"/>
        <s v="Lula"/>
        <s v="Lutjegast"/>
        <s v="Lutjeloo"/>
        <s v="Lutjerijp"/>
        <s v="Lutjewijtwerd"/>
        <s v="Lutjewolde (ged)"/>
        <s v="Lutjewolde (ged.)"/>
        <s v="Maarhuizen"/>
        <s v="Marsum"/>
        <s v="Martenshoek"/>
        <s v="Marum"/>
        <s v="Matsloot (ged)"/>
        <s v="Meeden"/>
        <s v="Meedhuizen"/>
        <s v="Meerland"/>
        <s v="Meerwijck"/>
        <s v="Mensingeweer"/>
        <s v="Merum"/>
        <s v="Middelbert"/>
        <s v="Middelstum"/>
        <s v="Midwolda"/>
        <s v="Midwolde"/>
        <s v="Modderland"/>
        <s v="Molenrij"/>
        <s v="Molenstreek"/>
        <s v="Morige"/>
        <s v="Munnekemoer"/>
        <s v="Muntendam"/>
        <s v="Mussel"/>
        <s v="Musselkanaal"/>
        <s v="Nansum"/>
        <s v="Napels"/>
        <s v="Niebert"/>
        <s v="Niehove"/>
        <s v="Niekerk"/>
        <s v="Niesoord"/>
        <s v="Nieuw-Beerta"/>
        <s v="Nieuwe Compagnie"/>
        <s v="Nieuwe Pekela"/>
        <s v="Nieuweschans"/>
        <s v="Nieuwklap"/>
        <s v="Nieuwolda"/>
        <s v="Nieuwolda-Oost"/>
        <s v="Nieuw-Scheemda"/>
        <s v="Nieuwstad"/>
        <s v="Nieuw-Statenzijl"/>
        <s v="Niezijl"/>
        <s v="Nijenklooster"/>
        <s v="Nooitgedacht"/>
        <s v="Noordbroek"/>
        <s v="Noordbroeksterhamrik"/>
        <s v="Noorddijk"/>
        <s v="Noorderburen"/>
        <s v="Noorderhoogebrug"/>
        <s v="Noorderland"/>
        <s v="Noordhorn"/>
        <s v="Noordhornerga"/>
        <s v="Noordhornertolhek"/>
        <s v="Noordlaren"/>
        <s v="Noordpolderzijl"/>
        <s v="Noordwijk"/>
        <s v="Noordwolde"/>
        <s v="Nuis"/>
        <s v="Numero Dertien"/>
        <s v="Okswerd"/>
        <s v="Oldehove"/>
        <s v="Oldekerk"/>
        <s v="Oldenklooster"/>
        <s v="Oldenzijl"/>
        <s v="Oldorp"/>
        <s v="Oling"/>
        <s v="Ommelanderwijk"/>
        <s v="Onderdendam"/>
        <s v="Onderwierum"/>
        <s v="Onnen"/>
        <s v="Onstwedde"/>
        <s v="Oomsberg"/>
        <s v="Oosteinde"/>
        <s v="Oostereinde"/>
        <s v="Oosterhoogebrug"/>
        <s v="Oosternieland"/>
        <s v="Oosterwijtwerd"/>
        <s v="Oosterzand"/>
        <s v="Oostindië"/>
        <s v="Oostum"/>
        <s v="Oostwold"/>
        <s v="Oostwolderpolder"/>
        <s v="Opende"/>
        <s v="Opmeeden"/>
        <s v="Opwierde"/>
        <s v="Oterdum (opgeheven)"/>
        <s v="Oude Pekela"/>
        <s v="Oude Roodehaan"/>
        <s v="Oude Statenzijl"/>
        <s v="Oudedijk"/>
        <s v="Oudeschans"/>
        <s v="Oudeschip"/>
        <s v="Oudezijl"/>
        <s v="Over de Dijk"/>
        <s v="Overdiep"/>
        <s v="Overschild"/>
        <s v="Pallert"/>
        <s v="Pasop"/>
        <s v="Paterswolde (ged)"/>
        <s v="Peebos"/>
        <s v="Peizerweg"/>
        <s v="Pieterburen"/>
        <s v="Pieterzijl"/>
        <s v="Poldert"/>
        <s v="Polen"/>
        <s v="Ranum"/>
        <s v="Rasquert"/>
        <s v="Rhederbrug"/>
        <s v="Rhederveld"/>
        <s v="Rijsdam"/>
        <s v="Ripperda"/>
        <s v="Robbenoort"/>
        <s v="Roelage"/>
        <s v="Roodehaan"/>
        <s v="Roodeschool"/>
        <s v="Rottum"/>
        <s v="Rottumeroog"/>
        <s v="Ruigezand"/>
        <s v="Ruischerbrug"/>
        <s v="Ruiten"/>
        <s v="Saaksum"/>
        <s v="Saaxumhuizen"/>
        <s v="Sappemeer"/>
        <s v="Sauwerd"/>
        <s v="Schaapbulten"/>
        <s v="Schaaphok"/>
        <s v="Scharmer"/>
        <s v="Scheemda"/>
        <s v="Scheemdermeer"/>
        <s v="Scheemderzwaag"/>
        <s v="Schildwolde"/>
        <s v="Schilligeham"/>
        <s v="Schotterkamp"/>
        <s v="Schouwen"/>
        <s v="Schouwerzijl"/>
        <s v="Sebaldeburen"/>
        <s v="Sellingen"/>
        <s v="Sellingerbeetse"/>
        <s v="Sellingerzwarteveen"/>
        <s v="Selwerd"/>
        <s v="Siddeburen"/>
        <s v="Sint Annen"/>
        <s v="Sint Annerhuisjes"/>
        <s v="Sint Vitusholt"/>
        <s v="Sintmaheerdt"/>
        <s v="Slaperstil"/>
        <s v="Slegge"/>
        <s v="Slochteren"/>
        <s v="Smeerling"/>
        <s v="Smidshorn"/>
        <s v="Solwerd"/>
        <s v="Spijk"/>
        <s v="Spitsbergen"/>
        <s v="Stadskanaal"/>
        <s v="Stakenborg"/>
        <s v="Startenhuizen"/>
        <s v="Stedum"/>
        <s v="Steendam"/>
        <s v="Sterenborg"/>
        <s v="Stitswerd"/>
        <s v="Stootshorn"/>
        <s v="Stork"/>
        <s v="Suttum"/>
        <s v="'t Kret"/>
        <s v="t Lage van de weg"/>
        <s v="'t Schot"/>
        <s v="'t Stort"/>
        <s v="'t Veen"/>
        <s v="'t Waar"/>
        <s v="'t Zandstervoorwerk"/>
        <s v="'t Zandt"/>
        <s v="Ten Boer"/>
        <s v="Ten Post"/>
        <s v="Ter Apel"/>
        <s v="Ter Apelkanaal"/>
        <s v="Ter Borg"/>
        <s v="Ter Haar"/>
        <s v="Ter Laan"/>
        <s v="Ter Maarsch"/>
        <s v="Ter Walslage"/>
        <s v="Ter Wisch"/>
        <s v="Ter Wupping"/>
        <s v="Termunten"/>
        <s v="Termunterzijl"/>
        <s v="Thesinge"/>
        <s v="Tinallinge"/>
        <s v="Tjabbesstreek"/>
        <s v="Tjamsweer"/>
        <s v="Tjuchem"/>
        <s v="Tolbert"/>
        <s v="Toornwerd"/>
        <s v="Topweer"/>
        <s v="Tranendal"/>
        <s v="Tripscompagnie (ged)"/>
        <s v="Tusschenloegen"/>
        <s v="Tussenklappen"/>
        <s v="Tweehuizen"/>
        <s v="Uiteinde"/>
        <s v="Uiterburen"/>
        <s v="Uithuizen"/>
        <s v="Uithuizermeeden"/>
        <s v="Uitwierde"/>
        <s v="Ulrum"/>
        <s v="Ulsda"/>
        <s v="Usquert"/>
        <s v="Valom"/>
        <s v="Veele"/>
        <s v="Veelerveen"/>
        <s v="Veendam"/>
        <s v="Veenhuizen"/>
        <s v="Veerste Veldhuis"/>
        <s v="Veldstreek"/>
        <s v="Vierburen"/>
        <s v="Vierhuizen"/>
        <s v="Vierverlaten"/>
        <s v="Visvliet"/>
        <s v="Vlagtwedde"/>
        <s v="Vledderhuizen"/>
        <s v="Vledderveen"/>
        <s v="Vosseberg"/>
        <s v="Vriescheloo"/>
        <s v="Wadwerd"/>
        <s v="Wagenborgen"/>
        <s v="Warffum"/>
        <s v="Warfhuizen"/>
        <s v="Waterhuizen"/>
        <s v="Wedde"/>
        <s v="Wedderheide"/>
        <s v="Wedderveer"/>
        <s v="Weende"/>
        <s v="Weenderveld"/>
        <s v="Wehe-den Hoorn"/>
        <s v="Weite"/>
        <s v="Weiwerd"/>
        <s v="Wessinghuizen"/>
        <s v="Wessingtange"/>
        <s v="Westeind"/>
        <s v="Westerbroek"/>
        <s v="Westerdijkshorn"/>
        <s v="Westeremden"/>
        <s v="Westeremder Voorwerk"/>
        <s v="Westerhorn"/>
        <s v="Westerklooster"/>
        <s v="Westerlee"/>
        <s v="Westernieland"/>
        <s v="Westerwijtwerd"/>
        <s v="Westerwolder-Barlage"/>
        <s v="Westerwolder-Veldhuis"/>
        <s v="Westerzand"/>
        <s v="Wierhuizen"/>
        <s v="Wierum"/>
        <s v="Wierumerschouw (ged)"/>
        <s v="Wildeplaats"/>
        <s v="Wilderhof"/>
        <s v="Wildervank"/>
        <s v="Wildervanksterdallen"/>
        <s v="Willemstad"/>
        <s v="Winneweer (ged)"/>
        <s v="Winschoten"/>
        <s v="Winschoterhoogebrug"/>
        <s v="Winsum"/>
        <s v="Wirdum"/>
        <s v="Wirdumerdraai"/>
        <s v="Wittewierum"/>
        <s v="Woldendorp"/>
        <s v="Wolfsbarge"/>
        <s v="Wollingboermarke"/>
        <s v="Wollinghuizen"/>
        <s v="Woltersum"/>
        <s v="Woudbloem"/>
        <s v="Zandberg (ged)"/>
        <s v="Zandeweer"/>
        <s v="Zandstroom"/>
        <s v="Zeerijp"/>
        <s v="Zethuis"/>
        <s v="Zevenhuizen"/>
        <s v="Zijldijk (ged)"/>
        <s v="Zomerdijk"/>
        <s v="Zoutkamp"/>
        <s v="Zuidbroek"/>
        <s v="Zuiderburen"/>
        <s v="Zuiderveen"/>
        <s v="Zuidhorn"/>
        <s v="Zuidveld"/>
        <s v="Zuidwending"/>
        <s v="Zuidwolde"/>
        <s v="Zuurdijk"/>
        <m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r>
  <r>
    <x v="1"/>
  </r>
  <r>
    <x v="2"/>
  </r>
  <r>
    <x v="3"/>
  </r>
  <r>
    <x v="4"/>
  </r>
  <r>
    <x v="5"/>
  </r>
  <r>
    <x v="6"/>
  </r>
  <r>
    <x v="7"/>
  </r>
  <r>
    <x v="8"/>
  </r>
  <r>
    <x v="9"/>
  </r>
  <r>
    <x v="10"/>
  </r>
  <r>
    <x v="10"/>
  </r>
  <r>
    <x v="11"/>
  </r>
  <r>
    <x v="12"/>
  </r>
  <r>
    <x v="13"/>
  </r>
  <r>
    <x v="14"/>
  </r>
  <r>
    <x v="15"/>
  </r>
  <r>
    <x v="16"/>
  </r>
  <r>
    <x v="17"/>
  </r>
  <r>
    <x v="18"/>
  </r>
  <r>
    <x v="19"/>
  </r>
  <r>
    <x v="20"/>
  </r>
  <r>
    <x v="21"/>
  </r>
  <r>
    <x v="22"/>
  </r>
  <r>
    <x v="23"/>
  </r>
  <r>
    <x v="24"/>
  </r>
  <r>
    <x v="25"/>
  </r>
  <r>
    <x v="26"/>
  </r>
  <r>
    <x v="27"/>
  </r>
  <r>
    <x v="28"/>
  </r>
  <r>
    <x v="29"/>
  </r>
  <r>
    <x v="30"/>
  </r>
  <r>
    <x v="31"/>
  </r>
  <r>
    <x v="32"/>
  </r>
  <r>
    <x v="33"/>
  </r>
  <r>
    <x v="34"/>
  </r>
  <r>
    <x v="34"/>
  </r>
  <r>
    <x v="35"/>
  </r>
  <r>
    <x v="36"/>
  </r>
  <r>
    <x v="37"/>
  </r>
  <r>
    <x v="38"/>
  </r>
  <r>
    <x v="38"/>
  </r>
  <r>
    <x v="39"/>
  </r>
  <r>
    <x v="40"/>
  </r>
  <r>
    <x v="41"/>
  </r>
  <r>
    <x v="42"/>
  </r>
  <r>
    <x v="43"/>
  </r>
  <r>
    <x v="44"/>
  </r>
  <r>
    <x v="45"/>
  </r>
  <r>
    <x v="46"/>
  </r>
  <r>
    <x v="47"/>
  </r>
  <r>
    <x v="47"/>
  </r>
  <r>
    <x v="48"/>
  </r>
  <r>
    <x v="49"/>
  </r>
  <r>
    <x v="50"/>
  </r>
  <r>
    <x v="51"/>
  </r>
  <r>
    <x v="52"/>
  </r>
  <r>
    <x v="53"/>
  </r>
  <r>
    <x v="54"/>
  </r>
  <r>
    <x v="55"/>
  </r>
  <r>
    <x v="56"/>
  </r>
  <r>
    <x v="57"/>
  </r>
  <r>
    <x v="58"/>
  </r>
  <r>
    <x v="59"/>
  </r>
  <r>
    <x v="60"/>
  </r>
  <r>
    <x v="61"/>
  </r>
  <r>
    <x v="62"/>
  </r>
  <r>
    <x v="63"/>
  </r>
  <r>
    <x v="64"/>
  </r>
  <r>
    <x v="65"/>
  </r>
  <r>
    <x v="66"/>
  </r>
  <r>
    <x v="67"/>
  </r>
  <r>
    <x v="68"/>
  </r>
  <r>
    <x v="69"/>
  </r>
  <r>
    <x v="70"/>
  </r>
  <r>
    <x v="71"/>
  </r>
  <r>
    <x v="72"/>
  </r>
  <r>
    <x v="73"/>
  </r>
  <r>
    <x v="74"/>
  </r>
  <r>
    <x v="75"/>
  </r>
  <r>
    <x v="76"/>
  </r>
  <r>
    <x v="77"/>
  </r>
  <r>
    <x v="78"/>
  </r>
  <r>
    <x v="78"/>
  </r>
  <r>
    <x v="79"/>
  </r>
  <r>
    <x v="80"/>
  </r>
  <r>
    <x v="81"/>
  </r>
  <r>
    <x v="81"/>
  </r>
  <r>
    <x v="82"/>
  </r>
  <r>
    <x v="83"/>
  </r>
  <r>
    <x v="84"/>
  </r>
  <r>
    <x v="85"/>
  </r>
  <r>
    <x v="86"/>
  </r>
  <r>
    <x v="87"/>
  </r>
  <r>
    <x v="88"/>
  </r>
  <r>
    <x v="89"/>
  </r>
  <r>
    <x v="90"/>
  </r>
  <r>
    <x v="91"/>
  </r>
  <r>
    <x v="92"/>
  </r>
  <r>
    <x v="93"/>
  </r>
  <r>
    <x v="94"/>
  </r>
  <r>
    <x v="95"/>
  </r>
  <r>
    <x v="96"/>
  </r>
  <r>
    <x v="97"/>
  </r>
  <r>
    <x v="98"/>
  </r>
  <r>
    <x v="99"/>
  </r>
  <r>
    <x v="100"/>
  </r>
  <r>
    <x v="101"/>
  </r>
  <r>
    <x v="102"/>
  </r>
  <r>
    <x v="103"/>
  </r>
  <r>
    <x v="104"/>
  </r>
  <r>
    <x v="105"/>
  </r>
  <r>
    <x v="105"/>
  </r>
  <r>
    <x v="106"/>
  </r>
  <r>
    <x v="107"/>
  </r>
  <r>
    <x v="108"/>
  </r>
  <r>
    <x v="109"/>
  </r>
  <r>
    <x v="110"/>
  </r>
  <r>
    <x v="111"/>
  </r>
  <r>
    <x v="112"/>
  </r>
  <r>
    <x v="113"/>
  </r>
  <r>
    <x v="114"/>
  </r>
  <r>
    <x v="115"/>
  </r>
  <r>
    <x v="116"/>
  </r>
  <r>
    <x v="117"/>
  </r>
  <r>
    <x v="118"/>
  </r>
  <r>
    <x v="119"/>
  </r>
  <r>
    <x v="120"/>
  </r>
  <r>
    <x v="121"/>
  </r>
  <r>
    <x v="122"/>
  </r>
  <r>
    <x v="123"/>
  </r>
  <r>
    <x v="124"/>
  </r>
  <r>
    <x v="125"/>
  </r>
  <r>
    <x v="126"/>
  </r>
  <r>
    <x v="127"/>
  </r>
  <r>
    <x v="128"/>
  </r>
  <r>
    <x v="129"/>
  </r>
  <r>
    <x v="130"/>
  </r>
  <r>
    <x v="131"/>
  </r>
  <r>
    <x v="132"/>
  </r>
  <r>
    <x v="133"/>
  </r>
  <r>
    <x v="134"/>
  </r>
  <r>
    <x v="135"/>
  </r>
  <r>
    <x v="136"/>
  </r>
  <r>
    <x v="137"/>
  </r>
  <r>
    <x v="138"/>
  </r>
  <r>
    <x v="139"/>
  </r>
  <r>
    <x v="140"/>
  </r>
  <r>
    <x v="141"/>
  </r>
  <r>
    <x v="142"/>
  </r>
  <r>
    <x v="143"/>
  </r>
  <r>
    <x v="144"/>
  </r>
  <r>
    <x v="145"/>
  </r>
  <r>
    <x v="146"/>
  </r>
  <r>
    <x v="147"/>
  </r>
  <r>
    <x v="148"/>
  </r>
  <r>
    <x v="149"/>
  </r>
  <r>
    <x v="150"/>
  </r>
  <r>
    <x v="150"/>
  </r>
  <r>
    <x v="151"/>
  </r>
  <r>
    <x v="152"/>
  </r>
  <r>
    <x v="153"/>
  </r>
  <r>
    <x v="154"/>
  </r>
  <r>
    <x v="155"/>
  </r>
  <r>
    <x v="156"/>
  </r>
  <r>
    <x v="157"/>
  </r>
  <r>
    <x v="158"/>
  </r>
  <r>
    <x v="159"/>
  </r>
  <r>
    <x v="160"/>
  </r>
  <r>
    <x v="161"/>
  </r>
  <r>
    <x v="162"/>
  </r>
  <r>
    <x v="163"/>
  </r>
  <r>
    <x v="164"/>
  </r>
  <r>
    <x v="165"/>
  </r>
  <r>
    <x v="166"/>
  </r>
  <r>
    <x v="167"/>
  </r>
  <r>
    <x v="168"/>
  </r>
  <r>
    <x v="169"/>
  </r>
  <r>
    <x v="170"/>
  </r>
  <r>
    <x v="171"/>
  </r>
  <r>
    <x v="172"/>
  </r>
  <r>
    <x v="173"/>
  </r>
  <r>
    <x v="174"/>
  </r>
  <r>
    <x v="175"/>
  </r>
  <r>
    <x v="176"/>
  </r>
  <r>
    <x v="177"/>
  </r>
  <r>
    <x v="178"/>
  </r>
  <r>
    <x v="179"/>
  </r>
  <r>
    <x v="180"/>
  </r>
  <r>
    <x v="181"/>
  </r>
  <r>
    <x v="182"/>
  </r>
  <r>
    <x v="183"/>
  </r>
  <r>
    <x v="184"/>
  </r>
  <r>
    <x v="185"/>
  </r>
  <r>
    <x v="186"/>
  </r>
  <r>
    <x v="187"/>
  </r>
  <r>
    <x v="188"/>
  </r>
  <r>
    <x v="189"/>
  </r>
  <r>
    <x v="190"/>
  </r>
  <r>
    <x v="191"/>
  </r>
  <r>
    <x v="192"/>
  </r>
  <r>
    <x v="193"/>
  </r>
  <r>
    <x v="194"/>
  </r>
  <r>
    <x v="195"/>
  </r>
  <r>
    <x v="195"/>
  </r>
  <r>
    <x v="196"/>
  </r>
  <r>
    <x v="197"/>
  </r>
  <r>
    <x v="198"/>
  </r>
  <r>
    <x v="199"/>
  </r>
  <r>
    <x v="200"/>
  </r>
  <r>
    <x v="201"/>
  </r>
  <r>
    <x v="202"/>
  </r>
  <r>
    <x v="203"/>
  </r>
  <r>
    <x v="204"/>
  </r>
  <r>
    <x v="205"/>
  </r>
  <r>
    <x v="206"/>
  </r>
  <r>
    <x v="207"/>
  </r>
  <r>
    <x v="208"/>
  </r>
  <r>
    <x v="209"/>
  </r>
  <r>
    <x v="210"/>
  </r>
  <r>
    <x v="211"/>
  </r>
  <r>
    <x v="212"/>
  </r>
  <r>
    <x v="213"/>
  </r>
  <r>
    <x v="214"/>
  </r>
  <r>
    <x v="215"/>
  </r>
  <r>
    <x v="216"/>
  </r>
  <r>
    <x v="217"/>
  </r>
  <r>
    <x v="218"/>
  </r>
  <r>
    <x v="219"/>
  </r>
  <r>
    <x v="220"/>
  </r>
  <r>
    <x v="221"/>
  </r>
  <r>
    <x v="222"/>
  </r>
  <r>
    <x v="223"/>
  </r>
  <r>
    <x v="224"/>
  </r>
  <r>
    <x v="225"/>
  </r>
  <r>
    <x v="226"/>
  </r>
  <r>
    <x v="227"/>
  </r>
  <r>
    <x v="228"/>
  </r>
  <r>
    <x v="229"/>
  </r>
  <r>
    <x v="230"/>
  </r>
  <r>
    <x v="231"/>
  </r>
  <r>
    <x v="232"/>
  </r>
  <r>
    <x v="233"/>
  </r>
  <r>
    <x v="234"/>
  </r>
  <r>
    <x v="235"/>
  </r>
  <r>
    <x v="236"/>
  </r>
  <r>
    <x v="237"/>
  </r>
  <r>
    <x v="238"/>
  </r>
  <r>
    <x v="239"/>
  </r>
  <r>
    <x v="240"/>
  </r>
  <r>
    <x v="241"/>
  </r>
  <r>
    <x v="242"/>
  </r>
  <r>
    <x v="243"/>
  </r>
  <r>
    <x v="244"/>
  </r>
  <r>
    <x v="245"/>
  </r>
  <r>
    <x v="246"/>
  </r>
  <r>
    <x v="247"/>
  </r>
  <r>
    <x v="248"/>
  </r>
  <r>
    <x v="249"/>
  </r>
  <r>
    <x v="250"/>
  </r>
  <r>
    <x v="251"/>
  </r>
  <r>
    <x v="252"/>
  </r>
  <r>
    <x v="253"/>
  </r>
  <r>
    <x v="254"/>
  </r>
  <r>
    <x v="255"/>
  </r>
  <r>
    <x v="256"/>
  </r>
  <r>
    <x v="257"/>
  </r>
  <r>
    <x v="258"/>
  </r>
  <r>
    <x v="259"/>
  </r>
  <r>
    <x v="260"/>
  </r>
  <r>
    <x v="261"/>
  </r>
  <r>
    <x v="262"/>
  </r>
  <r>
    <x v="263"/>
  </r>
  <r>
    <x v="264"/>
  </r>
  <r>
    <x v="265"/>
  </r>
  <r>
    <x v="266"/>
  </r>
  <r>
    <x v="267"/>
  </r>
  <r>
    <x v="268"/>
  </r>
  <r>
    <x v="269"/>
  </r>
  <r>
    <x v="270"/>
  </r>
  <r>
    <x v="271"/>
  </r>
  <r>
    <x v="272"/>
  </r>
  <r>
    <x v="273"/>
  </r>
  <r>
    <x v="274"/>
  </r>
  <r>
    <x v="275"/>
  </r>
  <r>
    <x v="276"/>
  </r>
  <r>
    <x v="277"/>
  </r>
  <r>
    <x v="278"/>
  </r>
  <r>
    <x v="279"/>
  </r>
  <r>
    <x v="280"/>
  </r>
  <r>
    <x v="281"/>
  </r>
  <r>
    <x v="282"/>
  </r>
  <r>
    <x v="283"/>
  </r>
  <r>
    <x v="283"/>
  </r>
  <r>
    <x v="284"/>
  </r>
  <r>
    <x v="285"/>
  </r>
  <r>
    <x v="286"/>
  </r>
  <r>
    <x v="287"/>
  </r>
  <r>
    <x v="288"/>
  </r>
  <r>
    <x v="289"/>
  </r>
  <r>
    <x v="290"/>
  </r>
  <r>
    <x v="291"/>
  </r>
  <r>
    <x v="292"/>
  </r>
  <r>
    <x v="293"/>
  </r>
  <r>
    <x v="294"/>
  </r>
  <r>
    <x v="295"/>
  </r>
  <r>
    <x v="296"/>
  </r>
  <r>
    <x v="296"/>
  </r>
  <r>
    <x v="297"/>
  </r>
  <r>
    <x v="298"/>
  </r>
  <r>
    <x v="299"/>
  </r>
  <r>
    <x v="300"/>
  </r>
  <r>
    <x v="301"/>
  </r>
  <r>
    <x v="302"/>
  </r>
  <r>
    <x v="303"/>
  </r>
  <r>
    <x v="304"/>
  </r>
  <r>
    <x v="305"/>
  </r>
  <r>
    <x v="306"/>
  </r>
  <r>
    <x v="307"/>
  </r>
  <r>
    <x v="308"/>
  </r>
  <r>
    <x v="309"/>
  </r>
  <r>
    <x v="310"/>
  </r>
  <r>
    <x v="311"/>
  </r>
  <r>
    <x v="312"/>
  </r>
  <r>
    <x v="313"/>
  </r>
  <r>
    <x v="314"/>
  </r>
  <r>
    <x v="315"/>
  </r>
  <r>
    <x v="316"/>
  </r>
  <r>
    <x v="317"/>
  </r>
  <r>
    <x v="318"/>
  </r>
  <r>
    <x v="319"/>
  </r>
  <r>
    <x v="320"/>
  </r>
  <r>
    <x v="321"/>
  </r>
  <r>
    <x v="322"/>
  </r>
  <r>
    <x v="323"/>
  </r>
  <r>
    <x v="324"/>
  </r>
  <r>
    <x v="325"/>
  </r>
  <r>
    <x v="326"/>
  </r>
  <r>
    <x v="327"/>
  </r>
  <r>
    <x v="328"/>
  </r>
  <r>
    <x v="329"/>
  </r>
  <r>
    <x v="330"/>
  </r>
  <r>
    <x v="331"/>
  </r>
  <r>
    <x v="332"/>
  </r>
  <r>
    <x v="333"/>
  </r>
  <r>
    <x v="334"/>
  </r>
  <r>
    <x v="334"/>
  </r>
  <r>
    <x v="335"/>
  </r>
  <r>
    <x v="336"/>
  </r>
  <r>
    <x v="337"/>
  </r>
  <r>
    <x v="338"/>
  </r>
  <r>
    <x v="339"/>
  </r>
  <r>
    <x v="340"/>
  </r>
  <r>
    <x v="341"/>
  </r>
  <r>
    <x v="342"/>
  </r>
  <r>
    <x v="343"/>
  </r>
  <r>
    <x v="344"/>
  </r>
  <r>
    <x v="345"/>
  </r>
  <r>
    <x v="346"/>
  </r>
  <r>
    <x v="347"/>
  </r>
  <r>
    <x v="348"/>
  </r>
  <r>
    <x v="349"/>
  </r>
  <r>
    <x v="350"/>
  </r>
  <r>
    <x v="351"/>
  </r>
  <r>
    <x v="352"/>
  </r>
  <r>
    <x v="353"/>
  </r>
  <r>
    <x v="354"/>
  </r>
  <r>
    <x v="355"/>
  </r>
  <r>
    <x v="356"/>
  </r>
  <r>
    <x v="357"/>
  </r>
  <r>
    <x v="358"/>
  </r>
  <r>
    <x v="359"/>
  </r>
  <r>
    <x v="360"/>
  </r>
  <r>
    <x v="361"/>
  </r>
  <r>
    <x v="362"/>
  </r>
  <r>
    <x v="363"/>
  </r>
  <r>
    <x v="364"/>
  </r>
  <r>
    <x v="365"/>
  </r>
  <r>
    <x v="366"/>
  </r>
  <r>
    <x v="367"/>
  </r>
  <r>
    <x v="367"/>
  </r>
  <r>
    <x v="368"/>
  </r>
  <r>
    <x v="369"/>
  </r>
  <r>
    <x v="370"/>
  </r>
  <r>
    <x v="371"/>
  </r>
  <r>
    <x v="372"/>
  </r>
  <r>
    <x v="373"/>
  </r>
  <r>
    <x v="374"/>
  </r>
  <r>
    <x v="375"/>
  </r>
  <r>
    <x v="376"/>
  </r>
  <r>
    <x v="377"/>
  </r>
  <r>
    <x v="378"/>
  </r>
  <r>
    <x v="379"/>
  </r>
  <r>
    <x v="380"/>
  </r>
  <r>
    <x v="381"/>
  </r>
  <r>
    <x v="382"/>
  </r>
  <r>
    <x v="383"/>
  </r>
  <r>
    <x v="384"/>
  </r>
  <r>
    <x v="385"/>
  </r>
  <r>
    <x v="386"/>
  </r>
  <r>
    <x v="387"/>
  </r>
  <r>
    <x v="388"/>
  </r>
  <r>
    <x v="389"/>
  </r>
  <r>
    <x v="390"/>
  </r>
  <r>
    <x v="391"/>
  </r>
  <r>
    <x v="392"/>
  </r>
  <r>
    <x v="393"/>
  </r>
  <r>
    <x v="394"/>
  </r>
  <r>
    <x v="395"/>
  </r>
  <r>
    <x v="396"/>
  </r>
  <r>
    <x v="397"/>
  </r>
  <r>
    <x v="398"/>
  </r>
  <r>
    <x v="399"/>
  </r>
  <r>
    <x v="400"/>
  </r>
  <r>
    <x v="401"/>
  </r>
  <r>
    <x v="402"/>
  </r>
  <r>
    <x v="403"/>
  </r>
  <r>
    <x v="404"/>
  </r>
  <r>
    <x v="405"/>
  </r>
  <r>
    <x v="406"/>
  </r>
  <r>
    <x v="407"/>
  </r>
  <r>
    <x v="408"/>
  </r>
  <r>
    <x v="409"/>
  </r>
  <r>
    <x v="410"/>
  </r>
  <r>
    <x v="411"/>
  </r>
  <r>
    <x v="412"/>
  </r>
  <r>
    <x v="413"/>
  </r>
  <r>
    <x v="414"/>
  </r>
  <r>
    <x v="415"/>
  </r>
  <r>
    <x v="416"/>
  </r>
  <r>
    <x v="417"/>
  </r>
  <r>
    <x v="418"/>
  </r>
  <r>
    <x v="419"/>
  </r>
  <r>
    <x v="420"/>
  </r>
  <r>
    <x v="421"/>
  </r>
  <r>
    <x v="422"/>
  </r>
  <r>
    <x v="423"/>
  </r>
  <r>
    <x v="424"/>
  </r>
  <r>
    <x v="425"/>
  </r>
  <r>
    <x v="426"/>
  </r>
  <r>
    <x v="427"/>
  </r>
  <r>
    <x v="428"/>
  </r>
  <r>
    <x v="429"/>
  </r>
  <r>
    <x v="430"/>
  </r>
  <r>
    <x v="431"/>
  </r>
  <r>
    <x v="432"/>
  </r>
  <r>
    <x v="433"/>
  </r>
  <r>
    <x v="434"/>
  </r>
  <r>
    <x v="435"/>
  </r>
  <r>
    <x v="436"/>
  </r>
  <r>
    <x v="437"/>
  </r>
  <r>
    <x v="438"/>
  </r>
  <r>
    <x v="439"/>
  </r>
  <r>
    <x v="440"/>
  </r>
  <r>
    <x v="441"/>
  </r>
  <r>
    <x v="442"/>
  </r>
  <r>
    <x v="443"/>
  </r>
  <r>
    <x v="444"/>
  </r>
  <r>
    <x v="445"/>
  </r>
  <r>
    <x v="446"/>
  </r>
  <r>
    <x v="447"/>
  </r>
  <r>
    <x v="447"/>
  </r>
  <r>
    <x v="448"/>
  </r>
  <r>
    <x v="449"/>
  </r>
  <r>
    <x v="450"/>
  </r>
  <r>
    <x v="451"/>
  </r>
  <r>
    <x v="452"/>
  </r>
  <r>
    <x v="453"/>
  </r>
  <r>
    <x v="454"/>
  </r>
  <r>
    <x v="455"/>
  </r>
  <r>
    <x v="456"/>
  </r>
  <r>
    <x v="457"/>
  </r>
  <r>
    <x v="458"/>
  </r>
  <r>
    <x v="459"/>
  </r>
  <r>
    <x v="460"/>
  </r>
  <r>
    <x v="461"/>
  </r>
  <r>
    <x v="462"/>
  </r>
  <r>
    <x v="463"/>
  </r>
  <r>
    <x v="463"/>
  </r>
  <r>
    <x v="464"/>
  </r>
  <r>
    <x v="465"/>
  </r>
  <r>
    <x v="466"/>
  </r>
  <r>
    <x v="467"/>
  </r>
  <r>
    <x v="467"/>
  </r>
  <r>
    <x v="468"/>
  </r>
  <r>
    <x v="469"/>
  </r>
  <r>
    <x v="470"/>
  </r>
  <r>
    <x v="471"/>
  </r>
  <r>
    <x v="472"/>
  </r>
  <r>
    <x v="473"/>
  </r>
  <r>
    <x v="474"/>
  </r>
  <r>
    <x v="475"/>
  </r>
  <r>
    <x v="476"/>
  </r>
  <r>
    <x v="477"/>
  </r>
  <r>
    <x v="478"/>
  </r>
  <r>
    <x v="479"/>
  </r>
  <r>
    <x v="480"/>
  </r>
  <r>
    <x v="481"/>
  </r>
  <r>
    <x v="482"/>
  </r>
  <r>
    <x v="483"/>
  </r>
  <r>
    <x v="484"/>
  </r>
  <r>
    <x v="485"/>
  </r>
  <r>
    <x v="486"/>
  </r>
  <r>
    <x v="487"/>
  </r>
  <r>
    <x v="488"/>
  </r>
  <r>
    <x v="489"/>
  </r>
  <r>
    <x v="490"/>
  </r>
  <r>
    <x v="490"/>
  </r>
  <r>
    <x v="491"/>
  </r>
  <r>
    <x v="492"/>
  </r>
  <r>
    <x v="493"/>
  </r>
  <r>
    <x v="494"/>
  </r>
  <r>
    <x v="495"/>
  </r>
  <r>
    <x v="496"/>
  </r>
  <r>
    <x v="497"/>
  </r>
  <r>
    <x v="498"/>
  </r>
  <r>
    <x v="499"/>
  </r>
  <r>
    <x v="500"/>
  </r>
  <r>
    <x v="501"/>
  </r>
  <r>
    <x v="502"/>
  </r>
  <r>
    <x v="503"/>
  </r>
  <r>
    <x v="504"/>
  </r>
  <r>
    <x v="505"/>
  </r>
  <r>
    <x v="506"/>
  </r>
  <r>
    <x v="507"/>
  </r>
  <r>
    <x v="508"/>
  </r>
  <r>
    <x v="509"/>
  </r>
  <r>
    <x v="510"/>
  </r>
  <r>
    <x v="511"/>
  </r>
  <r>
    <x v="511"/>
  </r>
  <r>
    <x v="512"/>
  </r>
  <r>
    <x v="513"/>
  </r>
  <r>
    <x v="514"/>
  </r>
  <r>
    <x v="515"/>
  </r>
  <r>
    <x v="516"/>
  </r>
  <r>
    <x v="517"/>
  </r>
  <r>
    <x v="518"/>
  </r>
  <r>
    <x v="519"/>
  </r>
  <r>
    <x v="520"/>
  </r>
  <r>
    <x v="521"/>
  </r>
  <r>
    <x v="522"/>
  </r>
  <r>
    <x v="523"/>
  </r>
  <r>
    <x v="524"/>
  </r>
  <r>
    <x v="525"/>
  </r>
  <r>
    <x v="526"/>
  </r>
  <r>
    <x v="527"/>
  </r>
  <r>
    <x v="528"/>
  </r>
  <r>
    <x v="529"/>
  </r>
  <r>
    <x v="529"/>
  </r>
  <r>
    <x v="529"/>
  </r>
  <r>
    <x v="530"/>
  </r>
  <r>
    <x v="531"/>
  </r>
  <r>
    <x v="532"/>
  </r>
  <r>
    <x v="533"/>
  </r>
  <r>
    <x v="534"/>
  </r>
  <r>
    <x v="535"/>
  </r>
  <r>
    <x v="536"/>
  </r>
  <r>
    <x v="537"/>
  </r>
  <r>
    <x v="538"/>
  </r>
  <r>
    <x v="539"/>
  </r>
  <r>
    <x v="54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65DD5EE-9F27-4E41-998C-4255611B7EA6}" name="PivotTable1" cacheId="0" applyNumberFormats="0" applyBorderFormats="0" applyFontFormats="0" applyPatternFormats="0" applyAlignmentFormats="0" applyWidthHeightFormats="1" dataCaption="Values" updatedVersion="8" minRefreshableVersion="3" itemPrintTitles="1" createdVersion="8" indent="0" compact="0" compactData="0" multipleFieldFilters="0">
  <location ref="F17" firstHeaderRow="0" firstDataRow="0" firstDataCol="0" rowPageCount="1" colPageCount="1"/>
  <pivotFields count="1">
    <pivotField axis="axisPage" compact="0" outline="0" showAll="0">
      <items count="543">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0"/>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m="1" x="541"/>
        <item t="default"/>
      </items>
    </pivotField>
  </pivotFields>
  <pageFields count="1">
    <pageField fld="0" hier="-1"/>
  </pageFields>
  <formats count="13">
    <format dxfId="445">
      <pivotArea field="0" type="button" dataOnly="0" labelOnly="1" outline="0" axis="axisPage" fieldPosition="0"/>
    </format>
    <format dxfId="444">
      <pivotArea field="0" type="button" dataOnly="0" labelOnly="1" outline="0" axis="axisPage" fieldPosition="0"/>
    </format>
    <format dxfId="443">
      <pivotArea field="0" type="button" dataOnly="0" labelOnly="1" outline="0" axis="axisPage" fieldPosition="0"/>
    </format>
    <format dxfId="442">
      <pivotArea dataOnly="0" labelOnly="1" outline="0" fieldPosition="0">
        <references count="1">
          <reference field="0" count="0"/>
        </references>
      </pivotArea>
    </format>
    <format dxfId="441">
      <pivotArea dataOnly="0" labelOnly="1" outline="0" fieldPosition="0">
        <references count="1">
          <reference field="0" count="1">
            <x v="0"/>
          </reference>
        </references>
      </pivotArea>
    </format>
    <format dxfId="440">
      <pivotArea field="0" type="button" dataOnly="0" labelOnly="1" outline="0" axis="axisPage" fieldPosition="0"/>
    </format>
    <format dxfId="439">
      <pivotArea dataOnly="0" labelOnly="1" outline="0" fieldPosition="0">
        <references count="1">
          <reference field="0" count="0"/>
        </references>
      </pivotArea>
    </format>
    <format dxfId="438">
      <pivotArea field="0" type="button" dataOnly="0" labelOnly="1" outline="0" axis="axisPage" fieldPosition="0"/>
    </format>
    <format dxfId="437">
      <pivotArea dataOnly="0" labelOnly="1" outline="0" fieldPosition="0">
        <references count="1">
          <reference field="0" count="0"/>
        </references>
      </pivotArea>
    </format>
    <format dxfId="436">
      <pivotArea field="0" type="button" dataOnly="0" labelOnly="1" outline="0" axis="axisPage" fieldPosition="0"/>
    </format>
    <format dxfId="435">
      <pivotArea field="0" type="button" dataOnly="0" labelOnly="1" outline="0" axis="axisPage" fieldPosition="0"/>
    </format>
    <format dxfId="434">
      <pivotArea field="0" type="button" dataOnly="0" labelOnly="1" outline="0" axis="axisPage" fieldPosition="0"/>
    </format>
    <format dxfId="433">
      <pivotArea field="0" type="button" dataOnly="0" labelOnly="1" outline="0" axis="axisPage"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jbegun.nl/themas/isolatieaanpak/" TargetMode="Externa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hyperlink" Target="file:///\\LNV.INTERN\Lnv.intern\grp\NCG\Algemeen\O&amp;R\Ontwerp;%20Team%20Technisch\Kostendeskundigen\2.%20Kaders\M29\M29%20kostentemplate\M29%20maatregelen%20-%20Afwerkkosten.doc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rgb="FF1F3864"/>
    <outlinePr summaryBelow="0"/>
    <pageSetUpPr fitToPage="1"/>
  </sheetPr>
  <dimension ref="A1:AL891"/>
  <sheetViews>
    <sheetView showGridLines="0" tabSelected="1" zoomScaleNormal="100" workbookViewId="0">
      <selection activeCell="G9" sqref="G9"/>
    </sheetView>
  </sheetViews>
  <sheetFormatPr defaultColWidth="9" defaultRowHeight="15.75" customHeight="1" x14ac:dyDescent="0.25"/>
  <cols>
    <col min="1" max="1" width="5.59765625" style="850" customWidth="1"/>
    <col min="2" max="2" width="5.59765625" style="5" hidden="1" customWidth="1"/>
    <col min="3" max="3" width="2.19921875" style="4" customWidth="1"/>
    <col min="4" max="4" width="2.19921875" style="103" customWidth="1"/>
    <col min="5" max="5" width="8" style="690" customWidth="1"/>
    <col min="6" max="6" width="51.3984375" style="4" customWidth="1"/>
    <col min="7" max="7" width="31.3984375" style="4" customWidth="1"/>
    <col min="8" max="8" width="5.19921875" style="4" customWidth="1"/>
    <col min="9" max="9" width="15.3984375" style="4" customWidth="1"/>
    <col min="10" max="10" width="4.3984375" style="4" customWidth="1"/>
    <col min="11" max="11" width="8.59765625" style="147" customWidth="1"/>
    <col min="12" max="12" width="0.59765625" style="4" customWidth="1"/>
    <col min="13" max="13" width="5.09765625" style="13" customWidth="1"/>
    <col min="14" max="14" width="12" style="1445" customWidth="1"/>
    <col min="15" max="15" width="18" style="1446" customWidth="1"/>
    <col min="16" max="16" width="18" style="1357" customWidth="1"/>
    <col min="17" max="17" width="8.59765625" style="4" customWidth="1"/>
    <col min="18" max="19" width="2.19921875" style="4" customWidth="1"/>
    <col min="20" max="20" width="14.8984375" style="862" hidden="1" customWidth="1"/>
    <col min="21" max="21" width="13.19921875" style="1254" hidden="1" customWidth="1"/>
    <col min="22" max="22" width="16.59765625" style="792" hidden="1" customWidth="1"/>
    <col min="23" max="23" width="15.3984375" style="1255" hidden="1" customWidth="1"/>
    <col min="24" max="24" width="14.69921875" style="1253" hidden="1" customWidth="1"/>
    <col min="25" max="25" width="15.59765625" style="155" hidden="1" customWidth="1"/>
    <col min="26" max="26" width="17.09765625" style="156" hidden="1" customWidth="1"/>
    <col min="27" max="27" width="21.69921875" style="162" customWidth="1"/>
    <col min="28" max="28" width="16.59765625" style="155" customWidth="1"/>
    <col min="29" max="29" width="24" style="155" customWidth="1"/>
    <col min="30" max="31" width="9" style="18" customWidth="1"/>
    <col min="32" max="32" width="12" style="18" bestFit="1" customWidth="1"/>
    <col min="33" max="34" width="9" style="18" customWidth="1"/>
    <col min="35" max="35" width="13" style="760" bestFit="1" customWidth="1"/>
    <col min="36" max="36" width="14.8984375" style="760" customWidth="1"/>
    <col min="37" max="38" width="9" style="18"/>
    <col min="39" max="16384" width="9" style="4"/>
  </cols>
  <sheetData>
    <row r="1" spans="1:38" s="6" customFormat="1" ht="12" customHeight="1" thickTop="1" x14ac:dyDescent="0.25">
      <c r="A1" s="441" t="s">
        <v>53</v>
      </c>
      <c r="B1" s="130"/>
      <c r="C1" s="1076" t="s">
        <v>1887</v>
      </c>
      <c r="D1" s="1064"/>
      <c r="E1" s="1065"/>
      <c r="F1" s="1066"/>
      <c r="G1" s="1067"/>
      <c r="H1" s="1068"/>
      <c r="I1" s="1069"/>
      <c r="J1" s="1068"/>
      <c r="K1" s="1070"/>
      <c r="L1" s="1068"/>
      <c r="M1" s="1071"/>
      <c r="N1" s="1072"/>
      <c r="O1" s="1073"/>
      <c r="P1" s="1300"/>
      <c r="Q1" s="1075"/>
      <c r="R1" s="1074"/>
      <c r="S1" s="1041"/>
      <c r="T1" s="531"/>
      <c r="U1" s="1252"/>
      <c r="V1" s="793"/>
      <c r="W1" s="1259"/>
      <c r="X1" s="1266"/>
      <c r="Y1" s="155"/>
      <c r="Z1" s="156"/>
      <c r="AA1" s="155"/>
      <c r="AB1" s="155"/>
      <c r="AC1" s="155"/>
      <c r="AD1" s="18"/>
      <c r="AE1" s="18"/>
      <c r="AF1" s="18"/>
      <c r="AG1" s="18"/>
      <c r="AH1" s="18"/>
      <c r="AI1" s="760"/>
      <c r="AJ1" s="760"/>
      <c r="AK1" s="18"/>
      <c r="AL1" s="18"/>
    </row>
    <row r="2" spans="1:38" s="6" customFormat="1" ht="10.25" customHeight="1" x14ac:dyDescent="0.25">
      <c r="A2" s="850">
        <v>1</v>
      </c>
      <c r="B2" s="5" t="s">
        <v>54</v>
      </c>
      <c r="C2" s="1031"/>
      <c r="D2" s="990"/>
      <c r="E2" s="991"/>
      <c r="F2" s="38"/>
      <c r="G2" s="39"/>
      <c r="H2" s="40"/>
      <c r="I2" s="41"/>
      <c r="J2" s="40"/>
      <c r="K2" s="42"/>
      <c r="L2" s="40"/>
      <c r="M2" s="43"/>
      <c r="N2" s="923"/>
      <c r="O2" s="851"/>
      <c r="P2" s="153"/>
      <c r="Q2" s="2"/>
      <c r="R2" s="3"/>
      <c r="S2" s="1042"/>
      <c r="T2" s="531"/>
      <c r="U2" s="1252"/>
      <c r="V2" s="793"/>
      <c r="W2" s="1259"/>
      <c r="X2" s="1266"/>
      <c r="Y2" s="155"/>
      <c r="Z2" s="156"/>
      <c r="AA2" s="155"/>
      <c r="AB2" s="155"/>
      <c r="AC2" s="155"/>
      <c r="AD2" s="18"/>
      <c r="AE2" s="18"/>
      <c r="AF2" s="18"/>
      <c r="AG2" s="18"/>
      <c r="AH2" s="18"/>
      <c r="AI2" s="760"/>
      <c r="AJ2" s="760"/>
      <c r="AK2" s="18"/>
      <c r="AL2" s="18"/>
    </row>
    <row r="3" spans="1:38" s="6" customFormat="1" ht="30" customHeight="1" x14ac:dyDescent="0.25">
      <c r="A3" s="850">
        <v>1</v>
      </c>
      <c r="B3" s="5" t="s">
        <v>54</v>
      </c>
      <c r="C3" s="1032"/>
      <c r="D3" s="990"/>
      <c r="E3" s="838"/>
      <c r="F3" s="795"/>
      <c r="G3" s="150" t="s">
        <v>1256</v>
      </c>
      <c r="H3" s="124"/>
      <c r="I3" s="149"/>
      <c r="J3" s="131"/>
      <c r="K3" s="135"/>
      <c r="L3" s="125"/>
      <c r="M3" s="125"/>
      <c r="N3" s="924"/>
      <c r="O3" s="852"/>
      <c r="P3" s="703"/>
      <c r="Q3" s="126"/>
      <c r="R3" s="153"/>
      <c r="S3" s="1042"/>
      <c r="T3" s="859"/>
      <c r="U3" s="1253"/>
      <c r="V3" s="792"/>
      <c r="W3" s="1260"/>
      <c r="X3" s="1253"/>
      <c r="Y3" s="155"/>
      <c r="Z3" s="156"/>
      <c r="AA3" s="155"/>
      <c r="AB3" s="155"/>
      <c r="AC3" s="155"/>
      <c r="AD3" s="18"/>
      <c r="AE3" s="18"/>
      <c r="AF3" s="18"/>
      <c r="AG3" s="18"/>
      <c r="AH3" s="18"/>
      <c r="AI3" s="760"/>
      <c r="AJ3" s="760"/>
      <c r="AK3" s="18"/>
      <c r="AL3" s="18"/>
    </row>
    <row r="4" spans="1:38" s="6" customFormat="1" ht="10.25" customHeight="1" x14ac:dyDescent="0.25">
      <c r="A4" s="850">
        <v>1</v>
      </c>
      <c r="B4" s="5" t="s">
        <v>54</v>
      </c>
      <c r="C4" s="1032"/>
      <c r="D4" s="990"/>
      <c r="E4" s="992"/>
      <c r="F4" s="993"/>
      <c r="G4" s="33"/>
      <c r="H4" s="34"/>
      <c r="I4" s="35"/>
      <c r="J4" s="34"/>
      <c r="K4" s="36"/>
      <c r="L4" s="34"/>
      <c r="M4" s="37"/>
      <c r="N4" s="925"/>
      <c r="O4" s="853"/>
      <c r="P4" s="1301"/>
      <c r="Q4" s="994"/>
      <c r="R4" s="153"/>
      <c r="S4" s="1042"/>
      <c r="T4" s="531"/>
      <c r="U4" s="1253"/>
      <c r="V4" s="793"/>
      <c r="W4" s="1255"/>
      <c r="X4" s="1253"/>
      <c r="Y4" s="155"/>
      <c r="Z4" s="156"/>
      <c r="AA4" s="155"/>
      <c r="AB4" s="155"/>
      <c r="AC4" s="155"/>
      <c r="AD4" s="18"/>
      <c r="AE4" s="18"/>
      <c r="AF4" s="18"/>
      <c r="AG4" s="18"/>
      <c r="AH4" s="18"/>
      <c r="AI4" s="760"/>
      <c r="AJ4" s="760"/>
      <c r="AK4" s="18"/>
      <c r="AL4" s="18"/>
    </row>
    <row r="5" spans="1:38" s="7" customFormat="1" ht="12" customHeight="1" x14ac:dyDescent="0.25">
      <c r="A5" s="850">
        <v>1</v>
      </c>
      <c r="B5" s="5" t="s">
        <v>54</v>
      </c>
      <c r="C5" s="1033"/>
      <c r="D5" s="1060"/>
      <c r="E5" s="1061"/>
      <c r="F5" s="1062"/>
      <c r="G5" s="1062"/>
      <c r="H5" s="1062"/>
      <c r="I5" s="1062"/>
      <c r="J5" s="1062"/>
      <c r="K5" s="1063"/>
      <c r="L5" s="1062"/>
      <c r="M5" s="1062"/>
      <c r="N5" s="1358"/>
      <c r="O5" s="1359"/>
      <c r="P5" s="1302"/>
      <c r="Q5" s="1062"/>
      <c r="R5" s="1062"/>
      <c r="S5" s="1043"/>
      <c r="T5" s="531"/>
      <c r="U5" s="1253"/>
      <c r="V5" s="793"/>
      <c r="W5" s="1261"/>
      <c r="X5" s="1253"/>
      <c r="Y5" s="158"/>
      <c r="Z5" s="157"/>
      <c r="AA5" s="159"/>
      <c r="AB5" s="158"/>
      <c r="AC5" s="158"/>
      <c r="AD5" s="47"/>
      <c r="AE5" s="47"/>
      <c r="AF5" s="47"/>
      <c r="AG5" s="47"/>
      <c r="AH5" s="47"/>
      <c r="AI5" s="761"/>
      <c r="AJ5" s="761"/>
      <c r="AK5" s="47"/>
      <c r="AL5" s="47"/>
    </row>
    <row r="6" spans="1:38" ht="10.25" customHeight="1" x14ac:dyDescent="0.25">
      <c r="A6" s="850">
        <v>1</v>
      </c>
      <c r="B6" s="5" t="s">
        <v>54</v>
      </c>
      <c r="C6" s="1034"/>
      <c r="D6" s="100"/>
      <c r="E6" s="796"/>
      <c r="F6" s="796"/>
      <c r="G6" s="44"/>
      <c r="H6" s="44"/>
      <c r="I6" s="44"/>
      <c r="J6" s="44"/>
      <c r="K6" s="136"/>
      <c r="L6" s="44"/>
      <c r="M6" s="44"/>
      <c r="N6" s="1360"/>
      <c r="O6" s="1361"/>
      <c r="P6" s="1303"/>
      <c r="Q6" s="44"/>
      <c r="R6" s="44"/>
      <c r="S6" s="1044"/>
      <c r="T6" s="531"/>
      <c r="U6" s="1253"/>
      <c r="V6" s="793"/>
      <c r="Y6" s="157"/>
      <c r="Z6" s="160"/>
      <c r="AA6" s="159"/>
      <c r="AB6" s="158"/>
    </row>
    <row r="7" spans="1:38" ht="15.75" customHeight="1" x14ac:dyDescent="0.25">
      <c r="A7" s="850">
        <v>1</v>
      </c>
      <c r="B7" s="5" t="s">
        <v>54</v>
      </c>
      <c r="C7" s="1034"/>
      <c r="D7" s="100"/>
      <c r="E7" s="1086"/>
      <c r="F7" s="1089"/>
      <c r="G7" s="1089"/>
      <c r="H7" s="1089"/>
      <c r="I7" s="1089"/>
      <c r="J7" s="1090"/>
      <c r="K7" s="1091"/>
      <c r="L7" s="1090"/>
      <c r="M7" s="1097"/>
      <c r="N7" s="1093"/>
      <c r="O7" s="1094"/>
      <c r="P7" s="1098"/>
      <c r="Q7" s="1099"/>
      <c r="R7" s="45"/>
      <c r="S7" s="1044"/>
      <c r="T7" s="531"/>
      <c r="U7" s="1253"/>
      <c r="V7" s="793"/>
      <c r="Y7" s="161"/>
      <c r="Z7" s="162"/>
      <c r="AA7" s="159"/>
      <c r="AB7" s="158"/>
    </row>
    <row r="8" spans="1:38" s="1" customFormat="1" ht="10.25" customHeight="1" x14ac:dyDescent="0.2">
      <c r="A8" s="850">
        <v>1</v>
      </c>
      <c r="B8" s="5" t="s">
        <v>54</v>
      </c>
      <c r="C8" s="1034"/>
      <c r="D8" s="100"/>
      <c r="E8" s="1100" t="str">
        <f>IF($G$9="Maak keuze","1"," ")</f>
        <v xml:space="preserve"> </v>
      </c>
      <c r="F8" s="995"/>
      <c r="G8" s="996"/>
      <c r="H8" s="996"/>
      <c r="I8" s="129"/>
      <c r="J8" s="22"/>
      <c r="K8" s="137"/>
      <c r="L8" s="22"/>
      <c r="M8" s="997"/>
      <c r="N8" s="1362"/>
      <c r="O8" s="1363"/>
      <c r="P8" s="1304"/>
      <c r="Q8" s="1103"/>
      <c r="R8" s="45"/>
      <c r="S8" s="1044"/>
      <c r="T8" s="531"/>
      <c r="U8" s="1253"/>
      <c r="V8" s="793"/>
      <c r="W8" s="1262"/>
      <c r="X8" s="1253"/>
      <c r="Y8" s="157"/>
      <c r="Z8" s="160"/>
      <c r="AA8" s="159"/>
      <c r="AB8" s="158"/>
      <c r="AC8" s="155"/>
      <c r="AD8" s="48"/>
      <c r="AE8" s="48"/>
      <c r="AF8" s="48"/>
      <c r="AG8" s="48"/>
      <c r="AH8" s="48"/>
      <c r="AI8" s="762"/>
      <c r="AJ8" s="762"/>
      <c r="AK8" s="48"/>
      <c r="AL8" s="48"/>
    </row>
    <row r="9" spans="1:38" s="1" customFormat="1" ht="15.75" customHeight="1" x14ac:dyDescent="0.2">
      <c r="A9" s="850">
        <v>1</v>
      </c>
      <c r="B9" s="5" t="s">
        <v>54</v>
      </c>
      <c r="C9" s="1034"/>
      <c r="D9" s="100"/>
      <c r="E9" s="1100" t="str">
        <f>IF($G$9="Maak keuze","1"," ")</f>
        <v xml:space="preserve"> </v>
      </c>
      <c r="F9" s="984" t="s">
        <v>1950</v>
      </c>
      <c r="G9" s="1291" t="s">
        <v>2034</v>
      </c>
      <c r="I9" s="1292" t="str">
        <f>IF('Isolatieaanpak '!G9="Maak keuze",("&lt;&lt;  LET OP ALTIJD KEUZE MAKEN"),"")</f>
        <v/>
      </c>
      <c r="N9" s="1305"/>
      <c r="O9" s="1305"/>
      <c r="P9" s="1305"/>
      <c r="Q9" s="1103"/>
      <c r="R9" s="45"/>
      <c r="S9" s="1044"/>
      <c r="T9" s="531"/>
      <c r="U9" s="1253"/>
      <c r="V9" s="793"/>
      <c r="W9" s="1255"/>
      <c r="X9" s="1253"/>
      <c r="Y9" s="157"/>
      <c r="Z9" s="163"/>
      <c r="AA9" s="164"/>
      <c r="AB9" s="165"/>
      <c r="AC9" s="164"/>
      <c r="AD9" s="48"/>
      <c r="AE9" s="48"/>
      <c r="AF9" s="48"/>
      <c r="AG9" s="48"/>
      <c r="AH9" s="48"/>
      <c r="AI9" s="762"/>
      <c r="AJ9" s="762"/>
      <c r="AK9" s="48"/>
      <c r="AL9" s="48"/>
    </row>
    <row r="10" spans="1:38" ht="15.75" customHeight="1" x14ac:dyDescent="0.2">
      <c r="A10" s="850">
        <f>IF(G10=0,0,1)</f>
        <v>1</v>
      </c>
      <c r="C10" s="1034"/>
      <c r="D10" s="100"/>
      <c r="E10" s="1100" t="str">
        <f t="shared" ref="E10:E11" si="0">IF($G$9="Maak keuze","1"," ")</f>
        <v xml:space="preserve"> </v>
      </c>
      <c r="F10" s="984" t="s">
        <v>2035</v>
      </c>
      <c r="G10" s="1291" t="s">
        <v>1842</v>
      </c>
      <c r="I10" s="1008" t="str">
        <f>IF('Isolatieaanpak '!G10="Maak keuze ",("&lt;&lt;  Indien bekend keuze maken"),"")</f>
        <v>&lt;&lt;  Indien bekend keuze maken</v>
      </c>
      <c r="J10" s="1"/>
      <c r="K10" s="1"/>
      <c r="L10" s="1"/>
      <c r="M10" s="1"/>
      <c r="N10" s="1305"/>
      <c r="O10" s="1305"/>
      <c r="P10" s="1305"/>
      <c r="Q10" s="1103"/>
      <c r="R10" s="45"/>
      <c r="S10" s="1044"/>
      <c r="T10" s="954"/>
      <c r="V10" s="953"/>
      <c r="Y10" s="979"/>
      <c r="Z10" s="965"/>
      <c r="AA10" s="983"/>
      <c r="AB10" s="166"/>
    </row>
    <row r="11" spans="1:38" s="1" customFormat="1" ht="15.75" customHeight="1" x14ac:dyDescent="0.2">
      <c r="A11" s="850">
        <v>1</v>
      </c>
      <c r="B11" s="5" t="s">
        <v>54</v>
      </c>
      <c r="C11" s="1034"/>
      <c r="D11" s="100"/>
      <c r="E11" s="1100" t="str">
        <f t="shared" si="0"/>
        <v xml:space="preserve"> </v>
      </c>
      <c r="F11" s="999"/>
      <c r="G11" s="999"/>
      <c r="H11" s="999"/>
      <c r="I11" s="999"/>
      <c r="J11" s="1000"/>
      <c r="N11" s="1305"/>
      <c r="O11" s="1305"/>
      <c r="P11" s="1305"/>
      <c r="Q11" s="1103"/>
      <c r="R11" s="45"/>
      <c r="S11" s="1044"/>
      <c r="T11" s="531"/>
      <c r="U11" s="1253"/>
      <c r="V11" s="793"/>
      <c r="W11" s="1255"/>
      <c r="X11" s="1253"/>
      <c r="Y11" s="157"/>
      <c r="Z11" s="166"/>
      <c r="AA11" s="162"/>
      <c r="AB11" s="162"/>
      <c r="AC11" s="162"/>
      <c r="AD11" s="48"/>
      <c r="AE11" s="48"/>
      <c r="AF11" s="48"/>
      <c r="AG11" s="48"/>
      <c r="AH11" s="48"/>
      <c r="AI11" s="762"/>
      <c r="AJ11" s="762"/>
      <c r="AK11" s="48"/>
      <c r="AL11" s="48"/>
    </row>
    <row r="12" spans="1:38" s="1" customFormat="1" ht="15.75" customHeight="1" x14ac:dyDescent="0.2">
      <c r="A12" s="850">
        <v>1</v>
      </c>
      <c r="B12" s="5" t="s">
        <v>54</v>
      </c>
      <c r="C12" s="1034"/>
      <c r="D12" s="100"/>
      <c r="E12" s="1096"/>
      <c r="F12" s="23"/>
      <c r="G12" s="1001"/>
      <c r="H12" s="996"/>
      <c r="I12" s="21"/>
      <c r="J12" s="998"/>
      <c r="N12" s="1305"/>
      <c r="O12" s="1305"/>
      <c r="P12" s="1305"/>
      <c r="Q12" s="1103"/>
      <c r="R12" s="45"/>
      <c r="S12" s="1044"/>
      <c r="T12" s="531"/>
      <c r="U12" s="1254"/>
      <c r="V12" s="793"/>
      <c r="W12" s="1255"/>
      <c r="X12" s="1253"/>
      <c r="Y12" s="157"/>
      <c r="Z12" s="166"/>
      <c r="AA12" s="162"/>
      <c r="AB12" s="162"/>
      <c r="AC12" s="162"/>
      <c r="AD12" s="48"/>
      <c r="AE12" s="48"/>
      <c r="AF12" s="48"/>
      <c r="AG12" s="48"/>
      <c r="AH12" s="48"/>
      <c r="AI12" s="762"/>
      <c r="AJ12" s="762"/>
      <c r="AK12" s="48"/>
      <c r="AL12" s="48"/>
    </row>
    <row r="13" spans="1:38" s="1" customFormat="1" ht="15.75" customHeight="1" x14ac:dyDescent="0.2">
      <c r="A13" s="850">
        <v>1</v>
      </c>
      <c r="B13" s="5" t="s">
        <v>54</v>
      </c>
      <c r="C13" s="1034"/>
      <c r="D13" s="100"/>
      <c r="E13" s="1096"/>
      <c r="F13" s="112" t="s">
        <v>56</v>
      </c>
      <c r="G13" s="384"/>
      <c r="H13" s="998"/>
      <c r="I13" s="24"/>
      <c r="N13" s="1305"/>
      <c r="O13" s="1305"/>
      <c r="P13" s="1305"/>
      <c r="Q13" s="1103"/>
      <c r="R13" s="45"/>
      <c r="S13" s="1044"/>
      <c r="T13" s="531"/>
      <c r="U13" s="1253"/>
      <c r="V13" s="793"/>
      <c r="W13" s="1255"/>
      <c r="X13" s="1253"/>
      <c r="Y13" s="157"/>
      <c r="Z13" s="166"/>
      <c r="AA13" s="162"/>
      <c r="AB13" s="162"/>
      <c r="AC13" s="162"/>
      <c r="AD13" s="48"/>
      <c r="AE13" s="48"/>
      <c r="AF13" s="48"/>
      <c r="AG13" s="48"/>
      <c r="AH13" s="48"/>
      <c r="AI13" s="762"/>
      <c r="AJ13" s="762"/>
      <c r="AK13" s="48"/>
      <c r="AL13" s="48"/>
    </row>
    <row r="14" spans="1:38" s="1" customFormat="1" ht="15.75" customHeight="1" x14ac:dyDescent="0.2">
      <c r="A14" s="850">
        <f>IF(G14=0,0,1)</f>
        <v>0</v>
      </c>
      <c r="B14" s="5" t="s">
        <v>54</v>
      </c>
      <c r="C14" s="1034"/>
      <c r="D14" s="100"/>
      <c r="E14" s="1096"/>
      <c r="F14" s="113" t="s">
        <v>57</v>
      </c>
      <c r="G14" s="384"/>
      <c r="H14" s="998"/>
      <c r="I14" s="24"/>
      <c r="N14" s="1305"/>
      <c r="O14" s="1305"/>
      <c r="P14" s="1305"/>
      <c r="Q14" s="1103"/>
      <c r="R14" s="45"/>
      <c r="S14" s="1044"/>
      <c r="T14" s="531"/>
      <c r="U14" s="531"/>
      <c r="V14" s="793"/>
      <c r="W14" s="442"/>
      <c r="X14" s="157"/>
      <c r="Y14" s="157"/>
      <c r="Z14" s="166"/>
      <c r="AA14" s="162"/>
      <c r="AB14" s="162"/>
      <c r="AC14" s="162"/>
      <c r="AD14" s="48"/>
      <c r="AE14" s="48"/>
      <c r="AF14" s="48"/>
      <c r="AG14" s="48"/>
      <c r="AH14" s="48"/>
      <c r="AI14" s="762"/>
      <c r="AJ14" s="762"/>
      <c r="AK14" s="48"/>
      <c r="AL14" s="48"/>
    </row>
    <row r="15" spans="1:38" s="16" customFormat="1" ht="17" x14ac:dyDescent="0.2">
      <c r="A15" s="850">
        <v>1</v>
      </c>
      <c r="B15" s="5" t="s">
        <v>54</v>
      </c>
      <c r="C15" s="1035"/>
      <c r="D15" s="101"/>
      <c r="E15" s="1101"/>
      <c r="F15" s="113" t="s">
        <v>58</v>
      </c>
      <c r="G15" s="858" t="s">
        <v>59</v>
      </c>
      <c r="H15" s="998"/>
      <c r="K15" s="1007"/>
      <c r="N15" s="1364"/>
      <c r="O15" s="1365"/>
      <c r="P15" s="1305"/>
      <c r="Q15" s="1103"/>
      <c r="R15" s="62"/>
      <c r="S15" s="1045"/>
      <c r="T15" s="531"/>
      <c r="U15" s="1254"/>
      <c r="V15" s="793"/>
      <c r="W15" s="1255"/>
      <c r="X15" s="1253"/>
      <c r="Y15" s="167"/>
      <c r="Z15" s="166"/>
      <c r="AA15" s="162"/>
      <c r="AB15" s="162"/>
      <c r="AC15" s="162"/>
      <c r="AD15" s="63"/>
      <c r="AE15" s="63"/>
      <c r="AF15" s="63"/>
      <c r="AG15" s="63"/>
      <c r="AH15" s="63"/>
      <c r="AI15" s="763"/>
      <c r="AJ15" s="763"/>
      <c r="AK15" s="63"/>
      <c r="AL15" s="63"/>
    </row>
    <row r="16" spans="1:38" s="1" customFormat="1" ht="15.75" customHeight="1" x14ac:dyDescent="0.25">
      <c r="A16" s="850">
        <f>IF(G16=0,0,1)</f>
        <v>1</v>
      </c>
      <c r="B16" s="5" t="s">
        <v>54</v>
      </c>
      <c r="C16" s="1034"/>
      <c r="D16" s="100"/>
      <c r="E16" s="1096"/>
      <c r="F16" s="113" t="s">
        <v>60</v>
      </c>
      <c r="G16" s="114" t="str">
        <f>IFERROR(IF(G15&gt;0,VLOOKUP(G15,Tabellen!B35:C595,2,),""),"")</f>
        <v/>
      </c>
      <c r="H16" s="998"/>
      <c r="I16" s="1002"/>
      <c r="J16" s="16"/>
      <c r="K16" s="1003"/>
      <c r="L16" s="16"/>
      <c r="M16" s="16"/>
      <c r="N16" s="1364"/>
      <c r="O16" s="1365"/>
      <c r="P16" s="1305"/>
      <c r="Q16" s="1103"/>
      <c r="R16" s="45"/>
      <c r="S16" s="1044"/>
      <c r="T16" s="531"/>
      <c r="U16" s="1254"/>
      <c r="V16" s="793"/>
      <c r="W16" s="1255"/>
      <c r="X16" s="1253"/>
      <c r="Y16" s="157"/>
      <c r="Z16" s="166"/>
      <c r="AA16" s="162"/>
      <c r="AB16" s="162"/>
      <c r="AC16" s="162"/>
      <c r="AD16" s="48"/>
      <c r="AE16" s="48"/>
      <c r="AF16" s="48"/>
      <c r="AG16" s="48"/>
      <c r="AH16" s="48"/>
      <c r="AI16" s="762"/>
      <c r="AJ16" s="763"/>
      <c r="AK16" s="48"/>
      <c r="AL16" s="48"/>
    </row>
    <row r="17" spans="1:38" s="1" customFormat="1" ht="15.75" customHeight="1" x14ac:dyDescent="0.25">
      <c r="A17" s="850">
        <v>1</v>
      </c>
      <c r="B17" s="5" t="s">
        <v>54</v>
      </c>
      <c r="C17" s="1034"/>
      <c r="D17" s="99"/>
      <c r="E17" s="1096"/>
      <c r="F17" s="113" t="s">
        <v>61</v>
      </c>
      <c r="G17" s="385"/>
      <c r="H17" s="1002"/>
      <c r="J17" s="16"/>
      <c r="K17" s="1003"/>
      <c r="L17" s="16"/>
      <c r="M17" s="16"/>
      <c r="N17" s="1364"/>
      <c r="O17" s="1365"/>
      <c r="P17" s="1305"/>
      <c r="Q17" s="1103"/>
      <c r="R17" s="45"/>
      <c r="S17" s="1044"/>
      <c r="T17" s="531"/>
      <c r="U17" s="1254"/>
      <c r="V17" s="793"/>
      <c r="W17" s="1255"/>
      <c r="X17" s="1253"/>
      <c r="Y17" s="157"/>
      <c r="Z17" s="166"/>
      <c r="AA17" s="162"/>
      <c r="AB17" s="162"/>
      <c r="AC17" s="162"/>
      <c r="AD17" s="48"/>
      <c r="AE17" s="48"/>
      <c r="AF17" s="48"/>
      <c r="AG17" s="48"/>
      <c r="AH17" s="48"/>
      <c r="AI17" s="762"/>
      <c r="AJ17" s="763"/>
      <c r="AK17" s="48"/>
      <c r="AL17" s="48"/>
    </row>
    <row r="18" spans="1:38" s="1" customFormat="1" ht="15.75" customHeight="1" x14ac:dyDescent="0.25">
      <c r="A18" s="850">
        <v>1</v>
      </c>
      <c r="B18" s="5" t="s">
        <v>54</v>
      </c>
      <c r="C18" s="1034"/>
      <c r="D18" s="99"/>
      <c r="E18" s="1102"/>
      <c r="F18" s="115" t="s">
        <v>62</v>
      </c>
      <c r="G18" s="386" t="s">
        <v>63</v>
      </c>
      <c r="H18" s="1002"/>
      <c r="I18" s="65"/>
      <c r="J18" s="16"/>
      <c r="K18" s="1003"/>
      <c r="L18" s="16"/>
      <c r="M18" s="16"/>
      <c r="N18" s="1364"/>
      <c r="O18" s="1365"/>
      <c r="P18" s="1305"/>
      <c r="Q18" s="1103"/>
      <c r="R18" s="45"/>
      <c r="S18" s="1044"/>
      <c r="T18" s="531"/>
      <c r="U18" s="1254"/>
      <c r="V18" s="793"/>
      <c r="W18" s="1255"/>
      <c r="X18" s="1253"/>
      <c r="Y18" s="157"/>
      <c r="Z18" s="166"/>
      <c r="AA18" s="162"/>
      <c r="AB18" s="162"/>
      <c r="AC18" s="162"/>
      <c r="AD18" s="48"/>
      <c r="AE18" s="48"/>
      <c r="AF18" s="48"/>
      <c r="AG18" s="48"/>
      <c r="AH18" s="48"/>
      <c r="AI18" s="762"/>
      <c r="AJ18" s="763"/>
      <c r="AK18" s="48"/>
      <c r="AL18" s="48"/>
    </row>
    <row r="19" spans="1:38" s="1" customFormat="1" ht="15.75" customHeight="1" x14ac:dyDescent="0.25">
      <c r="A19" s="850">
        <v>1</v>
      </c>
      <c r="B19" s="5" t="s">
        <v>54</v>
      </c>
      <c r="C19" s="1034"/>
      <c r="D19" s="99"/>
      <c r="E19" s="1102"/>
      <c r="F19" s="115" t="s">
        <v>1276</v>
      </c>
      <c r="G19" s="386" t="s">
        <v>63</v>
      </c>
      <c r="H19" s="1002"/>
      <c r="I19" s="65"/>
      <c r="J19" s="16"/>
      <c r="K19" s="1003"/>
      <c r="L19" s="16"/>
      <c r="M19" s="16"/>
      <c r="N19" s="1364"/>
      <c r="O19" s="1365"/>
      <c r="P19" s="1305"/>
      <c r="Q19" s="1103"/>
      <c r="R19" s="45"/>
      <c r="S19" s="1044"/>
      <c r="T19" s="531"/>
      <c r="U19" s="1254"/>
      <c r="V19" s="794"/>
      <c r="W19" s="1255"/>
      <c r="X19" s="1253"/>
      <c r="Y19" s="157"/>
      <c r="Z19" s="166"/>
      <c r="AA19" s="162"/>
      <c r="AB19" s="162"/>
      <c r="AC19" s="162"/>
      <c r="AD19" s="48"/>
      <c r="AE19" s="48"/>
      <c r="AF19" s="48"/>
      <c r="AG19" s="48"/>
      <c r="AH19" s="48"/>
      <c r="AI19" s="762"/>
      <c r="AJ19" s="763"/>
      <c r="AK19" s="48"/>
      <c r="AL19" s="48"/>
    </row>
    <row r="20" spans="1:38" s="1" customFormat="1" ht="15.75" customHeight="1" x14ac:dyDescent="0.2">
      <c r="A20" s="850">
        <v>1</v>
      </c>
      <c r="B20" s="5" t="s">
        <v>54</v>
      </c>
      <c r="C20" s="1034"/>
      <c r="D20" s="99"/>
      <c r="E20" s="1096"/>
      <c r="F20" s="113" t="s">
        <v>825</v>
      </c>
      <c r="G20" s="114" t="s">
        <v>826</v>
      </c>
      <c r="H20" s="998"/>
      <c r="I20" s="65"/>
      <c r="J20" s="16"/>
      <c r="K20" s="1004"/>
      <c r="L20" s="16"/>
      <c r="M20" s="16"/>
      <c r="N20" s="1364"/>
      <c r="O20" s="1365"/>
      <c r="P20" s="1305"/>
      <c r="Q20" s="1103"/>
      <c r="R20" s="45"/>
      <c r="S20" s="1044"/>
      <c r="T20" s="531"/>
      <c r="U20" s="1254"/>
      <c r="V20" s="793"/>
      <c r="W20" s="1255"/>
      <c r="X20" s="1253"/>
      <c r="Y20" s="157"/>
      <c r="Z20" s="166"/>
      <c r="AA20" s="162"/>
      <c r="AB20" s="162"/>
      <c r="AC20" s="162"/>
      <c r="AD20" s="48"/>
      <c r="AE20" s="48"/>
      <c r="AF20" s="48"/>
      <c r="AG20" s="48"/>
      <c r="AH20" s="48"/>
      <c r="AI20" s="762"/>
      <c r="AJ20" s="763"/>
      <c r="AK20" s="48"/>
      <c r="AL20" s="48"/>
    </row>
    <row r="21" spans="1:38" s="1" customFormat="1" ht="15.75" customHeight="1" x14ac:dyDescent="0.2">
      <c r="A21" s="850">
        <v>1</v>
      </c>
      <c r="B21" s="5" t="s">
        <v>54</v>
      </c>
      <c r="C21" s="1034"/>
      <c r="D21" s="99"/>
      <c r="E21" s="1096"/>
      <c r="F21" s="113" t="s">
        <v>824</v>
      </c>
      <c r="G21" s="387" t="s">
        <v>1456</v>
      </c>
      <c r="H21" s="998"/>
      <c r="I21" s="25"/>
      <c r="J21" s="16"/>
      <c r="K21" s="1004"/>
      <c r="L21" s="16"/>
      <c r="M21" s="16"/>
      <c r="N21" s="1364"/>
      <c r="O21" s="1365"/>
      <c r="P21" s="1305"/>
      <c r="Q21" s="1103"/>
      <c r="R21" s="45"/>
      <c r="S21" s="1044"/>
      <c r="T21" s="531"/>
      <c r="U21" s="1254"/>
      <c r="V21" s="793"/>
      <c r="W21" s="1255"/>
      <c r="X21" s="1253"/>
      <c r="Y21" s="157"/>
      <c r="Z21" s="166"/>
      <c r="AA21" s="162"/>
      <c r="AB21" s="162"/>
      <c r="AC21" s="162"/>
      <c r="AD21" s="48"/>
      <c r="AE21" s="48"/>
      <c r="AF21" s="48"/>
      <c r="AG21" s="48"/>
      <c r="AH21" s="48"/>
      <c r="AI21" s="762"/>
      <c r="AJ21" s="763"/>
      <c r="AK21" s="48"/>
      <c r="AL21" s="48"/>
    </row>
    <row r="22" spans="1:38" s="1" customFormat="1" ht="15.75" customHeight="1" x14ac:dyDescent="0.2">
      <c r="A22" s="850">
        <v>1</v>
      </c>
      <c r="B22" s="5" t="s">
        <v>54</v>
      </c>
      <c r="C22" s="1034"/>
      <c r="D22" s="99"/>
      <c r="E22" s="1096"/>
      <c r="F22" s="113" t="s">
        <v>64</v>
      </c>
      <c r="G22" s="387">
        <v>0</v>
      </c>
      <c r="H22" s="998"/>
      <c r="I22" s="25"/>
      <c r="J22" s="16"/>
      <c r="K22" s="1004"/>
      <c r="L22" s="16"/>
      <c r="M22" s="16"/>
      <c r="N22" s="1364"/>
      <c r="O22" s="1365"/>
      <c r="P22" s="1305"/>
      <c r="Q22" s="1103"/>
      <c r="R22" s="45"/>
      <c r="S22" s="1044"/>
      <c r="T22" s="531"/>
      <c r="U22" s="1254"/>
      <c r="V22" s="793"/>
      <c r="W22" s="1255"/>
      <c r="X22" s="1253"/>
      <c r="Y22" s="157"/>
      <c r="Z22" s="166"/>
      <c r="AA22" s="162"/>
      <c r="AB22" s="162"/>
      <c r="AC22" s="162"/>
      <c r="AD22" s="48"/>
      <c r="AE22" s="48"/>
      <c r="AF22" s="48"/>
      <c r="AG22" s="48"/>
      <c r="AH22" s="48"/>
      <c r="AI22" s="762"/>
      <c r="AJ22" s="763"/>
      <c r="AK22" s="48"/>
      <c r="AL22" s="48"/>
    </row>
    <row r="23" spans="1:38" s="1" customFormat="1" ht="15.75" customHeight="1" x14ac:dyDescent="0.2">
      <c r="A23" s="850">
        <f t="shared" ref="A23:A24" si="1">IF(G23=0,0,1)</f>
        <v>0</v>
      </c>
      <c r="B23" s="5" t="s">
        <v>54</v>
      </c>
      <c r="C23" s="1034"/>
      <c r="D23" s="99"/>
      <c r="E23" s="1096"/>
      <c r="F23" s="797" t="s">
        <v>65</v>
      </c>
      <c r="G23" s="387"/>
      <c r="H23" s="998"/>
      <c r="I23" s="25"/>
      <c r="J23" s="16"/>
      <c r="K23" s="1004"/>
      <c r="L23" s="16"/>
      <c r="M23" s="16"/>
      <c r="N23" s="1364"/>
      <c r="O23" s="1365"/>
      <c r="P23" s="1305"/>
      <c r="Q23" s="1103"/>
      <c r="R23" s="45"/>
      <c r="S23" s="1044"/>
      <c r="T23" s="531"/>
      <c r="U23" s="531"/>
      <c r="V23" s="793"/>
      <c r="W23" s="442"/>
      <c r="X23" s="157"/>
      <c r="Y23" s="157"/>
      <c r="Z23" s="166"/>
      <c r="AA23" s="162"/>
      <c r="AB23" s="162"/>
      <c r="AC23" s="162"/>
      <c r="AD23" s="48"/>
      <c r="AE23" s="48"/>
      <c r="AF23" s="48"/>
      <c r="AG23" s="48"/>
      <c r="AH23" s="48"/>
      <c r="AI23" s="762"/>
      <c r="AJ23" s="763"/>
      <c r="AK23" s="48"/>
      <c r="AL23" s="48"/>
    </row>
    <row r="24" spans="1:38" s="1" customFormat="1" ht="15.75" customHeight="1" x14ac:dyDescent="0.2">
      <c r="A24" s="850">
        <f t="shared" si="1"/>
        <v>0</v>
      </c>
      <c r="B24" s="5" t="s">
        <v>54</v>
      </c>
      <c r="C24" s="1034"/>
      <c r="D24" s="99"/>
      <c r="E24" s="1096"/>
      <c r="F24" s="797"/>
      <c r="G24" s="387"/>
      <c r="H24" s="998"/>
      <c r="I24" s="25"/>
      <c r="J24" s="16"/>
      <c r="K24" s="1004"/>
      <c r="L24" s="16"/>
      <c r="M24" s="16"/>
      <c r="N24" s="1364"/>
      <c r="O24" s="1365"/>
      <c r="P24" s="1305"/>
      <c r="Q24" s="1103"/>
      <c r="R24" s="45"/>
      <c r="S24" s="1044"/>
      <c r="T24" s="531"/>
      <c r="U24" s="531"/>
      <c r="V24" s="793"/>
      <c r="W24" s="442"/>
      <c r="X24" s="157"/>
      <c r="Y24" s="157"/>
      <c r="Z24" s="166"/>
      <c r="AA24" s="162"/>
      <c r="AB24" s="162"/>
      <c r="AC24" s="162"/>
      <c r="AD24" s="48"/>
      <c r="AE24" s="48"/>
      <c r="AF24" s="48"/>
      <c r="AG24" s="48"/>
      <c r="AH24" s="48"/>
      <c r="AI24" s="762"/>
      <c r="AJ24" s="763"/>
      <c r="AK24" s="48"/>
      <c r="AL24" s="48"/>
    </row>
    <row r="25" spans="1:38" s="1" customFormat="1" ht="15.75" customHeight="1" x14ac:dyDescent="0.2">
      <c r="A25" s="850">
        <v>1</v>
      </c>
      <c r="B25" s="5"/>
      <c r="C25" s="1034"/>
      <c r="D25" s="99"/>
      <c r="E25" s="1096"/>
      <c r="F25" s="797" t="s">
        <v>66</v>
      </c>
      <c r="G25" s="705"/>
      <c r="H25" s="998"/>
      <c r="J25" s="16"/>
      <c r="L25" s="16"/>
      <c r="N25" s="1366"/>
      <c r="O25" s="1367" t="s">
        <v>1261</v>
      </c>
      <c r="P25" s="1306" t="s">
        <v>2069</v>
      </c>
      <c r="Q25" s="1103"/>
      <c r="R25" s="45"/>
      <c r="S25" s="1044"/>
      <c r="T25" s="531"/>
      <c r="U25" s="1254"/>
      <c r="V25" s="794"/>
      <c r="W25" s="1255"/>
      <c r="X25" s="1253"/>
      <c r="Y25" s="157"/>
      <c r="Z25" s="166"/>
      <c r="AA25" s="162"/>
      <c r="AB25" s="388"/>
      <c r="AC25" s="388"/>
      <c r="AD25" s="48"/>
      <c r="AE25" s="48"/>
      <c r="AF25" s="48"/>
      <c r="AG25" s="48"/>
      <c r="AH25" s="48"/>
      <c r="AI25" s="762"/>
      <c r="AJ25" s="763"/>
      <c r="AK25" s="48"/>
      <c r="AL25" s="48"/>
    </row>
    <row r="26" spans="1:38" s="1" customFormat="1" ht="15.75" customHeight="1" x14ac:dyDescent="0.2">
      <c r="A26" s="850">
        <v>1</v>
      </c>
      <c r="B26" s="5" t="s">
        <v>54</v>
      </c>
      <c r="C26" s="1034"/>
      <c r="D26" s="99"/>
      <c r="E26" s="1096"/>
      <c r="F26" s="798" t="s">
        <v>1260</v>
      </c>
      <c r="G26" s="704">
        <v>0</v>
      </c>
      <c r="H26" s="998"/>
      <c r="J26" s="16"/>
      <c r="L26" s="16"/>
      <c r="N26" s="1366"/>
      <c r="O26" s="1367" t="s">
        <v>67</v>
      </c>
      <c r="P26" s="1306" t="s">
        <v>2067</v>
      </c>
      <c r="Q26" s="1103"/>
      <c r="R26" s="45"/>
      <c r="S26" s="1044"/>
      <c r="T26" s="531"/>
      <c r="U26" s="1254"/>
      <c r="V26" s="793"/>
      <c r="W26" s="1255"/>
      <c r="X26" s="1253"/>
      <c r="Y26" s="157"/>
      <c r="Z26" s="166"/>
      <c r="AA26" s="162"/>
      <c r="AB26" s="388"/>
      <c r="AC26" s="388"/>
      <c r="AD26" s="48"/>
      <c r="AE26" s="48"/>
      <c r="AF26" s="48"/>
      <c r="AG26" s="48"/>
      <c r="AH26" s="48"/>
      <c r="AI26" s="762"/>
      <c r="AJ26" s="763"/>
      <c r="AK26" s="48"/>
      <c r="AL26" s="48"/>
    </row>
    <row r="27" spans="1:38" s="1" customFormat="1" ht="7.25" customHeight="1" x14ac:dyDescent="0.2">
      <c r="A27" s="850">
        <v>1</v>
      </c>
      <c r="B27" s="5"/>
      <c r="C27" s="1034"/>
      <c r="D27" s="99"/>
      <c r="E27" s="1096"/>
      <c r="F27" s="1005"/>
      <c r="G27" s="1006"/>
      <c r="H27" s="998"/>
      <c r="J27" s="16"/>
      <c r="K27" s="1007"/>
      <c r="L27" s="16"/>
      <c r="M27" s="16"/>
      <c r="N27" s="1364"/>
      <c r="O27" s="1368"/>
      <c r="P27" s="1305"/>
      <c r="Q27" s="1103"/>
      <c r="R27" s="45"/>
      <c r="S27" s="1044"/>
      <c r="T27" s="531"/>
      <c r="U27" s="1254"/>
      <c r="V27" s="793"/>
      <c r="W27" s="1255"/>
      <c r="X27" s="1253"/>
      <c r="Y27" s="157"/>
      <c r="Z27" s="166"/>
      <c r="AA27" s="162"/>
      <c r="AB27" s="388"/>
      <c r="AC27" s="388"/>
      <c r="AD27" s="48"/>
      <c r="AE27" s="48"/>
      <c r="AF27" s="48"/>
      <c r="AG27" s="48"/>
      <c r="AH27" s="48"/>
      <c r="AI27" s="762"/>
      <c r="AJ27" s="763"/>
      <c r="AK27" s="48"/>
      <c r="AL27" s="48"/>
    </row>
    <row r="28" spans="1:38" ht="14.25" customHeight="1" x14ac:dyDescent="0.2">
      <c r="A28" s="850">
        <v>1</v>
      </c>
      <c r="B28" s="5" t="s">
        <v>54</v>
      </c>
      <c r="C28" s="1034"/>
      <c r="D28" s="99"/>
      <c r="E28" s="1096"/>
      <c r="F28" s="1089"/>
      <c r="G28" s="1089"/>
      <c r="H28" s="1089"/>
      <c r="I28" s="1089"/>
      <c r="J28" s="1090"/>
      <c r="K28" s="1091"/>
      <c r="L28" s="1090"/>
      <c r="M28" s="1097"/>
      <c r="N28" s="1093"/>
      <c r="O28" s="1094"/>
      <c r="P28" s="1098"/>
      <c r="Q28" s="1099"/>
      <c r="R28" s="45"/>
      <c r="S28" s="1044"/>
      <c r="T28" s="531"/>
      <c r="V28" s="793"/>
      <c r="Y28" s="157"/>
      <c r="Z28" s="166"/>
      <c r="AB28" s="162"/>
      <c r="AC28" s="162"/>
      <c r="AJ28" s="763"/>
    </row>
    <row r="29" spans="1:38" ht="10.25" customHeight="1" x14ac:dyDescent="0.2">
      <c r="A29" s="850">
        <v>1</v>
      </c>
      <c r="B29" s="5" t="s">
        <v>54</v>
      </c>
      <c r="C29" s="1034"/>
      <c r="D29" s="99"/>
      <c r="E29" s="799"/>
      <c r="F29" s="799"/>
      <c r="G29" s="45"/>
      <c r="H29" s="45"/>
      <c r="I29" s="45"/>
      <c r="J29" s="45"/>
      <c r="K29" s="138"/>
      <c r="L29" s="45"/>
      <c r="M29" s="45"/>
      <c r="N29" s="927"/>
      <c r="O29" s="856"/>
      <c r="P29" s="1307"/>
      <c r="Q29" s="45"/>
      <c r="R29" s="45"/>
      <c r="S29" s="1044"/>
      <c r="T29" s="531"/>
      <c r="V29" s="793"/>
      <c r="Y29" s="157"/>
      <c r="AA29" s="169"/>
      <c r="AB29" s="162"/>
      <c r="AC29" s="162"/>
      <c r="AJ29" s="763"/>
    </row>
    <row r="30" spans="1:38" s="12" customFormat="1" ht="12" customHeight="1" x14ac:dyDescent="0.2">
      <c r="A30" s="850">
        <v>1</v>
      </c>
      <c r="B30" s="5" t="s">
        <v>54</v>
      </c>
      <c r="C30" s="1054"/>
      <c r="D30" s="1055"/>
      <c r="E30" s="1052"/>
      <c r="F30" s="1052"/>
      <c r="G30" s="1051"/>
      <c r="H30" s="1051"/>
      <c r="I30" s="1051"/>
      <c r="J30" s="1051"/>
      <c r="K30" s="1056"/>
      <c r="L30" s="1470"/>
      <c r="M30" s="1470"/>
      <c r="N30" s="1369"/>
      <c r="O30" s="1370"/>
      <c r="P30" s="1308"/>
      <c r="Q30" s="1058"/>
      <c r="R30" s="1058"/>
      <c r="S30" s="1053"/>
      <c r="T30" s="531"/>
      <c r="U30" s="1254"/>
      <c r="V30" s="793"/>
      <c r="W30" s="1255"/>
      <c r="X30" s="1253"/>
      <c r="Y30" s="157"/>
      <c r="Z30" s="156"/>
      <c r="AA30" s="169"/>
      <c r="AB30" s="162"/>
      <c r="AC30" s="162"/>
      <c r="AD30" s="451"/>
      <c r="AE30" s="451"/>
      <c r="AF30" s="451"/>
      <c r="AG30" s="451"/>
      <c r="AH30" s="451"/>
      <c r="AI30" s="764"/>
      <c r="AJ30" s="763"/>
      <c r="AK30" s="451"/>
      <c r="AL30" s="451"/>
    </row>
    <row r="31" spans="1:38" s="75" customFormat="1" ht="10" x14ac:dyDescent="0.2">
      <c r="A31" s="850">
        <v>1</v>
      </c>
      <c r="B31" s="5" t="s">
        <v>54</v>
      </c>
      <c r="C31" s="1036"/>
      <c r="D31" s="99"/>
      <c r="E31" s="800"/>
      <c r="F31" s="800"/>
      <c r="G31" s="74"/>
      <c r="H31" s="74"/>
      <c r="I31" s="74"/>
      <c r="J31" s="74"/>
      <c r="K31" s="139"/>
      <c r="L31" s="74"/>
      <c r="M31" s="74"/>
      <c r="N31" s="927"/>
      <c r="O31" s="856"/>
      <c r="P31" s="1309"/>
      <c r="Q31" s="76"/>
      <c r="R31" s="74"/>
      <c r="S31" s="1046"/>
      <c r="T31" s="531"/>
      <c r="U31" s="1254"/>
      <c r="V31" s="793"/>
      <c r="W31" s="1255"/>
      <c r="X31" s="1253"/>
      <c r="Y31" s="157"/>
      <c r="Z31" s="156"/>
      <c r="AA31" s="164"/>
      <c r="AB31" s="168"/>
      <c r="AC31" s="162"/>
      <c r="AD31" s="452"/>
      <c r="AE31" s="452"/>
      <c r="AF31" s="452"/>
      <c r="AG31" s="452"/>
      <c r="AH31" s="452"/>
      <c r="AI31" s="765"/>
      <c r="AJ31" s="763"/>
      <c r="AK31" s="452"/>
      <c r="AL31" s="452"/>
    </row>
    <row r="32" spans="1:38" ht="13.5" x14ac:dyDescent="0.2">
      <c r="A32" s="850">
        <v>1</v>
      </c>
      <c r="B32" s="5" t="s">
        <v>54</v>
      </c>
      <c r="C32" s="1034"/>
      <c r="D32" s="99"/>
      <c r="E32" s="1086">
        <v>1</v>
      </c>
      <c r="F32" s="1087" t="s">
        <v>1255</v>
      </c>
      <c r="G32" s="1088"/>
      <c r="H32" s="1089"/>
      <c r="I32" s="1089"/>
      <c r="J32" s="1090"/>
      <c r="K32" s="1091"/>
      <c r="L32" s="1090"/>
      <c r="M32" s="1092"/>
      <c r="N32" s="1093"/>
      <c r="O32" s="1094"/>
      <c r="P32" s="1098"/>
      <c r="Q32" s="1095"/>
      <c r="R32" s="45"/>
      <c r="S32" s="1046"/>
      <c r="T32" s="531"/>
      <c r="V32" s="793"/>
      <c r="Y32" s="157"/>
      <c r="AA32" s="164"/>
      <c r="AB32" s="164"/>
      <c r="AC32" s="164"/>
      <c r="AJ32" s="763"/>
    </row>
    <row r="33" spans="1:36" ht="9.5" customHeight="1" x14ac:dyDescent="0.2">
      <c r="A33" s="850">
        <v>1</v>
      </c>
      <c r="B33" s="5" t="s">
        <v>54</v>
      </c>
      <c r="C33" s="1034"/>
      <c r="D33" s="99"/>
      <c r="E33" s="1183"/>
      <c r="F33" s="1183"/>
      <c r="G33" s="71"/>
      <c r="H33" s="71"/>
      <c r="I33" s="71"/>
      <c r="J33" s="71"/>
      <c r="K33" s="72"/>
      <c r="L33" s="7"/>
      <c r="M33" s="73"/>
      <c r="N33" s="1371"/>
      <c r="O33" s="1372"/>
      <c r="P33" s="1310"/>
      <c r="Q33" s="1112"/>
      <c r="R33" s="45"/>
      <c r="S33" s="1044"/>
      <c r="T33" s="531"/>
      <c r="V33" s="794"/>
      <c r="Y33" s="111"/>
      <c r="AA33" s="164"/>
      <c r="AB33" s="164"/>
      <c r="AC33" s="164"/>
      <c r="AJ33" s="763"/>
    </row>
    <row r="34" spans="1:36" ht="15.75" customHeight="1" x14ac:dyDescent="0.2">
      <c r="A34" s="850">
        <v>1</v>
      </c>
      <c r="B34" s="5" t="s">
        <v>54</v>
      </c>
      <c r="C34" s="1034"/>
      <c r="D34" s="99"/>
      <c r="E34" s="1086"/>
      <c r="F34" s="1472" t="s">
        <v>1566</v>
      </c>
      <c r="G34" s="1472"/>
      <c r="H34" s="1472"/>
      <c r="I34" s="1472"/>
      <c r="J34" s="1472"/>
      <c r="K34" s="1126"/>
      <c r="L34" s="1127"/>
      <c r="M34" s="1092"/>
      <c r="N34" s="1373"/>
      <c r="O34" s="1374"/>
      <c r="P34" s="1311"/>
      <c r="Q34" s="1095"/>
      <c r="R34" s="45"/>
      <c r="S34" s="1046"/>
      <c r="T34" s="531"/>
      <c r="V34" s="793"/>
      <c r="Y34" s="157"/>
      <c r="AA34" s="164"/>
      <c r="AB34" s="164"/>
      <c r="AC34" s="164"/>
      <c r="AJ34" s="763"/>
    </row>
    <row r="35" spans="1:36" ht="6" customHeight="1" x14ac:dyDescent="0.2">
      <c r="A35" s="850">
        <v>1</v>
      </c>
      <c r="B35" s="5" t="s">
        <v>54</v>
      </c>
      <c r="C35" s="1034"/>
      <c r="D35" s="99"/>
      <c r="E35" s="1102"/>
      <c r="F35" s="802"/>
      <c r="G35" s="98"/>
      <c r="H35" s="98"/>
      <c r="I35" s="98"/>
      <c r="J35" s="98"/>
      <c r="K35" s="98"/>
      <c r="L35" s="98"/>
      <c r="M35" s="98"/>
      <c r="N35" s="1375"/>
      <c r="O35" s="1376"/>
      <c r="P35" s="1312"/>
      <c r="Q35" s="1095"/>
      <c r="R35" s="45"/>
      <c r="S35" s="1046"/>
      <c r="T35" s="531"/>
      <c r="V35" s="793"/>
      <c r="AJ35" s="763"/>
    </row>
    <row r="36" spans="1:36" ht="15.75" customHeight="1" x14ac:dyDescent="0.2">
      <c r="A36" s="850">
        <v>1</v>
      </c>
      <c r="B36" s="5" t="s">
        <v>54</v>
      </c>
      <c r="C36" s="1034"/>
      <c r="D36" s="99"/>
      <c r="E36" s="1102"/>
      <c r="F36" s="803" t="s">
        <v>1258</v>
      </c>
      <c r="G36" s="98"/>
      <c r="H36" s="98"/>
      <c r="I36" s="98"/>
      <c r="J36" s="98"/>
      <c r="K36" s="702"/>
      <c r="L36" s="98"/>
      <c r="M36" s="98"/>
      <c r="N36" s="1377"/>
      <c r="O36" s="1317"/>
      <c r="P36" s="1312"/>
      <c r="Q36" s="1095"/>
      <c r="R36" s="45"/>
      <c r="S36" s="1046"/>
      <c r="T36" s="531"/>
      <c r="V36" s="793"/>
      <c r="AJ36" s="763"/>
    </row>
    <row r="37" spans="1:36" ht="15.75" customHeight="1" x14ac:dyDescent="0.2">
      <c r="A37" s="850">
        <v>1</v>
      </c>
      <c r="B37" s="5" t="s">
        <v>54</v>
      </c>
      <c r="C37" s="1034"/>
      <c r="D37" s="99"/>
      <c r="E37" s="1102"/>
      <c r="F37" s="804" t="s">
        <v>2037</v>
      </c>
      <c r="G37" s="707" t="s">
        <v>1257</v>
      </c>
      <c r="H37" s="98"/>
      <c r="J37" s="98"/>
      <c r="K37" s="702"/>
      <c r="L37" s="98"/>
      <c r="M37" s="98"/>
      <c r="N37" s="1375"/>
      <c r="O37" s="1376"/>
      <c r="P37" s="1312"/>
      <c r="Q37" s="1095"/>
      <c r="R37" s="45"/>
      <c r="S37" s="1046"/>
      <c r="T37" s="531"/>
      <c r="V37" s="793"/>
      <c r="AJ37" s="763"/>
    </row>
    <row r="38" spans="1:36" ht="6" customHeight="1" x14ac:dyDescent="0.2">
      <c r="A38" s="850">
        <v>1</v>
      </c>
      <c r="B38" s="5" t="s">
        <v>54</v>
      </c>
      <c r="C38" s="1034"/>
      <c r="D38" s="99"/>
      <c r="E38" s="1102"/>
      <c r="F38" s="804"/>
      <c r="G38" s="98"/>
      <c r="H38" s="98"/>
      <c r="I38" s="706"/>
      <c r="J38" s="98"/>
      <c r="K38" s="702"/>
      <c r="L38" s="98"/>
      <c r="M38" s="98"/>
      <c r="N38" s="1375"/>
      <c r="O38" s="1376"/>
      <c r="P38" s="1312"/>
      <c r="Q38" s="1095"/>
      <c r="R38" s="45"/>
      <c r="S38" s="1046"/>
      <c r="T38" s="531"/>
      <c r="V38" s="793"/>
      <c r="AJ38" s="763"/>
    </row>
    <row r="39" spans="1:36" ht="15.75" customHeight="1" x14ac:dyDescent="0.2">
      <c r="A39" s="850">
        <v>1</v>
      </c>
      <c r="B39" s="5" t="s">
        <v>54</v>
      </c>
      <c r="C39" s="1034"/>
      <c r="D39" s="99"/>
      <c r="E39" s="1102"/>
      <c r="F39" s="803" t="s">
        <v>1259</v>
      </c>
      <c r="G39" s="98"/>
      <c r="H39" s="98"/>
      <c r="I39" s="706"/>
      <c r="J39" s="98"/>
      <c r="K39" s="702"/>
      <c r="L39" s="98"/>
      <c r="M39" s="98"/>
      <c r="N39" s="1377"/>
      <c r="O39" s="1317"/>
      <c r="P39" s="1312"/>
      <c r="Q39" s="1095"/>
      <c r="R39" s="45"/>
      <c r="S39" s="1046"/>
      <c r="T39" s="531"/>
      <c r="V39" s="793"/>
      <c r="AJ39" s="763"/>
    </row>
    <row r="40" spans="1:36" ht="15.75" customHeight="1" x14ac:dyDescent="0.2">
      <c r="A40" s="850">
        <v>1</v>
      </c>
      <c r="B40" s="5" t="s">
        <v>54</v>
      </c>
      <c r="C40" s="1034"/>
      <c r="D40" s="99"/>
      <c r="E40" s="1102"/>
      <c r="F40" s="804" t="s">
        <v>1596</v>
      </c>
      <c r="G40" s="110"/>
      <c r="H40" s="98"/>
      <c r="I40" s="708"/>
      <c r="J40" s="98"/>
      <c r="K40" s="702"/>
      <c r="L40" s="98"/>
      <c r="M40" s="98"/>
      <c r="N40" s="1377"/>
      <c r="O40" s="1317"/>
      <c r="P40" s="1312"/>
      <c r="Q40" s="1095"/>
      <c r="R40" s="45"/>
      <c r="S40" s="1046"/>
      <c r="T40" s="531"/>
      <c r="V40" s="793"/>
      <c r="AJ40" s="763"/>
    </row>
    <row r="41" spans="1:36" ht="15.75" customHeight="1" x14ac:dyDescent="0.2">
      <c r="A41" s="850">
        <v>1</v>
      </c>
      <c r="B41" s="5" t="s">
        <v>54</v>
      </c>
      <c r="C41" s="1034"/>
      <c r="D41" s="99"/>
      <c r="E41" s="1102"/>
      <c r="F41" s="805" t="s">
        <v>1914</v>
      </c>
      <c r="G41" s="98"/>
      <c r="H41" s="98"/>
      <c r="I41" s="708"/>
      <c r="J41" s="98"/>
      <c r="K41" s="702"/>
      <c r="L41" s="98"/>
      <c r="M41" s="98"/>
      <c r="N41" s="1377"/>
      <c r="O41" s="1317"/>
      <c r="P41" s="1312"/>
      <c r="Q41" s="1095"/>
      <c r="R41" s="45"/>
      <c r="S41" s="1046"/>
      <c r="T41" s="531"/>
      <c r="V41" s="793"/>
      <c r="AJ41" s="763"/>
    </row>
    <row r="42" spans="1:36" ht="6" customHeight="1" x14ac:dyDescent="0.2">
      <c r="A42" s="850">
        <v>1</v>
      </c>
      <c r="B42" s="5" t="s">
        <v>54</v>
      </c>
      <c r="C42" s="1034"/>
      <c r="D42" s="99"/>
      <c r="E42" s="1102"/>
      <c r="F42" s="804"/>
      <c r="G42" s="98"/>
      <c r="H42" s="98"/>
      <c r="I42" s="98"/>
      <c r="J42" s="98"/>
      <c r="K42" s="702"/>
      <c r="L42" s="98"/>
      <c r="M42" s="98"/>
      <c r="N42" s="1377"/>
      <c r="O42" s="1376"/>
      <c r="P42" s="1312"/>
      <c r="Q42" s="1095"/>
      <c r="R42" s="45"/>
      <c r="S42" s="1046"/>
      <c r="T42" s="531"/>
      <c r="V42" s="793"/>
      <c r="AJ42" s="763"/>
    </row>
    <row r="43" spans="1:36" ht="15.75" customHeight="1" x14ac:dyDescent="0.2">
      <c r="A43" s="850">
        <v>1</v>
      </c>
      <c r="B43" s="5" t="s">
        <v>54</v>
      </c>
      <c r="C43" s="1034"/>
      <c r="D43" s="99"/>
      <c r="E43" s="1102"/>
      <c r="F43" s="806" t="s">
        <v>1435</v>
      </c>
      <c r="G43" s="98"/>
      <c r="H43" s="98"/>
      <c r="I43" s="98"/>
      <c r="J43" s="98"/>
      <c r="K43" s="702"/>
      <c r="L43" s="98"/>
      <c r="M43" s="98"/>
      <c r="N43" s="1377"/>
      <c r="O43" s="1317"/>
      <c r="P43" s="1312"/>
      <c r="Q43" s="1095"/>
      <c r="R43" s="45"/>
      <c r="S43" s="1046"/>
      <c r="T43" s="531"/>
      <c r="V43" s="793"/>
      <c r="AJ43" s="763"/>
    </row>
    <row r="44" spans="1:36" ht="15.75" customHeight="1" x14ac:dyDescent="0.2">
      <c r="A44" s="850">
        <v>1</v>
      </c>
      <c r="B44" s="5" t="s">
        <v>54</v>
      </c>
      <c r="C44" s="1034"/>
      <c r="D44" s="99"/>
      <c r="E44" s="1086"/>
      <c r="F44" s="802" t="s">
        <v>1267</v>
      </c>
      <c r="G44" s="98"/>
      <c r="H44" s="98"/>
      <c r="I44" s="758"/>
      <c r="J44" s="759"/>
      <c r="K44" s="702"/>
      <c r="L44" s="98"/>
      <c r="M44" s="98"/>
      <c r="N44" s="1377"/>
      <c r="O44" s="1378"/>
      <c r="P44" s="1312"/>
      <c r="Q44" s="1095"/>
      <c r="R44" s="45"/>
      <c r="S44" s="1046"/>
      <c r="T44" s="531"/>
      <c r="V44" s="793"/>
      <c r="AJ44" s="763"/>
    </row>
    <row r="45" spans="1:36" ht="15.75" customHeight="1" x14ac:dyDescent="0.2">
      <c r="A45" s="850">
        <v>1</v>
      </c>
      <c r="B45" s="5" t="s">
        <v>54</v>
      </c>
      <c r="C45" s="1034"/>
      <c r="D45" s="99"/>
      <c r="E45" s="1086"/>
      <c r="F45" s="802" t="s">
        <v>1262</v>
      </c>
      <c r="G45" s="98"/>
      <c r="H45" s="98"/>
      <c r="I45" s="98"/>
      <c r="J45" s="98"/>
      <c r="K45" s="702"/>
      <c r="L45" s="98"/>
      <c r="M45" s="98"/>
      <c r="N45" s="1377"/>
      <c r="O45" s="1376"/>
      <c r="P45" s="1312"/>
      <c r="Q45" s="1095"/>
      <c r="R45" s="45"/>
      <c r="S45" s="1046"/>
      <c r="T45" s="531"/>
      <c r="V45" s="793"/>
      <c r="AJ45" s="763"/>
    </row>
    <row r="46" spans="1:36" ht="15.75" customHeight="1" x14ac:dyDescent="0.2">
      <c r="A46" s="850">
        <v>1</v>
      </c>
      <c r="B46" s="5" t="s">
        <v>54</v>
      </c>
      <c r="C46" s="1034"/>
      <c r="D46" s="99"/>
      <c r="E46" s="1086"/>
      <c r="F46" s="802" t="s">
        <v>1263</v>
      </c>
      <c r="G46" s="98"/>
      <c r="H46" s="98"/>
      <c r="I46" s="98"/>
      <c r="J46" s="98"/>
      <c r="K46" s="702"/>
      <c r="L46" s="98"/>
      <c r="M46" s="98"/>
      <c r="N46" s="1377"/>
      <c r="O46" s="1317"/>
      <c r="P46" s="1312"/>
      <c r="Q46" s="1095"/>
      <c r="R46" s="45"/>
      <c r="S46" s="1046"/>
      <c r="T46" s="531"/>
      <c r="V46" s="793"/>
      <c r="AJ46" s="763"/>
    </row>
    <row r="47" spans="1:36" ht="15.75" customHeight="1" x14ac:dyDescent="0.2">
      <c r="A47" s="850">
        <v>1</v>
      </c>
      <c r="B47" s="5" t="s">
        <v>54</v>
      </c>
      <c r="C47" s="1034"/>
      <c r="D47" s="99"/>
      <c r="E47" s="1086"/>
      <c r="F47" s="802" t="s">
        <v>1264</v>
      </c>
      <c r="G47" s="98"/>
      <c r="H47" s="98"/>
      <c r="I47" s="98"/>
      <c r="J47" s="98"/>
      <c r="K47" s="702"/>
      <c r="L47" s="98"/>
      <c r="M47" s="98"/>
      <c r="N47" s="1377"/>
      <c r="O47" s="1317"/>
      <c r="P47" s="1312"/>
      <c r="Q47" s="1095"/>
      <c r="R47" s="45"/>
      <c r="S47" s="1046"/>
      <c r="T47" s="531"/>
      <c r="V47" s="793"/>
      <c r="AJ47" s="763"/>
    </row>
    <row r="48" spans="1:36" ht="15.75" customHeight="1" x14ac:dyDescent="0.2">
      <c r="A48" s="850">
        <v>1</v>
      </c>
      <c r="B48" s="5" t="s">
        <v>54</v>
      </c>
      <c r="C48" s="1034"/>
      <c r="D48" s="99"/>
      <c r="E48" s="1086"/>
      <c r="F48" s="802" t="s">
        <v>1265</v>
      </c>
      <c r="G48" s="98"/>
      <c r="H48" s="98"/>
      <c r="I48" s="98"/>
      <c r="J48" s="98"/>
      <c r="K48" s="702"/>
      <c r="L48" s="98"/>
      <c r="M48" s="98"/>
      <c r="N48" s="1377"/>
      <c r="O48" s="1317"/>
      <c r="P48" s="1312"/>
      <c r="Q48" s="1095"/>
      <c r="R48" s="45"/>
      <c r="S48" s="1046"/>
      <c r="T48" s="531"/>
      <c r="V48" s="793"/>
      <c r="AJ48" s="763"/>
    </row>
    <row r="49" spans="1:38" ht="15.75" customHeight="1" x14ac:dyDescent="0.2">
      <c r="A49" s="850">
        <v>1</v>
      </c>
      <c r="B49" s="5" t="s">
        <v>54</v>
      </c>
      <c r="C49" s="1034"/>
      <c r="D49" s="99"/>
      <c r="E49" s="1086"/>
      <c r="F49" s="802" t="s">
        <v>1266</v>
      </c>
      <c r="G49" s="98"/>
      <c r="H49" s="98"/>
      <c r="I49" s="98"/>
      <c r="J49" s="98"/>
      <c r="K49" s="702"/>
      <c r="L49" s="98"/>
      <c r="M49" s="98"/>
      <c r="N49" s="1377"/>
      <c r="O49" s="1376"/>
      <c r="P49" s="1312"/>
      <c r="Q49" s="1095"/>
      <c r="R49" s="45"/>
      <c r="S49" s="1046"/>
      <c r="T49" s="531"/>
      <c r="V49" s="793"/>
      <c r="AJ49" s="763"/>
    </row>
    <row r="50" spans="1:38" ht="9" customHeight="1" x14ac:dyDescent="0.2">
      <c r="A50" s="850">
        <v>1</v>
      </c>
      <c r="B50" s="5" t="s">
        <v>54</v>
      </c>
      <c r="C50" s="1034"/>
      <c r="D50" s="99"/>
      <c r="E50" s="1102"/>
      <c r="F50" s="807"/>
      <c r="H50" s="10"/>
      <c r="I50" s="10"/>
      <c r="J50" s="10"/>
      <c r="K50" s="989"/>
      <c r="L50" s="10"/>
      <c r="M50" s="10"/>
      <c r="N50" s="1379"/>
      <c r="O50" s="1317"/>
      <c r="P50" s="1313"/>
      <c r="Q50" s="1095"/>
      <c r="R50" s="45"/>
      <c r="S50" s="1046"/>
      <c r="T50" s="531"/>
      <c r="V50" s="793"/>
      <c r="Y50" s="157"/>
      <c r="AA50" s="164"/>
      <c r="AB50" s="168"/>
      <c r="AC50" s="162"/>
      <c r="AJ50" s="763"/>
    </row>
    <row r="51" spans="1:38" ht="15.75" customHeight="1" x14ac:dyDescent="0.2">
      <c r="A51" s="850">
        <v>1</v>
      </c>
      <c r="B51" s="5" t="s">
        <v>54</v>
      </c>
      <c r="C51" s="1034"/>
      <c r="D51" s="99"/>
      <c r="E51" s="1102"/>
      <c r="F51" s="808" t="s">
        <v>1434</v>
      </c>
      <c r="G51" s="98"/>
      <c r="H51" s="98"/>
      <c r="I51" s="706"/>
      <c r="J51" s="98"/>
      <c r="K51" s="702"/>
      <c r="L51" s="98"/>
      <c r="M51" s="98"/>
      <c r="N51" s="1377"/>
      <c r="O51" s="1317"/>
      <c r="P51" s="1314"/>
      <c r="Q51" s="1095"/>
      <c r="R51" s="45"/>
      <c r="S51" s="1046"/>
      <c r="T51" s="531"/>
      <c r="V51" s="793"/>
      <c r="AJ51" s="763"/>
    </row>
    <row r="52" spans="1:38" ht="15.75" customHeight="1" x14ac:dyDescent="0.2">
      <c r="A52" s="850">
        <v>1</v>
      </c>
      <c r="B52" s="5" t="s">
        <v>54</v>
      </c>
      <c r="C52" s="1034"/>
      <c r="D52" s="99"/>
      <c r="E52" s="1102"/>
      <c r="F52" s="809" t="s">
        <v>1597</v>
      </c>
      <c r="G52" s="98"/>
      <c r="H52" s="98"/>
      <c r="I52" s="708"/>
      <c r="J52" s="98"/>
      <c r="K52" s="702"/>
      <c r="L52" s="98"/>
      <c r="M52" s="98"/>
      <c r="N52" s="1377"/>
      <c r="O52" s="1317"/>
      <c r="P52" s="1314"/>
      <c r="Q52" s="1095"/>
      <c r="R52" s="45"/>
      <c r="S52" s="1046"/>
      <c r="T52" s="531"/>
      <c r="V52" s="793"/>
      <c r="AJ52" s="763"/>
    </row>
    <row r="53" spans="1:38" ht="15.75" customHeight="1" x14ac:dyDescent="0.2">
      <c r="A53" s="850">
        <v>1</v>
      </c>
      <c r="B53" s="5" t="s">
        <v>54</v>
      </c>
      <c r="C53" s="1034"/>
      <c r="D53" s="99"/>
      <c r="E53" s="1102"/>
      <c r="F53" s="809" t="s">
        <v>1612</v>
      </c>
      <c r="G53" s="98"/>
      <c r="H53" s="98"/>
      <c r="I53" s="708"/>
      <c r="J53" s="98"/>
      <c r="K53" s="702"/>
      <c r="L53" s="98"/>
      <c r="M53" s="110"/>
      <c r="N53" s="1380"/>
      <c r="O53" s="1317"/>
      <c r="P53" s="1314"/>
      <c r="Q53" s="1095"/>
      <c r="R53" s="45"/>
      <c r="S53" s="1046"/>
      <c r="T53" s="531"/>
      <c r="V53" s="793"/>
      <c r="AJ53" s="763"/>
    </row>
    <row r="54" spans="1:38" ht="6" customHeight="1" x14ac:dyDescent="0.2">
      <c r="A54" s="850">
        <v>1</v>
      </c>
      <c r="B54" s="5" t="s">
        <v>54</v>
      </c>
      <c r="C54" s="1034"/>
      <c r="D54" s="99"/>
      <c r="E54" s="1102"/>
      <c r="F54" s="804"/>
      <c r="G54" s="98"/>
      <c r="H54" s="98"/>
      <c r="I54" s="98"/>
      <c r="J54" s="98"/>
      <c r="K54" s="702"/>
      <c r="L54" s="98"/>
      <c r="M54" s="98"/>
      <c r="N54" s="1375"/>
      <c r="O54" s="1376"/>
      <c r="P54" s="1312"/>
      <c r="Q54" s="1095"/>
      <c r="R54" s="45"/>
      <c r="S54" s="1046"/>
      <c r="T54" s="531"/>
      <c r="V54" s="793"/>
      <c r="AJ54" s="763"/>
    </row>
    <row r="55" spans="1:38" ht="15.75" customHeight="1" x14ac:dyDescent="0.2">
      <c r="A55" s="850">
        <v>1</v>
      </c>
      <c r="B55" s="5" t="s">
        <v>54</v>
      </c>
      <c r="C55" s="1034"/>
      <c r="D55" s="99"/>
      <c r="E55" s="1096"/>
      <c r="F55" s="1089"/>
      <c r="G55" s="1089"/>
      <c r="H55" s="1089"/>
      <c r="I55" s="1089"/>
      <c r="J55" s="1090"/>
      <c r="K55" s="1091"/>
      <c r="L55" s="1090"/>
      <c r="M55" s="1097"/>
      <c r="N55" s="1093"/>
      <c r="O55" s="1094"/>
      <c r="P55" s="1098"/>
      <c r="Q55" s="1099"/>
      <c r="R55" s="45"/>
      <c r="S55" s="1044"/>
      <c r="T55" s="531"/>
      <c r="V55" s="793"/>
      <c r="Y55" s="157"/>
      <c r="Z55" s="166"/>
      <c r="AB55" s="162"/>
      <c r="AC55" s="162"/>
      <c r="AJ55" s="763"/>
    </row>
    <row r="56" spans="1:38" ht="10.25" customHeight="1" x14ac:dyDescent="0.2">
      <c r="A56" s="850">
        <v>1</v>
      </c>
      <c r="B56" s="5" t="s">
        <v>54</v>
      </c>
      <c r="C56" s="1034"/>
      <c r="D56" s="99"/>
      <c r="E56" s="799"/>
      <c r="F56" s="799"/>
      <c r="G56" s="45"/>
      <c r="H56" s="45"/>
      <c r="I56" s="45"/>
      <c r="J56" s="45"/>
      <c r="K56" s="138"/>
      <c r="L56" s="45"/>
      <c r="M56" s="45"/>
      <c r="N56" s="927"/>
      <c r="O56" s="856"/>
      <c r="P56" s="1307"/>
      <c r="Q56" s="45"/>
      <c r="R56" s="45"/>
      <c r="S56" s="1044"/>
      <c r="T56" s="531"/>
      <c r="V56" s="793"/>
      <c r="Y56" s="157"/>
      <c r="AA56" s="169"/>
      <c r="AB56" s="162"/>
      <c r="AC56" s="162"/>
      <c r="AJ56" s="763"/>
    </row>
    <row r="57" spans="1:38" s="12" customFormat="1" ht="12" customHeight="1" x14ac:dyDescent="0.2">
      <c r="A57" s="850">
        <v>1</v>
      </c>
      <c r="B57" s="5" t="s">
        <v>54</v>
      </c>
      <c r="C57" s="1054"/>
      <c r="D57" s="1055"/>
      <c r="E57" s="1052"/>
      <c r="F57" s="1052"/>
      <c r="G57" s="1051"/>
      <c r="H57" s="1051"/>
      <c r="I57" s="1051"/>
      <c r="J57" s="1051"/>
      <c r="K57" s="1056"/>
      <c r="L57" s="1470"/>
      <c r="M57" s="1470"/>
      <c r="N57" s="1369"/>
      <c r="O57" s="1370"/>
      <c r="P57" s="1308"/>
      <c r="Q57" s="1058"/>
      <c r="R57" s="1058"/>
      <c r="S57" s="1053"/>
      <c r="T57" s="531"/>
      <c r="U57" s="1254"/>
      <c r="V57" s="793"/>
      <c r="W57" s="1255"/>
      <c r="X57" s="1253"/>
      <c r="Y57" s="157"/>
      <c r="Z57" s="166"/>
      <c r="AA57" s="169"/>
      <c r="AB57" s="162"/>
      <c r="AC57" s="162"/>
      <c r="AD57" s="451"/>
      <c r="AE57" s="451"/>
      <c r="AF57" s="451"/>
      <c r="AG57" s="451"/>
      <c r="AH57" s="451"/>
      <c r="AI57" s="764"/>
      <c r="AJ57" s="763"/>
      <c r="AK57" s="451"/>
      <c r="AL57" s="451"/>
    </row>
    <row r="58" spans="1:38" ht="10.25" customHeight="1" x14ac:dyDescent="0.2">
      <c r="A58" s="850">
        <v>1</v>
      </c>
      <c r="B58" s="5" t="s">
        <v>54</v>
      </c>
      <c r="C58" s="1034"/>
      <c r="D58" s="99"/>
      <c r="E58" s="799"/>
      <c r="F58" s="799"/>
      <c r="G58" s="45"/>
      <c r="H58" s="45"/>
      <c r="I58" s="45"/>
      <c r="J58" s="45"/>
      <c r="K58" s="138"/>
      <c r="L58" s="45"/>
      <c r="M58" s="45"/>
      <c r="N58" s="927"/>
      <c r="O58" s="856"/>
      <c r="P58" s="1307"/>
      <c r="Q58" s="45"/>
      <c r="R58" s="45"/>
      <c r="S58" s="1044"/>
      <c r="T58" s="531"/>
      <c r="V58" s="793"/>
      <c r="Y58" s="157"/>
      <c r="AA58" s="169"/>
      <c r="AB58" s="162"/>
      <c r="AC58" s="162"/>
      <c r="AJ58" s="763"/>
    </row>
    <row r="59" spans="1:38" s="11" customFormat="1" ht="15.75" customHeight="1" x14ac:dyDescent="0.2">
      <c r="A59" s="850">
        <v>1</v>
      </c>
      <c r="B59" s="5" t="s">
        <v>54</v>
      </c>
      <c r="C59" s="1037"/>
      <c r="D59" s="99"/>
      <c r="E59" s="1086" t="s">
        <v>74</v>
      </c>
      <c r="F59" s="1086" t="s">
        <v>1915</v>
      </c>
      <c r="G59" s="1104"/>
      <c r="H59" s="1104"/>
      <c r="I59" s="1104"/>
      <c r="J59" s="1104"/>
      <c r="K59" s="1105"/>
      <c r="L59" s="1104"/>
      <c r="M59" s="1104"/>
      <c r="N59" s="1381"/>
      <c r="O59" s="1315"/>
      <c r="P59" s="1315"/>
      <c r="Q59" s="1106"/>
      <c r="R59" s="45"/>
      <c r="S59" s="1047"/>
      <c r="T59" s="531"/>
      <c r="U59" s="1253"/>
      <c r="V59" s="794"/>
      <c r="W59" s="1255"/>
      <c r="X59" s="1253"/>
      <c r="Y59" s="170"/>
      <c r="Z59" s="504"/>
      <c r="AA59" s="155"/>
      <c r="AB59" s="155"/>
      <c r="AC59" s="162"/>
      <c r="AD59" s="453"/>
      <c r="AE59" s="453"/>
      <c r="AF59" s="453"/>
      <c r="AG59" s="453"/>
      <c r="AH59" s="453"/>
      <c r="AI59" s="766"/>
      <c r="AJ59" s="763"/>
      <c r="AK59" s="453"/>
      <c r="AL59" s="453"/>
    </row>
    <row r="60" spans="1:38" s="11" customFormat="1" ht="9" customHeight="1" x14ac:dyDescent="0.2">
      <c r="A60" s="850">
        <f>A61</f>
        <v>0</v>
      </c>
      <c r="B60" s="5"/>
      <c r="C60" s="1037"/>
      <c r="D60" s="99"/>
      <c r="E60" s="992"/>
      <c r="F60" s="801"/>
      <c r="G60" s="77"/>
      <c r="H60" s="67"/>
      <c r="I60" s="67"/>
      <c r="J60" s="8"/>
      <c r="K60" s="23"/>
      <c r="L60" s="8"/>
      <c r="M60" s="26"/>
      <c r="N60" s="1382"/>
      <c r="O60" s="1383"/>
      <c r="P60" s="1313"/>
      <c r="Q60" s="1112"/>
      <c r="R60" s="70"/>
      <c r="S60" s="1047"/>
      <c r="T60" s="531"/>
      <c r="U60" s="1253"/>
      <c r="V60" s="793"/>
      <c r="W60" s="1255"/>
      <c r="X60" s="1253"/>
      <c r="Y60" s="170"/>
      <c r="Z60" s="504"/>
      <c r="AA60" s="155"/>
      <c r="AB60" s="155"/>
      <c r="AC60" s="162"/>
      <c r="AD60" s="453"/>
      <c r="AE60" s="453"/>
      <c r="AF60" s="453"/>
      <c r="AG60" s="453"/>
      <c r="AH60" s="453"/>
      <c r="AI60" s="766"/>
      <c r="AJ60" s="763"/>
      <c r="AK60" s="453"/>
      <c r="AL60" s="453"/>
    </row>
    <row r="61" spans="1:38" s="11" customFormat="1" ht="21" customHeight="1" x14ac:dyDescent="0.2">
      <c r="A61" s="850">
        <f>A118</f>
        <v>0</v>
      </c>
      <c r="B61" s="5" t="s">
        <v>54</v>
      </c>
      <c r="C61" s="1037"/>
      <c r="D61" s="99"/>
      <c r="E61" s="1086" t="s">
        <v>76</v>
      </c>
      <c r="F61" s="1086" t="s">
        <v>5</v>
      </c>
      <c r="G61" s="1108"/>
      <c r="H61" s="1104"/>
      <c r="I61" s="1104"/>
      <c r="J61" s="1109"/>
      <c r="K61" s="1110" t="s">
        <v>1841</v>
      </c>
      <c r="L61" s="1109"/>
      <c r="M61" s="1109" t="s">
        <v>816</v>
      </c>
      <c r="N61" s="1384" t="s">
        <v>1882</v>
      </c>
      <c r="O61" s="1384" t="s">
        <v>1881</v>
      </c>
      <c r="P61" s="1316" t="s">
        <v>68</v>
      </c>
      <c r="Q61" s="1107"/>
      <c r="R61" s="70"/>
      <c r="S61" s="1047"/>
      <c r="T61" s="951"/>
      <c r="U61" s="1253"/>
      <c r="V61" s="953"/>
      <c r="W61" s="1255"/>
      <c r="X61" s="1253"/>
      <c r="Y61" s="952"/>
      <c r="Z61" s="955"/>
      <c r="AA61" s="956"/>
      <c r="AB61" s="155"/>
      <c r="AC61" s="162"/>
      <c r="AD61" s="453"/>
      <c r="AE61" s="453"/>
      <c r="AF61" s="453"/>
      <c r="AG61" s="453"/>
      <c r="AH61" s="453"/>
      <c r="AI61" s="766"/>
      <c r="AJ61" s="763"/>
      <c r="AK61" s="453"/>
      <c r="AL61" s="453"/>
    </row>
    <row r="62" spans="1:38" s="11" customFormat="1" ht="15.75" customHeight="1" x14ac:dyDescent="0.2">
      <c r="A62" s="850">
        <v>0</v>
      </c>
      <c r="B62" s="5"/>
      <c r="C62" s="1037"/>
      <c r="D62" s="99"/>
      <c r="E62" s="1102"/>
      <c r="F62" s="1156" t="s">
        <v>1920</v>
      </c>
      <c r="G62" s="116"/>
      <c r="H62" s="119"/>
      <c r="I62" s="98"/>
      <c r="J62" s="68"/>
      <c r="N62" s="1379"/>
      <c r="O62" s="1317"/>
      <c r="P62" s="1317"/>
      <c r="Q62" s="1095"/>
      <c r="R62" s="70"/>
      <c r="S62" s="1047"/>
      <c r="T62" s="951"/>
      <c r="U62" s="952"/>
      <c r="V62" s="953"/>
      <c r="W62" s="954"/>
      <c r="X62" s="952"/>
      <c r="Y62" s="951"/>
      <c r="Z62" s="955"/>
      <c r="AA62" s="956"/>
      <c r="AB62" s="155"/>
      <c r="AC62" s="162"/>
      <c r="AD62" s="453"/>
      <c r="AE62" s="453"/>
      <c r="AF62" s="453"/>
      <c r="AG62" s="453"/>
      <c r="AH62" s="453"/>
      <c r="AI62" s="766"/>
      <c r="AJ62" s="763"/>
      <c r="AK62" s="453"/>
      <c r="AL62" s="453"/>
    </row>
    <row r="63" spans="1:38" ht="15.75" customHeight="1" x14ac:dyDescent="0.2">
      <c r="A63" s="850">
        <v>0</v>
      </c>
      <c r="B63" s="5" t="s">
        <v>54</v>
      </c>
      <c r="C63" s="1034"/>
      <c r="D63" s="99"/>
      <c r="E63" s="1102"/>
      <c r="F63" s="1156" t="s">
        <v>1921</v>
      </c>
      <c r="G63" s="116"/>
      <c r="H63" s="98"/>
      <c r="I63" s="98"/>
      <c r="J63" s="68"/>
      <c r="K63" s="28"/>
      <c r="L63" s="29"/>
      <c r="M63" s="30"/>
      <c r="N63" s="1385"/>
      <c r="O63" s="1386"/>
      <c r="P63" s="1318"/>
      <c r="Q63" s="1095"/>
      <c r="R63" s="45"/>
      <c r="S63" s="1046"/>
      <c r="T63" s="951"/>
      <c r="U63" s="952"/>
      <c r="V63" s="953"/>
      <c r="W63" s="954"/>
      <c r="X63" s="952"/>
      <c r="Y63" s="952"/>
      <c r="Z63" s="958"/>
      <c r="AA63" s="957"/>
      <c r="AB63" s="164"/>
      <c r="AC63" s="164"/>
      <c r="AJ63" s="763"/>
    </row>
    <row r="64" spans="1:38" ht="15.75" customHeight="1" x14ac:dyDescent="0.2">
      <c r="A64" s="850">
        <v>0</v>
      </c>
      <c r="B64" s="5" t="s">
        <v>54</v>
      </c>
      <c r="C64" s="1034"/>
      <c r="D64" s="99"/>
      <c r="E64" s="1102"/>
      <c r="F64" s="1157" t="s">
        <v>1922</v>
      </c>
      <c r="G64" s="117"/>
      <c r="H64" s="98"/>
      <c r="I64" s="98"/>
      <c r="J64" s="69"/>
      <c r="K64" s="28"/>
      <c r="L64" s="29"/>
      <c r="M64" s="30"/>
      <c r="N64" s="1385"/>
      <c r="O64" s="1386"/>
      <c r="P64" s="1318"/>
      <c r="Q64" s="1095"/>
      <c r="R64" s="45"/>
      <c r="S64" s="1046"/>
      <c r="T64" s="951"/>
      <c r="U64" s="952"/>
      <c r="V64" s="953"/>
      <c r="W64" s="954"/>
      <c r="X64" s="952"/>
      <c r="Y64" s="952"/>
      <c r="Z64" s="958"/>
      <c r="AA64" s="957"/>
      <c r="AB64" s="164"/>
      <c r="AC64" s="164"/>
      <c r="AJ64" s="763"/>
    </row>
    <row r="65" spans="1:38" ht="15.75" customHeight="1" x14ac:dyDescent="0.2">
      <c r="A65" s="850">
        <v>0</v>
      </c>
      <c r="B65" s="5" t="s">
        <v>54</v>
      </c>
      <c r="C65" s="1034"/>
      <c r="D65" s="99"/>
      <c r="E65" s="1102"/>
      <c r="F65" s="1157" t="s">
        <v>1923</v>
      </c>
      <c r="G65" s="117"/>
      <c r="H65" s="98"/>
      <c r="I65" s="98"/>
      <c r="J65" s="10"/>
      <c r="K65" s="989"/>
      <c r="L65" s="10"/>
      <c r="M65" s="10"/>
      <c r="N65" s="1379"/>
      <c r="O65" s="1317"/>
      <c r="P65" s="1313"/>
      <c r="Q65" s="1095"/>
      <c r="R65" s="45"/>
      <c r="S65" s="1046"/>
      <c r="T65" s="951"/>
      <c r="U65" s="952"/>
      <c r="V65" s="953"/>
      <c r="W65" s="954"/>
      <c r="X65" s="952"/>
      <c r="Y65" s="959"/>
      <c r="Z65" s="958"/>
      <c r="AA65" s="957"/>
      <c r="AB65" s="168"/>
      <c r="AC65" s="162"/>
      <c r="AJ65" s="763"/>
    </row>
    <row r="66" spans="1:38" ht="15.75" customHeight="1" x14ac:dyDescent="0.2">
      <c r="A66" s="850">
        <v>0</v>
      </c>
      <c r="B66" s="5" t="s">
        <v>54</v>
      </c>
      <c r="C66" s="1034"/>
      <c r="D66" s="99"/>
      <c r="E66" s="1102"/>
      <c r="F66" s="1157" t="s">
        <v>1924</v>
      </c>
      <c r="G66" s="117"/>
      <c r="H66" s="98"/>
      <c r="I66" s="98"/>
      <c r="J66" s="10"/>
      <c r="K66" s="989"/>
      <c r="L66" s="10"/>
      <c r="M66" s="10"/>
      <c r="N66" s="1379"/>
      <c r="O66" s="1317"/>
      <c r="P66" s="1313"/>
      <c r="Q66" s="1095"/>
      <c r="R66" s="45"/>
      <c r="S66" s="1046"/>
      <c r="T66" s="951"/>
      <c r="U66" s="952"/>
      <c r="V66" s="953"/>
      <c r="W66" s="954"/>
      <c r="X66" s="952"/>
      <c r="Y66" s="952"/>
      <c r="Z66" s="958"/>
      <c r="AA66" s="957"/>
      <c r="AB66" s="168"/>
      <c r="AC66" s="162"/>
      <c r="AJ66" s="763"/>
    </row>
    <row r="67" spans="1:38" ht="15.75" customHeight="1" x14ac:dyDescent="0.2">
      <c r="A67" s="850">
        <v>0</v>
      </c>
      <c r="B67" s="5" t="s">
        <v>54</v>
      </c>
      <c r="C67" s="1034"/>
      <c r="D67" s="99"/>
      <c r="E67" s="1102"/>
      <c r="F67" s="1157" t="s">
        <v>1928</v>
      </c>
      <c r="G67" s="117"/>
      <c r="H67" s="98"/>
      <c r="I67" s="98"/>
      <c r="J67" s="10"/>
      <c r="K67" s="989"/>
      <c r="L67" s="10"/>
      <c r="M67" s="10"/>
      <c r="N67" s="1379"/>
      <c r="O67" s="1317"/>
      <c r="P67" s="1313"/>
      <c r="Q67" s="1095"/>
      <c r="R67" s="45"/>
      <c r="S67" s="1046"/>
      <c r="T67" s="951"/>
      <c r="U67" s="951"/>
      <c r="V67" s="953"/>
      <c r="W67" s="954"/>
      <c r="X67" s="952"/>
      <c r="Y67" s="952"/>
      <c r="Z67" s="958"/>
      <c r="AA67" s="957"/>
      <c r="AB67" s="168"/>
      <c r="AC67" s="162"/>
      <c r="AJ67" s="763"/>
    </row>
    <row r="68" spans="1:38" ht="15.75" customHeight="1" x14ac:dyDescent="0.2">
      <c r="A68" s="850">
        <v>0</v>
      </c>
      <c r="B68" s="5" t="s">
        <v>54</v>
      </c>
      <c r="C68" s="1034"/>
      <c r="D68" s="99"/>
      <c r="E68" s="1102"/>
      <c r="F68" s="1157" t="s">
        <v>1925</v>
      </c>
      <c r="G68" s="117"/>
      <c r="H68" s="98"/>
      <c r="I68" s="98"/>
      <c r="J68" s="10"/>
      <c r="K68" s="989"/>
      <c r="L68" s="10"/>
      <c r="M68" s="10"/>
      <c r="N68" s="1379"/>
      <c r="O68" s="1317"/>
      <c r="P68" s="1313"/>
      <c r="Q68" s="1095"/>
      <c r="R68" s="45"/>
      <c r="S68" s="1046"/>
      <c r="T68" s="951"/>
      <c r="U68" s="951"/>
      <c r="V68" s="953"/>
      <c r="W68" s="954"/>
      <c r="X68" s="952"/>
      <c r="Y68" s="952"/>
      <c r="Z68" s="958"/>
      <c r="AA68" s="956"/>
      <c r="AC68" s="162"/>
      <c r="AJ68" s="763"/>
    </row>
    <row r="69" spans="1:38" ht="15.75" customHeight="1" x14ac:dyDescent="0.2">
      <c r="A69" s="850">
        <v>0</v>
      </c>
      <c r="B69" s="5" t="s">
        <v>54</v>
      </c>
      <c r="C69" s="1034"/>
      <c r="D69" s="99"/>
      <c r="E69" s="1102"/>
      <c r="F69" s="1157" t="s">
        <v>1926</v>
      </c>
      <c r="G69" s="117"/>
      <c r="H69" s="98"/>
      <c r="I69" s="98"/>
      <c r="J69" s="10"/>
      <c r="K69" s="989"/>
      <c r="L69" s="10"/>
      <c r="M69" s="10"/>
      <c r="N69" s="1379"/>
      <c r="O69" s="1317"/>
      <c r="P69" s="1313"/>
      <c r="Q69" s="1095"/>
      <c r="R69" s="45"/>
      <c r="S69" s="1046"/>
      <c r="T69" s="951"/>
      <c r="U69" s="951"/>
      <c r="V69" s="953"/>
      <c r="W69" s="954"/>
      <c r="X69" s="952"/>
      <c r="Y69" s="952"/>
      <c r="Z69" s="958"/>
      <c r="AA69" s="956"/>
      <c r="AC69" s="162"/>
      <c r="AJ69" s="763"/>
    </row>
    <row r="70" spans="1:38" ht="15.75" customHeight="1" x14ac:dyDescent="0.2">
      <c r="A70" s="850">
        <v>0</v>
      </c>
      <c r="B70" s="5" t="s">
        <v>54</v>
      </c>
      <c r="C70" s="1034"/>
      <c r="D70" s="99"/>
      <c r="E70" s="1102"/>
      <c r="F70" s="1157" t="s">
        <v>1927</v>
      </c>
      <c r="G70" s="118"/>
      <c r="H70" s="67"/>
      <c r="I70" s="67"/>
      <c r="J70" s="8"/>
      <c r="K70" s="23"/>
      <c r="L70" s="8"/>
      <c r="M70" s="26"/>
      <c r="N70" s="1382"/>
      <c r="O70" s="1383"/>
      <c r="P70" s="1318"/>
      <c r="Q70" s="1095"/>
      <c r="R70" s="45"/>
      <c r="S70" s="1046"/>
      <c r="T70" s="951"/>
      <c r="U70" s="951"/>
      <c r="V70" s="960"/>
      <c r="W70" s="954"/>
      <c r="X70" s="952"/>
      <c r="Y70" s="952"/>
      <c r="Z70" s="958"/>
      <c r="AA70" s="956"/>
      <c r="AC70" s="162"/>
      <c r="AJ70" s="763"/>
    </row>
    <row r="71" spans="1:38" ht="6" customHeight="1" x14ac:dyDescent="0.2">
      <c r="A71" s="850">
        <f>A61</f>
        <v>0</v>
      </c>
      <c r="B71" s="5" t="s">
        <v>54</v>
      </c>
      <c r="C71" s="1034"/>
      <c r="D71" s="99"/>
      <c r="E71" s="1102"/>
      <c r="F71" s="801"/>
      <c r="G71" s="77"/>
      <c r="H71" s="77"/>
      <c r="I71" s="77"/>
      <c r="J71" s="77"/>
      <c r="K71" s="141"/>
      <c r="L71" s="77"/>
      <c r="M71" s="77"/>
      <c r="N71" s="1387"/>
      <c r="O71" s="1388"/>
      <c r="P71" s="1319"/>
      <c r="Q71" s="1095"/>
      <c r="R71" s="45"/>
      <c r="S71" s="1044"/>
      <c r="T71" s="951"/>
      <c r="U71" s="1253"/>
      <c r="V71" s="953"/>
      <c r="Y71" s="952"/>
      <c r="Z71" s="955"/>
      <c r="AA71" s="957"/>
      <c r="AB71" s="164"/>
      <c r="AC71" s="164"/>
      <c r="AJ71" s="763"/>
    </row>
    <row r="72" spans="1:38" s="11" customFormat="1" ht="15.75" customHeight="1" x14ac:dyDescent="0.2">
      <c r="A72" s="850">
        <f>A61</f>
        <v>0</v>
      </c>
      <c r="B72" s="5"/>
      <c r="C72" s="1037"/>
      <c r="D72" s="99"/>
      <c r="E72" s="1102"/>
      <c r="F72" s="175" t="s">
        <v>1692</v>
      </c>
      <c r="G72" s="116"/>
      <c r="H72" s="119"/>
      <c r="I72" s="98"/>
      <c r="J72" s="68"/>
      <c r="K72" s="28"/>
      <c r="L72" s="29"/>
      <c r="M72" s="30"/>
      <c r="N72" s="1385"/>
      <c r="O72" s="1386"/>
      <c r="P72" s="1318"/>
      <c r="Q72" s="1095"/>
      <c r="R72" s="70"/>
      <c r="S72" s="1047"/>
      <c r="T72" s="951"/>
      <c r="U72" s="1253"/>
      <c r="V72" s="953"/>
      <c r="W72" s="1255"/>
      <c r="X72" s="1253"/>
      <c r="Y72" s="951"/>
      <c r="Z72" s="955"/>
      <c r="AA72" s="956"/>
      <c r="AB72" s="155"/>
      <c r="AC72" s="162"/>
      <c r="AD72" s="453"/>
      <c r="AE72" s="453"/>
      <c r="AF72" s="453"/>
      <c r="AG72" s="453"/>
      <c r="AH72" s="453"/>
      <c r="AI72" s="766"/>
      <c r="AJ72" s="763"/>
      <c r="AK72" s="453"/>
      <c r="AL72" s="453"/>
    </row>
    <row r="73" spans="1:38" s="11" customFormat="1" ht="15.75" customHeight="1" x14ac:dyDescent="0.2">
      <c r="A73" s="850">
        <f>A61</f>
        <v>0</v>
      </c>
      <c r="B73" s="5"/>
      <c r="C73" s="1037"/>
      <c r="D73" s="99"/>
      <c r="E73" s="1102"/>
      <c r="F73" s="175" t="s">
        <v>1693</v>
      </c>
      <c r="G73" s="117"/>
      <c r="H73" s="119"/>
      <c r="I73" s="98"/>
      <c r="J73" s="68"/>
      <c r="N73" s="1379"/>
      <c r="O73" s="1317"/>
      <c r="P73" s="1317"/>
      <c r="Q73" s="1095"/>
      <c r="R73" s="70"/>
      <c r="S73" s="1047"/>
      <c r="T73" s="951"/>
      <c r="U73" s="1253"/>
      <c r="V73" s="953"/>
      <c r="W73" s="1255"/>
      <c r="X73" s="1253"/>
      <c r="Y73" s="951"/>
      <c r="Z73" s="955"/>
      <c r="AA73" s="956"/>
      <c r="AB73" s="155"/>
      <c r="AC73" s="162"/>
      <c r="AD73" s="453"/>
      <c r="AE73" s="453"/>
      <c r="AF73" s="453"/>
      <c r="AG73" s="453"/>
      <c r="AH73" s="453"/>
      <c r="AI73" s="766"/>
      <c r="AJ73" s="763"/>
      <c r="AK73" s="453"/>
      <c r="AL73" s="453"/>
    </row>
    <row r="74" spans="1:38" ht="6" customHeight="1" x14ac:dyDescent="0.2">
      <c r="A74" s="850">
        <f>IF(SUM(A76:A79)=0,0,1)</f>
        <v>0</v>
      </c>
      <c r="B74" s="5" t="s">
        <v>54</v>
      </c>
      <c r="C74" s="1034"/>
      <c r="D74" s="99"/>
      <c r="E74" s="1102"/>
      <c r="F74" s="811"/>
      <c r="G74" s="67"/>
      <c r="H74" s="67"/>
      <c r="I74" s="67"/>
      <c r="J74" s="8"/>
      <c r="K74" s="23"/>
      <c r="L74" s="8"/>
      <c r="M74" s="26"/>
      <c r="N74" s="1382"/>
      <c r="O74" s="1383"/>
      <c r="P74" s="1318"/>
      <c r="Q74" s="1095"/>
      <c r="R74" s="45"/>
      <c r="S74" s="1046"/>
      <c r="T74" s="961"/>
      <c r="V74" s="962"/>
      <c r="Y74" s="952"/>
      <c r="Z74" s="958"/>
      <c r="AA74" s="956"/>
      <c r="AC74" s="162"/>
      <c r="AJ74" s="763"/>
    </row>
    <row r="75" spans="1:38" ht="15.75" customHeight="1" x14ac:dyDescent="0.2">
      <c r="A75" s="850">
        <f>IF(SUM(A76:A79)=0,0,1)</f>
        <v>0</v>
      </c>
      <c r="B75" s="5" t="s">
        <v>54</v>
      </c>
      <c r="C75" s="1034"/>
      <c r="D75" s="99"/>
      <c r="E75" s="1125" t="s">
        <v>1016</v>
      </c>
      <c r="F75" s="812" t="s">
        <v>1444</v>
      </c>
      <c r="G75" s="119"/>
      <c r="H75" s="116"/>
      <c r="I75" s="67"/>
      <c r="J75" s="529"/>
      <c r="K75" s="30"/>
      <c r="L75" s="8"/>
      <c r="M75" s="32"/>
      <c r="N75" s="1348"/>
      <c r="O75" s="1389"/>
      <c r="P75" s="1320"/>
      <c r="Q75" s="1095"/>
      <c r="R75" s="45"/>
      <c r="S75" s="1046"/>
      <c r="T75" s="951"/>
      <c r="U75" s="1255"/>
      <c r="V75" s="963"/>
      <c r="Y75" s="951"/>
      <c r="Z75" s="958"/>
      <c r="AA75" s="956"/>
      <c r="AC75" s="162"/>
      <c r="AJ75" s="763"/>
    </row>
    <row r="76" spans="1:38" ht="15.75" customHeight="1" x14ac:dyDescent="0.2">
      <c r="A76" s="850">
        <f>IF(K76=0,0,1)</f>
        <v>0</v>
      </c>
      <c r="B76" s="5" t="s">
        <v>54</v>
      </c>
      <c r="C76" s="1034"/>
      <c r="D76" s="99"/>
      <c r="E76" s="1102" t="str">
        <f>Prijsonderbouwing!B8</f>
        <v>V1-1-A1</v>
      </c>
      <c r="F76" s="813" t="str">
        <f>Prijsonderbouwing!D8</f>
        <v xml:space="preserve">Spouwmuurisolatie vlokken (minerale wol) 60 mm van 0 m² tot 45 m² </v>
      </c>
      <c r="G76" s="120"/>
      <c r="H76" s="120"/>
      <c r="I76" s="117"/>
      <c r="J76" s="121"/>
      <c r="K76" s="134"/>
      <c r="L76" s="8"/>
      <c r="M76" s="32" t="str">
        <f>Prijsonderbouwing!F8</f>
        <v>m²</v>
      </c>
      <c r="N76" s="1348">
        <f>Prijsonderbouwing!O8</f>
        <v>19.664999999999999</v>
      </c>
      <c r="O76" s="1389">
        <f>Prijsonderbouwing!X8</f>
        <v>23.08671</v>
      </c>
      <c r="P76" s="1320">
        <f>O76*K76</f>
        <v>0</v>
      </c>
      <c r="Q76" s="1095"/>
      <c r="R76" s="769"/>
      <c r="S76" s="1046"/>
      <c r="T76" s="951"/>
      <c r="U76" s="1255">
        <f>K76*N76</f>
        <v>0</v>
      </c>
      <c r="V76" s="963"/>
      <c r="X76" s="1255"/>
      <c r="Y76" s="954"/>
      <c r="Z76" s="954"/>
      <c r="AA76" s="964"/>
      <c r="AB76" s="840"/>
      <c r="AC76" s="841"/>
      <c r="AD76" s="842"/>
      <c r="AF76" s="842"/>
      <c r="AJ76" s="763"/>
    </row>
    <row r="77" spans="1:38" ht="15.75" customHeight="1" x14ac:dyDescent="0.2">
      <c r="A77" s="850">
        <f t="shared" ref="A77:A78" si="2">IF(K77=0,0,1)</f>
        <v>0</v>
      </c>
      <c r="B77" s="5" t="s">
        <v>54</v>
      </c>
      <c r="C77" s="1034"/>
      <c r="D77" s="99"/>
      <c r="E77" s="1102" t="str">
        <f>Prijsonderbouwing!B17</f>
        <v>V1-1-A2</v>
      </c>
      <c r="F77" s="813" t="str">
        <f>Prijsonderbouwing!D17</f>
        <v>Spouwmuurisolatie vlokken (minerale wol) 60 mm van 45 m² tot 75 m²</v>
      </c>
      <c r="G77" s="117"/>
      <c r="H77" s="117"/>
      <c r="I77" s="117"/>
      <c r="J77" s="121"/>
      <c r="K77" s="134"/>
      <c r="L77" s="8"/>
      <c r="M77" s="32" t="str">
        <f>Prijsonderbouwing!F17</f>
        <v>m²</v>
      </c>
      <c r="N77" s="1348">
        <f>Prijsonderbouwing!O17</f>
        <v>18</v>
      </c>
      <c r="O77" s="1389">
        <f>Prijsonderbouwing!X17</f>
        <v>21.131999999999998</v>
      </c>
      <c r="P77" s="1320">
        <f t="shared" ref="P77:P91" si="3">O77*K77</f>
        <v>0</v>
      </c>
      <c r="Q77" s="1095"/>
      <c r="R77" s="769"/>
      <c r="S77" s="1046"/>
      <c r="T77" s="951"/>
      <c r="U77" s="954">
        <f t="shared" ref="U77:U151" si="4">K77*N77</f>
        <v>0</v>
      </c>
      <c r="V77" s="963"/>
      <c r="W77" s="954"/>
      <c r="X77" s="954"/>
      <c r="Y77" s="954"/>
      <c r="Z77" s="954"/>
      <c r="AA77" s="964"/>
      <c r="AB77" s="840"/>
      <c r="AC77" s="841"/>
      <c r="AD77" s="842"/>
      <c r="AF77" s="842"/>
      <c r="AJ77" s="763"/>
    </row>
    <row r="78" spans="1:38" ht="15.75" customHeight="1" x14ac:dyDescent="0.2">
      <c r="A78" s="850">
        <f t="shared" si="2"/>
        <v>0</v>
      </c>
      <c r="B78" s="5" t="s">
        <v>54</v>
      </c>
      <c r="C78" s="1034"/>
      <c r="D78" s="99"/>
      <c r="E78" s="1102" t="str">
        <f>Prijsonderbouwing!B26</f>
        <v>V1-1-A3</v>
      </c>
      <c r="F78" s="813" t="str">
        <f>Prijsonderbouwing!D26</f>
        <v xml:space="preserve">Spouwmuurisolatie vlokken (minerale wol) 60 mm vanaf 75 m² </v>
      </c>
      <c r="G78" s="117"/>
      <c r="H78" s="117"/>
      <c r="I78" s="117"/>
      <c r="J78" s="121"/>
      <c r="K78" s="134"/>
      <c r="L78" s="8"/>
      <c r="M78" s="32" t="str">
        <f>Prijsonderbouwing!F26</f>
        <v>m²</v>
      </c>
      <c r="N78" s="1348">
        <f>Prijsonderbouwing!O26</f>
        <v>17.594999999999999</v>
      </c>
      <c r="O78" s="1389">
        <f>Prijsonderbouwing!X26</f>
        <v>20.656529999999997</v>
      </c>
      <c r="P78" s="1320">
        <f t="shared" si="3"/>
        <v>0</v>
      </c>
      <c r="Q78" s="1095"/>
      <c r="R78" s="769"/>
      <c r="S78" s="1046"/>
      <c r="T78" s="954"/>
      <c r="U78" s="954">
        <f t="shared" si="4"/>
        <v>0</v>
      </c>
      <c r="V78" s="963"/>
      <c r="W78" s="954"/>
      <c r="X78" s="954"/>
      <c r="Y78" s="954"/>
      <c r="Z78" s="954"/>
      <c r="AA78" s="964"/>
      <c r="AB78" s="840"/>
      <c r="AC78" s="841"/>
      <c r="AD78" s="842"/>
      <c r="AF78" s="842"/>
      <c r="AJ78" s="763"/>
    </row>
    <row r="79" spans="1:38" ht="15.75" customHeight="1" x14ac:dyDescent="0.2">
      <c r="A79" s="850">
        <f t="shared" ref="A79:A91" si="5">IF(K79=0,0,1)</f>
        <v>0</v>
      </c>
      <c r="B79" s="5" t="s">
        <v>54</v>
      </c>
      <c r="C79" s="1034"/>
      <c r="D79" s="99"/>
      <c r="E79" s="1102" t="str">
        <f>Prijsonderbouwing!B35</f>
        <v>V1-1-A4</v>
      </c>
      <c r="F79" s="813" t="str">
        <f>Prijsonderbouwing!D35</f>
        <v xml:space="preserve">╚ Vlokken meer-/minderprijs per mm </v>
      </c>
      <c r="G79" s="689" t="str">
        <f>_xlfn.XLOOKUP(I79,Tabellen!$F$9:$F$15,Tabellen!$G$9:$G$15,"controleren")</f>
        <v>70 mm Rc 2.00 m².K/W</v>
      </c>
      <c r="H79" s="434"/>
      <c r="I79" s="697">
        <v>10</v>
      </c>
      <c r="J79" s="688" t="s">
        <v>77</v>
      </c>
      <c r="K79" s="134"/>
      <c r="L79" s="8"/>
      <c r="M79" s="32" t="str">
        <f>Prijsonderbouwing!F35</f>
        <v>m²</v>
      </c>
      <c r="N79" s="1348">
        <f>Prijsonderbouwing!O35*I79</f>
        <v>1.0349999999999997</v>
      </c>
      <c r="O79" s="1389">
        <f>Prijsonderbouwing!X35*I79</f>
        <v>1.2150899999999998</v>
      </c>
      <c r="P79" s="1320">
        <f t="shared" si="3"/>
        <v>0</v>
      </c>
      <c r="Q79" s="1095"/>
      <c r="R79" s="769"/>
      <c r="S79" s="1046"/>
      <c r="T79" s="954"/>
      <c r="U79" s="954">
        <f t="shared" si="4"/>
        <v>0</v>
      </c>
      <c r="V79" s="963"/>
      <c r="W79" s="954"/>
      <c r="X79" s="952"/>
      <c r="Y79" s="951"/>
      <c r="Z79" s="965"/>
      <c r="AA79" s="964"/>
      <c r="AB79" s="840"/>
      <c r="AC79" s="841"/>
      <c r="AD79" s="842"/>
      <c r="AF79" s="842"/>
      <c r="AJ79" s="763"/>
    </row>
    <row r="80" spans="1:38" ht="6" customHeight="1" x14ac:dyDescent="0.2">
      <c r="A80" s="850">
        <f>IF(SUM(A82:A85)=0,0,1)</f>
        <v>0</v>
      </c>
      <c r="B80" s="5" t="s">
        <v>54</v>
      </c>
      <c r="C80" s="1034"/>
      <c r="D80" s="99"/>
      <c r="E80" s="1102"/>
      <c r="F80" s="814"/>
      <c r="G80" s="171"/>
      <c r="H80" s="171"/>
      <c r="I80" s="133"/>
      <c r="J80" s="604"/>
      <c r="K80" s="30"/>
      <c r="L80" s="32"/>
      <c r="M80" s="32"/>
      <c r="N80" s="1390"/>
      <c r="O80" s="1391"/>
      <c r="P80" s="1320"/>
      <c r="Q80" s="1095"/>
      <c r="R80" s="769"/>
      <c r="S80" s="1046"/>
      <c r="T80" s="954"/>
      <c r="U80" s="954">
        <f t="shared" si="4"/>
        <v>0</v>
      </c>
      <c r="V80" s="953"/>
      <c r="W80" s="954"/>
      <c r="X80" s="952"/>
      <c r="Y80" s="951"/>
      <c r="Z80" s="965"/>
      <c r="AA80" s="964"/>
      <c r="AB80" s="840"/>
      <c r="AC80" s="841"/>
      <c r="AD80" s="842"/>
      <c r="AF80" s="842"/>
      <c r="AJ80" s="763"/>
    </row>
    <row r="81" spans="1:36" ht="15.75" customHeight="1" x14ac:dyDescent="0.2">
      <c r="A81" s="850">
        <f>IF(SUM(A82:A85)=0,0,1)</f>
        <v>0</v>
      </c>
      <c r="B81" s="5" t="s">
        <v>54</v>
      </c>
      <c r="C81" s="1034"/>
      <c r="D81" s="99"/>
      <c r="E81" s="1125" t="s">
        <v>1017</v>
      </c>
      <c r="F81" s="812" t="s">
        <v>1441</v>
      </c>
      <c r="G81" s="119"/>
      <c r="H81" s="116"/>
      <c r="I81" s="119"/>
      <c r="J81" s="529"/>
      <c r="K81" s="30"/>
      <c r="L81" s="8"/>
      <c r="M81" s="32"/>
      <c r="N81" s="1348"/>
      <c r="O81" s="1389"/>
      <c r="P81" s="1320"/>
      <c r="Q81" s="1095"/>
      <c r="R81" s="769"/>
      <c r="S81" s="1046"/>
      <c r="T81" s="954"/>
      <c r="U81" s="954">
        <f t="shared" si="4"/>
        <v>0</v>
      </c>
      <c r="V81" s="953"/>
      <c r="W81" s="954"/>
      <c r="X81" s="952"/>
      <c r="Y81" s="951"/>
      <c r="Z81" s="965"/>
      <c r="AA81" s="964"/>
      <c r="AB81" s="840"/>
      <c r="AC81" s="841"/>
      <c r="AD81" s="842"/>
      <c r="AF81" s="842"/>
      <c r="AJ81" s="763"/>
    </row>
    <row r="82" spans="1:36" ht="15.75" customHeight="1" x14ac:dyDescent="0.2">
      <c r="A82" s="850">
        <f t="shared" si="5"/>
        <v>0</v>
      </c>
      <c r="B82" s="5" t="s">
        <v>54</v>
      </c>
      <c r="C82" s="1034"/>
      <c r="D82" s="99"/>
      <c r="E82" s="1102" t="str">
        <f>Prijsonderbouwing!B41</f>
        <v>V1-1-B1</v>
      </c>
      <c r="F82" s="813" t="str">
        <f>Prijsonderbouwing!D41</f>
        <v>Spouwmuurisolatie EPS parels / korrels 60 mm van 0 m² tot 45 m²</v>
      </c>
      <c r="G82" s="120"/>
      <c r="H82" s="120"/>
      <c r="I82" s="117"/>
      <c r="J82" s="121"/>
      <c r="K82" s="134"/>
      <c r="L82" s="8"/>
      <c r="M82" s="32" t="str">
        <f>Prijsonderbouwing!F41</f>
        <v>m²</v>
      </c>
      <c r="N82" s="1348">
        <f>Prijsonderbouwing!O41</f>
        <v>19.664999999999999</v>
      </c>
      <c r="O82" s="1389">
        <f>Prijsonderbouwing!X41</f>
        <v>23.08671</v>
      </c>
      <c r="P82" s="1320">
        <f t="shared" si="3"/>
        <v>0</v>
      </c>
      <c r="Q82" s="1095"/>
      <c r="R82" s="769"/>
      <c r="S82" s="1046"/>
      <c r="T82" s="954"/>
      <c r="U82" s="954">
        <f t="shared" si="4"/>
        <v>0</v>
      </c>
      <c r="V82" s="953"/>
      <c r="W82" s="954"/>
      <c r="X82" s="952"/>
      <c r="Y82" s="951"/>
      <c r="Z82" s="965"/>
      <c r="AA82" s="964"/>
      <c r="AB82" s="840"/>
      <c r="AC82" s="841"/>
      <c r="AD82" s="842"/>
      <c r="AF82" s="842"/>
      <c r="AJ82" s="763"/>
    </row>
    <row r="83" spans="1:36" ht="15.75" customHeight="1" x14ac:dyDescent="0.2">
      <c r="A83" s="850">
        <f t="shared" ref="A83" si="6">IF(K83=0,0,1)</f>
        <v>0</v>
      </c>
      <c r="B83" s="5" t="s">
        <v>54</v>
      </c>
      <c r="C83" s="1034"/>
      <c r="D83" s="99"/>
      <c r="E83" s="1102" t="str">
        <f>Prijsonderbouwing!B50</f>
        <v>V1-1-B2</v>
      </c>
      <c r="F83" s="813" t="str">
        <f>Prijsonderbouwing!D50</f>
        <v>Spouwmuurisolatie EPS parels / korrels 60 mm van 45 m² tot 75 m²</v>
      </c>
      <c r="G83" s="120"/>
      <c r="H83" s="120"/>
      <c r="I83" s="117"/>
      <c r="J83" s="121"/>
      <c r="K83" s="134"/>
      <c r="L83" s="8"/>
      <c r="M83" s="32" t="str">
        <f>Prijsonderbouwing!F50</f>
        <v>m²</v>
      </c>
      <c r="N83" s="1348">
        <f>Prijsonderbouwing!O50</f>
        <v>18.63</v>
      </c>
      <c r="O83" s="1389">
        <f>Prijsonderbouwing!X50</f>
        <v>21.87162</v>
      </c>
      <c r="P83" s="1320">
        <f t="shared" si="3"/>
        <v>0</v>
      </c>
      <c r="Q83" s="1095"/>
      <c r="R83" s="769"/>
      <c r="S83" s="1046"/>
      <c r="T83" s="954"/>
      <c r="U83" s="954">
        <f t="shared" si="4"/>
        <v>0</v>
      </c>
      <c r="V83" s="953"/>
      <c r="W83" s="954"/>
      <c r="X83" s="952"/>
      <c r="Y83" s="951"/>
      <c r="Z83" s="965"/>
      <c r="AA83" s="964"/>
      <c r="AB83" s="840"/>
      <c r="AC83" s="841"/>
      <c r="AD83" s="842"/>
      <c r="AF83" s="842"/>
      <c r="AJ83" s="763"/>
    </row>
    <row r="84" spans="1:36" ht="15.75" customHeight="1" x14ac:dyDescent="0.2">
      <c r="A84" s="850">
        <f t="shared" ref="A84" si="7">IF(K84=0,0,1)</f>
        <v>0</v>
      </c>
      <c r="B84" s="5" t="s">
        <v>54</v>
      </c>
      <c r="C84" s="1034"/>
      <c r="D84" s="99"/>
      <c r="E84" s="1102" t="str">
        <f>Prijsonderbouwing!B59</f>
        <v>V1-1-B3</v>
      </c>
      <c r="F84" s="813" t="str">
        <f>Prijsonderbouwing!D59</f>
        <v>Spouwmuurisolatie EPS parels / korrels 60 mm vanaf 75 m²</v>
      </c>
      <c r="G84" s="120"/>
      <c r="H84" s="120"/>
      <c r="I84" s="117"/>
      <c r="J84" s="121"/>
      <c r="K84" s="134"/>
      <c r="L84" s="8"/>
      <c r="M84" s="32" t="str">
        <f>Prijsonderbouwing!F59</f>
        <v>m²</v>
      </c>
      <c r="N84" s="1348">
        <f>Prijsonderbouwing!O59</f>
        <v>17.594999999999999</v>
      </c>
      <c r="O84" s="1389">
        <f>Prijsonderbouwing!X59</f>
        <v>20.656529999999997</v>
      </c>
      <c r="P84" s="1320">
        <f t="shared" si="3"/>
        <v>0</v>
      </c>
      <c r="Q84" s="1095"/>
      <c r="R84" s="769"/>
      <c r="S84" s="1046"/>
      <c r="T84" s="954"/>
      <c r="U84" s="954">
        <f t="shared" si="4"/>
        <v>0</v>
      </c>
      <c r="V84" s="953"/>
      <c r="W84" s="954"/>
      <c r="X84" s="952"/>
      <c r="Y84" s="951"/>
      <c r="Z84" s="965"/>
      <c r="AA84" s="964"/>
      <c r="AB84" s="840"/>
      <c r="AC84" s="841"/>
      <c r="AD84" s="842"/>
      <c r="AF84" s="842"/>
      <c r="AJ84" s="763"/>
    </row>
    <row r="85" spans="1:36" ht="15.75" customHeight="1" x14ac:dyDescent="0.2">
      <c r="A85" s="850">
        <f t="shared" si="5"/>
        <v>0</v>
      </c>
      <c r="B85" s="5" t="s">
        <v>54</v>
      </c>
      <c r="C85" s="1034"/>
      <c r="D85" s="99"/>
      <c r="E85" s="1102" t="str">
        <f>Prijsonderbouwing!B68</f>
        <v>V1-1-B4</v>
      </c>
      <c r="F85" s="813" t="str">
        <f>Prijsonderbouwing!D68</f>
        <v>╚ EPS meer-/minderprijs per mm</v>
      </c>
      <c r="G85" s="689" t="str">
        <f>_xlfn.XLOOKUP(I85,Tabellen!$F$18:$F$24,Tabellen!$G$18:$G$24,"controleren")</f>
        <v>70 mm Rc 1.95 m².K/W</v>
      </c>
      <c r="H85" s="434"/>
      <c r="I85" s="697">
        <v>10</v>
      </c>
      <c r="J85" s="122" t="s">
        <v>77</v>
      </c>
      <c r="K85" s="134"/>
      <c r="L85" s="8"/>
      <c r="M85" s="32" t="str">
        <f>Prijsonderbouwing!F68</f>
        <v>m²</v>
      </c>
      <c r="N85" s="1348">
        <f>Prijsonderbouwing!O68*I85</f>
        <v>1.0349999999999997</v>
      </c>
      <c r="O85" s="1389">
        <f>Prijsonderbouwing!X68*I85</f>
        <v>1.2150899999999998</v>
      </c>
      <c r="P85" s="1320">
        <f t="shared" si="3"/>
        <v>0</v>
      </c>
      <c r="Q85" s="1095"/>
      <c r="R85" s="769"/>
      <c r="S85" s="1046"/>
      <c r="T85" s="954"/>
      <c r="U85" s="954">
        <f t="shared" si="4"/>
        <v>0</v>
      </c>
      <c r="V85" s="953"/>
      <c r="W85" s="954"/>
      <c r="X85" s="952"/>
      <c r="Y85" s="951"/>
      <c r="Z85" s="965"/>
      <c r="AA85" s="964"/>
      <c r="AB85" s="840"/>
      <c r="AC85" s="841"/>
      <c r="AD85" s="842"/>
      <c r="AF85" s="842"/>
      <c r="AJ85" s="763"/>
    </row>
    <row r="86" spans="1:36" ht="6" customHeight="1" x14ac:dyDescent="0.2">
      <c r="A86" s="850">
        <f>IF(SUM(A88:A91)=0,0,1)</f>
        <v>0</v>
      </c>
      <c r="B86" s="5" t="s">
        <v>54</v>
      </c>
      <c r="C86" s="1034"/>
      <c r="D86" s="99"/>
      <c r="E86" s="1102"/>
      <c r="F86" s="814"/>
      <c r="G86" s="171"/>
      <c r="H86" s="171"/>
      <c r="I86" s="133"/>
      <c r="J86" s="604"/>
      <c r="K86" s="30"/>
      <c r="L86" s="32"/>
      <c r="M86" s="32"/>
      <c r="N86" s="1390"/>
      <c r="O86" s="1391"/>
      <c r="P86" s="1320"/>
      <c r="Q86" s="1095"/>
      <c r="R86" s="769"/>
      <c r="S86" s="1046"/>
      <c r="T86" s="954"/>
      <c r="U86" s="1255">
        <f t="shared" si="4"/>
        <v>0</v>
      </c>
      <c r="V86" s="953"/>
      <c r="Y86" s="951"/>
      <c r="Z86" s="965"/>
      <c r="AA86" s="964"/>
      <c r="AB86" s="840"/>
      <c r="AC86" s="841"/>
      <c r="AD86" s="842"/>
      <c r="AF86" s="842"/>
      <c r="AJ86" s="763"/>
    </row>
    <row r="87" spans="1:36" ht="15.75" customHeight="1" x14ac:dyDescent="0.2">
      <c r="A87" s="850">
        <f>IF(SUM(A88:A91)=0,0,1)</f>
        <v>0</v>
      </c>
      <c r="B87" s="5" t="s">
        <v>54</v>
      </c>
      <c r="C87" s="1034"/>
      <c r="D87" s="99"/>
      <c r="E87" s="1125" t="s">
        <v>1018</v>
      </c>
      <c r="F87" s="812" t="s">
        <v>1443</v>
      </c>
      <c r="G87" s="119"/>
      <c r="H87" s="116"/>
      <c r="I87" s="119"/>
      <c r="J87" s="529"/>
      <c r="K87" s="30"/>
      <c r="L87" s="8"/>
      <c r="M87" s="32"/>
      <c r="N87" s="1348"/>
      <c r="O87" s="1389"/>
      <c r="P87" s="1320"/>
      <c r="Q87" s="1095"/>
      <c r="R87" s="769"/>
      <c r="S87" s="1046"/>
      <c r="T87" s="954"/>
      <c r="U87" s="1255">
        <f t="shared" si="4"/>
        <v>0</v>
      </c>
      <c r="V87" s="953"/>
      <c r="Y87" s="951"/>
      <c r="Z87" s="965"/>
      <c r="AA87" s="964"/>
      <c r="AB87" s="840"/>
      <c r="AC87" s="841"/>
      <c r="AD87" s="842"/>
      <c r="AF87" s="842"/>
      <c r="AJ87" s="763"/>
    </row>
    <row r="88" spans="1:36" ht="15.75" customHeight="1" x14ac:dyDescent="0.2">
      <c r="A88" s="850">
        <f t="shared" si="5"/>
        <v>0</v>
      </c>
      <c r="B88" s="5" t="s">
        <v>54</v>
      </c>
      <c r="C88" s="1034"/>
      <c r="D88" s="99"/>
      <c r="E88" s="1102" t="str">
        <f>Prijsonderbouwing!B74</f>
        <v>V1-1-C1</v>
      </c>
      <c r="F88" s="813" t="str">
        <f>Prijsonderbouwing!D74</f>
        <v>Spouwmuurisolatie PUR schuim 60 mm van 0 m² tot 70 m²</v>
      </c>
      <c r="G88" s="117"/>
      <c r="H88" s="117"/>
      <c r="I88" s="117"/>
      <c r="J88" s="121"/>
      <c r="K88" s="134"/>
      <c r="L88" s="8"/>
      <c r="M88" s="32" t="str">
        <f>Prijsonderbouwing!F74</f>
        <v>m²</v>
      </c>
      <c r="N88" s="1348">
        <f>Prijsonderbouwing!O74</f>
        <v>24.839999999999993</v>
      </c>
      <c r="O88" s="1389">
        <f>Prijsonderbouwing!X74</f>
        <v>29.162159999999993</v>
      </c>
      <c r="P88" s="1320">
        <f t="shared" si="3"/>
        <v>0</v>
      </c>
      <c r="Q88" s="1095"/>
      <c r="R88" s="769"/>
      <c r="S88" s="1046"/>
      <c r="T88" s="954"/>
      <c r="U88" s="1255">
        <f>K88*N88</f>
        <v>0</v>
      </c>
      <c r="V88" s="953"/>
      <c r="Y88" s="951"/>
      <c r="Z88" s="965"/>
      <c r="AA88" s="964"/>
      <c r="AB88" s="840"/>
      <c r="AC88" s="841"/>
      <c r="AD88" s="842"/>
      <c r="AF88" s="842"/>
      <c r="AJ88" s="763"/>
    </row>
    <row r="89" spans="1:36" ht="15.75" customHeight="1" x14ac:dyDescent="0.2">
      <c r="A89" s="850">
        <f t="shared" si="5"/>
        <v>0</v>
      </c>
      <c r="B89" s="5" t="s">
        <v>54</v>
      </c>
      <c r="C89" s="1034"/>
      <c r="D89" s="99"/>
      <c r="E89" s="1102" t="str">
        <f>Prijsonderbouwing!B83</f>
        <v>V1-1-C2</v>
      </c>
      <c r="F89" s="813" t="str">
        <f>Prijsonderbouwing!D83</f>
        <v>Spouwmuurisolatie PUR schuim 60 mm van 70 m² tot 130 m²</v>
      </c>
      <c r="G89" s="117"/>
      <c r="H89" s="117"/>
      <c r="I89" s="117"/>
      <c r="J89" s="121"/>
      <c r="K89" s="134"/>
      <c r="L89" s="8"/>
      <c r="M89" s="32" t="str">
        <f>Prijsonderbouwing!F83</f>
        <v>m²</v>
      </c>
      <c r="N89" s="1348">
        <f>Prijsonderbouwing!O83</f>
        <v>23.805</v>
      </c>
      <c r="O89" s="1389">
        <f>Prijsonderbouwing!X83</f>
        <v>27.94707</v>
      </c>
      <c r="P89" s="1320">
        <f t="shared" si="3"/>
        <v>0</v>
      </c>
      <c r="Q89" s="1095"/>
      <c r="R89" s="769"/>
      <c r="S89" s="1046"/>
      <c r="T89" s="954"/>
      <c r="U89" s="954">
        <f t="shared" si="4"/>
        <v>0</v>
      </c>
      <c r="V89" s="953"/>
      <c r="W89" s="954"/>
      <c r="X89" s="952"/>
      <c r="Y89" s="951"/>
      <c r="Z89" s="965"/>
      <c r="AA89" s="964"/>
      <c r="AB89" s="840"/>
      <c r="AC89" s="841"/>
      <c r="AD89" s="842"/>
      <c r="AF89" s="842"/>
      <c r="AJ89" s="763"/>
    </row>
    <row r="90" spans="1:36" ht="15.75" customHeight="1" x14ac:dyDescent="0.2">
      <c r="A90" s="850">
        <f t="shared" ref="A90" si="8">IF(K90=0,0,1)</f>
        <v>0</v>
      </c>
      <c r="B90" s="5" t="s">
        <v>54</v>
      </c>
      <c r="C90" s="1034"/>
      <c r="D90" s="99"/>
      <c r="E90" s="1102" t="str">
        <f>Prijsonderbouwing!B92</f>
        <v>V1-1-C3</v>
      </c>
      <c r="F90" s="813" t="str">
        <f>Prijsonderbouwing!D92</f>
        <v>Spouwmuurisolatie PUR schuim 60 mm vanaf 130 m²</v>
      </c>
      <c r="G90" s="117"/>
      <c r="H90" s="117"/>
      <c r="I90" s="117"/>
      <c r="J90" s="121"/>
      <c r="K90" s="134"/>
      <c r="L90" s="8"/>
      <c r="M90" s="32" t="str">
        <f>Prijsonderbouwing!F92</f>
        <v>m²</v>
      </c>
      <c r="N90" s="1348">
        <f>Prijsonderbouwing!O92</f>
        <v>22.769999999999996</v>
      </c>
      <c r="O90" s="1389">
        <f>Prijsonderbouwing!X92</f>
        <v>26.731979999999997</v>
      </c>
      <c r="P90" s="1320">
        <f t="shared" si="3"/>
        <v>0</v>
      </c>
      <c r="Q90" s="1095"/>
      <c r="R90" s="769"/>
      <c r="S90" s="1046"/>
      <c r="T90" s="954"/>
      <c r="U90" s="954">
        <f t="shared" si="4"/>
        <v>0</v>
      </c>
      <c r="V90" s="953"/>
      <c r="W90" s="954"/>
      <c r="X90" s="952"/>
      <c r="Y90" s="951"/>
      <c r="Z90" s="965"/>
      <c r="AA90" s="964"/>
      <c r="AB90" s="840"/>
      <c r="AC90" s="841"/>
      <c r="AD90" s="842"/>
      <c r="AF90" s="842"/>
      <c r="AJ90" s="763"/>
    </row>
    <row r="91" spans="1:36" ht="15.75" customHeight="1" x14ac:dyDescent="0.2">
      <c r="A91" s="850">
        <f t="shared" si="5"/>
        <v>0</v>
      </c>
      <c r="B91" s="5" t="s">
        <v>54</v>
      </c>
      <c r="C91" s="1034"/>
      <c r="D91" s="99"/>
      <c r="E91" s="1102" t="str">
        <f>Prijsonderbouwing!B101</f>
        <v>V1-1-C4</v>
      </c>
      <c r="F91" s="813" t="str">
        <f>Prijsonderbouwing!D101</f>
        <v>╚ PUR meer-/minderprijs per mm</v>
      </c>
      <c r="G91" s="689" t="str">
        <f>_xlfn.XLOOKUP(I91,Tabellen!$F$27:$F$33,Tabellen!$G$27:$G$33,"controleren")</f>
        <v>70 mm Rc 3.04 m².K/W</v>
      </c>
      <c r="H91" s="434"/>
      <c r="I91" s="697">
        <v>10</v>
      </c>
      <c r="J91" s="122" t="s">
        <v>77</v>
      </c>
      <c r="K91" s="134"/>
      <c r="L91" s="8"/>
      <c r="M91" s="32" t="str">
        <f>Prijsonderbouwing!F101</f>
        <v>m²</v>
      </c>
      <c r="N91" s="1348">
        <f>Prijsonderbouwing!O101*I91</f>
        <v>2.3287499999999999</v>
      </c>
      <c r="O91" s="1389">
        <f>Prijsonderbouwing!X101*I91</f>
        <v>2.7339525</v>
      </c>
      <c r="P91" s="1320">
        <f t="shared" si="3"/>
        <v>0</v>
      </c>
      <c r="Q91" s="1095"/>
      <c r="R91" s="769"/>
      <c r="S91" s="1046"/>
      <c r="T91" s="954"/>
      <c r="U91" s="1255">
        <f t="shared" si="4"/>
        <v>0</v>
      </c>
      <c r="V91" s="953"/>
      <c r="Y91" s="951"/>
      <c r="Z91" s="965"/>
      <c r="AA91" s="964"/>
      <c r="AB91" s="840"/>
      <c r="AC91" s="841"/>
      <c r="AD91" s="842"/>
      <c r="AF91" s="842"/>
      <c r="AJ91" s="763"/>
    </row>
    <row r="92" spans="1:36" ht="6" customHeight="1" x14ac:dyDescent="0.2">
      <c r="A92" s="850">
        <f>IF(SUM(A93:A102)=0,0,1)</f>
        <v>0</v>
      </c>
      <c r="B92" s="5" t="s">
        <v>54</v>
      </c>
      <c r="C92" s="1034"/>
      <c r="D92" s="99"/>
      <c r="E92" s="1102"/>
      <c r="F92" s="814"/>
      <c r="G92" s="171"/>
      <c r="H92" s="171"/>
      <c r="I92" s="171"/>
      <c r="J92" s="604"/>
      <c r="K92" s="30"/>
      <c r="L92" s="32"/>
      <c r="M92" s="32"/>
      <c r="N92" s="1390"/>
      <c r="O92" s="1391"/>
      <c r="P92" s="1320"/>
      <c r="Q92" s="1095"/>
      <c r="R92" s="769"/>
      <c r="S92" s="1046"/>
      <c r="T92" s="954"/>
      <c r="U92" s="1255">
        <f t="shared" si="4"/>
        <v>0</v>
      </c>
      <c r="V92" s="953"/>
      <c r="Y92" s="951"/>
      <c r="Z92" s="965"/>
      <c r="AA92" s="964"/>
      <c r="AB92" s="840"/>
      <c r="AC92" s="841"/>
      <c r="AD92" s="842"/>
      <c r="AF92" s="842"/>
      <c r="AJ92" s="763"/>
    </row>
    <row r="93" spans="1:36" ht="15.75" customHeight="1" x14ac:dyDescent="0.2">
      <c r="A93" s="850">
        <f>IF(SUM(A94:A102)=0,0,1)</f>
        <v>0</v>
      </c>
      <c r="B93" s="5" t="s">
        <v>54</v>
      </c>
      <c r="C93" s="1034"/>
      <c r="D93" s="99"/>
      <c r="E93" s="1125" t="str">
        <f>Prijsonderbouwing!B112</f>
        <v>V1-1-X</v>
      </c>
      <c r="F93" s="812" t="str">
        <f>Prijsonderbouwing!D112</f>
        <v>Bijkomende kosten:</v>
      </c>
      <c r="G93" s="119"/>
      <c r="H93" s="116"/>
      <c r="I93" s="119"/>
      <c r="J93" s="529"/>
      <c r="K93" s="30"/>
      <c r="L93" s="8"/>
      <c r="M93" s="32"/>
      <c r="N93" s="1348"/>
      <c r="O93" s="1389"/>
      <c r="P93" s="1320"/>
      <c r="Q93" s="1095"/>
      <c r="R93" s="769"/>
      <c r="S93" s="1046"/>
      <c r="T93" s="954"/>
      <c r="U93" s="1255">
        <f t="shared" si="4"/>
        <v>0</v>
      </c>
      <c r="V93" s="953"/>
      <c r="Y93" s="951"/>
      <c r="Z93" s="965"/>
      <c r="AA93" s="964"/>
      <c r="AB93" s="840"/>
      <c r="AC93" s="841"/>
      <c r="AD93" s="842"/>
      <c r="AF93" s="842"/>
      <c r="AJ93" s="763"/>
    </row>
    <row r="94" spans="1:36" ht="15.75" customHeight="1" x14ac:dyDescent="0.2">
      <c r="A94" s="850">
        <f>IF(K94=0,0,1)</f>
        <v>0</v>
      </c>
      <c r="C94" s="1034"/>
      <c r="D94" s="99"/>
      <c r="E94" s="1102" t="str">
        <f>Prijsonderbouwing!B114</f>
        <v>V1-1-X1</v>
      </c>
      <c r="F94" s="813" t="str">
        <f>Prijsonderbouwing!D114</f>
        <v>Minimum Tarief (van toepassing indien totaal spuit en/of inblaas isoleren lager is dan € 750)</v>
      </c>
      <c r="G94" s="120"/>
      <c r="H94" s="117"/>
      <c r="I94" s="120"/>
      <c r="J94" s="121"/>
      <c r="K94" s="134"/>
      <c r="L94" s="8"/>
      <c r="M94" s="32" t="str">
        <f>Prijsonderbouwing!F114</f>
        <v>won</v>
      </c>
      <c r="N94" s="1348">
        <f>Prijsonderbouwing!O114</f>
        <v>776.24999999999977</v>
      </c>
      <c r="O94" s="1389">
        <f>Prijsonderbouwing!X114</f>
        <v>911.31749999999977</v>
      </c>
      <c r="P94" s="1320">
        <f>O94*K94</f>
        <v>0</v>
      </c>
      <c r="Q94" s="1095"/>
      <c r="R94" s="769"/>
      <c r="S94" s="1046"/>
      <c r="T94" s="954"/>
      <c r="U94" s="1255">
        <f t="shared" si="4"/>
        <v>0</v>
      </c>
      <c r="V94" s="953"/>
      <c r="Y94" s="951"/>
      <c r="Z94" s="965"/>
      <c r="AA94" s="964"/>
      <c r="AB94" s="840"/>
      <c r="AC94" s="841"/>
      <c r="AD94" s="842"/>
      <c r="AF94" s="842"/>
      <c r="AJ94" s="763"/>
    </row>
    <row r="95" spans="1:36" ht="15.75" customHeight="1" x14ac:dyDescent="0.2">
      <c r="A95" s="850">
        <f t="shared" ref="A95" si="9">IF(K95=0,0,1)</f>
        <v>0</v>
      </c>
      <c r="C95" s="1034"/>
      <c r="D95" s="99"/>
      <c r="E95" s="1102" t="str">
        <f>Prijsonderbouwing!B116</f>
        <v>V1-1-X2</v>
      </c>
      <c r="F95" s="813" t="str">
        <f>Prijsonderbouwing!D116</f>
        <v>Minimum Tarief timmerwerkzaamheden</v>
      </c>
      <c r="G95" s="120"/>
      <c r="H95" s="117"/>
      <c r="I95" s="120"/>
      <c r="J95" s="121"/>
      <c r="K95" s="134"/>
      <c r="L95" s="8"/>
      <c r="M95" s="32" t="str">
        <f>Prijsonderbouwing!F116</f>
        <v>won</v>
      </c>
      <c r="N95" s="1348">
        <f>Prijsonderbouwing!O116</f>
        <v>155.25</v>
      </c>
      <c r="O95" s="1389">
        <f>Prijsonderbouwing!X116</f>
        <v>182.26349999999999</v>
      </c>
      <c r="P95" s="1320">
        <f t="shared" ref="P95" si="10">O95*K95</f>
        <v>0</v>
      </c>
      <c r="Q95" s="1095"/>
      <c r="R95" s="769"/>
      <c r="S95" s="1046"/>
      <c r="T95" s="954"/>
      <c r="U95" s="954">
        <f t="shared" si="4"/>
        <v>0</v>
      </c>
      <c r="V95" s="953"/>
      <c r="W95" s="954"/>
      <c r="X95" s="952"/>
      <c r="Y95" s="951"/>
      <c r="Z95" s="965"/>
      <c r="AA95" s="964"/>
      <c r="AB95" s="840"/>
      <c r="AC95" s="841"/>
      <c r="AD95" s="842"/>
      <c r="AF95" s="842"/>
      <c r="AJ95" s="763"/>
    </row>
    <row r="96" spans="1:36" ht="15.75" customHeight="1" x14ac:dyDescent="0.2">
      <c r="A96" s="850">
        <f t="shared" ref="A96" si="11">IF(K96=0,0,1)</f>
        <v>0</v>
      </c>
      <c r="C96" s="1034"/>
      <c r="D96" s="99"/>
      <c r="E96" s="1102" t="str">
        <f>Prijsonderbouwing!B118</f>
        <v>V1-1-X3</v>
      </c>
      <c r="F96" s="813" t="str">
        <f>Prijsonderbouwing!D118</f>
        <v>Opname voor begin werkzaamheden</v>
      </c>
      <c r="G96" s="120"/>
      <c r="H96" s="117"/>
      <c r="I96" s="120"/>
      <c r="J96" s="121"/>
      <c r="K96" s="134"/>
      <c r="L96" s="8"/>
      <c r="M96" s="32" t="str">
        <f>Prijsonderbouwing!F118</f>
        <v>won</v>
      </c>
      <c r="N96" s="1348">
        <f>Prijsonderbouwing!O118</f>
        <v>77.625</v>
      </c>
      <c r="O96" s="1389">
        <f>Prijsonderbouwing!X118</f>
        <v>91.131749999999997</v>
      </c>
      <c r="P96" s="1320">
        <f t="shared" ref="P96:P102" si="12">O96*K96</f>
        <v>0</v>
      </c>
      <c r="Q96" s="1095"/>
      <c r="R96" s="769"/>
      <c r="S96" s="1046"/>
      <c r="T96" s="954"/>
      <c r="U96" s="954">
        <f t="shared" si="4"/>
        <v>0</v>
      </c>
      <c r="V96" s="953"/>
      <c r="W96" s="954"/>
      <c r="X96" s="952"/>
      <c r="Y96" s="951"/>
      <c r="Z96" s="965"/>
      <c r="AA96" s="964"/>
      <c r="AB96" s="840"/>
      <c r="AC96" s="841"/>
      <c r="AD96" s="842"/>
      <c r="AF96" s="842"/>
      <c r="AJ96" s="763"/>
    </row>
    <row r="97" spans="1:36" ht="15.75" customHeight="1" x14ac:dyDescent="0.2">
      <c r="A97" s="850">
        <f t="shared" ref="A97:A103" si="13">IF(K97=0,0,1)</f>
        <v>0</v>
      </c>
      <c r="B97" s="5" t="s">
        <v>54</v>
      </c>
      <c r="C97" s="1034"/>
      <c r="D97" s="99"/>
      <c r="E97" s="1102" t="str">
        <f>Prijsonderbouwing!B120</f>
        <v>V1-1-X4</v>
      </c>
      <c r="F97" s="813" t="str">
        <f>Prijsonderbouwing!D120</f>
        <v>Hoogwerker op-/afbouw/huur in weken</v>
      </c>
      <c r="G97" s="120"/>
      <c r="H97" s="117"/>
      <c r="I97" s="120"/>
      <c r="J97" s="121"/>
      <c r="K97" s="134"/>
      <c r="L97" s="8"/>
      <c r="M97" s="32" t="str">
        <f>Prijsonderbouwing!F120</f>
        <v>wk</v>
      </c>
      <c r="N97" s="1348">
        <f>Prijsonderbouwing!O120</f>
        <v>569.25444014999994</v>
      </c>
      <c r="O97" s="1389">
        <f>Prijsonderbouwing!X120</f>
        <v>688.79787258149986</v>
      </c>
      <c r="P97" s="1320">
        <f t="shared" si="12"/>
        <v>0</v>
      </c>
      <c r="Q97" s="1095"/>
      <c r="R97" s="769"/>
      <c r="S97" s="1046"/>
      <c r="T97" s="954"/>
      <c r="U97" s="954">
        <f t="shared" si="4"/>
        <v>0</v>
      </c>
      <c r="V97" s="953"/>
      <c r="W97" s="954"/>
      <c r="X97" s="952"/>
      <c r="Y97" s="951"/>
      <c r="Z97" s="965"/>
      <c r="AA97" s="964"/>
      <c r="AB97" s="840"/>
      <c r="AC97" s="841"/>
      <c r="AD97" s="842"/>
      <c r="AF97" s="842"/>
      <c r="AJ97" s="763"/>
    </row>
    <row r="98" spans="1:36" ht="15.75" customHeight="1" x14ac:dyDescent="0.2">
      <c r="A98" s="850">
        <f t="shared" si="13"/>
        <v>0</v>
      </c>
      <c r="B98" s="5" t="s">
        <v>54</v>
      </c>
      <c r="C98" s="1034"/>
      <c r="D98" s="99"/>
      <c r="E98" s="1102" t="str">
        <f>Prijsonderbouwing!B122</f>
        <v>V1-1-X5</v>
      </c>
      <c r="F98" s="813" t="str">
        <f>Prijsonderbouwing!D122</f>
        <v>Knip-/snijvoegherstel boorgaten</v>
      </c>
      <c r="G98" s="120"/>
      <c r="H98" s="117"/>
      <c r="I98" s="120"/>
      <c r="J98" s="121"/>
      <c r="K98" s="134"/>
      <c r="L98" s="8"/>
      <c r="M98" s="32" t="str">
        <f>Prijsonderbouwing!F122</f>
        <v>m²</v>
      </c>
      <c r="N98" s="1348">
        <f>Prijsonderbouwing!O122</f>
        <v>7.7624999999999993</v>
      </c>
      <c r="O98" s="1389">
        <f>Prijsonderbouwing!X122</f>
        <v>9.1131749999999982</v>
      </c>
      <c r="P98" s="1320">
        <f t="shared" si="12"/>
        <v>0</v>
      </c>
      <c r="Q98" s="1095"/>
      <c r="R98" s="769"/>
      <c r="S98" s="1046"/>
      <c r="T98" s="954"/>
      <c r="U98" s="954">
        <f t="shared" si="4"/>
        <v>0</v>
      </c>
      <c r="V98" s="953"/>
      <c r="W98" s="954"/>
      <c r="X98" s="952"/>
      <c r="Y98" s="951"/>
      <c r="Z98" s="965"/>
      <c r="AA98" s="964"/>
      <c r="AB98" s="840"/>
      <c r="AC98" s="841"/>
      <c r="AD98" s="842"/>
      <c r="AF98" s="842"/>
      <c r="AJ98" s="763"/>
    </row>
    <row r="99" spans="1:36" ht="15.75" customHeight="1" x14ac:dyDescent="0.2">
      <c r="A99" s="850">
        <f t="shared" si="13"/>
        <v>0</v>
      </c>
      <c r="B99" s="5" t="s">
        <v>54</v>
      </c>
      <c r="C99" s="1034"/>
      <c r="D99" s="99"/>
      <c r="E99" s="1102" t="str">
        <f>Prijsonderbouwing!B124</f>
        <v>V1-1-X6</v>
      </c>
      <c r="F99" s="813" t="str">
        <f>Prijsonderbouwing!D124</f>
        <v>Rolsteiger bij smalle doorgang woning</v>
      </c>
      <c r="G99" s="120"/>
      <c r="H99" s="117"/>
      <c r="I99" s="120"/>
      <c r="J99" s="121"/>
      <c r="K99" s="134"/>
      <c r="L99" s="8"/>
      <c r="M99" s="32" t="str">
        <f>Prijsonderbouwing!F124</f>
        <v>won</v>
      </c>
      <c r="N99" s="1348">
        <f>Prijsonderbouwing!O124</f>
        <v>155.25</v>
      </c>
      <c r="O99" s="1389">
        <f>Prijsonderbouwing!X124</f>
        <v>182.26349999999999</v>
      </c>
      <c r="P99" s="1320">
        <f t="shared" si="12"/>
        <v>0</v>
      </c>
      <c r="Q99" s="1095"/>
      <c r="R99" s="769"/>
      <c r="S99" s="1046"/>
      <c r="T99" s="954"/>
      <c r="U99" s="954">
        <f t="shared" si="4"/>
        <v>0</v>
      </c>
      <c r="V99" s="953"/>
      <c r="W99" s="954"/>
      <c r="X99" s="952"/>
      <c r="Y99" s="951"/>
      <c r="Z99" s="965"/>
      <c r="AA99" s="964"/>
      <c r="AB99" s="840"/>
      <c r="AC99" s="841"/>
      <c r="AD99" s="842"/>
      <c r="AF99" s="842"/>
      <c r="AJ99" s="763"/>
    </row>
    <row r="100" spans="1:36" ht="15.75" customHeight="1" x14ac:dyDescent="0.2">
      <c r="A100" s="850">
        <f t="shared" si="13"/>
        <v>0</v>
      </c>
      <c r="B100" s="5" t="s">
        <v>54</v>
      </c>
      <c r="C100" s="1034"/>
      <c r="D100" s="99"/>
      <c r="E100" s="1102" t="str">
        <f>Prijsonderbouwing!B126</f>
        <v>V1-1-X7</v>
      </c>
      <c r="F100" s="813" t="str">
        <f>Prijsonderbouwing!D126</f>
        <v>Spouw richting dak dichtmaken van binnenuit</v>
      </c>
      <c r="G100" s="120"/>
      <c r="H100" s="117"/>
      <c r="I100" s="120"/>
      <c r="J100" s="121"/>
      <c r="K100" s="134"/>
      <c r="L100" s="8"/>
      <c r="M100" s="32" t="str">
        <f>Prijsonderbouwing!F126</f>
        <v>won</v>
      </c>
      <c r="N100" s="1348">
        <f>Prijsonderbouwing!O126</f>
        <v>77.625</v>
      </c>
      <c r="O100" s="1389">
        <f>Prijsonderbouwing!X126</f>
        <v>91.131749999999997</v>
      </c>
      <c r="P100" s="1320">
        <f t="shared" si="12"/>
        <v>0</v>
      </c>
      <c r="Q100" s="1095"/>
      <c r="R100" s="769"/>
      <c r="S100" s="1046"/>
      <c r="T100" s="954"/>
      <c r="U100" s="954">
        <f t="shared" si="4"/>
        <v>0</v>
      </c>
      <c r="V100" s="953"/>
      <c r="W100" s="954"/>
      <c r="X100" s="952"/>
      <c r="Y100" s="951"/>
      <c r="Z100" s="965"/>
      <c r="AA100" s="964"/>
      <c r="AB100" s="840"/>
      <c r="AC100" s="841"/>
      <c r="AD100" s="842"/>
      <c r="AF100" s="842"/>
      <c r="AJ100" s="763"/>
    </row>
    <row r="101" spans="1:36" ht="15.75" customHeight="1" x14ac:dyDescent="0.2">
      <c r="A101" s="850">
        <f t="shared" ref="A101" si="14">IF(K101=0,0,1)</f>
        <v>0</v>
      </c>
      <c r="B101" s="5" t="s">
        <v>54</v>
      </c>
      <c r="C101" s="1034"/>
      <c r="D101" s="99"/>
      <c r="E101" s="1102" t="str">
        <f>Prijsonderbouwing!B128</f>
        <v>V1-1-X8</v>
      </c>
      <c r="F101" s="813" t="str">
        <f>Prijsonderbouwing!D128</f>
        <v>Spouw richting dak dichtmaken van buitenaf via dakpannen excl. hoogwerker</v>
      </c>
      <c r="G101" s="120"/>
      <c r="H101" s="117"/>
      <c r="I101" s="120"/>
      <c r="J101" s="121"/>
      <c r="K101" s="134"/>
      <c r="L101" s="8"/>
      <c r="M101" s="32" t="str">
        <f>Prijsonderbouwing!F128</f>
        <v>won</v>
      </c>
      <c r="N101" s="1348">
        <f>Prijsonderbouwing!O128</f>
        <v>181.125</v>
      </c>
      <c r="O101" s="1389">
        <f>Prijsonderbouwing!X128</f>
        <v>212.64075</v>
      </c>
      <c r="P101" s="1320">
        <f t="shared" si="12"/>
        <v>0</v>
      </c>
      <c r="Q101" s="1095"/>
      <c r="R101" s="769"/>
      <c r="S101" s="1046"/>
      <c r="T101" s="954"/>
      <c r="U101" s="954">
        <f t="shared" si="4"/>
        <v>0</v>
      </c>
      <c r="V101" s="966"/>
      <c r="W101" s="954"/>
      <c r="X101" s="952"/>
      <c r="Y101" s="951"/>
      <c r="Z101" s="965"/>
      <c r="AA101" s="964"/>
      <c r="AB101" s="840"/>
      <c r="AC101" s="841"/>
      <c r="AD101" s="842"/>
      <c r="AF101" s="842"/>
      <c r="AJ101" s="763"/>
    </row>
    <row r="102" spans="1:36" ht="15.75" customHeight="1" x14ac:dyDescent="0.2">
      <c r="A102" s="850">
        <f t="shared" si="13"/>
        <v>0</v>
      </c>
      <c r="B102" s="5" t="s">
        <v>54</v>
      </c>
      <c r="C102" s="1034"/>
      <c r="D102" s="99"/>
      <c r="E102" s="1102" t="str">
        <f>Prijsonderbouwing!B130</f>
        <v>V1-1-X9</v>
      </c>
      <c r="F102" s="813" t="str">
        <f>Prijsonderbouwing!D130</f>
        <v>Spouwafscheiders</v>
      </c>
      <c r="G102" s="120"/>
      <c r="H102" s="117"/>
      <c r="I102" s="120"/>
      <c r="J102" s="121"/>
      <c r="K102" s="134"/>
      <c r="L102" s="8"/>
      <c r="M102" s="32" t="str">
        <f>Prijsonderbouwing!F130</f>
        <v>m¹</v>
      </c>
      <c r="N102" s="1348">
        <f>Prijsonderbouwing!O130</f>
        <v>8.2799999999999994</v>
      </c>
      <c r="O102" s="1389">
        <f>Prijsonderbouwing!X130</f>
        <v>9.72072</v>
      </c>
      <c r="P102" s="1320">
        <f t="shared" si="12"/>
        <v>0</v>
      </c>
      <c r="Q102" s="1095"/>
      <c r="R102" s="769"/>
      <c r="S102" s="1046"/>
      <c r="T102" s="954"/>
      <c r="U102" s="954">
        <f t="shared" si="4"/>
        <v>0</v>
      </c>
      <c r="V102" s="953"/>
      <c r="W102" s="954"/>
      <c r="X102" s="952"/>
      <c r="Y102" s="951"/>
      <c r="Z102" s="965"/>
      <c r="AA102" s="964"/>
      <c r="AB102" s="840"/>
      <c r="AC102" s="841"/>
      <c r="AD102" s="842"/>
      <c r="AF102" s="842"/>
      <c r="AJ102" s="763"/>
    </row>
    <row r="103" spans="1:36" ht="15.75" customHeight="1" x14ac:dyDescent="0.2">
      <c r="A103" s="850">
        <f t="shared" si="13"/>
        <v>0</v>
      </c>
      <c r="B103" s="5" t="s">
        <v>54</v>
      </c>
      <c r="C103" s="1034"/>
      <c r="D103" s="99"/>
      <c r="E103" s="1102" t="str">
        <f>Prijsonderbouwing!B132</f>
        <v>V1-1-X10</v>
      </c>
      <c r="F103" s="813" t="str">
        <f>Prijsonderbouwing!D132</f>
        <v xml:space="preserve">Ventilatiekokers min. 1 st/12m² BVO  incl. boorwerk </v>
      </c>
      <c r="G103" s="120"/>
      <c r="H103" s="117"/>
      <c r="I103" s="120"/>
      <c r="J103" s="121"/>
      <c r="K103" s="134"/>
      <c r="L103" s="8"/>
      <c r="M103" s="32" t="str">
        <f>Prijsonderbouwing!F132</f>
        <v>st</v>
      </c>
      <c r="N103" s="1348">
        <f>Prijsonderbouwing!O132</f>
        <v>33.637499999999996</v>
      </c>
      <c r="O103" s="1389">
        <f>Prijsonderbouwing!X132</f>
        <v>39.490424999999995</v>
      </c>
      <c r="P103" s="1320">
        <f t="shared" ref="P103:P104" si="15">O103*K103</f>
        <v>0</v>
      </c>
      <c r="Q103" s="1095"/>
      <c r="R103" s="769"/>
      <c r="S103" s="1046"/>
      <c r="T103" s="954"/>
      <c r="U103" s="954">
        <f t="shared" si="4"/>
        <v>0</v>
      </c>
      <c r="V103" s="953"/>
      <c r="W103" s="954"/>
      <c r="X103" s="952"/>
      <c r="Y103" s="951"/>
      <c r="Z103" s="965"/>
      <c r="AA103" s="964"/>
      <c r="AB103" s="840"/>
      <c r="AC103" s="841"/>
      <c r="AD103" s="842"/>
      <c r="AF103" s="842"/>
      <c r="AJ103" s="763"/>
    </row>
    <row r="104" spans="1:36" ht="15.75" customHeight="1" x14ac:dyDescent="0.2">
      <c r="A104" s="850">
        <f t="shared" ref="A104" si="16">IF(K104=0,0,1)</f>
        <v>0</v>
      </c>
      <c r="B104" s="5" t="s">
        <v>54</v>
      </c>
      <c r="C104" s="1034"/>
      <c r="D104" s="99"/>
      <c r="E104" s="1102" t="str">
        <f>Prijsonderbouwing!B134</f>
        <v>V1-1-X11</v>
      </c>
      <c r="F104" s="813" t="str">
        <f>Prijsonderbouwing!D134</f>
        <v>Koekoekrooster incl. boorwerk</v>
      </c>
      <c r="G104" s="120"/>
      <c r="H104" s="117"/>
      <c r="I104" s="120"/>
      <c r="J104" s="121"/>
      <c r="K104" s="134"/>
      <c r="L104" s="8"/>
      <c r="M104" s="32" t="str">
        <f>Prijsonderbouwing!F134</f>
        <v>st</v>
      </c>
      <c r="N104" s="1348">
        <f>Prijsonderbouwing!O134</f>
        <v>113.85</v>
      </c>
      <c r="O104" s="1389">
        <f>Prijsonderbouwing!X134</f>
        <v>133.65989999999999</v>
      </c>
      <c r="P104" s="1320">
        <f t="shared" si="15"/>
        <v>0</v>
      </c>
      <c r="Q104" s="1095"/>
      <c r="R104" s="769"/>
      <c r="S104" s="1046"/>
      <c r="T104" s="954"/>
      <c r="U104" s="954">
        <f t="shared" si="4"/>
        <v>0</v>
      </c>
      <c r="V104" s="953"/>
      <c r="W104" s="954"/>
      <c r="X104" s="952"/>
      <c r="Y104" s="951"/>
      <c r="Z104" s="965"/>
      <c r="AA104" s="964"/>
      <c r="AB104" s="840"/>
      <c r="AC104" s="841"/>
      <c r="AD104" s="842"/>
      <c r="AF104" s="842"/>
      <c r="AJ104" s="763"/>
    </row>
    <row r="105" spans="1:36" ht="6" customHeight="1" x14ac:dyDescent="0.2">
      <c r="A105" s="850">
        <f>A106</f>
        <v>0</v>
      </c>
      <c r="B105" s="5" t="s">
        <v>54</v>
      </c>
      <c r="C105" s="1447"/>
      <c r="D105" s="99"/>
      <c r="E105" s="1102"/>
      <c r="F105" s="814"/>
      <c r="G105" s="171"/>
      <c r="H105" s="171"/>
      <c r="I105" s="171"/>
      <c r="J105" s="604"/>
      <c r="K105" s="30"/>
      <c r="L105" s="32"/>
      <c r="M105" s="32"/>
      <c r="N105" s="1390"/>
      <c r="O105" s="1391"/>
      <c r="P105" s="1320"/>
      <c r="Q105" s="1095"/>
      <c r="R105" s="769"/>
      <c r="S105" s="1046"/>
      <c r="T105" s="954"/>
      <c r="U105" s="1255">
        <f t="shared" ref="U105:U106" si="17">K105*N105</f>
        <v>0</v>
      </c>
      <c r="V105" s="953"/>
      <c r="Y105" s="951"/>
      <c r="Z105" s="965"/>
      <c r="AA105" s="964"/>
      <c r="AB105" s="840"/>
      <c r="AC105" s="841"/>
      <c r="AD105" s="842"/>
      <c r="AF105" s="842"/>
      <c r="AJ105" s="763"/>
    </row>
    <row r="106" spans="1:36" ht="15.75" customHeight="1" x14ac:dyDescent="0.2">
      <c r="A106" s="850">
        <f>IF(SUM(A107:A109)=0,0,1)</f>
        <v>0</v>
      </c>
      <c r="B106" s="5" t="s">
        <v>54</v>
      </c>
      <c r="C106" s="1448" t="s">
        <v>2056</v>
      </c>
      <c r="D106" s="99"/>
      <c r="E106" s="1125"/>
      <c r="F106" s="812" t="s">
        <v>2057</v>
      </c>
      <c r="G106" s="119"/>
      <c r="H106" s="116"/>
      <c r="I106" s="119"/>
      <c r="J106" s="529"/>
      <c r="K106" s="30"/>
      <c r="L106" s="8"/>
      <c r="M106" s="32"/>
      <c r="N106" s="1348"/>
      <c r="O106" s="1389"/>
      <c r="P106" s="1320"/>
      <c r="Q106" s="1095"/>
      <c r="R106" s="769"/>
      <c r="S106" s="1046"/>
      <c r="T106" s="954"/>
      <c r="U106" s="1255">
        <f t="shared" si="17"/>
        <v>0</v>
      </c>
      <c r="V106" s="953"/>
      <c r="Y106" s="951"/>
      <c r="Z106" s="965"/>
      <c r="AA106" s="964" t="s">
        <v>2060</v>
      </c>
      <c r="AB106" s="840"/>
      <c r="AC106" s="841"/>
      <c r="AD106" s="842"/>
      <c r="AF106" s="842"/>
      <c r="AJ106" s="763"/>
    </row>
    <row r="107" spans="1:36" ht="15.75" customHeight="1" x14ac:dyDescent="0.2">
      <c r="A107" s="850">
        <f t="shared" ref="A107:A113" si="18">IF(K107=0,0,1)</f>
        <v>0</v>
      </c>
      <c r="B107" s="5" t="s">
        <v>54</v>
      </c>
      <c r="C107" s="1448"/>
      <c r="D107" s="99"/>
      <c r="E107" s="1449" t="str">
        <f>Prijsonderbouwing!B136</f>
        <v>V1-1-X12</v>
      </c>
      <c r="F107" s="1450" t="str">
        <f>Prijsonderbouwing!D136</f>
        <v>Natuurvrij maken bij spouwisolatie     {vervallen}  zie X13 X14</v>
      </c>
      <c r="G107" s="120"/>
      <c r="H107" s="120"/>
      <c r="I107" s="120"/>
      <c r="J107" s="121"/>
      <c r="K107" s="32"/>
      <c r="L107" s="32"/>
      <c r="M107" s="32"/>
      <c r="N107" s="1348"/>
      <c r="O107" s="1389"/>
      <c r="P107" s="1320"/>
      <c r="Q107" s="1095"/>
      <c r="R107" s="769"/>
      <c r="S107" s="1046"/>
      <c r="T107" s="954"/>
      <c r="U107" s="954">
        <f t="shared" si="4"/>
        <v>0</v>
      </c>
      <c r="V107" s="953"/>
      <c r="W107" s="954"/>
      <c r="X107" s="952"/>
      <c r="Y107" s="951"/>
      <c r="Z107" s="965"/>
      <c r="AA107" s="964"/>
      <c r="AB107" s="840"/>
      <c r="AC107" s="841"/>
      <c r="AD107" s="842"/>
      <c r="AF107" s="842"/>
      <c r="AJ107" s="763"/>
    </row>
    <row r="108" spans="1:36" ht="15.75" customHeight="1" x14ac:dyDescent="0.2">
      <c r="A108" s="850">
        <f t="shared" si="18"/>
        <v>0</v>
      </c>
      <c r="B108" s="5" t="s">
        <v>54</v>
      </c>
      <c r="C108" s="1448" t="s">
        <v>2056</v>
      </c>
      <c r="D108" s="99"/>
      <c r="E108" s="1102" t="str">
        <f>Prijsonderbouwing!B138</f>
        <v>V1-1-X13</v>
      </c>
      <c r="F108" s="813" t="str">
        <f>Prijsonderbouwing!D138</f>
        <v xml:space="preserve">Natuurvrij maken tussen- of rijwoning </v>
      </c>
      <c r="G108" s="120"/>
      <c r="H108" s="117"/>
      <c r="I108" s="120"/>
      <c r="J108" s="121"/>
      <c r="K108" s="134"/>
      <c r="L108" s="8"/>
      <c r="M108" s="32" t="str">
        <f>Prijsonderbouwing!F138</f>
        <v>won</v>
      </c>
      <c r="N108" s="1348">
        <f>Prijsonderbouwing!O138</f>
        <v>371.04</v>
      </c>
      <c r="O108" s="1389">
        <f>Prijsonderbouwing!X138</f>
        <v>435.60095999999999</v>
      </c>
      <c r="P108" s="1320">
        <f t="shared" ref="P108:P113" si="19">O108*K108</f>
        <v>0</v>
      </c>
      <c r="Q108" s="1095"/>
      <c r="R108" s="769"/>
      <c r="S108" s="1046"/>
      <c r="T108" s="954"/>
      <c r="U108" s="954">
        <f t="shared" ref="U108:U116" si="20">K108*N108</f>
        <v>0</v>
      </c>
      <c r="V108" s="966"/>
      <c r="W108" s="954"/>
      <c r="X108" s="952"/>
      <c r="Y108" s="951"/>
      <c r="Z108" s="965"/>
      <c r="AA108" s="964" t="s">
        <v>2060</v>
      </c>
      <c r="AB108" s="840"/>
      <c r="AC108" s="841"/>
      <c r="AD108" s="842"/>
      <c r="AF108" s="842"/>
      <c r="AJ108" s="763"/>
    </row>
    <row r="109" spans="1:36" ht="15.75" customHeight="1" x14ac:dyDescent="0.2">
      <c r="A109" s="850">
        <f t="shared" si="18"/>
        <v>0</v>
      </c>
      <c r="B109" s="5" t="s">
        <v>54</v>
      </c>
      <c r="C109" s="1448" t="s">
        <v>2056</v>
      </c>
      <c r="D109" s="99"/>
      <c r="E109" s="1102" t="str">
        <f>Prijsonderbouwing!B140</f>
        <v>V1-1-X14</v>
      </c>
      <c r="F109" s="813" t="str">
        <f>Prijsonderbouwing!D140</f>
        <v xml:space="preserve">Natuurvrij maken hoek- of vrijstaande woning </v>
      </c>
      <c r="G109" s="120"/>
      <c r="H109" s="117"/>
      <c r="I109" s="120"/>
      <c r="J109" s="121"/>
      <c r="K109" s="134"/>
      <c r="L109" s="8"/>
      <c r="M109" s="32" t="str">
        <f>Prijsonderbouwing!F140</f>
        <v>won</v>
      </c>
      <c r="N109" s="1348">
        <f>Prijsonderbouwing!O140</f>
        <v>422.56999999999994</v>
      </c>
      <c r="O109" s="1389">
        <f>Prijsonderbouwing!X140</f>
        <v>496.09717999999992</v>
      </c>
      <c r="P109" s="1320">
        <f t="shared" si="19"/>
        <v>0</v>
      </c>
      <c r="Q109" s="1095"/>
      <c r="R109" s="769"/>
      <c r="S109" s="1046"/>
      <c r="T109" s="954"/>
      <c r="U109" s="954">
        <f t="shared" si="20"/>
        <v>0</v>
      </c>
      <c r="V109" s="953"/>
      <c r="W109" s="954"/>
      <c r="X109" s="952"/>
      <c r="Y109" s="951"/>
      <c r="Z109" s="965"/>
      <c r="AA109" s="964" t="s">
        <v>2061</v>
      </c>
      <c r="AB109" s="840"/>
      <c r="AC109" s="841"/>
      <c r="AD109" s="842"/>
      <c r="AF109" s="842"/>
      <c r="AJ109" s="763"/>
    </row>
    <row r="110" spans="1:36" ht="6" customHeight="1" x14ac:dyDescent="0.2">
      <c r="A110" s="850">
        <f>IF(SUM(A111:A124)=0,0,1)</f>
        <v>0</v>
      </c>
      <c r="B110" s="5" t="s">
        <v>54</v>
      </c>
      <c r="C110" s="1448"/>
      <c r="D110" s="99"/>
      <c r="E110" s="1102"/>
      <c r="F110" s="814"/>
      <c r="G110" s="171"/>
      <c r="H110" s="171"/>
      <c r="I110" s="171"/>
      <c r="J110" s="604"/>
      <c r="K110" s="30"/>
      <c r="L110" s="32"/>
      <c r="M110" s="32"/>
      <c r="N110" s="1390"/>
      <c r="O110" s="1391"/>
      <c r="P110" s="1320"/>
      <c r="Q110" s="1095"/>
      <c r="R110" s="769"/>
      <c r="S110" s="1046"/>
      <c r="T110" s="954"/>
      <c r="U110" s="1255">
        <f t="shared" si="20"/>
        <v>0</v>
      </c>
      <c r="V110" s="953"/>
      <c r="Y110" s="951"/>
      <c r="Z110" s="965"/>
      <c r="AA110" s="964"/>
      <c r="AB110" s="840"/>
      <c r="AC110" s="841"/>
      <c r="AD110" s="842"/>
      <c r="AF110" s="842"/>
      <c r="AJ110" s="763"/>
    </row>
    <row r="111" spans="1:36" ht="15.75" customHeight="1" x14ac:dyDescent="0.2">
      <c r="A111" s="850">
        <f>IF(SUM(A112:A113)=0,0,1)</f>
        <v>0</v>
      </c>
      <c r="B111" s="5" t="s">
        <v>54</v>
      </c>
      <c r="C111" s="1448" t="s">
        <v>2056</v>
      </c>
      <c r="D111" s="99"/>
      <c r="E111" s="1125"/>
      <c r="F111" s="812" t="s">
        <v>2058</v>
      </c>
      <c r="G111" s="119"/>
      <c r="H111" s="116"/>
      <c r="I111" s="119"/>
      <c r="J111" s="529"/>
      <c r="K111" s="30"/>
      <c r="L111" s="8"/>
      <c r="M111" s="32"/>
      <c r="N111" s="1348"/>
      <c r="O111" s="1389"/>
      <c r="P111" s="1320"/>
      <c r="Q111" s="1095"/>
      <c r="R111" s="769"/>
      <c r="S111" s="1046"/>
      <c r="T111" s="954"/>
      <c r="U111" s="1255">
        <f t="shared" si="20"/>
        <v>0</v>
      </c>
      <c r="V111" s="953"/>
      <c r="Y111" s="951"/>
      <c r="Z111" s="965"/>
      <c r="AA111" s="964" t="s">
        <v>2062</v>
      </c>
      <c r="AB111" s="840"/>
      <c r="AC111" s="841"/>
      <c r="AD111" s="842"/>
      <c r="AF111" s="842"/>
      <c r="AJ111" s="763"/>
    </row>
    <row r="112" spans="1:36" ht="15.75" customHeight="1" x14ac:dyDescent="0.2">
      <c r="A112" s="850">
        <f t="shared" si="18"/>
        <v>0</v>
      </c>
      <c r="B112" s="5" t="s">
        <v>54</v>
      </c>
      <c r="C112" s="1448" t="s">
        <v>2056</v>
      </c>
      <c r="D112" s="99"/>
      <c r="E112" s="1102" t="str">
        <f>Prijsonderbouwing!B142</f>
        <v>V1-1-X15</v>
      </c>
      <c r="F112" s="813" t="str">
        <f>Prijsonderbouwing!D142</f>
        <v>eDNA sporenonderzoek tussen- of rijwoning</v>
      </c>
      <c r="G112" s="120"/>
      <c r="H112" s="117"/>
      <c r="I112" s="120"/>
      <c r="J112" s="121"/>
      <c r="K112" s="134"/>
      <c r="L112" s="8"/>
      <c r="M112" s="32" t="str">
        <f>Prijsonderbouwing!F142</f>
        <v>won</v>
      </c>
      <c r="N112" s="1348">
        <f>Prijsonderbouwing!O142</f>
        <v>412.26999999999992</v>
      </c>
      <c r="O112" s="1389">
        <f>Prijsonderbouwing!X142</f>
        <v>484.00497999999993</v>
      </c>
      <c r="P112" s="1320">
        <f t="shared" si="19"/>
        <v>0</v>
      </c>
      <c r="Q112" s="1095"/>
      <c r="R112" s="769"/>
      <c r="S112" s="1046"/>
      <c r="T112" s="954"/>
      <c r="U112" s="954">
        <f t="shared" si="20"/>
        <v>0</v>
      </c>
      <c r="V112" s="953"/>
      <c r="W112" s="954"/>
      <c r="X112" s="952"/>
      <c r="Y112" s="951"/>
      <c r="Z112" s="965"/>
      <c r="AA112" s="964" t="s">
        <v>2063</v>
      </c>
      <c r="AB112" s="840"/>
      <c r="AC112" s="841"/>
      <c r="AD112" s="842"/>
      <c r="AF112" s="842"/>
      <c r="AJ112" s="763"/>
    </row>
    <row r="113" spans="1:38" ht="15.75" customHeight="1" x14ac:dyDescent="0.2">
      <c r="A113" s="850">
        <f t="shared" si="18"/>
        <v>0</v>
      </c>
      <c r="B113" s="5" t="s">
        <v>54</v>
      </c>
      <c r="C113" s="1448" t="s">
        <v>2056</v>
      </c>
      <c r="D113" s="99"/>
      <c r="E113" s="1102" t="str">
        <f>Prijsonderbouwing!B144</f>
        <v>V1-1-X16</v>
      </c>
      <c r="F113" s="813" t="str">
        <f>Prijsonderbouwing!D144</f>
        <v>eDNA sporenonderzoek hoek- of vrijstaande woning</v>
      </c>
      <c r="G113" s="120"/>
      <c r="H113" s="117"/>
      <c r="I113" s="120"/>
      <c r="J113" s="121"/>
      <c r="K113" s="134"/>
      <c r="L113" s="8"/>
      <c r="M113" s="32" t="str">
        <f>Prijsonderbouwing!F144</f>
        <v>won</v>
      </c>
      <c r="N113" s="1348">
        <f>Prijsonderbouwing!O144</f>
        <v>412.26999999999992</v>
      </c>
      <c r="O113" s="1389">
        <f>Prijsonderbouwing!X144</f>
        <v>484.00497999999993</v>
      </c>
      <c r="P113" s="1320">
        <f t="shared" si="19"/>
        <v>0</v>
      </c>
      <c r="Q113" s="1095"/>
      <c r="R113" s="769"/>
      <c r="S113" s="1046"/>
      <c r="T113" s="954"/>
      <c r="U113" s="954">
        <f t="shared" si="20"/>
        <v>0</v>
      </c>
      <c r="V113" s="953"/>
      <c r="W113" s="954"/>
      <c r="X113" s="952"/>
      <c r="Y113" s="951"/>
      <c r="Z113" s="965"/>
      <c r="AA113" s="964" t="s">
        <v>2064</v>
      </c>
      <c r="AB113" s="840"/>
      <c r="AC113" s="841"/>
      <c r="AD113" s="842"/>
      <c r="AF113" s="842"/>
      <c r="AJ113" s="763"/>
    </row>
    <row r="114" spans="1:38" ht="6" customHeight="1" x14ac:dyDescent="0.2">
      <c r="A114" s="850">
        <f>IF(SUM(A115:A128)=0,0,1)</f>
        <v>0</v>
      </c>
      <c r="B114" s="5" t="s">
        <v>54</v>
      </c>
      <c r="C114" s="1448"/>
      <c r="D114" s="99"/>
      <c r="E114" s="1102"/>
      <c r="F114" s="814"/>
      <c r="G114" s="171"/>
      <c r="H114" s="171"/>
      <c r="I114" s="171"/>
      <c r="J114" s="604"/>
      <c r="K114" s="30"/>
      <c r="L114" s="32"/>
      <c r="M114" s="32"/>
      <c r="N114" s="1390"/>
      <c r="O114" s="1391"/>
      <c r="P114" s="1320"/>
      <c r="Q114" s="1095"/>
      <c r="R114" s="769"/>
      <c r="S114" s="1046"/>
      <c r="T114" s="954"/>
      <c r="U114" s="1255">
        <f t="shared" ref="U114:U115" si="21">K114*N114</f>
        <v>0</v>
      </c>
      <c r="V114" s="953"/>
      <c r="Y114" s="951"/>
      <c r="Z114" s="965"/>
      <c r="AA114" s="964"/>
      <c r="AB114" s="840"/>
      <c r="AC114" s="841"/>
      <c r="AD114" s="842"/>
      <c r="AF114" s="842"/>
      <c r="AJ114" s="763"/>
    </row>
    <row r="115" spans="1:38" ht="15.75" customHeight="1" x14ac:dyDescent="0.2">
      <c r="A115" s="850">
        <f>IF(SUM(A116:A117)=0,0,1)</f>
        <v>0</v>
      </c>
      <c r="B115" s="5" t="s">
        <v>54</v>
      </c>
      <c r="C115" s="1448" t="s">
        <v>2056</v>
      </c>
      <c r="D115" s="99"/>
      <c r="E115" s="1125"/>
      <c r="F115" s="812" t="s">
        <v>2059</v>
      </c>
      <c r="G115" s="119"/>
      <c r="H115" s="116"/>
      <c r="I115" s="119"/>
      <c r="J115" s="529"/>
      <c r="K115" s="30"/>
      <c r="L115" s="8"/>
      <c r="M115" s="32"/>
      <c r="N115" s="1348"/>
      <c r="O115" s="1389"/>
      <c r="P115" s="1320"/>
      <c r="Q115" s="1095"/>
      <c r="R115" s="769"/>
      <c r="S115" s="1046"/>
      <c r="T115" s="954"/>
      <c r="U115" s="1255">
        <f t="shared" si="21"/>
        <v>0</v>
      </c>
      <c r="V115" s="953"/>
      <c r="Y115" s="951"/>
      <c r="Z115" s="965"/>
      <c r="AA115" s="964" t="s">
        <v>2065</v>
      </c>
      <c r="AB115" s="840"/>
      <c r="AC115" s="841"/>
      <c r="AD115" s="842"/>
      <c r="AF115" s="842"/>
      <c r="AJ115" s="763"/>
    </row>
    <row r="116" spans="1:38" ht="15.75" customHeight="1" x14ac:dyDescent="0.2">
      <c r="A116" s="850">
        <f t="shared" ref="A116" si="22">IF(K116=0,0,1)</f>
        <v>0</v>
      </c>
      <c r="B116" s="5" t="s">
        <v>54</v>
      </c>
      <c r="C116" s="1448" t="s">
        <v>2056</v>
      </c>
      <c r="D116" s="99"/>
      <c r="E116" s="1102" t="str">
        <f>Prijsonderbouwing!B146</f>
        <v>V1-1-X17</v>
      </c>
      <c r="F116" s="813" t="str">
        <f>Prijsonderbouwing!D146</f>
        <v>Alternatieve verblijfplaats (stelpost)</v>
      </c>
      <c r="G116" s="120"/>
      <c r="H116" s="120"/>
      <c r="I116" s="120"/>
      <c r="J116" s="121"/>
      <c r="K116" s="134"/>
      <c r="L116" s="8"/>
      <c r="M116" s="32" t="str">
        <f>Prijsonderbouwing!F146</f>
        <v>pst</v>
      </c>
      <c r="N116" s="1348">
        <f>Prijsonderbouwing!O146</f>
        <v>128.82999999999998</v>
      </c>
      <c r="O116" s="1389">
        <f>Prijsonderbouwing!X146</f>
        <v>151.24641999999997</v>
      </c>
      <c r="P116" s="1320">
        <f t="shared" ref="P116" si="23">O116*K116</f>
        <v>0</v>
      </c>
      <c r="Q116" s="1095"/>
      <c r="R116" s="769"/>
      <c r="S116" s="1046"/>
      <c r="T116" s="954"/>
      <c r="U116" s="954">
        <f t="shared" si="20"/>
        <v>0</v>
      </c>
      <c r="V116" s="953"/>
      <c r="W116" s="954"/>
      <c r="X116" s="952"/>
      <c r="Y116" s="951"/>
      <c r="Z116" s="965"/>
      <c r="AA116" s="964" t="s">
        <v>2066</v>
      </c>
      <c r="AB116" s="840"/>
      <c r="AC116" s="841"/>
      <c r="AD116" s="842"/>
      <c r="AF116" s="842"/>
      <c r="AJ116" s="763"/>
    </row>
    <row r="117" spans="1:38" ht="6" customHeight="1" x14ac:dyDescent="0.2">
      <c r="A117" s="850">
        <f>A118</f>
        <v>0</v>
      </c>
      <c r="B117" s="5" t="s">
        <v>54</v>
      </c>
      <c r="C117" s="1034"/>
      <c r="D117" s="99"/>
      <c r="E117" s="1086"/>
      <c r="F117" s="815"/>
      <c r="G117" s="67"/>
      <c r="H117" s="67"/>
      <c r="I117" s="67"/>
      <c r="J117" s="8"/>
      <c r="K117" s="23"/>
      <c r="L117" s="8"/>
      <c r="M117" s="26"/>
      <c r="N117" s="1382"/>
      <c r="O117" s="1383"/>
      <c r="P117" s="1321"/>
      <c r="Q117" s="1095"/>
      <c r="R117" s="45"/>
      <c r="S117" s="1046"/>
      <c r="T117" s="954"/>
      <c r="U117" s="1255">
        <f t="shared" si="4"/>
        <v>0</v>
      </c>
      <c r="V117" s="953"/>
      <c r="Y117" s="951"/>
      <c r="Z117" s="965"/>
      <c r="AA117" s="964"/>
      <c r="AB117" s="840"/>
      <c r="AC117" s="841"/>
      <c r="AD117" s="842"/>
      <c r="AF117" s="842"/>
      <c r="AJ117" s="763"/>
    </row>
    <row r="118" spans="1:38" s="11" customFormat="1" ht="15.75" customHeight="1" x14ac:dyDescent="0.2">
      <c r="A118" s="850">
        <f>IF(P118=0,0,1)</f>
        <v>0</v>
      </c>
      <c r="B118" s="5" t="s">
        <v>54</v>
      </c>
      <c r="C118" s="1037"/>
      <c r="D118" s="99"/>
      <c r="E118" s="1086"/>
      <c r="F118" s="1086"/>
      <c r="G118" s="1116"/>
      <c r="H118" s="1109"/>
      <c r="I118" s="1109"/>
      <c r="J118" s="1117"/>
      <c r="K118" s="1123" t="str">
        <f>E61</f>
        <v>V1-1</v>
      </c>
      <c r="L118" s="1118"/>
      <c r="M118" s="1124" t="s">
        <v>78</v>
      </c>
      <c r="N118" s="1392"/>
      <c r="O118" s="1393"/>
      <c r="P118" s="1322">
        <f>SUM(P76:P116)</f>
        <v>0</v>
      </c>
      <c r="Q118" s="1095"/>
      <c r="R118" s="70"/>
      <c r="S118" s="1047"/>
      <c r="T118" s="954"/>
      <c r="U118" s="1256">
        <f>SUBTOTAL(9,U76:U117)</f>
        <v>0</v>
      </c>
      <c r="V118" s="953"/>
      <c r="W118" s="1263">
        <f>P118</f>
        <v>0</v>
      </c>
      <c r="X118" s="1263"/>
      <c r="Y118" s="951"/>
      <c r="Z118" s="965"/>
      <c r="AA118" s="964"/>
      <c r="AB118" s="840"/>
      <c r="AC118" s="841"/>
      <c r="AD118" s="842"/>
      <c r="AE118" s="18"/>
      <c r="AF118" s="842"/>
      <c r="AG118" s="453"/>
      <c r="AH118" s="453"/>
      <c r="AI118" s="766"/>
      <c r="AJ118" s="763"/>
      <c r="AK118" s="453"/>
      <c r="AL118" s="453"/>
    </row>
    <row r="119" spans="1:38" ht="9.75" customHeight="1" x14ac:dyDescent="0.2">
      <c r="A119" s="850">
        <f>A120</f>
        <v>0</v>
      </c>
      <c r="B119" s="5" t="s">
        <v>54</v>
      </c>
      <c r="C119" s="1034"/>
      <c r="D119" s="99"/>
      <c r="E119" s="816"/>
      <c r="G119" s="67"/>
      <c r="H119" s="67"/>
      <c r="I119" s="67"/>
      <c r="J119" s="8"/>
      <c r="K119" s="23"/>
      <c r="L119" s="8"/>
      <c r="M119" s="26"/>
      <c r="N119" s="1382"/>
      <c r="O119" s="1383"/>
      <c r="P119" s="1318"/>
      <c r="Q119" s="31"/>
      <c r="R119" s="45"/>
      <c r="S119" s="1046"/>
      <c r="T119" s="954"/>
      <c r="U119" s="1255">
        <f t="shared" si="4"/>
        <v>0</v>
      </c>
      <c r="V119" s="953"/>
      <c r="Y119" s="952"/>
      <c r="Z119" s="965"/>
      <c r="AA119" s="964"/>
      <c r="AB119" s="840"/>
      <c r="AC119" s="841"/>
      <c r="AD119" s="842"/>
      <c r="AF119" s="842"/>
      <c r="AJ119" s="763"/>
    </row>
    <row r="120" spans="1:38" s="11" customFormat="1" ht="21" customHeight="1" x14ac:dyDescent="0.2">
      <c r="A120" s="850">
        <f>A148</f>
        <v>0</v>
      </c>
      <c r="B120" s="5"/>
      <c r="C120" s="1037"/>
      <c r="D120" s="99"/>
      <c r="E120" s="1086" t="s">
        <v>79</v>
      </c>
      <c r="F120" s="1086" t="s">
        <v>80</v>
      </c>
      <c r="G120" s="1108"/>
      <c r="H120" s="1104"/>
      <c r="I120" s="1104"/>
      <c r="J120" s="1109"/>
      <c r="K120" s="1110" t="s">
        <v>1841</v>
      </c>
      <c r="L120" s="1109"/>
      <c r="M120" s="1109" t="s">
        <v>816</v>
      </c>
      <c r="N120" s="1384" t="s">
        <v>1882</v>
      </c>
      <c r="O120" s="1384" t="s">
        <v>1881</v>
      </c>
      <c r="P120" s="1316" t="s">
        <v>68</v>
      </c>
      <c r="Q120" s="1107"/>
      <c r="R120" s="70"/>
      <c r="S120" s="1047"/>
      <c r="T120" s="954"/>
      <c r="U120" s="1255"/>
      <c r="V120" s="953"/>
      <c r="W120" s="1255"/>
      <c r="X120" s="1253"/>
      <c r="Y120" s="952"/>
      <c r="Z120" s="965"/>
      <c r="AA120" s="964"/>
      <c r="AB120" s="840"/>
      <c r="AC120" s="841"/>
      <c r="AD120" s="842"/>
      <c r="AE120" s="18"/>
      <c r="AF120" s="842"/>
      <c r="AI120" s="767"/>
      <c r="AJ120" s="763"/>
    </row>
    <row r="121" spans="1:38" ht="6" customHeight="1" x14ac:dyDescent="0.2">
      <c r="A121" s="850">
        <f>A120</f>
        <v>0</v>
      </c>
      <c r="C121" s="1034"/>
      <c r="D121" s="99"/>
      <c r="E121" s="1102"/>
      <c r="F121" s="815"/>
      <c r="G121" s="110"/>
      <c r="H121" s="71"/>
      <c r="I121" s="71"/>
      <c r="J121" s="71"/>
      <c r="K121" s="72"/>
      <c r="L121" s="7"/>
      <c r="M121" s="73"/>
      <c r="N121" s="1371"/>
      <c r="O121" s="1372"/>
      <c r="P121" s="1310"/>
      <c r="Q121" s="1095"/>
      <c r="R121" s="45"/>
      <c r="S121" s="1044"/>
      <c r="T121" s="954"/>
      <c r="U121" s="1255">
        <f t="shared" si="4"/>
        <v>0</v>
      </c>
      <c r="V121" s="953"/>
      <c r="Y121" s="952"/>
      <c r="Z121" s="965"/>
      <c r="AA121" s="964"/>
      <c r="AB121" s="840"/>
      <c r="AC121" s="841"/>
      <c r="AD121" s="842"/>
      <c r="AF121" s="842"/>
      <c r="AJ121" s="763"/>
      <c r="AL121" s="4"/>
    </row>
    <row r="122" spans="1:38" ht="15.75" customHeight="1" x14ac:dyDescent="0.2">
      <c r="A122" s="850">
        <f>A148</f>
        <v>0</v>
      </c>
      <c r="B122" s="5" t="s">
        <v>54</v>
      </c>
      <c r="C122" s="1034"/>
      <c r="D122" s="99"/>
      <c r="E122" s="1102"/>
      <c r="F122" s="817" t="s">
        <v>1694</v>
      </c>
      <c r="G122" s="116"/>
      <c r="H122" s="119"/>
      <c r="I122" s="72"/>
      <c r="J122" s="72"/>
      <c r="K122" s="72"/>
      <c r="L122" s="7"/>
      <c r="M122" s="73"/>
      <c r="N122" s="1371"/>
      <c r="O122" s="1372"/>
      <c r="P122" s="1313"/>
      <c r="Q122" s="1095"/>
      <c r="R122" s="45"/>
      <c r="S122" s="1044"/>
      <c r="T122" s="954"/>
      <c r="U122" s="1255">
        <f t="shared" si="4"/>
        <v>0</v>
      </c>
      <c r="V122" s="953"/>
      <c r="Y122" s="952"/>
      <c r="Z122" s="965"/>
      <c r="AA122" s="964"/>
      <c r="AB122" s="840"/>
      <c r="AC122" s="841"/>
      <c r="AD122" s="842"/>
      <c r="AF122" s="842"/>
      <c r="AJ122" s="763"/>
      <c r="AL122" s="4"/>
    </row>
    <row r="123" spans="1:38" ht="15.75" customHeight="1" x14ac:dyDescent="0.2">
      <c r="A123" s="850">
        <f>A122</f>
        <v>0</v>
      </c>
      <c r="B123" s="5" t="s">
        <v>54</v>
      </c>
      <c r="C123" s="1034"/>
      <c r="D123" s="99"/>
      <c r="E123" s="1102"/>
      <c r="F123" s="810" t="s">
        <v>1693</v>
      </c>
      <c r="G123" s="117"/>
      <c r="H123" s="119"/>
      <c r="I123" s="146"/>
      <c r="J123" s="146"/>
      <c r="K123" s="146"/>
      <c r="L123" s="10"/>
      <c r="M123" s="10"/>
      <c r="N123" s="1379"/>
      <c r="O123" s="1317"/>
      <c r="P123" s="1313"/>
      <c r="Q123" s="1095"/>
      <c r="R123" s="45"/>
      <c r="S123" s="1046"/>
      <c r="T123" s="954"/>
      <c r="U123" s="1255">
        <f t="shared" si="4"/>
        <v>0</v>
      </c>
      <c r="V123" s="953"/>
      <c r="Y123" s="952"/>
      <c r="Z123" s="965"/>
      <c r="AA123" s="964"/>
      <c r="AB123" s="840"/>
      <c r="AC123" s="841"/>
      <c r="AD123" s="842"/>
      <c r="AF123" s="842"/>
      <c r="AJ123" s="763"/>
      <c r="AL123" s="4"/>
    </row>
    <row r="124" spans="1:38" ht="6" customHeight="1" x14ac:dyDescent="0.2">
      <c r="A124" s="850">
        <f>A123</f>
        <v>0</v>
      </c>
      <c r="B124" s="5" t="s">
        <v>54</v>
      </c>
      <c r="C124" s="1034"/>
      <c r="D124" s="99"/>
      <c r="E124" s="1102"/>
      <c r="F124" s="814"/>
      <c r="G124" s="171"/>
      <c r="H124" s="171"/>
      <c r="I124" s="23"/>
      <c r="J124" s="23"/>
      <c r="K124" s="23"/>
      <c r="L124" s="8"/>
      <c r="M124" s="26"/>
      <c r="N124" s="1382"/>
      <c r="O124" s="1383"/>
      <c r="P124" s="1321"/>
      <c r="Q124" s="1095"/>
      <c r="R124" s="45"/>
      <c r="S124" s="1046"/>
      <c r="T124" s="954"/>
      <c r="U124" s="1255">
        <f t="shared" si="4"/>
        <v>0</v>
      </c>
      <c r="V124" s="953"/>
      <c r="Y124" s="952"/>
      <c r="Z124" s="965"/>
      <c r="AA124" s="964"/>
      <c r="AB124" s="840"/>
      <c r="AC124" s="841"/>
      <c r="AD124" s="842"/>
      <c r="AF124" s="842"/>
      <c r="AJ124" s="763"/>
      <c r="AL124" s="4"/>
    </row>
    <row r="125" spans="1:38" ht="15.75" customHeight="1" x14ac:dyDescent="0.2">
      <c r="A125" s="850">
        <f>IF(SUM(A126)=0,0,1)</f>
        <v>0</v>
      </c>
      <c r="B125" s="5" t="s">
        <v>54</v>
      </c>
      <c r="C125" s="1034"/>
      <c r="D125" s="99"/>
      <c r="E125" s="1125" t="s">
        <v>136</v>
      </c>
      <c r="F125" s="812" t="s">
        <v>1598</v>
      </c>
      <c r="G125" s="119"/>
      <c r="H125" s="116"/>
      <c r="I125" s="528"/>
      <c r="J125" s="502"/>
      <c r="K125" s="520"/>
      <c r="L125" s="8"/>
      <c r="M125" s="32"/>
      <c r="N125" s="1348"/>
      <c r="O125" s="1389"/>
      <c r="P125" s="1320"/>
      <c r="Q125" s="1095"/>
      <c r="R125" s="45"/>
      <c r="S125" s="1046"/>
      <c r="T125" s="954"/>
      <c r="U125" s="1255">
        <f t="shared" si="4"/>
        <v>0</v>
      </c>
      <c r="V125" s="953"/>
      <c r="Y125" s="951"/>
      <c r="Z125" s="965"/>
      <c r="AA125" s="964"/>
      <c r="AB125" s="840"/>
      <c r="AC125" s="841"/>
      <c r="AD125" s="842"/>
      <c r="AF125" s="842"/>
      <c r="AJ125" s="763"/>
    </row>
    <row r="126" spans="1:38" ht="15.75" customHeight="1" x14ac:dyDescent="0.2">
      <c r="A126" s="850">
        <f t="shared" ref="A126:A138" si="24">IF(K126=0,0,1)</f>
        <v>0</v>
      </c>
      <c r="C126" s="1034"/>
      <c r="D126" s="99"/>
      <c r="E126" s="1102" t="str">
        <f>Prijsonderbouwing!B149</f>
        <v>V1-2-A1</v>
      </c>
      <c r="F126" s="818" t="str">
        <f>Prijsonderbouwing!D149</f>
        <v>Gevelbekleding onderhoudsarme rabatgevelbekleding met isolatie EPS 170 mm  Rc 4.70 m².K/W</v>
      </c>
      <c r="G126" s="116"/>
      <c r="H126" s="116"/>
      <c r="I126" s="500"/>
      <c r="J126" s="500"/>
      <c r="K126" s="134"/>
      <c r="L126" s="8"/>
      <c r="M126" s="32" t="str">
        <f>Prijsonderbouwing!F149</f>
        <v>m²</v>
      </c>
      <c r="N126" s="1348">
        <f>Prijsonderbouwing!O149</f>
        <v>252.0651058677108</v>
      </c>
      <c r="O126" s="1389">
        <f>Prijsonderbouwing!X149</f>
        <v>288.03319228017108</v>
      </c>
      <c r="P126" s="1320">
        <f>O126*K126</f>
        <v>0</v>
      </c>
      <c r="Q126" s="1095"/>
      <c r="R126" s="45"/>
      <c r="S126" s="1046"/>
      <c r="T126" s="954"/>
      <c r="U126" s="1255">
        <f>K126*N126</f>
        <v>0</v>
      </c>
      <c r="V126" s="953"/>
      <c r="Y126" s="951"/>
      <c r="Z126" s="965"/>
      <c r="AA126" s="964"/>
      <c r="AB126" s="840"/>
      <c r="AC126" s="841"/>
      <c r="AD126" s="842"/>
      <c r="AF126" s="842"/>
      <c r="AJ126" s="763"/>
      <c r="AL126" s="4"/>
    </row>
    <row r="127" spans="1:38" ht="6" customHeight="1" x14ac:dyDescent="0.2">
      <c r="A127" s="850">
        <f>A126</f>
        <v>0</v>
      </c>
      <c r="C127" s="1034"/>
      <c r="D127" s="99"/>
      <c r="E127" s="1102"/>
      <c r="F127" s="814"/>
      <c r="G127" s="601"/>
      <c r="H127" s="601"/>
      <c r="I127" s="602"/>
      <c r="J127" s="603"/>
      <c r="K127" s="140"/>
      <c r="L127" s="50"/>
      <c r="M127" s="50"/>
      <c r="N127" s="1390"/>
      <c r="O127" s="1389"/>
      <c r="P127" s="1320"/>
      <c r="Q127" s="1095"/>
      <c r="R127" s="45"/>
      <c r="S127" s="1046"/>
      <c r="T127" s="954"/>
      <c r="U127" s="1255">
        <f t="shared" si="4"/>
        <v>0</v>
      </c>
      <c r="V127" s="953"/>
      <c r="Y127" s="951"/>
      <c r="Z127" s="965"/>
      <c r="AA127" s="964"/>
      <c r="AB127" s="840"/>
      <c r="AC127" s="841"/>
      <c r="AD127" s="842"/>
      <c r="AF127" s="842"/>
      <c r="AJ127" s="763"/>
      <c r="AL127" s="4"/>
    </row>
    <row r="128" spans="1:38" ht="15.75" customHeight="1" x14ac:dyDescent="0.2">
      <c r="A128" s="850">
        <f>IF(SUM(A129)=0,0,1)</f>
        <v>0</v>
      </c>
      <c r="B128" s="5" t="s">
        <v>54</v>
      </c>
      <c r="C128" s="1034"/>
      <c r="D128" s="99"/>
      <c r="E128" s="1125" t="s">
        <v>1120</v>
      </c>
      <c r="F128" s="812" t="s">
        <v>1600</v>
      </c>
      <c r="G128" s="119"/>
      <c r="H128" s="116"/>
      <c r="I128" s="528"/>
      <c r="J128" s="502"/>
      <c r="K128" s="30"/>
      <c r="L128" s="8"/>
      <c r="M128" s="32"/>
      <c r="N128" s="1348"/>
      <c r="O128" s="1389"/>
      <c r="P128" s="1320"/>
      <c r="Q128" s="1095"/>
      <c r="R128" s="45"/>
      <c r="S128" s="1046"/>
      <c r="T128" s="954"/>
      <c r="U128" s="954">
        <f t="shared" si="4"/>
        <v>0</v>
      </c>
      <c r="V128" s="953"/>
      <c r="W128" s="954"/>
      <c r="X128" s="952"/>
      <c r="Y128" s="951"/>
      <c r="Z128" s="965"/>
      <c r="AA128" s="964"/>
      <c r="AB128" s="840"/>
      <c r="AC128" s="841"/>
      <c r="AD128" s="842"/>
      <c r="AF128" s="842"/>
      <c r="AJ128" s="763"/>
    </row>
    <row r="129" spans="1:38" ht="15.75" customHeight="1" x14ac:dyDescent="0.2">
      <c r="A129" s="850">
        <f t="shared" si="24"/>
        <v>0</v>
      </c>
      <c r="C129" s="1034"/>
      <c r="D129" s="99"/>
      <c r="E129" s="1102" t="str">
        <f>Prijsonderbouwing!B170</f>
        <v>V1-2-B1</v>
      </c>
      <c r="F129" s="813" t="str">
        <f>Prijsonderbouwing!D170</f>
        <v>Gevelbekleding HPL met isolatie EPS 170 mm Rc 4.70 m².K/W</v>
      </c>
      <c r="G129" s="117"/>
      <c r="H129" s="117"/>
      <c r="I129" s="501"/>
      <c r="J129" s="501"/>
      <c r="K129" s="134"/>
      <c r="L129" s="8"/>
      <c r="M129" s="32" t="str">
        <f>Prijsonderbouwing!F170</f>
        <v>m²</v>
      </c>
      <c r="N129" s="1348">
        <f>Prijsonderbouwing!O170</f>
        <v>347.62068136771086</v>
      </c>
      <c r="O129" s="1389">
        <f>Prijsonderbouwing!X170</f>
        <v>400.95471863517105</v>
      </c>
      <c r="P129" s="1320">
        <f t="shared" ref="P129:P138" si="25">O129*K129</f>
        <v>0</v>
      </c>
      <c r="Q129" s="1095"/>
      <c r="R129" s="45"/>
      <c r="S129" s="1046"/>
      <c r="T129" s="954"/>
      <c r="U129" s="954">
        <f t="shared" si="4"/>
        <v>0</v>
      </c>
      <c r="V129" s="953"/>
      <c r="W129" s="954"/>
      <c r="X129" s="952"/>
      <c r="Y129" s="951"/>
      <c r="Z129" s="965"/>
      <c r="AA129" s="964"/>
      <c r="AB129" s="840"/>
      <c r="AC129" s="841"/>
      <c r="AD129" s="842"/>
      <c r="AF129" s="842"/>
      <c r="AJ129" s="763"/>
      <c r="AL129" s="4"/>
    </row>
    <row r="130" spans="1:38" ht="6" customHeight="1" x14ac:dyDescent="0.2">
      <c r="A130" s="850">
        <f>A129</f>
        <v>0</v>
      </c>
      <c r="C130" s="1034"/>
      <c r="D130" s="99"/>
      <c r="E130" s="1102"/>
      <c r="F130" s="814"/>
      <c r="G130" s="601"/>
      <c r="H130" s="601"/>
      <c r="I130" s="602"/>
      <c r="J130" s="603"/>
      <c r="K130" s="140"/>
      <c r="L130" s="50"/>
      <c r="M130" s="50"/>
      <c r="N130" s="1390"/>
      <c r="O130" s="1394"/>
      <c r="P130" s="1320"/>
      <c r="Q130" s="1095"/>
      <c r="R130" s="45"/>
      <c r="S130" s="1046"/>
      <c r="T130" s="954"/>
      <c r="U130" s="954">
        <f t="shared" si="4"/>
        <v>0</v>
      </c>
      <c r="V130" s="953"/>
      <c r="W130" s="954"/>
      <c r="X130" s="952"/>
      <c r="Y130" s="951"/>
      <c r="Z130" s="965"/>
      <c r="AA130" s="964"/>
      <c r="AB130" s="840"/>
      <c r="AC130" s="841"/>
      <c r="AD130" s="842"/>
      <c r="AF130" s="842"/>
      <c r="AJ130" s="763"/>
      <c r="AL130" s="4"/>
    </row>
    <row r="131" spans="1:38" ht="15.75" customHeight="1" x14ac:dyDescent="0.2">
      <c r="A131" s="850">
        <f>IF(SUM(A132)=0,0,1)</f>
        <v>0</v>
      </c>
      <c r="B131" s="5" t="s">
        <v>54</v>
      </c>
      <c r="C131" s="1034"/>
      <c r="D131" s="99"/>
      <c r="E131" s="1125" t="s">
        <v>1121</v>
      </c>
      <c r="F131" s="812" t="s">
        <v>1870</v>
      </c>
      <c r="G131" s="119"/>
      <c r="H131" s="116"/>
      <c r="I131" s="528"/>
      <c r="J131" s="502"/>
      <c r="K131" s="30"/>
      <c r="L131" s="8"/>
      <c r="M131" s="32"/>
      <c r="N131" s="1348"/>
      <c r="O131" s="1394"/>
      <c r="P131" s="1320"/>
      <c r="Q131" s="1095"/>
      <c r="R131" s="45"/>
      <c r="S131" s="1046"/>
      <c r="T131" s="954"/>
      <c r="U131" s="954">
        <f t="shared" si="4"/>
        <v>0</v>
      </c>
      <c r="V131" s="953"/>
      <c r="W131" s="954"/>
      <c r="X131" s="952"/>
      <c r="Y131" s="951"/>
      <c r="Z131" s="965"/>
      <c r="AA131" s="964"/>
      <c r="AB131" s="840"/>
      <c r="AC131" s="841"/>
      <c r="AD131" s="842"/>
      <c r="AF131" s="842"/>
      <c r="AJ131" s="763"/>
    </row>
    <row r="132" spans="1:38" ht="15.75" customHeight="1" x14ac:dyDescent="0.2">
      <c r="A132" s="850">
        <f t="shared" ref="A132" si="26">IF(K132=0,0,1)</f>
        <v>0</v>
      </c>
      <c r="C132" s="1034"/>
      <c r="D132" s="99"/>
      <c r="E132" s="1102" t="str">
        <f>Prijsonderbouwing!B191</f>
        <v>V1-2-C1</v>
      </c>
      <c r="F132" s="813" t="str">
        <f>Prijsonderbouwing!D191</f>
        <v>Gevelbekleding Eternit/vezelversterkt kunststof met isolatie EPS 170 mm Rc 4.70 m².K/W</v>
      </c>
      <c r="G132" s="117"/>
      <c r="H132" s="117"/>
      <c r="I132" s="501"/>
      <c r="J132" s="501"/>
      <c r="K132" s="134"/>
      <c r="L132" s="8"/>
      <c r="M132" s="32" t="str">
        <f>Prijsonderbouwing!F191</f>
        <v>m²</v>
      </c>
      <c r="N132" s="1348">
        <f>Prijsonderbouwing!O191</f>
        <v>355.34893321771085</v>
      </c>
      <c r="O132" s="1389">
        <f>Prijsonderbouwing!X191</f>
        <v>410.30590337367101</v>
      </c>
      <c r="P132" s="1320">
        <f t="shared" si="25"/>
        <v>0</v>
      </c>
      <c r="Q132" s="1095"/>
      <c r="R132" s="45"/>
      <c r="S132" s="1046"/>
      <c r="T132" s="954"/>
      <c r="U132" s="954">
        <f t="shared" si="4"/>
        <v>0</v>
      </c>
      <c r="V132" s="953"/>
      <c r="W132" s="954"/>
      <c r="X132" s="952"/>
      <c r="Y132" s="951"/>
      <c r="Z132" s="965"/>
      <c r="AA132" s="964"/>
      <c r="AB132" s="840"/>
      <c r="AC132" s="841"/>
      <c r="AD132" s="842"/>
      <c r="AF132" s="842"/>
      <c r="AJ132" s="763"/>
      <c r="AL132" s="4"/>
    </row>
    <row r="133" spans="1:38" ht="6" customHeight="1" x14ac:dyDescent="0.2">
      <c r="A133" s="850">
        <f>A132</f>
        <v>0</v>
      </c>
      <c r="C133" s="1034"/>
      <c r="D133" s="99"/>
      <c r="E133" s="1102"/>
      <c r="F133" s="814"/>
      <c r="G133" s="601"/>
      <c r="H133" s="601"/>
      <c r="I133" s="602"/>
      <c r="J133" s="603"/>
      <c r="K133" s="140"/>
      <c r="L133" s="50"/>
      <c r="M133" s="50"/>
      <c r="N133" s="1390"/>
      <c r="O133" s="1394"/>
      <c r="P133" s="1320"/>
      <c r="Q133" s="1095"/>
      <c r="R133" s="45"/>
      <c r="S133" s="1046"/>
      <c r="T133" s="954"/>
      <c r="U133" s="954">
        <f t="shared" si="4"/>
        <v>0</v>
      </c>
      <c r="V133" s="953"/>
      <c r="W133" s="954"/>
      <c r="X133" s="952"/>
      <c r="Y133" s="951"/>
      <c r="Z133" s="965"/>
      <c r="AA133" s="964"/>
      <c r="AB133" s="840"/>
      <c r="AC133" s="841"/>
      <c r="AD133" s="842"/>
      <c r="AF133" s="842"/>
      <c r="AJ133" s="763"/>
      <c r="AL133" s="4"/>
    </row>
    <row r="134" spans="1:38" ht="15.75" customHeight="1" x14ac:dyDescent="0.2">
      <c r="A134" s="850">
        <f>IF(SUM(A135)=0,0,1)</f>
        <v>0</v>
      </c>
      <c r="B134" s="5" t="s">
        <v>54</v>
      </c>
      <c r="C134" s="1034"/>
      <c r="D134" s="99"/>
      <c r="E134" s="1125" t="s">
        <v>1122</v>
      </c>
      <c r="F134" s="812" t="s">
        <v>1603</v>
      </c>
      <c r="G134" s="119"/>
      <c r="H134" s="116"/>
      <c r="I134" s="500"/>
      <c r="J134" s="502"/>
      <c r="K134" s="30"/>
      <c r="L134" s="8"/>
      <c r="M134" s="32"/>
      <c r="N134" s="1348"/>
      <c r="O134" s="1394"/>
      <c r="P134" s="1320"/>
      <c r="Q134" s="1095"/>
      <c r="R134" s="45"/>
      <c r="S134" s="1046"/>
      <c r="T134" s="954"/>
      <c r="U134" s="954">
        <f t="shared" si="4"/>
        <v>0</v>
      </c>
      <c r="V134" s="953"/>
      <c r="W134" s="954"/>
      <c r="X134" s="952"/>
      <c r="Y134" s="951"/>
      <c r="Z134" s="965"/>
      <c r="AA134" s="964"/>
      <c r="AB134" s="840"/>
      <c r="AC134" s="841"/>
      <c r="AD134" s="842"/>
      <c r="AF134" s="842"/>
      <c r="AJ134" s="763"/>
    </row>
    <row r="135" spans="1:38" ht="15.75" customHeight="1" x14ac:dyDescent="0.2">
      <c r="A135" s="850">
        <f t="shared" si="24"/>
        <v>0</v>
      </c>
      <c r="C135" s="1038"/>
      <c r="D135" s="99"/>
      <c r="E135" s="1102" t="str">
        <f>Prijsonderbouwing!B212</f>
        <v>V1-2-D1</v>
      </c>
      <c r="F135" s="813" t="str">
        <f>Prijsonderbouwing!D212</f>
        <v>Gevelbekleding met steenstrips op vezelplaat met isolatie PIR Rc 5.20 m².K/W</v>
      </c>
      <c r="G135" s="117"/>
      <c r="H135" s="117"/>
      <c r="I135" s="501"/>
      <c r="J135" s="501"/>
      <c r="K135" s="134"/>
      <c r="L135" s="8"/>
      <c r="M135" s="32" t="str">
        <f>Prijsonderbouwing!F212</f>
        <v>m²</v>
      </c>
      <c r="N135" s="1348">
        <f>Prijsonderbouwing!O212</f>
        <v>438.87275052500001</v>
      </c>
      <c r="O135" s="1389">
        <f>Prijsonderbouwing!X212</f>
        <v>495.83977013524998</v>
      </c>
      <c r="P135" s="1320">
        <f t="shared" si="25"/>
        <v>0</v>
      </c>
      <c r="Q135" s="1095"/>
      <c r="R135" s="45"/>
      <c r="S135" s="1048"/>
      <c r="T135" s="954"/>
      <c r="U135" s="954">
        <f t="shared" si="4"/>
        <v>0</v>
      </c>
      <c r="V135" s="953"/>
      <c r="W135" s="954"/>
      <c r="X135" s="952"/>
      <c r="Y135" s="951"/>
      <c r="Z135" s="965"/>
      <c r="AA135" s="964"/>
      <c r="AB135" s="840"/>
      <c r="AC135" s="841"/>
      <c r="AD135" s="842"/>
      <c r="AF135" s="842"/>
      <c r="AJ135" s="763"/>
      <c r="AL135" s="4"/>
    </row>
    <row r="136" spans="1:38" ht="6" customHeight="1" x14ac:dyDescent="0.2">
      <c r="A136" s="850">
        <f>A135</f>
        <v>0</v>
      </c>
      <c r="C136" s="1034"/>
      <c r="D136" s="99"/>
      <c r="E136" s="1125"/>
      <c r="F136" s="814"/>
      <c r="G136" s="133"/>
      <c r="H136" s="133"/>
      <c r="I136" s="597"/>
      <c r="J136" s="597"/>
      <c r="K136" s="142"/>
      <c r="L136" s="8"/>
      <c r="M136" s="8"/>
      <c r="N136" s="1395"/>
      <c r="O136" s="1394"/>
      <c r="P136" s="1320"/>
      <c r="Q136" s="1095"/>
      <c r="R136" s="45"/>
      <c r="S136" s="1046"/>
      <c r="T136" s="954"/>
      <c r="U136" s="954">
        <f t="shared" si="4"/>
        <v>0</v>
      </c>
      <c r="V136" s="953"/>
      <c r="W136" s="954"/>
      <c r="X136" s="952"/>
      <c r="Y136" s="951"/>
      <c r="Z136" s="965"/>
      <c r="AA136" s="964"/>
      <c r="AB136" s="840"/>
      <c r="AC136" s="841"/>
      <c r="AD136" s="842"/>
      <c r="AF136" s="842"/>
      <c r="AJ136" s="763"/>
      <c r="AL136" s="4"/>
    </row>
    <row r="137" spans="1:38" ht="15.75" customHeight="1" x14ac:dyDescent="0.2">
      <c r="A137" s="850">
        <f>IF(SUM(A138)=0,0,1)</f>
        <v>0</v>
      </c>
      <c r="B137" s="5" t="s">
        <v>54</v>
      </c>
      <c r="C137" s="1034"/>
      <c r="D137" s="99"/>
      <c r="E137" s="1125" t="s">
        <v>1123</v>
      </c>
      <c r="F137" s="812" t="s">
        <v>1604</v>
      </c>
      <c r="G137" s="119"/>
      <c r="H137" s="116"/>
      <c r="I137" s="528"/>
      <c r="J137" s="502"/>
      <c r="K137" s="30"/>
      <c r="L137" s="8"/>
      <c r="M137" s="32"/>
      <c r="N137" s="1348"/>
      <c r="O137" s="1394"/>
      <c r="P137" s="1320"/>
      <c r="Q137" s="1095"/>
      <c r="R137" s="45"/>
      <c r="S137" s="1046"/>
      <c r="T137" s="954"/>
      <c r="U137" s="954">
        <f t="shared" si="4"/>
        <v>0</v>
      </c>
      <c r="V137" s="953"/>
      <c r="W137" s="954"/>
      <c r="X137" s="952"/>
      <c r="Y137" s="951"/>
      <c r="Z137" s="965"/>
      <c r="AA137" s="964"/>
      <c r="AB137" s="840"/>
      <c r="AC137" s="841"/>
      <c r="AD137" s="842"/>
      <c r="AF137" s="842"/>
      <c r="AJ137" s="763"/>
    </row>
    <row r="138" spans="1:38" ht="15.75" customHeight="1" x14ac:dyDescent="0.2">
      <c r="A138" s="850">
        <f t="shared" si="24"/>
        <v>0</v>
      </c>
      <c r="C138" s="1034"/>
      <c r="D138" s="99"/>
      <c r="E138" s="1102" t="str">
        <f>Prijsonderbouwing!B234</f>
        <v>V1-2-E1</v>
      </c>
      <c r="F138" s="813" t="str">
        <f>Prijsonderbouwing!D234</f>
        <v>Gevelbekleding isolatie 120mm met afwerking sierpleister Rc 3.90 m².K/W</v>
      </c>
      <c r="G138" s="117"/>
      <c r="H138" s="117"/>
      <c r="I138" s="117"/>
      <c r="J138" s="117"/>
      <c r="K138" s="134"/>
      <c r="L138" s="8"/>
      <c r="M138" s="32" t="str">
        <f>Prijsonderbouwing!F234</f>
        <v>m²</v>
      </c>
      <c r="N138" s="1348">
        <f>Prijsonderbouwing!O234</f>
        <v>180.07859636084336</v>
      </c>
      <c r="O138" s="1389">
        <f>Prijsonderbouwing!X234</f>
        <v>203.47785166890964</v>
      </c>
      <c r="P138" s="1320">
        <f t="shared" si="25"/>
        <v>0</v>
      </c>
      <c r="Q138" s="1095"/>
      <c r="R138" s="45"/>
      <c r="S138" s="1046"/>
      <c r="T138" s="954"/>
      <c r="U138" s="954">
        <f t="shared" si="4"/>
        <v>0</v>
      </c>
      <c r="V138" s="953"/>
      <c r="W138" s="954"/>
      <c r="X138" s="952"/>
      <c r="Y138" s="951"/>
      <c r="Z138" s="965"/>
      <c r="AA138" s="964"/>
      <c r="AB138" s="840"/>
      <c r="AC138" s="841"/>
      <c r="AD138" s="842"/>
      <c r="AF138" s="842"/>
      <c r="AJ138" s="763"/>
      <c r="AL138" s="4"/>
    </row>
    <row r="139" spans="1:38" ht="6" customHeight="1" x14ac:dyDescent="0.2">
      <c r="A139" s="850">
        <f>A140</f>
        <v>0</v>
      </c>
      <c r="C139" s="1034"/>
      <c r="D139" s="99"/>
      <c r="E139" s="1125"/>
      <c r="F139" s="814"/>
      <c r="G139" s="171"/>
      <c r="H139" s="171"/>
      <c r="I139" s="171"/>
      <c r="J139" s="171"/>
      <c r="K139" s="142"/>
      <c r="L139" s="8"/>
      <c r="M139" s="8"/>
      <c r="N139" s="1395"/>
      <c r="O139" s="1396"/>
      <c r="P139" s="1320"/>
      <c r="Q139" s="1095"/>
      <c r="R139" s="45"/>
      <c r="S139" s="1046"/>
      <c r="T139" s="954"/>
      <c r="U139" s="954">
        <f t="shared" si="4"/>
        <v>0</v>
      </c>
      <c r="V139" s="953"/>
      <c r="W139" s="954"/>
      <c r="X139" s="952"/>
      <c r="Y139" s="951"/>
      <c r="Z139" s="965"/>
      <c r="AA139" s="964"/>
      <c r="AB139" s="840"/>
      <c r="AC139" s="841"/>
      <c r="AD139" s="842"/>
      <c r="AF139" s="842"/>
      <c r="AJ139" s="763"/>
      <c r="AL139" s="4"/>
    </row>
    <row r="140" spans="1:38" ht="15.75" customHeight="1" x14ac:dyDescent="0.2">
      <c r="A140" s="850">
        <f>IF(SUM(A141:B146)=0,0,1)</f>
        <v>0</v>
      </c>
      <c r="C140" s="1034"/>
      <c r="D140" s="99"/>
      <c r="E140" s="1125" t="str">
        <f>Prijsonderbouwing!B255</f>
        <v>V1-2-X</v>
      </c>
      <c r="F140" s="812" t="str">
        <f>Prijsonderbouwing!D255</f>
        <v xml:space="preserve">Bijkomende kosten </v>
      </c>
      <c r="G140" s="119"/>
      <c r="H140" s="119"/>
      <c r="I140" s="528"/>
      <c r="J140" s="119"/>
      <c r="K140" s="32"/>
      <c r="L140" s="32"/>
      <c r="M140" s="32"/>
      <c r="N140" s="1348"/>
      <c r="O140" s="1389"/>
      <c r="P140" s="1320"/>
      <c r="Q140" s="1095"/>
      <c r="R140" s="45"/>
      <c r="S140" s="1046"/>
      <c r="T140" s="954"/>
      <c r="U140" s="954">
        <f t="shared" si="4"/>
        <v>0</v>
      </c>
      <c r="V140" s="960"/>
      <c r="W140" s="954"/>
      <c r="X140" s="952"/>
      <c r="Y140" s="956"/>
      <c r="Z140" s="965"/>
      <c r="AA140" s="964"/>
      <c r="AB140" s="840"/>
      <c r="AC140" s="841"/>
      <c r="AD140" s="842"/>
      <c r="AF140" s="842"/>
      <c r="AJ140" s="763"/>
      <c r="AL140" s="4"/>
    </row>
    <row r="141" spans="1:38" ht="15.75" customHeight="1" x14ac:dyDescent="0.2">
      <c r="A141" s="850">
        <f>IF(K141=0,0,1)</f>
        <v>0</v>
      </c>
      <c r="C141" s="1034"/>
      <c r="D141" s="99"/>
      <c r="E141" s="1102" t="str">
        <f>Prijsonderbouwing!B257</f>
        <v>V1-2-X1</v>
      </c>
      <c r="F141" s="813" t="str">
        <f>Prijsonderbouwing!D257</f>
        <v xml:space="preserve">Sloop en afvoeren bestaande (betimmerde) gevel </v>
      </c>
      <c r="G141" s="120"/>
      <c r="H141" s="117"/>
      <c r="I141" s="120"/>
      <c r="J141" s="121"/>
      <c r="K141" s="134"/>
      <c r="L141" s="8"/>
      <c r="M141" s="32" t="str">
        <f>Prijsonderbouwing!F257</f>
        <v>m²</v>
      </c>
      <c r="N141" s="1348">
        <f>Prijsonderbouwing!O257</f>
        <v>42.206312499999996</v>
      </c>
      <c r="O141" s="1389">
        <f>Prijsonderbouwing!X257</f>
        <v>46.568438124999993</v>
      </c>
      <c r="P141" s="1320">
        <f>O141*K141</f>
        <v>0</v>
      </c>
      <c r="Q141" s="1095"/>
      <c r="R141" s="45"/>
      <c r="S141" s="1046"/>
      <c r="T141" s="954"/>
      <c r="U141" s="954">
        <f t="shared" si="4"/>
        <v>0</v>
      </c>
      <c r="V141" s="953"/>
      <c r="W141" s="954"/>
      <c r="X141" s="952"/>
      <c r="Y141" s="951"/>
      <c r="Z141" s="965"/>
      <c r="AA141" s="964"/>
      <c r="AB141" s="840"/>
      <c r="AC141" s="841"/>
      <c r="AD141" s="842"/>
      <c r="AF141" s="842"/>
      <c r="AJ141" s="763"/>
    </row>
    <row r="142" spans="1:38" ht="15.75" customHeight="1" x14ac:dyDescent="0.2">
      <c r="A142" s="850">
        <f>IF(K142=0,0,1)</f>
        <v>0</v>
      </c>
      <c r="C142" s="1034"/>
      <c r="D142" s="99"/>
      <c r="E142" s="1102" t="str">
        <f>Prijsonderbouwing!B259</f>
        <v>V1-2-X2</v>
      </c>
      <c r="F142" s="813" t="str">
        <f>Prijsonderbouwing!D259</f>
        <v>Steigerwerk op-/afbouw/huur in m²</v>
      </c>
      <c r="G142" s="120"/>
      <c r="H142" s="117"/>
      <c r="I142" s="120"/>
      <c r="J142" s="121"/>
      <c r="K142" s="134"/>
      <c r="L142" s="8"/>
      <c r="M142" s="32" t="str">
        <f>Prijsonderbouwing!F259</f>
        <v>m²</v>
      </c>
      <c r="N142" s="1348">
        <f>Prijsonderbouwing!O259</f>
        <v>28.77985</v>
      </c>
      <c r="O142" s="1389">
        <f>Prijsonderbouwing!X259</f>
        <v>33.023138500000002</v>
      </c>
      <c r="P142" s="1320">
        <f t="shared" ref="P142:P145" si="27">O142*K142</f>
        <v>0</v>
      </c>
      <c r="Q142" s="1095"/>
      <c r="R142" s="45"/>
      <c r="S142" s="1046"/>
      <c r="T142" s="954"/>
      <c r="U142" s="954">
        <f t="shared" si="4"/>
        <v>0</v>
      </c>
      <c r="V142" s="953"/>
      <c r="W142" s="954"/>
      <c r="X142" s="952"/>
      <c r="Y142" s="951"/>
      <c r="Z142" s="965"/>
      <c r="AA142" s="964"/>
      <c r="AB142" s="840"/>
      <c r="AC142" s="841"/>
      <c r="AD142" s="842"/>
      <c r="AF142" s="842"/>
      <c r="AJ142" s="763"/>
    </row>
    <row r="143" spans="1:38" ht="15.75" customHeight="1" x14ac:dyDescent="0.2">
      <c r="A143" s="850">
        <f t="shared" ref="A143:A145" si="28">IF(K143=0,0,1)</f>
        <v>0</v>
      </c>
      <c r="C143" s="1034"/>
      <c r="D143" s="99"/>
      <c r="E143" s="1102" t="str">
        <f>Prijsonderbouwing!B261</f>
        <v>V1-2-X3</v>
      </c>
      <c r="F143" s="813" t="str">
        <f>Prijsonderbouwing!D261</f>
        <v>Rolsteiger op-/afbouw/huur in dagen</v>
      </c>
      <c r="G143" s="120"/>
      <c r="H143" s="117"/>
      <c r="I143" s="120"/>
      <c r="J143" s="121"/>
      <c r="K143" s="134"/>
      <c r="L143" s="8"/>
      <c r="M143" s="32" t="str">
        <f>Prijsonderbouwing!F261</f>
        <v>st</v>
      </c>
      <c r="N143" s="1348">
        <f>Prijsonderbouwing!O261</f>
        <v>218.91924999999998</v>
      </c>
      <c r="O143" s="1389">
        <f>Prijsonderbouwing!X261</f>
        <v>250.42764999999997</v>
      </c>
      <c r="P143" s="1320">
        <f t="shared" si="27"/>
        <v>0</v>
      </c>
      <c r="Q143" s="1095"/>
      <c r="R143" s="45"/>
      <c r="S143" s="1046"/>
      <c r="T143" s="954"/>
      <c r="U143" s="954">
        <f t="shared" si="4"/>
        <v>0</v>
      </c>
      <c r="V143" s="953"/>
      <c r="W143" s="954"/>
      <c r="X143" s="952"/>
      <c r="Y143" s="951"/>
      <c r="Z143" s="965"/>
      <c r="AA143" s="964"/>
      <c r="AB143" s="840"/>
      <c r="AC143" s="841"/>
      <c r="AD143" s="842"/>
      <c r="AF143" s="842"/>
      <c r="AJ143" s="763"/>
    </row>
    <row r="144" spans="1:38" ht="15.75" customHeight="1" x14ac:dyDescent="0.2">
      <c r="A144" s="850">
        <f t="shared" si="28"/>
        <v>0</v>
      </c>
      <c r="B144" s="5" t="s">
        <v>54</v>
      </c>
      <c r="C144" s="1034"/>
      <c r="D144" s="99"/>
      <c r="E144" s="1102" t="str">
        <f>Prijsonderbouwing!B263</f>
        <v>V1-2-X4</v>
      </c>
      <c r="F144" s="813" t="str">
        <f>Prijsonderbouwing!D263</f>
        <v>Hoogwerker op-/afbouw/huur in weken</v>
      </c>
      <c r="G144" s="120"/>
      <c r="H144" s="117"/>
      <c r="I144" s="120"/>
      <c r="J144" s="121"/>
      <c r="K144" s="134"/>
      <c r="L144" s="8"/>
      <c r="M144" s="32" t="str">
        <f>Prijsonderbouwing!F263</f>
        <v>wk</v>
      </c>
      <c r="N144" s="1348">
        <f>Prijsonderbouwing!O263</f>
        <v>569.25444014999994</v>
      </c>
      <c r="O144" s="1389">
        <f>Prijsonderbouwing!X263</f>
        <v>688.79787258149986</v>
      </c>
      <c r="P144" s="1320">
        <f t="shared" si="27"/>
        <v>0</v>
      </c>
      <c r="Q144" s="1095"/>
      <c r="R144" s="45"/>
      <c r="S144" s="1046"/>
      <c r="T144" s="954"/>
      <c r="U144" s="954">
        <f t="shared" si="4"/>
        <v>0</v>
      </c>
      <c r="V144" s="953"/>
      <c r="W144" s="954"/>
      <c r="X144" s="952"/>
      <c r="Y144" s="951"/>
      <c r="Z144" s="965"/>
      <c r="AA144" s="964"/>
      <c r="AB144" s="840"/>
      <c r="AC144" s="841"/>
      <c r="AD144" s="842"/>
      <c r="AF144" s="842"/>
      <c r="AJ144" s="763"/>
    </row>
    <row r="145" spans="1:38" ht="15.75" customHeight="1" x14ac:dyDescent="0.2">
      <c r="A145" s="850">
        <f t="shared" si="28"/>
        <v>0</v>
      </c>
      <c r="B145" s="5" t="s">
        <v>54</v>
      </c>
      <c r="C145" s="1034"/>
      <c r="D145" s="99"/>
      <c r="E145" s="1102" t="str">
        <f>Prijsonderbouwing!B265</f>
        <v>V1-2-X5</v>
      </c>
      <c r="F145" s="813" t="str">
        <f>Prijsonderbouwing!D265</f>
        <v xml:space="preserve">Herstel bestrating en terrein </v>
      </c>
      <c r="G145" s="120"/>
      <c r="H145" s="117"/>
      <c r="I145" s="120"/>
      <c r="J145" s="121"/>
      <c r="K145" s="134"/>
      <c r="L145" s="8"/>
      <c r="M145" s="32" t="str">
        <f>Prijsonderbouwing!F265</f>
        <v>m²</v>
      </c>
      <c r="N145" s="1348">
        <f>Prijsonderbouwing!O265</f>
        <v>75.080500000000001</v>
      </c>
      <c r="O145" s="1389">
        <f>Prijsonderbouwing!X265</f>
        <v>86.346204999999998</v>
      </c>
      <c r="P145" s="1320">
        <f t="shared" si="27"/>
        <v>0</v>
      </c>
      <c r="Q145" s="1095"/>
      <c r="R145" s="45"/>
      <c r="S145" s="1046"/>
      <c r="T145" s="954"/>
      <c r="U145" s="954">
        <f t="shared" si="4"/>
        <v>0</v>
      </c>
      <c r="V145" s="953"/>
      <c r="W145" s="954"/>
      <c r="X145" s="952"/>
      <c r="Y145" s="951"/>
      <c r="Z145" s="965"/>
      <c r="AA145" s="964"/>
      <c r="AB145" s="840"/>
      <c r="AC145" s="841"/>
      <c r="AD145" s="842"/>
      <c r="AF145" s="842"/>
      <c r="AJ145" s="763"/>
    </row>
    <row r="146" spans="1:38" ht="15.75" customHeight="1" x14ac:dyDescent="0.2">
      <c r="A146" s="850">
        <f t="shared" ref="A146" si="29">IF(K146=0,0,1)</f>
        <v>0</v>
      </c>
      <c r="B146" s="5" t="s">
        <v>54</v>
      </c>
      <c r="C146" s="1034"/>
      <c r="D146" s="99"/>
      <c r="E146" s="1102" t="str">
        <f>Prijsonderbouwing!B267</f>
        <v>V1-2-X6</v>
      </c>
      <c r="F146" s="813" t="str">
        <f>Prijsonderbouwing!D267</f>
        <v xml:space="preserve">Natuurvrij maken bij gevelbekleding  </v>
      </c>
      <c r="G146" s="120"/>
      <c r="H146" s="120"/>
      <c r="I146" s="120"/>
      <c r="J146" s="121"/>
      <c r="K146" s="134"/>
      <c r="L146" s="8"/>
      <c r="M146" s="32" t="str">
        <f>Prijsonderbouwing!F267</f>
        <v>m²</v>
      </c>
      <c r="N146" s="1348">
        <f>Prijsonderbouwing!O267</f>
        <v>10.632874999999999</v>
      </c>
      <c r="O146" s="1389">
        <f>Prijsonderbouwing!X267</f>
        <v>11.965538749999999</v>
      </c>
      <c r="P146" s="1320">
        <f t="shared" ref="P146" si="30">O146*K146</f>
        <v>0</v>
      </c>
      <c r="Q146" s="1095"/>
      <c r="R146" s="45"/>
      <c r="S146" s="1046"/>
      <c r="T146" s="954"/>
      <c r="U146" s="954">
        <f t="shared" si="4"/>
        <v>0</v>
      </c>
      <c r="V146" s="953"/>
      <c r="W146" s="954"/>
      <c r="X146" s="952"/>
      <c r="Y146" s="951"/>
      <c r="Z146" s="965"/>
      <c r="AA146" s="964"/>
      <c r="AB146" s="840"/>
      <c r="AC146" s="841"/>
      <c r="AD146" s="842"/>
      <c r="AF146" s="842"/>
      <c r="AJ146" s="763"/>
    </row>
    <row r="147" spans="1:38" ht="6" customHeight="1" x14ac:dyDescent="0.2">
      <c r="A147" s="850">
        <f>A148</f>
        <v>0</v>
      </c>
      <c r="C147" s="1034"/>
      <c r="D147" s="99"/>
      <c r="E147" s="1086"/>
      <c r="F147" s="815"/>
      <c r="G147" s="67"/>
      <c r="H147" s="98"/>
      <c r="I147" s="98"/>
      <c r="J147" s="71"/>
      <c r="K147" s="23"/>
      <c r="L147" s="8"/>
      <c r="M147" s="26"/>
      <c r="N147" s="1382"/>
      <c r="O147" s="1383"/>
      <c r="P147" s="1321"/>
      <c r="Q147" s="1095"/>
      <c r="R147" s="45"/>
      <c r="S147" s="1046"/>
      <c r="T147" s="954"/>
      <c r="U147" s="1255">
        <f t="shared" si="4"/>
        <v>0</v>
      </c>
      <c r="V147" s="953"/>
      <c r="Y147" s="951"/>
      <c r="Z147" s="965"/>
      <c r="AA147" s="964"/>
      <c r="AB147" s="840"/>
      <c r="AC147" s="841"/>
      <c r="AD147" s="842"/>
      <c r="AF147" s="842"/>
      <c r="AJ147" s="763"/>
      <c r="AL147" s="4"/>
    </row>
    <row r="148" spans="1:38" s="11" customFormat="1" ht="15.75" customHeight="1" x14ac:dyDescent="0.2">
      <c r="A148" s="850">
        <f>IF(P148=0,0,1)</f>
        <v>0</v>
      </c>
      <c r="B148" s="5"/>
      <c r="C148" s="1037"/>
      <c r="D148" s="99"/>
      <c r="E148" s="1086"/>
      <c r="F148" s="1086"/>
      <c r="G148" s="1116"/>
      <c r="H148" s="1109"/>
      <c r="I148" s="1109"/>
      <c r="J148" s="1117"/>
      <c r="K148" s="1123" t="str">
        <f>E120</f>
        <v>V1-2</v>
      </c>
      <c r="L148" s="1118"/>
      <c r="M148" s="1124" t="s">
        <v>78</v>
      </c>
      <c r="N148" s="1392"/>
      <c r="O148" s="1393"/>
      <c r="P148" s="1322">
        <f>SUM(P126:P147)</f>
        <v>0</v>
      </c>
      <c r="Q148" s="1095"/>
      <c r="R148" s="45"/>
      <c r="S148" s="1047"/>
      <c r="T148" s="954"/>
      <c r="U148" s="1256">
        <f>SUBTOTAL(9,U121:U147)</f>
        <v>0</v>
      </c>
      <c r="V148" s="953"/>
      <c r="W148" s="1264">
        <f>P148</f>
        <v>0</v>
      </c>
      <c r="X148" s="1263"/>
      <c r="Y148" s="952"/>
      <c r="Z148" s="965"/>
      <c r="AA148" s="964"/>
      <c r="AB148" s="840"/>
      <c r="AC148" s="841"/>
      <c r="AD148" s="842"/>
      <c r="AE148" s="18"/>
      <c r="AF148" s="842"/>
      <c r="AI148" s="767"/>
      <c r="AJ148" s="763"/>
    </row>
    <row r="149" spans="1:38" s="104" customFormat="1" ht="9" customHeight="1" x14ac:dyDescent="0.2">
      <c r="A149" s="850">
        <f>A150</f>
        <v>0</v>
      </c>
      <c r="B149" s="5"/>
      <c r="C149" s="1039"/>
      <c r="D149" s="99"/>
      <c r="E149" s="1183"/>
      <c r="F149" s="819"/>
      <c r="G149" s="105"/>
      <c r="H149" s="105"/>
      <c r="I149" s="105"/>
      <c r="J149" s="106"/>
      <c r="K149" s="107"/>
      <c r="L149" s="106"/>
      <c r="M149" s="108"/>
      <c r="N149" s="1397"/>
      <c r="O149" s="1398"/>
      <c r="P149" s="1323"/>
      <c r="Q149" s="109"/>
      <c r="R149" s="45"/>
      <c r="S149" s="1049"/>
      <c r="T149" s="954"/>
      <c r="U149" s="1255">
        <f t="shared" si="4"/>
        <v>0</v>
      </c>
      <c r="V149" s="953"/>
      <c r="W149" s="1265"/>
      <c r="X149" s="1267"/>
      <c r="Y149" s="967"/>
      <c r="Z149" s="965"/>
      <c r="AA149" s="964"/>
      <c r="AB149" s="840"/>
      <c r="AC149" s="841"/>
      <c r="AD149" s="842"/>
      <c r="AE149" s="18"/>
      <c r="AF149" s="842"/>
      <c r="AG149" s="454"/>
      <c r="AH149" s="454"/>
      <c r="AI149" s="768"/>
      <c r="AJ149" s="763"/>
      <c r="AK149" s="454"/>
      <c r="AL149" s="454"/>
    </row>
    <row r="150" spans="1:38" s="11" customFormat="1" ht="20.399999999999999" customHeight="1" x14ac:dyDescent="0.2">
      <c r="A150" s="850">
        <f>A201</f>
        <v>0</v>
      </c>
      <c r="B150" s="5"/>
      <c r="C150" s="1037"/>
      <c r="D150" s="99"/>
      <c r="E150" s="1086" t="s">
        <v>81</v>
      </c>
      <c r="F150" s="1086" t="s">
        <v>82</v>
      </c>
      <c r="G150" s="1108"/>
      <c r="H150" s="1104"/>
      <c r="I150" s="1104"/>
      <c r="J150" s="1109"/>
      <c r="K150" s="1110" t="s">
        <v>1841</v>
      </c>
      <c r="L150" s="1109"/>
      <c r="M150" s="1109" t="s">
        <v>816</v>
      </c>
      <c r="N150" s="1384" t="s">
        <v>1882</v>
      </c>
      <c r="O150" s="1384" t="s">
        <v>1881</v>
      </c>
      <c r="P150" s="1316" t="s">
        <v>68</v>
      </c>
      <c r="Q150" s="1107"/>
      <c r="R150" s="45"/>
      <c r="S150" s="1047"/>
      <c r="T150" s="954"/>
      <c r="U150" s="1255"/>
      <c r="V150" s="953"/>
      <c r="W150" s="1255"/>
      <c r="X150" s="1253"/>
      <c r="Y150" s="952"/>
      <c r="Z150" s="965"/>
      <c r="AA150" s="964"/>
      <c r="AB150" s="840"/>
      <c r="AC150" s="841"/>
      <c r="AD150" s="842"/>
      <c r="AE150" s="18"/>
      <c r="AF150" s="842"/>
      <c r="AG150" s="453"/>
      <c r="AH150" s="453"/>
      <c r="AI150" s="766"/>
      <c r="AJ150" s="763"/>
      <c r="AK150" s="453"/>
      <c r="AL150" s="453"/>
    </row>
    <row r="151" spans="1:38" ht="6" customHeight="1" x14ac:dyDescent="0.2">
      <c r="A151" s="850">
        <f>A152</f>
        <v>0</v>
      </c>
      <c r="C151" s="1034"/>
      <c r="D151" s="99"/>
      <c r="E151" s="1102"/>
      <c r="F151" s="815"/>
      <c r="G151" s="110"/>
      <c r="H151" s="71"/>
      <c r="I151" s="71"/>
      <c r="J151" s="71"/>
      <c r="K151" s="72"/>
      <c r="L151" s="7"/>
      <c r="M151" s="73"/>
      <c r="N151" s="1371"/>
      <c r="O151" s="1372"/>
      <c r="P151" s="1310"/>
      <c r="Q151" s="1095"/>
      <c r="R151" s="45"/>
      <c r="S151" s="1044"/>
      <c r="T151" s="954"/>
      <c r="U151" s="1255">
        <f t="shared" si="4"/>
        <v>0</v>
      </c>
      <c r="V151" s="953"/>
      <c r="Y151" s="952"/>
      <c r="Z151" s="965"/>
      <c r="AA151" s="964"/>
      <c r="AB151" s="840"/>
      <c r="AC151" s="841"/>
      <c r="AD151" s="842"/>
      <c r="AF151" s="842"/>
      <c r="AJ151" s="763"/>
    </row>
    <row r="152" spans="1:38" ht="15.75" customHeight="1" x14ac:dyDescent="0.2">
      <c r="A152" s="850">
        <f>A201</f>
        <v>0</v>
      </c>
      <c r="B152" s="5" t="s">
        <v>54</v>
      </c>
      <c r="C152" s="1034"/>
      <c r="D152" s="99"/>
      <c r="E152" s="1102"/>
      <c r="F152" s="817" t="s">
        <v>1695</v>
      </c>
      <c r="G152" s="116"/>
      <c r="H152" s="119"/>
      <c r="I152" s="32"/>
      <c r="J152" s="32"/>
      <c r="K152" s="32"/>
      <c r="L152" s="7"/>
      <c r="M152" s="73"/>
      <c r="N152" s="1371"/>
      <c r="O152" s="1372"/>
      <c r="P152" s="1313"/>
      <c r="Q152" s="1095"/>
      <c r="R152" s="45"/>
      <c r="S152" s="1044"/>
      <c r="T152" s="954"/>
      <c r="U152" s="1255">
        <f t="shared" ref="U152:U188" si="31">K152*N152</f>
        <v>0</v>
      </c>
      <c r="V152" s="953"/>
      <c r="Y152" s="952"/>
      <c r="Z152" s="965"/>
      <c r="AA152" s="964"/>
      <c r="AB152" s="840"/>
      <c r="AC152" s="841"/>
      <c r="AD152" s="842"/>
      <c r="AF152" s="842"/>
      <c r="AJ152" s="763"/>
    </row>
    <row r="153" spans="1:38" ht="15.75" customHeight="1" x14ac:dyDescent="0.2">
      <c r="A153" s="850">
        <f>A152</f>
        <v>0</v>
      </c>
      <c r="B153" s="5" t="s">
        <v>54</v>
      </c>
      <c r="C153" s="1034"/>
      <c r="D153" s="99"/>
      <c r="E153" s="1102"/>
      <c r="F153" s="817" t="s">
        <v>1693</v>
      </c>
      <c r="G153" s="119"/>
      <c r="H153" s="119"/>
      <c r="I153" s="509"/>
      <c r="J153" s="509"/>
      <c r="K153" s="509"/>
      <c r="L153" s="10"/>
      <c r="M153" s="10"/>
      <c r="N153" s="1379"/>
      <c r="O153" s="1317"/>
      <c r="P153" s="1313"/>
      <c r="Q153" s="1095"/>
      <c r="R153" s="45"/>
      <c r="S153" s="1046"/>
      <c r="T153" s="954"/>
      <c r="U153" s="1255">
        <f t="shared" si="31"/>
        <v>0</v>
      </c>
      <c r="V153" s="968"/>
      <c r="Y153" s="952"/>
      <c r="Z153" s="965"/>
      <c r="AA153" s="964"/>
      <c r="AB153" s="840"/>
      <c r="AC153" s="841"/>
      <c r="AD153" s="842"/>
      <c r="AF153" s="842"/>
      <c r="AJ153" s="763"/>
    </row>
    <row r="154" spans="1:38" ht="15.75" customHeight="1" x14ac:dyDescent="0.2">
      <c r="A154" s="850">
        <f>A153</f>
        <v>0</v>
      </c>
      <c r="B154" s="5" t="s">
        <v>54</v>
      </c>
      <c r="C154" s="1034"/>
      <c r="D154" s="99"/>
      <c r="E154" s="1102"/>
      <c r="F154" s="817" t="s">
        <v>1734</v>
      </c>
      <c r="G154" s="119"/>
      <c r="H154" s="119"/>
      <c r="I154" s="509"/>
      <c r="J154" s="509"/>
      <c r="K154" s="509"/>
      <c r="L154" s="10"/>
      <c r="M154" s="10"/>
      <c r="N154" s="1379"/>
      <c r="O154" s="1317"/>
      <c r="P154" s="1313"/>
      <c r="Q154" s="1095"/>
      <c r="R154" s="45"/>
      <c r="S154" s="1046"/>
      <c r="T154" s="954"/>
      <c r="U154" s="1255">
        <f t="shared" si="31"/>
        <v>0</v>
      </c>
      <c r="V154" s="953"/>
      <c r="Y154" s="952"/>
      <c r="Z154" s="965"/>
      <c r="AA154" s="964"/>
      <c r="AB154" s="840"/>
      <c r="AC154" s="841"/>
      <c r="AD154" s="842"/>
      <c r="AF154" s="842"/>
      <c r="AJ154" s="763"/>
    </row>
    <row r="155" spans="1:38" ht="6" customHeight="1" x14ac:dyDescent="0.2">
      <c r="A155" s="850">
        <f>A153</f>
        <v>0</v>
      </c>
      <c r="B155" s="5" t="s">
        <v>54</v>
      </c>
      <c r="C155" s="1034"/>
      <c r="D155" s="99"/>
      <c r="E155" s="1102"/>
      <c r="F155" s="814"/>
      <c r="G155" s="133"/>
      <c r="H155" s="98"/>
      <c r="I155" s="143"/>
      <c r="J155" s="143"/>
      <c r="K155" s="143"/>
      <c r="L155" s="8"/>
      <c r="M155" s="26"/>
      <c r="N155" s="1382"/>
      <c r="O155" s="1383"/>
      <c r="P155" s="1318"/>
      <c r="Q155" s="1095"/>
      <c r="R155" s="45"/>
      <c r="S155" s="1046"/>
      <c r="T155" s="954"/>
      <c r="U155" s="1255">
        <f t="shared" si="31"/>
        <v>0</v>
      </c>
      <c r="V155" s="953"/>
      <c r="Y155" s="952"/>
      <c r="Z155" s="965"/>
      <c r="AA155" s="964"/>
      <c r="AB155" s="840"/>
      <c r="AC155" s="841"/>
      <c r="AD155" s="842"/>
      <c r="AF155" s="842"/>
      <c r="AJ155" s="763"/>
    </row>
    <row r="156" spans="1:38" ht="15.75" customHeight="1" x14ac:dyDescent="0.2">
      <c r="A156" s="850">
        <f>IF(SUM(A157:A159)=0,0,1)</f>
        <v>0</v>
      </c>
      <c r="B156" s="5" t="s">
        <v>54</v>
      </c>
      <c r="C156" s="1034"/>
      <c r="D156" s="99"/>
      <c r="E156" s="1125" t="s">
        <v>1021</v>
      </c>
      <c r="F156" s="812" t="s">
        <v>1019</v>
      </c>
      <c r="G156" s="119"/>
      <c r="H156" s="119"/>
      <c r="I156" s="600"/>
      <c r="J156" s="119"/>
      <c r="K156" s="509"/>
      <c r="L156" s="8"/>
      <c r="M156" s="32"/>
      <c r="N156" s="1348"/>
      <c r="O156" s="1389"/>
      <c r="P156" s="1320"/>
      <c r="Q156" s="1095"/>
      <c r="R156" s="45"/>
      <c r="S156" s="1046"/>
      <c r="T156" s="954"/>
      <c r="U156" s="1255">
        <f t="shared" si="31"/>
        <v>0</v>
      </c>
      <c r="V156" s="968"/>
      <c r="Y156" s="951"/>
      <c r="Z156" s="965"/>
      <c r="AA156" s="964"/>
      <c r="AB156" s="840"/>
      <c r="AC156" s="841"/>
      <c r="AD156" s="842"/>
      <c r="AF156" s="842"/>
      <c r="AJ156" s="763"/>
    </row>
    <row r="157" spans="1:38" ht="15.75" customHeight="1" x14ac:dyDescent="0.2">
      <c r="A157" s="850">
        <f>IF(K157=0,0,1)</f>
        <v>0</v>
      </c>
      <c r="C157" s="1034"/>
      <c r="D157" s="99"/>
      <c r="E157" s="1102" t="str">
        <f>Prijsonderbouwing!B270</f>
        <v>V1-3-A1</v>
      </c>
      <c r="F157" s="813" t="str">
        <f>Prijsonderbouwing!D270</f>
        <v>Voorzetwand 100 mm houten frame met glaswol deken dik 70 mm Rc ± 2.45 m².K/W</v>
      </c>
      <c r="G157" s="117"/>
      <c r="H157" s="117"/>
      <c r="I157" s="117"/>
      <c r="J157" s="117"/>
      <c r="K157" s="134"/>
      <c r="L157" s="8"/>
      <c r="M157" s="32" t="str">
        <f>Prijsonderbouwing!F270</f>
        <v>m²</v>
      </c>
      <c r="N157" s="1348">
        <f>Prijsonderbouwing!O270</f>
        <v>128.65715133981197</v>
      </c>
      <c r="O157" s="1389">
        <f>Prijsonderbouwing!X270</f>
        <v>144.53706035223001</v>
      </c>
      <c r="P157" s="1320">
        <f>O157*K157</f>
        <v>0</v>
      </c>
      <c r="Q157" s="1095"/>
      <c r="R157" s="45"/>
      <c r="S157" s="1046"/>
      <c r="T157" s="954"/>
      <c r="U157" s="1255">
        <f t="shared" si="31"/>
        <v>0</v>
      </c>
      <c r="V157" s="968"/>
      <c r="Y157" s="952"/>
      <c r="Z157" s="965"/>
      <c r="AA157" s="964"/>
      <c r="AB157" s="840"/>
      <c r="AC157" s="841"/>
      <c r="AD157" s="842"/>
      <c r="AF157" s="842"/>
      <c r="AJ157" s="763"/>
    </row>
    <row r="158" spans="1:38" ht="15.75" customHeight="1" x14ac:dyDescent="0.2">
      <c r="A158" s="850">
        <f t="shared" ref="A158:A159" si="32">IF(K158=0,0,1)</f>
        <v>0</v>
      </c>
      <c r="C158" s="1034"/>
      <c r="D158" s="99"/>
      <c r="E158" s="1102" t="str">
        <f>Prijsonderbouwing!B290</f>
        <v>V1-3-A2</v>
      </c>
      <c r="F158" s="813" t="str">
        <f>Prijsonderbouwing!D290</f>
        <v>Voorzetwand 120 mm houten frame met glaswol deken dik 90 mm Rc ± 3.15 m².K/W</v>
      </c>
      <c r="G158" s="117"/>
      <c r="H158" s="117"/>
      <c r="I158" s="117"/>
      <c r="J158" s="117"/>
      <c r="K158" s="134"/>
      <c r="L158" s="8"/>
      <c r="M158" s="32" t="str">
        <f>Prijsonderbouwing!F290</f>
        <v>m²</v>
      </c>
      <c r="N158" s="1348">
        <f>Prijsonderbouwing!O290</f>
        <v>129.82684623981197</v>
      </c>
      <c r="O158" s="1389">
        <f>Prijsonderbouwing!X290</f>
        <v>145.95239118123001</v>
      </c>
      <c r="P158" s="1320">
        <f>O158*K158</f>
        <v>0</v>
      </c>
      <c r="Q158" s="1095"/>
      <c r="R158" s="45"/>
      <c r="S158" s="1046"/>
      <c r="T158" s="954"/>
      <c r="U158" s="954">
        <f t="shared" si="31"/>
        <v>0</v>
      </c>
      <c r="V158" s="968"/>
      <c r="W158" s="954"/>
      <c r="X158" s="952"/>
      <c r="Y158" s="952"/>
      <c r="Z158" s="965"/>
      <c r="AA158" s="964"/>
      <c r="AB158" s="840"/>
      <c r="AC158" s="841"/>
      <c r="AD158" s="842"/>
      <c r="AF158" s="842"/>
      <c r="AJ158" s="763"/>
    </row>
    <row r="159" spans="1:38" ht="15.75" customHeight="1" x14ac:dyDescent="0.2">
      <c r="A159" s="850">
        <f t="shared" si="32"/>
        <v>0</v>
      </c>
      <c r="C159" s="1034"/>
      <c r="D159" s="99"/>
      <c r="E159" s="1102" t="str">
        <f>Prijsonderbouwing!B310</f>
        <v>V1-3-A3</v>
      </c>
      <c r="F159" s="813" t="str">
        <f>Prijsonderbouwing!D310</f>
        <v>Voorzetwand 150 mm houten frame met glaswol deken dik 120 mm Rc ± 4.00 m².K/W</v>
      </c>
      <c r="G159" s="117"/>
      <c r="H159" s="117"/>
      <c r="I159" s="117"/>
      <c r="J159" s="117"/>
      <c r="K159" s="134"/>
      <c r="L159" s="8"/>
      <c r="M159" s="32" t="str">
        <f>Prijsonderbouwing!F310</f>
        <v>m²</v>
      </c>
      <c r="N159" s="1348">
        <f>Prijsonderbouwing!O310</f>
        <v>132.16560986481196</v>
      </c>
      <c r="O159" s="1389">
        <f>Prijsonderbouwing!X310</f>
        <v>148.78229516748002</v>
      </c>
      <c r="P159" s="1320">
        <f t="shared" ref="P159:P184" si="33">O159*K159</f>
        <v>0</v>
      </c>
      <c r="Q159" s="1095"/>
      <c r="R159" s="45"/>
      <c r="S159" s="1046"/>
      <c r="T159" s="954"/>
      <c r="U159" s="954">
        <f t="shared" si="31"/>
        <v>0</v>
      </c>
      <c r="V159" s="968"/>
      <c r="W159" s="954"/>
      <c r="X159" s="952"/>
      <c r="Y159" s="952"/>
      <c r="Z159" s="965"/>
      <c r="AA159" s="964"/>
      <c r="AB159" s="840"/>
      <c r="AC159" s="841"/>
      <c r="AD159" s="842"/>
      <c r="AF159" s="842"/>
      <c r="AJ159" s="763"/>
    </row>
    <row r="160" spans="1:38" ht="6" customHeight="1" x14ac:dyDescent="0.2">
      <c r="A160" s="850">
        <f>A156</f>
        <v>0</v>
      </c>
      <c r="C160" s="1034"/>
      <c r="D160" s="99"/>
      <c r="E160" s="1102"/>
      <c r="F160" s="814"/>
      <c r="G160" s="133"/>
      <c r="H160" s="133"/>
      <c r="I160" s="133"/>
      <c r="J160" s="133"/>
      <c r="K160" s="32"/>
      <c r="L160" s="8"/>
      <c r="M160" s="32"/>
      <c r="N160" s="1348"/>
      <c r="O160" s="1389"/>
      <c r="P160" s="1320"/>
      <c r="Q160" s="1095"/>
      <c r="R160" s="45"/>
      <c r="S160" s="1046"/>
      <c r="T160" s="954"/>
      <c r="U160" s="1255">
        <f t="shared" si="31"/>
        <v>0</v>
      </c>
      <c r="V160" s="969"/>
      <c r="Y160" s="952"/>
      <c r="Z160" s="965"/>
      <c r="AA160" s="964"/>
      <c r="AB160" s="840"/>
      <c r="AC160" s="841"/>
      <c r="AD160" s="842"/>
      <c r="AF160" s="842"/>
      <c r="AJ160" s="763"/>
    </row>
    <row r="161" spans="1:36" ht="15.75" customHeight="1" x14ac:dyDescent="0.2">
      <c r="A161" s="850">
        <f>IF(SUM(A162:B164)=0,0,1)</f>
        <v>0</v>
      </c>
      <c r="B161" s="5" t="s">
        <v>54</v>
      </c>
      <c r="C161" s="1034"/>
      <c r="D161" s="99"/>
      <c r="E161" s="1125" t="s">
        <v>1020</v>
      </c>
      <c r="F161" s="812" t="s">
        <v>1400</v>
      </c>
      <c r="G161" s="119"/>
      <c r="H161" s="116"/>
      <c r="I161" s="119"/>
      <c r="J161" s="529"/>
      <c r="K161" s="30"/>
      <c r="L161" s="8"/>
      <c r="M161" s="32"/>
      <c r="N161" s="1348"/>
      <c r="O161" s="1389"/>
      <c r="P161" s="1320"/>
      <c r="Q161" s="1095"/>
      <c r="R161" s="45"/>
      <c r="S161" s="1046"/>
      <c r="T161" s="954"/>
      <c r="U161" s="954">
        <f t="shared" si="31"/>
        <v>0</v>
      </c>
      <c r="V161" s="969"/>
      <c r="W161" s="954"/>
      <c r="X161" s="952"/>
      <c r="Y161" s="951"/>
      <c r="Z161" s="965"/>
      <c r="AA161" s="964"/>
      <c r="AB161" s="840"/>
      <c r="AC161" s="841"/>
      <c r="AD161" s="842"/>
      <c r="AF161" s="842"/>
      <c r="AJ161" s="763"/>
    </row>
    <row r="162" spans="1:36" ht="15.75" customHeight="1" x14ac:dyDescent="0.2">
      <c r="A162" s="850">
        <f t="shared" ref="A162" si="34">IF(K162=0,0,1)</f>
        <v>0</v>
      </c>
      <c r="C162" s="1034"/>
      <c r="D162" s="99"/>
      <c r="E162" s="1102" t="str">
        <f>Prijsonderbouwing!B330</f>
        <v>V1-3-B1</v>
      </c>
      <c r="F162" s="813" t="str">
        <f>Prijsonderbouwing!D330</f>
        <v>Voorzetwand 100 mm houten frame met vlasvezel deken dik 70 mm Rc ± 2.44 m².K/W</v>
      </c>
      <c r="G162" s="117"/>
      <c r="H162" s="117"/>
      <c r="I162" s="117"/>
      <c r="J162" s="117"/>
      <c r="K162" s="134"/>
      <c r="L162" s="8"/>
      <c r="M162" s="32" t="str">
        <f>Prijsonderbouwing!F330</f>
        <v>m²</v>
      </c>
      <c r="N162" s="1348">
        <f>Prijsonderbouwing!O330</f>
        <v>138.03286961481194</v>
      </c>
      <c r="O162" s="1389">
        <f>Prijsonderbouwing!X330</f>
        <v>155.88167946498004</v>
      </c>
      <c r="P162" s="1320">
        <f t="shared" si="33"/>
        <v>0</v>
      </c>
      <c r="Q162" s="1095"/>
      <c r="R162" s="45"/>
      <c r="S162" s="1046"/>
      <c r="T162" s="954"/>
      <c r="U162" s="954">
        <f t="shared" si="31"/>
        <v>0</v>
      </c>
      <c r="V162" s="968"/>
      <c r="W162" s="954"/>
      <c r="X162" s="952"/>
      <c r="Y162" s="952"/>
      <c r="Z162" s="965"/>
      <c r="AA162" s="964"/>
      <c r="AB162" s="840"/>
      <c r="AC162" s="841"/>
      <c r="AD162" s="842"/>
      <c r="AF162" s="842"/>
      <c r="AJ162" s="763"/>
    </row>
    <row r="163" spans="1:36" ht="15.75" customHeight="1" x14ac:dyDescent="0.2">
      <c r="A163" s="850">
        <f t="shared" ref="A163" si="35">IF(K163=0,0,1)</f>
        <v>0</v>
      </c>
      <c r="B163" s="14"/>
      <c r="C163" s="1034"/>
      <c r="D163" s="99"/>
      <c r="E163" s="1102" t="str">
        <f>Prijsonderbouwing!B350</f>
        <v>V1-3-B2</v>
      </c>
      <c r="F163" s="813" t="str">
        <f>Prijsonderbouwing!D350</f>
        <v>Voorzetwand 120 mm houten frame met vlasvezel deken dik 90 mm Rc ± 3.00 m².K/W</v>
      </c>
      <c r="G163" s="117"/>
      <c r="H163" s="117"/>
      <c r="I163" s="117"/>
      <c r="J163" s="117"/>
      <c r="K163" s="134"/>
      <c r="L163" s="8"/>
      <c r="M163" s="32" t="str">
        <f>Prijsonderbouwing!F350</f>
        <v>m²</v>
      </c>
      <c r="N163" s="1348">
        <f>Prijsonderbouwing!O350</f>
        <v>142.10864268981194</v>
      </c>
      <c r="O163" s="1389">
        <f>Prijsonderbouwing!X350</f>
        <v>160.81336488573004</v>
      </c>
      <c r="P163" s="1320">
        <f t="shared" ref="P163:P164" si="36">O163*K163</f>
        <v>0</v>
      </c>
      <c r="Q163" s="1095"/>
      <c r="R163" s="45"/>
      <c r="S163" s="1046"/>
      <c r="T163" s="954"/>
      <c r="U163" s="954">
        <f t="shared" si="31"/>
        <v>0</v>
      </c>
      <c r="V163" s="968"/>
      <c r="W163" s="954"/>
      <c r="X163" s="952"/>
      <c r="Y163" s="952"/>
      <c r="Z163" s="965"/>
      <c r="AA163" s="964"/>
      <c r="AB163" s="840"/>
      <c r="AC163" s="841"/>
      <c r="AD163" s="842"/>
      <c r="AF163" s="842"/>
      <c r="AJ163" s="763"/>
    </row>
    <row r="164" spans="1:36" ht="15.75" customHeight="1" x14ac:dyDescent="0.2">
      <c r="A164" s="850">
        <f>IF(K164=0,0,1)</f>
        <v>0</v>
      </c>
      <c r="C164" s="1034"/>
      <c r="D164" s="99"/>
      <c r="E164" s="1102" t="str">
        <f>Prijsonderbouwing!B370</f>
        <v>V1-3-B3</v>
      </c>
      <c r="F164" s="813" t="str">
        <f>Prijsonderbouwing!D370</f>
        <v>Voorzetwand 150 mm houten frame met vlasvezel deken dik 120 mm Rc ± 3.70 m².K/W</v>
      </c>
      <c r="G164" s="117"/>
      <c r="H164" s="117"/>
      <c r="I164" s="117"/>
      <c r="J164" s="117"/>
      <c r="K164" s="134"/>
      <c r="L164" s="8"/>
      <c r="M164" s="32" t="str">
        <f>Prijsonderbouwing!F370</f>
        <v>m²</v>
      </c>
      <c r="N164" s="1348">
        <f>Prijsonderbouwing!O370</f>
        <v>152.87634798981193</v>
      </c>
      <c r="O164" s="1389">
        <f>Prijsonderbouwing!X370</f>
        <v>173.84228829873004</v>
      </c>
      <c r="P164" s="1320">
        <f t="shared" si="36"/>
        <v>0</v>
      </c>
      <c r="Q164" s="1095"/>
      <c r="R164" s="45"/>
      <c r="S164" s="1046"/>
      <c r="T164" s="954"/>
      <c r="U164" s="954">
        <f t="shared" si="31"/>
        <v>0</v>
      </c>
      <c r="V164" s="968"/>
      <c r="W164" s="954"/>
      <c r="X164" s="952"/>
      <c r="Y164" s="952"/>
      <c r="Z164" s="965"/>
      <c r="AA164" s="964"/>
      <c r="AB164" s="840"/>
      <c r="AC164" s="841"/>
      <c r="AD164" s="842"/>
      <c r="AF164" s="842"/>
      <c r="AJ164" s="763"/>
    </row>
    <row r="165" spans="1:36" ht="6" customHeight="1" x14ac:dyDescent="0.2">
      <c r="A165" s="850">
        <f>A161</f>
        <v>0</v>
      </c>
      <c r="C165" s="1034"/>
      <c r="D165" s="99"/>
      <c r="E165" s="1125"/>
      <c r="F165" s="814"/>
      <c r="G165" s="133"/>
      <c r="H165" s="133"/>
      <c r="I165" s="133"/>
      <c r="J165" s="133"/>
      <c r="K165" s="32"/>
      <c r="L165" s="8"/>
      <c r="M165" s="32"/>
      <c r="N165" s="1348"/>
      <c r="O165" s="1389"/>
      <c r="P165" s="1320"/>
      <c r="Q165" s="1095"/>
      <c r="R165" s="45"/>
      <c r="S165" s="1046"/>
      <c r="T165" s="954"/>
      <c r="U165" s="954">
        <f t="shared" si="31"/>
        <v>0</v>
      </c>
      <c r="V165" s="969"/>
      <c r="W165" s="954"/>
      <c r="X165" s="952"/>
      <c r="Y165" s="952"/>
      <c r="Z165" s="965"/>
      <c r="AA165" s="964"/>
      <c r="AB165" s="840"/>
      <c r="AC165" s="841"/>
      <c r="AD165" s="842"/>
      <c r="AF165" s="842"/>
      <c r="AJ165" s="763"/>
    </row>
    <row r="166" spans="1:36" ht="15.75" customHeight="1" x14ac:dyDescent="0.2">
      <c r="A166" s="850">
        <f>IF(SUM(A167:B169)=0,0,1)</f>
        <v>0</v>
      </c>
      <c r="B166" s="5" t="s">
        <v>54</v>
      </c>
      <c r="C166" s="1034"/>
      <c r="D166" s="99"/>
      <c r="E166" s="1125" t="s">
        <v>1023</v>
      </c>
      <c r="F166" s="812" t="s">
        <v>1022</v>
      </c>
      <c r="G166" s="119"/>
      <c r="H166" s="116"/>
      <c r="I166" s="119"/>
      <c r="J166" s="529"/>
      <c r="K166" s="30"/>
      <c r="L166" s="8"/>
      <c r="M166" s="32"/>
      <c r="N166" s="1348"/>
      <c r="O166" s="1389"/>
      <c r="P166" s="1320"/>
      <c r="Q166" s="1095"/>
      <c r="R166" s="45"/>
      <c r="S166" s="1046"/>
      <c r="T166" s="954"/>
      <c r="U166" s="1255">
        <f t="shared" si="31"/>
        <v>0</v>
      </c>
      <c r="V166" s="969"/>
      <c r="Y166" s="951"/>
      <c r="Z166" s="965"/>
      <c r="AA166" s="964"/>
      <c r="AB166" s="840"/>
      <c r="AC166" s="841"/>
      <c r="AD166" s="842"/>
      <c r="AF166" s="842"/>
      <c r="AJ166" s="763"/>
    </row>
    <row r="167" spans="1:36" ht="15.75" customHeight="1" x14ac:dyDescent="0.2">
      <c r="A167" s="850">
        <f t="shared" ref="A167" si="37">IF(K167=0,0,1)</f>
        <v>0</v>
      </c>
      <c r="C167" s="1034"/>
      <c r="D167" s="99"/>
      <c r="E167" s="1102" t="str">
        <f>Prijsonderbouwing!B390</f>
        <v>V1-3-C1</v>
      </c>
      <c r="F167" s="813" t="str">
        <f>Prijsonderbouwing!D390</f>
        <v>Voorzetwand 100 mm houten frame met grasvezel deken dik 70 mm Rc ± 2.30 m².K/W</v>
      </c>
      <c r="G167" s="117"/>
      <c r="H167" s="117"/>
      <c r="I167" s="117"/>
      <c r="J167" s="117"/>
      <c r="K167" s="134"/>
      <c r="L167" s="8"/>
      <c r="M167" s="32" t="str">
        <f>Prijsonderbouwing!F390</f>
        <v>m²</v>
      </c>
      <c r="N167" s="1348">
        <f>Prijsonderbouwing!O390</f>
        <v>139.19004101481195</v>
      </c>
      <c r="O167" s="1389">
        <f>Prijsonderbouwing!X390</f>
        <v>157.28185685898003</v>
      </c>
      <c r="P167" s="1320">
        <f t="shared" si="33"/>
        <v>0</v>
      </c>
      <c r="Q167" s="1095"/>
      <c r="R167" s="45"/>
      <c r="S167" s="1046"/>
      <c r="T167" s="954"/>
      <c r="U167" s="1255">
        <f t="shared" si="31"/>
        <v>0</v>
      </c>
      <c r="V167" s="968"/>
      <c r="Y167" s="952"/>
      <c r="Z167" s="965"/>
      <c r="AA167" s="964"/>
      <c r="AB167" s="840"/>
      <c r="AC167" s="841"/>
      <c r="AD167" s="842"/>
      <c r="AF167" s="842"/>
      <c r="AJ167" s="763"/>
    </row>
    <row r="168" spans="1:36" ht="15.75" customHeight="1" x14ac:dyDescent="0.2">
      <c r="A168" s="850">
        <f t="shared" ref="A168" si="38">IF(K168=0,0,1)</f>
        <v>0</v>
      </c>
      <c r="C168" s="1034"/>
      <c r="D168" s="99"/>
      <c r="E168" s="1102" t="str">
        <f>Prijsonderbouwing!B410</f>
        <v>V1-3-C2</v>
      </c>
      <c r="F168" s="813" t="str">
        <f>Prijsonderbouwing!D410</f>
        <v xml:space="preserve">Voorzetwand 120 mm houten frame met grasvezel deken dik 90 mm Rc ± 2.80 m².K/W </v>
      </c>
      <c r="G168" s="117"/>
      <c r="H168" s="117"/>
      <c r="I168" s="117"/>
      <c r="J168" s="117"/>
      <c r="K168" s="134"/>
      <c r="L168" s="8"/>
      <c r="M168" s="32" t="str">
        <f>Prijsonderbouwing!F410</f>
        <v>m²</v>
      </c>
      <c r="N168" s="1348">
        <f>Prijsonderbouwing!O410</f>
        <v>142.58203098981198</v>
      </c>
      <c r="O168" s="1389">
        <f>Prijsonderbouwing!X410</f>
        <v>161.38616472873002</v>
      </c>
      <c r="P168" s="1320">
        <f t="shared" si="33"/>
        <v>0</v>
      </c>
      <c r="Q168" s="1095"/>
      <c r="R168" s="45"/>
      <c r="S168" s="1046"/>
      <c r="T168" s="954"/>
      <c r="U168" s="954">
        <f t="shared" si="31"/>
        <v>0</v>
      </c>
      <c r="V168" s="968"/>
      <c r="W168" s="954"/>
      <c r="X168" s="952"/>
      <c r="Y168" s="952"/>
      <c r="Z168" s="965"/>
      <c r="AA168" s="964"/>
      <c r="AB168" s="840"/>
      <c r="AC168" s="841"/>
      <c r="AD168" s="842"/>
      <c r="AF168" s="842"/>
      <c r="AJ168" s="763"/>
    </row>
    <row r="169" spans="1:36" ht="15.75" customHeight="1" x14ac:dyDescent="0.2">
      <c r="A169" s="850">
        <f t="shared" ref="A169" si="39">IF(K169=0,0,1)</f>
        <v>0</v>
      </c>
      <c r="B169" s="14"/>
      <c r="C169" s="1034"/>
      <c r="D169" s="99"/>
      <c r="E169" s="1102" t="str">
        <f>Prijsonderbouwing!B430</f>
        <v>V1-3-C3</v>
      </c>
      <c r="F169" s="813" t="str">
        <f>Prijsonderbouwing!D430</f>
        <v>Voorzetwand 150 mm houten frame met grasvezel deken dik 120 mm Rc ± 3.60 m².K/W</v>
      </c>
      <c r="G169" s="117"/>
      <c r="H169" s="117"/>
      <c r="I169" s="117"/>
      <c r="J169" s="117"/>
      <c r="K169" s="134"/>
      <c r="L169" s="8"/>
      <c r="M169" s="32" t="str">
        <f>Prijsonderbouwing!F430</f>
        <v>m²</v>
      </c>
      <c r="N169" s="1348">
        <f>Prijsonderbouwing!O430</f>
        <v>144.14496378981192</v>
      </c>
      <c r="O169" s="1389">
        <f>Prijsonderbouwing!X430</f>
        <v>163.27731341673004</v>
      </c>
      <c r="P169" s="1320">
        <f t="shared" si="33"/>
        <v>0</v>
      </c>
      <c r="Q169" s="1095"/>
      <c r="R169" s="45"/>
      <c r="S169" s="1046"/>
      <c r="T169" s="954"/>
      <c r="U169" s="954">
        <f t="shared" si="31"/>
        <v>0</v>
      </c>
      <c r="V169" s="968"/>
      <c r="W169" s="954"/>
      <c r="X169" s="952"/>
      <c r="Y169" s="952"/>
      <c r="Z169" s="965"/>
      <c r="AA169" s="964"/>
      <c r="AB169" s="840"/>
      <c r="AC169" s="841"/>
      <c r="AD169" s="842"/>
      <c r="AF169" s="842"/>
      <c r="AJ169" s="763"/>
    </row>
    <row r="170" spans="1:36" ht="6" customHeight="1" x14ac:dyDescent="0.2">
      <c r="A170" s="850">
        <f>A166</f>
        <v>0</v>
      </c>
      <c r="C170" s="1034"/>
      <c r="D170" s="99"/>
      <c r="E170" s="1125"/>
      <c r="F170" s="814"/>
      <c r="G170" s="133"/>
      <c r="H170" s="133"/>
      <c r="I170" s="133"/>
      <c r="J170" s="133"/>
      <c r="K170" s="32"/>
      <c r="L170" s="8"/>
      <c r="M170" s="32"/>
      <c r="N170" s="1348"/>
      <c r="O170" s="1389"/>
      <c r="P170" s="1320"/>
      <c r="Q170" s="1095"/>
      <c r="R170" s="45"/>
      <c r="S170" s="1046"/>
      <c r="T170" s="954"/>
      <c r="U170" s="1255">
        <f t="shared" si="31"/>
        <v>0</v>
      </c>
      <c r="V170" s="969"/>
      <c r="Y170" s="952"/>
      <c r="Z170" s="965"/>
      <c r="AA170" s="964"/>
      <c r="AB170" s="840"/>
      <c r="AC170" s="841"/>
      <c r="AD170" s="842"/>
      <c r="AF170" s="842"/>
      <c r="AJ170" s="763"/>
    </row>
    <row r="171" spans="1:36" ht="15.75" customHeight="1" x14ac:dyDescent="0.2">
      <c r="A171" s="850">
        <f>IF(SUM(A172:B174)=0,0,1)</f>
        <v>0</v>
      </c>
      <c r="B171" s="5" t="s">
        <v>54</v>
      </c>
      <c r="C171" s="1034"/>
      <c r="D171" s="99"/>
      <c r="E171" s="1125" t="s">
        <v>1025</v>
      </c>
      <c r="F171" s="812" t="s">
        <v>1024</v>
      </c>
      <c r="G171" s="119"/>
      <c r="H171" s="116"/>
      <c r="I171" s="119"/>
      <c r="J171" s="529"/>
      <c r="K171" s="30"/>
      <c r="L171" s="8"/>
      <c r="M171" s="32"/>
      <c r="N171" s="1348"/>
      <c r="O171" s="1389"/>
      <c r="P171" s="1320"/>
      <c r="Q171" s="1095"/>
      <c r="R171" s="45"/>
      <c r="S171" s="1046"/>
      <c r="T171" s="954"/>
      <c r="U171" s="954">
        <f t="shared" si="31"/>
        <v>0</v>
      </c>
      <c r="V171" s="969"/>
      <c r="W171" s="954"/>
      <c r="X171" s="952"/>
      <c r="Y171" s="951"/>
      <c r="Z171" s="965"/>
      <c r="AA171" s="964"/>
      <c r="AB171" s="840"/>
      <c r="AC171" s="841"/>
      <c r="AD171" s="842"/>
      <c r="AF171" s="842"/>
      <c r="AJ171" s="763"/>
    </row>
    <row r="172" spans="1:36" ht="15.75" customHeight="1" x14ac:dyDescent="0.2">
      <c r="A172" s="850">
        <f t="shared" ref="A172" si="40">IF(K172=0,0,1)</f>
        <v>0</v>
      </c>
      <c r="C172" s="1034"/>
      <c r="D172" s="99"/>
      <c r="E172" s="1102" t="str">
        <f>Prijsonderbouwing!B450</f>
        <v>V1-3-D1</v>
      </c>
      <c r="F172" s="813" t="str">
        <f>Prijsonderbouwing!D450</f>
        <v>Voorzetwand 100 mm houten frame met hennepvezel deken dik 60 mm Rc ± 2.30 m².K/W</v>
      </c>
      <c r="G172" s="117"/>
      <c r="H172" s="117"/>
      <c r="I172" s="117"/>
      <c r="J172" s="117"/>
      <c r="K172" s="134"/>
      <c r="L172" s="8"/>
      <c r="M172" s="32" t="str">
        <f>Prijsonderbouwing!F450</f>
        <v>m²</v>
      </c>
      <c r="N172" s="1348">
        <f>Prijsonderbouwing!O450</f>
        <v>136.61270471481197</v>
      </c>
      <c r="O172" s="1389">
        <f>Prijsonderbouwing!X450</f>
        <v>154.16327993598003</v>
      </c>
      <c r="P172" s="1320">
        <f t="shared" si="33"/>
        <v>0</v>
      </c>
      <c r="Q172" s="1095"/>
      <c r="R172" s="45"/>
      <c r="S172" s="1046"/>
      <c r="T172" s="954"/>
      <c r="U172" s="954">
        <f t="shared" si="31"/>
        <v>0</v>
      </c>
      <c r="V172" s="968"/>
      <c r="W172" s="954"/>
      <c r="X172" s="952"/>
      <c r="Y172" s="952"/>
      <c r="Z172" s="965"/>
      <c r="AA172" s="964"/>
      <c r="AB172" s="840"/>
      <c r="AC172" s="841"/>
      <c r="AD172" s="842"/>
      <c r="AF172" s="842"/>
      <c r="AJ172" s="763"/>
    </row>
    <row r="173" spans="1:36" ht="15.75" customHeight="1" x14ac:dyDescent="0.2">
      <c r="A173" s="850">
        <f t="shared" ref="A173" si="41">IF(K173=0,0,1)</f>
        <v>0</v>
      </c>
      <c r="C173" s="1034"/>
      <c r="D173" s="99"/>
      <c r="E173" s="1102" t="str">
        <f>Prijsonderbouwing!B470</f>
        <v>V1-3-D2</v>
      </c>
      <c r="F173" s="813" t="str">
        <f>Prijsonderbouwing!D470</f>
        <v>Voorzetwand 120 mm houten frame met hennepvezel deken dik 80 mm Rc ± 2.65 m².K/W</v>
      </c>
      <c r="G173" s="117"/>
      <c r="H173" s="117"/>
      <c r="I173" s="117"/>
      <c r="J173" s="117"/>
      <c r="K173" s="134"/>
      <c r="L173" s="8"/>
      <c r="M173" s="32" t="str">
        <f>Prijsonderbouwing!F470</f>
        <v>m²</v>
      </c>
      <c r="N173" s="1348">
        <f>Prijsonderbouwing!O470</f>
        <v>140.16249078981195</v>
      </c>
      <c r="O173" s="1389">
        <f>Prijsonderbouwing!X470</f>
        <v>158.45852108673003</v>
      </c>
      <c r="P173" s="1320">
        <f t="shared" si="33"/>
        <v>0</v>
      </c>
      <c r="Q173" s="1095"/>
      <c r="R173" s="45"/>
      <c r="S173" s="1046"/>
      <c r="T173" s="954"/>
      <c r="U173" s="954">
        <f t="shared" si="31"/>
        <v>0</v>
      </c>
      <c r="V173" s="968"/>
      <c r="W173" s="954"/>
      <c r="X173" s="952"/>
      <c r="Y173" s="952"/>
      <c r="Z173" s="965"/>
      <c r="AA173" s="964"/>
      <c r="AB173" s="840"/>
      <c r="AC173" s="841"/>
      <c r="AD173" s="842"/>
      <c r="AF173" s="842"/>
      <c r="AJ173" s="763"/>
    </row>
    <row r="174" spans="1:36" ht="15.75" customHeight="1" x14ac:dyDescent="0.2">
      <c r="A174" s="850">
        <f t="shared" ref="A174" si="42">IF(K174=0,0,1)</f>
        <v>0</v>
      </c>
      <c r="C174" s="1034"/>
      <c r="D174" s="99"/>
      <c r="E174" s="1102" t="str">
        <f>Prijsonderbouwing!B490</f>
        <v>V1-3-D3</v>
      </c>
      <c r="F174" s="813" t="str">
        <f>Prijsonderbouwing!D490</f>
        <v>Voorzetwand 150 mm houten frame met hennepvezel deken dik 120 mm Rc ± 3.70 m².K/W</v>
      </c>
      <c r="G174" s="117"/>
      <c r="H174" s="117"/>
      <c r="I174" s="117"/>
      <c r="J174" s="117"/>
      <c r="K174" s="134"/>
      <c r="L174" s="8"/>
      <c r="M174" s="32" t="str">
        <f>Prijsonderbouwing!F490</f>
        <v>m²</v>
      </c>
      <c r="N174" s="1348">
        <f>Prijsonderbouwing!O490</f>
        <v>148.57640426481194</v>
      </c>
      <c r="O174" s="1389">
        <f>Prijsonderbouwing!X490</f>
        <v>168.63935639148002</v>
      </c>
      <c r="P174" s="1320">
        <f t="shared" si="33"/>
        <v>0</v>
      </c>
      <c r="Q174" s="1095"/>
      <c r="R174" s="45"/>
      <c r="S174" s="1046"/>
      <c r="T174" s="954"/>
      <c r="U174" s="954">
        <f t="shared" si="31"/>
        <v>0</v>
      </c>
      <c r="V174" s="968"/>
      <c r="W174" s="954"/>
      <c r="X174" s="952"/>
      <c r="Y174" s="952"/>
      <c r="Z174" s="965"/>
      <c r="AA174" s="964"/>
      <c r="AB174" s="840"/>
      <c r="AC174" s="841"/>
      <c r="AD174" s="842"/>
      <c r="AF174" s="842"/>
      <c r="AJ174" s="763"/>
    </row>
    <row r="175" spans="1:36" ht="6" customHeight="1" x14ac:dyDescent="0.2">
      <c r="A175" s="850">
        <f>A171</f>
        <v>0</v>
      </c>
      <c r="B175" s="14"/>
      <c r="C175" s="1034"/>
      <c r="D175" s="99"/>
      <c r="E175" s="1125"/>
      <c r="F175" s="814"/>
      <c r="G175" s="133"/>
      <c r="H175" s="133"/>
      <c r="I175" s="133"/>
      <c r="J175" s="133"/>
      <c r="K175" s="32"/>
      <c r="L175" s="8"/>
      <c r="M175" s="32"/>
      <c r="N175" s="1348"/>
      <c r="O175" s="1389"/>
      <c r="P175" s="1320"/>
      <c r="Q175" s="1095"/>
      <c r="R175" s="45"/>
      <c r="S175" s="1046"/>
      <c r="T175" s="954"/>
      <c r="U175" s="954">
        <f t="shared" si="31"/>
        <v>0</v>
      </c>
      <c r="V175" s="969"/>
      <c r="W175" s="954"/>
      <c r="X175" s="952"/>
      <c r="Y175" s="952"/>
      <c r="Z175" s="965"/>
      <c r="AA175" s="964"/>
      <c r="AB175" s="840"/>
      <c r="AC175" s="841"/>
      <c r="AD175" s="842"/>
      <c r="AF175" s="842"/>
      <c r="AJ175" s="763"/>
    </row>
    <row r="176" spans="1:36" ht="15.75" customHeight="1" x14ac:dyDescent="0.2">
      <c r="A176" s="850">
        <f>IF(SUM(A177:B179)=0,0,1)</f>
        <v>0</v>
      </c>
      <c r="B176" s="5" t="s">
        <v>54</v>
      </c>
      <c r="C176" s="1034"/>
      <c r="D176" s="99"/>
      <c r="E176" s="1125" t="s">
        <v>1026</v>
      </c>
      <c r="F176" s="812" t="s">
        <v>1188</v>
      </c>
      <c r="G176" s="119"/>
      <c r="H176" s="116"/>
      <c r="I176" s="119"/>
      <c r="J176" s="529"/>
      <c r="K176" s="30"/>
      <c r="L176" s="8"/>
      <c r="M176" s="32"/>
      <c r="N176" s="1348"/>
      <c r="O176" s="1389"/>
      <c r="P176" s="1320"/>
      <c r="Q176" s="1095"/>
      <c r="R176" s="45"/>
      <c r="S176" s="1046"/>
      <c r="T176" s="954"/>
      <c r="U176" s="954">
        <f t="shared" si="31"/>
        <v>0</v>
      </c>
      <c r="V176" s="969"/>
      <c r="W176" s="954"/>
      <c r="X176" s="952"/>
      <c r="Y176" s="951"/>
      <c r="Z176" s="965"/>
      <c r="AA176" s="964"/>
      <c r="AB176" s="840"/>
      <c r="AC176" s="841"/>
      <c r="AD176" s="842"/>
      <c r="AF176" s="842"/>
      <c r="AJ176" s="763"/>
    </row>
    <row r="177" spans="1:36" ht="15.75" customHeight="1" x14ac:dyDescent="0.2">
      <c r="A177" s="850">
        <f>IF(K177=0,0,1)</f>
        <v>0</v>
      </c>
      <c r="C177" s="1034"/>
      <c r="D177" s="99"/>
      <c r="E177" s="1102" t="str">
        <f>Prijsonderbouwing!B510</f>
        <v>V1-3-E1</v>
      </c>
      <c r="F177" s="813" t="str">
        <f>Prijsonderbouwing!D510</f>
        <v>Voorzetwand 100 mm houten frame met houtvezel platen dik 60 mm Rc ± 2.10 m².K/W</v>
      </c>
      <c r="G177" s="117"/>
      <c r="H177" s="117"/>
      <c r="I177" s="117"/>
      <c r="J177" s="117"/>
      <c r="K177" s="134"/>
      <c r="L177" s="8"/>
      <c r="M177" s="32" t="str">
        <f>Prijsonderbouwing!F510</f>
        <v>m²</v>
      </c>
      <c r="N177" s="1348">
        <f>Prijsonderbouwing!O510</f>
        <v>133.25953758981194</v>
      </c>
      <c r="O177" s="1389">
        <f>Prijsonderbouwing!X510</f>
        <v>150.10594771473004</v>
      </c>
      <c r="P177" s="1320">
        <f t="shared" ref="P177:P179" si="43">O177*K177</f>
        <v>0</v>
      </c>
      <c r="Q177" s="1095"/>
      <c r="R177" s="45"/>
      <c r="S177" s="1046"/>
      <c r="T177" s="954"/>
      <c r="U177" s="954">
        <f t="shared" si="31"/>
        <v>0</v>
      </c>
      <c r="V177" s="968"/>
      <c r="W177" s="954"/>
      <c r="X177" s="952"/>
      <c r="Y177" s="952"/>
      <c r="Z177" s="965"/>
      <c r="AA177" s="964"/>
      <c r="AB177" s="840"/>
      <c r="AC177" s="841"/>
      <c r="AD177" s="842"/>
      <c r="AF177" s="842"/>
      <c r="AJ177" s="763"/>
    </row>
    <row r="178" spans="1:36" ht="15.75" customHeight="1" x14ac:dyDescent="0.2">
      <c r="A178" s="850">
        <f t="shared" ref="A178:A179" si="44">IF(K178=0,0,1)</f>
        <v>0</v>
      </c>
      <c r="C178" s="1034"/>
      <c r="D178" s="99"/>
      <c r="E178" s="1102" t="str">
        <f>Prijsonderbouwing!B530</f>
        <v>V1-3-E2</v>
      </c>
      <c r="F178" s="813" t="str">
        <f>Prijsonderbouwing!D530</f>
        <v>Voorzetwand 120 mm houten frame met houtvezel platen dik 80 mm Rc ± 2.70 m².K/W</v>
      </c>
      <c r="G178" s="117"/>
      <c r="H178" s="117"/>
      <c r="I178" s="117"/>
      <c r="J178" s="117"/>
      <c r="K178" s="134"/>
      <c r="L178" s="8"/>
      <c r="M178" s="32" t="str">
        <f>Prijsonderbouwing!F530</f>
        <v>m²</v>
      </c>
      <c r="N178" s="1348">
        <f>Prijsonderbouwing!O530</f>
        <v>136.37538438981196</v>
      </c>
      <c r="O178" s="1389">
        <f>Prijsonderbouwing!X530</f>
        <v>153.87612234273001</v>
      </c>
      <c r="P178" s="1320">
        <f t="shared" si="43"/>
        <v>0</v>
      </c>
      <c r="Q178" s="1095"/>
      <c r="R178" s="45"/>
      <c r="S178" s="1046"/>
      <c r="T178" s="954"/>
      <c r="U178" s="954">
        <f t="shared" si="31"/>
        <v>0</v>
      </c>
      <c r="V178" s="968"/>
      <c r="W178" s="954"/>
      <c r="X178" s="952"/>
      <c r="Y178" s="952"/>
      <c r="Z178" s="965"/>
      <c r="AA178" s="964"/>
      <c r="AB178" s="840"/>
      <c r="AC178" s="841"/>
      <c r="AD178" s="842"/>
      <c r="AF178" s="842"/>
      <c r="AJ178" s="763"/>
    </row>
    <row r="179" spans="1:36" ht="15.75" customHeight="1" x14ac:dyDescent="0.2">
      <c r="A179" s="850">
        <f t="shared" si="44"/>
        <v>0</v>
      </c>
      <c r="C179" s="1034"/>
      <c r="D179" s="99"/>
      <c r="E179" s="1102" t="str">
        <f>Prijsonderbouwing!B550</f>
        <v>V1-3-E3</v>
      </c>
      <c r="F179" s="813" t="str">
        <f>Prijsonderbouwing!D550</f>
        <v>Voorzetwand 150 mm houten frame met houtvezel platen dik 120 mm Rc ± 3.80 m².K/W</v>
      </c>
      <c r="G179" s="117"/>
      <c r="H179" s="117"/>
      <c r="I179" s="117"/>
      <c r="J179" s="117"/>
      <c r="K179" s="134"/>
      <c r="L179" s="8"/>
      <c r="M179" s="32" t="str">
        <f>Prijsonderbouwing!F530</f>
        <v>m²</v>
      </c>
      <c r="N179" s="1348">
        <f>Prijsonderbouwing!O550</f>
        <v>143.36913296481197</v>
      </c>
      <c r="O179" s="1389">
        <f>Prijsonderbouwing!X550</f>
        <v>162.33855811848002</v>
      </c>
      <c r="P179" s="1320">
        <f t="shared" si="43"/>
        <v>0</v>
      </c>
      <c r="Q179" s="1095"/>
      <c r="R179" s="45"/>
      <c r="S179" s="1046"/>
      <c r="T179" s="954"/>
      <c r="U179" s="954">
        <f t="shared" si="31"/>
        <v>0</v>
      </c>
      <c r="V179" s="968"/>
      <c r="W179" s="954"/>
      <c r="X179" s="952"/>
      <c r="Y179" s="952"/>
      <c r="Z179" s="965"/>
      <c r="AA179" s="964"/>
      <c r="AB179" s="840"/>
      <c r="AC179" s="841"/>
      <c r="AD179" s="842"/>
      <c r="AF179" s="842"/>
      <c r="AJ179" s="763"/>
    </row>
    <row r="180" spans="1:36" ht="6" customHeight="1" x14ac:dyDescent="0.2">
      <c r="A180" s="850">
        <f>A176</f>
        <v>0</v>
      </c>
      <c r="C180" s="1034"/>
      <c r="D180" s="99"/>
      <c r="E180" s="1125"/>
      <c r="F180" s="814"/>
      <c r="G180" s="133"/>
      <c r="H180" s="133"/>
      <c r="I180" s="133"/>
      <c r="J180" s="133"/>
      <c r="K180" s="32"/>
      <c r="L180" s="8"/>
      <c r="M180" s="32"/>
      <c r="N180" s="1348"/>
      <c r="O180" s="1389"/>
      <c r="P180" s="1320"/>
      <c r="Q180" s="1095"/>
      <c r="R180" s="45"/>
      <c r="S180" s="1046"/>
      <c r="T180" s="954"/>
      <c r="U180" s="954">
        <f t="shared" si="31"/>
        <v>0</v>
      </c>
      <c r="V180" s="969"/>
      <c r="W180" s="954"/>
      <c r="X180" s="952"/>
      <c r="Y180" s="952"/>
      <c r="Z180" s="965"/>
      <c r="AA180" s="964"/>
      <c r="AB180" s="840"/>
      <c r="AC180" s="841"/>
      <c r="AD180" s="842"/>
      <c r="AF180" s="842"/>
      <c r="AJ180" s="763"/>
    </row>
    <row r="181" spans="1:36" ht="15.75" customHeight="1" x14ac:dyDescent="0.2">
      <c r="A181" s="850">
        <f>IF(SUM(A182:B184)=0,0,1)</f>
        <v>0</v>
      </c>
      <c r="B181" s="5" t="s">
        <v>54</v>
      </c>
      <c r="C181" s="1034"/>
      <c r="D181" s="99"/>
      <c r="E181" s="1125" t="s">
        <v>1192</v>
      </c>
      <c r="F181" s="812" t="s">
        <v>1027</v>
      </c>
      <c r="G181" s="119"/>
      <c r="H181" s="116"/>
      <c r="I181" s="119"/>
      <c r="J181" s="529"/>
      <c r="K181" s="30"/>
      <c r="L181" s="8"/>
      <c r="M181" s="32"/>
      <c r="N181" s="1348"/>
      <c r="O181" s="1389"/>
      <c r="P181" s="1320"/>
      <c r="Q181" s="1095"/>
      <c r="R181" s="45"/>
      <c r="S181" s="1046"/>
      <c r="T181" s="954"/>
      <c r="U181" s="954">
        <f t="shared" si="31"/>
        <v>0</v>
      </c>
      <c r="V181" s="969"/>
      <c r="W181" s="954"/>
      <c r="X181" s="952"/>
      <c r="Y181" s="951"/>
      <c r="Z181" s="965"/>
      <c r="AA181" s="964"/>
      <c r="AB181" s="840"/>
      <c r="AC181" s="841"/>
      <c r="AD181" s="842"/>
      <c r="AF181" s="842"/>
      <c r="AJ181" s="763"/>
    </row>
    <row r="182" spans="1:36" ht="15.75" customHeight="1" x14ac:dyDescent="0.2">
      <c r="A182" s="850">
        <f>IF(K182=0,0,1)</f>
        <v>0</v>
      </c>
      <c r="C182" s="1034"/>
      <c r="D182" s="99"/>
      <c r="E182" s="1102" t="str">
        <f>Prijsonderbouwing!B570</f>
        <v>V1-3-F1</v>
      </c>
      <c r="F182" s="813" t="str">
        <f>Prijsonderbouwing!D570</f>
        <v>Voorzetwand 100 mm houten frame met PIR platen dik 70 mm Rc ± 3.70 m².K/W</v>
      </c>
      <c r="G182" s="117"/>
      <c r="H182" s="117"/>
      <c r="I182" s="117"/>
      <c r="J182" s="117"/>
      <c r="K182" s="134"/>
      <c r="L182" s="8"/>
      <c r="M182" s="32" t="str">
        <f>Prijsonderbouwing!F570</f>
        <v>m²</v>
      </c>
      <c r="N182" s="1348">
        <f>Prijsonderbouwing!O570</f>
        <v>128.50289889118696</v>
      </c>
      <c r="O182" s="1389">
        <f>Prijsonderbouwing!X570</f>
        <v>144.89055888939379</v>
      </c>
      <c r="P182" s="1320">
        <f t="shared" si="33"/>
        <v>0</v>
      </c>
      <c r="Q182" s="1095"/>
      <c r="R182" s="45"/>
      <c r="S182" s="1046"/>
      <c r="T182" s="954"/>
      <c r="U182" s="954">
        <f t="shared" si="31"/>
        <v>0</v>
      </c>
      <c r="V182" s="968"/>
      <c r="W182" s="954"/>
      <c r="X182" s="952"/>
      <c r="Y182" s="952"/>
      <c r="Z182" s="965"/>
      <c r="AA182" s="964"/>
      <c r="AB182" s="840"/>
      <c r="AC182" s="841"/>
      <c r="AD182" s="842"/>
      <c r="AF182" s="842"/>
      <c r="AJ182" s="763"/>
    </row>
    <row r="183" spans="1:36" ht="15.75" customHeight="1" x14ac:dyDescent="0.2">
      <c r="A183" s="850">
        <f t="shared" ref="A183" si="45">IF(K183=0,0,1)</f>
        <v>0</v>
      </c>
      <c r="C183" s="1034"/>
      <c r="D183" s="99"/>
      <c r="E183" s="1102" t="str">
        <f>Prijsonderbouwing!B586</f>
        <v>V1-3-F2</v>
      </c>
      <c r="F183" s="813" t="str">
        <f>Prijsonderbouwing!D586</f>
        <v>Voorzetwand 120 mm houten frame met PIR platen dik 90 mm Rc ± 4.60 m².K/W</v>
      </c>
      <c r="G183" s="117"/>
      <c r="H183" s="117"/>
      <c r="I183" s="117"/>
      <c r="J183" s="117"/>
      <c r="K183" s="134"/>
      <c r="L183" s="8"/>
      <c r="M183" s="32" t="str">
        <f>Prijsonderbouwing!F586</f>
        <v>m²</v>
      </c>
      <c r="N183" s="1348">
        <f>Prijsonderbouwing!O586</f>
        <v>131.63189536618697</v>
      </c>
      <c r="O183" s="1389">
        <f>Prijsonderbouwing!X586</f>
        <v>148.67664462414379</v>
      </c>
      <c r="P183" s="1320">
        <f t="shared" si="33"/>
        <v>0</v>
      </c>
      <c r="Q183" s="1095"/>
      <c r="R183" s="45"/>
      <c r="S183" s="1046"/>
      <c r="T183" s="954"/>
      <c r="U183" s="954">
        <f t="shared" si="31"/>
        <v>0</v>
      </c>
      <c r="V183" s="968"/>
      <c r="W183" s="954"/>
      <c r="X183" s="952"/>
      <c r="Y183" s="952"/>
      <c r="Z183" s="965"/>
      <c r="AA183" s="964"/>
      <c r="AB183" s="840"/>
      <c r="AC183" s="841"/>
      <c r="AD183" s="842"/>
      <c r="AF183" s="842"/>
      <c r="AJ183" s="763"/>
    </row>
    <row r="184" spans="1:36" ht="15.75" customHeight="1" x14ac:dyDescent="0.2">
      <c r="A184" s="850">
        <f t="shared" ref="A184" si="46">IF(K184=0,0,1)</f>
        <v>0</v>
      </c>
      <c r="C184" s="1034"/>
      <c r="D184" s="99"/>
      <c r="E184" s="1102" t="str">
        <f>Prijsonderbouwing!B602</f>
        <v>V1-3-F3</v>
      </c>
      <c r="F184" s="813" t="str">
        <f>Prijsonderbouwing!D602</f>
        <v>Voorzetwand 150 mm houten frame met PIR platen dik 120 mm Rc ± 6.00 m².K/W</v>
      </c>
      <c r="G184" s="117"/>
      <c r="H184" s="117"/>
      <c r="I184" s="117"/>
      <c r="J184" s="117"/>
      <c r="K184" s="134"/>
      <c r="L184" s="8"/>
      <c r="M184" s="32" t="str">
        <f>Prijsonderbouwing!F602</f>
        <v>m²</v>
      </c>
      <c r="N184" s="1348">
        <f>Prijsonderbouwing!O602</f>
        <v>137.03453326618697</v>
      </c>
      <c r="O184" s="1389">
        <f>Prijsonderbouwing!X602</f>
        <v>155.21383648314378</v>
      </c>
      <c r="P184" s="1320">
        <f t="shared" si="33"/>
        <v>0</v>
      </c>
      <c r="Q184" s="1095"/>
      <c r="R184" s="45"/>
      <c r="S184" s="1046"/>
      <c r="T184" s="954"/>
      <c r="U184" s="954">
        <f t="shared" si="31"/>
        <v>0</v>
      </c>
      <c r="V184" s="968"/>
      <c r="W184" s="954"/>
      <c r="X184" s="952"/>
      <c r="Y184" s="952"/>
      <c r="Z184" s="965"/>
      <c r="AA184" s="964"/>
      <c r="AB184" s="840"/>
      <c r="AC184" s="841"/>
      <c r="AD184" s="842"/>
      <c r="AF184" s="842"/>
      <c r="AJ184" s="763"/>
    </row>
    <row r="185" spans="1:36" ht="6" customHeight="1" x14ac:dyDescent="0.2">
      <c r="A185" s="850">
        <f>A181</f>
        <v>0</v>
      </c>
      <c r="C185" s="1034"/>
      <c r="D185" s="99"/>
      <c r="E185" s="1125"/>
      <c r="F185" s="814"/>
      <c r="G185" s="133"/>
      <c r="H185" s="133"/>
      <c r="I185" s="133"/>
      <c r="J185" s="133"/>
      <c r="K185" s="32"/>
      <c r="L185" s="8"/>
      <c r="M185" s="32"/>
      <c r="N185" s="1348"/>
      <c r="O185" s="1389"/>
      <c r="P185" s="1320"/>
      <c r="Q185" s="1095"/>
      <c r="R185" s="45"/>
      <c r="S185" s="1046"/>
      <c r="T185" s="954"/>
      <c r="U185" s="954">
        <f t="shared" si="31"/>
        <v>0</v>
      </c>
      <c r="V185" s="969"/>
      <c r="W185" s="954"/>
      <c r="X185" s="952"/>
      <c r="Y185" s="952"/>
      <c r="Z185" s="965"/>
      <c r="AA185" s="964"/>
      <c r="AB185" s="840"/>
      <c r="AC185" s="841"/>
      <c r="AD185" s="842"/>
      <c r="AF185" s="842"/>
      <c r="AJ185" s="763"/>
    </row>
    <row r="186" spans="1:36" ht="15.75" customHeight="1" x14ac:dyDescent="0.2">
      <c r="A186" s="850">
        <f>IF(SUM(A187:B187)=0,0,1)</f>
        <v>0</v>
      </c>
      <c r="B186" s="5" t="s">
        <v>54</v>
      </c>
      <c r="C186" s="1034"/>
      <c r="D186" s="99"/>
      <c r="E186" s="1125" t="s">
        <v>1383</v>
      </c>
      <c r="F186" s="812" t="s">
        <v>1382</v>
      </c>
      <c r="G186" s="119"/>
      <c r="H186" s="116"/>
      <c r="I186" s="119"/>
      <c r="J186" s="529"/>
      <c r="K186" s="30"/>
      <c r="L186" s="8"/>
      <c r="M186" s="32"/>
      <c r="N186" s="1348"/>
      <c r="O186" s="1389"/>
      <c r="P186" s="1320"/>
      <c r="Q186" s="1095"/>
      <c r="R186" s="45"/>
      <c r="S186" s="1046"/>
      <c r="T186" s="954"/>
      <c r="U186" s="954">
        <f t="shared" si="31"/>
        <v>0</v>
      </c>
      <c r="V186" s="969"/>
      <c r="W186" s="954"/>
      <c r="X186" s="952"/>
      <c r="Y186" s="951"/>
      <c r="Z186" s="965"/>
      <c r="AA186" s="964"/>
      <c r="AB186" s="840"/>
      <c r="AC186" s="841"/>
      <c r="AD186" s="842"/>
      <c r="AF186" s="842"/>
      <c r="AJ186" s="763"/>
    </row>
    <row r="187" spans="1:36" ht="15.75" customHeight="1" x14ac:dyDescent="0.2">
      <c r="A187" s="850">
        <f>IF(K187=0,0,1)</f>
        <v>0</v>
      </c>
      <c r="C187" s="1034"/>
      <c r="D187" s="99"/>
      <c r="E187" s="1102" t="str">
        <f>Prijsonderbouwing!B618</f>
        <v>V1-3-G1</v>
      </c>
      <c r="F187" s="813" t="str">
        <f>Prijsonderbouwing!D618</f>
        <v xml:space="preserve">Voorzetwand  N.T.B. </v>
      </c>
      <c r="G187" s="117"/>
      <c r="H187" s="117"/>
      <c r="I187" s="117"/>
      <c r="J187" s="117"/>
      <c r="K187" s="134"/>
      <c r="L187" s="8"/>
      <c r="M187" s="32" t="str">
        <f>Prijsonderbouwing!F618</f>
        <v>m²</v>
      </c>
      <c r="N187" s="1348">
        <f>Prijsonderbouwing!O618</f>
        <v>0</v>
      </c>
      <c r="O187" s="1389">
        <f>Prijsonderbouwing!X618</f>
        <v>0</v>
      </c>
      <c r="P187" s="1320">
        <f t="shared" ref="P187" si="47">O187*K187</f>
        <v>0</v>
      </c>
      <c r="Q187" s="1095"/>
      <c r="R187" s="45"/>
      <c r="S187" s="1046"/>
      <c r="T187" s="954"/>
      <c r="U187" s="954">
        <f t="shared" si="31"/>
        <v>0</v>
      </c>
      <c r="V187" s="969"/>
      <c r="W187" s="954"/>
      <c r="X187" s="952"/>
      <c r="Y187" s="952"/>
      <c r="Z187" s="965"/>
      <c r="AA187" s="964"/>
      <c r="AB187" s="840"/>
      <c r="AC187" s="841"/>
      <c r="AD187" s="842"/>
      <c r="AF187" s="842"/>
      <c r="AJ187" s="763"/>
    </row>
    <row r="188" spans="1:36" ht="6" customHeight="1" x14ac:dyDescent="0.2">
      <c r="A188" s="850">
        <f>A181</f>
        <v>0</v>
      </c>
      <c r="C188" s="1034"/>
      <c r="D188" s="99"/>
      <c r="E188" s="1125"/>
      <c r="F188" s="814"/>
      <c r="G188" s="133"/>
      <c r="H188" s="133"/>
      <c r="I188" s="133"/>
      <c r="J188" s="133"/>
      <c r="K188" s="32"/>
      <c r="L188" s="8"/>
      <c r="M188" s="32"/>
      <c r="N188" s="1348"/>
      <c r="O188" s="1389"/>
      <c r="P188" s="1320"/>
      <c r="Q188" s="1095"/>
      <c r="R188" s="45"/>
      <c r="S188" s="1046"/>
      <c r="T188" s="954"/>
      <c r="U188" s="954">
        <f t="shared" si="31"/>
        <v>0</v>
      </c>
      <c r="V188" s="969"/>
      <c r="W188" s="954"/>
      <c r="X188" s="952"/>
      <c r="Y188" s="952"/>
      <c r="Z188" s="965"/>
      <c r="AA188" s="964"/>
      <c r="AB188" s="840"/>
      <c r="AC188" s="841"/>
      <c r="AD188" s="842"/>
      <c r="AF188" s="842"/>
      <c r="AJ188" s="763"/>
    </row>
    <row r="189" spans="1:36" ht="15.75" customHeight="1" x14ac:dyDescent="0.2">
      <c r="A189" s="850">
        <f>IF(SUM(A191:A198)=0,0,1)</f>
        <v>0</v>
      </c>
      <c r="C189" s="1034"/>
      <c r="D189" s="99"/>
      <c r="E189" s="1125" t="str">
        <f>Prijsonderbouwing!B963</f>
        <v>V1-3-X</v>
      </c>
      <c r="F189" s="812" t="str">
        <f>Prijsonderbouwing!D963</f>
        <v xml:space="preserve">Bijkomende kosten </v>
      </c>
      <c r="G189" s="116"/>
      <c r="H189" s="116"/>
      <c r="I189" s="116"/>
      <c r="J189" s="116"/>
      <c r="K189" s="32"/>
      <c r="L189" s="32"/>
      <c r="M189" s="32"/>
      <c r="N189" s="1348"/>
      <c r="O189" s="1389"/>
      <c r="P189" s="1320"/>
      <c r="Q189" s="1095"/>
      <c r="R189" s="45"/>
      <c r="S189" s="1046"/>
      <c r="T189" s="954"/>
      <c r="U189" s="954">
        <f t="shared" ref="U189:U245" si="48">K189*N189</f>
        <v>0</v>
      </c>
      <c r="V189" s="953"/>
      <c r="W189" s="954"/>
      <c r="X189" s="952"/>
      <c r="Y189" s="952"/>
      <c r="Z189" s="965"/>
      <c r="AA189" s="964"/>
      <c r="AB189" s="840"/>
      <c r="AC189" s="841"/>
      <c r="AD189" s="842"/>
      <c r="AF189" s="842"/>
      <c r="AJ189" s="763"/>
    </row>
    <row r="190" spans="1:36" ht="15.75" customHeight="1" x14ac:dyDescent="0.2">
      <c r="A190" s="850">
        <f>IF(K190=0,0,1)</f>
        <v>0</v>
      </c>
      <c r="C190" s="1034"/>
      <c r="D190" s="99"/>
      <c r="E190" s="1102" t="str">
        <f>Prijsonderbouwing!B965</f>
        <v>V1-3-X1</v>
      </c>
      <c r="F190" s="813" t="str">
        <f>Prijsonderbouwing!D965</f>
        <v xml:space="preserve">Verwijderen bestaande voorzetwand </v>
      </c>
      <c r="G190" s="120"/>
      <c r="H190" s="117"/>
      <c r="I190" s="120"/>
      <c r="J190" s="121"/>
      <c r="K190" s="134"/>
      <c r="L190" s="8"/>
      <c r="M190" s="32" t="str">
        <f>Prijsonderbouwing!F965</f>
        <v>m²</v>
      </c>
      <c r="N190" s="1348">
        <f>Prijsonderbouwing!O965</f>
        <v>25.322499999999998</v>
      </c>
      <c r="O190" s="1389">
        <f>Prijsonderbouwing!X965</f>
        <v>29.728614999999998</v>
      </c>
      <c r="P190" s="1320">
        <f>O190*K190</f>
        <v>0</v>
      </c>
      <c r="Q190" s="1095"/>
      <c r="R190" s="45"/>
      <c r="S190" s="1046"/>
      <c r="T190" s="954"/>
      <c r="U190" s="1255">
        <f t="shared" si="48"/>
        <v>0</v>
      </c>
      <c r="V190" s="953"/>
      <c r="Y190" s="951"/>
      <c r="Z190" s="965"/>
      <c r="AA190" s="964"/>
      <c r="AB190" s="840"/>
      <c r="AC190" s="841"/>
      <c r="AD190" s="842"/>
      <c r="AF190" s="842"/>
      <c r="AJ190" s="763"/>
    </row>
    <row r="191" spans="1:36" ht="15.75" customHeight="1" x14ac:dyDescent="0.2">
      <c r="A191" s="850">
        <f>IF(K191=0,0,1)</f>
        <v>0</v>
      </c>
      <c r="C191" s="1034"/>
      <c r="D191" s="99"/>
      <c r="E191" s="1102" t="str">
        <f>Prijsonderbouwing!B967</f>
        <v>V1-3-X2</v>
      </c>
      <c r="F191" s="813" t="str">
        <f>Prijsonderbouwing!D967</f>
        <v>Vloer-/plafondplint</v>
      </c>
      <c r="G191" s="120"/>
      <c r="H191" s="117"/>
      <c r="I191" s="120"/>
      <c r="J191" s="121"/>
      <c r="K191" s="134"/>
      <c r="L191" s="8"/>
      <c r="M191" s="32" t="str">
        <f>Prijsonderbouwing!F967</f>
        <v>m¹</v>
      </c>
      <c r="N191" s="1348">
        <f>Prijsonderbouwing!O967</f>
        <v>9.7687499999999989</v>
      </c>
      <c r="O191" s="1389">
        <f>Prijsonderbouwing!X967</f>
        <v>11.468512499999999</v>
      </c>
      <c r="P191" s="1320">
        <f>O191*K191</f>
        <v>0</v>
      </c>
      <c r="Q191" s="1095"/>
      <c r="R191" s="45"/>
      <c r="S191" s="1046"/>
      <c r="T191" s="954"/>
      <c r="U191" s="954">
        <f t="shared" si="48"/>
        <v>0</v>
      </c>
      <c r="V191" s="953"/>
      <c r="W191" s="954"/>
      <c r="X191" s="952"/>
      <c r="Y191" s="951"/>
      <c r="Z191" s="965"/>
      <c r="AA191" s="964"/>
      <c r="AB191" s="840"/>
      <c r="AC191" s="841"/>
      <c r="AD191" s="842"/>
      <c r="AF191" s="842"/>
      <c r="AJ191" s="763"/>
    </row>
    <row r="192" spans="1:36" ht="15.75" customHeight="1" x14ac:dyDescent="0.2">
      <c r="A192" s="850">
        <f>IF(K192=0,0,1)</f>
        <v>0</v>
      </c>
      <c r="C192" s="1034"/>
      <c r="D192" s="99"/>
      <c r="E192" s="1102" t="str">
        <f>Prijsonderbouwing!B969</f>
        <v>V1-3-X3</v>
      </c>
      <c r="F192" s="813" t="str">
        <f>Prijsonderbouwing!D969</f>
        <v>Verwijderen/aanbrengen nieuwe vensterbanken</v>
      </c>
      <c r="G192" s="120"/>
      <c r="H192" s="117"/>
      <c r="I192" s="120"/>
      <c r="J192" s="121"/>
      <c r="K192" s="134"/>
      <c r="L192" s="8"/>
      <c r="M192" s="32" t="str">
        <f>Prijsonderbouwing!F969</f>
        <v>m¹</v>
      </c>
      <c r="N192" s="1348">
        <f>Prijsonderbouwing!O969</f>
        <v>74.449999999999989</v>
      </c>
      <c r="O192" s="1389">
        <f>Prijsonderbouwing!X969</f>
        <v>87.404299999999978</v>
      </c>
      <c r="P192" s="1320">
        <f t="shared" ref="P192:P198" si="49">O192*K192</f>
        <v>0</v>
      </c>
      <c r="Q192" s="1095"/>
      <c r="R192" s="45"/>
      <c r="S192" s="1046"/>
      <c r="T192" s="954"/>
      <c r="U192" s="954">
        <f t="shared" si="48"/>
        <v>0</v>
      </c>
      <c r="V192" s="953"/>
      <c r="W192" s="954"/>
      <c r="X192" s="952"/>
      <c r="Y192" s="951"/>
      <c r="Z192" s="965"/>
      <c r="AA192" s="964"/>
      <c r="AB192" s="840"/>
      <c r="AC192" s="841"/>
      <c r="AD192" s="842"/>
      <c r="AF192" s="842"/>
      <c r="AJ192" s="763"/>
    </row>
    <row r="193" spans="1:38" ht="15.75" customHeight="1" x14ac:dyDescent="0.2">
      <c r="A193" s="850">
        <f t="shared" ref="A193:A198" si="50">IF(K193=0,0,1)</f>
        <v>0</v>
      </c>
      <c r="B193" s="5" t="s">
        <v>54</v>
      </c>
      <c r="C193" s="1034"/>
      <c r="D193" s="99"/>
      <c r="E193" s="1102" t="str">
        <f>Prijsonderbouwing!B971</f>
        <v>V1-3-X4</v>
      </c>
      <c r="F193" s="813" t="str">
        <f>Prijsonderbouwing!D971</f>
        <v>Sierlijsten om kozijnen</v>
      </c>
      <c r="G193" s="120"/>
      <c r="H193" s="117"/>
      <c r="I193" s="120"/>
      <c r="J193" s="121"/>
      <c r="K193" s="134"/>
      <c r="L193" s="8"/>
      <c r="M193" s="32" t="str">
        <f>Prijsonderbouwing!F971</f>
        <v>m¹</v>
      </c>
      <c r="N193" s="1348">
        <f>Prijsonderbouwing!O971</f>
        <v>38.269999999999996</v>
      </c>
      <c r="O193" s="1389">
        <f>Prijsonderbouwing!X971</f>
        <v>44.928979999999996</v>
      </c>
      <c r="P193" s="1320">
        <f t="shared" si="49"/>
        <v>0</v>
      </c>
      <c r="Q193" s="1095"/>
      <c r="R193" s="45"/>
      <c r="S193" s="1046"/>
      <c r="T193" s="954"/>
      <c r="U193" s="954">
        <f t="shared" si="48"/>
        <v>0</v>
      </c>
      <c r="V193" s="953"/>
      <c r="W193" s="954"/>
      <c r="X193" s="952"/>
      <c r="Y193" s="951"/>
      <c r="Z193" s="965"/>
      <c r="AA193" s="964"/>
      <c r="AB193" s="840"/>
      <c r="AC193" s="841"/>
      <c r="AD193" s="842"/>
      <c r="AF193" s="842"/>
      <c r="AJ193" s="763"/>
    </row>
    <row r="194" spans="1:38" ht="15.75" customHeight="1" x14ac:dyDescent="0.2">
      <c r="A194" s="850">
        <f t="shared" si="50"/>
        <v>0</v>
      </c>
      <c r="B194" s="5" t="s">
        <v>54</v>
      </c>
      <c r="C194" s="1034"/>
      <c r="D194" s="99"/>
      <c r="E194" s="1102" t="str">
        <f>Prijsonderbouwing!B973</f>
        <v>V1-3-X5</v>
      </c>
      <c r="F194" s="813" t="str">
        <f>Prijsonderbouwing!D973</f>
        <v>Dagkantbetimmering</v>
      </c>
      <c r="G194" s="120"/>
      <c r="H194" s="117"/>
      <c r="I194" s="120"/>
      <c r="J194" s="121"/>
      <c r="K194" s="134"/>
      <c r="L194" s="8"/>
      <c r="M194" s="32" t="str">
        <f>Prijsonderbouwing!F973</f>
        <v>m¹</v>
      </c>
      <c r="N194" s="1348">
        <f>Prijsonderbouwing!O973</f>
        <v>20.162500000000001</v>
      </c>
      <c r="O194" s="1389">
        <f>Prijsonderbouwing!X973</f>
        <v>23.670775000000003</v>
      </c>
      <c r="P194" s="1320">
        <f t="shared" si="49"/>
        <v>0</v>
      </c>
      <c r="Q194" s="1095"/>
      <c r="R194" s="45"/>
      <c r="S194" s="1046"/>
      <c r="T194" s="954"/>
      <c r="U194" s="954">
        <f t="shared" si="48"/>
        <v>0</v>
      </c>
      <c r="V194" s="953"/>
      <c r="W194" s="954"/>
      <c r="X194" s="952"/>
      <c r="Y194" s="951"/>
      <c r="Z194" s="965"/>
      <c r="AA194" s="964"/>
      <c r="AB194" s="840"/>
      <c r="AC194" s="841"/>
      <c r="AD194" s="842"/>
      <c r="AF194" s="842"/>
      <c r="AJ194" s="763"/>
    </row>
    <row r="195" spans="1:38" ht="15.75" customHeight="1" x14ac:dyDescent="0.2">
      <c r="A195" s="850">
        <f t="shared" si="50"/>
        <v>0</v>
      </c>
      <c r="B195" s="5" t="s">
        <v>54</v>
      </c>
      <c r="C195" s="1034"/>
      <c r="D195" s="99"/>
      <c r="E195" s="1102" t="str">
        <f>Prijsonderbouwing!B975</f>
        <v>V1-3-X6</v>
      </c>
      <c r="F195" s="813" t="str">
        <f>Prijsonderbouwing!D975</f>
        <v>De-/hermonteren radiatoren  (incl. nieuwe koppelingen en kleine aanpassingen aan leidingwerk)</v>
      </c>
      <c r="G195" s="120"/>
      <c r="H195" s="117"/>
      <c r="I195" s="120"/>
      <c r="J195" s="121"/>
      <c r="K195" s="134"/>
      <c r="L195" s="8"/>
      <c r="M195" s="32" t="str">
        <f>Prijsonderbouwing!F975</f>
        <v>st</v>
      </c>
      <c r="N195" s="1348">
        <f>Prijsonderbouwing!O975</f>
        <v>72.349999999999994</v>
      </c>
      <c r="O195" s="1389">
        <f>Prijsonderbouwing!X975</f>
        <v>84.93889999999999</v>
      </c>
      <c r="P195" s="1320">
        <f t="shared" si="49"/>
        <v>0</v>
      </c>
      <c r="Q195" s="1095"/>
      <c r="R195" s="45"/>
      <c r="S195" s="1046"/>
      <c r="T195" s="954"/>
      <c r="U195" s="954">
        <f t="shared" si="48"/>
        <v>0</v>
      </c>
      <c r="V195" s="953"/>
      <c r="W195" s="954"/>
      <c r="X195" s="952"/>
      <c r="Y195" s="951"/>
      <c r="Z195" s="965"/>
      <c r="AA195" s="964"/>
      <c r="AB195" s="840"/>
      <c r="AC195" s="841"/>
      <c r="AD195" s="842"/>
      <c r="AF195" s="842"/>
      <c r="AJ195" s="763"/>
    </row>
    <row r="196" spans="1:38" ht="15.75" customHeight="1" x14ac:dyDescent="0.2">
      <c r="A196" s="850">
        <f t="shared" si="50"/>
        <v>0</v>
      </c>
      <c r="B196" s="5" t="s">
        <v>54</v>
      </c>
      <c r="C196" s="1034"/>
      <c r="D196" s="99"/>
      <c r="E196" s="1102" t="str">
        <f>Prijsonderbouwing!B977</f>
        <v>V1-3-X7</v>
      </c>
      <c r="F196" s="813" t="str">
        <f>Prijsonderbouwing!D977</f>
        <v>Aanpassen cv-leidingen</v>
      </c>
      <c r="G196" s="120"/>
      <c r="H196" s="117"/>
      <c r="I196" s="120"/>
      <c r="J196" s="121"/>
      <c r="K196" s="134"/>
      <c r="L196" s="8"/>
      <c r="M196" s="32" t="str">
        <f>Prijsonderbouwing!F977</f>
        <v>m¹</v>
      </c>
      <c r="N196" s="1348">
        <f>Prijsonderbouwing!O977</f>
        <v>26.875</v>
      </c>
      <c r="O196" s="1389">
        <f>Prijsonderbouwing!X977</f>
        <v>31.55125</v>
      </c>
      <c r="P196" s="1320">
        <f t="shared" si="49"/>
        <v>0</v>
      </c>
      <c r="Q196" s="1095"/>
      <c r="R196" s="45"/>
      <c r="S196" s="1046"/>
      <c r="T196" s="954"/>
      <c r="U196" s="954">
        <f t="shared" si="48"/>
        <v>0</v>
      </c>
      <c r="V196" s="953"/>
      <c r="W196" s="954"/>
      <c r="X196" s="952"/>
      <c r="Y196" s="951"/>
      <c r="Z196" s="965"/>
      <c r="AA196" s="964"/>
      <c r="AB196" s="840"/>
      <c r="AC196" s="841"/>
      <c r="AD196" s="842"/>
      <c r="AF196" s="842"/>
      <c r="AJ196" s="763"/>
    </row>
    <row r="197" spans="1:38" ht="15.75" customHeight="1" x14ac:dyDescent="0.2">
      <c r="A197" s="850">
        <f t="shared" si="50"/>
        <v>0</v>
      </c>
      <c r="B197" s="5" t="s">
        <v>54</v>
      </c>
      <c r="C197" s="1034"/>
      <c r="D197" s="99"/>
      <c r="E197" s="1102" t="str">
        <f>Prijsonderbouwing!B979</f>
        <v>V1-3-X8</v>
      </c>
      <c r="F197" s="813" t="str">
        <f>Prijsonderbouwing!D979</f>
        <v>Stroompunten verleggen (incl. nieuwe inbouwdozen)</v>
      </c>
      <c r="G197" s="120"/>
      <c r="H197" s="117"/>
      <c r="I197" s="120"/>
      <c r="J197" s="121"/>
      <c r="K197" s="134"/>
      <c r="L197" s="8"/>
      <c r="M197" s="32" t="str">
        <f>Prijsonderbouwing!F979</f>
        <v>st</v>
      </c>
      <c r="N197" s="1348">
        <f>Prijsonderbouwing!O979</f>
        <v>77.525000000000006</v>
      </c>
      <c r="O197" s="1389">
        <f>Prijsonderbouwing!X979</f>
        <v>91.014350000000007</v>
      </c>
      <c r="P197" s="1320">
        <f t="shared" si="49"/>
        <v>0</v>
      </c>
      <c r="Q197" s="1095"/>
      <c r="R197" s="45"/>
      <c r="S197" s="1046"/>
      <c r="T197" s="954"/>
      <c r="U197" s="954">
        <f t="shared" si="48"/>
        <v>0</v>
      </c>
      <c r="V197" s="953"/>
      <c r="W197" s="954"/>
      <c r="X197" s="952"/>
      <c r="Y197" s="951"/>
      <c r="Z197" s="965"/>
      <c r="AA197" s="964"/>
      <c r="AB197" s="840"/>
      <c r="AC197" s="841"/>
      <c r="AD197" s="842"/>
      <c r="AF197" s="842"/>
      <c r="AJ197" s="763"/>
    </row>
    <row r="198" spans="1:38" ht="15.75" customHeight="1" x14ac:dyDescent="0.2">
      <c r="A198" s="850">
        <f t="shared" si="50"/>
        <v>0</v>
      </c>
      <c r="B198" s="5" t="s">
        <v>54</v>
      </c>
      <c r="C198" s="1034"/>
      <c r="D198" s="99"/>
      <c r="E198" s="1102" t="str">
        <f>Prijsonderbouwing!B981</f>
        <v>V1-3-X9</v>
      </c>
      <c r="F198" s="813" t="str">
        <f>Prijsonderbouwing!D981</f>
        <v>Rolsteiger in woning</v>
      </c>
      <c r="G198" s="120"/>
      <c r="H198" s="117"/>
      <c r="I198" s="120"/>
      <c r="J198" s="121"/>
      <c r="K198" s="134"/>
      <c r="L198" s="8"/>
      <c r="M198" s="32" t="str">
        <f>Prijsonderbouwing!F981</f>
        <v>pst</v>
      </c>
      <c r="N198" s="1348">
        <f>Prijsonderbouwing!O981</f>
        <v>160.22499999999997</v>
      </c>
      <c r="O198" s="1389">
        <f>Prijsonderbouwing!X981</f>
        <v>188.10414999999995</v>
      </c>
      <c r="P198" s="1320">
        <f t="shared" si="49"/>
        <v>0</v>
      </c>
      <c r="Q198" s="1095"/>
      <c r="R198" s="45"/>
      <c r="S198" s="1046"/>
      <c r="T198" s="954"/>
      <c r="U198" s="954">
        <f t="shared" si="48"/>
        <v>0</v>
      </c>
      <c r="V198" s="953"/>
      <c r="W198" s="954"/>
      <c r="X198" s="952"/>
      <c r="Y198" s="951"/>
      <c r="Z198" s="965"/>
      <c r="AA198" s="964"/>
      <c r="AB198" s="840"/>
      <c r="AC198" s="841"/>
      <c r="AD198" s="842"/>
      <c r="AF198" s="842"/>
      <c r="AJ198" s="763"/>
    </row>
    <row r="199" spans="1:38" ht="15.75" customHeight="1" x14ac:dyDescent="0.2">
      <c r="A199" s="850">
        <f t="shared" ref="A199" si="51">IF(K199=0,0,1)</f>
        <v>0</v>
      </c>
      <c r="B199" s="5" t="s">
        <v>54</v>
      </c>
      <c r="C199" s="1034"/>
      <c r="D199" s="99"/>
      <c r="E199" s="1102" t="str">
        <f>Prijsonderbouwing!B983</f>
        <v>V1-3-X10</v>
      </c>
      <c r="F199" s="813" t="str">
        <f>Prijsonderbouwing!D983</f>
        <v xml:space="preserve">OSB beplating 12 mm als extra achterhout gipsbeplating  </v>
      </c>
      <c r="G199" s="120"/>
      <c r="H199" s="117"/>
      <c r="I199" s="120"/>
      <c r="J199" s="121"/>
      <c r="K199" s="134"/>
      <c r="L199" s="8"/>
      <c r="M199" s="32" t="str">
        <f>Prijsonderbouwing!F983</f>
        <v>m²</v>
      </c>
      <c r="N199" s="1348">
        <f>Prijsonderbouwing!O983</f>
        <v>30.228000000000002</v>
      </c>
      <c r="O199" s="1389">
        <f>Prijsonderbouwing!X983</f>
        <v>35.487672000000003</v>
      </c>
      <c r="P199" s="1320">
        <f t="shared" ref="P199" si="52">O199*K199</f>
        <v>0</v>
      </c>
      <c r="Q199" s="1095"/>
      <c r="R199" s="45"/>
      <c r="S199" s="1046"/>
      <c r="T199" s="954"/>
      <c r="U199" s="954">
        <f t="shared" ref="U199" si="53">K199*N199</f>
        <v>0</v>
      </c>
      <c r="V199" s="953"/>
      <c r="W199" s="954"/>
      <c r="X199" s="952"/>
      <c r="Y199" s="951"/>
      <c r="Z199" s="965"/>
      <c r="AA199" s="964"/>
      <c r="AB199" s="840"/>
      <c r="AC199" s="841"/>
      <c r="AD199" s="842"/>
      <c r="AF199" s="842"/>
      <c r="AJ199" s="763"/>
    </row>
    <row r="200" spans="1:38" ht="6" customHeight="1" x14ac:dyDescent="0.2">
      <c r="A200" s="850">
        <f>A189</f>
        <v>0</v>
      </c>
      <c r="B200" s="14"/>
      <c r="C200" s="1034"/>
      <c r="D200" s="99"/>
      <c r="E200" s="1086"/>
      <c r="F200" s="815"/>
      <c r="G200" s="67"/>
      <c r="H200" s="67"/>
      <c r="I200" s="98"/>
      <c r="J200" s="8"/>
      <c r="K200" s="23"/>
      <c r="L200" s="8"/>
      <c r="M200" s="26"/>
      <c r="N200" s="1382"/>
      <c r="O200" s="1383"/>
      <c r="P200" s="1321"/>
      <c r="Q200" s="1095"/>
      <c r="R200" s="45"/>
      <c r="S200" s="1046"/>
      <c r="T200" s="954"/>
      <c r="U200" s="954"/>
      <c r="V200" s="953"/>
      <c r="W200" s="954"/>
      <c r="X200" s="952"/>
      <c r="Y200" s="951"/>
      <c r="Z200" s="965"/>
      <c r="AA200" s="964"/>
      <c r="AB200" s="840"/>
      <c r="AC200" s="841"/>
      <c r="AD200" s="842"/>
      <c r="AF200" s="842"/>
      <c r="AJ200" s="763"/>
    </row>
    <row r="201" spans="1:38" ht="15.75" customHeight="1" x14ac:dyDescent="0.2">
      <c r="A201" s="850">
        <f>IF(P201=0,0,1)</f>
        <v>0</v>
      </c>
      <c r="B201" s="14"/>
      <c r="C201" s="1034"/>
      <c r="D201" s="99"/>
      <c r="E201" s="1086"/>
      <c r="F201" s="1086"/>
      <c r="G201" s="1116"/>
      <c r="H201" s="1109"/>
      <c r="I201" s="1109"/>
      <c r="J201" s="1117"/>
      <c r="K201" s="1123" t="str">
        <f>E150</f>
        <v>V1-3</v>
      </c>
      <c r="L201" s="1118"/>
      <c r="M201" s="1124" t="s">
        <v>78</v>
      </c>
      <c r="N201" s="1392"/>
      <c r="O201" s="1393"/>
      <c r="P201" s="1322">
        <f>SUM(P152:P199)</f>
        <v>0</v>
      </c>
      <c r="Q201" s="1095"/>
      <c r="R201" s="45"/>
      <c r="S201" s="1044"/>
      <c r="T201" s="954"/>
      <c r="U201" s="1256">
        <f>SUBTOTAL(9,U151:U200)</f>
        <v>0</v>
      </c>
      <c r="V201" s="953"/>
      <c r="W201" s="1263">
        <f>P201</f>
        <v>0</v>
      </c>
      <c r="X201" s="1263"/>
      <c r="Y201" s="952"/>
      <c r="Z201" s="965"/>
      <c r="AA201" s="964"/>
      <c r="AB201" s="840"/>
      <c r="AC201" s="841"/>
      <c r="AD201" s="842"/>
      <c r="AF201" s="842"/>
      <c r="AJ201" s="763"/>
    </row>
    <row r="202" spans="1:38" ht="11" customHeight="1" x14ac:dyDescent="0.2">
      <c r="A202" s="850">
        <f>A201</f>
        <v>0</v>
      </c>
      <c r="C202" s="1034"/>
      <c r="D202" s="99"/>
      <c r="E202" s="38"/>
      <c r="F202" s="820"/>
      <c r="G202" s="99"/>
      <c r="H202" s="99"/>
      <c r="I202" s="99"/>
      <c r="J202" s="99"/>
      <c r="K202" s="144"/>
      <c r="L202" s="99"/>
      <c r="M202" s="70"/>
      <c r="N202" s="1399"/>
      <c r="O202" s="1400"/>
      <c r="P202" s="1324"/>
      <c r="Q202" s="17"/>
      <c r="R202" s="99"/>
      <c r="S202" s="1046"/>
      <c r="T202" s="954"/>
      <c r="U202" s="1255"/>
      <c r="V202" s="953"/>
      <c r="Y202" s="952"/>
      <c r="Z202" s="965"/>
      <c r="AA202" s="964"/>
      <c r="AB202" s="840"/>
      <c r="AC202" s="841"/>
      <c r="AD202" s="842"/>
      <c r="AF202" s="842"/>
      <c r="AJ202" s="763"/>
    </row>
    <row r="203" spans="1:38" ht="15.75" customHeight="1" x14ac:dyDescent="0.2">
      <c r="A203" s="850">
        <f>IF(P203=0,0,1)</f>
        <v>0</v>
      </c>
      <c r="B203" s="5" t="s">
        <v>54</v>
      </c>
      <c r="C203" s="1034"/>
      <c r="D203" s="99"/>
      <c r="E203" s="1120"/>
      <c r="F203" s="1014" t="str">
        <f>F59</f>
        <v>GEVEL</v>
      </c>
      <c r="G203" s="1015"/>
      <c r="H203" s="1015"/>
      <c r="I203" s="1015"/>
      <c r="J203" s="1016"/>
      <c r="K203" s="1017"/>
      <c r="L203" s="1016"/>
      <c r="M203" s="1121" t="s">
        <v>83</v>
      </c>
      <c r="N203" s="1019"/>
      <c r="O203" s="1020"/>
      <c r="P203" s="1122">
        <f>P118+P148+P201</f>
        <v>0</v>
      </c>
      <c r="Q203" s="1022"/>
      <c r="R203" s="45"/>
      <c r="S203" s="1044"/>
      <c r="T203" s="954"/>
      <c r="U203" s="1255"/>
      <c r="V203" s="953"/>
      <c r="W203" s="1263">
        <f>SUM(W118:W202)</f>
        <v>0</v>
      </c>
      <c r="X203" s="1268"/>
      <c r="Y203" s="971"/>
      <c r="Z203" s="965"/>
      <c r="AA203" s="964"/>
      <c r="AB203" s="840"/>
      <c r="AC203" s="841"/>
      <c r="AD203" s="842"/>
      <c r="AF203" s="842"/>
      <c r="AJ203" s="763"/>
    </row>
    <row r="204" spans="1:38" ht="10.25" customHeight="1" x14ac:dyDescent="0.2">
      <c r="A204" s="850">
        <v>1</v>
      </c>
      <c r="B204" s="5" t="s">
        <v>54</v>
      </c>
      <c r="C204" s="1034"/>
      <c r="D204" s="99"/>
      <c r="E204" s="799"/>
      <c r="F204" s="799"/>
      <c r="G204" s="45"/>
      <c r="H204" s="45"/>
      <c r="I204" s="45"/>
      <c r="J204" s="45"/>
      <c r="K204" s="138"/>
      <c r="L204" s="45"/>
      <c r="M204" s="45"/>
      <c r="N204" s="927"/>
      <c r="O204" s="856"/>
      <c r="P204" s="1307"/>
      <c r="Q204" s="45"/>
      <c r="R204" s="45"/>
      <c r="S204" s="1044"/>
      <c r="T204" s="954"/>
      <c r="U204" s="1255"/>
      <c r="V204" s="953"/>
      <c r="Y204" s="952"/>
      <c r="Z204" s="965"/>
      <c r="AA204" s="964"/>
      <c r="AB204" s="840"/>
      <c r="AC204" s="841"/>
      <c r="AD204" s="842"/>
      <c r="AF204" s="842"/>
      <c r="AJ204" s="763"/>
    </row>
    <row r="205" spans="1:38" s="12" customFormat="1" ht="12" customHeight="1" x14ac:dyDescent="0.2">
      <c r="A205" s="850">
        <v>1</v>
      </c>
      <c r="B205" s="5" t="s">
        <v>54</v>
      </c>
      <c r="C205" s="1054"/>
      <c r="D205" s="1055"/>
      <c r="E205" s="1052"/>
      <c r="F205" s="1052"/>
      <c r="G205" s="1051"/>
      <c r="H205" s="1051"/>
      <c r="I205" s="1051"/>
      <c r="J205" s="1051"/>
      <c r="K205" s="1056"/>
      <c r="L205" s="1059"/>
      <c r="M205" s="1059"/>
      <c r="N205" s="1369"/>
      <c r="O205" s="1370"/>
      <c r="P205" s="1308"/>
      <c r="Q205" s="1058"/>
      <c r="R205" s="1058"/>
      <c r="S205" s="1053"/>
      <c r="T205" s="954"/>
      <c r="U205" s="1255"/>
      <c r="V205" s="953"/>
      <c r="W205" s="1255"/>
      <c r="X205" s="1253"/>
      <c r="Y205" s="952"/>
      <c r="Z205" s="965"/>
      <c r="AA205" s="964"/>
      <c r="AB205" s="840"/>
      <c r="AC205" s="841"/>
      <c r="AD205" s="842"/>
      <c r="AE205" s="18"/>
      <c r="AF205" s="842"/>
      <c r="AG205" s="451"/>
      <c r="AH205" s="451"/>
      <c r="AI205" s="764"/>
      <c r="AJ205" s="763"/>
      <c r="AK205" s="451"/>
      <c r="AL205" s="451"/>
    </row>
    <row r="206" spans="1:38" ht="10.25" customHeight="1" x14ac:dyDescent="0.2">
      <c r="A206" s="850">
        <v>1</v>
      </c>
      <c r="B206" s="5" t="s">
        <v>54</v>
      </c>
      <c r="C206" s="1034"/>
      <c r="D206" s="99"/>
      <c r="E206" s="799"/>
      <c r="F206" s="799"/>
      <c r="G206" s="45"/>
      <c r="H206" s="45"/>
      <c r="I206" s="45"/>
      <c r="J206" s="45"/>
      <c r="K206" s="138"/>
      <c r="L206" s="45"/>
      <c r="M206" s="45"/>
      <c r="N206" s="927"/>
      <c r="O206" s="856"/>
      <c r="P206" s="1307"/>
      <c r="Q206" s="45"/>
      <c r="R206" s="45"/>
      <c r="S206" s="1044"/>
      <c r="T206" s="954"/>
      <c r="U206" s="1255"/>
      <c r="V206" s="953"/>
      <c r="Y206" s="952"/>
      <c r="Z206" s="965"/>
      <c r="AA206" s="964"/>
      <c r="AB206" s="840"/>
      <c r="AC206" s="841"/>
      <c r="AD206" s="842"/>
      <c r="AF206" s="842"/>
      <c r="AJ206" s="763"/>
    </row>
    <row r="207" spans="1:38" ht="15.75" customHeight="1" x14ac:dyDescent="0.2">
      <c r="A207" s="850">
        <v>1</v>
      </c>
      <c r="B207" s="5" t="s">
        <v>54</v>
      </c>
      <c r="C207" s="1034"/>
      <c r="D207" s="99"/>
      <c r="E207" s="1086" t="s">
        <v>84</v>
      </c>
      <c r="F207" s="1086" t="s">
        <v>1916</v>
      </c>
      <c r="G207" s="1113"/>
      <c r="H207" s="1114"/>
      <c r="I207" s="1114"/>
      <c r="J207" s="1115"/>
      <c r="K207" s="1110"/>
      <c r="L207" s="1109"/>
      <c r="M207" s="1109"/>
      <c r="N207" s="1401"/>
      <c r="O207" s="1316"/>
      <c r="P207" s="1316"/>
      <c r="Q207" s="1095"/>
      <c r="R207" s="45"/>
      <c r="S207" s="1046"/>
      <c r="T207" s="954"/>
      <c r="U207" s="1255"/>
      <c r="V207" s="953"/>
      <c r="Y207" s="952"/>
      <c r="Z207" s="965"/>
      <c r="AA207" s="964"/>
      <c r="AB207" s="840"/>
      <c r="AC207" s="841"/>
      <c r="AD207" s="842"/>
      <c r="AF207" s="842"/>
      <c r="AJ207" s="763"/>
    </row>
    <row r="208" spans="1:38" ht="6" customHeight="1" x14ac:dyDescent="0.2">
      <c r="A208" s="850">
        <f>A333</f>
        <v>0</v>
      </c>
      <c r="B208" s="5" t="s">
        <v>54</v>
      </c>
      <c r="C208" s="1034"/>
      <c r="D208" s="99"/>
      <c r="E208" s="1102"/>
      <c r="F208" s="815"/>
      <c r="G208" s="110"/>
      <c r="H208" s="71"/>
      <c r="I208" s="71"/>
      <c r="J208" s="27"/>
      <c r="K208" s="143"/>
      <c r="L208" s="27"/>
      <c r="M208" s="27"/>
      <c r="N208" s="1402"/>
      <c r="O208" s="1403"/>
      <c r="P208" s="1325"/>
      <c r="Q208" s="1095"/>
      <c r="R208" s="45"/>
      <c r="S208" s="1046"/>
      <c r="T208" s="954"/>
      <c r="U208" s="1255"/>
      <c r="V208" s="953"/>
      <c r="Y208" s="952"/>
      <c r="Z208" s="965"/>
      <c r="AA208" s="964"/>
      <c r="AB208" s="840"/>
      <c r="AC208" s="841"/>
      <c r="AD208" s="842"/>
      <c r="AF208" s="842"/>
      <c r="AJ208" s="763"/>
    </row>
    <row r="209" spans="1:38" ht="15.75" customHeight="1" x14ac:dyDescent="0.2">
      <c r="A209" s="850">
        <f>A208</f>
        <v>0</v>
      </c>
      <c r="B209" s="5" t="s">
        <v>54</v>
      </c>
      <c r="C209" s="1034"/>
      <c r="D209" s="99"/>
      <c r="E209" s="1102"/>
      <c r="F209" s="817" t="s">
        <v>1696</v>
      </c>
      <c r="G209" s="119"/>
      <c r="H209" s="119"/>
      <c r="I209" s="72"/>
      <c r="J209" s="72"/>
      <c r="K209" s="72"/>
      <c r="L209" s="7"/>
      <c r="M209" s="73"/>
      <c r="N209" s="1371"/>
      <c r="O209" s="1372"/>
      <c r="P209" s="1313"/>
      <c r="Q209" s="1095"/>
      <c r="R209" s="45"/>
      <c r="S209" s="1044"/>
      <c r="T209" s="954"/>
      <c r="U209" s="1255"/>
      <c r="V209" s="953"/>
      <c r="Y209" s="952"/>
      <c r="Z209" s="965"/>
      <c r="AA209" s="964"/>
      <c r="AB209" s="840"/>
      <c r="AC209" s="841"/>
      <c r="AD209" s="842"/>
      <c r="AF209" s="842"/>
      <c r="AJ209" s="763"/>
    </row>
    <row r="210" spans="1:38" ht="15.75" customHeight="1" x14ac:dyDescent="0.2">
      <c r="A210" s="850">
        <f>A209</f>
        <v>0</v>
      </c>
      <c r="B210" s="5" t="s">
        <v>54</v>
      </c>
      <c r="C210" s="1034"/>
      <c r="D210" s="99"/>
      <c r="E210" s="1102"/>
      <c r="F210" s="817" t="s">
        <v>1693</v>
      </c>
      <c r="G210" s="117"/>
      <c r="H210" s="119"/>
      <c r="I210" s="146"/>
      <c r="J210" s="146"/>
      <c r="K210" s="146"/>
      <c r="L210" s="10"/>
      <c r="M210" s="10"/>
      <c r="N210" s="1379"/>
      <c r="O210" s="1317"/>
      <c r="P210" s="1313"/>
      <c r="Q210" s="1095"/>
      <c r="R210" s="45"/>
      <c r="S210" s="1046"/>
      <c r="T210" s="954"/>
      <c r="U210" s="1255"/>
      <c r="V210" s="953"/>
      <c r="Y210" s="952"/>
      <c r="Z210" s="965"/>
      <c r="AA210" s="964"/>
      <c r="AB210" s="840"/>
      <c r="AC210" s="841"/>
      <c r="AD210" s="842"/>
      <c r="AF210" s="842"/>
      <c r="AJ210" s="763"/>
    </row>
    <row r="211" spans="1:38" ht="6" customHeight="1" x14ac:dyDescent="0.2">
      <c r="A211" s="850">
        <f>A333</f>
        <v>0</v>
      </c>
      <c r="B211" s="128"/>
      <c r="C211" s="1034"/>
      <c r="D211" s="99"/>
      <c r="E211" s="1102"/>
      <c r="F211" s="814"/>
      <c r="G211" s="133"/>
      <c r="H211" s="133"/>
      <c r="I211" s="143"/>
      <c r="J211" s="143"/>
      <c r="K211" s="143"/>
      <c r="L211" s="27"/>
      <c r="M211" s="32"/>
      <c r="N211" s="1348"/>
      <c r="O211" s="1389"/>
      <c r="P211" s="1320"/>
      <c r="Q211" s="1095"/>
      <c r="R211" s="45"/>
      <c r="S211" s="1046"/>
      <c r="T211" s="954"/>
      <c r="U211" s="1255"/>
      <c r="V211" s="953"/>
      <c r="Y211" s="952"/>
      <c r="Z211" s="965"/>
      <c r="AA211" s="964"/>
      <c r="AB211" s="840"/>
      <c r="AC211" s="841"/>
      <c r="AD211" s="842"/>
      <c r="AF211" s="842"/>
      <c r="AJ211" s="763"/>
    </row>
    <row r="212" spans="1:38" s="11" customFormat="1" ht="15.75" customHeight="1" x14ac:dyDescent="0.2">
      <c r="A212" s="850">
        <f>A333</f>
        <v>0</v>
      </c>
      <c r="B212" s="5" t="s">
        <v>54</v>
      </c>
      <c r="C212" s="1037"/>
      <c r="D212" s="99"/>
      <c r="E212" s="1102"/>
      <c r="F212" s="1086"/>
      <c r="G212" s="1116"/>
      <c r="H212" s="1109"/>
      <c r="I212" s="1109"/>
      <c r="J212" s="1117"/>
      <c r="K212" s="1118"/>
      <c r="L212" s="1118"/>
      <c r="M212" s="1119"/>
      <c r="N212" s="1392"/>
      <c r="O212" s="1393"/>
      <c r="P212" s="1322"/>
      <c r="Q212" s="1095"/>
      <c r="R212" s="70"/>
      <c r="S212" s="1047"/>
      <c r="T212" s="954"/>
      <c r="U212" s="1255"/>
      <c r="V212" s="953"/>
      <c r="W212" s="1263"/>
      <c r="X212" s="1268"/>
      <c r="Y212" s="951"/>
      <c r="Z212" s="965"/>
      <c r="AA212" s="964"/>
      <c r="AB212" s="840"/>
      <c r="AC212" s="841"/>
      <c r="AD212" s="842"/>
      <c r="AE212" s="18"/>
      <c r="AF212" s="842"/>
      <c r="AI212" s="767"/>
      <c r="AJ212" s="763"/>
    </row>
    <row r="213" spans="1:38" ht="9" customHeight="1" x14ac:dyDescent="0.2">
      <c r="A213" s="850">
        <f>A214</f>
        <v>0</v>
      </c>
      <c r="B213" s="5" t="s">
        <v>54</v>
      </c>
      <c r="C213" s="1034"/>
      <c r="D213" s="99"/>
      <c r="E213" s="38"/>
      <c r="F213" s="815"/>
      <c r="G213" s="98"/>
      <c r="H213" s="98"/>
      <c r="I213" s="98"/>
      <c r="J213" s="27"/>
      <c r="K213" s="143"/>
      <c r="L213" s="27"/>
      <c r="M213" s="32"/>
      <c r="N213" s="1404"/>
      <c r="O213" s="1405"/>
      <c r="P213" s="1326"/>
      <c r="Q213" s="17"/>
      <c r="R213" s="45"/>
      <c r="S213" s="1046"/>
      <c r="T213" s="954"/>
      <c r="U213" s="1255"/>
      <c r="V213" s="953"/>
      <c r="Y213" s="952"/>
      <c r="Z213" s="965"/>
      <c r="AA213" s="964"/>
      <c r="AB213" s="840"/>
      <c r="AC213" s="841"/>
      <c r="AD213" s="842"/>
      <c r="AF213" s="842"/>
      <c r="AJ213" s="763"/>
    </row>
    <row r="214" spans="1:38" ht="20.399999999999999" customHeight="1" x14ac:dyDescent="0.2">
      <c r="A214" s="850">
        <f>A220</f>
        <v>0</v>
      </c>
      <c r="B214" s="5" t="s">
        <v>54</v>
      </c>
      <c r="C214" s="1034"/>
      <c r="D214" s="99"/>
      <c r="E214" s="1086" t="s">
        <v>86</v>
      </c>
      <c r="F214" s="1086" t="s">
        <v>1843</v>
      </c>
      <c r="G214" s="1108"/>
      <c r="H214" s="1104"/>
      <c r="I214" s="1104"/>
      <c r="J214" s="1115"/>
      <c r="K214" s="1111" t="s">
        <v>1841</v>
      </c>
      <c r="L214" s="1109"/>
      <c r="M214" s="1109" t="s">
        <v>816</v>
      </c>
      <c r="N214" s="1384" t="s">
        <v>1882</v>
      </c>
      <c r="O214" s="1384" t="s">
        <v>1881</v>
      </c>
      <c r="P214" s="1316" t="s">
        <v>68</v>
      </c>
      <c r="Q214" s="1095"/>
      <c r="R214" s="45"/>
      <c r="S214" s="1046"/>
      <c r="T214" s="954"/>
      <c r="U214" s="1255"/>
      <c r="V214" s="953"/>
      <c r="Y214" s="952"/>
      <c r="Z214" s="965"/>
      <c r="AA214" s="964"/>
      <c r="AB214" s="840"/>
      <c r="AC214" s="841"/>
      <c r="AD214" s="842"/>
      <c r="AF214" s="842"/>
      <c r="AJ214" s="763"/>
      <c r="AL214" s="4"/>
    </row>
    <row r="215" spans="1:38" ht="6" customHeight="1" x14ac:dyDescent="0.2">
      <c r="A215" s="850">
        <f>A214</f>
        <v>0</v>
      </c>
      <c r="B215" s="5" t="s">
        <v>54</v>
      </c>
      <c r="C215" s="1034"/>
      <c r="D215" s="99"/>
      <c r="E215" s="1102"/>
      <c r="F215" s="815"/>
      <c r="G215" s="71"/>
      <c r="H215" s="71"/>
      <c r="I215" s="71"/>
      <c r="J215" s="71"/>
      <c r="K215" s="72"/>
      <c r="L215" s="7"/>
      <c r="M215" s="73"/>
      <c r="N215" s="1371"/>
      <c r="O215" s="1372"/>
      <c r="P215" s="1310"/>
      <c r="Q215" s="1095"/>
      <c r="R215" s="45"/>
      <c r="S215" s="1044"/>
      <c r="T215" s="954"/>
      <c r="U215" s="1255"/>
      <c r="V215" s="953"/>
      <c r="Y215" s="952"/>
      <c r="Z215" s="965"/>
      <c r="AA215" s="964"/>
      <c r="AB215" s="840"/>
      <c r="AC215" s="841"/>
      <c r="AD215" s="842"/>
      <c r="AF215" s="842"/>
      <c r="AJ215" s="763"/>
      <c r="AL215" s="4"/>
    </row>
    <row r="216" spans="1:38" ht="15.75" customHeight="1" x14ac:dyDescent="0.2">
      <c r="A216" s="850">
        <f>IF(SUM(A217)=0,0,1)</f>
        <v>0</v>
      </c>
      <c r="B216" s="5" t="s">
        <v>54</v>
      </c>
      <c r="C216" s="1034"/>
      <c r="D216" s="99"/>
      <c r="E216" s="1125" t="s">
        <v>1133</v>
      </c>
      <c r="F216" s="812" t="str">
        <f>F217</f>
        <v xml:space="preserve">Vervangen ongeïsoleerde buitendeur door geïsoleerde deur in bestaand kozijn </v>
      </c>
      <c r="G216" s="119"/>
      <c r="H216" s="116"/>
      <c r="I216" s="528"/>
      <c r="J216" s="502"/>
      <c r="K216" s="30"/>
      <c r="L216" s="8"/>
      <c r="M216" s="32"/>
      <c r="N216" s="1348"/>
      <c r="O216" s="1389"/>
      <c r="P216" s="1320"/>
      <c r="Q216" s="1095"/>
      <c r="R216" s="45"/>
      <c r="S216" s="1046"/>
      <c r="T216" s="954"/>
      <c r="U216" s="1255"/>
      <c r="V216" s="953"/>
      <c r="Y216" s="951"/>
      <c r="Z216" s="965"/>
      <c r="AA216" s="964"/>
      <c r="AB216" s="840"/>
      <c r="AC216" s="841"/>
      <c r="AD216" s="842"/>
      <c r="AF216" s="842"/>
      <c r="AJ216" s="763"/>
    </row>
    <row r="217" spans="1:38" ht="15.75" customHeight="1" x14ac:dyDescent="0.2">
      <c r="A217" s="850">
        <f>IF(K217=0,0,1)</f>
        <v>0</v>
      </c>
      <c r="B217" s="5" t="s">
        <v>54</v>
      </c>
      <c r="C217" s="1034"/>
      <c r="D217" s="99"/>
      <c r="E217" s="1102" t="str">
        <f>Prijsonderbouwing!B987</f>
        <v>V2-1-A1</v>
      </c>
      <c r="F217" s="818" t="str">
        <f>Prijsonderbouwing!D987</f>
        <v xml:space="preserve">Vervangen ongeïsoleerde buitendeur door geïsoleerde deur in bestaand kozijn </v>
      </c>
      <c r="G217" s="116"/>
      <c r="H217" s="116"/>
      <c r="I217" s="500"/>
      <c r="J217" s="502"/>
      <c r="K217" s="134"/>
      <c r="L217" s="27"/>
      <c r="M217" s="32" t="str">
        <f>Prijsonderbouwing!F987</f>
        <v>st</v>
      </c>
      <c r="N217" s="1348">
        <f>Prijsonderbouwing!O987</f>
        <v>1550.3407837499999</v>
      </c>
      <c r="O217" s="1389">
        <f>Prijsonderbouwing!X987</f>
        <v>1851.5275474574998</v>
      </c>
      <c r="P217" s="1320">
        <f>O217*K217</f>
        <v>0</v>
      </c>
      <c r="Q217" s="1095"/>
      <c r="R217" s="45"/>
      <c r="S217" s="1046"/>
      <c r="T217" s="954"/>
      <c r="U217" s="1255">
        <f t="shared" si="48"/>
        <v>0</v>
      </c>
      <c r="V217" s="953"/>
      <c r="Y217" s="952"/>
      <c r="Z217" s="965"/>
      <c r="AA217" s="964"/>
      <c r="AB217" s="840"/>
      <c r="AC217" s="841"/>
      <c r="AD217" s="842"/>
      <c r="AF217" s="842"/>
      <c r="AJ217" s="763"/>
      <c r="AL217" s="4"/>
    </row>
    <row r="218" spans="1:38" ht="6" customHeight="1" x14ac:dyDescent="0.2">
      <c r="A218" s="850">
        <f>A217</f>
        <v>0</v>
      </c>
      <c r="B218" s="5" t="s">
        <v>54</v>
      </c>
      <c r="C218" s="1034"/>
      <c r="D218" s="99"/>
      <c r="E218" s="1102"/>
      <c r="F218" s="815"/>
      <c r="G218" s="67"/>
      <c r="H218" s="67"/>
      <c r="I218" s="67"/>
      <c r="J218" s="8"/>
      <c r="K218" s="23"/>
      <c r="L218" s="8"/>
      <c r="M218" s="26"/>
      <c r="N218" s="1382"/>
      <c r="O218" s="1383"/>
      <c r="P218" s="1321"/>
      <c r="Q218" s="1095"/>
      <c r="R218" s="45"/>
      <c r="S218" s="1046"/>
      <c r="T218" s="954"/>
      <c r="U218" s="1255">
        <f t="shared" si="48"/>
        <v>0</v>
      </c>
      <c r="V218" s="953"/>
      <c r="Y218" s="951"/>
      <c r="Z218" s="965"/>
      <c r="AA218" s="964"/>
      <c r="AB218" s="840"/>
      <c r="AC218" s="841"/>
      <c r="AD218" s="842"/>
      <c r="AF218" s="842"/>
      <c r="AJ218" s="763"/>
      <c r="AL218" s="4"/>
    </row>
    <row r="219" spans="1:38" ht="6" customHeight="1" x14ac:dyDescent="0.2">
      <c r="A219" s="850">
        <f>A216</f>
        <v>0</v>
      </c>
      <c r="B219" s="5" t="s">
        <v>54</v>
      </c>
      <c r="C219" s="1034"/>
      <c r="D219" s="99"/>
      <c r="E219" s="1102"/>
      <c r="F219" s="815"/>
      <c r="G219" s="67"/>
      <c r="H219" s="67"/>
      <c r="I219" s="67"/>
      <c r="J219" s="8"/>
      <c r="K219" s="23"/>
      <c r="L219" s="8"/>
      <c r="M219" s="26"/>
      <c r="N219" s="1382"/>
      <c r="O219" s="1383"/>
      <c r="P219" s="1321"/>
      <c r="Q219" s="1095"/>
      <c r="R219" s="45"/>
      <c r="S219" s="1046"/>
      <c r="T219" s="954"/>
      <c r="U219" s="1255"/>
      <c r="V219" s="953"/>
      <c r="Y219" s="951"/>
      <c r="Z219" s="965"/>
      <c r="AA219" s="964"/>
      <c r="AB219" s="840"/>
      <c r="AC219" s="841"/>
      <c r="AD219" s="842"/>
      <c r="AF219" s="842"/>
      <c r="AJ219" s="763"/>
      <c r="AL219" s="4"/>
    </row>
    <row r="220" spans="1:38" s="11" customFormat="1" ht="15.75" customHeight="1" x14ac:dyDescent="0.2">
      <c r="A220" s="850">
        <f>IF(P220=0,0,1)</f>
        <v>0</v>
      </c>
      <c r="B220" s="5" t="s">
        <v>54</v>
      </c>
      <c r="C220" s="1037"/>
      <c r="D220" s="99"/>
      <c r="E220" s="1086"/>
      <c r="F220" s="1086"/>
      <c r="G220" s="1116"/>
      <c r="H220" s="1109"/>
      <c r="I220" s="1109"/>
      <c r="J220" s="1117"/>
      <c r="K220" s="1123" t="str">
        <f>E214</f>
        <v>V2-1</v>
      </c>
      <c r="L220" s="1118"/>
      <c r="M220" s="1124" t="s">
        <v>78</v>
      </c>
      <c r="N220" s="1392"/>
      <c r="O220" s="1393"/>
      <c r="P220" s="1322">
        <f>SUM(P215:P218)</f>
        <v>0</v>
      </c>
      <c r="Q220" s="1095"/>
      <c r="R220" s="70"/>
      <c r="S220" s="1047"/>
      <c r="T220" s="954"/>
      <c r="U220" s="1256">
        <f>SUM(U217:U219)</f>
        <v>0</v>
      </c>
      <c r="V220" s="953"/>
      <c r="W220" s="1263">
        <f>P220</f>
        <v>0</v>
      </c>
      <c r="X220" s="1268"/>
      <c r="Y220" s="951"/>
      <c r="Z220" s="965"/>
      <c r="AA220" s="964"/>
      <c r="AB220" s="840"/>
      <c r="AC220" s="841"/>
      <c r="AD220" s="842"/>
      <c r="AE220" s="18"/>
      <c r="AF220" s="842"/>
      <c r="AI220" s="767"/>
      <c r="AJ220" s="763"/>
    </row>
    <row r="221" spans="1:38" ht="9" customHeight="1" x14ac:dyDescent="0.2">
      <c r="A221" s="850">
        <f>A222</f>
        <v>0</v>
      </c>
      <c r="B221" s="5" t="s">
        <v>54</v>
      </c>
      <c r="C221" s="1034"/>
      <c r="D221" s="99"/>
      <c r="E221" s="38"/>
      <c r="F221" s="815"/>
      <c r="G221" s="98"/>
      <c r="H221" s="98"/>
      <c r="I221" s="98"/>
      <c r="J221" s="27"/>
      <c r="K221" s="143"/>
      <c r="L221" s="27"/>
      <c r="M221" s="32"/>
      <c r="N221" s="1404"/>
      <c r="O221" s="1405"/>
      <c r="P221" s="1326"/>
      <c r="Q221" s="17"/>
      <c r="R221" s="45"/>
      <c r="S221" s="1046"/>
      <c r="T221" s="954"/>
      <c r="U221" s="1255"/>
      <c r="V221" s="953"/>
      <c r="Y221" s="952"/>
      <c r="Z221" s="965"/>
      <c r="AA221" s="964"/>
      <c r="AB221" s="840"/>
      <c r="AC221" s="841"/>
      <c r="AD221" s="842"/>
      <c r="AF221" s="842"/>
      <c r="AJ221" s="763"/>
    </row>
    <row r="222" spans="1:38" ht="20.399999999999999" customHeight="1" x14ac:dyDescent="0.2">
      <c r="A222" s="850">
        <f>A227</f>
        <v>0</v>
      </c>
      <c r="B222" s="5" t="s">
        <v>54</v>
      </c>
      <c r="C222" s="1034"/>
      <c r="D222" s="99"/>
      <c r="E222" s="1086" t="s">
        <v>87</v>
      </c>
      <c r="F222" s="1086" t="s">
        <v>1062</v>
      </c>
      <c r="G222" s="1108"/>
      <c r="H222" s="1104"/>
      <c r="I222" s="1104"/>
      <c r="J222" s="1115"/>
      <c r="K222" s="1110" t="s">
        <v>1841</v>
      </c>
      <c r="L222" s="1109"/>
      <c r="M222" s="1109" t="s">
        <v>816</v>
      </c>
      <c r="N222" s="1384" t="s">
        <v>1882</v>
      </c>
      <c r="O222" s="1384" t="s">
        <v>1881</v>
      </c>
      <c r="P222" s="1316" t="s">
        <v>68</v>
      </c>
      <c r="Q222" s="1095"/>
      <c r="R222" s="45"/>
      <c r="S222" s="1046"/>
      <c r="T222" s="954"/>
      <c r="U222" s="1255"/>
      <c r="V222" s="953"/>
      <c r="Y222" s="952"/>
      <c r="Z222" s="965"/>
      <c r="AA222" s="964"/>
      <c r="AB222" s="840"/>
      <c r="AC222" s="841"/>
      <c r="AD222" s="842"/>
      <c r="AF222" s="842"/>
      <c r="AJ222" s="763"/>
    </row>
    <row r="223" spans="1:38" ht="6" customHeight="1" x14ac:dyDescent="0.2">
      <c r="A223" s="850">
        <f>A222</f>
        <v>0</v>
      </c>
      <c r="B223" s="5" t="s">
        <v>54</v>
      </c>
      <c r="C223" s="1034"/>
      <c r="D223" s="99"/>
      <c r="E223" s="1102"/>
      <c r="F223" s="815"/>
      <c r="G223" s="71"/>
      <c r="H223" s="71"/>
      <c r="I223" s="71"/>
      <c r="J223" s="71"/>
      <c r="K223" s="72"/>
      <c r="L223" s="7"/>
      <c r="M223" s="73"/>
      <c r="N223" s="1371"/>
      <c r="O223" s="1372"/>
      <c r="P223" s="1310"/>
      <c r="Q223" s="1095"/>
      <c r="R223" s="45"/>
      <c r="S223" s="1044"/>
      <c r="T223" s="954"/>
      <c r="U223" s="1255">
        <f t="shared" si="48"/>
        <v>0</v>
      </c>
      <c r="V223" s="953"/>
      <c r="Y223" s="952"/>
      <c r="Z223" s="965"/>
      <c r="AA223" s="964"/>
      <c r="AB223" s="840"/>
      <c r="AC223" s="841"/>
      <c r="AD223" s="842"/>
      <c r="AF223" s="842"/>
      <c r="AJ223" s="763"/>
    </row>
    <row r="224" spans="1:38" ht="15.75" customHeight="1" x14ac:dyDescent="0.2">
      <c r="A224" s="850">
        <f>IF(SUM(A225)=0,0,1)</f>
        <v>0</v>
      </c>
      <c r="B224" s="5" t="s">
        <v>54</v>
      </c>
      <c r="C224" s="1034"/>
      <c r="D224" s="99"/>
      <c r="E224" s="1125" t="s">
        <v>136</v>
      </c>
      <c r="F224" s="812" t="s">
        <v>1499</v>
      </c>
      <c r="G224" s="119"/>
      <c r="H224" s="116"/>
      <c r="I224" s="528"/>
      <c r="J224" s="502"/>
      <c r="K224" s="30"/>
      <c r="L224" s="8"/>
      <c r="M224" s="32"/>
      <c r="N224" s="1348"/>
      <c r="O224" s="1389"/>
      <c r="P224" s="1320"/>
      <c r="Q224" s="1095"/>
      <c r="R224" s="45"/>
      <c r="S224" s="1046"/>
      <c r="T224" s="954"/>
      <c r="U224" s="1255">
        <f t="shared" si="48"/>
        <v>0</v>
      </c>
      <c r="V224" s="953"/>
      <c r="Y224" s="951"/>
      <c r="Z224" s="965"/>
      <c r="AA224" s="964"/>
      <c r="AB224" s="840"/>
      <c r="AC224" s="841"/>
      <c r="AD224" s="842"/>
      <c r="AF224" s="842"/>
      <c r="AJ224" s="763"/>
    </row>
    <row r="225" spans="1:38" ht="15.75" customHeight="1" x14ac:dyDescent="0.2">
      <c r="A225" s="850">
        <f t="shared" ref="A225:A302" si="54">IF(K225=0,0,1)</f>
        <v>0</v>
      </c>
      <c r="B225" s="5" t="s">
        <v>54</v>
      </c>
      <c r="C225" s="1034"/>
      <c r="D225" s="99"/>
      <c r="E225" s="1102" t="str">
        <f>Prijsonderbouwing!B1013</f>
        <v>V2-2-A1</v>
      </c>
      <c r="F225" s="818" t="str">
        <f>Prijsonderbouwing!D1013</f>
        <v>Vervangen ongeïsoleerd kozijnpaneel door geïsoleerd kozijnpaneel Rc  1.20 m².K/W</v>
      </c>
      <c r="G225" s="116"/>
      <c r="H225" s="116"/>
      <c r="I225" s="500"/>
      <c r="J225" s="172"/>
      <c r="K225" s="134"/>
      <c r="L225" s="27"/>
      <c r="M225" s="32" t="str">
        <f>Prijsonderbouwing!F1013</f>
        <v>m²</v>
      </c>
      <c r="N225" s="1348">
        <f>Prijsonderbouwing!O1013</f>
        <v>160.28730850000002</v>
      </c>
      <c r="O225" s="1389">
        <f>Prijsonderbouwing!X1013</f>
        <v>182.69464328500001</v>
      </c>
      <c r="P225" s="1320">
        <f>O225*K225</f>
        <v>0</v>
      </c>
      <c r="Q225" s="1095"/>
      <c r="R225" s="45"/>
      <c r="S225" s="1046"/>
      <c r="T225" s="954"/>
      <c r="U225" s="1255">
        <f t="shared" si="48"/>
        <v>0</v>
      </c>
      <c r="V225" s="953"/>
      <c r="Y225" s="952"/>
      <c r="Z225" s="965"/>
      <c r="AA225" s="964"/>
      <c r="AB225" s="840"/>
      <c r="AC225" s="841"/>
      <c r="AD225" s="842"/>
      <c r="AF225" s="842"/>
      <c r="AJ225" s="763"/>
    </row>
    <row r="226" spans="1:38" ht="6" customHeight="1" x14ac:dyDescent="0.2">
      <c r="A226" s="850">
        <f>A223</f>
        <v>0</v>
      </c>
      <c r="B226" s="5" t="s">
        <v>54</v>
      </c>
      <c r="C226" s="1034"/>
      <c r="D226" s="99"/>
      <c r="E226" s="1086"/>
      <c r="F226" s="815"/>
      <c r="G226" s="67"/>
      <c r="H226" s="67"/>
      <c r="I226" s="67"/>
      <c r="J226" s="8"/>
      <c r="K226" s="23"/>
      <c r="L226" s="8"/>
      <c r="M226" s="26"/>
      <c r="N226" s="1382"/>
      <c r="O226" s="1383"/>
      <c r="P226" s="1321"/>
      <c r="Q226" s="1095"/>
      <c r="R226" s="45"/>
      <c r="S226" s="1046"/>
      <c r="T226" s="954"/>
      <c r="U226" s="1255"/>
      <c r="V226" s="953"/>
      <c r="Y226" s="951"/>
      <c r="Z226" s="965"/>
      <c r="AA226" s="964"/>
      <c r="AB226" s="840"/>
      <c r="AC226" s="841"/>
      <c r="AD226" s="842"/>
      <c r="AF226" s="842"/>
      <c r="AJ226" s="763"/>
    </row>
    <row r="227" spans="1:38" s="11" customFormat="1" ht="16.25" customHeight="1" x14ac:dyDescent="0.2">
      <c r="A227" s="850">
        <f>IF(P227=0,0,1)</f>
        <v>0</v>
      </c>
      <c r="B227" s="5" t="s">
        <v>54</v>
      </c>
      <c r="C227" s="1037"/>
      <c r="D227" s="99"/>
      <c r="E227" s="1086"/>
      <c r="F227" s="1086"/>
      <c r="G227" s="1116"/>
      <c r="H227" s="1109"/>
      <c r="I227" s="1109"/>
      <c r="J227" s="1117"/>
      <c r="K227" s="1123" t="str">
        <f>E222</f>
        <v>V2-2</v>
      </c>
      <c r="L227" s="1118"/>
      <c r="M227" s="1124" t="s">
        <v>78</v>
      </c>
      <c r="N227" s="1392"/>
      <c r="O227" s="1393"/>
      <c r="P227" s="1322">
        <f>SUM(P223:P226)</f>
        <v>0</v>
      </c>
      <c r="Q227" s="1095"/>
      <c r="R227" s="70"/>
      <c r="S227" s="1047"/>
      <c r="T227" s="954"/>
      <c r="U227" s="1256">
        <f>SUM(U223:U226)</f>
        <v>0</v>
      </c>
      <c r="V227" s="953"/>
      <c r="W227" s="1263">
        <f>P227</f>
        <v>0</v>
      </c>
      <c r="X227" s="1268"/>
      <c r="Y227" s="951"/>
      <c r="Z227" s="965"/>
      <c r="AA227" s="964"/>
      <c r="AB227" s="840"/>
      <c r="AC227" s="841"/>
      <c r="AD227" s="842"/>
      <c r="AE227" s="18"/>
      <c r="AF227" s="842"/>
      <c r="AG227" s="453"/>
      <c r="AH227" s="453"/>
      <c r="AI227" s="766"/>
      <c r="AJ227" s="763"/>
      <c r="AK227" s="453"/>
      <c r="AL227" s="453"/>
    </row>
    <row r="228" spans="1:38" ht="8.25" customHeight="1" x14ac:dyDescent="0.2">
      <c r="A228" s="850">
        <f>A229</f>
        <v>0</v>
      </c>
      <c r="B228" s="5" t="s">
        <v>54</v>
      </c>
      <c r="C228" s="1034"/>
      <c r="D228" s="99"/>
      <c r="E228" s="38"/>
      <c r="F228" s="815"/>
      <c r="G228" s="98"/>
      <c r="H228" s="98"/>
      <c r="I228" s="98"/>
      <c r="J228" s="27"/>
      <c r="K228" s="143"/>
      <c r="L228" s="27"/>
      <c r="M228" s="32"/>
      <c r="N228" s="1404"/>
      <c r="O228" s="1405"/>
      <c r="P228" s="1326"/>
      <c r="Q228" s="17"/>
      <c r="R228" s="45"/>
      <c r="S228" s="1046"/>
      <c r="T228" s="954"/>
      <c r="U228" s="1255"/>
      <c r="V228" s="953"/>
      <c r="Y228" s="952"/>
      <c r="Z228" s="965"/>
      <c r="AA228" s="964"/>
      <c r="AB228" s="840"/>
      <c r="AC228" s="841"/>
      <c r="AD228" s="842"/>
      <c r="AF228" s="842"/>
      <c r="AJ228" s="763"/>
    </row>
    <row r="229" spans="1:38" ht="20.399999999999999" customHeight="1" x14ac:dyDescent="0.2">
      <c r="A229" s="850">
        <f>A258</f>
        <v>0</v>
      </c>
      <c r="B229" s="5" t="s">
        <v>54</v>
      </c>
      <c r="C229" s="1034"/>
      <c r="D229" s="99"/>
      <c r="E229" s="1128" t="s">
        <v>88</v>
      </c>
      <c r="F229" s="1086" t="s">
        <v>1064</v>
      </c>
      <c r="G229" s="1108"/>
      <c r="H229" s="1104"/>
      <c r="I229" s="1104"/>
      <c r="J229" s="1104"/>
      <c r="K229" s="1110" t="s">
        <v>1841</v>
      </c>
      <c r="L229" s="1109"/>
      <c r="M229" s="1109" t="s">
        <v>816</v>
      </c>
      <c r="N229" s="1384" t="s">
        <v>1882</v>
      </c>
      <c r="O229" s="1384" t="s">
        <v>1881</v>
      </c>
      <c r="P229" s="1316" t="s">
        <v>68</v>
      </c>
      <c r="Q229" s="1095"/>
      <c r="R229" s="45"/>
      <c r="S229" s="1046"/>
      <c r="T229" s="954"/>
      <c r="U229" s="1255"/>
      <c r="V229" s="953"/>
      <c r="Y229" s="952"/>
      <c r="Z229" s="965"/>
      <c r="AA229" s="964"/>
      <c r="AB229" s="840"/>
      <c r="AC229" s="841"/>
      <c r="AD229" s="842"/>
      <c r="AF229" s="842"/>
      <c r="AJ229" s="763"/>
    </row>
    <row r="230" spans="1:38" ht="6" customHeight="1" x14ac:dyDescent="0.2">
      <c r="A230" s="850">
        <f>A229</f>
        <v>0</v>
      </c>
      <c r="B230" s="5" t="s">
        <v>54</v>
      </c>
      <c r="C230" s="1034"/>
      <c r="D230" s="99"/>
      <c r="E230" s="1102"/>
      <c r="F230" s="815"/>
      <c r="G230" s="71"/>
      <c r="H230" s="71"/>
      <c r="I230" s="71"/>
      <c r="J230" s="71"/>
      <c r="K230" s="72"/>
      <c r="L230" s="7"/>
      <c r="M230" s="73"/>
      <c r="N230" s="1371"/>
      <c r="O230" s="1372"/>
      <c r="P230" s="1310"/>
      <c r="Q230" s="1095"/>
      <c r="R230" s="45"/>
      <c r="S230" s="1044"/>
      <c r="T230" s="954"/>
      <c r="U230" s="1255"/>
      <c r="V230" s="953"/>
      <c r="Y230" s="952"/>
      <c r="Z230" s="965"/>
      <c r="AA230" s="964"/>
      <c r="AB230" s="840"/>
      <c r="AC230" s="841"/>
      <c r="AD230" s="842"/>
      <c r="AF230" s="842"/>
      <c r="AJ230" s="763"/>
    </row>
    <row r="231" spans="1:38" ht="15.75" customHeight="1" x14ac:dyDescent="0.2">
      <c r="A231" s="850">
        <f>IF(SUM(A235:A238)=0,0,1)</f>
        <v>0</v>
      </c>
      <c r="B231" s="5" t="s">
        <v>54</v>
      </c>
      <c r="C231" s="1034"/>
      <c r="D231" s="99"/>
      <c r="E231" s="1125" t="s">
        <v>155</v>
      </c>
      <c r="F231" s="812" t="s">
        <v>1847</v>
      </c>
      <c r="G231" s="119"/>
      <c r="H231" s="30"/>
      <c r="I231" s="30"/>
      <c r="J231" s="30"/>
      <c r="K231" s="30"/>
      <c r="L231" s="8"/>
      <c r="M231" s="32"/>
      <c r="N231" s="1348"/>
      <c r="O231" s="1389"/>
      <c r="P231" s="1320"/>
      <c r="Q231" s="1095"/>
      <c r="R231" s="45"/>
      <c r="S231" s="1046"/>
      <c r="T231" s="954"/>
      <c r="U231" s="1255"/>
      <c r="V231" s="953"/>
      <c r="Y231" s="951"/>
      <c r="Z231" s="965"/>
      <c r="AA231" s="964"/>
      <c r="AB231" s="840"/>
      <c r="AC231" s="841"/>
      <c r="AD231" s="842"/>
      <c r="AF231" s="842"/>
      <c r="AJ231" s="763"/>
    </row>
    <row r="232" spans="1:38" ht="15.75" customHeight="1" x14ac:dyDescent="0.2">
      <c r="A232" s="850">
        <v>0</v>
      </c>
      <c r="C232" s="1034"/>
      <c r="D232" s="99"/>
      <c r="E232" s="1129" t="s">
        <v>984</v>
      </c>
      <c r="F232" s="821" t="s">
        <v>1611</v>
      </c>
      <c r="G232" s="773"/>
      <c r="H232" s="30"/>
      <c r="I232" s="30"/>
      <c r="J232" s="30"/>
      <c r="K232" s="30"/>
      <c r="L232" s="8"/>
      <c r="M232" s="32"/>
      <c r="N232" s="1348"/>
      <c r="O232" s="1389"/>
      <c r="P232" s="1320"/>
      <c r="Q232" s="1095"/>
      <c r="R232" s="45"/>
      <c r="S232" s="1046"/>
      <c r="T232" s="954"/>
      <c r="U232" s="954"/>
      <c r="V232" s="953"/>
      <c r="W232" s="954"/>
      <c r="X232" s="952"/>
      <c r="Y232" s="951"/>
      <c r="Z232" s="965"/>
      <c r="AA232" s="964"/>
      <c r="AC232" s="841"/>
      <c r="AD232" s="842"/>
      <c r="AF232" s="842"/>
      <c r="AJ232" s="763"/>
    </row>
    <row r="233" spans="1:38" ht="15.75" customHeight="1" x14ac:dyDescent="0.2">
      <c r="A233" s="850">
        <v>0</v>
      </c>
      <c r="C233" s="1034"/>
      <c r="D233" s="99"/>
      <c r="E233" s="1129" t="s">
        <v>985</v>
      </c>
      <c r="F233" s="821" t="s">
        <v>1611</v>
      </c>
      <c r="G233" s="773"/>
      <c r="H233" s="30"/>
      <c r="I233" s="30"/>
      <c r="J233" s="30"/>
      <c r="K233" s="30"/>
      <c r="L233" s="8"/>
      <c r="M233" s="32"/>
      <c r="N233" s="1348"/>
      <c r="O233" s="1389"/>
      <c r="P233" s="1320"/>
      <c r="Q233" s="1095"/>
      <c r="R233" s="45"/>
      <c r="S233" s="1046"/>
      <c r="T233" s="954"/>
      <c r="U233" s="954"/>
      <c r="V233" s="953"/>
      <c r="W233" s="954"/>
      <c r="X233" s="952"/>
      <c r="Y233" s="951"/>
      <c r="Z233" s="965"/>
      <c r="AA233" s="964"/>
      <c r="AC233" s="841"/>
      <c r="AD233" s="842"/>
      <c r="AF233" s="842"/>
      <c r="AJ233" s="763"/>
    </row>
    <row r="234" spans="1:38" ht="15.75" customHeight="1" x14ac:dyDescent="0.2">
      <c r="A234" s="850">
        <v>0</v>
      </c>
      <c r="B234" s="5" t="s">
        <v>54</v>
      </c>
      <c r="C234" s="1034"/>
      <c r="D234" s="99"/>
      <c r="E234" s="1129" t="s">
        <v>986</v>
      </c>
      <c r="F234" s="821" t="s">
        <v>1611</v>
      </c>
      <c r="G234" s="774"/>
      <c r="H234" s="774"/>
      <c r="I234" s="774"/>
      <c r="J234" s="774"/>
      <c r="K234" s="30"/>
      <c r="L234" s="27"/>
      <c r="M234" s="32"/>
      <c r="N234" s="1348"/>
      <c r="O234" s="1389"/>
      <c r="P234" s="1320"/>
      <c r="Q234" s="1095"/>
      <c r="R234" s="769"/>
      <c r="S234" s="1046"/>
      <c r="T234" s="954"/>
      <c r="U234" s="954"/>
      <c r="V234" s="953"/>
      <c r="W234" s="954"/>
      <c r="X234" s="952"/>
      <c r="Y234" s="952"/>
      <c r="Z234" s="965"/>
      <c r="AA234" s="964"/>
      <c r="AC234" s="841"/>
      <c r="AD234" s="842"/>
      <c r="AF234" s="842"/>
      <c r="AJ234" s="763"/>
    </row>
    <row r="235" spans="1:38" ht="15.75" customHeight="1" x14ac:dyDescent="0.2">
      <c r="A235" s="850">
        <f t="shared" si="54"/>
        <v>0</v>
      </c>
      <c r="B235" s="5" t="s">
        <v>54</v>
      </c>
      <c r="C235" s="1034"/>
      <c r="D235" s="99"/>
      <c r="E235" s="1102" t="str">
        <f>Prijsonderbouwing!B1026</f>
        <v>V2-3-A4</v>
      </c>
      <c r="F235" s="818" t="str">
        <f>Prijsonderbouwing!D1026</f>
        <v xml:space="preserve">Vervangen glas door HR++ glas in bestaand houten kozijn: van 0 m² tot 2 m² </v>
      </c>
      <c r="G235" s="116"/>
      <c r="H235" s="116"/>
      <c r="I235" s="116"/>
      <c r="J235" s="172"/>
      <c r="K235" s="134"/>
      <c r="L235" s="27"/>
      <c r="M235" s="32" t="str">
        <f>Prijsonderbouwing!F1026</f>
        <v>m²</v>
      </c>
      <c r="N235" s="1348">
        <f>Prijsonderbouwing!O1026</f>
        <v>305.32499999999999</v>
      </c>
      <c r="O235" s="1389">
        <f>Prijsonderbouwing!X1026</f>
        <v>347.45984999999996</v>
      </c>
      <c r="P235" s="1320">
        <f t="shared" ref="P235:P238" si="55">O235*K235</f>
        <v>0</v>
      </c>
      <c r="Q235" s="1095"/>
      <c r="R235" s="769"/>
      <c r="S235" s="1046"/>
      <c r="T235" s="954"/>
      <c r="U235" s="954">
        <f t="shared" si="48"/>
        <v>0</v>
      </c>
      <c r="V235" s="953"/>
      <c r="W235" s="954"/>
      <c r="X235" s="952"/>
      <c r="Y235" s="952"/>
      <c r="Z235" s="965"/>
      <c r="AA235" s="964"/>
      <c r="AB235" s="840"/>
      <c r="AC235" s="841"/>
      <c r="AD235" s="842"/>
      <c r="AF235" s="842"/>
      <c r="AJ235" s="763"/>
    </row>
    <row r="236" spans="1:38" ht="15.75" customHeight="1" x14ac:dyDescent="0.2">
      <c r="A236" s="850">
        <f t="shared" si="54"/>
        <v>0</v>
      </c>
      <c r="B236" s="5" t="s">
        <v>54</v>
      </c>
      <c r="C236" s="1034"/>
      <c r="D236" s="99"/>
      <c r="E236" s="1102" t="str">
        <f>Prijsonderbouwing!B1028</f>
        <v>V2-3-A5</v>
      </c>
      <c r="F236" s="813" t="str">
        <f>Prijsonderbouwing!D1028</f>
        <v>Vervangen glas door HR++ glas in bestaand houten kozijn: van 2 m² tot 8 m²</v>
      </c>
      <c r="G236" s="117"/>
      <c r="H236" s="117"/>
      <c r="I236" s="116"/>
      <c r="J236" s="122"/>
      <c r="K236" s="134"/>
      <c r="L236" s="27"/>
      <c r="M236" s="32" t="str">
        <f>Prijsonderbouwing!F1028</f>
        <v>m²</v>
      </c>
      <c r="N236" s="1348">
        <f>Prijsonderbouwing!O1028</f>
        <v>258.75</v>
      </c>
      <c r="O236" s="1389">
        <f>Prijsonderbouwing!X1028</f>
        <v>294.45749999999998</v>
      </c>
      <c r="P236" s="1320">
        <f t="shared" si="55"/>
        <v>0</v>
      </c>
      <c r="Q236" s="1095"/>
      <c r="R236" s="45"/>
      <c r="S236" s="1046"/>
      <c r="T236" s="954"/>
      <c r="U236" s="1255">
        <f t="shared" si="48"/>
        <v>0</v>
      </c>
      <c r="V236" s="953"/>
      <c r="Y236" s="952"/>
      <c r="Z236" s="965"/>
      <c r="AA236" s="964"/>
      <c r="AB236" s="840"/>
      <c r="AC236" s="841"/>
      <c r="AD236" s="842"/>
      <c r="AF236" s="842"/>
      <c r="AJ236" s="763"/>
    </row>
    <row r="237" spans="1:38" ht="15.75" customHeight="1" x14ac:dyDescent="0.2">
      <c r="A237" s="850">
        <f t="shared" ref="A237" si="56">IF(K237=0,0,1)</f>
        <v>0</v>
      </c>
      <c r="B237" s="5" t="s">
        <v>54</v>
      </c>
      <c r="C237" s="1034"/>
      <c r="D237" s="99"/>
      <c r="E237" s="1102" t="str">
        <f>Prijsonderbouwing!B1030</f>
        <v>V2-3-A6</v>
      </c>
      <c r="F237" s="818" t="str">
        <f>Prijsonderbouwing!D1030</f>
        <v>Vervangen glas door HR++ glas in bestaand houten kozijn: van 8 m² tot 15 m²</v>
      </c>
      <c r="G237" s="116"/>
      <c r="H237" s="116"/>
      <c r="I237" s="116"/>
      <c r="J237" s="172"/>
      <c r="K237" s="134"/>
      <c r="L237" s="27"/>
      <c r="M237" s="32" t="str">
        <f>Prijsonderbouwing!F1030</f>
        <v>m²</v>
      </c>
      <c r="N237" s="1348">
        <f>Prijsonderbouwing!O1030</f>
        <v>222.52499999999998</v>
      </c>
      <c r="O237" s="1389">
        <f>Prijsonderbouwing!X1030</f>
        <v>253.23344999999998</v>
      </c>
      <c r="P237" s="1320">
        <f t="shared" si="55"/>
        <v>0</v>
      </c>
      <c r="Q237" s="1095"/>
      <c r="R237" s="45"/>
      <c r="S237" s="1046"/>
      <c r="T237" s="954"/>
      <c r="U237" s="954">
        <f t="shared" si="48"/>
        <v>0</v>
      </c>
      <c r="V237" s="953"/>
      <c r="W237" s="954"/>
      <c r="X237" s="952"/>
      <c r="Y237" s="952"/>
      <c r="Z237" s="965"/>
      <c r="AA237" s="964"/>
      <c r="AB237" s="840"/>
      <c r="AC237" s="841"/>
      <c r="AD237" s="842"/>
      <c r="AF237" s="842"/>
      <c r="AJ237" s="763"/>
    </row>
    <row r="238" spans="1:38" ht="15.75" customHeight="1" x14ac:dyDescent="0.2">
      <c r="A238" s="850">
        <f t="shared" ref="A238" si="57">IF(K238=0,0,1)</f>
        <v>0</v>
      </c>
      <c r="B238" s="5" t="s">
        <v>54</v>
      </c>
      <c r="C238" s="1034"/>
      <c r="D238" s="99"/>
      <c r="E238" s="1102" t="str">
        <f>Prijsonderbouwing!B1032</f>
        <v>V2-3-A7</v>
      </c>
      <c r="F238" s="813" t="str">
        <f>Prijsonderbouwing!D1032</f>
        <v xml:space="preserve">Vervangen glas door HR++ glas in bestaand houten kozijn: vanaf 15 m² </v>
      </c>
      <c r="G238" s="117"/>
      <c r="H238" s="117"/>
      <c r="I238" s="116"/>
      <c r="J238" s="122"/>
      <c r="K238" s="134"/>
      <c r="L238" s="27"/>
      <c r="M238" s="32" t="str">
        <f>Prijsonderbouwing!F1032</f>
        <v>m²</v>
      </c>
      <c r="N238" s="1348">
        <f>Prijsonderbouwing!O1032</f>
        <v>181.125</v>
      </c>
      <c r="O238" s="1389">
        <f>Prijsonderbouwing!X1032</f>
        <v>206.12025</v>
      </c>
      <c r="P238" s="1320">
        <f t="shared" si="55"/>
        <v>0</v>
      </c>
      <c r="Q238" s="1095"/>
      <c r="R238" s="45"/>
      <c r="S238" s="1046"/>
      <c r="T238" s="954"/>
      <c r="U238" s="954">
        <f t="shared" si="48"/>
        <v>0</v>
      </c>
      <c r="V238" s="953"/>
      <c r="W238" s="954"/>
      <c r="X238" s="952"/>
      <c r="Y238" s="952"/>
      <c r="Z238" s="965"/>
      <c r="AA238" s="964"/>
      <c r="AB238" s="840"/>
      <c r="AC238" s="841"/>
      <c r="AD238" s="842"/>
      <c r="AF238" s="842"/>
      <c r="AJ238" s="763"/>
    </row>
    <row r="239" spans="1:38" ht="6" customHeight="1" x14ac:dyDescent="0.2">
      <c r="A239" s="850">
        <f>A231</f>
        <v>0</v>
      </c>
      <c r="B239" s="5" t="s">
        <v>54</v>
      </c>
      <c r="C239" s="1034"/>
      <c r="D239" s="99"/>
      <c r="E239" s="1102"/>
      <c r="F239" s="814"/>
      <c r="G239" s="133"/>
      <c r="H239" s="133"/>
      <c r="I239" s="133"/>
      <c r="J239" s="177"/>
      <c r="K239" s="143"/>
      <c r="L239" s="27"/>
      <c r="M239" s="32"/>
      <c r="N239" s="1348"/>
      <c r="O239" s="1389"/>
      <c r="P239" s="1320"/>
      <c r="Q239" s="1095"/>
      <c r="R239" s="45"/>
      <c r="S239" s="1046"/>
      <c r="T239" s="954"/>
      <c r="U239" s="1255"/>
      <c r="V239" s="953"/>
      <c r="Y239" s="952"/>
      <c r="Z239" s="965"/>
      <c r="AA239" s="964"/>
      <c r="AB239" s="840"/>
      <c r="AC239" s="841"/>
      <c r="AD239" s="842"/>
      <c r="AF239" s="842"/>
      <c r="AJ239" s="763"/>
    </row>
    <row r="240" spans="1:38" ht="15.75" customHeight="1" x14ac:dyDescent="0.2">
      <c r="A240" s="850">
        <f>IF(SUM(A241:A252)=0,0,1)</f>
        <v>0</v>
      </c>
      <c r="B240" s="5" t="s">
        <v>54</v>
      </c>
      <c r="C240" s="1034"/>
      <c r="D240" s="99"/>
      <c r="E240" s="1125" t="str">
        <f>Prijsonderbouwing!B1037</f>
        <v>V2-3-X</v>
      </c>
      <c r="F240" s="812" t="str">
        <f>Prijsonderbouwing!D1037</f>
        <v>Bijkomende kosten</v>
      </c>
      <c r="G240" s="116"/>
      <c r="H240" s="116"/>
      <c r="I240" s="116"/>
      <c r="J240" s="172"/>
      <c r="K240" s="49"/>
      <c r="L240" s="49"/>
      <c r="M240" s="49"/>
      <c r="N240" s="1348"/>
      <c r="O240" s="1389"/>
      <c r="P240" s="1320"/>
      <c r="Q240" s="1095"/>
      <c r="R240" s="45"/>
      <c r="S240" s="1046"/>
      <c r="T240" s="954"/>
      <c r="U240" s="954"/>
      <c r="V240" s="953"/>
      <c r="W240" s="954"/>
      <c r="X240" s="952"/>
      <c r="Y240" s="952"/>
      <c r="Z240" s="965"/>
      <c r="AA240" s="964"/>
      <c r="AB240" s="840"/>
      <c r="AC240" s="841"/>
      <c r="AD240" s="842"/>
      <c r="AF240" s="842"/>
      <c r="AJ240" s="763"/>
    </row>
    <row r="241" spans="1:36" ht="15.75" customHeight="1" x14ac:dyDescent="0.2">
      <c r="A241" s="850">
        <f t="shared" ref="A241" si="58">IF(K241=0,0,1)</f>
        <v>0</v>
      </c>
      <c r="B241" s="5" t="s">
        <v>54</v>
      </c>
      <c r="C241" s="1034"/>
      <c r="D241" s="99"/>
      <c r="E241" s="1102" t="str">
        <f>Prijsonderbouwing!B1046</f>
        <v>V2-3-X1</v>
      </c>
      <c r="F241" s="818" t="str">
        <f>Prijsonderbouwing!D1046</f>
        <v>Verwijderen butyleenkit /stopverf/glaskit uit sponning</v>
      </c>
      <c r="G241" s="116"/>
      <c r="H241" s="116"/>
      <c r="I241" s="117"/>
      <c r="J241" s="172"/>
      <c r="K241" s="134"/>
      <c r="L241" s="27"/>
      <c r="M241" s="32" t="str">
        <f>Prijsonderbouwing!F1046</f>
        <v>m2</v>
      </c>
      <c r="N241" s="1348">
        <f>Prijsonderbouwing!O1046</f>
        <v>51.749999999999993</v>
      </c>
      <c r="O241" s="1389">
        <f>Prijsonderbouwing!X1046</f>
        <v>56.407499999999992</v>
      </c>
      <c r="P241" s="1320">
        <f>O241*K241</f>
        <v>0</v>
      </c>
      <c r="Q241" s="1095"/>
      <c r="R241" s="45"/>
      <c r="S241" s="1046"/>
      <c r="T241" s="954"/>
      <c r="U241" s="954">
        <f t="shared" si="48"/>
        <v>0</v>
      </c>
      <c r="V241" s="953"/>
      <c r="W241" s="954"/>
      <c r="X241" s="952"/>
      <c r="Y241" s="952"/>
      <c r="Z241" s="965"/>
      <c r="AA241" s="964"/>
      <c r="AB241" s="840"/>
      <c r="AC241" s="841"/>
      <c r="AD241" s="842"/>
      <c r="AF241" s="842"/>
      <c r="AJ241" s="763"/>
    </row>
    <row r="242" spans="1:36" ht="15.75" customHeight="1" x14ac:dyDescent="0.2">
      <c r="A242" s="850">
        <f t="shared" ref="A242" si="59">IF(K242=0,0,1)</f>
        <v>0</v>
      </c>
      <c r="B242" s="5" t="s">
        <v>54</v>
      </c>
      <c r="C242" s="1034"/>
      <c r="D242" s="99"/>
      <c r="E242" s="1102" t="str">
        <f>Prijsonderbouwing!B1048</f>
        <v>V2-3-X2</v>
      </c>
      <c r="F242" s="813" t="str">
        <f>Prijsonderbouwing!D1048</f>
        <v>Inzet kraan bij ruiten &gt; 80 kg. (minimaal inzet 3 uur)</v>
      </c>
      <c r="G242" s="117"/>
      <c r="H242" s="117"/>
      <c r="I242" s="172"/>
      <c r="J242" s="122"/>
      <c r="K242" s="134"/>
      <c r="L242" s="27"/>
      <c r="M242" s="32" t="str">
        <f>Prijsonderbouwing!F1048</f>
        <v xml:space="preserve">uur </v>
      </c>
      <c r="N242" s="1348">
        <f>Prijsonderbouwing!O1048</f>
        <v>113.85</v>
      </c>
      <c r="O242" s="1389">
        <f>Prijsonderbouwing!X1048</f>
        <v>128.1951</v>
      </c>
      <c r="P242" s="1320">
        <f t="shared" ref="P242:P247" si="60">O242*K242</f>
        <v>0</v>
      </c>
      <c r="Q242" s="1095"/>
      <c r="R242" s="45"/>
      <c r="S242" s="1046"/>
      <c r="T242" s="954"/>
      <c r="U242" s="954">
        <f t="shared" si="48"/>
        <v>0</v>
      </c>
      <c r="V242" s="953"/>
      <c r="W242" s="954"/>
      <c r="X242" s="952"/>
      <c r="Y242" s="952"/>
      <c r="Z242" s="965"/>
      <c r="AA242" s="964"/>
      <c r="AB242" s="840"/>
      <c r="AC242" s="841"/>
      <c r="AD242" s="842"/>
      <c r="AF242" s="842"/>
      <c r="AJ242" s="763"/>
    </row>
    <row r="243" spans="1:36" ht="15.75" customHeight="1" x14ac:dyDescent="0.2">
      <c r="A243" s="850">
        <f t="shared" ref="A243" si="61">IF(K243=0,0,1)</f>
        <v>0</v>
      </c>
      <c r="B243" s="5" t="s">
        <v>54</v>
      </c>
      <c r="C243" s="1034"/>
      <c r="D243" s="99"/>
      <c r="E243" s="1102" t="str">
        <f>Prijsonderbouwing!B1050</f>
        <v>V1-2-X3</v>
      </c>
      <c r="F243" s="813" t="str">
        <f>Prijsonderbouwing!D1050</f>
        <v>Hoogwerker op-/afbouw/huur in weken</v>
      </c>
      <c r="G243" s="116"/>
      <c r="H243" s="116"/>
      <c r="I243" s="116"/>
      <c r="J243" s="172"/>
      <c r="K243" s="134"/>
      <c r="L243" s="27"/>
      <c r="M243" s="32" t="str">
        <f>Prijsonderbouwing!F1050</f>
        <v>wk</v>
      </c>
      <c r="N243" s="1348">
        <f>Prijsonderbouwing!O1050</f>
        <v>470.45407499999999</v>
      </c>
      <c r="O243" s="1389">
        <f>Prijsonderbouwing!X1050</f>
        <v>569.24943074999999</v>
      </c>
      <c r="P243" s="1320">
        <f t="shared" si="60"/>
        <v>0</v>
      </c>
      <c r="Q243" s="1095"/>
      <c r="R243" s="45"/>
      <c r="S243" s="1046"/>
      <c r="T243" s="954"/>
      <c r="U243" s="954">
        <f t="shared" si="48"/>
        <v>0</v>
      </c>
      <c r="V243" s="968"/>
      <c r="W243" s="954"/>
      <c r="X243" s="952"/>
      <c r="Y243" s="952"/>
      <c r="Z243" s="965"/>
      <c r="AA243" s="964"/>
      <c r="AB243" s="840"/>
      <c r="AC243" s="841"/>
      <c r="AD243" s="842"/>
      <c r="AF243" s="842"/>
      <c r="AJ243" s="763"/>
    </row>
    <row r="244" spans="1:36" ht="15.75" customHeight="1" x14ac:dyDescent="0.2">
      <c r="A244" s="850">
        <f t="shared" ref="A244" si="62">IF(K244=0,0,1)</f>
        <v>0</v>
      </c>
      <c r="B244" s="5" t="s">
        <v>54</v>
      </c>
      <c r="C244" s="1034"/>
      <c r="D244" s="99"/>
      <c r="E244" s="1102" t="str">
        <f>Prijsonderbouwing!B1052</f>
        <v>V2-3-X4</v>
      </c>
      <c r="F244" s="818" t="str">
        <f>Prijsonderbouwing!D1052</f>
        <v>Steigerwerk vanaf de 1e verdieping</v>
      </c>
      <c r="G244" s="117"/>
      <c r="H244" s="117"/>
      <c r="I244" s="117"/>
      <c r="J244" s="122"/>
      <c r="K244" s="134"/>
      <c r="L244" s="27"/>
      <c r="M244" s="32" t="str">
        <f>Prijsonderbouwing!F1052</f>
        <v xml:space="preserve">pst </v>
      </c>
      <c r="N244" s="1348">
        <f>Prijsonderbouwing!O1052</f>
        <v>362.25</v>
      </c>
      <c r="O244" s="1389">
        <f>Prijsonderbouwing!X1052</f>
        <v>405.72</v>
      </c>
      <c r="P244" s="1320">
        <f t="shared" si="60"/>
        <v>0</v>
      </c>
      <c r="Q244" s="1095"/>
      <c r="R244" s="45"/>
      <c r="S244" s="1046"/>
      <c r="T244" s="954"/>
      <c r="U244" s="954">
        <f t="shared" si="48"/>
        <v>0</v>
      </c>
      <c r="V244" s="953"/>
      <c r="W244" s="954"/>
      <c r="X244" s="952"/>
      <c r="Y244" s="952"/>
      <c r="Z244" s="965"/>
      <c r="AA244" s="964"/>
      <c r="AB244" s="840"/>
      <c r="AC244" s="841"/>
      <c r="AD244" s="842"/>
      <c r="AF244" s="842"/>
      <c r="AJ244" s="763"/>
    </row>
    <row r="245" spans="1:36" ht="15.65" customHeight="1" x14ac:dyDescent="0.2">
      <c r="A245" s="850">
        <f t="shared" ref="A245" si="63">IF(K245=0,0,1)</f>
        <v>0</v>
      </c>
      <c r="B245" s="5" t="s">
        <v>54</v>
      </c>
      <c r="C245" s="1034"/>
      <c r="D245" s="99"/>
      <c r="E245" s="1102" t="str">
        <f>Prijsonderbouwing!B1054</f>
        <v>V2-3-X5</v>
      </c>
      <c r="F245" s="818" t="str">
        <f>Prijsonderbouwing!D1054</f>
        <v>Toeslag wienersprossen per vak</v>
      </c>
      <c r="G245" s="117"/>
      <c r="H245" s="117"/>
      <c r="I245" s="117"/>
      <c r="J245" s="122"/>
      <c r="K245" s="134"/>
      <c r="L245" s="27"/>
      <c r="M245" s="32" t="str">
        <f>Prijsonderbouwing!F1054</f>
        <v>vak</v>
      </c>
      <c r="N245" s="1348">
        <f>Prijsonderbouwing!O1054</f>
        <v>31.049999999999997</v>
      </c>
      <c r="O245" s="1389">
        <f>Prijsonderbouwing!X1054</f>
        <v>37.570499999999996</v>
      </c>
      <c r="P245" s="1320">
        <f t="shared" si="60"/>
        <v>0</v>
      </c>
      <c r="Q245" s="1095"/>
      <c r="R245" s="45"/>
      <c r="S245" s="1046"/>
      <c r="T245" s="954"/>
      <c r="U245" s="954">
        <f t="shared" si="48"/>
        <v>0</v>
      </c>
      <c r="V245" s="953"/>
      <c r="W245" s="954"/>
      <c r="X245" s="952"/>
      <c r="Y245" s="952"/>
      <c r="Z245" s="965"/>
      <c r="AA245" s="964"/>
      <c r="AB245" s="840"/>
      <c r="AC245" s="841"/>
      <c r="AD245" s="842"/>
      <c r="AF245" s="842"/>
      <c r="AJ245" s="763"/>
    </row>
    <row r="246" spans="1:36" ht="15.75" customHeight="1" x14ac:dyDescent="0.2">
      <c r="A246" s="850">
        <f t="shared" ref="A246" si="64">IF(K246=0,0,1)</f>
        <v>0</v>
      </c>
      <c r="B246" s="5" t="s">
        <v>54</v>
      </c>
      <c r="C246" s="1034"/>
      <c r="D246" s="99"/>
      <c r="E246" s="1102" t="str">
        <f>Prijsonderbouwing!B1056</f>
        <v>V2-3-X6</v>
      </c>
      <c r="F246" s="818" t="str">
        <f>Prijsonderbouwing!D1056</f>
        <v>Toeslag kruisroeden per vak</v>
      </c>
      <c r="G246" s="116"/>
      <c r="H246" s="116"/>
      <c r="I246" s="116"/>
      <c r="J246" s="172"/>
      <c r="K246" s="134"/>
      <c r="L246" s="27"/>
      <c r="M246" s="32" t="str">
        <f>Prijsonderbouwing!F1056</f>
        <v>vak</v>
      </c>
      <c r="N246" s="1348">
        <f>Prijsonderbouwing!O1056</f>
        <v>12.937499999999998</v>
      </c>
      <c r="O246" s="1389">
        <f>Prijsonderbouwing!X1056</f>
        <v>15.654374999999998</v>
      </c>
      <c r="P246" s="1320">
        <f t="shared" si="60"/>
        <v>0</v>
      </c>
      <c r="Q246" s="1095"/>
      <c r="R246" s="45"/>
      <c r="S246" s="1046"/>
      <c r="T246" s="954"/>
      <c r="U246" s="954">
        <f t="shared" ref="U246:U309" si="65">K246*N246</f>
        <v>0</v>
      </c>
      <c r="V246" s="953"/>
      <c r="W246" s="954"/>
      <c r="X246" s="952"/>
      <c r="Y246" s="952"/>
      <c r="Z246" s="965"/>
      <c r="AA246" s="964"/>
      <c r="AB246" s="840"/>
      <c r="AC246" s="841"/>
      <c r="AD246" s="842"/>
      <c r="AF246" s="842"/>
      <c r="AJ246" s="763"/>
    </row>
    <row r="247" spans="1:36" ht="15.75" customHeight="1" x14ac:dyDescent="0.2">
      <c r="A247" s="850">
        <f t="shared" ref="A247:A248" si="66">IF(K247=0,0,1)</f>
        <v>0</v>
      </c>
      <c r="B247" s="5" t="s">
        <v>54</v>
      </c>
      <c r="C247" s="1034"/>
      <c r="D247" s="99"/>
      <c r="E247" s="1102" t="str">
        <f>Prijsonderbouwing!B1058</f>
        <v>V2-3-X7</v>
      </c>
      <c r="F247" s="813" t="str">
        <f>Prijsonderbouwing!D1058</f>
        <v>Ventilatieroosters ZR naturel</v>
      </c>
      <c r="G247" s="117"/>
      <c r="H247" s="117"/>
      <c r="I247" s="117"/>
      <c r="J247" s="122"/>
      <c r="K247" s="134"/>
      <c r="L247" s="27"/>
      <c r="M247" s="32" t="str">
        <f>Prijsonderbouwing!F1058</f>
        <v>cm¹</v>
      </c>
      <c r="N247" s="1348">
        <f>Prijsonderbouwing!O1058</f>
        <v>1.29375</v>
      </c>
      <c r="O247" s="1389">
        <f>Prijsonderbouwing!X1058</f>
        <v>1.5654374999999998</v>
      </c>
      <c r="P247" s="1320">
        <f t="shared" si="60"/>
        <v>0</v>
      </c>
      <c r="Q247" s="1095"/>
      <c r="R247" s="45"/>
      <c r="S247" s="1046"/>
      <c r="T247" s="954"/>
      <c r="U247" s="954">
        <f t="shared" si="65"/>
        <v>0</v>
      </c>
      <c r="V247" s="953"/>
      <c r="W247" s="954"/>
      <c r="X247" s="952"/>
      <c r="Y247" s="952"/>
      <c r="Z247" s="965"/>
      <c r="AA247" s="964"/>
      <c r="AB247" s="840"/>
      <c r="AC247" s="841"/>
      <c r="AD247" s="842"/>
      <c r="AF247" s="842"/>
      <c r="AJ247" s="763"/>
    </row>
    <row r="248" spans="1:36" ht="15.75" customHeight="1" x14ac:dyDescent="0.2">
      <c r="A248" s="850">
        <f t="shared" si="66"/>
        <v>0</v>
      </c>
      <c r="B248" s="5" t="s">
        <v>54</v>
      </c>
      <c r="C248" s="1034"/>
      <c r="D248" s="99"/>
      <c r="E248" s="1102" t="str">
        <f>Prijsonderbouwing!B1060</f>
        <v>V2-3-X8</v>
      </c>
      <c r="F248" s="818" t="str">
        <f>Prijsonderbouwing!D1060</f>
        <v xml:space="preserve">Toeslag Gefigureerd Glas / Matte folie </v>
      </c>
      <c r="G248" s="116"/>
      <c r="H248" s="116"/>
      <c r="I248" s="117"/>
      <c r="J248" s="172"/>
      <c r="K248" s="134"/>
      <c r="L248" s="27"/>
      <c r="M248" s="32" t="str">
        <f>Prijsonderbouwing!F1060</f>
        <v>p/ruit</v>
      </c>
      <c r="N248" s="1348">
        <f>Prijsonderbouwing!O1060</f>
        <v>77.625</v>
      </c>
      <c r="O248" s="1389">
        <f>Prijsonderbouwing!X1060</f>
        <v>93.926249999999996</v>
      </c>
      <c r="P248" s="1320">
        <f t="shared" ref="P248:P249" si="67">O248*K248</f>
        <v>0</v>
      </c>
      <c r="Q248" s="1095"/>
      <c r="R248" s="45"/>
      <c r="S248" s="1046"/>
      <c r="T248" s="954"/>
      <c r="U248" s="954">
        <f t="shared" si="65"/>
        <v>0</v>
      </c>
      <c r="V248" s="953"/>
      <c r="W248" s="954"/>
      <c r="X248" s="952"/>
      <c r="Y248" s="952"/>
      <c r="Z248" s="965"/>
      <c r="AA248" s="964"/>
      <c r="AB248" s="840"/>
      <c r="AC248" s="841"/>
      <c r="AD248" s="842"/>
      <c r="AF248" s="842"/>
      <c r="AJ248" s="763"/>
    </row>
    <row r="249" spans="1:36" ht="15.75" customHeight="1" x14ac:dyDescent="0.2">
      <c r="A249" s="850">
        <f t="shared" ref="A249" si="68">IF(K249=0,0,1)</f>
        <v>0</v>
      </c>
      <c r="B249" s="5" t="s">
        <v>54</v>
      </c>
      <c r="C249" s="1034"/>
      <c r="D249" s="99"/>
      <c r="E249" s="1102" t="str">
        <f>Prijsonderbouwing!B1062</f>
        <v>V2-3-X9</v>
      </c>
      <c r="F249" s="813" t="str">
        <f>Prijsonderbouwing!D1062</f>
        <v xml:space="preserve">Toeslag gehard / veiligheidsglas </v>
      </c>
      <c r="G249" s="117"/>
      <c r="H249" s="117"/>
      <c r="I249" s="117"/>
      <c r="J249" s="122"/>
      <c r="K249" s="134"/>
      <c r="L249" s="27"/>
      <c r="M249" s="32" t="str">
        <f>Prijsonderbouwing!F1062</f>
        <v>m²</v>
      </c>
      <c r="N249" s="1348">
        <f>Prijsonderbouwing!O1062</f>
        <v>46.574999999999996</v>
      </c>
      <c r="O249" s="1389">
        <f>Prijsonderbouwing!X1062</f>
        <v>56.355749999999993</v>
      </c>
      <c r="P249" s="1320">
        <f t="shared" si="67"/>
        <v>0</v>
      </c>
      <c r="Q249" s="1095"/>
      <c r="R249" s="45"/>
      <c r="S249" s="1046"/>
      <c r="T249" s="954"/>
      <c r="U249" s="954">
        <f t="shared" si="65"/>
        <v>0</v>
      </c>
      <c r="V249" s="953"/>
      <c r="W249" s="954"/>
      <c r="X249" s="952"/>
      <c r="Y249" s="952"/>
      <c r="Z249" s="965"/>
      <c r="AA249" s="964"/>
      <c r="AB249" s="840"/>
      <c r="AC249" s="841"/>
      <c r="AD249" s="842"/>
      <c r="AF249" s="842"/>
      <c r="AJ249" s="763"/>
    </row>
    <row r="250" spans="1:36" ht="15.75" customHeight="1" x14ac:dyDescent="0.2">
      <c r="A250" s="850">
        <f t="shared" ref="A250:A251" si="69">IF(K250=0,0,1)</f>
        <v>0</v>
      </c>
      <c r="B250" s="5" t="s">
        <v>54</v>
      </c>
      <c r="C250" s="1034"/>
      <c r="D250" s="99"/>
      <c r="E250" s="1102" t="str">
        <f>Prijsonderbouwing!B1064</f>
        <v>V2-3-X10</v>
      </c>
      <c r="F250" s="813" t="str">
        <f>Prijsonderbouwing!D1064</f>
        <v xml:space="preserve">Toeslag vervangen raam voor vast glas </v>
      </c>
      <c r="G250" s="117"/>
      <c r="H250" s="117"/>
      <c r="I250" s="117"/>
      <c r="J250" s="122"/>
      <c r="K250" s="134"/>
      <c r="L250" s="27"/>
      <c r="M250" s="32" t="str">
        <f>Prijsonderbouwing!F1064</f>
        <v>p/ruit</v>
      </c>
      <c r="N250" s="1348">
        <f>Prijsonderbouwing!O1064</f>
        <v>170.53</v>
      </c>
      <c r="O250" s="1389">
        <f>Prijsonderbouwing!X1064</f>
        <v>187.92406</v>
      </c>
      <c r="P250" s="1320">
        <f t="shared" ref="P250:P251" si="70">O250*K250</f>
        <v>0</v>
      </c>
      <c r="Q250" s="1095"/>
      <c r="R250" s="45"/>
      <c r="S250" s="1046"/>
      <c r="T250" s="954"/>
      <c r="U250" s="954">
        <f t="shared" si="65"/>
        <v>0</v>
      </c>
      <c r="V250" s="968"/>
      <c r="W250" s="954"/>
      <c r="X250" s="952"/>
      <c r="Y250" s="952"/>
      <c r="Z250" s="965"/>
      <c r="AA250" s="964"/>
      <c r="AB250" s="840"/>
      <c r="AC250" s="841"/>
      <c r="AD250" s="842"/>
      <c r="AF250" s="842"/>
      <c r="AJ250" s="763"/>
    </row>
    <row r="251" spans="1:36" ht="15.75" customHeight="1" x14ac:dyDescent="0.2">
      <c r="A251" s="850">
        <f t="shared" si="69"/>
        <v>0</v>
      </c>
      <c r="B251" s="5" t="s">
        <v>54</v>
      </c>
      <c r="C251" s="1034"/>
      <c r="D251" s="99"/>
      <c r="E251" s="1102" t="str">
        <f>Prijsonderbouwing!B1066</f>
        <v>V2-3-X11</v>
      </c>
      <c r="F251" s="813" t="str">
        <f>Prijsonderbouwing!D1066</f>
        <v>Kleine draai- of uitzetraam vervangen door HR++ klepramen</v>
      </c>
      <c r="G251" s="117"/>
      <c r="H251" s="117"/>
      <c r="I251" s="117"/>
      <c r="J251" s="122"/>
      <c r="K251" s="134"/>
      <c r="L251" s="27"/>
      <c r="M251" s="32" t="str">
        <f>Prijsonderbouwing!F1066</f>
        <v>st</v>
      </c>
      <c r="N251" s="1348">
        <f>Prijsonderbouwing!O1066</f>
        <v>362.25</v>
      </c>
      <c r="O251" s="1389">
        <f>Prijsonderbouwing!X1066</f>
        <v>418.76100000000002</v>
      </c>
      <c r="P251" s="1320">
        <f t="shared" si="70"/>
        <v>0</v>
      </c>
      <c r="Q251" s="1095"/>
      <c r="R251" s="45"/>
      <c r="S251" s="1046"/>
      <c r="T251" s="954"/>
      <c r="U251" s="954">
        <f t="shared" si="65"/>
        <v>0</v>
      </c>
      <c r="V251" s="953"/>
      <c r="W251" s="954"/>
      <c r="X251" s="952"/>
      <c r="Y251" s="952"/>
      <c r="Z251" s="965"/>
      <c r="AA251" s="964"/>
      <c r="AB251" s="840"/>
      <c r="AC251" s="841"/>
      <c r="AD251" s="842"/>
      <c r="AF251" s="842"/>
      <c r="AJ251" s="763"/>
    </row>
    <row r="252" spans="1:36" ht="15.75" customHeight="1" x14ac:dyDescent="0.2">
      <c r="A252" s="850">
        <f t="shared" ref="A252:A255" si="71">IF(K252=0,0,1)</f>
        <v>0</v>
      </c>
      <c r="B252" s="5" t="s">
        <v>54</v>
      </c>
      <c r="C252" s="1034"/>
      <c r="D252" s="99"/>
      <c r="E252" s="1102" t="str">
        <f>Prijsonderbouwing!B1068</f>
        <v>V2-3-X12</v>
      </c>
      <c r="F252" s="813" t="str">
        <f>Prijsonderbouwing!D1068</f>
        <v xml:space="preserve">Vervangen raamhout en hang en sluitwerk </v>
      </c>
      <c r="G252" s="117"/>
      <c r="H252" s="117"/>
      <c r="I252" s="117"/>
      <c r="J252" s="122"/>
      <c r="K252" s="134"/>
      <c r="L252" s="27"/>
      <c r="M252" s="32" t="str">
        <f>Prijsonderbouwing!F1068</f>
        <v>m²</v>
      </c>
      <c r="N252" s="1348">
        <f>Prijsonderbouwing!O1068</f>
        <v>425</v>
      </c>
      <c r="O252" s="1389">
        <f>Prijsonderbouwing!X1068</f>
        <v>496.4</v>
      </c>
      <c r="P252" s="1320">
        <f t="shared" ref="P252" si="72">O252*K252</f>
        <v>0</v>
      </c>
      <c r="Q252" s="1095"/>
      <c r="R252" s="45"/>
      <c r="S252" s="1046"/>
      <c r="T252" s="954"/>
      <c r="U252" s="954">
        <f t="shared" si="65"/>
        <v>0</v>
      </c>
      <c r="V252" s="953"/>
      <c r="W252" s="954"/>
      <c r="X252" s="952"/>
      <c r="Y252" s="952"/>
      <c r="Z252" s="965"/>
      <c r="AA252" s="964"/>
      <c r="AB252" s="840"/>
      <c r="AC252" s="841"/>
      <c r="AD252" s="842"/>
      <c r="AF252" s="842"/>
      <c r="AJ252" s="763"/>
    </row>
    <row r="253" spans="1:36" ht="15.75" customHeight="1" x14ac:dyDescent="0.2">
      <c r="A253" s="850">
        <f t="shared" si="71"/>
        <v>0</v>
      </c>
      <c r="C253" s="1034"/>
      <c r="D253" s="99"/>
      <c r="E253" s="1102" t="str">
        <f>Prijsonderbouwing!B1040</f>
        <v>V2-3-X13</v>
      </c>
      <c r="F253" s="813" t="str">
        <f>Prijsonderbouwing!D1040</f>
        <v xml:space="preserve">Starttarief </v>
      </c>
      <c r="G253" s="117"/>
      <c r="H253" s="117"/>
      <c r="I253" s="117"/>
      <c r="J253" s="122"/>
      <c r="K253" s="134"/>
      <c r="L253" s="27"/>
      <c r="M253" s="32" t="str">
        <f>Prijsonderbouwing!F1040</f>
        <v>pst</v>
      </c>
      <c r="N253" s="1348">
        <f>Prijsonderbouwing!O1040</f>
        <v>181.125</v>
      </c>
      <c r="O253" s="1389">
        <f>Prijsonderbouwing!X1040</f>
        <v>197.42625000000001</v>
      </c>
      <c r="P253" s="1320">
        <f t="shared" ref="P253:P255" si="73">O253*K253</f>
        <v>0</v>
      </c>
      <c r="Q253" s="1095"/>
      <c r="R253" s="45"/>
      <c r="S253" s="1046"/>
      <c r="T253" s="954"/>
      <c r="U253" s="1255">
        <f>K253*N253</f>
        <v>0</v>
      </c>
      <c r="V253" s="953"/>
      <c r="Y253" s="952"/>
      <c r="Z253" s="965"/>
      <c r="AA253" s="964"/>
      <c r="AB253" s="840"/>
      <c r="AC253" s="841"/>
      <c r="AD253" s="842"/>
      <c r="AF253" s="842"/>
      <c r="AJ253" s="763"/>
    </row>
    <row r="254" spans="1:36" ht="15.75" customHeight="1" x14ac:dyDescent="0.2">
      <c r="A254" s="850">
        <f t="shared" si="71"/>
        <v>0</v>
      </c>
      <c r="C254" s="1034"/>
      <c r="D254" s="99"/>
      <c r="E254" s="1102" t="str">
        <f>Prijsonderbouwing!B1042</f>
        <v>V2-3-X14</v>
      </c>
      <c r="F254" s="813" t="str">
        <f>Prijsonderbouwing!D1042</f>
        <v>Minimaal tarief (incl. starttarief)</v>
      </c>
      <c r="G254" s="117"/>
      <c r="H254" s="117"/>
      <c r="I254" s="117"/>
      <c r="J254" s="122"/>
      <c r="K254" s="134"/>
      <c r="L254" s="27"/>
      <c r="M254" s="32" t="str">
        <f>Prijsonderbouwing!F1042</f>
        <v>pst</v>
      </c>
      <c r="N254" s="1348">
        <f>Prijsonderbouwing!O1042</f>
        <v>465.74999999999994</v>
      </c>
      <c r="O254" s="1389">
        <f>Prijsonderbouwing!X1042</f>
        <v>535.61249999999995</v>
      </c>
      <c r="P254" s="1320">
        <f t="shared" si="73"/>
        <v>0</v>
      </c>
      <c r="Q254" s="1095"/>
      <c r="R254" s="45"/>
      <c r="S254" s="1046"/>
      <c r="T254" s="954"/>
      <c r="U254" s="1255">
        <f>K254*N254</f>
        <v>0</v>
      </c>
      <c r="V254" s="953"/>
      <c r="Y254" s="952"/>
      <c r="Z254" s="965"/>
      <c r="AA254" s="964"/>
      <c r="AB254" s="840"/>
      <c r="AC254" s="841"/>
      <c r="AD254" s="842"/>
      <c r="AF254" s="842"/>
      <c r="AJ254" s="763"/>
    </row>
    <row r="255" spans="1:36" ht="15.75" customHeight="1" x14ac:dyDescent="0.2">
      <c r="A255" s="850">
        <f t="shared" si="71"/>
        <v>0</v>
      </c>
      <c r="C255" s="1034"/>
      <c r="D255" s="99"/>
      <c r="E255" s="1102" t="str">
        <f>Prijsonderbouwing!B1044</f>
        <v>V2-3-X15</v>
      </c>
      <c r="F255" s="813" t="str">
        <f>Prijsonderbouwing!D1044</f>
        <v xml:space="preserve">Inmeten </v>
      </c>
      <c r="G255" s="117"/>
      <c r="H255" s="117"/>
      <c r="I255" s="117"/>
      <c r="J255" s="122"/>
      <c r="K255" s="134"/>
      <c r="L255" s="27"/>
      <c r="M255" s="32" t="str">
        <f>Prijsonderbouwing!F1044</f>
        <v>won</v>
      </c>
      <c r="N255" s="1348">
        <f>Prijsonderbouwing!O1044</f>
        <v>77.625</v>
      </c>
      <c r="O255" s="1389">
        <f>Prijsonderbouwing!X1044</f>
        <v>84.611249999999998</v>
      </c>
      <c r="P255" s="1320">
        <f t="shared" si="73"/>
        <v>0</v>
      </c>
      <c r="Q255" s="1095"/>
      <c r="R255" s="45"/>
      <c r="S255" s="1046"/>
      <c r="T255" s="954"/>
      <c r="U255" s="1255">
        <f>K255*N255</f>
        <v>0</v>
      </c>
      <c r="V255" s="953"/>
      <c r="Y255" s="952"/>
      <c r="Z255" s="965"/>
      <c r="AA255" s="964"/>
      <c r="AB255" s="840"/>
      <c r="AC255" s="841"/>
      <c r="AD255" s="842"/>
      <c r="AF255" s="842"/>
      <c r="AJ255" s="763"/>
    </row>
    <row r="256" spans="1:36" ht="15.75" customHeight="1" x14ac:dyDescent="0.2">
      <c r="A256" s="850">
        <f t="shared" ref="A256" si="74">IF(K256=0,0,1)</f>
        <v>0</v>
      </c>
      <c r="C256" s="1034"/>
      <c r="D256" s="99"/>
      <c r="E256" s="1102" t="str">
        <f>Prijsonderbouwing!B1070</f>
        <v>V2-3-X16</v>
      </c>
      <c r="F256" s="813" t="str">
        <f>Prijsonderbouwing!D1070</f>
        <v>Plaatsen ventilatie rooster in gevel (indien geen mogelijkheid voor boven beglazing)/monument</v>
      </c>
      <c r="G256" s="117"/>
      <c r="H256" s="117"/>
      <c r="I256" s="117"/>
      <c r="J256" s="122"/>
      <c r="K256" s="134"/>
      <c r="L256" s="27"/>
      <c r="M256" s="32" t="str">
        <f>Prijsonderbouwing!F1070</f>
        <v>st</v>
      </c>
      <c r="N256" s="1348">
        <f>Prijsonderbouwing!O1070</f>
        <v>740</v>
      </c>
      <c r="O256" s="1389">
        <f>Prijsonderbouwing!X1070</f>
        <v>864.31999999999994</v>
      </c>
      <c r="P256" s="1320">
        <f>O256*K256</f>
        <v>0</v>
      </c>
      <c r="Q256" s="1095"/>
      <c r="R256" s="45"/>
      <c r="S256" s="1046"/>
      <c r="T256" s="954"/>
      <c r="U256" s="1255">
        <f>K256*N256</f>
        <v>0</v>
      </c>
      <c r="V256" s="953"/>
      <c r="Y256" s="952"/>
      <c r="Z256" s="965"/>
      <c r="AA256" s="964"/>
      <c r="AB256" s="840"/>
      <c r="AC256" s="841"/>
      <c r="AD256" s="842"/>
      <c r="AF256" s="842"/>
      <c r="AJ256" s="763"/>
    </row>
    <row r="257" spans="1:38" ht="6" customHeight="1" x14ac:dyDescent="0.2">
      <c r="A257" s="850">
        <f>A240</f>
        <v>0</v>
      </c>
      <c r="B257" s="5" t="s">
        <v>54</v>
      </c>
      <c r="C257" s="1034"/>
      <c r="D257" s="99"/>
      <c r="E257" s="1086"/>
      <c r="F257" s="815"/>
      <c r="G257" s="67"/>
      <c r="H257" s="67"/>
      <c r="I257" s="67"/>
      <c r="J257" s="8"/>
      <c r="K257" s="23"/>
      <c r="L257" s="8"/>
      <c r="M257" s="26"/>
      <c r="N257" s="1382"/>
      <c r="O257" s="1383"/>
      <c r="P257" s="1321"/>
      <c r="Q257" s="1095"/>
      <c r="R257" s="45"/>
      <c r="S257" s="1046"/>
      <c r="T257" s="954"/>
      <c r="U257" s="954"/>
      <c r="V257" s="953"/>
      <c r="W257" s="954"/>
      <c r="X257" s="952"/>
      <c r="Y257" s="951"/>
      <c r="Z257" s="965"/>
      <c r="AA257" s="964"/>
      <c r="AB257" s="840"/>
      <c r="AC257" s="841"/>
      <c r="AD257" s="842"/>
      <c r="AF257" s="842"/>
      <c r="AJ257" s="763"/>
    </row>
    <row r="258" spans="1:38" s="11" customFormat="1" ht="15.75" customHeight="1" x14ac:dyDescent="0.2">
      <c r="A258" s="850">
        <f>IF(P258=0,0,1)</f>
        <v>0</v>
      </c>
      <c r="B258" s="5" t="s">
        <v>54</v>
      </c>
      <c r="C258" s="1037"/>
      <c r="D258" s="99"/>
      <c r="E258" s="1086"/>
      <c r="F258" s="1086"/>
      <c r="G258" s="1116"/>
      <c r="H258" s="1109"/>
      <c r="I258" s="1109"/>
      <c r="J258" s="1117"/>
      <c r="K258" s="1123" t="str">
        <f>E229</f>
        <v>V2-3</v>
      </c>
      <c r="L258" s="1118"/>
      <c r="M258" s="1124" t="s">
        <v>78</v>
      </c>
      <c r="N258" s="1392"/>
      <c r="O258" s="1393"/>
      <c r="P258" s="1322">
        <f>SUM(P230:P257)</f>
        <v>0</v>
      </c>
      <c r="Q258" s="1095"/>
      <c r="R258" s="70"/>
      <c r="S258" s="1047"/>
      <c r="T258" s="954"/>
      <c r="U258" s="1256">
        <f>SUM(U235:U257)</f>
        <v>0</v>
      </c>
      <c r="V258" s="953"/>
      <c r="W258" s="1263">
        <f>P258</f>
        <v>0</v>
      </c>
      <c r="X258" s="1263"/>
      <c r="Y258" s="951"/>
      <c r="Z258" s="965"/>
      <c r="AA258" s="964"/>
      <c r="AB258" s="840"/>
      <c r="AC258" s="841"/>
      <c r="AD258" s="842"/>
      <c r="AE258" s="18"/>
      <c r="AF258" s="842"/>
      <c r="AG258" s="453"/>
      <c r="AH258" s="453"/>
      <c r="AI258" s="766"/>
      <c r="AJ258" s="763"/>
      <c r="AK258" s="453"/>
      <c r="AL258" s="453"/>
    </row>
    <row r="259" spans="1:38" ht="9" customHeight="1" x14ac:dyDescent="0.2">
      <c r="A259" s="850">
        <f>A260</f>
        <v>0</v>
      </c>
      <c r="B259" s="5" t="s">
        <v>54</v>
      </c>
      <c r="C259" s="1034"/>
      <c r="D259" s="99"/>
      <c r="E259" s="815"/>
      <c r="F259" s="815"/>
      <c r="G259" s="98"/>
      <c r="H259" s="98"/>
      <c r="I259" s="98"/>
      <c r="J259" s="27"/>
      <c r="K259" s="921"/>
      <c r="L259" s="27"/>
      <c r="M259" s="32"/>
      <c r="N259" s="1404"/>
      <c r="O259" s="1405"/>
      <c r="P259" s="1326"/>
      <c r="Q259" s="17"/>
      <c r="R259" s="45"/>
      <c r="S259" s="1046"/>
      <c r="T259" s="954"/>
      <c r="U259" s="954">
        <f t="shared" si="65"/>
        <v>0</v>
      </c>
      <c r="V259" s="953"/>
      <c r="W259" s="954"/>
      <c r="X259" s="952"/>
      <c r="Y259" s="952"/>
      <c r="Z259" s="965"/>
      <c r="AA259" s="964"/>
      <c r="AB259" s="840"/>
      <c r="AC259" s="841"/>
      <c r="AD259" s="842"/>
      <c r="AF259" s="842"/>
      <c r="AJ259" s="763"/>
      <c r="AL259" s="4"/>
    </row>
    <row r="260" spans="1:38" ht="20.399999999999999" customHeight="1" x14ac:dyDescent="0.2">
      <c r="A260" s="850">
        <f>A270</f>
        <v>0</v>
      </c>
      <c r="B260" s="128"/>
      <c r="C260" s="1034"/>
      <c r="D260" s="99"/>
      <c r="E260" s="1128" t="s">
        <v>89</v>
      </c>
      <c r="F260" s="1086" t="s">
        <v>1293</v>
      </c>
      <c r="G260" s="1131"/>
      <c r="H260" s="1104"/>
      <c r="I260" s="1104"/>
      <c r="J260" s="1104"/>
      <c r="K260" s="1110" t="s">
        <v>1841</v>
      </c>
      <c r="L260" s="1109"/>
      <c r="M260" s="1109" t="s">
        <v>816</v>
      </c>
      <c r="N260" s="1384" t="s">
        <v>1882</v>
      </c>
      <c r="O260" s="1384" t="s">
        <v>1881</v>
      </c>
      <c r="P260" s="1316" t="s">
        <v>68</v>
      </c>
      <c r="Q260" s="1095"/>
      <c r="R260" s="45"/>
      <c r="S260" s="1046"/>
      <c r="T260" s="954"/>
      <c r="U260" s="954"/>
      <c r="V260" s="953"/>
      <c r="W260" s="954"/>
      <c r="X260" s="952"/>
      <c r="Y260" s="952"/>
      <c r="Z260" s="965"/>
      <c r="AA260" s="964"/>
      <c r="AB260" s="840"/>
      <c r="AC260" s="841"/>
      <c r="AD260" s="842"/>
      <c r="AF260" s="842"/>
      <c r="AJ260" s="763"/>
      <c r="AL260" s="4"/>
    </row>
    <row r="261" spans="1:38" ht="6" customHeight="1" x14ac:dyDescent="0.2">
      <c r="A261" s="850">
        <f>A260</f>
        <v>0</v>
      </c>
      <c r="B261" s="128"/>
      <c r="C261" s="1034"/>
      <c r="D261" s="99"/>
      <c r="E261" s="1125"/>
      <c r="F261" s="815"/>
      <c r="G261" s="143"/>
      <c r="H261" s="143"/>
      <c r="I261" s="143"/>
      <c r="J261" s="143"/>
      <c r="K261" s="143"/>
      <c r="L261" s="27"/>
      <c r="M261" s="27"/>
      <c r="N261" s="1348"/>
      <c r="O261" s="1389"/>
      <c r="P261" s="1320"/>
      <c r="Q261" s="1095"/>
      <c r="R261" s="45"/>
      <c r="S261" s="1046"/>
      <c r="T261" s="954"/>
      <c r="U261" s="954"/>
      <c r="V261" s="953"/>
      <c r="W261" s="954"/>
      <c r="X261" s="952"/>
      <c r="Y261" s="952"/>
      <c r="Z261" s="965"/>
      <c r="AA261" s="964"/>
      <c r="AB261" s="840"/>
      <c r="AC261" s="841"/>
      <c r="AD261" s="842"/>
      <c r="AF261" s="842"/>
      <c r="AJ261" s="763"/>
      <c r="AL261" s="4"/>
    </row>
    <row r="262" spans="1:38" ht="15.75" customHeight="1" x14ac:dyDescent="0.2">
      <c r="A262" s="850">
        <f t="shared" ref="A262" si="75">IF(K262=0,0,1)</f>
        <v>0</v>
      </c>
      <c r="B262" s="128"/>
      <c r="C262" s="1034"/>
      <c r="D262" s="99"/>
      <c r="E262" s="1102" t="str">
        <f>Prijsonderbouwing!B2516</f>
        <v>V2-4-A1</v>
      </c>
      <c r="F262" s="916" t="s">
        <v>1848</v>
      </c>
      <c r="G262" s="143"/>
      <c r="H262" s="143"/>
      <c r="I262" s="143"/>
      <c r="J262" s="143"/>
      <c r="K262" s="143"/>
      <c r="L262" s="27"/>
      <c r="M262" s="27"/>
      <c r="N262" s="1348"/>
      <c r="O262" s="1389"/>
      <c r="P262" s="1320"/>
      <c r="Q262" s="1095"/>
      <c r="R262" s="45"/>
      <c r="S262" s="1046"/>
      <c r="T262" s="954"/>
      <c r="U262" s="954"/>
      <c r="V262" s="953"/>
      <c r="W262" s="954"/>
      <c r="X262" s="952"/>
      <c r="Y262" s="972"/>
      <c r="Z262" s="965"/>
      <c r="AA262" s="964"/>
      <c r="AB262" s="840"/>
      <c r="AC262" s="841"/>
      <c r="AD262" s="842"/>
      <c r="AF262" s="842"/>
      <c r="AJ262" s="763"/>
      <c r="AL262" s="4"/>
    </row>
    <row r="263" spans="1:38" ht="6" customHeight="1" x14ac:dyDescent="0.2">
      <c r="A263" s="850">
        <f>A262</f>
        <v>0</v>
      </c>
      <c r="B263" s="128"/>
      <c r="C263" s="1034"/>
      <c r="D263" s="99"/>
      <c r="E263" s="1125"/>
      <c r="F263" s="916"/>
      <c r="G263" s="143"/>
      <c r="H263" s="143"/>
      <c r="I263" s="143"/>
      <c r="J263" s="143"/>
      <c r="K263" s="143"/>
      <c r="L263" s="27"/>
      <c r="M263" s="27"/>
      <c r="N263" s="1348"/>
      <c r="O263" s="1389"/>
      <c r="P263" s="1320"/>
      <c r="Q263" s="1095"/>
      <c r="R263" s="45"/>
      <c r="S263" s="1046"/>
      <c r="T263" s="954"/>
      <c r="U263" s="954"/>
      <c r="V263" s="953"/>
      <c r="W263" s="954"/>
      <c r="X263" s="952"/>
      <c r="Y263" s="952"/>
      <c r="Z263" s="965"/>
      <c r="AA263" s="964"/>
      <c r="AB263" s="840"/>
      <c r="AC263" s="841"/>
      <c r="AD263" s="842"/>
      <c r="AF263" s="842"/>
      <c r="AJ263" s="763"/>
      <c r="AL263" s="4"/>
    </row>
    <row r="264" spans="1:38" ht="15.75" customHeight="1" x14ac:dyDescent="0.2">
      <c r="A264" s="850">
        <f t="shared" ref="A264" si="76">IF(K264=0,0,1)</f>
        <v>0</v>
      </c>
      <c r="B264" s="128"/>
      <c r="C264" s="1034"/>
      <c r="D264" s="99"/>
      <c r="E264" s="1102" t="str">
        <f>Prijsonderbouwing!B2531</f>
        <v>V2-4-B1</v>
      </c>
      <c r="F264" s="916" t="s">
        <v>1848</v>
      </c>
      <c r="G264" s="143"/>
      <c r="H264" s="143"/>
      <c r="I264" s="143"/>
      <c r="J264" s="143"/>
      <c r="K264" s="143"/>
      <c r="L264" s="27"/>
      <c r="M264" s="27"/>
      <c r="N264" s="1348"/>
      <c r="O264" s="1389"/>
      <c r="P264" s="1320"/>
      <c r="Q264" s="1095"/>
      <c r="R264" s="45"/>
      <c r="S264" s="1046"/>
      <c r="T264" s="954"/>
      <c r="U264" s="954"/>
      <c r="V264" s="953"/>
      <c r="W264" s="954"/>
      <c r="X264" s="952"/>
      <c r="Y264" s="972"/>
      <c r="Z264" s="965"/>
      <c r="AA264" s="964"/>
      <c r="AB264" s="840"/>
      <c r="AC264" s="841"/>
      <c r="AD264" s="842"/>
      <c r="AF264" s="842"/>
      <c r="AJ264" s="763"/>
      <c r="AL264" s="4"/>
    </row>
    <row r="265" spans="1:38" ht="6" customHeight="1" x14ac:dyDescent="0.2">
      <c r="A265" s="850">
        <f>A264</f>
        <v>0</v>
      </c>
      <c r="B265" s="128"/>
      <c r="C265" s="1034"/>
      <c r="D265" s="99"/>
      <c r="E265" s="1125"/>
      <c r="F265" s="916"/>
      <c r="G265" s="143"/>
      <c r="H265" s="143"/>
      <c r="I265" s="143"/>
      <c r="J265" s="143"/>
      <c r="K265" s="143"/>
      <c r="L265" s="27"/>
      <c r="M265" s="27"/>
      <c r="N265" s="1348"/>
      <c r="O265" s="1389"/>
      <c r="P265" s="1320"/>
      <c r="Q265" s="1095"/>
      <c r="R265" s="45"/>
      <c r="S265" s="1046"/>
      <c r="T265" s="954"/>
      <c r="U265" s="954"/>
      <c r="V265" s="953"/>
      <c r="W265" s="954"/>
      <c r="X265" s="952"/>
      <c r="Y265" s="952"/>
      <c r="Z265" s="965"/>
      <c r="AA265" s="964"/>
      <c r="AB265" s="840"/>
      <c r="AC265" s="841"/>
      <c r="AD265" s="842"/>
      <c r="AF265" s="842"/>
      <c r="AJ265" s="763"/>
      <c r="AL265" s="4"/>
    </row>
    <row r="266" spans="1:38" ht="15.75" customHeight="1" x14ac:dyDescent="0.2">
      <c r="A266" s="850">
        <f t="shared" ref="A266" si="77">IF(K266=0,0,1)</f>
        <v>0</v>
      </c>
      <c r="B266" s="128"/>
      <c r="C266" s="1034"/>
      <c r="D266" s="99"/>
      <c r="E266" s="1102" t="str">
        <f>Prijsonderbouwing!B2547</f>
        <v>V2-4-C1</v>
      </c>
      <c r="F266" s="916" t="s">
        <v>1848</v>
      </c>
      <c r="G266" s="143"/>
      <c r="H266" s="143"/>
      <c r="I266" s="143"/>
      <c r="J266" s="143"/>
      <c r="K266" s="143"/>
      <c r="L266" s="27"/>
      <c r="M266" s="27"/>
      <c r="N266" s="1348"/>
      <c r="O266" s="1389"/>
      <c r="P266" s="1320"/>
      <c r="Q266" s="1095"/>
      <c r="R266" s="45"/>
      <c r="S266" s="1046"/>
      <c r="T266" s="954"/>
      <c r="U266" s="954"/>
      <c r="V266" s="953"/>
      <c r="W266" s="954"/>
      <c r="X266" s="952"/>
      <c r="Y266" s="972"/>
      <c r="Z266" s="965"/>
      <c r="AA266" s="964"/>
      <c r="AB266" s="840"/>
      <c r="AC266" s="841"/>
      <c r="AD266" s="842"/>
      <c r="AF266" s="842"/>
      <c r="AJ266" s="763"/>
      <c r="AL266" s="4"/>
    </row>
    <row r="267" spans="1:38" ht="6" customHeight="1" x14ac:dyDescent="0.2">
      <c r="A267" s="850">
        <f>A266</f>
        <v>0</v>
      </c>
      <c r="B267" s="128"/>
      <c r="C267" s="1034"/>
      <c r="D267" s="99"/>
      <c r="E267" s="1125"/>
      <c r="F267" s="916"/>
      <c r="G267" s="143"/>
      <c r="H267" s="143"/>
      <c r="I267" s="143"/>
      <c r="J267" s="143"/>
      <c r="K267" s="143"/>
      <c r="L267" s="27"/>
      <c r="M267" s="27"/>
      <c r="N267" s="1348"/>
      <c r="O267" s="1389"/>
      <c r="P267" s="1320"/>
      <c r="Q267" s="1095"/>
      <c r="R267" s="45"/>
      <c r="S267" s="1046"/>
      <c r="T267" s="954"/>
      <c r="U267" s="954"/>
      <c r="V267" s="953"/>
      <c r="W267" s="954"/>
      <c r="X267" s="952"/>
      <c r="Y267" s="952"/>
      <c r="Z267" s="965"/>
      <c r="AA267" s="964"/>
      <c r="AB267" s="840"/>
      <c r="AC267" s="841"/>
      <c r="AD267" s="842"/>
      <c r="AF267" s="842"/>
      <c r="AJ267" s="763"/>
      <c r="AL267" s="4"/>
    </row>
    <row r="268" spans="1:38" ht="15.75" customHeight="1" x14ac:dyDescent="0.2">
      <c r="A268" s="850">
        <f t="shared" ref="A268" si="78">IF(K268=0,0,1)</f>
        <v>0</v>
      </c>
      <c r="B268" s="128"/>
      <c r="C268" s="1034"/>
      <c r="D268" s="99"/>
      <c r="E268" s="1102" t="str">
        <f>Prijsonderbouwing!B2563</f>
        <v>V2-4-D1</v>
      </c>
      <c r="F268" s="916" t="s">
        <v>1848</v>
      </c>
      <c r="G268" s="143"/>
      <c r="H268" s="143"/>
      <c r="I268" s="143"/>
      <c r="J268" s="143"/>
      <c r="K268" s="143"/>
      <c r="L268" s="27"/>
      <c r="M268" s="27"/>
      <c r="N268" s="1348"/>
      <c r="O268" s="1389"/>
      <c r="P268" s="1320"/>
      <c r="Q268" s="1095"/>
      <c r="R268" s="45"/>
      <c r="S268" s="1046"/>
      <c r="T268" s="954"/>
      <c r="U268" s="954"/>
      <c r="V268" s="968"/>
      <c r="W268" s="954"/>
      <c r="X268" s="952"/>
      <c r="Y268" s="972"/>
      <c r="Z268" s="965"/>
      <c r="AA268" s="964"/>
      <c r="AB268" s="840"/>
      <c r="AC268" s="841"/>
      <c r="AD268" s="842"/>
      <c r="AF268" s="842"/>
      <c r="AJ268" s="763"/>
      <c r="AL268" s="4"/>
    </row>
    <row r="269" spans="1:38" ht="6" customHeight="1" x14ac:dyDescent="0.2">
      <c r="A269" s="850">
        <f>A268</f>
        <v>0</v>
      </c>
      <c r="B269" s="128"/>
      <c r="C269" s="1034"/>
      <c r="D269" s="99"/>
      <c r="E269" s="1125"/>
      <c r="F269" s="814"/>
      <c r="G269" s="143"/>
      <c r="H269" s="143"/>
      <c r="I269" s="143"/>
      <c r="J269" s="143"/>
      <c r="K269" s="143"/>
      <c r="L269" s="27"/>
      <c r="M269" s="27"/>
      <c r="N269" s="1348"/>
      <c r="O269" s="1389"/>
      <c r="P269" s="1320"/>
      <c r="Q269" s="1095"/>
      <c r="R269" s="45"/>
      <c r="S269" s="1046"/>
      <c r="T269" s="954"/>
      <c r="U269" s="954"/>
      <c r="V269" s="953"/>
      <c r="W269" s="954"/>
      <c r="X269" s="952"/>
      <c r="Y269" s="952"/>
      <c r="Z269" s="965"/>
      <c r="AA269" s="964"/>
      <c r="AB269" s="840"/>
      <c r="AC269" s="841"/>
      <c r="AD269" s="842"/>
      <c r="AF269" s="842"/>
      <c r="AJ269" s="763"/>
      <c r="AL269" s="4"/>
    </row>
    <row r="270" spans="1:38" s="11" customFormat="1" ht="15.75" customHeight="1" x14ac:dyDescent="0.2">
      <c r="A270" s="850">
        <f>IF(P270=0,0,1)</f>
        <v>0</v>
      </c>
      <c r="B270" s="128"/>
      <c r="C270" s="1037"/>
      <c r="D270" s="99"/>
      <c r="E270" s="1086"/>
      <c r="F270" s="1086"/>
      <c r="G270" s="1116"/>
      <c r="H270" s="1109"/>
      <c r="I270" s="1109"/>
      <c r="J270" s="1117"/>
      <c r="K270" s="1123" t="str">
        <f>E260</f>
        <v>V2-4</v>
      </c>
      <c r="L270" s="1118"/>
      <c r="M270" s="1124" t="s">
        <v>78</v>
      </c>
      <c r="N270" s="1392"/>
      <c r="O270" s="1393"/>
      <c r="P270" s="1322"/>
      <c r="Q270" s="1095"/>
      <c r="R270" s="70"/>
      <c r="S270" s="1047"/>
      <c r="T270" s="954"/>
      <c r="U270" s="954"/>
      <c r="V270" s="953"/>
      <c r="W270" s="964"/>
      <c r="X270" s="970"/>
      <c r="Y270" s="951"/>
      <c r="Z270" s="965"/>
      <c r="AA270" s="964"/>
      <c r="AB270" s="840"/>
      <c r="AC270" s="841"/>
      <c r="AD270" s="842"/>
      <c r="AE270" s="18"/>
      <c r="AF270" s="842"/>
      <c r="AI270" s="767"/>
      <c r="AJ270" s="763"/>
    </row>
    <row r="271" spans="1:38" ht="9" customHeight="1" x14ac:dyDescent="0.2">
      <c r="A271" s="850">
        <f>A272</f>
        <v>0</v>
      </c>
      <c r="B271" s="128"/>
      <c r="C271" s="1034"/>
      <c r="D271" s="99"/>
      <c r="E271" s="815"/>
      <c r="F271" s="815"/>
      <c r="G271" s="98"/>
      <c r="H271" s="98"/>
      <c r="I271" s="98"/>
      <c r="J271" s="27"/>
      <c r="K271" s="143"/>
      <c r="L271" s="27"/>
      <c r="M271" s="32"/>
      <c r="N271" s="1404"/>
      <c r="O271" s="1405"/>
      <c r="P271" s="1326"/>
      <c r="Q271" s="17"/>
      <c r="R271" s="17"/>
      <c r="S271" s="1046"/>
      <c r="T271" s="954"/>
      <c r="U271" s="1255"/>
      <c r="V271" s="953"/>
      <c r="Y271" s="952"/>
      <c r="Z271" s="965"/>
      <c r="AA271" s="964"/>
      <c r="AB271" s="840"/>
      <c r="AC271" s="841"/>
      <c r="AD271" s="842"/>
      <c r="AF271" s="842"/>
      <c r="AJ271" s="763"/>
      <c r="AL271" s="4"/>
    </row>
    <row r="272" spans="1:38" ht="20.399999999999999" customHeight="1" x14ac:dyDescent="0.2">
      <c r="A272" s="850">
        <f>A292</f>
        <v>0</v>
      </c>
      <c r="B272" s="5" t="s">
        <v>54</v>
      </c>
      <c r="C272" s="1034"/>
      <c r="D272" s="99"/>
      <c r="E272" s="1128" t="s">
        <v>90</v>
      </c>
      <c r="F272" s="1086" t="s">
        <v>1614</v>
      </c>
      <c r="G272" s="1132"/>
      <c r="H272" s="1132"/>
      <c r="I272" s="1132"/>
      <c r="J272" s="1132"/>
      <c r="K272" s="1110" t="s">
        <v>1841</v>
      </c>
      <c r="L272" s="1109"/>
      <c r="M272" s="1109" t="s">
        <v>816</v>
      </c>
      <c r="N272" s="1384" t="s">
        <v>1882</v>
      </c>
      <c r="O272" s="1384" t="s">
        <v>1881</v>
      </c>
      <c r="P272" s="1316" t="s">
        <v>68</v>
      </c>
      <c r="Q272" s="1095"/>
      <c r="R272" s="45"/>
      <c r="S272" s="1046"/>
      <c r="T272" s="954"/>
      <c r="U272" s="1255"/>
      <c r="V272" s="953"/>
      <c r="Y272" s="952"/>
      <c r="Z272" s="965"/>
      <c r="AA272" s="964"/>
      <c r="AB272" s="840"/>
      <c r="AC272" s="841"/>
      <c r="AD272" s="842"/>
      <c r="AF272" s="842"/>
      <c r="AJ272" s="763"/>
      <c r="AL272" s="4"/>
    </row>
    <row r="273" spans="1:38" ht="6" customHeight="1" x14ac:dyDescent="0.2">
      <c r="A273" s="850">
        <f>A274</f>
        <v>0</v>
      </c>
      <c r="C273" s="1034"/>
      <c r="D273" s="99"/>
      <c r="E273" s="1130"/>
      <c r="F273" s="815"/>
      <c r="G273" s="98"/>
      <c r="H273" s="98"/>
      <c r="I273" s="28"/>
      <c r="J273" s="28"/>
      <c r="K273" s="989"/>
      <c r="L273" s="10"/>
      <c r="M273" s="10"/>
      <c r="N273" s="1379"/>
      <c r="O273" s="1317"/>
      <c r="P273" s="1313"/>
      <c r="Q273" s="1095"/>
      <c r="R273" s="45"/>
      <c r="S273" s="1046"/>
      <c r="T273" s="954"/>
      <c r="U273" s="1255"/>
      <c r="V273" s="953"/>
      <c r="Y273" s="952"/>
      <c r="Z273" s="965"/>
      <c r="AA273" s="964"/>
      <c r="AB273" s="840"/>
      <c r="AC273" s="841"/>
      <c r="AD273" s="842"/>
      <c r="AF273" s="842"/>
      <c r="AJ273" s="763"/>
      <c r="AL273" s="4"/>
    </row>
    <row r="274" spans="1:38" ht="15.75" customHeight="1" x14ac:dyDescent="0.2">
      <c r="A274" s="850">
        <f>IF(SUM(A275:A278)=0,0,1)</f>
        <v>0</v>
      </c>
      <c r="B274" s="5" t="s">
        <v>54</v>
      </c>
      <c r="C274" s="1034"/>
      <c r="D274" s="99"/>
      <c r="E274" s="1125" t="str">
        <f>Prijsonderbouwing!B1073</f>
        <v>V2-5-A</v>
      </c>
      <c r="F274" s="812" t="str">
        <f>F272</f>
        <v>Voor-/achterzetbeglazing</v>
      </c>
      <c r="G274" s="119"/>
      <c r="H274" s="116"/>
      <c r="I274" s="119"/>
      <c r="J274" s="172"/>
      <c r="K274" s="30"/>
      <c r="L274" s="8"/>
      <c r="M274" s="32"/>
      <c r="N274" s="1348"/>
      <c r="O274" s="1389"/>
      <c r="P274" s="1320"/>
      <c r="Q274" s="1095"/>
      <c r="R274" s="45"/>
      <c r="S274" s="1046"/>
      <c r="T274" s="954"/>
      <c r="U274" s="1255"/>
      <c r="V274" s="953"/>
      <c r="Y274" s="951"/>
      <c r="Z274" s="965"/>
      <c r="AA274" s="964"/>
      <c r="AB274" s="840"/>
      <c r="AC274" s="841"/>
      <c r="AD274" s="842"/>
      <c r="AF274" s="842"/>
      <c r="AJ274" s="763"/>
    </row>
    <row r="275" spans="1:38" ht="13.5" x14ac:dyDescent="0.2">
      <c r="A275" s="850">
        <f t="shared" ref="A275:A278" si="79">IF(K275=0,0,1)</f>
        <v>0</v>
      </c>
      <c r="B275" s="128"/>
      <c r="C275" s="1034"/>
      <c r="D275" s="99"/>
      <c r="E275" s="1102" t="str">
        <f>Prijsonderbouwing!B1075</f>
        <v>V2-5-A1</v>
      </c>
      <c r="F275" s="818" t="str">
        <f>Prijsonderbouwing!D1075</f>
        <v>Leveren en aanbrengen voor-/achterzetbeglazing tot 0,3 m²</v>
      </c>
      <c r="G275" s="116"/>
      <c r="H275" s="116"/>
      <c r="I275" s="116"/>
      <c r="J275" s="172"/>
      <c r="K275" s="134"/>
      <c r="L275" s="27"/>
      <c r="M275" s="32" t="str">
        <f>Prijsonderbouwing!F1075</f>
        <v>st</v>
      </c>
      <c r="N275" s="1348">
        <f>Prijsonderbouwing!O1075</f>
        <v>191.47500000000002</v>
      </c>
      <c r="O275" s="1389">
        <f>Prijsonderbouwing!X1075</f>
        <v>227.08935000000002</v>
      </c>
      <c r="P275" s="1320">
        <f t="shared" ref="P275:P278" si="80">O275*K275</f>
        <v>0</v>
      </c>
      <c r="Q275" s="1095"/>
      <c r="R275" s="769"/>
      <c r="S275" s="1046"/>
      <c r="T275" s="954"/>
      <c r="U275" s="1255">
        <f t="shared" si="65"/>
        <v>0</v>
      </c>
      <c r="V275" s="953"/>
      <c r="Y275" s="972"/>
      <c r="Z275" s="965"/>
      <c r="AA275" s="964"/>
      <c r="AC275" s="841"/>
      <c r="AD275" s="842"/>
      <c r="AF275" s="842"/>
      <c r="AJ275" s="763"/>
      <c r="AL275" s="4"/>
    </row>
    <row r="276" spans="1:38" ht="15.75" customHeight="1" x14ac:dyDescent="0.2">
      <c r="A276" s="850">
        <f t="shared" si="79"/>
        <v>0</v>
      </c>
      <c r="B276" s="128"/>
      <c r="C276" s="1034"/>
      <c r="D276" s="99"/>
      <c r="E276" s="1102" t="str">
        <f>Prijsonderbouwing!B1077</f>
        <v>V2-5-A2</v>
      </c>
      <c r="F276" s="818" t="str">
        <f>Prijsonderbouwing!D1077</f>
        <v>Leveren en aanbrengen voor-/achterzetbeglazing tot 0,6 m²</v>
      </c>
      <c r="G276" s="116"/>
      <c r="H276" s="116"/>
      <c r="I276" s="116"/>
      <c r="J276" s="172"/>
      <c r="K276" s="134"/>
      <c r="L276" s="27"/>
      <c r="M276" s="32" t="str">
        <f>Prijsonderbouwing!F1077</f>
        <v>st</v>
      </c>
      <c r="N276" s="1348">
        <f>Prijsonderbouwing!O1077</f>
        <v>222.52499999999998</v>
      </c>
      <c r="O276" s="1389">
        <f>Prijsonderbouwing!X1077</f>
        <v>263.91464999999994</v>
      </c>
      <c r="P276" s="1320">
        <f t="shared" si="80"/>
        <v>0</v>
      </c>
      <c r="Q276" s="1095"/>
      <c r="R276" s="769"/>
      <c r="S276" s="1046"/>
      <c r="T276" s="954"/>
      <c r="U276" s="954">
        <f t="shared" si="65"/>
        <v>0</v>
      </c>
      <c r="V276" s="953"/>
      <c r="W276" s="954"/>
      <c r="X276" s="952"/>
      <c r="Y276" s="972"/>
      <c r="Z276" s="965"/>
      <c r="AA276" s="964"/>
      <c r="AB276" s="840"/>
      <c r="AC276" s="841"/>
      <c r="AD276" s="842"/>
      <c r="AF276" s="842"/>
      <c r="AJ276" s="763"/>
      <c r="AL276" s="4"/>
    </row>
    <row r="277" spans="1:38" ht="15.75" customHeight="1" x14ac:dyDescent="0.2">
      <c r="A277" s="850">
        <f t="shared" si="79"/>
        <v>0</v>
      </c>
      <c r="B277" s="128"/>
      <c r="C277" s="1034"/>
      <c r="D277" s="99"/>
      <c r="E277" s="1102" t="str">
        <f>Prijsonderbouwing!B1079</f>
        <v>V2-5-A3</v>
      </c>
      <c r="F277" s="818" t="str">
        <f>Prijsonderbouwing!D1079</f>
        <v>Leveren en aanbrengen voor-/achterzetbeglazing tot 1,5 m²</v>
      </c>
      <c r="G277" s="116"/>
      <c r="H277" s="116"/>
      <c r="I277" s="116"/>
      <c r="J277" s="172"/>
      <c r="K277" s="134"/>
      <c r="L277" s="27"/>
      <c r="M277" s="32" t="str">
        <f>Prijsonderbouwing!F1079</f>
        <v>st</v>
      </c>
      <c r="N277" s="1348">
        <f>Prijsonderbouwing!O1079</f>
        <v>351.9</v>
      </c>
      <c r="O277" s="1389">
        <f>Prijsonderbouwing!X1079</f>
        <v>417.35339999999997</v>
      </c>
      <c r="P277" s="1320">
        <f t="shared" si="80"/>
        <v>0</v>
      </c>
      <c r="Q277" s="1095"/>
      <c r="R277" s="769"/>
      <c r="S277" s="1046"/>
      <c r="T277" s="954"/>
      <c r="U277" s="954">
        <f t="shared" si="65"/>
        <v>0</v>
      </c>
      <c r="V277" s="953"/>
      <c r="W277" s="954"/>
      <c r="X277" s="952"/>
      <c r="Y277" s="972"/>
      <c r="Z277" s="965"/>
      <c r="AA277" s="964"/>
      <c r="AB277" s="840"/>
      <c r="AC277" s="841"/>
      <c r="AD277" s="842"/>
      <c r="AF277" s="842"/>
      <c r="AJ277" s="763"/>
      <c r="AL277" s="4"/>
    </row>
    <row r="278" spans="1:38" ht="15.75" customHeight="1" x14ac:dyDescent="0.2">
      <c r="A278" s="850">
        <f t="shared" si="79"/>
        <v>0</v>
      </c>
      <c r="B278" s="128"/>
      <c r="C278" s="1034"/>
      <c r="D278" s="99"/>
      <c r="E278" s="1102" t="str">
        <f>Prijsonderbouwing!B1081</f>
        <v>V2-5-A4</v>
      </c>
      <c r="F278" s="818" t="str">
        <f>Prijsonderbouwing!D1081</f>
        <v>Leveren en aanbrengen voor-/achterzetbeglazing tot 2,0 m²</v>
      </c>
      <c r="G278" s="116"/>
      <c r="H278" s="116"/>
      <c r="I278" s="116"/>
      <c r="J278" s="172"/>
      <c r="K278" s="134"/>
      <c r="L278" s="27"/>
      <c r="M278" s="32" t="str">
        <f>Prijsonderbouwing!F1081</f>
        <v>st</v>
      </c>
      <c r="N278" s="1348">
        <f>Prijsonderbouwing!O1081</f>
        <v>631.34999999999991</v>
      </c>
      <c r="O278" s="1389">
        <f>Prijsonderbouwing!X1081</f>
        <v>748.78109999999992</v>
      </c>
      <c r="P278" s="1320">
        <f t="shared" si="80"/>
        <v>0</v>
      </c>
      <c r="Q278" s="1095"/>
      <c r="R278" s="769"/>
      <c r="S278" s="1046"/>
      <c r="T278" s="954"/>
      <c r="U278" s="954">
        <f t="shared" si="65"/>
        <v>0</v>
      </c>
      <c r="V278" s="953"/>
      <c r="W278" s="954"/>
      <c r="X278" s="952"/>
      <c r="Y278" s="972"/>
      <c r="Z278" s="965"/>
      <c r="AA278" s="964"/>
      <c r="AB278" s="840"/>
      <c r="AC278" s="841"/>
      <c r="AD278" s="842"/>
      <c r="AF278" s="842"/>
      <c r="AJ278" s="763"/>
      <c r="AL278" s="4"/>
    </row>
    <row r="279" spans="1:38" ht="6" customHeight="1" x14ac:dyDescent="0.2">
      <c r="A279" s="850">
        <f>A280</f>
        <v>0</v>
      </c>
      <c r="B279" s="128"/>
      <c r="C279" s="1034"/>
      <c r="D279" s="99"/>
      <c r="E279" s="1125"/>
      <c r="F279" s="814"/>
      <c r="G279" s="133"/>
      <c r="H279" s="133"/>
      <c r="I279" s="133"/>
      <c r="J279" s="177"/>
      <c r="K279" s="143"/>
      <c r="L279" s="27"/>
      <c r="M279" s="32"/>
      <c r="N279" s="1348"/>
      <c r="O279" s="1389"/>
      <c r="P279" s="1320"/>
      <c r="Q279" s="1095"/>
      <c r="R279" s="45"/>
      <c r="S279" s="1046"/>
      <c r="T279" s="954"/>
      <c r="U279" s="954"/>
      <c r="V279" s="953"/>
      <c r="W279" s="954"/>
      <c r="X279" s="952"/>
      <c r="Y279" s="972"/>
      <c r="Z279" s="965"/>
      <c r="AA279" s="964"/>
      <c r="AB279" s="840"/>
      <c r="AC279" s="841"/>
      <c r="AD279" s="842"/>
      <c r="AF279" s="842"/>
      <c r="AJ279" s="763"/>
      <c r="AL279" s="4"/>
    </row>
    <row r="280" spans="1:38" ht="15.75" customHeight="1" x14ac:dyDescent="0.2">
      <c r="A280" s="850">
        <f>IF(SUM(A281)=0,0,1)</f>
        <v>0</v>
      </c>
      <c r="B280" s="5" t="s">
        <v>54</v>
      </c>
      <c r="C280" s="1034"/>
      <c r="D280" s="99"/>
      <c r="E280" s="1125" t="s">
        <v>1238</v>
      </c>
      <c r="F280" s="812" t="str">
        <f>Prijsonderbouwing!D1085</f>
        <v xml:space="preserve">Voor-/achterzetbeglazing isolatieglas 14mm (4-6-4) met aluminium profiel rondom </v>
      </c>
      <c r="G280" s="119"/>
      <c r="H280" s="116"/>
      <c r="I280" s="756"/>
      <c r="J280" s="172"/>
      <c r="K280" s="30"/>
      <c r="L280" s="8"/>
      <c r="M280" s="32"/>
      <c r="N280" s="1348"/>
      <c r="O280" s="1389"/>
      <c r="P280" s="1320"/>
      <c r="Q280" s="1095"/>
      <c r="R280" s="45"/>
      <c r="S280" s="1046"/>
      <c r="T280" s="954"/>
      <c r="U280" s="954"/>
      <c r="V280" s="953"/>
      <c r="W280" s="954"/>
      <c r="X280" s="952"/>
      <c r="Y280" s="951"/>
      <c r="Z280" s="965"/>
      <c r="AA280" s="964"/>
      <c r="AB280" s="840"/>
      <c r="AC280" s="841"/>
      <c r="AD280" s="842"/>
      <c r="AF280" s="842"/>
      <c r="AJ280" s="763"/>
    </row>
    <row r="281" spans="1:38" ht="15.75" customHeight="1" x14ac:dyDescent="0.2">
      <c r="A281" s="850">
        <f t="shared" ref="A281" si="81">IF(K281=0,0,1)</f>
        <v>0</v>
      </c>
      <c r="B281" s="5" t="s">
        <v>54</v>
      </c>
      <c r="C281" s="1034"/>
      <c r="D281" s="99"/>
      <c r="E281" s="1102" t="str">
        <f>Prijsonderbouwing!B1085</f>
        <v>V2-5-B1</v>
      </c>
      <c r="F281" s="813" t="str">
        <f>Prijsonderbouwing!D1088</f>
        <v xml:space="preserve">Lev. en aanbr. glazen voor-/achterzetbeglazing isolatieglas 14mm (4-6-4)  incl. alu profiel rondom </v>
      </c>
      <c r="G281" s="117"/>
      <c r="H281" s="117"/>
      <c r="I281" s="120"/>
      <c r="J281" s="122"/>
      <c r="K281" s="134"/>
      <c r="L281" s="27"/>
      <c r="M281" s="32" t="str">
        <f>Prijsonderbouwing!F1085</f>
        <v>m²</v>
      </c>
      <c r="N281" s="1348">
        <f>Prijsonderbouwing!O1085</f>
        <v>329.58235321100921</v>
      </c>
      <c r="O281" s="1389">
        <f>Prijsonderbouwing!X1085</f>
        <v>398.79464738532113</v>
      </c>
      <c r="P281" s="1320">
        <f>O281*K281</f>
        <v>0</v>
      </c>
      <c r="Q281" s="1095"/>
      <c r="R281" s="45"/>
      <c r="S281" s="1046"/>
      <c r="T281" s="954"/>
      <c r="U281" s="954">
        <f t="shared" si="65"/>
        <v>0</v>
      </c>
      <c r="V281" s="953"/>
      <c r="W281" s="954"/>
      <c r="X281" s="952"/>
      <c r="Y281" s="952"/>
      <c r="Z281" s="965"/>
      <c r="AA281" s="964"/>
      <c r="AB281" s="840"/>
      <c r="AC281" s="841"/>
      <c r="AD281" s="842"/>
      <c r="AF281" s="842"/>
      <c r="AJ281" s="763"/>
      <c r="AL281" s="4"/>
    </row>
    <row r="282" spans="1:38" ht="6" customHeight="1" x14ac:dyDescent="0.2">
      <c r="A282" s="850">
        <f>A280</f>
        <v>0</v>
      </c>
      <c r="B282" s="5" t="s">
        <v>54</v>
      </c>
      <c r="C282" s="1034"/>
      <c r="D282" s="99"/>
      <c r="E282" s="1102"/>
      <c r="F282" s="815"/>
      <c r="G282" s="71"/>
      <c r="H282" s="71"/>
      <c r="I282" s="71"/>
      <c r="J282" s="71"/>
      <c r="K282" s="72"/>
      <c r="L282" s="7"/>
      <c r="M282" s="73"/>
      <c r="N282" s="1371"/>
      <c r="O282" s="1389"/>
      <c r="P282" s="1320"/>
      <c r="Q282" s="1095"/>
      <c r="R282" s="45"/>
      <c r="S282" s="1044"/>
      <c r="T282" s="954"/>
      <c r="U282" s="954"/>
      <c r="V282" s="953"/>
      <c r="W282" s="954"/>
      <c r="X282" s="952"/>
      <c r="Y282" s="952"/>
      <c r="Z282" s="965"/>
      <c r="AA282" s="964"/>
      <c r="AB282" s="840"/>
      <c r="AC282" s="841"/>
      <c r="AD282" s="842"/>
      <c r="AF282" s="842"/>
      <c r="AJ282" s="763"/>
      <c r="AL282" s="4"/>
    </row>
    <row r="283" spans="1:38" ht="15.75" customHeight="1" x14ac:dyDescent="0.2">
      <c r="A283" s="850">
        <f>IF(SUM(A284)=0,0,1)</f>
        <v>0</v>
      </c>
      <c r="B283" s="5" t="s">
        <v>54</v>
      </c>
      <c r="C283" s="1034"/>
      <c r="D283" s="99"/>
      <c r="E283" s="1125" t="s">
        <v>1239</v>
      </c>
      <c r="F283" s="812" t="str">
        <f>Prijsonderbouwing!D1092</f>
        <v xml:space="preserve">Voor-/achterzetbeglazing isolatieglas 14mm (4-6-4) met houten profiel rondom </v>
      </c>
      <c r="G283" s="119"/>
      <c r="H283" s="116"/>
      <c r="I283" s="756"/>
      <c r="J283" s="119"/>
      <c r="K283" s="30"/>
      <c r="L283" s="8"/>
      <c r="M283" s="32"/>
      <c r="N283" s="1348"/>
      <c r="O283" s="1389"/>
      <c r="P283" s="1320"/>
      <c r="Q283" s="1095"/>
      <c r="R283" s="45"/>
      <c r="S283" s="1046"/>
      <c r="T283" s="954"/>
      <c r="U283" s="954"/>
      <c r="V283" s="953"/>
      <c r="W283" s="954"/>
      <c r="X283" s="952"/>
      <c r="Y283" s="951"/>
      <c r="Z283" s="965"/>
      <c r="AA283" s="964"/>
      <c r="AB283" s="840"/>
      <c r="AC283" s="841"/>
      <c r="AD283" s="842"/>
      <c r="AF283" s="842"/>
      <c r="AJ283" s="763"/>
    </row>
    <row r="284" spans="1:38" ht="15.75" customHeight="1" x14ac:dyDescent="0.2">
      <c r="A284" s="850">
        <f t="shared" si="54"/>
        <v>0</v>
      </c>
      <c r="B284" s="5" t="s">
        <v>54</v>
      </c>
      <c r="C284" s="1034"/>
      <c r="D284" s="99"/>
      <c r="E284" s="1102" t="str">
        <f>Prijsonderbouwing!B1092</f>
        <v>V2-5-C1</v>
      </c>
      <c r="F284" s="818" t="str">
        <f>Prijsonderbouwing!D1095</f>
        <v xml:space="preserve">lev. en aanbr. glazen voor-/achterzetbeglazing isolatieglas 14mm (4-6-4)  incl. h.h. profiel rondom </v>
      </c>
      <c r="G284" s="116"/>
      <c r="H284" s="116"/>
      <c r="I284" s="120"/>
      <c r="J284" s="172"/>
      <c r="K284" s="134"/>
      <c r="L284" s="27"/>
      <c r="M284" s="32" t="str">
        <f>Prijsonderbouwing!F1092</f>
        <v>m²</v>
      </c>
      <c r="N284" s="1348">
        <f>Prijsonderbouwing!O1092</f>
        <v>373.41460321100914</v>
      </c>
      <c r="O284" s="1389">
        <f>Prijsonderbouwing!X1092</f>
        <v>439.29335016055035</v>
      </c>
      <c r="P284" s="1320">
        <f>O284*K284</f>
        <v>0</v>
      </c>
      <c r="Q284" s="1095"/>
      <c r="R284" s="45"/>
      <c r="S284" s="1046"/>
      <c r="T284" s="954"/>
      <c r="U284" s="954">
        <f t="shared" si="65"/>
        <v>0</v>
      </c>
      <c r="V284" s="953"/>
      <c r="W284" s="954"/>
      <c r="X284" s="952"/>
      <c r="Y284" s="952"/>
      <c r="Z284" s="965"/>
      <c r="AA284" s="964"/>
      <c r="AB284" s="840"/>
      <c r="AC284" s="841"/>
      <c r="AD284" s="842"/>
      <c r="AF284" s="842"/>
      <c r="AJ284" s="763"/>
      <c r="AL284" s="4"/>
    </row>
    <row r="285" spans="1:38" ht="6" customHeight="1" x14ac:dyDescent="0.2">
      <c r="A285" s="850">
        <f>A284</f>
        <v>0</v>
      </c>
      <c r="B285" s="5" t="s">
        <v>54</v>
      </c>
      <c r="C285" s="1034"/>
      <c r="D285" s="99"/>
      <c r="E285" s="1125"/>
      <c r="F285" s="814"/>
      <c r="G285" s="133"/>
      <c r="H285" s="133"/>
      <c r="I285" s="133"/>
      <c r="J285" s="177"/>
      <c r="K285" s="143"/>
      <c r="L285" s="27"/>
      <c r="M285" s="32"/>
      <c r="N285" s="1348"/>
      <c r="O285" s="1389"/>
      <c r="P285" s="1320"/>
      <c r="Q285" s="1095"/>
      <c r="R285" s="45"/>
      <c r="S285" s="1046"/>
      <c r="T285" s="954"/>
      <c r="U285" s="954"/>
      <c r="V285" s="953"/>
      <c r="W285" s="954"/>
      <c r="X285" s="952"/>
      <c r="Y285" s="952"/>
      <c r="Z285" s="965"/>
      <c r="AA285" s="964"/>
      <c r="AB285" s="840"/>
      <c r="AC285" s="841"/>
      <c r="AD285" s="842"/>
      <c r="AF285" s="842"/>
      <c r="AJ285" s="763"/>
      <c r="AL285" s="4"/>
    </row>
    <row r="286" spans="1:38" ht="6" customHeight="1" x14ac:dyDescent="0.2">
      <c r="A286" s="850">
        <f>A287</f>
        <v>0</v>
      </c>
      <c r="B286" s="5" t="s">
        <v>54</v>
      </c>
      <c r="C286" s="1034"/>
      <c r="D286" s="99"/>
      <c r="E286" s="1102"/>
      <c r="F286" s="815"/>
      <c r="G286" s="71"/>
      <c r="H286" s="71"/>
      <c r="I286" s="71"/>
      <c r="J286" s="71"/>
      <c r="K286" s="72"/>
      <c r="L286" s="7"/>
      <c r="M286" s="73"/>
      <c r="N286" s="1371"/>
      <c r="O286" s="1389"/>
      <c r="P286" s="1320"/>
      <c r="Q286" s="1095"/>
      <c r="R286" s="45"/>
      <c r="S286" s="1044"/>
      <c r="T286" s="954"/>
      <c r="U286" s="954"/>
      <c r="V286" s="953"/>
      <c r="W286" s="954"/>
      <c r="X286" s="952"/>
      <c r="Y286" s="952"/>
      <c r="Z286" s="965"/>
      <c r="AA286" s="964"/>
      <c r="AB286" s="840"/>
      <c r="AC286" s="841"/>
      <c r="AD286" s="842"/>
      <c r="AF286" s="842"/>
      <c r="AJ286" s="763"/>
      <c r="AL286" s="4"/>
    </row>
    <row r="287" spans="1:38" ht="15.75" customHeight="1" x14ac:dyDescent="0.2">
      <c r="A287" s="850">
        <f>IF(SUM(A288:A290)=0,0,1)</f>
        <v>0</v>
      </c>
      <c r="B287" s="5" t="s">
        <v>54</v>
      </c>
      <c r="C287" s="1034"/>
      <c r="D287" s="99"/>
      <c r="E287" s="1125" t="s">
        <v>1424</v>
      </c>
      <c r="F287" s="812" t="str">
        <f>Prijsonderbouwing!D1099</f>
        <v>Bijkomende kosten</v>
      </c>
      <c r="G287" s="119"/>
      <c r="H287" s="116"/>
      <c r="I287" s="756"/>
      <c r="J287" s="119"/>
      <c r="K287" s="30"/>
      <c r="L287" s="8"/>
      <c r="M287" s="32"/>
      <c r="N287" s="1348"/>
      <c r="O287" s="1389"/>
      <c r="P287" s="1320"/>
      <c r="Q287" s="1095"/>
      <c r="R287" s="45"/>
      <c r="S287" s="1046"/>
      <c r="T287" s="954"/>
      <c r="U287" s="954"/>
      <c r="V287" s="953"/>
      <c r="W287" s="954"/>
      <c r="X287" s="952"/>
      <c r="Y287" s="951"/>
      <c r="Z287" s="965"/>
      <c r="AA287" s="964"/>
      <c r="AB287" s="840"/>
      <c r="AC287" s="841"/>
      <c r="AD287" s="842"/>
      <c r="AF287" s="842"/>
      <c r="AJ287" s="763"/>
    </row>
    <row r="288" spans="1:38" ht="15.75" customHeight="1" x14ac:dyDescent="0.2">
      <c r="A288" s="850">
        <f t="shared" ref="A288:A290" si="82">IF(K288=0,0,1)</f>
        <v>0</v>
      </c>
      <c r="B288" s="128"/>
      <c r="C288" s="1034"/>
      <c r="D288" s="99"/>
      <c r="E288" s="1102" t="str">
        <f>Prijsonderbouwing!B1101</f>
        <v>V2-5-X1</v>
      </c>
      <c r="F288" s="818" t="str">
        <f>Prijsonderbouwing!D1101</f>
        <v xml:space="preserve">Starttarief </v>
      </c>
      <c r="G288" s="116"/>
      <c r="H288" s="116"/>
      <c r="I288" s="116"/>
      <c r="J288" s="172"/>
      <c r="K288" s="134"/>
      <c r="L288" s="27"/>
      <c r="M288" s="32" t="str">
        <f>Prijsonderbouwing!F1101</f>
        <v>pst</v>
      </c>
      <c r="N288" s="1348">
        <f>Prijsonderbouwing!O1101</f>
        <v>181.125</v>
      </c>
      <c r="O288" s="1389">
        <f>Prijsonderbouwing!X1101</f>
        <v>197.42625000000001</v>
      </c>
      <c r="P288" s="1320">
        <f t="shared" ref="P288:P290" si="83">O288*K288</f>
        <v>0</v>
      </c>
      <c r="Q288" s="1095"/>
      <c r="R288" s="769"/>
      <c r="S288" s="1046"/>
      <c r="T288" s="954"/>
      <c r="U288" s="954">
        <f t="shared" si="65"/>
        <v>0</v>
      </c>
      <c r="V288" s="953"/>
      <c r="W288" s="954"/>
      <c r="X288" s="952"/>
      <c r="Y288" s="972"/>
      <c r="Z288" s="965"/>
      <c r="AA288" s="964"/>
      <c r="AB288" s="840"/>
      <c r="AC288" s="841"/>
      <c r="AD288" s="842"/>
      <c r="AF288" s="842"/>
      <c r="AJ288" s="763"/>
      <c r="AL288" s="4"/>
    </row>
    <row r="289" spans="1:38" ht="15.75" customHeight="1" x14ac:dyDescent="0.2">
      <c r="A289" s="850">
        <f t="shared" si="82"/>
        <v>0</v>
      </c>
      <c r="B289" s="128"/>
      <c r="C289" s="1034"/>
      <c r="D289" s="99"/>
      <c r="E289" s="1102" t="str">
        <f>Prijsonderbouwing!B1103</f>
        <v>V2-5-X2</v>
      </c>
      <c r="F289" s="818" t="str">
        <f>Prijsonderbouwing!D1103</f>
        <v>Minimaal tarief (incl. starttarief)</v>
      </c>
      <c r="G289" s="116"/>
      <c r="H289" s="116"/>
      <c r="I289" s="116"/>
      <c r="J289" s="172"/>
      <c r="K289" s="134"/>
      <c r="L289" s="27"/>
      <c r="M289" s="32" t="str">
        <f>Prijsonderbouwing!F1103</f>
        <v>pst</v>
      </c>
      <c r="N289" s="1348">
        <f>Prijsonderbouwing!O1103</f>
        <v>465.74999999999994</v>
      </c>
      <c r="O289" s="1389">
        <f>Prijsonderbouwing!X1103</f>
        <v>535.61249999999995</v>
      </c>
      <c r="P289" s="1320">
        <f t="shared" si="83"/>
        <v>0</v>
      </c>
      <c r="Q289" s="1095"/>
      <c r="R289" s="769"/>
      <c r="S289" s="1046"/>
      <c r="T289" s="954"/>
      <c r="U289" s="954">
        <f t="shared" si="65"/>
        <v>0</v>
      </c>
      <c r="V289" s="953"/>
      <c r="W289" s="954"/>
      <c r="X289" s="952"/>
      <c r="Y289" s="972"/>
      <c r="Z289" s="965"/>
      <c r="AA289" s="964"/>
      <c r="AB289" s="840"/>
      <c r="AC289" s="841"/>
      <c r="AD289" s="842"/>
      <c r="AF289" s="842"/>
      <c r="AJ289" s="763"/>
      <c r="AL289" s="4"/>
    </row>
    <row r="290" spans="1:38" ht="15.75" customHeight="1" x14ac:dyDescent="0.2">
      <c r="A290" s="850">
        <f t="shared" si="82"/>
        <v>0</v>
      </c>
      <c r="B290" s="128"/>
      <c r="C290" s="1034"/>
      <c r="D290" s="99"/>
      <c r="E290" s="1102" t="str">
        <f>Prijsonderbouwing!B1105</f>
        <v>V2-5-X3</v>
      </c>
      <c r="F290" s="818" t="str">
        <f>Prijsonderbouwing!D1105</f>
        <v xml:space="preserve">Inmeten </v>
      </c>
      <c r="G290" s="116"/>
      <c r="H290" s="116"/>
      <c r="I290" s="116"/>
      <c r="J290" s="172"/>
      <c r="K290" s="134"/>
      <c r="L290" s="27"/>
      <c r="M290" s="32" t="str">
        <f>Prijsonderbouwing!F1105</f>
        <v>pst</v>
      </c>
      <c r="N290" s="1348">
        <f>Prijsonderbouwing!O1105</f>
        <v>77.625</v>
      </c>
      <c r="O290" s="1389">
        <f>Prijsonderbouwing!X1105</f>
        <v>84.611249999999998</v>
      </c>
      <c r="P290" s="1320">
        <f t="shared" si="83"/>
        <v>0</v>
      </c>
      <c r="Q290" s="1095"/>
      <c r="R290" s="769"/>
      <c r="S290" s="1046"/>
      <c r="T290" s="954"/>
      <c r="U290" s="954">
        <f t="shared" si="65"/>
        <v>0</v>
      </c>
      <c r="V290" s="953"/>
      <c r="W290" s="954"/>
      <c r="X290" s="952"/>
      <c r="Y290" s="972"/>
      <c r="Z290" s="965"/>
      <c r="AA290" s="964"/>
      <c r="AB290" s="840"/>
      <c r="AC290" s="841"/>
      <c r="AD290" s="842"/>
      <c r="AF290" s="842"/>
      <c r="AJ290" s="763"/>
      <c r="AL290" s="4"/>
    </row>
    <row r="291" spans="1:38" ht="6" customHeight="1" x14ac:dyDescent="0.2">
      <c r="A291" s="850">
        <f>A287</f>
        <v>0</v>
      </c>
      <c r="B291" s="5" t="s">
        <v>54</v>
      </c>
      <c r="C291" s="1034"/>
      <c r="D291" s="99"/>
      <c r="E291" s="1125"/>
      <c r="F291" s="814"/>
      <c r="G291" s="133"/>
      <c r="H291" s="133"/>
      <c r="I291" s="133"/>
      <c r="J291" s="177"/>
      <c r="K291" s="143"/>
      <c r="L291" s="27"/>
      <c r="M291" s="32"/>
      <c r="N291" s="1348"/>
      <c r="O291" s="1389"/>
      <c r="P291" s="1320"/>
      <c r="Q291" s="1095"/>
      <c r="R291" s="45"/>
      <c r="S291" s="1046"/>
      <c r="T291" s="954"/>
      <c r="U291" s="954"/>
      <c r="V291" s="953"/>
      <c r="W291" s="954"/>
      <c r="X291" s="952"/>
      <c r="Y291" s="952"/>
      <c r="Z291" s="965"/>
      <c r="AA291" s="964"/>
      <c r="AB291" s="840"/>
      <c r="AC291" s="841"/>
      <c r="AD291" s="842"/>
      <c r="AF291" s="842"/>
      <c r="AJ291" s="763"/>
      <c r="AL291" s="4"/>
    </row>
    <row r="292" spans="1:38" s="11" customFormat="1" ht="15.75" customHeight="1" x14ac:dyDescent="0.2">
      <c r="A292" s="850">
        <f>IF(P292=0,0,1)</f>
        <v>0</v>
      </c>
      <c r="B292" s="5" t="s">
        <v>54</v>
      </c>
      <c r="C292" s="1037"/>
      <c r="D292" s="99"/>
      <c r="E292" s="1086"/>
      <c r="F292" s="1086"/>
      <c r="G292" s="1116"/>
      <c r="H292" s="1109"/>
      <c r="I292" s="1109"/>
      <c r="J292" s="1117"/>
      <c r="K292" s="1123" t="str">
        <f>E272</f>
        <v>V2-5</v>
      </c>
      <c r="L292" s="1118"/>
      <c r="M292" s="1124" t="s">
        <v>78</v>
      </c>
      <c r="N292" s="1392"/>
      <c r="O292" s="1393"/>
      <c r="P292" s="1322">
        <f>SUM(P273:P290)</f>
        <v>0</v>
      </c>
      <c r="Q292" s="1095"/>
      <c r="R292" s="70"/>
      <c r="S292" s="1047"/>
      <c r="T292" s="954"/>
      <c r="U292" s="1256">
        <f>SUM(U275:U291)</f>
        <v>0</v>
      </c>
      <c r="V292" s="953"/>
      <c r="W292" s="1263">
        <f>P292</f>
        <v>0</v>
      </c>
      <c r="X292" s="1263"/>
      <c r="Y292" s="951"/>
      <c r="Z292" s="965"/>
      <c r="AA292" s="964"/>
      <c r="AB292" s="840"/>
      <c r="AC292" s="841"/>
      <c r="AD292" s="842"/>
      <c r="AE292" s="18"/>
      <c r="AF292" s="842"/>
      <c r="AI292" s="767"/>
      <c r="AJ292" s="763"/>
    </row>
    <row r="293" spans="1:38" ht="9" customHeight="1" x14ac:dyDescent="0.2">
      <c r="A293" s="850">
        <f>A294</f>
        <v>0</v>
      </c>
      <c r="B293" s="5" t="s">
        <v>54</v>
      </c>
      <c r="C293" s="1034"/>
      <c r="D293" s="99"/>
      <c r="E293" s="815"/>
      <c r="F293" s="815"/>
      <c r="G293" s="98"/>
      <c r="H293" s="98"/>
      <c r="I293" s="98"/>
      <c r="J293" s="27"/>
      <c r="K293" s="143"/>
      <c r="L293" s="27"/>
      <c r="M293" s="32"/>
      <c r="N293" s="1404"/>
      <c r="O293" s="1405"/>
      <c r="P293" s="1326"/>
      <c r="Q293" s="17"/>
      <c r="R293" s="45"/>
      <c r="S293" s="1046"/>
      <c r="T293" s="954"/>
      <c r="U293" s="1255">
        <f t="shared" si="65"/>
        <v>0</v>
      </c>
      <c r="V293" s="953"/>
      <c r="Y293" s="952"/>
      <c r="Z293" s="965"/>
      <c r="AA293" s="964"/>
      <c r="AB293" s="840"/>
      <c r="AC293" s="841"/>
      <c r="AD293" s="842"/>
      <c r="AF293" s="842"/>
      <c r="AJ293" s="763"/>
      <c r="AL293" s="4"/>
    </row>
    <row r="294" spans="1:38" ht="20.399999999999999" customHeight="1" x14ac:dyDescent="0.2">
      <c r="A294" s="850">
        <f>A314</f>
        <v>0</v>
      </c>
      <c r="B294" s="128"/>
      <c r="C294" s="1034"/>
      <c r="D294" s="99"/>
      <c r="E294" s="1128" t="s">
        <v>91</v>
      </c>
      <c r="F294" s="1086" t="s">
        <v>92</v>
      </c>
      <c r="G294" s="1132"/>
      <c r="H294" s="1132"/>
      <c r="I294" s="1132"/>
      <c r="J294" s="1104"/>
      <c r="K294" s="1110" t="s">
        <v>1841</v>
      </c>
      <c r="L294" s="1109"/>
      <c r="M294" s="1109" t="s">
        <v>816</v>
      </c>
      <c r="N294" s="1384" t="s">
        <v>1882</v>
      </c>
      <c r="O294" s="1384" t="s">
        <v>1881</v>
      </c>
      <c r="P294" s="1316" t="s">
        <v>68</v>
      </c>
      <c r="Q294" s="1095"/>
      <c r="R294" s="45"/>
      <c r="S294" s="1046"/>
      <c r="T294" s="954"/>
      <c r="U294" s="1255"/>
      <c r="V294" s="953"/>
      <c r="Y294" s="952"/>
      <c r="Z294" s="965"/>
      <c r="AA294" s="964"/>
      <c r="AB294" s="840"/>
      <c r="AC294" s="841"/>
      <c r="AD294" s="842"/>
      <c r="AF294" s="842"/>
      <c r="AJ294" s="763"/>
      <c r="AL294" s="4"/>
    </row>
    <row r="295" spans="1:38" ht="6" customHeight="1" x14ac:dyDescent="0.2">
      <c r="A295" s="850">
        <f>A294</f>
        <v>0</v>
      </c>
      <c r="B295" s="128"/>
      <c r="C295" s="1034"/>
      <c r="D295" s="99"/>
      <c r="E295" s="1102"/>
      <c r="F295" s="815"/>
      <c r="G295" s="71"/>
      <c r="H295" s="71"/>
      <c r="I295" s="71"/>
      <c r="J295" s="71"/>
      <c r="K295" s="72"/>
      <c r="L295" s="7"/>
      <c r="M295" s="73"/>
      <c r="N295" s="1371"/>
      <c r="O295" s="1372"/>
      <c r="P295" s="1310"/>
      <c r="Q295" s="1095"/>
      <c r="R295" s="45"/>
      <c r="S295" s="1044"/>
      <c r="T295" s="954"/>
      <c r="U295" s="1255"/>
      <c r="V295" s="953"/>
      <c r="Y295" s="952"/>
      <c r="Z295" s="965"/>
      <c r="AA295" s="964"/>
      <c r="AB295" s="840"/>
      <c r="AC295" s="841"/>
      <c r="AD295" s="842"/>
      <c r="AF295" s="842"/>
      <c r="AJ295" s="763"/>
      <c r="AL295" s="4"/>
    </row>
    <row r="296" spans="1:38" ht="15.75" customHeight="1" x14ac:dyDescent="0.2">
      <c r="A296" s="850">
        <f t="shared" ref="A296:A297" si="84">A295</f>
        <v>0</v>
      </c>
      <c r="B296" s="5" t="s">
        <v>54</v>
      </c>
      <c r="C296" s="1034"/>
      <c r="D296" s="99"/>
      <c r="E296" s="1130"/>
      <c r="F296" s="822" t="s">
        <v>1272</v>
      </c>
      <c r="G296" s="98"/>
      <c r="H296" s="98"/>
      <c r="I296" s="28"/>
      <c r="J296" s="10"/>
      <c r="K296" s="989"/>
      <c r="L296" s="10"/>
      <c r="M296" s="10"/>
      <c r="N296" s="1379"/>
      <c r="O296" s="1317"/>
      <c r="P296" s="1313"/>
      <c r="Q296" s="1095"/>
      <c r="R296" s="45"/>
      <c r="S296" s="1046"/>
      <c r="T296" s="954"/>
      <c r="U296" s="1255"/>
      <c r="V296" s="953"/>
      <c r="Y296" s="952"/>
      <c r="Z296" s="965"/>
      <c r="AA296" s="964"/>
      <c r="AB296" s="840"/>
      <c r="AC296" s="841"/>
      <c r="AD296" s="842"/>
      <c r="AF296" s="842"/>
      <c r="AJ296" s="763"/>
      <c r="AL296" s="4"/>
    </row>
    <row r="297" spans="1:38" ht="6" customHeight="1" x14ac:dyDescent="0.2">
      <c r="A297" s="850">
        <f t="shared" si="84"/>
        <v>0</v>
      </c>
      <c r="C297" s="1034"/>
      <c r="D297" s="99"/>
      <c r="E297" s="1130"/>
      <c r="F297" s="815"/>
      <c r="G297" s="98"/>
      <c r="H297" s="98"/>
      <c r="I297" s="28"/>
      <c r="J297" s="28"/>
      <c r="K297" s="989"/>
      <c r="L297" s="10"/>
      <c r="M297" s="10"/>
      <c r="N297" s="1379"/>
      <c r="O297" s="1317"/>
      <c r="P297" s="1313"/>
      <c r="Q297" s="1095"/>
      <c r="R297" s="45"/>
      <c r="S297" s="1046"/>
      <c r="T297" s="954"/>
      <c r="U297" s="1255"/>
      <c r="V297" s="953"/>
      <c r="Y297" s="952"/>
      <c r="Z297" s="965"/>
      <c r="AA297" s="964"/>
      <c r="AB297" s="840"/>
      <c r="AC297" s="841"/>
      <c r="AD297" s="842"/>
      <c r="AF297" s="842"/>
      <c r="AJ297" s="763"/>
      <c r="AL297" s="4"/>
    </row>
    <row r="298" spans="1:38" ht="15.75" customHeight="1" x14ac:dyDescent="0.2">
      <c r="A298" s="850">
        <f>IF(SUM(A299)=0,0,1)</f>
        <v>0</v>
      </c>
      <c r="B298" s="5" t="s">
        <v>54</v>
      </c>
      <c r="C298" s="1034"/>
      <c r="D298" s="99"/>
      <c r="E298" s="1125" t="s">
        <v>1240</v>
      </c>
      <c r="F298" s="823" t="str">
        <f>F299</f>
        <v>Vervangen glas door monumentenglas  (Klassiek ca 11mm / U=2.0z) in houten kozijn</v>
      </c>
      <c r="G298" s="711"/>
      <c r="H298" s="712"/>
      <c r="I298" s="711"/>
      <c r="J298" s="713"/>
      <c r="K298" s="30"/>
      <c r="L298" s="8"/>
      <c r="M298" s="32"/>
      <c r="N298" s="1348"/>
      <c r="O298" s="1389"/>
      <c r="P298" s="1320"/>
      <c r="Q298" s="1095"/>
      <c r="R298" s="45"/>
      <c r="S298" s="1046"/>
      <c r="T298" s="954"/>
      <c r="U298" s="1255"/>
      <c r="V298" s="953"/>
      <c r="Y298" s="951"/>
      <c r="Z298" s="965"/>
      <c r="AA298" s="964"/>
      <c r="AB298" s="840"/>
      <c r="AC298" s="841"/>
      <c r="AD298" s="842"/>
      <c r="AF298" s="842"/>
      <c r="AJ298" s="763"/>
    </row>
    <row r="299" spans="1:38" ht="15.75" customHeight="1" x14ac:dyDescent="0.2">
      <c r="A299" s="850">
        <f t="shared" si="54"/>
        <v>0</v>
      </c>
      <c r="B299" s="128"/>
      <c r="C299" s="1034"/>
      <c r="D299" s="99"/>
      <c r="E299" s="1102" t="str">
        <f>Prijsonderbouwing!B1112</f>
        <v>V2-6-A1</v>
      </c>
      <c r="F299" s="824" t="str">
        <f>Prijsonderbouwing!D1112</f>
        <v>Vervangen glas door monumentenglas  (Klassiek ca 11mm / U=2.0z) in houten kozijn</v>
      </c>
      <c r="G299" s="712"/>
      <c r="H299" s="712"/>
      <c r="I299" s="712"/>
      <c r="J299" s="713"/>
      <c r="K299" s="134"/>
      <c r="L299" s="27"/>
      <c r="M299" s="532" t="str">
        <f>Prijsonderbouwing!F1112</f>
        <v>m²</v>
      </c>
      <c r="N299" s="1389">
        <f>Prijsonderbouwing!O1112</f>
        <v>615.7771841513761</v>
      </c>
      <c r="O299" s="1389">
        <f>Prijsonderbouwing!X1112</f>
        <v>733.12455140665134</v>
      </c>
      <c r="P299" s="1327">
        <f>O299*K299</f>
        <v>0</v>
      </c>
      <c r="Q299" s="1095"/>
      <c r="R299" s="45"/>
      <c r="S299" s="1046"/>
      <c r="T299" s="954"/>
      <c r="U299" s="1255">
        <f t="shared" si="65"/>
        <v>0</v>
      </c>
      <c r="V299" s="953"/>
      <c r="Y299" s="952"/>
      <c r="Z299" s="965"/>
      <c r="AA299" s="964"/>
      <c r="AB299" s="840"/>
      <c r="AC299" s="841"/>
      <c r="AD299" s="842"/>
      <c r="AF299" s="842"/>
      <c r="AJ299" s="763"/>
      <c r="AL299" s="4"/>
    </row>
    <row r="300" spans="1:38" ht="6" customHeight="1" x14ac:dyDescent="0.2">
      <c r="A300" s="850">
        <f>A299</f>
        <v>0</v>
      </c>
      <c r="B300" s="128"/>
      <c r="C300" s="1034"/>
      <c r="D300" s="99"/>
      <c r="E300" s="1125"/>
      <c r="F300" s="825"/>
      <c r="G300" s="714"/>
      <c r="H300" s="714"/>
      <c r="I300" s="714"/>
      <c r="J300" s="715"/>
      <c r="K300" s="143"/>
      <c r="L300" s="27"/>
      <c r="M300" s="532"/>
      <c r="N300" s="1348"/>
      <c r="O300" s="1389"/>
      <c r="P300" s="1327"/>
      <c r="Q300" s="1095"/>
      <c r="R300" s="45"/>
      <c r="S300" s="1046"/>
      <c r="T300" s="954"/>
      <c r="U300" s="1255"/>
      <c r="V300" s="953"/>
      <c r="Y300" s="952"/>
      <c r="Z300" s="965"/>
      <c r="AA300" s="964"/>
      <c r="AB300" s="840"/>
      <c r="AC300" s="841"/>
      <c r="AD300" s="842"/>
      <c r="AF300" s="842"/>
      <c r="AJ300" s="763"/>
      <c r="AL300" s="4"/>
    </row>
    <row r="301" spans="1:38" ht="15.75" customHeight="1" x14ac:dyDescent="0.2">
      <c r="A301" s="850">
        <f>IF(SUM(A302)=0,0,1)</f>
        <v>0</v>
      </c>
      <c r="B301" s="5" t="s">
        <v>54</v>
      </c>
      <c r="C301" s="1034"/>
      <c r="D301" s="99"/>
      <c r="E301" s="1125" t="s">
        <v>1241</v>
      </c>
      <c r="F301" s="823" t="str">
        <f>F302</f>
        <v>Vervangen glas door monumentenglas  ( Klassiek ca 11mm / U=2.0z)  in stalen kozijnen ?</v>
      </c>
      <c r="G301" s="711"/>
      <c r="H301" s="712"/>
      <c r="I301" s="711"/>
      <c r="J301" s="713"/>
      <c r="K301" s="30"/>
      <c r="L301" s="8"/>
      <c r="M301" s="532"/>
      <c r="N301" s="1348"/>
      <c r="O301" s="1389"/>
      <c r="P301" s="1327"/>
      <c r="Q301" s="1095"/>
      <c r="R301" s="45"/>
      <c r="S301" s="1046"/>
      <c r="T301" s="954"/>
      <c r="U301" s="954"/>
      <c r="V301" s="953"/>
      <c r="W301" s="954"/>
      <c r="X301" s="952"/>
      <c r="Y301" s="951"/>
      <c r="Z301" s="965"/>
      <c r="AA301" s="964"/>
      <c r="AB301" s="840"/>
      <c r="AC301" s="841"/>
      <c r="AD301" s="842"/>
      <c r="AF301" s="842"/>
      <c r="AJ301" s="763"/>
    </row>
    <row r="302" spans="1:38" ht="15.75" customHeight="1" x14ac:dyDescent="0.2">
      <c r="A302" s="850">
        <f t="shared" si="54"/>
        <v>0</v>
      </c>
      <c r="B302" s="128"/>
      <c r="C302" s="1034"/>
      <c r="D302" s="99"/>
      <c r="E302" s="1102" t="str">
        <f>Prijsonderbouwing!B1123</f>
        <v>V2-6-B1</v>
      </c>
      <c r="F302" s="826" t="str">
        <f>Prijsonderbouwing!D1123</f>
        <v>Vervangen glas door monumentenglas  ( Klassiek ca 11mm / U=2.0z)  in stalen kozijnen ?</v>
      </c>
      <c r="G302" s="716"/>
      <c r="H302" s="716"/>
      <c r="I302" s="712"/>
      <c r="J302" s="717"/>
      <c r="K302" s="134"/>
      <c r="L302" s="27"/>
      <c r="M302" s="532" t="str">
        <f>Prijsonderbouwing!F1123</f>
        <v>m²</v>
      </c>
      <c r="N302" s="1348">
        <f>Prijsonderbouwing!O1123*0</f>
        <v>0</v>
      </c>
      <c r="O302" s="1389">
        <f>Prijsonderbouwing!X1123*0</f>
        <v>0</v>
      </c>
      <c r="P302" s="1327">
        <f>O302*K302</f>
        <v>0</v>
      </c>
      <c r="Q302" s="1095"/>
      <c r="R302" s="45"/>
      <c r="S302" s="1046"/>
      <c r="T302" s="954"/>
      <c r="U302" s="954">
        <f t="shared" si="65"/>
        <v>0</v>
      </c>
      <c r="V302" s="953"/>
      <c r="W302" s="954"/>
      <c r="X302" s="952"/>
      <c r="Y302" s="952"/>
      <c r="Z302" s="965"/>
      <c r="AA302" s="964"/>
      <c r="AB302" s="840"/>
      <c r="AC302" s="841"/>
      <c r="AD302" s="842"/>
      <c r="AF302" s="842"/>
      <c r="AJ302" s="763"/>
      <c r="AL302" s="4"/>
    </row>
    <row r="303" spans="1:38" ht="6" customHeight="1" x14ac:dyDescent="0.2">
      <c r="A303" s="850">
        <f>A302</f>
        <v>0</v>
      </c>
      <c r="B303" s="128"/>
      <c r="C303" s="1034"/>
      <c r="D303" s="99"/>
      <c r="E303" s="1125"/>
      <c r="F303" s="825"/>
      <c r="G303" s="714"/>
      <c r="H303" s="714"/>
      <c r="I303" s="714"/>
      <c r="J303" s="715"/>
      <c r="K303" s="143"/>
      <c r="L303" s="27"/>
      <c r="M303" s="532"/>
      <c r="N303" s="1348"/>
      <c r="O303" s="1389"/>
      <c r="P303" s="1327"/>
      <c r="Q303" s="1095"/>
      <c r="R303" s="45"/>
      <c r="S303" s="1046"/>
      <c r="T303" s="954"/>
      <c r="U303" s="954"/>
      <c r="V303" s="953"/>
      <c r="W303" s="954"/>
      <c r="X303" s="952"/>
      <c r="Y303" s="952"/>
      <c r="Z303" s="965"/>
      <c r="AA303" s="964"/>
      <c r="AB303" s="840"/>
      <c r="AC303" s="841"/>
      <c r="AD303" s="842"/>
      <c r="AF303" s="842"/>
      <c r="AJ303" s="763"/>
      <c r="AL303" s="4"/>
    </row>
    <row r="304" spans="1:38" ht="15.75" customHeight="1" x14ac:dyDescent="0.2">
      <c r="A304" s="850">
        <f>IF(SUM(A305:A312)=0,0,1)</f>
        <v>0</v>
      </c>
      <c r="B304" s="128"/>
      <c r="C304" s="1034"/>
      <c r="D304" s="99"/>
      <c r="E304" s="1125" t="s">
        <v>170</v>
      </c>
      <c r="F304" s="823" t="str">
        <f>Prijsonderbouwing!D1134</f>
        <v>Bijkomende kosten</v>
      </c>
      <c r="G304" s="712"/>
      <c r="H304" s="712"/>
      <c r="I304" s="718"/>
      <c r="J304" s="719"/>
      <c r="K304" s="32"/>
      <c r="L304" s="32"/>
      <c r="M304" s="532"/>
      <c r="N304" s="1348"/>
      <c r="O304" s="1389"/>
      <c r="P304" s="1327"/>
      <c r="Q304" s="1095"/>
      <c r="R304" s="45"/>
      <c r="S304" s="1046"/>
      <c r="T304" s="954"/>
      <c r="U304" s="954"/>
      <c r="V304" s="953"/>
      <c r="W304" s="954"/>
      <c r="X304" s="952"/>
      <c r="Y304" s="972"/>
      <c r="Z304" s="965"/>
      <c r="AA304" s="964"/>
      <c r="AB304" s="840"/>
      <c r="AC304" s="841"/>
      <c r="AD304" s="842"/>
      <c r="AF304" s="842"/>
      <c r="AJ304" s="763"/>
      <c r="AL304" s="4"/>
    </row>
    <row r="305" spans="1:38" ht="15.75" customHeight="1" x14ac:dyDescent="0.2">
      <c r="A305" s="850">
        <f t="shared" ref="A305:A310" si="85">IF(K305=0,0,1)</f>
        <v>0</v>
      </c>
      <c r="B305" s="5" t="s">
        <v>54</v>
      </c>
      <c r="C305" s="1034"/>
      <c r="D305" s="99"/>
      <c r="E305" s="1102" t="str">
        <f>Prijsonderbouwing!B1136</f>
        <v>V2-6-X1</v>
      </c>
      <c r="F305" s="824" t="str">
        <f>Prijsonderbouwing!D1136</f>
        <v>Verwijderen butyleenkit /stopverf/glaskit uit sponning</v>
      </c>
      <c r="G305" s="712"/>
      <c r="H305" s="712"/>
      <c r="I305" s="712"/>
      <c r="J305" s="713"/>
      <c r="K305" s="134"/>
      <c r="L305" s="27"/>
      <c r="M305" s="532" t="str">
        <f>Prijsonderbouwing!F1136</f>
        <v>p/ruit</v>
      </c>
      <c r="N305" s="1348">
        <f>Prijsonderbouwing!O1136*0</f>
        <v>0</v>
      </c>
      <c r="O305" s="1389">
        <f>Prijsonderbouwing!X1136*0</f>
        <v>0</v>
      </c>
      <c r="P305" s="1327">
        <f>O305*K305</f>
        <v>0</v>
      </c>
      <c r="Q305" s="1095"/>
      <c r="R305" s="45"/>
      <c r="S305" s="1046"/>
      <c r="T305" s="954"/>
      <c r="U305" s="954">
        <f t="shared" si="65"/>
        <v>0</v>
      </c>
      <c r="V305" s="953"/>
      <c r="W305" s="954"/>
      <c r="X305" s="952"/>
      <c r="Y305" s="952"/>
      <c r="Z305" s="965"/>
      <c r="AA305" s="964"/>
      <c r="AB305" s="840"/>
      <c r="AC305" s="841"/>
      <c r="AD305" s="842"/>
      <c r="AF305" s="842"/>
      <c r="AJ305" s="763"/>
    </row>
    <row r="306" spans="1:38" ht="15.75" customHeight="1" x14ac:dyDescent="0.2">
      <c r="A306" s="850">
        <f t="shared" si="85"/>
        <v>0</v>
      </c>
      <c r="B306" s="5" t="s">
        <v>54</v>
      </c>
      <c r="C306" s="1034"/>
      <c r="D306" s="99"/>
      <c r="E306" s="1102" t="str">
        <f>Prijsonderbouwing!B1138</f>
        <v>V2-6-X2</v>
      </c>
      <c r="F306" s="826" t="str">
        <f>Prijsonderbouwing!D1138</f>
        <v>Inzet kraan bij ruiten &gt; 80 kg. (minimaal inzet 3 uur)</v>
      </c>
      <c r="G306" s="716"/>
      <c r="H306" s="716"/>
      <c r="I306" s="716"/>
      <c r="J306" s="717"/>
      <c r="K306" s="134"/>
      <c r="L306" s="27"/>
      <c r="M306" s="532" t="str">
        <f>Prijsonderbouwing!F1138</f>
        <v xml:space="preserve">uur </v>
      </c>
      <c r="N306" s="1348">
        <f>Prijsonderbouwing!O1138*0</f>
        <v>0</v>
      </c>
      <c r="O306" s="1389">
        <f>Prijsonderbouwing!X1138*0</f>
        <v>0</v>
      </c>
      <c r="P306" s="1327">
        <f>O306*K306</f>
        <v>0</v>
      </c>
      <c r="Q306" s="1095"/>
      <c r="R306" s="45"/>
      <c r="S306" s="1046"/>
      <c r="T306" s="954"/>
      <c r="U306" s="954">
        <f t="shared" si="65"/>
        <v>0</v>
      </c>
      <c r="V306" s="953"/>
      <c r="W306" s="954"/>
      <c r="X306" s="952"/>
      <c r="Y306" s="952"/>
      <c r="Z306" s="965"/>
      <c r="AA306" s="964"/>
      <c r="AB306" s="840"/>
      <c r="AC306" s="841"/>
      <c r="AD306" s="842"/>
      <c r="AF306" s="842"/>
      <c r="AJ306" s="763"/>
    </row>
    <row r="307" spans="1:38" ht="15.75" customHeight="1" x14ac:dyDescent="0.2">
      <c r="A307" s="850">
        <f t="shared" si="85"/>
        <v>0</v>
      </c>
      <c r="B307" s="5" t="s">
        <v>54</v>
      </c>
      <c r="C307" s="1034"/>
      <c r="D307" s="99"/>
      <c r="E307" s="1102" t="str">
        <f>Prijsonderbouwing!B1140</f>
        <v>V2-6-X3</v>
      </c>
      <c r="F307" s="824" t="str">
        <f>Prijsonderbouwing!D1140</f>
        <v>Steigerwerk vanaf de 1e verdieping</v>
      </c>
      <c r="G307" s="712"/>
      <c r="H307" s="712"/>
      <c r="I307" s="712"/>
      <c r="J307" s="713"/>
      <c r="K307" s="134"/>
      <c r="L307" s="27"/>
      <c r="M307" s="532" t="str">
        <f>Prijsonderbouwing!F1140</f>
        <v xml:space="preserve">pst </v>
      </c>
      <c r="N307" s="1348">
        <f>Prijsonderbouwing!O1140*0</f>
        <v>0</v>
      </c>
      <c r="O307" s="1389">
        <f>Prijsonderbouwing!X1140*0</f>
        <v>0</v>
      </c>
      <c r="P307" s="1327">
        <f t="shared" ref="P307:P310" si="86">O307*K307</f>
        <v>0</v>
      </c>
      <c r="Q307" s="1095"/>
      <c r="R307" s="45"/>
      <c r="S307" s="1046"/>
      <c r="T307" s="954"/>
      <c r="U307" s="954">
        <f t="shared" si="65"/>
        <v>0</v>
      </c>
      <c r="V307" s="953"/>
      <c r="W307" s="954"/>
      <c r="X307" s="952"/>
      <c r="Y307" s="952"/>
      <c r="Z307" s="965"/>
      <c r="AA307" s="964"/>
      <c r="AB307" s="840"/>
      <c r="AC307" s="841"/>
      <c r="AD307" s="842"/>
      <c r="AF307" s="842"/>
      <c r="AJ307" s="763"/>
    </row>
    <row r="308" spans="1:38" ht="15.75" customHeight="1" x14ac:dyDescent="0.2">
      <c r="A308" s="850">
        <f t="shared" si="85"/>
        <v>0</v>
      </c>
      <c r="B308" s="5" t="s">
        <v>54</v>
      </c>
      <c r="C308" s="1034"/>
      <c r="D308" s="99"/>
      <c r="E308" s="1102" t="str">
        <f>Prijsonderbouwing!B1142</f>
        <v>V2-6-X4</v>
      </c>
      <c r="F308" s="824" t="str">
        <f>Prijsonderbouwing!D1142</f>
        <v>Toeslag wienersprossen per vak</v>
      </c>
      <c r="G308" s="716"/>
      <c r="H308" s="716"/>
      <c r="I308" s="716"/>
      <c r="J308" s="717"/>
      <c r="K308" s="134"/>
      <c r="L308" s="27"/>
      <c r="M308" s="532" t="str">
        <f>Prijsonderbouwing!F1142</f>
        <v>vak</v>
      </c>
      <c r="N308" s="1348">
        <f>Prijsonderbouwing!O1142*0</f>
        <v>0</v>
      </c>
      <c r="O308" s="1389">
        <f>Prijsonderbouwing!X1142*0</f>
        <v>0</v>
      </c>
      <c r="P308" s="1327">
        <f t="shared" si="86"/>
        <v>0</v>
      </c>
      <c r="Q308" s="1095"/>
      <c r="R308" s="45"/>
      <c r="S308" s="1046"/>
      <c r="T308" s="954"/>
      <c r="U308" s="954">
        <f t="shared" si="65"/>
        <v>0</v>
      </c>
      <c r="V308" s="953"/>
      <c r="W308" s="954"/>
      <c r="X308" s="952"/>
      <c r="Y308" s="952"/>
      <c r="Z308" s="965"/>
      <c r="AA308" s="964"/>
      <c r="AB308" s="840"/>
      <c r="AC308" s="841"/>
      <c r="AD308" s="842"/>
      <c r="AF308" s="842"/>
      <c r="AJ308" s="763"/>
    </row>
    <row r="309" spans="1:38" ht="15.65" customHeight="1" x14ac:dyDescent="0.2">
      <c r="A309" s="850">
        <f t="shared" si="85"/>
        <v>0</v>
      </c>
      <c r="B309" s="5" t="s">
        <v>54</v>
      </c>
      <c r="C309" s="1034"/>
      <c r="D309" s="99"/>
      <c r="E309" s="1102" t="str">
        <f>Prijsonderbouwing!B1144</f>
        <v>V2-6-X5</v>
      </c>
      <c r="F309" s="824" t="str">
        <f>Prijsonderbouwing!D1144</f>
        <v>Toeslag kruisroeden per vak</v>
      </c>
      <c r="G309" s="716"/>
      <c r="H309" s="716"/>
      <c r="I309" s="716"/>
      <c r="J309" s="717"/>
      <c r="K309" s="134"/>
      <c r="L309" s="27"/>
      <c r="M309" s="532" t="str">
        <f>Prijsonderbouwing!F1144</f>
        <v>vak</v>
      </c>
      <c r="N309" s="1348">
        <f>Prijsonderbouwing!O1144*0</f>
        <v>0</v>
      </c>
      <c r="O309" s="1389">
        <f>Prijsonderbouwing!X1144*0</f>
        <v>0</v>
      </c>
      <c r="P309" s="1327">
        <f t="shared" si="86"/>
        <v>0</v>
      </c>
      <c r="Q309" s="1095"/>
      <c r="R309" s="45"/>
      <c r="S309" s="1046"/>
      <c r="T309" s="954"/>
      <c r="U309" s="954">
        <f t="shared" si="65"/>
        <v>0</v>
      </c>
      <c r="V309" s="953"/>
      <c r="W309" s="954"/>
      <c r="X309" s="952"/>
      <c r="Y309" s="952"/>
      <c r="Z309" s="965"/>
      <c r="AA309" s="964"/>
      <c r="AB309" s="840"/>
      <c r="AC309" s="841"/>
      <c r="AD309" s="842"/>
      <c r="AF309" s="842"/>
      <c r="AJ309" s="763"/>
    </row>
    <row r="310" spans="1:38" ht="15.75" customHeight="1" x14ac:dyDescent="0.2">
      <c r="A310" s="850">
        <f t="shared" si="85"/>
        <v>0</v>
      </c>
      <c r="B310" s="5" t="s">
        <v>54</v>
      </c>
      <c r="C310" s="1034"/>
      <c r="D310" s="99"/>
      <c r="E310" s="1102" t="str">
        <f>Prijsonderbouwing!B1146</f>
        <v>V2-6-X6</v>
      </c>
      <c r="F310" s="824" t="str">
        <f>Prijsonderbouwing!D1146</f>
        <v>Ventilatieroosters naturel</v>
      </c>
      <c r="G310" s="712"/>
      <c r="H310" s="712"/>
      <c r="I310" s="712"/>
      <c r="J310" s="713"/>
      <c r="K310" s="134"/>
      <c r="L310" s="27"/>
      <c r="M310" s="532" t="str">
        <f>Prijsonderbouwing!F1146</f>
        <v>cm¹</v>
      </c>
      <c r="N310" s="1348">
        <f>Prijsonderbouwing!O1146*0</f>
        <v>0</v>
      </c>
      <c r="O310" s="1389">
        <f>Prijsonderbouwing!X1146*0</f>
        <v>0</v>
      </c>
      <c r="P310" s="1327">
        <f t="shared" si="86"/>
        <v>0</v>
      </c>
      <c r="Q310" s="1095"/>
      <c r="R310" s="45"/>
      <c r="S310" s="1046"/>
      <c r="T310" s="954"/>
      <c r="U310" s="954">
        <f t="shared" ref="U310:U371" si="87">K310*N310</f>
        <v>0</v>
      </c>
      <c r="V310" s="953"/>
      <c r="W310" s="954"/>
      <c r="X310" s="952"/>
      <c r="Y310" s="952"/>
      <c r="Z310" s="965"/>
      <c r="AA310" s="964"/>
      <c r="AB310" s="840"/>
      <c r="AC310" s="841"/>
      <c r="AD310" s="842"/>
      <c r="AF310" s="842"/>
      <c r="AJ310" s="763"/>
    </row>
    <row r="311" spans="1:38" ht="15.65" customHeight="1" x14ac:dyDescent="0.2">
      <c r="A311" s="850">
        <f t="shared" ref="A311:A312" si="88">IF(K311=0,0,1)</f>
        <v>0</v>
      </c>
      <c r="B311" s="5" t="s">
        <v>54</v>
      </c>
      <c r="C311" s="1034"/>
      <c r="D311" s="99"/>
      <c r="E311" s="1102" t="str">
        <f>Prijsonderbouwing!B1148</f>
        <v>V2-6-X7</v>
      </c>
      <c r="F311" s="824" t="str">
        <f>Prijsonderbouwing!D1148</f>
        <v xml:space="preserve">Toeslag Gefigureerd Glas / matte folie </v>
      </c>
      <c r="G311" s="716"/>
      <c r="H311" s="716"/>
      <c r="I311" s="716"/>
      <c r="J311" s="717"/>
      <c r="K311" s="134"/>
      <c r="L311" s="27"/>
      <c r="M311" s="532" t="str">
        <f>Prijsonderbouwing!F1148</f>
        <v>p/ruit</v>
      </c>
      <c r="N311" s="1348">
        <f>Prijsonderbouwing!O1148*0</f>
        <v>0</v>
      </c>
      <c r="O311" s="1389">
        <f>Prijsonderbouwing!X1148*0</f>
        <v>0</v>
      </c>
      <c r="P311" s="1327">
        <f t="shared" ref="P311:P312" si="89">O311*K311</f>
        <v>0</v>
      </c>
      <c r="Q311" s="1095"/>
      <c r="R311" s="45"/>
      <c r="S311" s="1046"/>
      <c r="T311" s="954"/>
      <c r="U311" s="954">
        <f t="shared" si="87"/>
        <v>0</v>
      </c>
      <c r="V311" s="953"/>
      <c r="W311" s="954"/>
      <c r="X311" s="952"/>
      <c r="Y311" s="952"/>
      <c r="Z311" s="965"/>
      <c r="AA311" s="964"/>
      <c r="AB311" s="840"/>
      <c r="AC311" s="841"/>
      <c r="AD311" s="842"/>
      <c r="AF311" s="842"/>
      <c r="AJ311" s="763"/>
    </row>
    <row r="312" spans="1:38" ht="15.75" customHeight="1" x14ac:dyDescent="0.2">
      <c r="A312" s="850">
        <f t="shared" si="88"/>
        <v>0</v>
      </c>
      <c r="B312" s="5" t="s">
        <v>54</v>
      </c>
      <c r="C312" s="1034"/>
      <c r="D312" s="99"/>
      <c r="E312" s="1102" t="str">
        <f>Prijsonderbouwing!B1150</f>
        <v>V2-6-X8</v>
      </c>
      <c r="F312" s="824" t="str">
        <f>Prijsonderbouwing!D1150</f>
        <v xml:space="preserve">Toeslag gehard / veiligheidsglas </v>
      </c>
      <c r="G312" s="712"/>
      <c r="H312" s="712"/>
      <c r="I312" s="712"/>
      <c r="J312" s="713"/>
      <c r="K312" s="134"/>
      <c r="L312" s="27"/>
      <c r="M312" s="532" t="str">
        <f>Prijsonderbouwing!F1150</f>
        <v>m²</v>
      </c>
      <c r="N312" s="1348">
        <f>Prijsonderbouwing!O1150*0</f>
        <v>0</v>
      </c>
      <c r="O312" s="1389">
        <f>Prijsonderbouwing!X1150*0</f>
        <v>0</v>
      </c>
      <c r="P312" s="1327">
        <f t="shared" si="89"/>
        <v>0</v>
      </c>
      <c r="Q312" s="1095"/>
      <c r="R312" s="45"/>
      <c r="S312" s="1046"/>
      <c r="T312" s="954"/>
      <c r="U312" s="954">
        <f t="shared" si="87"/>
        <v>0</v>
      </c>
      <c r="V312" s="953"/>
      <c r="W312" s="954"/>
      <c r="X312" s="952"/>
      <c r="Y312" s="952"/>
      <c r="Z312" s="965"/>
      <c r="AA312" s="964"/>
      <c r="AB312" s="840"/>
      <c r="AC312" s="841"/>
      <c r="AD312" s="842"/>
      <c r="AF312" s="842"/>
      <c r="AJ312" s="763"/>
    </row>
    <row r="313" spans="1:38" ht="6" customHeight="1" x14ac:dyDescent="0.2">
      <c r="A313" s="850">
        <f>A304</f>
        <v>0</v>
      </c>
      <c r="B313" s="128"/>
      <c r="C313" s="1034"/>
      <c r="D313" s="99"/>
      <c r="E313" s="1086"/>
      <c r="F313" s="815"/>
      <c r="G313" s="67"/>
      <c r="H313" s="67"/>
      <c r="I313" s="67"/>
      <c r="J313" s="8"/>
      <c r="K313" s="23"/>
      <c r="L313" s="8"/>
      <c r="M313" s="710"/>
      <c r="N313" s="1382"/>
      <c r="O313" s="1383"/>
      <c r="P313" s="1328"/>
      <c r="Q313" s="1095"/>
      <c r="R313" s="45"/>
      <c r="S313" s="1046"/>
      <c r="T313" s="954"/>
      <c r="U313" s="954"/>
      <c r="V313" s="953"/>
      <c r="W313" s="954"/>
      <c r="X313" s="952"/>
      <c r="Y313" s="951"/>
      <c r="Z313" s="965"/>
      <c r="AA313" s="964"/>
      <c r="AB313" s="840"/>
      <c r="AC313" s="841"/>
      <c r="AD313" s="842"/>
      <c r="AF313" s="842"/>
      <c r="AJ313" s="763"/>
      <c r="AL313" s="4"/>
    </row>
    <row r="314" spans="1:38" s="11" customFormat="1" ht="15.75" customHeight="1" x14ac:dyDescent="0.2">
      <c r="A314" s="850">
        <f>IF(P314=0,0,1)</f>
        <v>0</v>
      </c>
      <c r="B314" s="128"/>
      <c r="C314" s="1037"/>
      <c r="D314" s="99"/>
      <c r="E314" s="1086"/>
      <c r="F314" s="1086"/>
      <c r="G314" s="1116"/>
      <c r="H314" s="1109"/>
      <c r="I314" s="1109"/>
      <c r="J314" s="1117"/>
      <c r="K314" s="1123" t="str">
        <f>E294</f>
        <v>V2-6</v>
      </c>
      <c r="L314" s="1118"/>
      <c r="M314" s="1124" t="s">
        <v>78</v>
      </c>
      <c r="N314" s="1392"/>
      <c r="O314" s="1393"/>
      <c r="P314" s="1322">
        <f>SUM(P299:P313)</f>
        <v>0</v>
      </c>
      <c r="Q314" s="1095"/>
      <c r="R314" s="70"/>
      <c r="S314" s="1047"/>
      <c r="T314" s="954"/>
      <c r="U314" s="1256">
        <f>SUM(U299:U313)</f>
        <v>0</v>
      </c>
      <c r="V314" s="953"/>
      <c r="W314" s="1264">
        <f>P314</f>
        <v>0</v>
      </c>
      <c r="X314" s="1268"/>
      <c r="Y314" s="951"/>
      <c r="Z314" s="965"/>
      <c r="AA314" s="964"/>
      <c r="AB314" s="840"/>
      <c r="AC314" s="841"/>
      <c r="AD314" s="842"/>
      <c r="AE314" s="18"/>
      <c r="AF314" s="842"/>
      <c r="AI314" s="767"/>
      <c r="AJ314" s="763"/>
    </row>
    <row r="315" spans="1:38" ht="9" customHeight="1" x14ac:dyDescent="0.2">
      <c r="A315" s="850">
        <f>A316</f>
        <v>0</v>
      </c>
      <c r="B315" s="128"/>
      <c r="C315" s="1034"/>
      <c r="D315" s="99"/>
      <c r="E315" s="815"/>
      <c r="F315" s="815"/>
      <c r="G315" s="98"/>
      <c r="H315" s="98"/>
      <c r="I315" s="98"/>
      <c r="J315" s="27"/>
      <c r="K315" s="921"/>
      <c r="L315" s="27"/>
      <c r="M315" s="32"/>
      <c r="N315" s="1404"/>
      <c r="O315" s="1405"/>
      <c r="P315" s="1326"/>
      <c r="Q315" s="17"/>
      <c r="R315" s="45"/>
      <c r="S315" s="1046"/>
      <c r="T315" s="954"/>
      <c r="U315" s="1255">
        <f t="shared" si="87"/>
        <v>0</v>
      </c>
      <c r="V315" s="953"/>
      <c r="Y315" s="952"/>
      <c r="Z315" s="965"/>
      <c r="AA315" s="964"/>
      <c r="AB315" s="840"/>
      <c r="AC315" s="841"/>
      <c r="AD315" s="842"/>
      <c r="AF315" s="842"/>
      <c r="AJ315" s="763"/>
      <c r="AL315" s="4"/>
    </row>
    <row r="316" spans="1:38" ht="20.399999999999999" customHeight="1" x14ac:dyDescent="0.2">
      <c r="A316" s="850">
        <f>A331</f>
        <v>0</v>
      </c>
      <c r="B316" s="128"/>
      <c r="C316" s="1034"/>
      <c r="D316" s="99"/>
      <c r="E316" s="1128" t="s">
        <v>93</v>
      </c>
      <c r="F316" s="1086" t="s">
        <v>1186</v>
      </c>
      <c r="G316" s="1132"/>
      <c r="H316" s="1104"/>
      <c r="I316" s="1133"/>
      <c r="J316" s="1104"/>
      <c r="K316" s="1110" t="s">
        <v>1841</v>
      </c>
      <c r="L316" s="1109"/>
      <c r="M316" s="1109" t="s">
        <v>816</v>
      </c>
      <c r="N316" s="1384" t="s">
        <v>1882</v>
      </c>
      <c r="O316" s="1384" t="s">
        <v>1881</v>
      </c>
      <c r="P316" s="1316" t="s">
        <v>68</v>
      </c>
      <c r="Q316" s="1095"/>
      <c r="R316" s="45"/>
      <c r="S316" s="1046"/>
      <c r="T316" s="954"/>
      <c r="U316" s="1255"/>
      <c r="V316" s="953"/>
      <c r="Y316" s="952"/>
      <c r="Z316" s="965"/>
      <c r="AA316" s="964"/>
      <c r="AB316" s="840"/>
      <c r="AC316" s="841"/>
      <c r="AD316" s="842"/>
      <c r="AF316" s="842"/>
      <c r="AJ316" s="763"/>
      <c r="AL316" s="4"/>
    </row>
    <row r="317" spans="1:38" ht="6" customHeight="1" x14ac:dyDescent="0.2">
      <c r="A317" s="850">
        <f>A316</f>
        <v>0</v>
      </c>
      <c r="B317" s="128"/>
      <c r="C317" s="1034"/>
      <c r="D317" s="99"/>
      <c r="E317" s="1102"/>
      <c r="F317" s="815"/>
      <c r="G317" s="71"/>
      <c r="H317" s="71"/>
      <c r="I317" s="71"/>
      <c r="J317" s="71"/>
      <c r="K317" s="72"/>
      <c r="L317" s="7"/>
      <c r="M317" s="73"/>
      <c r="N317" s="1371"/>
      <c r="O317" s="1372"/>
      <c r="P317" s="1310"/>
      <c r="Q317" s="1095"/>
      <c r="R317" s="45"/>
      <c r="S317" s="1044"/>
      <c r="T317" s="954"/>
      <c r="U317" s="1255"/>
      <c r="V317" s="953"/>
      <c r="Y317" s="956"/>
      <c r="Z317" s="965"/>
      <c r="AA317" s="964"/>
      <c r="AB317" s="840"/>
      <c r="AC317" s="841"/>
      <c r="AD317" s="842"/>
      <c r="AF317" s="842"/>
      <c r="AJ317" s="763"/>
      <c r="AL317" s="4"/>
    </row>
    <row r="318" spans="1:38" ht="15.75" customHeight="1" x14ac:dyDescent="0.2">
      <c r="A318" s="850">
        <f>IF(SUM(A319:A322)=0,0,1)</f>
        <v>0</v>
      </c>
      <c r="B318" s="5" t="s">
        <v>54</v>
      </c>
      <c r="C318" s="1034"/>
      <c r="D318" s="99"/>
      <c r="E318" s="1125" t="s">
        <v>1242</v>
      </c>
      <c r="F318" s="812" t="str">
        <f>F316</f>
        <v>Vervangen glas door vacuümglas</v>
      </c>
      <c r="G318" s="119"/>
      <c r="H318" s="116"/>
      <c r="I318" s="119"/>
      <c r="J318" s="172"/>
      <c r="K318" s="30"/>
      <c r="L318" s="8"/>
      <c r="M318" s="32"/>
      <c r="N318" s="1348"/>
      <c r="O318" s="1389"/>
      <c r="P318" s="1320"/>
      <c r="Q318" s="1095"/>
      <c r="R318" s="45"/>
      <c r="S318" s="1046"/>
      <c r="T318" s="954"/>
      <c r="U318" s="1255"/>
      <c r="V318" s="953"/>
      <c r="Y318" s="951"/>
      <c r="Z318" s="965"/>
      <c r="AA318" s="964"/>
      <c r="AB318" s="840"/>
      <c r="AC318" s="841"/>
      <c r="AD318" s="842"/>
      <c r="AF318" s="842"/>
      <c r="AJ318" s="763"/>
    </row>
    <row r="319" spans="1:38" ht="15.75" customHeight="1" x14ac:dyDescent="0.2">
      <c r="A319" s="850">
        <f t="shared" ref="A319:A320" si="90">IF(K319=0,0,1)</f>
        <v>0</v>
      </c>
      <c r="B319" s="128"/>
      <c r="C319" s="1034"/>
      <c r="D319" s="99"/>
      <c r="E319" s="1102" t="str">
        <f>Prijsonderbouwing!B1156</f>
        <v>V2-7-A1</v>
      </c>
      <c r="F319" s="818" t="str">
        <f>Prijsonderbouwing!D1156</f>
        <v>Vacuumglas per m² minimaal 0,5 m²</v>
      </c>
      <c r="G319" s="116"/>
      <c r="H319" s="116"/>
      <c r="I319" s="116"/>
      <c r="J319" s="172"/>
      <c r="K319" s="134"/>
      <c r="L319" s="27"/>
      <c r="M319" s="32" t="str">
        <f>Prijsonderbouwing!F1156</f>
        <v>m²</v>
      </c>
      <c r="N319" s="1348">
        <f>Prijsonderbouwing!O1156</f>
        <v>412.96499999999997</v>
      </c>
      <c r="O319" s="1389">
        <f>Prijsonderbouwing!X1156</f>
        <v>499.68764999999996</v>
      </c>
      <c r="P319" s="1320">
        <f t="shared" ref="P319:P322" si="91">O319*K319</f>
        <v>0</v>
      </c>
      <c r="Q319" s="1095"/>
      <c r="R319" s="769"/>
      <c r="S319" s="1046"/>
      <c r="T319" s="954"/>
      <c r="U319" s="1255">
        <f t="shared" si="87"/>
        <v>0</v>
      </c>
      <c r="V319" s="953"/>
      <c r="Y319" s="972"/>
      <c r="Z319" s="965"/>
      <c r="AA319" s="964"/>
      <c r="AB319" s="840"/>
      <c r="AC319" s="841"/>
      <c r="AD319" s="842"/>
      <c r="AF319" s="842"/>
      <c r="AJ319" s="763"/>
      <c r="AL319" s="4"/>
    </row>
    <row r="320" spans="1:38" ht="15.75" customHeight="1" x14ac:dyDescent="0.2">
      <c r="A320" s="850">
        <f t="shared" si="90"/>
        <v>0</v>
      </c>
      <c r="B320" s="128"/>
      <c r="C320" s="1034"/>
      <c r="D320" s="99"/>
      <c r="E320" s="1102" t="str">
        <f>Prijsonderbouwing!B1158</f>
        <v>V2-7-A2</v>
      </c>
      <c r="F320" s="818" t="str">
        <f>Prijsonderbouwing!D1158</f>
        <v>Plaatsen ruiten tot 0,6 m²</v>
      </c>
      <c r="G320" s="116"/>
      <c r="H320" s="116"/>
      <c r="I320" s="116"/>
      <c r="J320" s="172"/>
      <c r="K320" s="134"/>
      <c r="L320" s="27"/>
      <c r="M320" s="32" t="str">
        <f>Prijsonderbouwing!F1158</f>
        <v>st</v>
      </c>
      <c r="N320" s="1348">
        <f>Prijsonderbouwing!O1158</f>
        <v>165.6</v>
      </c>
      <c r="O320" s="1389">
        <f>Prijsonderbouwing!X1158</f>
        <v>180.50399999999999</v>
      </c>
      <c r="P320" s="1320">
        <f t="shared" si="91"/>
        <v>0</v>
      </c>
      <c r="Q320" s="1095"/>
      <c r="R320" s="45"/>
      <c r="S320" s="1046"/>
      <c r="T320" s="954"/>
      <c r="U320" s="954">
        <f t="shared" si="87"/>
        <v>0</v>
      </c>
      <c r="V320" s="953"/>
      <c r="W320" s="954"/>
      <c r="X320" s="952"/>
      <c r="Y320" s="972"/>
      <c r="Z320" s="965"/>
      <c r="AA320" s="964"/>
      <c r="AB320" s="840"/>
      <c r="AC320" s="841"/>
      <c r="AD320" s="842"/>
      <c r="AF320" s="842"/>
      <c r="AJ320" s="763"/>
      <c r="AL320" s="4"/>
    </row>
    <row r="321" spans="1:38" ht="15.75" customHeight="1" x14ac:dyDescent="0.2">
      <c r="A321" s="850">
        <f t="shared" ref="A321" si="92">IF(K321=0,0,1)</f>
        <v>0</v>
      </c>
      <c r="B321" s="128"/>
      <c r="C321" s="1034"/>
      <c r="D321" s="99"/>
      <c r="E321" s="1102" t="str">
        <f>Prijsonderbouwing!B1160</f>
        <v>V2-7-A3</v>
      </c>
      <c r="F321" s="818" t="str">
        <f>Prijsonderbouwing!D1160</f>
        <v>Plaatsen ruiten tot 1,2 m²</v>
      </c>
      <c r="G321" s="116"/>
      <c r="H321" s="116"/>
      <c r="I321" s="116"/>
      <c r="J321" s="172"/>
      <c r="K321" s="134"/>
      <c r="L321" s="27"/>
      <c r="M321" s="32" t="str">
        <f>Prijsonderbouwing!F1160</f>
        <v>st</v>
      </c>
      <c r="N321" s="1348">
        <f>Prijsonderbouwing!O1160</f>
        <v>310.5</v>
      </c>
      <c r="O321" s="1389">
        <f>Prijsonderbouwing!X1160</f>
        <v>338.44499999999999</v>
      </c>
      <c r="P321" s="1320">
        <f t="shared" si="91"/>
        <v>0</v>
      </c>
      <c r="Q321" s="1095"/>
      <c r="R321" s="45"/>
      <c r="S321" s="1046"/>
      <c r="T321" s="954"/>
      <c r="U321" s="954">
        <f t="shared" si="87"/>
        <v>0</v>
      </c>
      <c r="V321" s="953"/>
      <c r="W321" s="954"/>
      <c r="X321" s="952"/>
      <c r="Y321" s="972"/>
      <c r="Z321" s="965"/>
      <c r="AA321" s="964"/>
      <c r="AB321" s="840"/>
      <c r="AC321" s="841"/>
      <c r="AD321" s="842"/>
      <c r="AF321" s="842"/>
      <c r="AJ321" s="763"/>
      <c r="AL321" s="4"/>
    </row>
    <row r="322" spans="1:38" ht="15.75" customHeight="1" x14ac:dyDescent="0.2">
      <c r="A322" s="850">
        <f t="shared" ref="A322" si="93">IF(K322=0,0,1)</f>
        <v>0</v>
      </c>
      <c r="B322" s="128"/>
      <c r="C322" s="1034"/>
      <c r="D322" s="99"/>
      <c r="E322" s="1102" t="str">
        <f>Prijsonderbouwing!B1162</f>
        <v>V2-7-A4</v>
      </c>
      <c r="F322" s="818" t="str">
        <f>Prijsonderbouwing!D1162</f>
        <v>Plaatsen ruiten tot 2,0 m²</v>
      </c>
      <c r="G322" s="116"/>
      <c r="H322" s="116"/>
      <c r="I322" s="116"/>
      <c r="J322" s="172"/>
      <c r="K322" s="134"/>
      <c r="L322" s="27"/>
      <c r="M322" s="32" t="str">
        <f>Prijsonderbouwing!F1162</f>
        <v>st</v>
      </c>
      <c r="N322" s="1348">
        <f>Prijsonderbouwing!O1162</f>
        <v>496.79999999999995</v>
      </c>
      <c r="O322" s="1389">
        <f>Prijsonderbouwing!X1162</f>
        <v>541.51199999999994</v>
      </c>
      <c r="P322" s="1320">
        <f t="shared" si="91"/>
        <v>0</v>
      </c>
      <c r="Q322" s="1095"/>
      <c r="R322" s="45"/>
      <c r="S322" s="1046"/>
      <c r="T322" s="954"/>
      <c r="U322" s="954">
        <f t="shared" si="87"/>
        <v>0</v>
      </c>
      <c r="V322" s="953"/>
      <c r="W322" s="954"/>
      <c r="X322" s="952"/>
      <c r="Y322" s="972"/>
      <c r="Z322" s="965"/>
      <c r="AA322" s="964"/>
      <c r="AB322" s="840"/>
      <c r="AC322" s="841"/>
      <c r="AD322" s="842"/>
      <c r="AF322" s="842"/>
      <c r="AJ322" s="763"/>
      <c r="AL322" s="4"/>
    </row>
    <row r="323" spans="1:38" ht="6" customHeight="1" x14ac:dyDescent="0.2">
      <c r="A323" s="850">
        <f>A318</f>
        <v>0</v>
      </c>
      <c r="B323" s="128"/>
      <c r="C323" s="1034"/>
      <c r="D323" s="99"/>
      <c r="E323" s="1125"/>
      <c r="F323" s="814"/>
      <c r="G323" s="133"/>
      <c r="H323" s="133"/>
      <c r="I323" s="133"/>
      <c r="J323" s="177"/>
      <c r="K323" s="143"/>
      <c r="L323" s="27"/>
      <c r="M323" s="32"/>
      <c r="N323" s="1348"/>
      <c r="O323" s="1389"/>
      <c r="P323" s="1320"/>
      <c r="Q323" s="1095"/>
      <c r="R323" s="45"/>
      <c r="S323" s="1046"/>
      <c r="T323" s="954"/>
      <c r="U323" s="1255">
        <f t="shared" si="87"/>
        <v>0</v>
      </c>
      <c r="V323" s="953"/>
      <c r="Y323" s="972"/>
      <c r="Z323" s="965"/>
      <c r="AA323" s="964"/>
      <c r="AB323" s="840"/>
      <c r="AC323" s="841"/>
      <c r="AD323" s="842"/>
      <c r="AF323" s="842"/>
      <c r="AJ323" s="763"/>
      <c r="AL323" s="4"/>
    </row>
    <row r="324" spans="1:38" ht="15.75" customHeight="1" x14ac:dyDescent="0.2">
      <c r="A324" s="850">
        <f>IF(SUM(A325:A329)=0,0,1)</f>
        <v>0</v>
      </c>
      <c r="B324" s="128"/>
      <c r="C324" s="1034"/>
      <c r="D324" s="99"/>
      <c r="E324" s="1125" t="str">
        <f>Prijsonderbouwing!B1165</f>
        <v>V2-7-X</v>
      </c>
      <c r="F324" s="812" t="str">
        <f>Prijsonderbouwing!D1165</f>
        <v>Bijkomende kosten</v>
      </c>
      <c r="G324" s="116"/>
      <c r="H324" s="116"/>
      <c r="I324" s="116"/>
      <c r="J324" s="172"/>
      <c r="K324" s="32"/>
      <c r="L324" s="32"/>
      <c r="M324" s="32"/>
      <c r="N324" s="1348"/>
      <c r="O324" s="1389"/>
      <c r="P324" s="1320"/>
      <c r="Q324" s="1095"/>
      <c r="R324" s="45"/>
      <c r="S324" s="1046"/>
      <c r="T324" s="954"/>
      <c r="U324" s="954"/>
      <c r="V324" s="953"/>
      <c r="W324" s="954"/>
      <c r="X324" s="952"/>
      <c r="Y324" s="952"/>
      <c r="Z324" s="965"/>
      <c r="AA324" s="964"/>
      <c r="AB324" s="840"/>
      <c r="AC324" s="841"/>
      <c r="AD324" s="842"/>
      <c r="AF324" s="842"/>
      <c r="AJ324" s="763"/>
      <c r="AL324" s="4"/>
    </row>
    <row r="325" spans="1:38" ht="15.75" customHeight="1" x14ac:dyDescent="0.2">
      <c r="A325" s="850">
        <f>IF(K325=0,0,1)</f>
        <v>0</v>
      </c>
      <c r="B325" s="128"/>
      <c r="C325" s="1034"/>
      <c r="D325" s="99"/>
      <c r="E325" s="1102" t="str">
        <f>Prijsonderbouwing!B1167</f>
        <v>V2-7-X1</v>
      </c>
      <c r="F325" s="818" t="str">
        <f>Prijsonderbouwing!D1167</f>
        <v xml:space="preserve">Starttarief </v>
      </c>
      <c r="G325" s="116"/>
      <c r="H325" s="116"/>
      <c r="I325" s="116"/>
      <c r="J325" s="172"/>
      <c r="K325" s="134"/>
      <c r="L325" s="27"/>
      <c r="M325" s="32" t="str">
        <f>Prijsonderbouwing!F1167</f>
        <v>pst</v>
      </c>
      <c r="N325" s="1348">
        <f>Prijsonderbouwing!O1167</f>
        <v>181.125</v>
      </c>
      <c r="O325" s="1389">
        <f>Prijsonderbouwing!X1167</f>
        <v>197.42625000000001</v>
      </c>
      <c r="P325" s="1320">
        <f>O325*K325</f>
        <v>0</v>
      </c>
      <c r="Q325" s="1095"/>
      <c r="R325" s="45"/>
      <c r="S325" s="1046"/>
      <c r="T325" s="954"/>
      <c r="U325" s="954"/>
      <c r="V325" s="953"/>
      <c r="W325" s="954"/>
      <c r="X325" s="952"/>
      <c r="Y325" s="972"/>
      <c r="Z325" s="965"/>
      <c r="AA325" s="964"/>
      <c r="AB325" s="840"/>
      <c r="AC325" s="841"/>
      <c r="AD325" s="842"/>
      <c r="AF325" s="842"/>
      <c r="AJ325" s="763"/>
      <c r="AL325" s="4"/>
    </row>
    <row r="326" spans="1:38" ht="15.75" customHeight="1" x14ac:dyDescent="0.2">
      <c r="A326" s="850">
        <f t="shared" ref="A326" si="94">IF(K326=0,0,1)</f>
        <v>0</v>
      </c>
      <c r="B326" s="128"/>
      <c r="C326" s="1034"/>
      <c r="D326" s="99"/>
      <c r="E326" s="1102" t="str">
        <f>Prijsonderbouwing!B1169</f>
        <v>V2-7-X2</v>
      </c>
      <c r="F326" s="818" t="str">
        <f>Prijsonderbouwing!D1169</f>
        <v>Minimaal tarief (incl. starttarief)</v>
      </c>
      <c r="G326" s="116"/>
      <c r="H326" s="116"/>
      <c r="I326" s="116"/>
      <c r="J326" s="172"/>
      <c r="K326" s="134"/>
      <c r="L326" s="27"/>
      <c r="M326" s="32" t="str">
        <f>Prijsonderbouwing!F1169</f>
        <v>pst</v>
      </c>
      <c r="N326" s="1348">
        <f>Prijsonderbouwing!O1169</f>
        <v>465.74999999999994</v>
      </c>
      <c r="O326" s="1389">
        <f>Prijsonderbouwing!X1169</f>
        <v>535.61249999999995</v>
      </c>
      <c r="P326" s="1320">
        <f>O326*K326</f>
        <v>0</v>
      </c>
      <c r="Q326" s="1095"/>
      <c r="R326" s="45"/>
      <c r="S326" s="1046"/>
      <c r="T326" s="954"/>
      <c r="U326" s="954">
        <f t="shared" si="87"/>
        <v>0</v>
      </c>
      <c r="V326" s="953"/>
      <c r="W326" s="954"/>
      <c r="X326" s="952"/>
      <c r="Y326" s="972"/>
      <c r="Z326" s="965"/>
      <c r="AA326" s="964"/>
      <c r="AB326" s="840"/>
      <c r="AC326" s="841"/>
      <c r="AD326" s="842"/>
      <c r="AF326" s="842"/>
      <c r="AJ326" s="763"/>
      <c r="AL326" s="4"/>
    </row>
    <row r="327" spans="1:38" ht="13.5" x14ac:dyDescent="0.2">
      <c r="A327" s="850">
        <f>IF(K327=0,0,1)</f>
        <v>0</v>
      </c>
      <c r="B327" s="128"/>
      <c r="C327" s="1034"/>
      <c r="D327" s="99"/>
      <c r="E327" s="1102" t="str">
        <f>Prijsonderbouwing!B1171</f>
        <v>V2-7-X3</v>
      </c>
      <c r="F327" s="818" t="str">
        <f>Prijsonderbouwing!D1171</f>
        <v xml:space="preserve">Inmeten </v>
      </c>
      <c r="G327" s="116"/>
      <c r="H327" s="116"/>
      <c r="I327" s="116"/>
      <c r="J327" s="172"/>
      <c r="K327" s="134"/>
      <c r="L327" s="27"/>
      <c r="M327" s="32" t="str">
        <f>Prijsonderbouwing!F1171</f>
        <v>pst</v>
      </c>
      <c r="N327" s="1348">
        <f>Prijsonderbouwing!O1171</f>
        <v>77.625</v>
      </c>
      <c r="O327" s="1389">
        <f>Prijsonderbouwing!X1171</f>
        <v>84.611249999999998</v>
      </c>
      <c r="P327" s="1320">
        <f>O327*K327</f>
        <v>0</v>
      </c>
      <c r="Q327" s="1095"/>
      <c r="R327" s="45"/>
      <c r="S327" s="1046"/>
      <c r="T327" s="954"/>
      <c r="U327" s="954">
        <f t="shared" si="87"/>
        <v>0</v>
      </c>
      <c r="V327" s="953"/>
      <c r="W327" s="954"/>
      <c r="X327" s="952"/>
      <c r="Y327" s="972"/>
      <c r="Z327" s="965"/>
      <c r="AA327" s="964"/>
      <c r="AB327" s="840"/>
      <c r="AC327" s="841"/>
      <c r="AD327" s="842"/>
      <c r="AF327" s="842"/>
      <c r="AJ327" s="763"/>
      <c r="AL327" s="4"/>
    </row>
    <row r="328" spans="1:38" ht="15.65" customHeight="1" x14ac:dyDescent="0.2">
      <c r="A328" s="850">
        <f t="shared" ref="A328:A329" si="95">IF(K328=0,0,1)</f>
        <v>0</v>
      </c>
      <c r="B328" s="5" t="s">
        <v>54</v>
      </c>
      <c r="C328" s="1034"/>
      <c r="D328" s="99"/>
      <c r="E328" s="1102" t="str">
        <f>Prijsonderbouwing!B1173</f>
        <v>V2-7-X4</v>
      </c>
      <c r="F328" s="818" t="str">
        <f>Prijsonderbouwing!D1173</f>
        <v>Inzet kraan bij ruiten &gt; 80 kg. (minimaal inzet 3 uur)</v>
      </c>
      <c r="G328" s="116"/>
      <c r="H328" s="116"/>
      <c r="I328" s="117"/>
      <c r="J328" s="172"/>
      <c r="K328" s="134"/>
      <c r="L328" s="27"/>
      <c r="M328" s="32" t="str">
        <f>Prijsonderbouwing!F1173</f>
        <v xml:space="preserve">uur </v>
      </c>
      <c r="N328" s="1348">
        <f>Prijsonderbouwing!O1173</f>
        <v>113.85</v>
      </c>
      <c r="O328" s="1389">
        <f>Prijsonderbouwing!X1173</f>
        <v>128.1951</v>
      </c>
      <c r="P328" s="1320">
        <f t="shared" ref="P328:P329" si="96">O328*K328</f>
        <v>0</v>
      </c>
      <c r="Q328" s="1095"/>
      <c r="R328" s="45"/>
      <c r="S328" s="1046"/>
      <c r="T328" s="954"/>
      <c r="U328" s="954">
        <f t="shared" si="87"/>
        <v>0</v>
      </c>
      <c r="V328" s="953"/>
      <c r="W328" s="954"/>
      <c r="X328" s="952"/>
      <c r="Y328" s="952"/>
      <c r="Z328" s="965"/>
      <c r="AA328" s="964"/>
      <c r="AB328" s="840"/>
      <c r="AC328" s="841"/>
      <c r="AD328" s="842"/>
      <c r="AF328" s="842"/>
      <c r="AJ328" s="763"/>
    </row>
    <row r="329" spans="1:38" ht="15.65" customHeight="1" x14ac:dyDescent="0.2">
      <c r="A329" s="850">
        <f t="shared" si="95"/>
        <v>0</v>
      </c>
      <c r="B329" s="5" t="s">
        <v>54</v>
      </c>
      <c r="C329" s="1034"/>
      <c r="D329" s="99"/>
      <c r="E329" s="1102" t="str">
        <f>Prijsonderbouwing!B1175</f>
        <v>V2-7-X5</v>
      </c>
      <c r="F329" s="813" t="str">
        <f>Prijsonderbouwing!D1175</f>
        <v xml:space="preserve">Steigerwerk vanaf de 1e verdieping. </v>
      </c>
      <c r="G329" s="117"/>
      <c r="H329" s="117"/>
      <c r="I329" s="117"/>
      <c r="J329" s="122"/>
      <c r="K329" s="134"/>
      <c r="L329" s="27"/>
      <c r="M329" s="32" t="str">
        <f>Prijsonderbouwing!F1175</f>
        <v xml:space="preserve">pst </v>
      </c>
      <c r="N329" s="1348">
        <f>Prijsonderbouwing!O1175</f>
        <v>362.25</v>
      </c>
      <c r="O329" s="1389">
        <f>Prijsonderbouwing!X1175</f>
        <v>405.72</v>
      </c>
      <c r="P329" s="1320">
        <f t="shared" si="96"/>
        <v>0</v>
      </c>
      <c r="Q329" s="1095"/>
      <c r="R329" s="45"/>
      <c r="S329" s="1046"/>
      <c r="T329" s="954"/>
      <c r="U329" s="954">
        <f t="shared" si="87"/>
        <v>0</v>
      </c>
      <c r="V329" s="953"/>
      <c r="W329" s="954"/>
      <c r="X329" s="952"/>
      <c r="Y329" s="952"/>
      <c r="Z329" s="965"/>
      <c r="AA329" s="964"/>
      <c r="AB329" s="840"/>
      <c r="AC329" s="841"/>
      <c r="AD329" s="842"/>
      <c r="AF329" s="842"/>
      <c r="AJ329" s="763"/>
    </row>
    <row r="330" spans="1:38" ht="6" customHeight="1" x14ac:dyDescent="0.2">
      <c r="A330" s="850">
        <f>A324</f>
        <v>0</v>
      </c>
      <c r="B330" s="128"/>
      <c r="C330" s="1034"/>
      <c r="D330" s="99"/>
      <c r="E330" s="1086"/>
      <c r="F330" s="815"/>
      <c r="G330" s="67"/>
      <c r="H330" s="67"/>
      <c r="I330" s="67"/>
      <c r="J330" s="8"/>
      <c r="K330" s="23"/>
      <c r="L330" s="8"/>
      <c r="M330" s="26"/>
      <c r="N330" s="1382"/>
      <c r="O330" s="1383"/>
      <c r="P330" s="1320"/>
      <c r="Q330" s="1095"/>
      <c r="R330" s="45"/>
      <c r="S330" s="1046"/>
      <c r="T330" s="954"/>
      <c r="U330" s="954"/>
      <c r="V330" s="953"/>
      <c r="W330" s="954"/>
      <c r="X330" s="952"/>
      <c r="Y330" s="951"/>
      <c r="Z330" s="965"/>
      <c r="AA330" s="964"/>
      <c r="AB330" s="840"/>
      <c r="AC330" s="841"/>
      <c r="AD330" s="842"/>
      <c r="AF330" s="842"/>
      <c r="AJ330" s="763"/>
      <c r="AL330" s="4"/>
    </row>
    <row r="331" spans="1:38" ht="15.75" customHeight="1" x14ac:dyDescent="0.2">
      <c r="A331" s="850">
        <f>IF(P331=0,0,1)</f>
        <v>0</v>
      </c>
      <c r="B331" s="128"/>
      <c r="C331" s="1034"/>
      <c r="D331" s="99"/>
      <c r="E331" s="1096"/>
      <c r="F331" s="1086"/>
      <c r="G331" s="1116"/>
      <c r="H331" s="1109"/>
      <c r="I331" s="1109"/>
      <c r="J331" s="1117"/>
      <c r="K331" s="1123" t="str">
        <f>E316</f>
        <v>V2-7</v>
      </c>
      <c r="L331" s="1118"/>
      <c r="M331" s="1124" t="s">
        <v>78</v>
      </c>
      <c r="N331" s="1392"/>
      <c r="O331" s="1393"/>
      <c r="P331" s="1322">
        <f>SUM(P319:P330)</f>
        <v>0</v>
      </c>
      <c r="Q331" s="1099"/>
      <c r="R331" s="45"/>
      <c r="S331" s="1044"/>
      <c r="T331" s="954"/>
      <c r="U331" s="1256">
        <f>SUM(U319:U330)</f>
        <v>0</v>
      </c>
      <c r="V331" s="953"/>
      <c r="W331" s="1264">
        <f>P331</f>
        <v>0</v>
      </c>
      <c r="X331" s="1268"/>
      <c r="Y331" s="951"/>
      <c r="Z331" s="965"/>
      <c r="AA331" s="964"/>
      <c r="AB331" s="840"/>
      <c r="AC331" s="841"/>
      <c r="AD331" s="842"/>
      <c r="AF331" s="842"/>
      <c r="AJ331" s="763"/>
      <c r="AL331" s="4"/>
    </row>
    <row r="332" spans="1:38" ht="9" customHeight="1" x14ac:dyDescent="0.2">
      <c r="A332" s="850">
        <f>A333</f>
        <v>0</v>
      </c>
      <c r="B332" s="5" t="s">
        <v>54</v>
      </c>
      <c r="C332" s="1034"/>
      <c r="D332" s="99"/>
      <c r="E332" s="839"/>
      <c r="F332" s="815"/>
      <c r="G332" s="98"/>
      <c r="H332" s="98"/>
      <c r="I332" s="98"/>
      <c r="J332" s="27"/>
      <c r="K332" s="143"/>
      <c r="L332" s="27"/>
      <c r="M332" s="855"/>
      <c r="N332" s="1402"/>
      <c r="O332" s="1403"/>
      <c r="P332" s="1329"/>
      <c r="Q332" s="127"/>
      <c r="R332" s="45"/>
      <c r="S332" s="1046"/>
      <c r="T332" s="954"/>
      <c r="U332" s="1255"/>
      <c r="V332" s="953"/>
      <c r="Y332" s="952"/>
      <c r="Z332" s="965"/>
      <c r="AA332" s="964"/>
      <c r="AB332" s="840"/>
      <c r="AC332" s="841"/>
      <c r="AD332" s="842"/>
      <c r="AF332" s="842"/>
      <c r="AJ332" s="763"/>
    </row>
    <row r="333" spans="1:38" ht="15.75" customHeight="1" x14ac:dyDescent="0.2">
      <c r="A333" s="850">
        <f>IF(P333=0,0,1)</f>
        <v>0</v>
      </c>
      <c r="B333" s="5" t="s">
        <v>54</v>
      </c>
      <c r="C333" s="1034"/>
      <c r="D333" s="99"/>
      <c r="E333" s="1120"/>
      <c r="F333" s="1014" t="str">
        <f>F207</f>
        <v xml:space="preserve">BEGLAZING EN  KOZIJNEN </v>
      </c>
      <c r="G333" s="1015"/>
      <c r="H333" s="1015"/>
      <c r="I333" s="1015"/>
      <c r="J333" s="1016"/>
      <c r="K333" s="1134" t="str">
        <f>E207</f>
        <v>V2</v>
      </c>
      <c r="L333" s="1016"/>
      <c r="M333" s="1121" t="s">
        <v>94</v>
      </c>
      <c r="N333" s="1019"/>
      <c r="O333" s="1020"/>
      <c r="P333" s="1021">
        <f>P220+P227+P258+P270+P292+P314+P331</f>
        <v>0</v>
      </c>
      <c r="Q333" s="1022"/>
      <c r="R333" s="45"/>
      <c r="S333" s="1044"/>
      <c r="T333" s="954"/>
      <c r="U333" s="1255"/>
      <c r="V333" s="953"/>
      <c r="W333" s="1263">
        <f>SUM(W220:W332)</f>
        <v>0</v>
      </c>
      <c r="X333" s="1268"/>
      <c r="Y333" s="971"/>
      <c r="Z333" s="965"/>
      <c r="AA333" s="964"/>
      <c r="AB333" s="840"/>
      <c r="AC333" s="841"/>
      <c r="AD333" s="842"/>
      <c r="AF333" s="842"/>
      <c r="AJ333" s="763"/>
    </row>
    <row r="334" spans="1:38" ht="11.25" customHeight="1" x14ac:dyDescent="0.2">
      <c r="A334" s="850">
        <v>1</v>
      </c>
      <c r="B334" s="5" t="s">
        <v>54</v>
      </c>
      <c r="C334" s="1034"/>
      <c r="D334" s="99"/>
      <c r="E334" s="799"/>
      <c r="F334" s="799"/>
      <c r="G334" s="45"/>
      <c r="H334" s="45"/>
      <c r="I334" s="45"/>
      <c r="J334" s="45"/>
      <c r="K334" s="138"/>
      <c r="L334" s="45"/>
      <c r="M334" s="45"/>
      <c r="N334" s="927"/>
      <c r="O334" s="856"/>
      <c r="P334" s="1307"/>
      <c r="Q334" s="45"/>
      <c r="R334" s="45"/>
      <c r="S334" s="1044"/>
      <c r="T334" s="954"/>
      <c r="U334" s="1255"/>
      <c r="V334" s="953"/>
      <c r="W334" s="1263"/>
      <c r="X334" s="1268"/>
      <c r="Y334" s="971"/>
      <c r="Z334" s="965"/>
      <c r="AA334" s="964"/>
      <c r="AB334" s="840"/>
      <c r="AC334" s="841"/>
      <c r="AD334" s="842"/>
      <c r="AF334" s="842"/>
      <c r="AJ334" s="763"/>
    </row>
    <row r="335" spans="1:38" ht="11.25" customHeight="1" x14ac:dyDescent="0.2">
      <c r="A335" s="850">
        <v>1</v>
      </c>
      <c r="B335" s="5" t="s">
        <v>54</v>
      </c>
      <c r="C335" s="1034"/>
      <c r="D335" s="1055"/>
      <c r="E335" s="1052"/>
      <c r="F335" s="1052"/>
      <c r="G335" s="1051"/>
      <c r="H335" s="1051"/>
      <c r="I335" s="1051"/>
      <c r="J335" s="1051"/>
      <c r="K335" s="1056"/>
      <c r="L335" s="1470"/>
      <c r="M335" s="1470"/>
      <c r="N335" s="1369"/>
      <c r="O335" s="1370"/>
      <c r="P335" s="1308"/>
      <c r="Q335" s="1058"/>
      <c r="R335" s="1058"/>
      <c r="S335" s="1053"/>
      <c r="T335" s="954"/>
      <c r="U335" s="1255"/>
      <c r="V335" s="953"/>
      <c r="W335" s="1263"/>
      <c r="X335" s="1268"/>
      <c r="Y335" s="971"/>
      <c r="Z335" s="965"/>
      <c r="AA335" s="964"/>
      <c r="AB335" s="840"/>
      <c r="AC335" s="841"/>
      <c r="AD335" s="842"/>
      <c r="AF335" s="842"/>
      <c r="AJ335" s="763"/>
    </row>
    <row r="336" spans="1:38" ht="11.25" customHeight="1" x14ac:dyDescent="0.2">
      <c r="A336" s="850">
        <v>1</v>
      </c>
      <c r="B336" s="5" t="s">
        <v>54</v>
      </c>
      <c r="C336" s="1034"/>
      <c r="D336" s="99"/>
      <c r="E336" s="799"/>
      <c r="F336" s="799"/>
      <c r="G336" s="45"/>
      <c r="H336" s="45"/>
      <c r="I336" s="45"/>
      <c r="J336" s="45"/>
      <c r="K336" s="138"/>
      <c r="L336" s="45"/>
      <c r="M336" s="45"/>
      <c r="N336" s="927"/>
      <c r="O336" s="856"/>
      <c r="P336" s="1307"/>
      <c r="Q336" s="45"/>
      <c r="R336" s="45"/>
      <c r="S336" s="1044"/>
      <c r="T336" s="954"/>
      <c r="U336" s="1255"/>
      <c r="V336" s="953"/>
      <c r="W336" s="1263"/>
      <c r="X336" s="1268"/>
      <c r="Y336" s="971"/>
      <c r="Z336" s="965"/>
      <c r="AA336" s="964"/>
      <c r="AB336" s="840"/>
      <c r="AC336" s="841"/>
      <c r="AD336" s="842"/>
      <c r="AF336" s="842"/>
      <c r="AJ336" s="763"/>
    </row>
    <row r="337" spans="1:36" ht="15.75" customHeight="1" x14ac:dyDescent="0.2">
      <c r="A337" s="850">
        <v>1</v>
      </c>
      <c r="B337" s="5" t="s">
        <v>54</v>
      </c>
      <c r="C337" s="1034"/>
      <c r="D337" s="99"/>
      <c r="E337" s="1086" t="s">
        <v>95</v>
      </c>
      <c r="F337" s="1086" t="s">
        <v>1454</v>
      </c>
      <c r="G337" s="1113"/>
      <c r="H337" s="1114"/>
      <c r="I337" s="1114"/>
      <c r="J337" s="1115"/>
      <c r="K337" s="1110"/>
      <c r="L337" s="1109"/>
      <c r="M337" s="1109"/>
      <c r="N337" s="1401"/>
      <c r="O337" s="1316"/>
      <c r="P337" s="1316"/>
      <c r="Q337" s="1095"/>
      <c r="R337" s="45"/>
      <c r="S337" s="1046"/>
      <c r="T337" s="954"/>
      <c r="U337" s="1255"/>
      <c r="V337" s="953"/>
      <c r="Y337" s="952"/>
      <c r="Z337" s="965"/>
      <c r="AA337" s="964"/>
      <c r="AB337" s="840"/>
      <c r="AC337" s="841"/>
      <c r="AD337" s="842"/>
      <c r="AF337" s="842"/>
      <c r="AJ337" s="763"/>
    </row>
    <row r="338" spans="1:36" ht="6" customHeight="1" x14ac:dyDescent="0.2">
      <c r="A338" s="850">
        <f>A339</f>
        <v>0</v>
      </c>
      <c r="B338" s="5" t="s">
        <v>54</v>
      </c>
      <c r="C338" s="1034"/>
      <c r="D338" s="99"/>
      <c r="E338" s="1102"/>
      <c r="F338" s="176"/>
      <c r="G338" s="110"/>
      <c r="H338" s="98"/>
      <c r="I338" s="98"/>
      <c r="J338" s="27"/>
      <c r="K338" s="143"/>
      <c r="L338" s="27"/>
      <c r="M338" s="27"/>
      <c r="N338" s="1402"/>
      <c r="O338" s="1403"/>
      <c r="P338" s="1325"/>
      <c r="Q338" s="1095"/>
      <c r="R338" s="45"/>
      <c r="S338" s="1046"/>
      <c r="T338" s="954"/>
      <c r="U338" s="1255"/>
      <c r="V338" s="953"/>
      <c r="Y338" s="952"/>
      <c r="Z338" s="965"/>
      <c r="AA338" s="964"/>
      <c r="AB338" s="840"/>
      <c r="AC338" s="841"/>
      <c r="AD338" s="842"/>
      <c r="AF338" s="842"/>
      <c r="AJ338" s="763"/>
    </row>
    <row r="339" spans="1:36" ht="15.75" customHeight="1" x14ac:dyDescent="0.2">
      <c r="A339" s="850">
        <f>A398</f>
        <v>0</v>
      </c>
      <c r="B339" s="5" t="s">
        <v>54</v>
      </c>
      <c r="C339" s="1034"/>
      <c r="D339" s="99"/>
      <c r="E339" s="1102"/>
      <c r="F339" s="175" t="s">
        <v>1700</v>
      </c>
      <c r="G339" s="116"/>
      <c r="H339" s="119"/>
      <c r="I339" s="72"/>
      <c r="J339" s="72"/>
      <c r="K339" s="72"/>
      <c r="L339" s="7"/>
      <c r="M339" s="73"/>
      <c r="N339" s="1371"/>
      <c r="O339" s="1372"/>
      <c r="P339" s="1310"/>
      <c r="Q339" s="1107"/>
      <c r="R339" s="45"/>
      <c r="S339" s="1044"/>
      <c r="T339" s="954"/>
      <c r="U339" s="1255"/>
      <c r="V339" s="953"/>
      <c r="Y339" s="952"/>
      <c r="Z339" s="965"/>
      <c r="AA339" s="964"/>
      <c r="AB339" s="840"/>
      <c r="AC339" s="841"/>
      <c r="AD339" s="842"/>
      <c r="AF339" s="842"/>
      <c r="AJ339" s="763"/>
    </row>
    <row r="340" spans="1:36" ht="15.75" customHeight="1" x14ac:dyDescent="0.2">
      <c r="A340" s="850">
        <f>A339</f>
        <v>0</v>
      </c>
      <c r="B340" s="5" t="s">
        <v>54</v>
      </c>
      <c r="C340" s="1034"/>
      <c r="D340" s="99"/>
      <c r="E340" s="1102"/>
      <c r="F340" s="175" t="s">
        <v>1693</v>
      </c>
      <c r="G340" s="117"/>
      <c r="H340" s="119"/>
      <c r="I340" s="1009"/>
      <c r="J340" s="1009"/>
      <c r="K340" s="1009"/>
      <c r="L340" s="10"/>
      <c r="M340" s="10"/>
      <c r="N340" s="1379"/>
      <c r="O340" s="1317"/>
      <c r="P340" s="1313"/>
      <c r="Q340" s="1107"/>
      <c r="R340" s="45"/>
      <c r="S340" s="1046"/>
      <c r="T340" s="954"/>
      <c r="U340" s="1255"/>
      <c r="V340" s="953"/>
      <c r="Y340" s="952"/>
      <c r="Z340" s="965"/>
      <c r="AA340" s="964"/>
      <c r="AB340" s="840"/>
      <c r="AC340" s="841"/>
      <c r="AD340" s="842"/>
      <c r="AF340" s="842"/>
      <c r="AJ340" s="763"/>
    </row>
    <row r="341" spans="1:36" ht="10" x14ac:dyDescent="0.2">
      <c r="A341" s="850">
        <f>A342</f>
        <v>0</v>
      </c>
      <c r="B341" s="5" t="s">
        <v>54</v>
      </c>
      <c r="C341" s="1034"/>
      <c r="D341" s="99"/>
      <c r="E341" s="1102"/>
      <c r="F341" s="176"/>
      <c r="G341" s="133"/>
      <c r="H341" s="154"/>
      <c r="I341" s="154"/>
      <c r="J341" s="8"/>
      <c r="K341" s="23"/>
      <c r="L341" s="8"/>
      <c r="M341" s="26"/>
      <c r="N341" s="1382"/>
      <c r="O341" s="1383"/>
      <c r="P341" s="1318"/>
      <c r="Q341" s="1095"/>
      <c r="R341" s="45"/>
      <c r="S341" s="1046"/>
      <c r="T341" s="954"/>
      <c r="U341" s="1255"/>
      <c r="V341" s="953"/>
      <c r="Y341" s="952"/>
      <c r="Z341" s="965"/>
      <c r="AA341" s="964"/>
      <c r="AB341" s="840"/>
      <c r="AC341" s="841"/>
      <c r="AD341" s="842"/>
      <c r="AF341" s="842"/>
      <c r="AJ341" s="763"/>
    </row>
    <row r="342" spans="1:36" ht="15.65" customHeight="1" x14ac:dyDescent="0.2">
      <c r="A342" s="850">
        <f>A382</f>
        <v>0</v>
      </c>
      <c r="B342" s="5" t="s">
        <v>54</v>
      </c>
      <c r="C342" s="1034"/>
      <c r="D342" s="99"/>
      <c r="E342" s="1125" t="s">
        <v>97</v>
      </c>
      <c r="F342" s="1086" t="s">
        <v>1273</v>
      </c>
      <c r="G342" s="1108"/>
      <c r="H342" s="1104"/>
      <c r="I342" s="1104"/>
      <c r="J342" s="1104"/>
      <c r="K342" s="1110" t="s">
        <v>1841</v>
      </c>
      <c r="L342" s="1109"/>
      <c r="M342" s="1109" t="s">
        <v>816</v>
      </c>
      <c r="N342" s="1384" t="s">
        <v>1882</v>
      </c>
      <c r="O342" s="1384" t="s">
        <v>1881</v>
      </c>
      <c r="P342" s="1316" t="s">
        <v>68</v>
      </c>
      <c r="Q342" s="1095"/>
      <c r="R342" s="45"/>
      <c r="S342" s="1046"/>
      <c r="T342" s="954"/>
      <c r="U342" s="1255"/>
      <c r="V342" s="953"/>
      <c r="Y342" s="952"/>
      <c r="Z342" s="965"/>
      <c r="AA342" s="964"/>
      <c r="AB342" s="840"/>
      <c r="AC342" s="841"/>
      <c r="AD342" s="842"/>
      <c r="AF342" s="842"/>
      <c r="AJ342" s="763"/>
    </row>
    <row r="343" spans="1:36" ht="6" customHeight="1" x14ac:dyDescent="0.2">
      <c r="A343" s="850">
        <f>A344</f>
        <v>0</v>
      </c>
      <c r="B343" s="5" t="s">
        <v>54</v>
      </c>
      <c r="C343" s="1034"/>
      <c r="D343" s="99"/>
      <c r="E343" s="1102"/>
      <c r="F343" s="815"/>
      <c r="G343" s="110"/>
      <c r="H343" s="71"/>
      <c r="I343" s="71"/>
      <c r="J343" s="71"/>
      <c r="K343" s="72"/>
      <c r="L343" s="7"/>
      <c r="M343" s="73"/>
      <c r="N343" s="1371"/>
      <c r="O343" s="1372"/>
      <c r="P343" s="1310"/>
      <c r="Q343" s="1095"/>
      <c r="R343" s="45"/>
      <c r="S343" s="1044"/>
      <c r="T343" s="954"/>
      <c r="U343" s="1255"/>
      <c r="V343" s="953"/>
      <c r="Y343" s="952"/>
      <c r="Z343" s="965"/>
      <c r="AA343" s="964"/>
      <c r="AB343" s="840"/>
      <c r="AC343" s="841"/>
      <c r="AD343" s="842"/>
      <c r="AF343" s="842"/>
      <c r="AJ343" s="763"/>
    </row>
    <row r="344" spans="1:36" ht="15.75" customHeight="1" x14ac:dyDescent="0.2">
      <c r="A344" s="850">
        <f>IF(SUM(A345:B350)=0,0,1)</f>
        <v>0</v>
      </c>
      <c r="B344" s="5" t="s">
        <v>54</v>
      </c>
      <c r="C344" s="1034"/>
      <c r="D344" s="99"/>
      <c r="E344" s="1125" t="s">
        <v>1138</v>
      </c>
      <c r="F344" s="812" t="s">
        <v>1029</v>
      </c>
      <c r="G344" s="529"/>
      <c r="H344" s="529"/>
      <c r="I344" s="529"/>
      <c r="J344" s="529"/>
      <c r="K344" s="30"/>
      <c r="L344" s="8"/>
      <c r="M344" s="32"/>
      <c r="N344" s="1348"/>
      <c r="O344" s="1389"/>
      <c r="P344" s="1320"/>
      <c r="Q344" s="1095"/>
      <c r="R344" s="45"/>
      <c r="S344" s="1046"/>
      <c r="T344" s="954"/>
      <c r="U344" s="1255"/>
      <c r="V344" s="953"/>
      <c r="Y344" s="951"/>
      <c r="Z344" s="965"/>
      <c r="AA344" s="964"/>
      <c r="AB344" s="840"/>
      <c r="AC344" s="841"/>
      <c r="AD344" s="842"/>
      <c r="AF344" s="842"/>
      <c r="AJ344" s="763"/>
    </row>
    <row r="345" spans="1:36" ht="15.75" customHeight="1" x14ac:dyDescent="0.2">
      <c r="A345" s="850">
        <f t="shared" ref="A345:A349" si="97">IF(K345=0,0,1)</f>
        <v>0</v>
      </c>
      <c r="B345" s="5" t="s">
        <v>54</v>
      </c>
      <c r="C345" s="1034"/>
      <c r="D345" s="99"/>
      <c r="E345" s="1102" t="str">
        <f>Prijsonderbouwing!B1180</f>
        <v>V3-1-A1</v>
      </c>
      <c r="F345" s="813" t="str">
        <f>Prijsonderbouwing!D1180</f>
        <v>Vloerisolatie PUR-schuim gesloten cel dik 100mm Rc 3.50 m².K/W (vlakke loer)</v>
      </c>
      <c r="G345" s="120"/>
      <c r="H345" s="120"/>
      <c r="I345" s="120"/>
      <c r="J345" s="123"/>
      <c r="K345" s="134"/>
      <c r="L345" s="27"/>
      <c r="M345" s="32" t="str">
        <f>Prijsonderbouwing!F1180</f>
        <v>m²</v>
      </c>
      <c r="N345" s="1348">
        <f>Prijsonderbouwing!O1180</f>
        <v>38.8125</v>
      </c>
      <c r="O345" s="1389">
        <f>Prijsonderbouwing!X1180</f>
        <v>45.100124999999998</v>
      </c>
      <c r="P345" s="1320">
        <f t="shared" ref="P345:P373" si="98">O345*K345</f>
        <v>0</v>
      </c>
      <c r="Q345" s="1095"/>
      <c r="R345" s="769"/>
      <c r="S345" s="1046"/>
      <c r="T345" s="954"/>
      <c r="U345" s="1255">
        <f t="shared" si="87"/>
        <v>0</v>
      </c>
      <c r="V345" s="953"/>
      <c r="Y345" s="952"/>
      <c r="Z345" s="965"/>
      <c r="AA345" s="964"/>
      <c r="AB345" s="840"/>
      <c r="AC345" s="841"/>
      <c r="AD345" s="842"/>
      <c r="AF345" s="842"/>
      <c r="AJ345" s="763"/>
    </row>
    <row r="346" spans="1:36" ht="15.75" customHeight="1" x14ac:dyDescent="0.2">
      <c r="A346" s="850">
        <f t="shared" si="97"/>
        <v>0</v>
      </c>
      <c r="C346" s="1034"/>
      <c r="D346" s="99"/>
      <c r="E346" s="1102"/>
      <c r="F346" s="1158" t="str">
        <f>Prijsonderbouwing!D1184</f>
        <v xml:space="preserve"> * prijs per m² is incl. opgaand werk tegen binnenzijde fundering rondom gebouw </v>
      </c>
      <c r="G346" s="120"/>
      <c r="H346" s="120"/>
      <c r="I346" s="120"/>
      <c r="J346" s="123"/>
      <c r="K346" s="32"/>
      <c r="L346" s="32"/>
      <c r="M346" s="32"/>
      <c r="N346" s="1348"/>
      <c r="O346" s="1389"/>
      <c r="P346" s="1320"/>
      <c r="Q346" s="1095"/>
      <c r="R346" s="45"/>
      <c r="S346" s="1046"/>
      <c r="T346" s="954"/>
      <c r="U346" s="954"/>
      <c r="V346" s="953"/>
      <c r="W346" s="954"/>
      <c r="X346" s="952"/>
      <c r="Y346" s="952"/>
      <c r="Z346" s="965"/>
      <c r="AA346" s="964"/>
      <c r="AC346" s="841"/>
      <c r="AD346" s="842"/>
      <c r="AF346" s="842"/>
      <c r="AJ346" s="763"/>
    </row>
    <row r="347" spans="1:36" ht="15.75" customHeight="1" x14ac:dyDescent="0.2">
      <c r="A347" s="850">
        <f t="shared" si="97"/>
        <v>0</v>
      </c>
      <c r="C347" s="1034"/>
      <c r="D347" s="99"/>
      <c r="E347" s="1102" t="str">
        <f>Prijsonderbouwing!B1189</f>
        <v>V3-1-A2</v>
      </c>
      <c r="F347" s="813" t="s">
        <v>1411</v>
      </c>
      <c r="G347" s="120"/>
      <c r="H347" s="120"/>
      <c r="I347" s="120"/>
      <c r="J347" s="123"/>
      <c r="K347" s="134"/>
      <c r="L347" s="27"/>
      <c r="M347" s="32" t="s">
        <v>73</v>
      </c>
      <c r="N347" s="1348">
        <f>N345*0.25</f>
        <v>9.703125</v>
      </c>
      <c r="O347" s="1389">
        <f>O345*25%</f>
        <v>11.27503125</v>
      </c>
      <c r="P347" s="1320">
        <f t="shared" si="98"/>
        <v>0</v>
      </c>
      <c r="Q347" s="1095"/>
      <c r="R347" s="45"/>
      <c r="S347" s="1046"/>
      <c r="T347" s="954"/>
      <c r="U347" s="954">
        <f t="shared" si="87"/>
        <v>0</v>
      </c>
      <c r="V347" s="953"/>
      <c r="W347" s="954"/>
      <c r="X347" s="952"/>
      <c r="Y347" s="952"/>
      <c r="Z347" s="965"/>
      <c r="AA347" s="964"/>
      <c r="AB347" s="840"/>
      <c r="AC347" s="841"/>
      <c r="AD347" s="842"/>
      <c r="AF347" s="842"/>
      <c r="AJ347" s="763"/>
    </row>
    <row r="348" spans="1:36" ht="15.75" customHeight="1" x14ac:dyDescent="0.2">
      <c r="A348" s="850">
        <f t="shared" si="97"/>
        <v>0</v>
      </c>
      <c r="C348" s="1034"/>
      <c r="D348" s="99"/>
      <c r="E348" s="1102" t="str">
        <f>Prijsonderbouwing!B1190</f>
        <v>V3-1-A3</v>
      </c>
      <c r="F348" s="813" t="s">
        <v>1412</v>
      </c>
      <c r="G348" s="120"/>
      <c r="H348" s="120"/>
      <c r="I348" s="120"/>
      <c r="J348" s="123"/>
      <c r="K348" s="134"/>
      <c r="L348" s="27"/>
      <c r="M348" s="32" t="s">
        <v>73</v>
      </c>
      <c r="N348" s="1348">
        <f>N345*0.2</f>
        <v>7.7625000000000002</v>
      </c>
      <c r="O348" s="1389">
        <f>O345*20%</f>
        <v>9.0200250000000004</v>
      </c>
      <c r="P348" s="1320">
        <f t="shared" si="98"/>
        <v>0</v>
      </c>
      <c r="Q348" s="1095"/>
      <c r="R348" s="45"/>
      <c r="S348" s="1046"/>
      <c r="T348" s="954"/>
      <c r="U348" s="954">
        <f t="shared" si="87"/>
        <v>0</v>
      </c>
      <c r="V348" s="953"/>
      <c r="W348" s="954"/>
      <c r="X348" s="952"/>
      <c r="Y348" s="952"/>
      <c r="Z348" s="965"/>
      <c r="AA348" s="964"/>
      <c r="AB348" s="840"/>
      <c r="AC348" s="841"/>
      <c r="AD348" s="842"/>
      <c r="AF348" s="842"/>
      <c r="AJ348" s="763"/>
    </row>
    <row r="349" spans="1:36" ht="15.75" customHeight="1" x14ac:dyDescent="0.2">
      <c r="A349" s="850">
        <f t="shared" si="97"/>
        <v>0</v>
      </c>
      <c r="C349" s="1034"/>
      <c r="D349" s="99"/>
      <c r="E349" s="1102" t="str">
        <f>Prijsonderbouwing!B1191</f>
        <v>V3-1-A4</v>
      </c>
      <c r="F349" s="813" t="s">
        <v>1413</v>
      </c>
      <c r="G349" s="120"/>
      <c r="H349" s="120"/>
      <c r="I349" s="120"/>
      <c r="J349" s="123"/>
      <c r="K349" s="134"/>
      <c r="L349" s="27"/>
      <c r="M349" s="32" t="s">
        <v>73</v>
      </c>
      <c r="N349" s="1348">
        <f>N345*0.3</f>
        <v>11.643749999999999</v>
      </c>
      <c r="O349" s="1389">
        <f>O345*30%</f>
        <v>13.530037499999999</v>
      </c>
      <c r="P349" s="1320">
        <f t="shared" si="98"/>
        <v>0</v>
      </c>
      <c r="Q349" s="1095"/>
      <c r="R349" s="45"/>
      <c r="S349" s="1046"/>
      <c r="T349" s="954"/>
      <c r="U349" s="954">
        <f t="shared" si="87"/>
        <v>0</v>
      </c>
      <c r="V349" s="953"/>
      <c r="W349" s="954"/>
      <c r="X349" s="952"/>
      <c r="Y349" s="952"/>
      <c r="Z349" s="965"/>
      <c r="AA349" s="964"/>
      <c r="AB349" s="840"/>
      <c r="AC349" s="841"/>
      <c r="AD349" s="842"/>
      <c r="AF349" s="842"/>
      <c r="AJ349" s="763"/>
    </row>
    <row r="350" spans="1:36" ht="15.75" customHeight="1" x14ac:dyDescent="0.2">
      <c r="A350" s="850">
        <f t="shared" ref="A350" si="99">IF(K350=0,0,1)</f>
        <v>0</v>
      </c>
      <c r="B350" s="5" t="s">
        <v>54</v>
      </c>
      <c r="C350" s="1034"/>
      <c r="D350" s="99"/>
      <c r="E350" s="1102" t="str">
        <f>Prijsonderbouwing!B1194</f>
        <v>V3-1-A6</v>
      </c>
      <c r="F350" s="813" t="str">
        <f>Prijsonderbouwing!D1194</f>
        <v>╚ PUR meer-/minderprijs per mm</v>
      </c>
      <c r="G350" s="689" t="str">
        <f>_xlfn.XLOOKUP(I350,Tabellen!$J$18:$J$24,Tabellen!$K$18:$K$24,"controleren")</f>
        <v>110 mm Rc 3.94 m².K/W</v>
      </c>
      <c r="H350" s="434"/>
      <c r="I350" s="697">
        <v>10</v>
      </c>
      <c r="J350" s="122" t="s">
        <v>77</v>
      </c>
      <c r="K350" s="134"/>
      <c r="L350" s="27"/>
      <c r="M350" s="32" t="str">
        <f>Prijsonderbouwing!F1194</f>
        <v>m²</v>
      </c>
      <c r="N350" s="1348">
        <f>Prijsonderbouwing!O1194*I350</f>
        <v>2.5874999999999999</v>
      </c>
      <c r="O350" s="1389">
        <f>Prijsonderbouwing!X1194*I350</f>
        <v>3.0066749999999995</v>
      </c>
      <c r="P350" s="1320">
        <f t="shared" si="98"/>
        <v>0</v>
      </c>
      <c r="Q350" s="1095"/>
      <c r="R350" s="45"/>
      <c r="S350" s="1046"/>
      <c r="T350" s="954"/>
      <c r="U350" s="1255">
        <f t="shared" si="87"/>
        <v>0</v>
      </c>
      <c r="V350" s="953"/>
      <c r="Y350" s="952"/>
      <c r="Z350" s="965"/>
      <c r="AA350" s="964"/>
      <c r="AB350" s="840"/>
      <c r="AC350" s="841"/>
      <c r="AD350" s="842"/>
      <c r="AF350" s="842"/>
      <c r="AJ350" s="763"/>
    </row>
    <row r="351" spans="1:36" ht="6" customHeight="1" x14ac:dyDescent="0.2">
      <c r="A351" s="850">
        <f>A344</f>
        <v>0</v>
      </c>
      <c r="B351" s="5" t="s">
        <v>54</v>
      </c>
      <c r="C351" s="1034"/>
      <c r="D351" s="99"/>
      <c r="E351" s="1125"/>
      <c r="F351" s="814"/>
      <c r="G351" s="133"/>
      <c r="H351" s="133"/>
      <c r="I351" s="133"/>
      <c r="J351" s="177"/>
      <c r="K351" s="143"/>
      <c r="L351" s="27"/>
      <c r="M351" s="32"/>
      <c r="N351" s="1348"/>
      <c r="O351" s="1389"/>
      <c r="P351" s="1320"/>
      <c r="Q351" s="1095"/>
      <c r="R351" s="45"/>
      <c r="S351" s="1046"/>
      <c r="T351" s="954"/>
      <c r="U351" s="1255"/>
      <c r="V351" s="953"/>
      <c r="Y351" s="952"/>
      <c r="Z351" s="965"/>
      <c r="AA351" s="964"/>
      <c r="AB351" s="840"/>
      <c r="AC351" s="841"/>
      <c r="AD351" s="842"/>
      <c r="AF351" s="842"/>
      <c r="AJ351" s="763"/>
    </row>
    <row r="352" spans="1:36" ht="15.75" customHeight="1" x14ac:dyDescent="0.2">
      <c r="A352" s="850">
        <f>IF(SUM(A353:A355)=0,0,1)</f>
        <v>0</v>
      </c>
      <c r="B352" s="5" t="s">
        <v>54</v>
      </c>
      <c r="C352" s="1034"/>
      <c r="D352" s="99"/>
      <c r="E352" s="1125" t="s">
        <v>1141</v>
      </c>
      <c r="F352" s="812" t="s">
        <v>1028</v>
      </c>
      <c r="G352" s="119"/>
      <c r="H352" s="116"/>
      <c r="I352" s="119"/>
      <c r="J352" s="529"/>
      <c r="K352" s="30"/>
      <c r="L352" s="8"/>
      <c r="M352" s="32"/>
      <c r="N352" s="1348"/>
      <c r="O352" s="1389"/>
      <c r="P352" s="1320"/>
      <c r="Q352" s="1095"/>
      <c r="R352" s="45"/>
      <c r="S352" s="1046"/>
      <c r="T352" s="954"/>
      <c r="U352" s="954"/>
      <c r="V352" s="953"/>
      <c r="W352" s="954"/>
      <c r="X352" s="952"/>
      <c r="Y352" s="951"/>
      <c r="Z352" s="965"/>
      <c r="AA352" s="964"/>
      <c r="AB352" s="840"/>
      <c r="AC352" s="841"/>
      <c r="AD352" s="842"/>
      <c r="AF352" s="842"/>
      <c r="AJ352" s="763"/>
    </row>
    <row r="353" spans="1:36" ht="15.75" customHeight="1" x14ac:dyDescent="0.2">
      <c r="A353" s="850">
        <f t="shared" ref="A353:A354" si="100">IF(K353=0,0,1)</f>
        <v>0</v>
      </c>
      <c r="B353" s="5" t="s">
        <v>54</v>
      </c>
      <c r="C353" s="1034"/>
      <c r="D353" s="99"/>
      <c r="E353" s="1102" t="str">
        <f>Prijsonderbouwing!B1200</f>
        <v>V3-1-B1</v>
      </c>
      <c r="F353" s="813" t="str">
        <f>Prijsonderbouwing!D1200</f>
        <v>Vloerisolatie isolatiefolie Rc vanaf 3.50 m².K/W  0 m² tot 35 m²</v>
      </c>
      <c r="G353" s="117"/>
      <c r="H353" s="117"/>
      <c r="I353" s="120"/>
      <c r="J353" s="123"/>
      <c r="K353" s="134"/>
      <c r="L353" s="27"/>
      <c r="M353" s="32" t="str">
        <f>Prijsonderbouwing!F1200</f>
        <v>m²</v>
      </c>
      <c r="N353" s="1406">
        <f>Prijsonderbouwing!O1200</f>
        <v>48.127499999999998</v>
      </c>
      <c r="O353" s="1407">
        <f>Prijsonderbouwing!X1200</f>
        <v>55.924154999999999</v>
      </c>
      <c r="P353" s="1320">
        <f t="shared" si="98"/>
        <v>0</v>
      </c>
      <c r="Q353" s="1095"/>
      <c r="R353" s="45"/>
      <c r="S353" s="1046"/>
      <c r="T353" s="954"/>
      <c r="U353" s="954">
        <f t="shared" si="87"/>
        <v>0</v>
      </c>
      <c r="V353" s="953"/>
      <c r="W353" s="954"/>
      <c r="X353" s="952"/>
      <c r="Y353" s="952"/>
      <c r="Z353" s="965"/>
      <c r="AA353" s="964"/>
      <c r="AB353" s="840"/>
      <c r="AC353" s="841"/>
      <c r="AD353" s="842"/>
      <c r="AF353" s="842"/>
      <c r="AJ353" s="763"/>
    </row>
    <row r="354" spans="1:36" ht="15.75" customHeight="1" x14ac:dyDescent="0.2">
      <c r="A354" s="850">
        <f t="shared" si="100"/>
        <v>0</v>
      </c>
      <c r="B354" s="5" t="s">
        <v>54</v>
      </c>
      <c r="C354" s="1034"/>
      <c r="D354" s="99"/>
      <c r="E354" s="1102" t="str">
        <f>Prijsonderbouwing!B1210</f>
        <v>V3-1-B2</v>
      </c>
      <c r="F354" s="813" t="str">
        <f>Prijsonderbouwing!D1210</f>
        <v>Vloerisolatie isolatiefolie Rc vanaf 3.50 m².K/W  vanaf 35 m²</v>
      </c>
      <c r="G354" s="117"/>
      <c r="H354" s="117"/>
      <c r="J354" s="123"/>
      <c r="K354" s="134"/>
      <c r="L354" s="27"/>
      <c r="M354" s="32" t="str">
        <f>Prijsonderbouwing!F1210</f>
        <v>m²</v>
      </c>
      <c r="N354" s="1406">
        <f>Prijsonderbouwing!O1210</f>
        <v>46.367999999999995</v>
      </c>
      <c r="O354" s="1407">
        <f>Prijsonderbouwing!X1210</f>
        <v>53.879615999999992</v>
      </c>
      <c r="P354" s="1320">
        <f t="shared" si="98"/>
        <v>0</v>
      </c>
      <c r="Q354" s="1095"/>
      <c r="R354" s="45"/>
      <c r="S354" s="1046"/>
      <c r="T354" s="954"/>
      <c r="U354" s="954">
        <f t="shared" si="87"/>
        <v>0</v>
      </c>
      <c r="V354" s="953"/>
      <c r="W354" s="954"/>
      <c r="X354" s="952"/>
      <c r="Y354" s="952"/>
      <c r="Z354" s="965"/>
      <c r="AA354" s="964"/>
      <c r="AB354" s="840"/>
      <c r="AC354" s="841"/>
      <c r="AD354" s="842"/>
      <c r="AF354" s="842"/>
      <c r="AJ354" s="763"/>
    </row>
    <row r="355" spans="1:36" ht="15.75" customHeight="1" x14ac:dyDescent="0.2">
      <c r="A355" s="850">
        <f>IF(K355=0,0,1)</f>
        <v>0</v>
      </c>
      <c r="B355" s="5" t="s">
        <v>54</v>
      </c>
      <c r="C355" s="1034"/>
      <c r="D355" s="99"/>
      <c r="E355" s="1102" t="str">
        <f>Prijsonderbouwing!B1220</f>
        <v>V3-1-B3</v>
      </c>
      <c r="F355" s="813" t="str">
        <f>Prijsonderbouwing!D1220</f>
        <v>Toeslag isolatiefolie uitvoering in biobased</v>
      </c>
      <c r="G355" s="117"/>
      <c r="H355" s="117"/>
      <c r="I355" s="117"/>
      <c r="J355" s="123"/>
      <c r="K355" s="134"/>
      <c r="L355" s="27"/>
      <c r="M355" s="32" t="str">
        <f>Prijsonderbouwing!F1220</f>
        <v>m²</v>
      </c>
      <c r="N355" s="1348">
        <f>Prijsonderbouwing!O1220</f>
        <v>4.4504999999999999</v>
      </c>
      <c r="O355" s="1389">
        <f>Prijsonderbouwing!X1220</f>
        <v>5.171481</v>
      </c>
      <c r="P355" s="1320">
        <f t="shared" si="98"/>
        <v>0</v>
      </c>
      <c r="Q355" s="1095"/>
      <c r="R355" s="45"/>
      <c r="S355" s="1046"/>
      <c r="T355" s="954"/>
      <c r="U355" s="954">
        <f t="shared" si="87"/>
        <v>0</v>
      </c>
      <c r="V355" s="953"/>
      <c r="W355" s="954"/>
      <c r="X355" s="952"/>
      <c r="Y355" s="952"/>
      <c r="Z355" s="965"/>
      <c r="AA355" s="964"/>
      <c r="AB355" s="840"/>
      <c r="AC355" s="841"/>
      <c r="AD355" s="842"/>
      <c r="AF355" s="842"/>
      <c r="AJ355" s="763"/>
    </row>
    <row r="356" spans="1:36" ht="6" customHeight="1" x14ac:dyDescent="0.2">
      <c r="A356" s="850">
        <f>A352</f>
        <v>0</v>
      </c>
      <c r="B356" s="5" t="s">
        <v>54</v>
      </c>
      <c r="C356" s="1034"/>
      <c r="D356" s="99"/>
      <c r="E356" s="1125"/>
      <c r="F356" s="814"/>
      <c r="G356" s="133"/>
      <c r="H356" s="133"/>
      <c r="K356" s="143"/>
      <c r="L356" s="27"/>
      <c r="M356" s="32"/>
      <c r="N356" s="1404"/>
      <c r="O356" s="1389"/>
      <c r="P356" s="1320"/>
      <c r="Q356" s="1095"/>
      <c r="R356" s="45"/>
      <c r="S356" s="1046"/>
      <c r="T356" s="954"/>
      <c r="U356" s="954"/>
      <c r="V356" s="953"/>
      <c r="W356" s="954"/>
      <c r="X356" s="952"/>
      <c r="Y356" s="952"/>
      <c r="Z356" s="965"/>
      <c r="AA356" s="964"/>
      <c r="AB356" s="840"/>
      <c r="AC356" s="841"/>
      <c r="AD356" s="842"/>
      <c r="AF356" s="842"/>
      <c r="AJ356" s="763"/>
    </row>
    <row r="357" spans="1:36" ht="15.75" customHeight="1" x14ac:dyDescent="0.2">
      <c r="A357" s="850">
        <f>IF(SUM(A358:A359)=0,0,1)</f>
        <v>0</v>
      </c>
      <c r="B357" s="5" t="s">
        <v>54</v>
      </c>
      <c r="C357" s="1034"/>
      <c r="D357" s="99"/>
      <c r="E357" s="1125" t="s">
        <v>1142</v>
      </c>
      <c r="F357" s="812" t="s">
        <v>1030</v>
      </c>
      <c r="G357" s="119"/>
      <c r="H357" s="119"/>
      <c r="I357" s="119"/>
      <c r="J357" s="119"/>
      <c r="K357" s="30"/>
      <c r="L357" s="8"/>
      <c r="M357" s="32"/>
      <c r="N357" s="1348"/>
      <c r="O357" s="1389"/>
      <c r="P357" s="1320"/>
      <c r="Q357" s="1095"/>
      <c r="R357" s="45"/>
      <c r="S357" s="1046"/>
      <c r="T357" s="954"/>
      <c r="U357" s="954"/>
      <c r="V357" s="953"/>
      <c r="W357" s="954"/>
      <c r="X357" s="952"/>
      <c r="Y357" s="951"/>
      <c r="Z357" s="965"/>
      <c r="AA357" s="964"/>
      <c r="AB357" s="840"/>
      <c r="AC357" s="841"/>
      <c r="AD357" s="842"/>
      <c r="AF357" s="842"/>
      <c r="AJ357" s="763"/>
    </row>
    <row r="358" spans="1:36" ht="15.5" customHeight="1" x14ac:dyDescent="0.2">
      <c r="A358" s="850">
        <f>IF(K358=0,0,1)</f>
        <v>0</v>
      </c>
      <c r="B358" s="5" t="s">
        <v>54</v>
      </c>
      <c r="C358" s="1034"/>
      <c r="D358" s="99"/>
      <c r="E358" s="1102" t="str">
        <f>Prijsonderbouwing!B1225</f>
        <v>V3-1-C1</v>
      </c>
      <c r="F358" s="813" t="str">
        <f>Prijsonderbouwing!D1225</f>
        <v>Vloerisolatie EPS-isolatie 130mm Rc 3.70  m².K/W</v>
      </c>
      <c r="G358" s="151"/>
      <c r="H358" s="117"/>
      <c r="I358" s="120"/>
      <c r="J358" s="123"/>
      <c r="K358" s="134"/>
      <c r="L358" s="27"/>
      <c r="M358" s="32" t="str">
        <f>Prijsonderbouwing!F1225</f>
        <v>m²</v>
      </c>
      <c r="N358" s="1348">
        <f>Prijsonderbouwing!O1225</f>
        <v>27.944999999999997</v>
      </c>
      <c r="O358" s="1389">
        <f>Prijsonderbouwing!X1225</f>
        <v>32.472089999999994</v>
      </c>
      <c r="P358" s="1320">
        <f>O358*K358</f>
        <v>0</v>
      </c>
      <c r="Q358" s="1095"/>
      <c r="R358" s="45"/>
      <c r="S358" s="1046"/>
      <c r="T358" s="954"/>
      <c r="U358" s="954">
        <f t="shared" si="87"/>
        <v>0</v>
      </c>
      <c r="V358" s="953"/>
      <c r="W358" s="954"/>
      <c r="X358" s="952"/>
      <c r="Y358" s="972"/>
      <c r="Z358" s="965"/>
      <c r="AA358" s="964"/>
      <c r="AB358" s="840"/>
      <c r="AC358" s="841"/>
      <c r="AD358" s="842"/>
      <c r="AF358" s="842"/>
      <c r="AJ358" s="763"/>
    </row>
    <row r="359" spans="1:36" ht="15.5" customHeight="1" x14ac:dyDescent="0.2">
      <c r="A359" s="850">
        <f>IF(K359=0,0,1)</f>
        <v>0</v>
      </c>
      <c r="B359" s="5" t="s">
        <v>54</v>
      </c>
      <c r="C359" s="1034"/>
      <c r="D359" s="99"/>
      <c r="E359" s="1102" t="str">
        <f>Prijsonderbouwing!B1231</f>
        <v>V3-1-C2</v>
      </c>
      <c r="F359" s="813" t="str">
        <f>Prijsonderbouwing!D1231</f>
        <v>╚ EPS meer-/minderprijs per mm</v>
      </c>
      <c r="G359" s="689" t="str">
        <f>_xlfn.XLOOKUP(I359,Tabellen!$F$46:$F$52,Tabellen!$G$46:$G$52,"controleren")</f>
        <v>140 mm Rc 3.90 m².K/W</v>
      </c>
      <c r="H359" s="434"/>
      <c r="I359" s="697">
        <v>10</v>
      </c>
      <c r="J359" s="122" t="s">
        <v>77</v>
      </c>
      <c r="K359" s="134"/>
      <c r="L359" s="27"/>
      <c r="M359" s="32" t="str">
        <f>Prijsonderbouwing!F1231</f>
        <v>m²</v>
      </c>
      <c r="N359" s="1348">
        <f>Prijsonderbouwing!O1231*I359</f>
        <v>1.242</v>
      </c>
      <c r="O359" s="1389">
        <f>Prijsonderbouwing!X1231*I359</f>
        <v>1.4432039999999999</v>
      </c>
      <c r="P359" s="1320">
        <f>O359*K359</f>
        <v>0</v>
      </c>
      <c r="Q359" s="1095"/>
      <c r="R359" s="45"/>
      <c r="S359" s="1046"/>
      <c r="T359" s="954"/>
      <c r="U359" s="954">
        <f t="shared" si="87"/>
        <v>0</v>
      </c>
      <c r="V359" s="953"/>
      <c r="W359" s="954"/>
      <c r="X359" s="952"/>
      <c r="Y359" s="952"/>
      <c r="Z359" s="965"/>
      <c r="AA359" s="964"/>
      <c r="AB359" s="840"/>
      <c r="AC359" s="841"/>
      <c r="AD359" s="842"/>
      <c r="AF359" s="842"/>
      <c r="AJ359" s="763"/>
    </row>
    <row r="360" spans="1:36" ht="6" customHeight="1" x14ac:dyDescent="0.2">
      <c r="A360" s="850">
        <f>A357</f>
        <v>0</v>
      </c>
      <c r="C360" s="1034"/>
      <c r="D360" s="99"/>
      <c r="E360" s="1125"/>
      <c r="F360" s="814"/>
      <c r="G360" s="133"/>
      <c r="H360" s="133"/>
      <c r="I360" s="133"/>
      <c r="J360" s="177"/>
      <c r="K360" s="143"/>
      <c r="L360" s="27"/>
      <c r="M360" s="32"/>
      <c r="N360" s="1404"/>
      <c r="O360" s="1405"/>
      <c r="P360" s="1320"/>
      <c r="Q360" s="1095"/>
      <c r="R360" s="45"/>
      <c r="S360" s="1046"/>
      <c r="T360" s="954"/>
      <c r="U360" s="954"/>
      <c r="V360" s="953"/>
      <c r="W360" s="954"/>
      <c r="X360" s="952"/>
      <c r="Y360" s="952"/>
      <c r="Z360" s="965"/>
      <c r="AA360" s="964"/>
      <c r="AB360" s="840"/>
      <c r="AC360" s="841"/>
      <c r="AD360" s="842"/>
      <c r="AF360" s="842"/>
      <c r="AJ360" s="763"/>
    </row>
    <row r="361" spans="1:36" ht="13.5" x14ac:dyDescent="0.2">
      <c r="A361" s="850">
        <f t="shared" ref="A361:A375" si="101">IF(K361=0,0,1)</f>
        <v>0</v>
      </c>
      <c r="B361" s="5" t="s">
        <v>54</v>
      </c>
      <c r="C361" s="1034"/>
      <c r="D361" s="99"/>
      <c r="E361" s="1102" t="str">
        <f>Prijsonderbouwing!B2582</f>
        <v>V3-1-D1</v>
      </c>
      <c r="F361" s="821" t="s">
        <v>1848</v>
      </c>
      <c r="G361" s="174"/>
      <c r="I361" s="436"/>
      <c r="J361" s="389"/>
      <c r="K361" s="32"/>
      <c r="L361" s="32"/>
      <c r="M361" s="32"/>
      <c r="N361" s="1348"/>
      <c r="O361" s="1389"/>
      <c r="P361" s="1320"/>
      <c r="Q361" s="1095"/>
      <c r="R361" s="45"/>
      <c r="S361" s="1046"/>
      <c r="T361" s="954"/>
      <c r="U361" s="954"/>
      <c r="V361" s="953"/>
      <c r="W361" s="954"/>
      <c r="X361" s="952"/>
      <c r="Y361" s="972"/>
      <c r="Z361" s="965"/>
      <c r="AA361" s="964"/>
      <c r="AB361" s="840"/>
      <c r="AC361" s="841"/>
      <c r="AD361" s="842"/>
      <c r="AF361" s="842"/>
      <c r="AJ361" s="763"/>
    </row>
    <row r="362" spans="1:36" ht="13.5" x14ac:dyDescent="0.2">
      <c r="A362" s="850">
        <f t="shared" si="101"/>
        <v>0</v>
      </c>
      <c r="B362" s="5" t="s">
        <v>54</v>
      </c>
      <c r="C362" s="1034"/>
      <c r="D362" s="99"/>
      <c r="E362" s="1102" t="str">
        <f>Prijsonderbouwing!B2587</f>
        <v>V3-1-D2</v>
      </c>
      <c r="F362" s="916" t="s">
        <v>1848</v>
      </c>
      <c r="G362" s="151"/>
      <c r="H362" s="117"/>
      <c r="I362" s="120"/>
      <c r="J362" s="123"/>
      <c r="K362" s="32"/>
      <c r="L362" s="32"/>
      <c r="M362" s="32"/>
      <c r="N362" s="1348"/>
      <c r="O362" s="1389"/>
      <c r="P362" s="1320"/>
      <c r="Q362" s="1095"/>
      <c r="R362" s="45"/>
      <c r="S362" s="1046"/>
      <c r="T362" s="954"/>
      <c r="U362" s="954"/>
      <c r="V362" s="953"/>
      <c r="W362" s="954"/>
      <c r="X362" s="952"/>
      <c r="Y362" s="972"/>
      <c r="Z362" s="965"/>
      <c r="AA362" s="964"/>
      <c r="AB362" s="840"/>
      <c r="AC362" s="841"/>
      <c r="AD362" s="842"/>
      <c r="AF362" s="842"/>
      <c r="AJ362" s="763"/>
    </row>
    <row r="363" spans="1:36" ht="6" customHeight="1" x14ac:dyDescent="0.2">
      <c r="A363" s="850">
        <f t="shared" si="101"/>
        <v>0</v>
      </c>
      <c r="B363" s="5" t="s">
        <v>54</v>
      </c>
      <c r="C363" s="1034"/>
      <c r="D363" s="99"/>
      <c r="E363" s="1125"/>
      <c r="F363" s="947"/>
      <c r="G363" s="133"/>
      <c r="H363" s="133"/>
      <c r="I363" s="133"/>
      <c r="J363" s="177"/>
      <c r="K363" s="32"/>
      <c r="L363" s="32"/>
      <c r="M363" s="32"/>
      <c r="N363" s="1404"/>
      <c r="O363" s="1405"/>
      <c r="P363" s="1320"/>
      <c r="Q363" s="1095"/>
      <c r="R363" s="45"/>
      <c r="S363" s="1046"/>
      <c r="T363" s="954"/>
      <c r="U363" s="954"/>
      <c r="V363" s="953"/>
      <c r="W363" s="954"/>
      <c r="X363" s="952"/>
      <c r="Y363" s="952"/>
      <c r="Z363" s="965"/>
      <c r="AA363" s="964"/>
      <c r="AB363" s="840"/>
      <c r="AC363" s="841"/>
      <c r="AD363" s="842"/>
      <c r="AF363" s="842"/>
      <c r="AJ363" s="763"/>
    </row>
    <row r="364" spans="1:36" ht="15.5" customHeight="1" x14ac:dyDescent="0.2">
      <c r="A364" s="850">
        <f t="shared" si="101"/>
        <v>0</v>
      </c>
      <c r="B364" s="5" t="s">
        <v>54</v>
      </c>
      <c r="C364" s="1034"/>
      <c r="D364" s="99"/>
      <c r="E364" s="1102" t="str">
        <f>Prijsonderbouwing!B2592</f>
        <v>V3-1-E1</v>
      </c>
      <c r="F364" s="821" t="s">
        <v>1848</v>
      </c>
      <c r="G364" s="1269"/>
      <c r="H364" s="116"/>
      <c r="I364" s="119"/>
      <c r="J364" s="173"/>
      <c r="K364" s="32"/>
      <c r="L364" s="32"/>
      <c r="M364" s="32"/>
      <c r="N364" s="1348"/>
      <c r="O364" s="1389"/>
      <c r="P364" s="1320"/>
      <c r="Q364" s="1095"/>
      <c r="R364" s="45"/>
      <c r="S364" s="1046"/>
      <c r="T364" s="954"/>
      <c r="U364" s="954"/>
      <c r="V364" s="953"/>
      <c r="W364" s="954"/>
      <c r="X364" s="952"/>
      <c r="Y364" s="972"/>
      <c r="Z364" s="965"/>
      <c r="AA364" s="964"/>
      <c r="AB364" s="840"/>
      <c r="AC364" s="841"/>
      <c r="AD364" s="842"/>
      <c r="AF364" s="842"/>
      <c r="AJ364" s="763"/>
    </row>
    <row r="365" spans="1:36" ht="15.5" customHeight="1" x14ac:dyDescent="0.2">
      <c r="A365" s="850">
        <f t="shared" si="101"/>
        <v>0</v>
      </c>
      <c r="B365" s="5" t="s">
        <v>54</v>
      </c>
      <c r="C365" s="1034"/>
      <c r="D365" s="99"/>
      <c r="E365" s="1102" t="str">
        <f>Prijsonderbouwing!B2604</f>
        <v>V3-1-E2</v>
      </c>
      <c r="F365" s="916" t="s">
        <v>1848</v>
      </c>
      <c r="G365" s="151"/>
      <c r="H365" s="117"/>
      <c r="I365" s="120"/>
      <c r="J365" s="123"/>
      <c r="K365" s="32"/>
      <c r="L365" s="32"/>
      <c r="M365" s="32"/>
      <c r="N365" s="1348"/>
      <c r="O365" s="1389"/>
      <c r="P365" s="1320"/>
      <c r="Q365" s="1095"/>
      <c r="R365" s="45"/>
      <c r="S365" s="1046"/>
      <c r="T365" s="954"/>
      <c r="U365" s="954"/>
      <c r="V365" s="953"/>
      <c r="W365" s="954"/>
      <c r="X365" s="952"/>
      <c r="Y365" s="952"/>
      <c r="Z365" s="965"/>
      <c r="AA365" s="964"/>
      <c r="AB365" s="840"/>
      <c r="AC365" s="841"/>
      <c r="AD365" s="842"/>
      <c r="AF365" s="842"/>
      <c r="AJ365" s="763"/>
    </row>
    <row r="366" spans="1:36" ht="6" customHeight="1" x14ac:dyDescent="0.2">
      <c r="A366" s="850">
        <f t="shared" si="101"/>
        <v>0</v>
      </c>
      <c r="B366" s="5" t="s">
        <v>54</v>
      </c>
      <c r="C366" s="1034"/>
      <c r="D366" s="99"/>
      <c r="E366" s="1125"/>
      <c r="F366" s="814"/>
      <c r="G366" s="133"/>
      <c r="H366" s="133"/>
      <c r="I366" s="133"/>
      <c r="J366" s="177"/>
      <c r="K366" s="32"/>
      <c r="L366" s="32"/>
      <c r="M366" s="32"/>
      <c r="N366" s="1404"/>
      <c r="O366" s="1405"/>
      <c r="P366" s="1320"/>
      <c r="Q366" s="1095"/>
      <c r="R366" s="45"/>
      <c r="S366" s="1046"/>
      <c r="T366" s="954"/>
      <c r="U366" s="954"/>
      <c r="V366" s="953"/>
      <c r="W366" s="954"/>
      <c r="X366" s="952"/>
      <c r="Y366" s="952"/>
      <c r="Z366" s="965"/>
      <c r="AA366" s="964"/>
      <c r="AB366" s="840"/>
      <c r="AC366" s="841"/>
      <c r="AD366" s="842"/>
      <c r="AF366" s="842"/>
      <c r="AJ366" s="763"/>
    </row>
    <row r="367" spans="1:36" ht="15.75" customHeight="1" x14ac:dyDescent="0.2">
      <c r="A367" s="850">
        <f>IF(SUM(A371:A380)=0,0,1)</f>
        <v>0</v>
      </c>
      <c r="B367" s="5" t="s">
        <v>54</v>
      </c>
      <c r="C367" s="1034"/>
      <c r="D367" s="99"/>
      <c r="E367" s="1125" t="str">
        <f>Prijsonderbouwing!B1237</f>
        <v>V3-1-X</v>
      </c>
      <c r="F367" s="812" t="str">
        <f>Prijsonderbouwing!D1237</f>
        <v>Bijkomende kosten:</v>
      </c>
      <c r="G367" s="116"/>
      <c r="H367" s="116"/>
      <c r="I367" s="116"/>
      <c r="J367" s="173"/>
      <c r="K367" s="143"/>
      <c r="L367" s="27"/>
      <c r="M367" s="32"/>
      <c r="N367" s="1348"/>
      <c r="O367" s="1389"/>
      <c r="P367" s="1320"/>
      <c r="Q367" s="1095"/>
      <c r="R367" s="45"/>
      <c r="S367" s="1046"/>
      <c r="T367" s="954"/>
      <c r="U367" s="1255"/>
      <c r="V367" s="953"/>
      <c r="Y367" s="952"/>
      <c r="Z367" s="965"/>
      <c r="AA367" s="964"/>
      <c r="AB367" s="840"/>
      <c r="AC367" s="841"/>
      <c r="AD367" s="842"/>
      <c r="AF367" s="842"/>
      <c r="AJ367" s="763"/>
    </row>
    <row r="368" spans="1:36" ht="15.75" customHeight="1" x14ac:dyDescent="0.2">
      <c r="A368" s="850">
        <f>IF(K368=0,0,1)</f>
        <v>0</v>
      </c>
      <c r="C368" s="1034"/>
      <c r="D368" s="99"/>
      <c r="E368" s="1102" t="str">
        <f>Prijsonderbouwing!B1239</f>
        <v>V3-1-X1</v>
      </c>
      <c r="F368" s="813" t="str">
        <f>Prijsonderbouwing!D1239</f>
        <v>Minimum Tarief (van toepassing indien totaal spuit en/of inblaas isoleren lager is dan € 1365)</v>
      </c>
      <c r="G368" s="120"/>
      <c r="H368" s="120"/>
      <c r="I368" s="120"/>
      <c r="J368" s="152"/>
      <c r="K368" s="134"/>
      <c r="L368" s="27"/>
      <c r="M368" s="32" t="str">
        <f>Prijsonderbouwing!F1239</f>
        <v>won</v>
      </c>
      <c r="N368" s="1348">
        <f>Prijsonderbouwing!O1239</f>
        <v>1412.7749999999999</v>
      </c>
      <c r="O368" s="1389">
        <f>Prijsonderbouwing!X1239</f>
        <v>1641.6445499999998</v>
      </c>
      <c r="P368" s="1320">
        <f>O368*K368</f>
        <v>0</v>
      </c>
      <c r="Q368" s="1095"/>
      <c r="R368" s="45"/>
      <c r="S368" s="1046"/>
      <c r="T368" s="954"/>
      <c r="U368" s="954">
        <f t="shared" si="87"/>
        <v>0</v>
      </c>
      <c r="V368" s="953"/>
      <c r="W368" s="954"/>
      <c r="X368" s="952"/>
      <c r="Y368" s="952"/>
      <c r="Z368" s="965"/>
      <c r="AA368" s="964"/>
      <c r="AB368" s="840"/>
      <c r="AC368" s="841"/>
      <c r="AD368" s="842"/>
      <c r="AF368" s="842"/>
      <c r="AJ368" s="763"/>
    </row>
    <row r="369" spans="1:38" ht="15.75" customHeight="1" x14ac:dyDescent="0.2">
      <c r="A369" s="850">
        <f>IF(K369=0,0,1)</f>
        <v>0</v>
      </c>
      <c r="C369" s="1034"/>
      <c r="D369" s="99"/>
      <c r="E369" s="1102" t="str">
        <f>Prijsonderbouwing!B1241</f>
        <v>V3-1-X2</v>
      </c>
      <c r="F369" s="813" t="str">
        <f>Prijsonderbouwing!D1241</f>
        <v>Minimum Tarief timmerwerkzaamheden</v>
      </c>
      <c r="G369" s="120"/>
      <c r="H369" s="120"/>
      <c r="I369" s="120"/>
      <c r="J369" s="152"/>
      <c r="K369" s="134"/>
      <c r="L369" s="27"/>
      <c r="M369" s="32" t="str">
        <f>Prijsonderbouwing!F1241</f>
        <v>won</v>
      </c>
      <c r="N369" s="1348">
        <f>Prijsonderbouwing!O1241</f>
        <v>362.25</v>
      </c>
      <c r="O369" s="1389">
        <f>Prijsonderbouwing!X1241</f>
        <v>420.93450000000001</v>
      </c>
      <c r="P369" s="1320">
        <f t="shared" si="98"/>
        <v>0</v>
      </c>
      <c r="Q369" s="1095"/>
      <c r="R369" s="45"/>
      <c r="S369" s="1046"/>
      <c r="T369" s="954"/>
      <c r="U369" s="954">
        <f t="shared" si="87"/>
        <v>0</v>
      </c>
      <c r="V369" s="953"/>
      <c r="W369" s="954"/>
      <c r="X369" s="952"/>
      <c r="Y369" s="952"/>
      <c r="Z369" s="965"/>
      <c r="AA369" s="964"/>
      <c r="AB369" s="840"/>
      <c r="AC369" s="841"/>
      <c r="AD369" s="842"/>
      <c r="AF369" s="842"/>
      <c r="AJ369" s="763"/>
    </row>
    <row r="370" spans="1:38" ht="15.75" customHeight="1" x14ac:dyDescent="0.2">
      <c r="A370" s="850">
        <f>IF(K370=0,0,1)</f>
        <v>0</v>
      </c>
      <c r="C370" s="1034"/>
      <c r="D370" s="99"/>
      <c r="E370" s="1102" t="str">
        <f>Prijsonderbouwing!B1243</f>
        <v>V3-1-X3</v>
      </c>
      <c r="F370" s="813" t="str">
        <f>Prijsonderbouwing!D1243</f>
        <v>Opname voor begin werkzaamheden</v>
      </c>
      <c r="G370" s="120"/>
      <c r="H370" s="120"/>
      <c r="I370" s="120"/>
      <c r="J370" s="152"/>
      <c r="K370" s="134"/>
      <c r="L370" s="27"/>
      <c r="M370" s="32" t="str">
        <f>Prijsonderbouwing!F1243</f>
        <v>won</v>
      </c>
      <c r="N370" s="1348">
        <f>Prijsonderbouwing!O1243</f>
        <v>77.625</v>
      </c>
      <c r="O370" s="1389">
        <f>Prijsonderbouwing!X1243</f>
        <v>90.200249999999997</v>
      </c>
      <c r="P370" s="1320">
        <f>O370*K370</f>
        <v>0</v>
      </c>
      <c r="Q370" s="1095"/>
      <c r="R370" s="45"/>
      <c r="S370" s="1046"/>
      <c r="T370" s="954"/>
      <c r="U370" s="954">
        <f t="shared" si="87"/>
        <v>0</v>
      </c>
      <c r="V370" s="953"/>
      <c r="W370" s="954"/>
      <c r="X370" s="952"/>
      <c r="Y370" s="952"/>
      <c r="Z370" s="965"/>
      <c r="AA370" s="964"/>
      <c r="AB370" s="840"/>
      <c r="AC370" s="841"/>
      <c r="AD370" s="842"/>
      <c r="AF370" s="842"/>
      <c r="AJ370" s="763"/>
    </row>
    <row r="371" spans="1:38" ht="15.75" customHeight="1" x14ac:dyDescent="0.2">
      <c r="A371" s="850">
        <f t="shared" si="101"/>
        <v>0</v>
      </c>
      <c r="B371" s="5" t="s">
        <v>54</v>
      </c>
      <c r="C371" s="1034"/>
      <c r="D371" s="99"/>
      <c r="E371" s="1102" t="str">
        <f>Prijsonderbouwing!B1245</f>
        <v>V3-1-X4</v>
      </c>
      <c r="F371" s="813" t="str">
        <f>Prijsonderbouwing!D1245</f>
        <v xml:space="preserve">Ventilatiekokers min. 1 st/12m² BVO  incl. boorwerk </v>
      </c>
      <c r="G371" s="120"/>
      <c r="H371" s="120"/>
      <c r="I371" s="120"/>
      <c r="J371" s="152"/>
      <c r="K371" s="134"/>
      <c r="L371" s="27"/>
      <c r="M371" s="32" t="str">
        <f>Prijsonderbouwing!F1245</f>
        <v>st</v>
      </c>
      <c r="N371" s="1348">
        <f>Prijsonderbouwing!O1245</f>
        <v>33.637499999999996</v>
      </c>
      <c r="O371" s="1389">
        <f>Prijsonderbouwing!X1245</f>
        <v>39.086774999999996</v>
      </c>
      <c r="P371" s="1320">
        <f t="shared" si="98"/>
        <v>0</v>
      </c>
      <c r="Q371" s="1095"/>
      <c r="R371" s="45"/>
      <c r="S371" s="1046"/>
      <c r="T371" s="954"/>
      <c r="U371" s="954">
        <f t="shared" si="87"/>
        <v>0</v>
      </c>
      <c r="V371" s="953"/>
      <c r="W371" s="954"/>
      <c r="X371" s="952"/>
      <c r="Y371" s="952"/>
      <c r="Z371" s="965"/>
      <c r="AA371" s="964"/>
      <c r="AB371" s="840"/>
      <c r="AC371" s="841"/>
      <c r="AD371" s="842"/>
      <c r="AF371" s="842"/>
      <c r="AJ371" s="763"/>
    </row>
    <row r="372" spans="1:38" ht="15.75" customHeight="1" x14ac:dyDescent="0.2">
      <c r="A372" s="850">
        <f t="shared" ref="A372:A373" si="102">IF(K372=0,0,1)</f>
        <v>0</v>
      </c>
      <c r="B372" s="5" t="s">
        <v>54</v>
      </c>
      <c r="C372" s="1034"/>
      <c r="D372" s="99"/>
      <c r="E372" s="1102" t="str">
        <f>Prijsonderbouwing!B1247</f>
        <v>V3-1-X5</v>
      </c>
      <c r="F372" s="813" t="str">
        <f>Prijsonderbouwing!D1247</f>
        <v>Koekoekrooster incl. boorwerk</v>
      </c>
      <c r="G372" s="120"/>
      <c r="H372" s="120"/>
      <c r="I372" s="120"/>
      <c r="J372" s="152"/>
      <c r="K372" s="134"/>
      <c r="L372" s="27"/>
      <c r="M372" s="32" t="str">
        <f>Prijsonderbouwing!F1247</f>
        <v>st</v>
      </c>
      <c r="N372" s="1348">
        <f>Prijsonderbouwing!O1247</f>
        <v>113.85</v>
      </c>
      <c r="O372" s="1389">
        <f>Prijsonderbouwing!X1247</f>
        <v>132.2937</v>
      </c>
      <c r="P372" s="1320">
        <f>O372*K372</f>
        <v>0</v>
      </c>
      <c r="Q372" s="1095"/>
      <c r="R372" s="45"/>
      <c r="S372" s="1046"/>
      <c r="T372" s="954"/>
      <c r="U372" s="954">
        <f t="shared" ref="U372:U436" si="103">K372*N372</f>
        <v>0</v>
      </c>
      <c r="V372" s="953"/>
      <c r="W372" s="954"/>
      <c r="X372" s="952"/>
      <c r="Y372" s="952"/>
      <c r="Z372" s="965"/>
      <c r="AA372" s="964"/>
      <c r="AB372" s="840"/>
      <c r="AC372" s="841"/>
      <c r="AD372" s="842"/>
      <c r="AF372" s="842"/>
      <c r="AJ372" s="763"/>
    </row>
    <row r="373" spans="1:38" ht="15.75" customHeight="1" x14ac:dyDescent="0.2">
      <c r="A373" s="850">
        <f t="shared" si="102"/>
        <v>0</v>
      </c>
      <c r="B373" s="5" t="s">
        <v>54</v>
      </c>
      <c r="C373" s="1034"/>
      <c r="D373" s="99"/>
      <c r="E373" s="1102" t="str">
        <f>Prijsonderbouwing!B1249</f>
        <v>V3-1-X6</v>
      </c>
      <c r="F373" s="813" t="str">
        <f>Prijsonderbouwing!D1249</f>
        <v>Standaard geïsoleerd vloerluik</v>
      </c>
      <c r="G373" s="120"/>
      <c r="H373" s="120"/>
      <c r="I373" s="120"/>
      <c r="J373" s="152"/>
      <c r="K373" s="134"/>
      <c r="L373" s="27"/>
      <c r="M373" s="32" t="str">
        <f>Prijsonderbouwing!F1249</f>
        <v>st</v>
      </c>
      <c r="N373" s="1348">
        <f>Prijsonderbouwing!O1249</f>
        <v>103.49999999999999</v>
      </c>
      <c r="O373" s="1389">
        <f>Prijsonderbouwing!X1249</f>
        <v>120.26699999999998</v>
      </c>
      <c r="P373" s="1320">
        <f t="shared" si="98"/>
        <v>0</v>
      </c>
      <c r="Q373" s="1095"/>
      <c r="R373" s="45"/>
      <c r="S373" s="1046"/>
      <c r="T373" s="954"/>
      <c r="U373" s="954">
        <f t="shared" si="103"/>
        <v>0</v>
      </c>
      <c r="V373" s="953"/>
      <c r="W373" s="954"/>
      <c r="X373" s="952"/>
      <c r="Y373" s="952"/>
      <c r="Z373" s="965"/>
      <c r="AA373" s="964"/>
      <c r="AB373" s="840"/>
      <c r="AC373" s="841"/>
      <c r="AD373" s="842"/>
      <c r="AF373" s="842"/>
      <c r="AJ373" s="763"/>
    </row>
    <row r="374" spans="1:38" ht="15.75" customHeight="1" x14ac:dyDescent="0.2">
      <c r="A374" s="850">
        <f t="shared" si="101"/>
        <v>0</v>
      </c>
      <c r="B374" s="5" t="s">
        <v>54</v>
      </c>
      <c r="C374" s="1034"/>
      <c r="D374" s="99"/>
      <c r="E374" s="1102" t="str">
        <f>Prijsonderbouwing!B1251</f>
        <v>V3-1-X7</v>
      </c>
      <c r="F374" s="813" t="str">
        <f>Prijsonderbouwing!D1251</f>
        <v>Hakken gat in kruipruimte</v>
      </c>
      <c r="G374" s="120"/>
      <c r="H374" s="120"/>
      <c r="I374" s="120"/>
      <c r="J374" s="152"/>
      <c r="K374" s="134"/>
      <c r="L374" s="27"/>
      <c r="M374" s="32" t="str">
        <f>Prijsonderbouwing!F1251</f>
        <v>st</v>
      </c>
      <c r="N374" s="1348">
        <f>Prijsonderbouwing!O1251</f>
        <v>181.125</v>
      </c>
      <c r="O374" s="1389">
        <f>Prijsonderbouwing!X1251</f>
        <v>210.46725000000001</v>
      </c>
      <c r="P374" s="1320">
        <f>O374*K374</f>
        <v>0</v>
      </c>
      <c r="Q374" s="1095"/>
      <c r="R374" s="45"/>
      <c r="S374" s="1046"/>
      <c r="T374" s="954"/>
      <c r="U374" s="954">
        <f t="shared" si="103"/>
        <v>0</v>
      </c>
      <c r="V374" s="953"/>
      <c r="W374" s="954"/>
      <c r="X374" s="952"/>
      <c r="Y374" s="952"/>
      <c r="Z374" s="965"/>
      <c r="AA374" s="964"/>
      <c r="AB374" s="840"/>
      <c r="AC374" s="841"/>
      <c r="AD374" s="842"/>
      <c r="AF374" s="842"/>
      <c r="AJ374" s="763"/>
    </row>
    <row r="375" spans="1:38" ht="15.75" customHeight="1" x14ac:dyDescent="0.2">
      <c r="A375" s="850">
        <f t="shared" si="101"/>
        <v>0</v>
      </c>
      <c r="B375" s="5" t="s">
        <v>54</v>
      </c>
      <c r="C375" s="1034"/>
      <c r="D375" s="99"/>
      <c r="E375" s="1102" t="str">
        <f>Prijsonderbouwing!B1253</f>
        <v>V3-1-X8</v>
      </c>
      <c r="F375" s="813" t="str">
        <f>Prijsonderbouwing!D1253</f>
        <v>Tijdelijk mangat zagen in houten vloer (geen afwerking)</v>
      </c>
      <c r="G375" s="120"/>
      <c r="H375" s="120"/>
      <c r="I375" s="120"/>
      <c r="J375" s="152"/>
      <c r="K375" s="134"/>
      <c r="L375" s="27"/>
      <c r="M375" s="32" t="str">
        <f>Prijsonderbouwing!F1253</f>
        <v>st</v>
      </c>
      <c r="N375" s="1348">
        <f>Prijsonderbouwing!O1253</f>
        <v>155.25</v>
      </c>
      <c r="O375" s="1389">
        <f>Prijsonderbouwing!X1253</f>
        <v>180.40049999999999</v>
      </c>
      <c r="P375" s="1320">
        <f>O375*K375</f>
        <v>0</v>
      </c>
      <c r="Q375" s="1095"/>
      <c r="R375" s="45"/>
      <c r="S375" s="1046"/>
      <c r="T375" s="954"/>
      <c r="U375" s="954">
        <f t="shared" si="103"/>
        <v>0</v>
      </c>
      <c r="V375" s="953"/>
      <c r="W375" s="954"/>
      <c r="X375" s="952"/>
      <c r="Y375" s="952"/>
      <c r="Z375" s="965"/>
      <c r="AA375" s="964"/>
      <c r="AB375" s="840"/>
      <c r="AC375" s="841"/>
      <c r="AD375" s="842"/>
      <c r="AF375" s="842"/>
      <c r="AJ375" s="763"/>
    </row>
    <row r="376" spans="1:38" ht="15.75" customHeight="1" x14ac:dyDescent="0.2">
      <c r="A376" s="850">
        <f t="shared" ref="A376" si="104">IF(K376=0,0,1)</f>
        <v>0</v>
      </c>
      <c r="B376" s="5" t="s">
        <v>54</v>
      </c>
      <c r="C376" s="1034"/>
      <c r="D376" s="99"/>
      <c r="E376" s="1102" t="str">
        <f>Prijsonderbouwing!B1255</f>
        <v>V3-1-X9</v>
      </c>
      <c r="F376" s="813" t="str">
        <f>Prijsonderbouwing!D1255</f>
        <v>Kruipluik maken inclusief afwerken in houten vloer</v>
      </c>
      <c r="G376" s="120"/>
      <c r="H376" s="120"/>
      <c r="I376" s="120"/>
      <c r="J376" s="152"/>
      <c r="K376" s="134"/>
      <c r="L376" s="27"/>
      <c r="M376" s="32" t="str">
        <f>Prijsonderbouwing!F1255</f>
        <v>st</v>
      </c>
      <c r="N376" s="1348">
        <f>Prijsonderbouwing!O1255</f>
        <v>465.74999999999989</v>
      </c>
      <c r="O376" s="1389">
        <f>Prijsonderbouwing!X1255</f>
        <v>541.2014999999999</v>
      </c>
      <c r="P376" s="1320">
        <f>O376*K376</f>
        <v>0</v>
      </c>
      <c r="Q376" s="1095"/>
      <c r="R376" s="45"/>
      <c r="S376" s="1046"/>
      <c r="T376" s="954"/>
      <c r="U376" s="954">
        <f t="shared" si="103"/>
        <v>0</v>
      </c>
      <c r="V376" s="953"/>
      <c r="W376" s="954"/>
      <c r="X376" s="952"/>
      <c r="Y376" s="952"/>
      <c r="Z376" s="965"/>
      <c r="AA376" s="964"/>
      <c r="AB376" s="840"/>
      <c r="AC376" s="841"/>
      <c r="AD376" s="842"/>
      <c r="AF376" s="842"/>
      <c r="AJ376" s="763"/>
    </row>
    <row r="377" spans="1:38" ht="15.75" customHeight="1" x14ac:dyDescent="0.2">
      <c r="A377" s="850">
        <f t="shared" ref="A377" si="105">IF(K377=0,0,1)</f>
        <v>0</v>
      </c>
      <c r="B377" s="5" t="s">
        <v>54</v>
      </c>
      <c r="C377" s="1034"/>
      <c r="D377" s="99"/>
      <c r="E377" s="1102" t="str">
        <f>Prijsonderbouwing!B1257</f>
        <v>V3-1-X10</v>
      </c>
      <c r="F377" s="813" t="str">
        <f>Prijsonderbouwing!D1257</f>
        <v>Toeslag meerwerk t.a.v. leidingwerk</v>
      </c>
      <c r="G377" s="120"/>
      <c r="H377" s="120"/>
      <c r="I377" s="120"/>
      <c r="J377" s="152"/>
      <c r="K377" s="134"/>
      <c r="L377" s="27"/>
      <c r="M377" s="32" t="str">
        <f>Prijsonderbouwing!F1257</f>
        <v>m²</v>
      </c>
      <c r="N377" s="1348">
        <f>Prijsonderbouwing!O1257</f>
        <v>2.4322499999999998</v>
      </c>
      <c r="O377" s="1389">
        <f>Prijsonderbouwing!X1257</f>
        <v>2.8262744999999998</v>
      </c>
      <c r="P377" s="1320">
        <f>O377*K377</f>
        <v>0</v>
      </c>
      <c r="Q377" s="1095"/>
      <c r="R377" s="45"/>
      <c r="S377" s="1046"/>
      <c r="T377" s="954"/>
      <c r="U377" s="954">
        <f t="shared" si="103"/>
        <v>0</v>
      </c>
      <c r="V377" s="953"/>
      <c r="W377" s="954"/>
      <c r="X377" s="952"/>
      <c r="Y377" s="952"/>
      <c r="Z377" s="965"/>
      <c r="AA377" s="964"/>
      <c r="AB377" s="840"/>
      <c r="AC377" s="841"/>
      <c r="AD377" s="842"/>
      <c r="AF377" s="842"/>
      <c r="AJ377" s="763"/>
    </row>
    <row r="378" spans="1:38" ht="15.75" customHeight="1" x14ac:dyDescent="0.2">
      <c r="A378" s="850">
        <f>A351</f>
        <v>0</v>
      </c>
      <c r="B378" s="5" t="s">
        <v>54</v>
      </c>
      <c r="C378" s="1034"/>
      <c r="D378" s="99"/>
      <c r="E378" s="1102" t="str">
        <f>Prijsonderbouwing!B1259</f>
        <v>V3-1-X11</v>
      </c>
      <c r="F378" s="813" t="str">
        <f>Prijsonderbouwing!D1259</f>
        <v>Bodemfolie voor vloerisolatie (zit in prijs V3-1-B)</v>
      </c>
      <c r="G378" s="120"/>
      <c r="H378" s="120"/>
      <c r="I378" s="120"/>
      <c r="J378" s="152"/>
      <c r="K378" s="49"/>
      <c r="L378" s="27"/>
      <c r="M378" s="32" t="str">
        <f>Prijsonderbouwing!F1259</f>
        <v>elders</v>
      </c>
      <c r="N378" s="1348"/>
      <c r="O378" s="1389"/>
      <c r="P378" s="1320"/>
      <c r="Q378" s="1095"/>
      <c r="R378" s="45"/>
      <c r="S378" s="1046"/>
      <c r="T378" s="954"/>
      <c r="U378" s="1255"/>
      <c r="V378" s="953"/>
      <c r="Y378" s="952"/>
      <c r="Z378" s="965"/>
      <c r="AA378" s="964"/>
      <c r="AB378" s="840"/>
      <c r="AC378" s="841"/>
      <c r="AD378" s="842"/>
      <c r="AF378" s="842"/>
      <c r="AJ378" s="763"/>
    </row>
    <row r="379" spans="1:38" ht="15.75" customHeight="1" x14ac:dyDescent="0.2">
      <c r="A379" s="850">
        <f t="shared" ref="A379" si="106">IF(K379=0,0,1)</f>
        <v>0</v>
      </c>
      <c r="B379" s="5" t="s">
        <v>54</v>
      </c>
      <c r="C379" s="1034"/>
      <c r="D379" s="99"/>
      <c r="E379" s="1102" t="str">
        <f>Prijsonderbouwing!B1261</f>
        <v>V3-1-X12</v>
      </c>
      <c r="F379" s="813" t="str">
        <f>Prijsonderbouwing!D1261</f>
        <v xml:space="preserve">Verwijderen van bestaande vloer (hout) indien schuimbeton ook vloer vervangt   (30% subsidiabel) </v>
      </c>
      <c r="G379" s="120"/>
      <c r="H379" s="120"/>
      <c r="I379" s="120"/>
      <c r="J379" s="152"/>
      <c r="K379" s="134"/>
      <c r="L379" s="27"/>
      <c r="M379" s="32" t="str">
        <f>Prijsonderbouwing!F1261</f>
        <v>m²</v>
      </c>
      <c r="N379" s="1348">
        <f>Prijsonderbouwing!O1261</f>
        <v>30.014999999999997</v>
      </c>
      <c r="O379" s="1389">
        <f>Prijsonderbouwing!X1261</f>
        <v>34.877429999999997</v>
      </c>
      <c r="P379" s="1320">
        <f>O379*K379</f>
        <v>0</v>
      </c>
      <c r="Q379" s="1095"/>
      <c r="R379" s="45"/>
      <c r="S379" s="1046"/>
      <c r="T379" s="954"/>
      <c r="U379" s="954">
        <f t="shared" si="103"/>
        <v>0</v>
      </c>
      <c r="V379" s="953"/>
      <c r="W379" s="954"/>
      <c r="X379" s="952"/>
      <c r="Y379" s="952"/>
      <c r="Z379" s="965"/>
      <c r="AA379" s="964"/>
      <c r="AB379" s="840"/>
      <c r="AC379" s="841"/>
      <c r="AD379" s="842"/>
      <c r="AF379" s="842"/>
      <c r="AJ379" s="763"/>
    </row>
    <row r="380" spans="1:38" ht="15.75" customHeight="1" x14ac:dyDescent="0.2">
      <c r="A380" s="850">
        <f>A353</f>
        <v>0</v>
      </c>
      <c r="B380" s="5" t="s">
        <v>54</v>
      </c>
      <c r="C380" s="1034"/>
      <c r="D380" s="99"/>
      <c r="E380" s="1102" t="str">
        <f>Prijsonderbouwing!B1263</f>
        <v>V3-1-X13</v>
      </c>
      <c r="F380" s="813" t="str">
        <f>Prijsonderbouwing!D1263</f>
        <v>Cementgebonden gietdekvloer indien schuimbeton ook vloer vervangt   (30% subsidiabel)</v>
      </c>
      <c r="G380" s="120"/>
      <c r="H380" s="120"/>
      <c r="I380" s="120"/>
      <c r="J380" s="152"/>
      <c r="K380" s="134"/>
      <c r="L380" s="27"/>
      <c r="M380" s="32" t="str">
        <f>Prijsonderbouwing!F1263</f>
        <v>m²</v>
      </c>
      <c r="N380" s="1348">
        <f>Prijsonderbouwing!O1263</f>
        <v>34.154999999999994</v>
      </c>
      <c r="O380" s="1389">
        <f>Prijsonderbouwing!X1263</f>
        <v>39.688109999999995</v>
      </c>
      <c r="P380" s="1320">
        <f>O380*K380</f>
        <v>0</v>
      </c>
      <c r="Q380" s="1095"/>
      <c r="R380" s="45"/>
      <c r="S380" s="1046"/>
      <c r="T380" s="954"/>
      <c r="U380" s="954">
        <f t="shared" si="103"/>
        <v>0</v>
      </c>
      <c r="V380" s="953"/>
      <c r="W380" s="954"/>
      <c r="X380" s="952"/>
      <c r="Y380" s="952"/>
      <c r="Z380" s="965"/>
      <c r="AA380" s="964"/>
      <c r="AB380" s="840"/>
      <c r="AC380" s="841"/>
      <c r="AD380" s="842"/>
      <c r="AF380" s="842"/>
      <c r="AJ380" s="763"/>
    </row>
    <row r="381" spans="1:38" ht="6" customHeight="1" x14ac:dyDescent="0.2">
      <c r="A381" s="850">
        <f>A378</f>
        <v>0</v>
      </c>
      <c r="B381" s="5" t="s">
        <v>54</v>
      </c>
      <c r="C381" s="1034"/>
      <c r="D381" s="99"/>
      <c r="E381" s="1086"/>
      <c r="F381" s="815"/>
      <c r="G381" s="67"/>
      <c r="H381" s="67"/>
      <c r="I381" s="67"/>
      <c r="J381" s="8"/>
      <c r="K381" s="49"/>
      <c r="L381" s="49"/>
      <c r="M381" s="49"/>
      <c r="N381" s="1348"/>
      <c r="O381" s="1389"/>
      <c r="P381" s="1320"/>
      <c r="Q381" s="1095"/>
      <c r="R381" s="45"/>
      <c r="S381" s="1046"/>
      <c r="T381" s="954"/>
      <c r="U381" s="1255">
        <f t="shared" si="103"/>
        <v>0</v>
      </c>
      <c r="V381" s="953"/>
      <c r="Y381" s="951"/>
      <c r="Z381" s="965"/>
      <c r="AA381" s="964"/>
      <c r="AB381" s="840"/>
      <c r="AC381" s="841"/>
      <c r="AD381" s="842"/>
      <c r="AF381" s="842"/>
      <c r="AJ381" s="763"/>
    </row>
    <row r="382" spans="1:38" ht="15.75" customHeight="1" x14ac:dyDescent="0.2">
      <c r="A382" s="850">
        <f>IF(P382=0,0,1)</f>
        <v>0</v>
      </c>
      <c r="B382" s="5" t="s">
        <v>54</v>
      </c>
      <c r="C382" s="1034"/>
      <c r="D382" s="99"/>
      <c r="E382" s="1096"/>
      <c r="F382" s="1086"/>
      <c r="G382" s="1116"/>
      <c r="H382" s="1109"/>
      <c r="I382" s="1109"/>
      <c r="J382" s="1117"/>
      <c r="K382" s="1123" t="str">
        <f>E342</f>
        <v>V3-1</v>
      </c>
      <c r="L382" s="1118"/>
      <c r="M382" s="1124" t="s">
        <v>78</v>
      </c>
      <c r="N382" s="1392"/>
      <c r="O382" s="1393"/>
      <c r="P382" s="1322">
        <f>SUM(P343:P381)</f>
        <v>0</v>
      </c>
      <c r="Q382" s="1099"/>
      <c r="R382" s="45"/>
      <c r="S382" s="1044"/>
      <c r="T382" s="954"/>
      <c r="U382" s="1256">
        <f>SUM(U345:U381)</f>
        <v>0</v>
      </c>
      <c r="V382" s="953"/>
      <c r="W382" s="1263">
        <f>P382</f>
        <v>0</v>
      </c>
      <c r="X382" s="1263"/>
      <c r="Y382" s="951"/>
      <c r="Z382" s="965"/>
      <c r="AA382" s="964"/>
      <c r="AB382" s="840"/>
      <c r="AC382" s="841"/>
      <c r="AD382" s="842"/>
      <c r="AF382" s="842"/>
      <c r="AJ382" s="763"/>
    </row>
    <row r="383" spans="1:38" ht="9" customHeight="1" x14ac:dyDescent="0.2">
      <c r="A383" s="850">
        <f>A384</f>
        <v>0</v>
      </c>
      <c r="B383" s="5" t="s">
        <v>54</v>
      </c>
      <c r="C383" s="1034"/>
      <c r="D383" s="99"/>
      <c r="E383" s="815"/>
      <c r="F383" s="815"/>
      <c r="G383" s="98"/>
      <c r="H383" s="98"/>
      <c r="I383" s="98"/>
      <c r="J383" s="27"/>
      <c r="K383" s="143"/>
      <c r="L383" s="27"/>
      <c r="M383" s="27"/>
      <c r="N383" s="1402"/>
      <c r="O383" s="1403"/>
      <c r="P383" s="1325"/>
      <c r="Q383" s="27"/>
      <c r="R383" s="45"/>
      <c r="S383" s="1046"/>
      <c r="T383" s="954"/>
      <c r="U383" s="1255"/>
      <c r="V383" s="953"/>
      <c r="Y383" s="952"/>
      <c r="Z383" s="965"/>
      <c r="AA383" s="964"/>
      <c r="AB383" s="840"/>
      <c r="AC383" s="841"/>
      <c r="AD383" s="842"/>
      <c r="AF383" s="842"/>
      <c r="AJ383" s="763"/>
      <c r="AL383" s="4"/>
    </row>
    <row r="384" spans="1:38" ht="20.399999999999999" customHeight="1" x14ac:dyDescent="0.2">
      <c r="A384" s="850">
        <f>A396</f>
        <v>0</v>
      </c>
      <c r="B384" s="5" t="s">
        <v>54</v>
      </c>
      <c r="C384" s="1034"/>
      <c r="D384" s="99"/>
      <c r="E384" s="1125" t="s">
        <v>98</v>
      </c>
      <c r="F384" s="1086" t="s">
        <v>99</v>
      </c>
      <c r="G384" s="1108"/>
      <c r="H384" s="1104"/>
      <c r="I384" s="1104"/>
      <c r="J384" s="1104"/>
      <c r="K384" s="1110" t="s">
        <v>1841</v>
      </c>
      <c r="L384" s="1109"/>
      <c r="M384" s="1109" t="s">
        <v>816</v>
      </c>
      <c r="N384" s="1384" t="s">
        <v>1882</v>
      </c>
      <c r="O384" s="1384" t="s">
        <v>1881</v>
      </c>
      <c r="P384" s="1316" t="s">
        <v>68</v>
      </c>
      <c r="Q384" s="1095"/>
      <c r="R384" s="45"/>
      <c r="S384" s="1046"/>
      <c r="T384" s="954"/>
      <c r="U384" s="1255"/>
      <c r="V384" s="953"/>
      <c r="Y384" s="952"/>
      <c r="Z384" s="965"/>
      <c r="AA384" s="964"/>
      <c r="AB384" s="840"/>
      <c r="AC384" s="841"/>
      <c r="AD384" s="842"/>
      <c r="AF384" s="842"/>
      <c r="AJ384" s="763"/>
      <c r="AL384" s="4"/>
    </row>
    <row r="385" spans="1:38" ht="6" customHeight="1" x14ac:dyDescent="0.2">
      <c r="A385" s="850">
        <f>A384</f>
        <v>0</v>
      </c>
      <c r="B385" s="5" t="s">
        <v>54</v>
      </c>
      <c r="C385" s="1034"/>
      <c r="D385" s="99"/>
      <c r="E385" s="1102"/>
      <c r="F385" s="815"/>
      <c r="G385" s="71"/>
      <c r="H385" s="71"/>
      <c r="I385" s="71"/>
      <c r="J385" s="71"/>
      <c r="K385" s="72"/>
      <c r="L385" s="7"/>
      <c r="M385" s="73"/>
      <c r="N385" s="1371"/>
      <c r="O385" s="1372"/>
      <c r="P385" s="1310"/>
      <c r="Q385" s="1095"/>
      <c r="R385" s="45"/>
      <c r="S385" s="1044"/>
      <c r="T385" s="954"/>
      <c r="U385" s="1255"/>
      <c r="V385" s="953"/>
      <c r="Y385" s="952"/>
      <c r="Z385" s="965"/>
      <c r="AA385" s="964"/>
      <c r="AB385" s="840"/>
      <c r="AC385" s="841"/>
      <c r="AD385" s="842"/>
      <c r="AF385" s="842"/>
      <c r="AJ385" s="763"/>
      <c r="AL385" s="4"/>
    </row>
    <row r="386" spans="1:38" ht="15.75" customHeight="1" x14ac:dyDescent="0.2">
      <c r="A386" s="850">
        <f>IF(SUM(A387:A388)=0,0,1)</f>
        <v>0</v>
      </c>
      <c r="B386" s="5" t="s">
        <v>54</v>
      </c>
      <c r="C386" s="1034"/>
      <c r="D386" s="99"/>
      <c r="E386" s="1125" t="s">
        <v>173</v>
      </c>
      <c r="F386" s="812" t="s">
        <v>1585</v>
      </c>
      <c r="G386" s="116"/>
      <c r="H386" s="116"/>
      <c r="I386" s="116"/>
      <c r="J386" s="172"/>
      <c r="K386" s="72"/>
      <c r="L386" s="49"/>
      <c r="M386" s="49"/>
      <c r="N386" s="1348"/>
      <c r="O386" s="1389"/>
      <c r="P386" s="1320"/>
      <c r="Q386" s="1095"/>
      <c r="R386" s="45"/>
      <c r="S386" s="1046"/>
      <c r="T386" s="954"/>
      <c r="U386" s="1255"/>
      <c r="V386" s="953"/>
      <c r="Y386" s="952"/>
      <c r="Z386" s="965"/>
      <c r="AA386" s="964"/>
      <c r="AB386" s="840"/>
      <c r="AC386" s="841"/>
      <c r="AD386" s="842"/>
      <c r="AF386" s="842"/>
      <c r="AJ386" s="763"/>
      <c r="AL386" s="4"/>
    </row>
    <row r="387" spans="1:38" ht="15.75" customHeight="1" x14ac:dyDescent="0.2">
      <c r="A387" s="850">
        <f>IF(K387=0,0,1)</f>
        <v>0</v>
      </c>
      <c r="B387" s="5" t="s">
        <v>54</v>
      </c>
      <c r="C387" s="1034"/>
      <c r="D387" s="99"/>
      <c r="E387" s="1102" t="str">
        <f>Prijsonderbouwing!B1266</f>
        <v>V3-2-A1</v>
      </c>
      <c r="F387" s="813" t="str">
        <f>Prijsonderbouwing!D1266</f>
        <v>Zolder-/vlieringvloer tussen vloer en plafond -glaswol ingeblazen dik 130mm Rc 3.50</v>
      </c>
      <c r="G387" s="117"/>
      <c r="H387" s="117"/>
      <c r="I387" s="500"/>
      <c r="J387" s="122"/>
      <c r="K387" s="134"/>
      <c r="L387" s="27"/>
      <c r="M387" s="32" t="str">
        <f>Prijsonderbouwing!F1266</f>
        <v>m²</v>
      </c>
      <c r="N387" s="1348">
        <f>Prijsonderbouwing!O1369</f>
        <v>56.924999999999997</v>
      </c>
      <c r="O387" s="1389">
        <f>Prijsonderbouwing!X1369</f>
        <v>64.097549999999998</v>
      </c>
      <c r="P387" s="1320">
        <f>O387*K387</f>
        <v>0</v>
      </c>
      <c r="Q387" s="1095"/>
      <c r="R387" s="769"/>
      <c r="S387" s="1046"/>
      <c r="T387" s="954"/>
      <c r="U387" s="1255">
        <f t="shared" si="103"/>
        <v>0</v>
      </c>
      <c r="V387" s="960"/>
      <c r="Y387" s="952"/>
      <c r="Z387" s="965"/>
      <c r="AA387" s="964"/>
      <c r="AB387" s="840"/>
      <c r="AC387" s="841"/>
      <c r="AD387" s="842"/>
      <c r="AF387" s="842"/>
      <c r="AJ387" s="763"/>
      <c r="AL387" s="4"/>
    </row>
    <row r="388" spans="1:38" ht="15.75" customHeight="1" x14ac:dyDescent="0.2">
      <c r="A388" s="850">
        <f>IF(K388=0,0,1)</f>
        <v>0</v>
      </c>
      <c r="B388" s="5" t="s">
        <v>54</v>
      </c>
      <c r="C388" s="1034"/>
      <c r="D388" s="99"/>
      <c r="E388" s="1102" t="str">
        <f>Prijsonderbouwing!B1273</f>
        <v>V3-2-A2</v>
      </c>
      <c r="F388" s="813" t="str">
        <f>Prijsonderbouwing!D1379</f>
        <v>╚ Glaswol ingeblazen meer-/minderprijs per mm</v>
      </c>
      <c r="G388" s="689" t="str">
        <f>_xlfn.XLOOKUP(I388,Tabellen!$J$36:$J$42,Tabellen!$K$36:$K$42,"controleren")</f>
        <v>140 mm Rc 3.70 m².K/W</v>
      </c>
      <c r="H388" s="434"/>
      <c r="I388" s="697">
        <v>10</v>
      </c>
      <c r="J388" s="122" t="s">
        <v>77</v>
      </c>
      <c r="K388" s="134"/>
      <c r="L388" s="27"/>
      <c r="M388" s="32" t="str">
        <f>Prijsonderbouwing!F1379</f>
        <v>m²</v>
      </c>
      <c r="N388" s="1348">
        <f>Prijsonderbouwing!O1379*I388</f>
        <v>2.0699999999999998</v>
      </c>
      <c r="O388" s="1389">
        <f>Prijsonderbouwing!X1379*I388</f>
        <v>2.3308199999999997</v>
      </c>
      <c r="P388" s="1320">
        <f>O388*K388</f>
        <v>0</v>
      </c>
      <c r="Q388" s="1095"/>
      <c r="R388" s="769"/>
      <c r="S388" s="1046"/>
      <c r="T388" s="954"/>
      <c r="U388" s="954">
        <f t="shared" si="103"/>
        <v>0</v>
      </c>
      <c r="V388" s="960"/>
      <c r="W388" s="954"/>
      <c r="X388" s="952"/>
      <c r="Y388" s="952"/>
      <c r="Z388" s="965"/>
      <c r="AA388" s="964"/>
      <c r="AB388" s="840"/>
      <c r="AC388" s="841"/>
      <c r="AD388" s="842"/>
      <c r="AF388" s="842"/>
      <c r="AJ388" s="763"/>
      <c r="AL388" s="4"/>
    </row>
    <row r="389" spans="1:38" ht="6" customHeight="1" x14ac:dyDescent="0.2">
      <c r="A389" s="850">
        <f>A386</f>
        <v>0</v>
      </c>
      <c r="B389" s="5" t="s">
        <v>54</v>
      </c>
      <c r="C389" s="1034"/>
      <c r="D389" s="99"/>
      <c r="E389" s="1125"/>
      <c r="F389" s="814"/>
      <c r="G389" s="133"/>
      <c r="H389" s="133"/>
      <c r="I389" s="133"/>
      <c r="J389" s="177"/>
      <c r="K389" s="30"/>
      <c r="L389" s="32"/>
      <c r="M389" s="32"/>
      <c r="N389" s="1348"/>
      <c r="O389" s="1389"/>
      <c r="P389" s="1320"/>
      <c r="Q389" s="1095"/>
      <c r="R389" s="45"/>
      <c r="S389" s="1046"/>
      <c r="T389" s="954"/>
      <c r="U389" s="1255"/>
      <c r="V389" s="953"/>
      <c r="Y389" s="956"/>
      <c r="Z389" s="965"/>
      <c r="AA389" s="964"/>
      <c r="AB389" s="840"/>
      <c r="AC389" s="841"/>
      <c r="AD389" s="842"/>
      <c r="AF389" s="842"/>
      <c r="AJ389" s="763"/>
      <c r="AL389" s="4"/>
    </row>
    <row r="390" spans="1:38" ht="15.75" customHeight="1" x14ac:dyDescent="0.2">
      <c r="A390" s="850">
        <f>IF(SUM(A391)=0,0,1)</f>
        <v>0</v>
      </c>
      <c r="B390" s="5" t="s">
        <v>54</v>
      </c>
      <c r="C390" s="1034"/>
      <c r="D390" s="99"/>
      <c r="E390" s="1125" t="s">
        <v>819</v>
      </c>
      <c r="F390" s="812" t="s">
        <v>1051</v>
      </c>
      <c r="G390" s="116"/>
      <c r="H390" s="116"/>
      <c r="I390" s="500"/>
      <c r="J390" s="502"/>
      <c r="K390" s="72"/>
      <c r="L390" s="49"/>
      <c r="M390" s="49"/>
      <c r="N390" s="1348"/>
      <c r="O390" s="1389"/>
      <c r="P390" s="1320"/>
      <c r="Q390" s="1095"/>
      <c r="R390" s="45"/>
      <c r="S390" s="1046"/>
      <c r="T390" s="954"/>
      <c r="U390" s="954"/>
      <c r="V390" s="953"/>
      <c r="W390" s="954"/>
      <c r="X390" s="952"/>
      <c r="Y390" s="952"/>
      <c r="Z390" s="965"/>
      <c r="AA390" s="964"/>
      <c r="AB390" s="840"/>
      <c r="AC390" s="841"/>
      <c r="AD390" s="842"/>
      <c r="AF390" s="842"/>
      <c r="AJ390" s="763"/>
      <c r="AL390" s="4"/>
    </row>
    <row r="391" spans="1:38" ht="15.75" customHeight="1" x14ac:dyDescent="0.2">
      <c r="A391" s="850">
        <f>IF(K391=0,0,1)</f>
        <v>0</v>
      </c>
      <c r="B391" s="5" t="s">
        <v>54</v>
      </c>
      <c r="C391" s="1034"/>
      <c r="D391" s="99"/>
      <c r="E391" s="1102" t="str">
        <f>Prijsonderbouwing!B1278</f>
        <v>V3-2-B1</v>
      </c>
      <c r="F391" s="813" t="str">
        <f>Prijsonderbouwing!D1278</f>
        <v xml:space="preserve">Zolder-/vliering niet beloopbaar bovenzijde isolatie (glaswol los op plafond) Rc 2.10 m².K/W </v>
      </c>
      <c r="G391" s="117"/>
      <c r="H391" s="117"/>
      <c r="I391" s="500"/>
      <c r="J391" s="503"/>
      <c r="K391" s="134"/>
      <c r="L391" s="27"/>
      <c r="M391" s="32" t="str">
        <f>Prijsonderbouwing!F1278</f>
        <v>m²</v>
      </c>
      <c r="N391" s="1348">
        <f>Prijsonderbouwing!O1278</f>
        <v>22.360105067567563</v>
      </c>
      <c r="O391" s="1389">
        <f>Prijsonderbouwing!X1278</f>
        <v>25.462059023648642</v>
      </c>
      <c r="P391" s="1320">
        <f>O391*K391</f>
        <v>0</v>
      </c>
      <c r="Q391" s="1095"/>
      <c r="R391" s="45"/>
      <c r="S391" s="1046"/>
      <c r="T391" s="954"/>
      <c r="U391" s="954">
        <f t="shared" si="103"/>
        <v>0</v>
      </c>
      <c r="V391" s="960"/>
      <c r="W391" s="954"/>
      <c r="X391" s="952"/>
      <c r="Y391" s="952"/>
      <c r="Z391" s="965"/>
      <c r="AA391" s="964"/>
      <c r="AB391" s="840"/>
      <c r="AC391" s="841"/>
      <c r="AD391" s="842"/>
      <c r="AF391" s="842"/>
      <c r="AJ391" s="763"/>
      <c r="AL391" s="4"/>
    </row>
    <row r="392" spans="1:38" ht="6" customHeight="1" x14ac:dyDescent="0.2">
      <c r="A392" s="850">
        <f>A390</f>
        <v>0</v>
      </c>
      <c r="B392" s="5" t="s">
        <v>54</v>
      </c>
      <c r="C392" s="1034"/>
      <c r="D392" s="99"/>
      <c r="E392" s="1125"/>
      <c r="F392" s="814"/>
      <c r="G392" s="133"/>
      <c r="H392" s="133"/>
      <c r="I392" s="133"/>
      <c r="J392" s="177"/>
      <c r="K392" s="30"/>
      <c r="L392" s="32"/>
      <c r="M392" s="32"/>
      <c r="N392" s="1348"/>
      <c r="O392" s="1389"/>
      <c r="P392" s="1320"/>
      <c r="Q392" s="1095"/>
      <c r="R392" s="45"/>
      <c r="S392" s="1046"/>
      <c r="T392" s="954"/>
      <c r="U392" s="954"/>
      <c r="V392" s="953"/>
      <c r="W392" s="954"/>
      <c r="X392" s="952"/>
      <c r="Y392" s="956"/>
      <c r="Z392" s="965"/>
      <c r="AA392" s="964"/>
      <c r="AB392" s="840"/>
      <c r="AC392" s="841"/>
      <c r="AD392" s="842"/>
      <c r="AF392" s="842"/>
      <c r="AJ392" s="763"/>
      <c r="AL392" s="4"/>
    </row>
    <row r="393" spans="1:38" ht="15.75" customHeight="1" x14ac:dyDescent="0.2">
      <c r="A393" s="850">
        <f>IF(SUM(A394)=0,0,1)</f>
        <v>0</v>
      </c>
      <c r="B393" s="5" t="s">
        <v>54</v>
      </c>
      <c r="C393" s="1034"/>
      <c r="D393" s="99"/>
      <c r="E393" s="1125" t="s">
        <v>843</v>
      </c>
      <c r="F393" s="812" t="s">
        <v>1433</v>
      </c>
      <c r="G393" s="116"/>
      <c r="H393" s="116"/>
      <c r="I393" s="500"/>
      <c r="J393" s="172"/>
      <c r="K393" s="72"/>
      <c r="L393" s="49"/>
      <c r="M393" s="49"/>
      <c r="N393" s="1348"/>
      <c r="O393" s="1389"/>
      <c r="P393" s="1320"/>
      <c r="Q393" s="1095"/>
      <c r="R393" s="45"/>
      <c r="S393" s="1046"/>
      <c r="T393" s="954"/>
      <c r="U393" s="954"/>
      <c r="V393" s="953"/>
      <c r="W393" s="954"/>
      <c r="X393" s="952"/>
      <c r="Y393" s="952"/>
      <c r="Z393" s="965"/>
      <c r="AA393" s="964"/>
      <c r="AB393" s="840"/>
      <c r="AC393" s="841"/>
      <c r="AD393" s="842"/>
      <c r="AF393" s="842"/>
      <c r="AJ393" s="763"/>
      <c r="AL393" s="4"/>
    </row>
    <row r="394" spans="1:38" ht="15.75" customHeight="1" x14ac:dyDescent="0.2">
      <c r="A394" s="850">
        <f>IF(K394=0,0,1)</f>
        <v>0</v>
      </c>
      <c r="B394" s="5" t="s">
        <v>54</v>
      </c>
      <c r="C394" s="1034"/>
      <c r="D394" s="99"/>
      <c r="E394" s="1102" t="str">
        <f>Prijsonderbouwing!B1285</f>
        <v>V3-2-C1</v>
      </c>
      <c r="F394" s="813" t="str">
        <f>Prijsonderbouwing!D1285</f>
        <v>Zolder-/vlieringvloer bovenzijde isolatie incl. regelwerk en beplating Rc 2.60 m².K/W</v>
      </c>
      <c r="G394" s="117"/>
      <c r="H394" s="117"/>
      <c r="I394" s="132"/>
      <c r="J394" s="123"/>
      <c r="K394" s="134"/>
      <c r="L394" s="27"/>
      <c r="M394" s="32" t="str">
        <f>Prijsonderbouwing!F1285</f>
        <v>m²</v>
      </c>
      <c r="N394" s="1348">
        <f>Prijsonderbouwing!O1285</f>
        <v>65.617544567567563</v>
      </c>
      <c r="O394" s="1389">
        <f>Prijsonderbouwing!X1285</f>
        <v>75.102840818648644</v>
      </c>
      <c r="P394" s="1320">
        <f>O394*K394</f>
        <v>0</v>
      </c>
      <c r="Q394" s="1095"/>
      <c r="R394" s="45"/>
      <c r="S394" s="1046"/>
      <c r="T394" s="954"/>
      <c r="U394" s="954">
        <f t="shared" si="103"/>
        <v>0</v>
      </c>
      <c r="V394" s="953"/>
      <c r="W394" s="954"/>
      <c r="X394" s="952"/>
      <c r="Y394" s="952"/>
      <c r="Z394" s="965"/>
      <c r="AA394" s="964"/>
      <c r="AB394" s="840"/>
      <c r="AC394" s="841"/>
      <c r="AD394" s="842"/>
      <c r="AF394" s="842"/>
      <c r="AJ394" s="763"/>
      <c r="AL394" s="4"/>
    </row>
    <row r="395" spans="1:38" ht="6" customHeight="1" x14ac:dyDescent="0.2">
      <c r="A395" s="850">
        <f>A393</f>
        <v>0</v>
      </c>
      <c r="B395" s="5" t="s">
        <v>54</v>
      </c>
      <c r="C395" s="1034"/>
      <c r="D395" s="99"/>
      <c r="E395" s="1086"/>
      <c r="F395" s="815"/>
      <c r="G395" s="67"/>
      <c r="H395" s="67"/>
      <c r="I395" s="67"/>
      <c r="J395" s="8"/>
      <c r="K395" s="23"/>
      <c r="L395" s="8"/>
      <c r="M395" s="26"/>
      <c r="N395" s="1382"/>
      <c r="O395" s="1383"/>
      <c r="P395" s="1321"/>
      <c r="Q395" s="1095"/>
      <c r="R395" s="45"/>
      <c r="S395" s="1046"/>
      <c r="T395" s="954"/>
      <c r="U395" s="954"/>
      <c r="V395" s="953"/>
      <c r="W395" s="954"/>
      <c r="X395" s="952"/>
      <c r="Y395" s="951"/>
      <c r="Z395" s="965"/>
      <c r="AA395" s="964"/>
      <c r="AB395" s="840"/>
      <c r="AC395" s="841"/>
      <c r="AD395" s="842"/>
      <c r="AF395" s="842"/>
      <c r="AJ395" s="763"/>
      <c r="AL395" s="4"/>
    </row>
    <row r="396" spans="1:38" ht="15.75" customHeight="1" x14ac:dyDescent="0.2">
      <c r="A396" s="850">
        <f>IF(P396=0,0,1)</f>
        <v>0</v>
      </c>
      <c r="B396" s="5" t="s">
        <v>54</v>
      </c>
      <c r="C396" s="1034"/>
      <c r="D396" s="99"/>
      <c r="E396" s="1096"/>
      <c r="F396" s="1086"/>
      <c r="G396" s="1116"/>
      <c r="H396" s="1109"/>
      <c r="I396" s="1109"/>
      <c r="J396" s="1117"/>
      <c r="K396" s="1123" t="str">
        <f>E384</f>
        <v>V3-2</v>
      </c>
      <c r="L396" s="1118"/>
      <c r="M396" s="1124" t="s">
        <v>78</v>
      </c>
      <c r="N396" s="1392"/>
      <c r="O396" s="1393"/>
      <c r="P396" s="1322">
        <f>SUM(P385:P395)</f>
        <v>0</v>
      </c>
      <c r="Q396" s="1099"/>
      <c r="R396" s="45"/>
      <c r="S396" s="1044"/>
      <c r="T396" s="954"/>
      <c r="U396" s="1256">
        <f>SUM(U387:U395)</f>
        <v>0</v>
      </c>
      <c r="V396" s="953"/>
      <c r="W396" s="1263">
        <f>P396</f>
        <v>0</v>
      </c>
      <c r="X396" s="1268"/>
      <c r="Y396" s="951"/>
      <c r="Z396" s="965"/>
      <c r="AA396" s="964"/>
      <c r="AB396" s="840"/>
      <c r="AC396" s="841"/>
      <c r="AD396" s="842"/>
      <c r="AF396" s="842"/>
      <c r="AJ396" s="763"/>
      <c r="AL396" s="4"/>
    </row>
    <row r="397" spans="1:38" ht="9" customHeight="1" x14ac:dyDescent="0.2">
      <c r="A397" s="850">
        <f>A398</f>
        <v>0</v>
      </c>
      <c r="B397" s="5" t="s">
        <v>54</v>
      </c>
      <c r="C397" s="1034"/>
      <c r="D397" s="99"/>
      <c r="E397" s="815"/>
      <c r="F397" s="815"/>
      <c r="G397" s="98"/>
      <c r="H397" s="98"/>
      <c r="I397" s="98"/>
      <c r="J397" s="27"/>
      <c r="K397" s="143"/>
      <c r="L397" s="27"/>
      <c r="M397" s="920"/>
      <c r="N397" s="1402"/>
      <c r="O397" s="1403"/>
      <c r="P397" s="1329"/>
      <c r="Q397" s="27"/>
      <c r="R397" s="45"/>
      <c r="S397" s="1046"/>
      <c r="T397" s="954"/>
      <c r="U397" s="1255"/>
      <c r="V397" s="953"/>
      <c r="Y397" s="952"/>
      <c r="Z397" s="965"/>
      <c r="AA397" s="964"/>
      <c r="AB397" s="840"/>
      <c r="AC397" s="841"/>
      <c r="AD397" s="842"/>
      <c r="AF397" s="842"/>
      <c r="AJ397" s="763"/>
    </row>
    <row r="398" spans="1:38" ht="15.75" customHeight="1" x14ac:dyDescent="0.2">
      <c r="A398" s="850">
        <f>IF(P398=0,0,1)</f>
        <v>0</v>
      </c>
      <c r="B398" s="5" t="s">
        <v>54</v>
      </c>
      <c r="C398" s="1034"/>
      <c r="D398" s="99"/>
      <c r="E398" s="1096"/>
      <c r="F398" s="1087" t="str">
        <f>F337</f>
        <v>VLOER</v>
      </c>
      <c r="G398" s="1089"/>
      <c r="H398" s="1089"/>
      <c r="I398" s="1089"/>
      <c r="J398" s="1090"/>
      <c r="K398" s="1123" t="str">
        <f>E337</f>
        <v>V3</v>
      </c>
      <c r="L398" s="1090"/>
      <c r="M398" s="1121" t="s">
        <v>94</v>
      </c>
      <c r="N398" s="1019"/>
      <c r="O398" s="1135"/>
      <c r="P398" s="1136">
        <f>P382+P396</f>
        <v>0</v>
      </c>
      <c r="Q398" s="1099"/>
      <c r="R398" s="45"/>
      <c r="S398" s="1044"/>
      <c r="T398" s="954"/>
      <c r="U398" s="1255"/>
      <c r="V398" s="953"/>
      <c r="W398" s="1263">
        <f>SUM(W382:W396)</f>
        <v>0</v>
      </c>
      <c r="X398" s="1268"/>
      <c r="Y398" s="951"/>
      <c r="Z398" s="965"/>
      <c r="AA398" s="964"/>
      <c r="AB398" s="840"/>
      <c r="AC398" s="841"/>
      <c r="AD398" s="842"/>
      <c r="AF398" s="842"/>
      <c r="AJ398" s="763"/>
    </row>
    <row r="399" spans="1:38" ht="10.25" customHeight="1" x14ac:dyDescent="0.2">
      <c r="A399" s="850">
        <v>1</v>
      </c>
      <c r="B399" s="5" t="s">
        <v>54</v>
      </c>
      <c r="C399" s="1034"/>
      <c r="D399" s="99"/>
      <c r="E399" s="799"/>
      <c r="F399" s="799"/>
      <c r="G399" s="45"/>
      <c r="H399" s="45"/>
      <c r="I399" s="45"/>
      <c r="J399" s="45"/>
      <c r="K399" s="138"/>
      <c r="L399" s="45"/>
      <c r="M399" s="45"/>
      <c r="N399" s="927"/>
      <c r="O399" s="856"/>
      <c r="P399" s="1307"/>
      <c r="Q399" s="45"/>
      <c r="R399" s="45"/>
      <c r="S399" s="1044"/>
      <c r="T399" s="954"/>
      <c r="U399" s="1255"/>
      <c r="V399" s="953"/>
      <c r="Y399" s="952"/>
      <c r="Z399" s="965"/>
      <c r="AA399" s="964"/>
      <c r="AB399" s="840"/>
      <c r="AC399" s="841"/>
      <c r="AD399" s="842"/>
      <c r="AF399" s="842"/>
      <c r="AJ399" s="763"/>
    </row>
    <row r="400" spans="1:38" s="12" customFormat="1" ht="12" customHeight="1" x14ac:dyDescent="0.2">
      <c r="A400" s="850">
        <v>1</v>
      </c>
      <c r="B400" s="5" t="s">
        <v>54</v>
      </c>
      <c r="C400" s="1054"/>
      <c r="D400" s="1055"/>
      <c r="E400" s="1052"/>
      <c r="F400" s="1052"/>
      <c r="G400" s="1051"/>
      <c r="H400" s="1051"/>
      <c r="I400" s="1051"/>
      <c r="J400" s="1051"/>
      <c r="K400" s="1056"/>
      <c r="L400" s="1470"/>
      <c r="M400" s="1470"/>
      <c r="N400" s="1369"/>
      <c r="O400" s="1370"/>
      <c r="P400" s="1308"/>
      <c r="Q400" s="1058"/>
      <c r="R400" s="1058"/>
      <c r="S400" s="1053"/>
      <c r="T400" s="954"/>
      <c r="U400" s="1255"/>
      <c r="V400" s="953"/>
      <c r="W400" s="1255"/>
      <c r="X400" s="1253"/>
      <c r="Y400" s="952"/>
      <c r="Z400" s="965"/>
      <c r="AA400" s="964"/>
      <c r="AB400" s="840"/>
      <c r="AC400" s="841"/>
      <c r="AD400" s="842"/>
      <c r="AE400" s="18"/>
      <c r="AF400" s="842"/>
      <c r="AG400" s="451"/>
      <c r="AH400" s="451"/>
      <c r="AI400" s="764"/>
      <c r="AJ400" s="763"/>
      <c r="AK400" s="451"/>
      <c r="AL400" s="451"/>
    </row>
    <row r="401" spans="1:38" ht="9" customHeight="1" x14ac:dyDescent="0.2">
      <c r="A401" s="850">
        <v>1</v>
      </c>
      <c r="B401" s="5" t="s">
        <v>54</v>
      </c>
      <c r="C401" s="1034"/>
      <c r="D401" s="99"/>
      <c r="E401" s="820"/>
      <c r="F401" s="820"/>
      <c r="G401" s="99"/>
      <c r="H401" s="99"/>
      <c r="I401" s="99"/>
      <c r="J401" s="99"/>
      <c r="K401" s="144"/>
      <c r="L401" s="99"/>
      <c r="M401" s="99"/>
      <c r="N401" s="1399"/>
      <c r="O401" s="1400"/>
      <c r="P401" s="1330"/>
      <c r="Q401" s="99"/>
      <c r="R401" s="99"/>
      <c r="S401" s="1046"/>
      <c r="T401" s="954"/>
      <c r="U401" s="1255"/>
      <c r="V401" s="953"/>
      <c r="Y401" s="952"/>
      <c r="Z401" s="965"/>
      <c r="AA401" s="964"/>
      <c r="AB401" s="840"/>
      <c r="AC401" s="841"/>
      <c r="AD401" s="842"/>
      <c r="AF401" s="842"/>
      <c r="AJ401" s="763"/>
    </row>
    <row r="402" spans="1:38" ht="15.75" customHeight="1" x14ac:dyDescent="0.2">
      <c r="A402" s="850">
        <v>1</v>
      </c>
      <c r="B402" s="5" t="s">
        <v>54</v>
      </c>
      <c r="C402" s="1034"/>
      <c r="D402" s="99"/>
      <c r="E402" s="1086" t="s">
        <v>101</v>
      </c>
      <c r="F402" s="1086" t="s">
        <v>1917</v>
      </c>
      <c r="G402" s="1113"/>
      <c r="H402" s="1114"/>
      <c r="I402" s="1114"/>
      <c r="J402" s="1115"/>
      <c r="K402" s="134"/>
      <c r="L402" s="1137"/>
      <c r="M402" s="1109"/>
      <c r="N402" s="1401"/>
      <c r="O402" s="1316"/>
      <c r="P402" s="1316"/>
      <c r="Q402" s="1095"/>
      <c r="R402" s="45"/>
      <c r="S402" s="1046"/>
      <c r="T402" s="954"/>
      <c r="U402" s="1255"/>
      <c r="V402" s="953"/>
      <c r="Y402" s="952"/>
      <c r="Z402" s="965"/>
      <c r="AA402" s="964"/>
      <c r="AB402" s="840"/>
      <c r="AC402" s="841"/>
      <c r="AD402" s="842"/>
      <c r="AF402" s="842"/>
      <c r="AJ402" s="763"/>
    </row>
    <row r="403" spans="1:38" ht="6" customHeight="1" x14ac:dyDescent="0.2">
      <c r="A403" s="850">
        <f>A626</f>
        <v>0</v>
      </c>
      <c r="B403" s="5" t="s">
        <v>54</v>
      </c>
      <c r="C403" s="1034"/>
      <c r="D403" s="99"/>
      <c r="E403" s="1102"/>
      <c r="F403" s="815"/>
      <c r="G403" s="110"/>
      <c r="H403" s="71"/>
      <c r="I403" s="71"/>
      <c r="J403" s="27"/>
      <c r="K403" s="143"/>
      <c r="L403" s="27"/>
      <c r="M403" s="27"/>
      <c r="N403" s="1402"/>
      <c r="O403" s="1403"/>
      <c r="P403" s="1313"/>
      <c r="Q403" s="1095"/>
      <c r="R403" s="45"/>
      <c r="S403" s="1046"/>
      <c r="T403" s="954"/>
      <c r="U403" s="1255"/>
      <c r="V403" s="953"/>
      <c r="Y403" s="952"/>
      <c r="Z403" s="965"/>
      <c r="AA403" s="964"/>
      <c r="AB403" s="840"/>
      <c r="AC403" s="841"/>
      <c r="AD403" s="842"/>
      <c r="AF403" s="842"/>
      <c r="AJ403" s="763"/>
    </row>
    <row r="404" spans="1:38" ht="15.75" customHeight="1" x14ac:dyDescent="0.2">
      <c r="A404" s="850">
        <f>A403</f>
        <v>0</v>
      </c>
      <c r="B404" s="5" t="s">
        <v>54</v>
      </c>
      <c r="C404" s="1034"/>
      <c r="D404" s="99"/>
      <c r="E404" s="1102"/>
      <c r="F404" s="829" t="s">
        <v>1929</v>
      </c>
      <c r="G404" s="922"/>
      <c r="H404" s="922"/>
      <c r="I404" s="922"/>
      <c r="J404" s="922"/>
      <c r="K404" s="922"/>
      <c r="L404" s="922"/>
      <c r="M404" s="922"/>
      <c r="N404" s="1408"/>
      <c r="O404" s="1409"/>
      <c r="P404" s="1331"/>
      <c r="Q404" s="1095"/>
      <c r="R404" s="45"/>
      <c r="S404" s="1046"/>
      <c r="T404" s="954"/>
      <c r="U404" s="1255"/>
      <c r="V404" s="953"/>
      <c r="Y404" s="952"/>
      <c r="Z404" s="965"/>
      <c r="AA404" s="964"/>
      <c r="AB404" s="840"/>
      <c r="AC404" s="841"/>
      <c r="AD404" s="842"/>
      <c r="AF404" s="842"/>
      <c r="AJ404" s="763"/>
    </row>
    <row r="405" spans="1:38" ht="6" customHeight="1" x14ac:dyDescent="0.2">
      <c r="A405" s="850">
        <f>A403</f>
        <v>0</v>
      </c>
      <c r="B405" s="5" t="s">
        <v>54</v>
      </c>
      <c r="C405" s="1034"/>
      <c r="D405" s="99"/>
      <c r="E405" s="1102"/>
      <c r="F405" s="815"/>
      <c r="G405" s="110"/>
      <c r="H405" s="71"/>
      <c r="I405" s="71"/>
      <c r="J405" s="27"/>
      <c r="K405" s="143"/>
      <c r="L405" s="27"/>
      <c r="M405" s="27"/>
      <c r="N405" s="1402"/>
      <c r="O405" s="1403"/>
      <c r="P405" s="1313"/>
      <c r="Q405" s="1095"/>
      <c r="R405" s="45"/>
      <c r="S405" s="1046"/>
      <c r="T405" s="954"/>
      <c r="U405" s="1255"/>
      <c r="V405" s="953"/>
      <c r="Y405" s="952"/>
      <c r="Z405" s="965"/>
      <c r="AA405" s="964"/>
      <c r="AB405" s="840"/>
      <c r="AC405" s="841"/>
      <c r="AD405" s="842"/>
      <c r="AF405" s="842"/>
      <c r="AJ405" s="763"/>
    </row>
    <row r="406" spans="1:38" ht="15.75" customHeight="1" x14ac:dyDescent="0.2">
      <c r="A406" s="850">
        <f>A626</f>
        <v>0</v>
      </c>
      <c r="B406" s="5" t="s">
        <v>54</v>
      </c>
      <c r="C406" s="1034"/>
      <c r="D406" s="99"/>
      <c r="E406" s="1102"/>
      <c r="F406" s="817" t="s">
        <v>1701</v>
      </c>
      <c r="G406" s="116"/>
      <c r="H406" s="116"/>
      <c r="I406" s="116"/>
      <c r="J406" s="72"/>
      <c r="K406" s="72"/>
      <c r="L406" s="7"/>
      <c r="M406" s="73"/>
      <c r="N406" s="1371"/>
      <c r="O406" s="1372"/>
      <c r="P406" s="1310"/>
      <c r="Q406" s="1095"/>
      <c r="R406" s="45"/>
      <c r="S406" s="1044"/>
      <c r="T406" s="954"/>
      <c r="U406" s="1255"/>
      <c r="V406" s="953"/>
      <c r="Y406" s="952"/>
      <c r="Z406" s="965"/>
      <c r="AA406" s="964"/>
      <c r="AB406" s="840"/>
      <c r="AC406" s="841"/>
      <c r="AD406" s="842"/>
      <c r="AF406" s="842"/>
      <c r="AJ406" s="763"/>
    </row>
    <row r="407" spans="1:38" ht="15.75" customHeight="1" x14ac:dyDescent="0.2">
      <c r="A407" s="850">
        <f>A403</f>
        <v>0</v>
      </c>
      <c r="B407" s="5" t="s">
        <v>54</v>
      </c>
      <c r="C407" s="1034"/>
      <c r="D407" s="99"/>
      <c r="E407" s="1102"/>
      <c r="F407" s="817" t="s">
        <v>1693</v>
      </c>
      <c r="G407" s="117"/>
      <c r="H407" s="117"/>
      <c r="I407" s="116"/>
      <c r="K407" s="1009"/>
      <c r="L407" s="10"/>
      <c r="M407" s="10"/>
      <c r="N407" s="1379"/>
      <c r="O407" s="1317"/>
      <c r="P407" s="1313"/>
      <c r="Q407" s="1095"/>
      <c r="R407" s="45"/>
      <c r="S407" s="1046"/>
      <c r="T407" s="954"/>
      <c r="U407" s="1255"/>
      <c r="V407" s="953"/>
      <c r="Y407" s="952"/>
      <c r="Z407" s="965"/>
      <c r="AA407" s="964"/>
      <c r="AB407" s="840"/>
      <c r="AC407" s="841"/>
      <c r="AD407" s="842"/>
      <c r="AF407" s="842"/>
      <c r="AJ407" s="763"/>
    </row>
    <row r="408" spans="1:38" ht="6" customHeight="1" x14ac:dyDescent="0.2">
      <c r="A408" s="850">
        <f>A403</f>
        <v>0</v>
      </c>
      <c r="C408" s="1034"/>
      <c r="D408" s="99"/>
      <c r="E408" s="1102"/>
      <c r="F408" s="815"/>
      <c r="G408" s="133"/>
      <c r="H408" s="133"/>
      <c r="I408" s="133"/>
      <c r="J408" s="989"/>
      <c r="K408" s="989"/>
      <c r="L408" s="10"/>
      <c r="M408" s="10"/>
      <c r="N408" s="1379"/>
      <c r="O408" s="1317"/>
      <c r="P408" s="1313"/>
      <c r="Q408" s="1095"/>
      <c r="R408" s="45"/>
      <c r="S408" s="1046"/>
      <c r="T408" s="954"/>
      <c r="U408" s="1255"/>
      <c r="V408" s="953"/>
      <c r="Y408" s="952"/>
      <c r="Z408" s="965"/>
      <c r="AA408" s="964"/>
      <c r="AB408" s="840"/>
      <c r="AC408" s="841"/>
      <c r="AD408" s="842"/>
      <c r="AF408" s="842"/>
      <c r="AJ408" s="763"/>
    </row>
    <row r="409" spans="1:38" ht="21" customHeight="1" x14ac:dyDescent="0.2">
      <c r="A409" s="850">
        <f>A483</f>
        <v>0</v>
      </c>
      <c r="B409" s="5" t="s">
        <v>54</v>
      </c>
      <c r="C409" s="1034"/>
      <c r="D409" s="99"/>
      <c r="E409" s="1125" t="s">
        <v>103</v>
      </c>
      <c r="F409" s="1086" t="s">
        <v>2015</v>
      </c>
      <c r="G409" s="1108"/>
      <c r="H409" s="1104"/>
      <c r="I409" s="1104"/>
      <c r="J409" s="1104"/>
      <c r="K409" s="1110" t="s">
        <v>1841</v>
      </c>
      <c r="L409" s="1109"/>
      <c r="M409" s="1109" t="s">
        <v>816</v>
      </c>
      <c r="N409" s="1384" t="s">
        <v>1882</v>
      </c>
      <c r="O409" s="1384" t="s">
        <v>1881</v>
      </c>
      <c r="P409" s="1316" t="s">
        <v>68</v>
      </c>
      <c r="Q409" s="1095"/>
      <c r="R409" s="45"/>
      <c r="S409" s="1046"/>
      <c r="T409" s="954"/>
      <c r="U409" s="1255"/>
      <c r="V409" s="953"/>
      <c r="Y409" s="952"/>
      <c r="Z409" s="965"/>
      <c r="AA409" s="964"/>
      <c r="AB409" s="840"/>
      <c r="AC409" s="841"/>
      <c r="AD409" s="842"/>
      <c r="AF409" s="842"/>
      <c r="AJ409" s="763"/>
    </row>
    <row r="410" spans="1:38" ht="6" customHeight="1" x14ac:dyDescent="0.2">
      <c r="A410" s="850">
        <f>A411</f>
        <v>0</v>
      </c>
      <c r="B410" s="5" t="s">
        <v>54</v>
      </c>
      <c r="C410" s="1034"/>
      <c r="D410" s="99"/>
      <c r="E410" s="1102"/>
      <c r="F410" s="815"/>
      <c r="G410" s="71"/>
      <c r="H410" s="71"/>
      <c r="I410" s="71"/>
      <c r="J410" s="71"/>
      <c r="K410" s="72"/>
      <c r="L410" s="7"/>
      <c r="M410" s="73"/>
      <c r="N410" s="1371"/>
      <c r="O410" s="1372"/>
      <c r="P410" s="1310"/>
      <c r="Q410" s="1095"/>
      <c r="R410" s="45"/>
      <c r="S410" s="1044"/>
      <c r="T410" s="954"/>
      <c r="U410" s="1255"/>
      <c r="V410" s="953"/>
      <c r="Y410" s="952"/>
      <c r="Z410" s="965"/>
      <c r="AA410" s="964"/>
      <c r="AB410" s="840"/>
      <c r="AC410" s="841"/>
      <c r="AD410" s="842"/>
      <c r="AF410" s="842"/>
      <c r="AJ410" s="763"/>
    </row>
    <row r="411" spans="1:38" ht="15.75" customHeight="1" x14ac:dyDescent="0.2">
      <c r="A411" s="850">
        <f>IF(SUM(A412:A415)=0,0,1)</f>
        <v>0</v>
      </c>
      <c r="B411" s="5" t="s">
        <v>54</v>
      </c>
      <c r="C411" s="1034"/>
      <c r="D411" s="99"/>
      <c r="E411" s="1125" t="s">
        <v>1052</v>
      </c>
      <c r="F411" s="812" t="s">
        <v>2016</v>
      </c>
      <c r="G411" s="116"/>
      <c r="H411" s="116"/>
      <c r="I411" s="119"/>
      <c r="J411" s="791" t="s">
        <v>1932</v>
      </c>
      <c r="K411" s="72"/>
      <c r="L411" s="148"/>
      <c r="M411" s="148"/>
      <c r="N411" s="1348"/>
      <c r="O411" s="1389"/>
      <c r="P411" s="1320"/>
      <c r="Q411" s="1095"/>
      <c r="R411" s="45"/>
      <c r="S411" s="1046"/>
      <c r="T411" s="954"/>
      <c r="U411" s="1255"/>
      <c r="V411" s="953"/>
      <c r="Y411" s="952"/>
      <c r="Z411" s="965"/>
      <c r="AA411" s="964"/>
      <c r="AB411" s="840"/>
      <c r="AC411" s="841"/>
      <c r="AD411" s="842"/>
      <c r="AF411" s="842"/>
      <c r="AJ411" s="763"/>
      <c r="AL411" s="4"/>
    </row>
    <row r="412" spans="1:38" ht="15.75" customHeight="1" x14ac:dyDescent="0.2">
      <c r="A412" s="850">
        <f>IF(K412=0,0,1)</f>
        <v>0</v>
      </c>
      <c r="B412" s="5" t="s">
        <v>54</v>
      </c>
      <c r="C412" s="1034"/>
      <c r="D412" s="99"/>
      <c r="E412" s="1102" t="str">
        <f>Prijsonderbouwing!B1296</f>
        <v>V4-1-A1</v>
      </c>
      <c r="F412" s="818" t="str">
        <f>Prijsonderbouwing!D1296</f>
        <v>Dakisolatie gespoten isolatieschuim dik 100mm Rc 3.50 m².K/W van 0 m² tot 45 m²</v>
      </c>
      <c r="G412" s="116"/>
      <c r="H412" s="116"/>
      <c r="I412" s="172"/>
      <c r="J412" s="172"/>
      <c r="K412" s="134"/>
      <c r="L412" s="27"/>
      <c r="M412" s="1273" t="str">
        <f>Prijsonderbouwing!F1296</f>
        <v>m²</v>
      </c>
      <c r="N412" s="1348">
        <f>Prijsonderbouwing!O1296</f>
        <v>110.84849999999997</v>
      </c>
      <c r="O412" s="1389">
        <f>Prijsonderbouwing!X1296</f>
        <v>124.81541099999998</v>
      </c>
      <c r="P412" s="1320">
        <f>O412*K412</f>
        <v>0</v>
      </c>
      <c r="Q412" s="1095"/>
      <c r="R412" s="769"/>
      <c r="S412" s="1046"/>
      <c r="T412" s="954"/>
      <c r="U412" s="1255">
        <f t="shared" si="103"/>
        <v>0</v>
      </c>
      <c r="V412" s="953"/>
      <c r="Y412" s="952"/>
      <c r="Z412" s="965"/>
      <c r="AA412" s="964"/>
      <c r="AB412" s="840"/>
      <c r="AC412" s="841"/>
      <c r="AD412" s="842"/>
      <c r="AF412" s="842"/>
      <c r="AJ412" s="763"/>
    </row>
    <row r="413" spans="1:38" ht="15.75" customHeight="1" x14ac:dyDescent="0.2">
      <c r="A413" s="850">
        <f>IF(K413=0,0,1)</f>
        <v>0</v>
      </c>
      <c r="B413" s="5" t="s">
        <v>54</v>
      </c>
      <c r="C413" s="1034"/>
      <c r="D413" s="99"/>
      <c r="E413" s="1102" t="str">
        <f>Prijsonderbouwing!B1306</f>
        <v>V4-1-A2</v>
      </c>
      <c r="F413" s="813" t="str">
        <f>Prijsonderbouwing!D1306</f>
        <v>Dakisolatie gespoten isolatieschuim dik 100mm Rc 3.50 m².K/W van 45 m² tot 120 m²</v>
      </c>
      <c r="G413" s="117"/>
      <c r="H413" s="117"/>
      <c r="I413" s="132"/>
      <c r="J413" s="122"/>
      <c r="K413" s="134"/>
      <c r="L413" s="27"/>
      <c r="M413" s="1273" t="str">
        <f>Prijsonderbouwing!F1306</f>
        <v>m²</v>
      </c>
      <c r="N413" s="1348">
        <f>Prijsonderbouwing!O1306</f>
        <v>100.49849999999998</v>
      </c>
      <c r="O413" s="1389">
        <f>Prijsonderbouwing!X1306</f>
        <v>113.16131099999998</v>
      </c>
      <c r="P413" s="1320">
        <f t="shared" ref="P413:P480" si="107">O413*K413</f>
        <v>0</v>
      </c>
      <c r="Q413" s="1095"/>
      <c r="R413" s="45"/>
      <c r="S413" s="1046"/>
      <c r="T413" s="954"/>
      <c r="U413" s="954">
        <f t="shared" si="103"/>
        <v>0</v>
      </c>
      <c r="V413" s="953"/>
      <c r="W413" s="954"/>
      <c r="X413" s="952"/>
      <c r="Y413" s="952"/>
      <c r="Z413" s="965"/>
      <c r="AA413" s="964"/>
      <c r="AB413" s="840"/>
      <c r="AC413" s="841"/>
      <c r="AD413" s="842"/>
      <c r="AF413" s="842"/>
      <c r="AJ413" s="763"/>
    </row>
    <row r="414" spans="1:38" ht="15.75" customHeight="1" x14ac:dyDescent="0.2">
      <c r="A414" s="850">
        <f t="shared" ref="A414:A442" si="108">IF(K414=0,0,1)</f>
        <v>0</v>
      </c>
      <c r="B414" s="5" t="s">
        <v>54</v>
      </c>
      <c r="C414" s="1034"/>
      <c r="D414" s="99"/>
      <c r="E414" s="1102" t="str">
        <f>Prijsonderbouwing!B1316</f>
        <v>V4-1-A3</v>
      </c>
      <c r="F414" s="813" t="str">
        <f>Prijsonderbouwing!D1316</f>
        <v>Dakisolatie gespoten isolatieschuim dik 100mm Rc 3.50 m².K/W  vanaf 120 m²</v>
      </c>
      <c r="G414" s="117"/>
      <c r="H414" s="117"/>
      <c r="I414" s="132"/>
      <c r="J414" s="122"/>
      <c r="K414" s="134"/>
      <c r="L414" s="27"/>
      <c r="M414" s="1273" t="str">
        <f>Prijsonderbouwing!F1316</f>
        <v>m²</v>
      </c>
      <c r="N414" s="1348">
        <f>Prijsonderbouwing!O1316</f>
        <v>90.148499999999984</v>
      </c>
      <c r="O414" s="1389">
        <f>Prijsonderbouwing!X1316</f>
        <v>101.50721099999998</v>
      </c>
      <c r="P414" s="1320">
        <f t="shared" si="107"/>
        <v>0</v>
      </c>
      <c r="Q414" s="1095"/>
      <c r="R414" s="45"/>
      <c r="S414" s="1046"/>
      <c r="T414" s="954"/>
      <c r="U414" s="954">
        <f t="shared" si="103"/>
        <v>0</v>
      </c>
      <c r="V414" s="953"/>
      <c r="W414" s="954"/>
      <c r="X414" s="952"/>
      <c r="Y414" s="952"/>
      <c r="Z414" s="965"/>
      <c r="AA414" s="964"/>
      <c r="AB414" s="840"/>
      <c r="AC414" s="841"/>
      <c r="AD414" s="842"/>
      <c r="AF414" s="842"/>
      <c r="AJ414" s="763"/>
    </row>
    <row r="415" spans="1:38" ht="15.75" customHeight="1" x14ac:dyDescent="0.2">
      <c r="A415" s="850">
        <f>IF(K415=0,0,1)</f>
        <v>0</v>
      </c>
      <c r="B415" s="5" t="s">
        <v>54</v>
      </c>
      <c r="C415" s="1034"/>
      <c r="D415" s="99"/>
      <c r="E415" s="1102" t="str">
        <f>Prijsonderbouwing!B1326</f>
        <v>V4-1-A4</v>
      </c>
      <c r="F415" s="813" t="str">
        <f>Prijsonderbouwing!D1326</f>
        <v>╚ PUR meer-/minderprijs per mm</v>
      </c>
      <c r="G415" s="689" t="str">
        <f>_xlfn.XLOOKUP(I415,Tabellen!$J$27:$J$33,Tabellen!$K$27:$K$33,"controleren")</f>
        <v>110 mm Rc 4.03 m².K/W</v>
      </c>
      <c r="H415" s="434"/>
      <c r="I415" s="697">
        <v>10</v>
      </c>
      <c r="J415" s="122" t="s">
        <v>77</v>
      </c>
      <c r="K415" s="134"/>
      <c r="L415" s="27"/>
      <c r="M415" s="1273" t="str">
        <f>Prijsonderbouwing!F1326</f>
        <v>m²</v>
      </c>
      <c r="N415" s="1348">
        <f>Prijsonderbouwing!O1326*I415</f>
        <v>2.5874999999999999</v>
      </c>
      <c r="O415" s="1389">
        <f>Prijsonderbouwing!X1326*I415</f>
        <v>2.9135249999999995</v>
      </c>
      <c r="P415" s="1320">
        <f t="shared" si="107"/>
        <v>0</v>
      </c>
      <c r="Q415" s="1139"/>
      <c r="R415" s="45"/>
      <c r="S415" s="1046"/>
      <c r="T415" s="954"/>
      <c r="U415" s="1255">
        <f t="shared" si="103"/>
        <v>0</v>
      </c>
      <c r="V415" s="953"/>
      <c r="Y415" s="952"/>
      <c r="Z415" s="965"/>
      <c r="AA415" s="964"/>
      <c r="AB415" s="840"/>
      <c r="AC415" s="841"/>
      <c r="AD415" s="842"/>
      <c r="AF415" s="842"/>
      <c r="AJ415" s="763"/>
    </row>
    <row r="416" spans="1:38" ht="6" customHeight="1" x14ac:dyDescent="0.2">
      <c r="A416" s="850">
        <f>A417</f>
        <v>0</v>
      </c>
      <c r="C416" s="1034"/>
      <c r="D416" s="99"/>
      <c r="E416" s="1125"/>
      <c r="F416" s="814"/>
      <c r="G416" s="133"/>
      <c r="H416" s="133"/>
      <c r="I416" s="595"/>
      <c r="J416" s="596"/>
      <c r="K416" s="143"/>
      <c r="L416" s="27"/>
      <c r="M416" s="32"/>
      <c r="N416" s="1348"/>
      <c r="O416" s="1389"/>
      <c r="P416" s="1320"/>
      <c r="Q416" s="1095"/>
      <c r="R416" s="45"/>
      <c r="S416" s="1046"/>
      <c r="T416" s="954"/>
      <c r="U416" s="954"/>
      <c r="V416" s="953"/>
      <c r="W416" s="954"/>
      <c r="X416" s="952"/>
      <c r="Y416" s="952"/>
      <c r="Z416" s="965"/>
      <c r="AA416" s="964"/>
      <c r="AB416" s="840"/>
      <c r="AC416" s="841"/>
      <c r="AD416" s="842"/>
      <c r="AF416" s="842"/>
      <c r="AJ416" s="763"/>
    </row>
    <row r="417" spans="1:38" ht="15.75" customHeight="1" x14ac:dyDescent="0.2">
      <c r="A417" s="850">
        <f>IF(SUM(A418:A421)=0,0,1)</f>
        <v>0</v>
      </c>
      <c r="B417" s="5" t="s">
        <v>54</v>
      </c>
      <c r="C417" s="1034"/>
      <c r="D417" s="99"/>
      <c r="E417" s="1125" t="s">
        <v>1053</v>
      </c>
      <c r="F417" s="812" t="s">
        <v>2017</v>
      </c>
      <c r="G417" s="116"/>
      <c r="H417" s="116"/>
      <c r="I417" s="116"/>
      <c r="J417" s="791" t="s">
        <v>1932</v>
      </c>
      <c r="K417" s="49"/>
      <c r="L417" s="49"/>
      <c r="M417" s="49"/>
      <c r="N417" s="1348"/>
      <c r="O417" s="1389"/>
      <c r="P417" s="1320"/>
      <c r="Q417" s="1095"/>
      <c r="R417" s="45"/>
      <c r="S417" s="1046"/>
      <c r="T417" s="954"/>
      <c r="U417" s="954"/>
      <c r="V417" s="953"/>
      <c r="W417" s="954"/>
      <c r="X417" s="952"/>
      <c r="Y417" s="952"/>
      <c r="Z417" s="965"/>
      <c r="AA417" s="964"/>
      <c r="AB417" s="840"/>
      <c r="AC417" s="841"/>
      <c r="AD417" s="842"/>
      <c r="AF417" s="842"/>
      <c r="AJ417" s="763"/>
      <c r="AL417" s="4"/>
    </row>
    <row r="418" spans="1:38" ht="15.75" customHeight="1" x14ac:dyDescent="0.2">
      <c r="A418" s="850">
        <f t="shared" si="108"/>
        <v>0</v>
      </c>
      <c r="B418" s="5" t="s">
        <v>54</v>
      </c>
      <c r="C418" s="1034"/>
      <c r="D418" s="99"/>
      <c r="E418" s="1102" t="str">
        <f>Prijsonderbouwing!B1332</f>
        <v>V4-1-B1</v>
      </c>
      <c r="F418" s="813" t="str">
        <f>Prijsonderbouwing!D1332</f>
        <v>Dakisolatie glaswol deken dik 130mm Rc 3.50 m².K/W van 0 m² tot 45 m²</v>
      </c>
      <c r="G418" s="117"/>
      <c r="H418" s="117"/>
      <c r="I418" s="132"/>
      <c r="J418" s="122"/>
      <c r="K418" s="134"/>
      <c r="L418" s="27"/>
      <c r="M418" s="32" t="str">
        <f>Prijsonderbouwing!F1332</f>
        <v>m²</v>
      </c>
      <c r="N418" s="1348">
        <f>Prijsonderbouwing!O1332</f>
        <v>125.33849999999998</v>
      </c>
      <c r="O418" s="1389">
        <f>Prijsonderbouwing!X1332</f>
        <v>141.13115099999999</v>
      </c>
      <c r="P418" s="1320">
        <f t="shared" si="107"/>
        <v>0</v>
      </c>
      <c r="Q418" s="1095"/>
      <c r="R418" s="45"/>
      <c r="S418" s="1046"/>
      <c r="T418" s="954"/>
      <c r="U418" s="954">
        <f t="shared" si="103"/>
        <v>0</v>
      </c>
      <c r="V418" s="953"/>
      <c r="W418" s="954"/>
      <c r="X418" s="952"/>
      <c r="Y418" s="952"/>
      <c r="Z418" s="965"/>
      <c r="AA418" s="964"/>
      <c r="AB418" s="840"/>
      <c r="AC418" s="841"/>
      <c r="AD418" s="842"/>
      <c r="AF418" s="842"/>
      <c r="AJ418" s="763"/>
    </row>
    <row r="419" spans="1:38" ht="15.75" customHeight="1" x14ac:dyDescent="0.2">
      <c r="A419" s="850">
        <f t="shared" si="108"/>
        <v>0</v>
      </c>
      <c r="B419" s="5" t="s">
        <v>54</v>
      </c>
      <c r="C419" s="1034"/>
      <c r="D419" s="99"/>
      <c r="E419" s="1102" t="str">
        <f>Prijsonderbouwing!B1341</f>
        <v>V4-1-B2</v>
      </c>
      <c r="F419" s="813" t="str">
        <f>Prijsonderbouwing!D1341</f>
        <v>Dakisolatie glaswol deken dik 130mm  Rc 3.50 m².K/W van 45 m² tot 120 m²</v>
      </c>
      <c r="G419" s="117"/>
      <c r="H419" s="117"/>
      <c r="I419" s="132"/>
      <c r="J419" s="122"/>
      <c r="K419" s="134"/>
      <c r="L419" s="27"/>
      <c r="M419" s="32" t="str">
        <f>Prijsonderbouwing!F1341</f>
        <v>m²</v>
      </c>
      <c r="N419" s="1348">
        <f>Prijsonderbouwing!O1341</f>
        <v>114.98849999999999</v>
      </c>
      <c r="O419" s="1389">
        <f>Prijsonderbouwing!X1341</f>
        <v>129.47705099999996</v>
      </c>
      <c r="P419" s="1320">
        <f t="shared" si="107"/>
        <v>0</v>
      </c>
      <c r="Q419" s="1095"/>
      <c r="R419" s="45"/>
      <c r="S419" s="1046"/>
      <c r="T419" s="954"/>
      <c r="U419" s="954">
        <f t="shared" si="103"/>
        <v>0</v>
      </c>
      <c r="V419" s="953"/>
      <c r="W419" s="954"/>
      <c r="X419" s="952"/>
      <c r="Y419" s="952"/>
      <c r="Z419" s="965"/>
      <c r="AA419" s="964"/>
      <c r="AB419" s="840"/>
      <c r="AC419" s="841"/>
      <c r="AD419" s="842"/>
      <c r="AF419" s="842"/>
      <c r="AJ419" s="763"/>
    </row>
    <row r="420" spans="1:38" ht="15.75" customHeight="1" x14ac:dyDescent="0.2">
      <c r="A420" s="850">
        <f t="shared" si="108"/>
        <v>0</v>
      </c>
      <c r="B420" s="5" t="s">
        <v>54</v>
      </c>
      <c r="C420" s="1034"/>
      <c r="D420" s="99"/>
      <c r="E420" s="1102" t="str">
        <f>Prijsonderbouwing!B1350</f>
        <v>V4-1-B3</v>
      </c>
      <c r="F420" s="813" t="str">
        <f>Prijsonderbouwing!D1350</f>
        <v>Dakisolatie glaswol deken dik 130mm  Rc 3.50 m².K/W vanaf 120 m²</v>
      </c>
      <c r="G420" s="117"/>
      <c r="H420" s="117"/>
      <c r="I420" s="132"/>
      <c r="J420" s="122"/>
      <c r="K420" s="134"/>
      <c r="L420" s="27"/>
      <c r="M420" s="32" t="str">
        <f>Prijsonderbouwing!F1350</f>
        <v>m²</v>
      </c>
      <c r="N420" s="1348">
        <f>Prijsonderbouwing!O1350</f>
        <v>104.63849999999999</v>
      </c>
      <c r="O420" s="1389">
        <f>Prijsonderbouwing!X1350</f>
        <v>117.82295099999997</v>
      </c>
      <c r="P420" s="1320">
        <f t="shared" si="107"/>
        <v>0</v>
      </c>
      <c r="Q420" s="1095"/>
      <c r="R420" s="45"/>
      <c r="S420" s="1046"/>
      <c r="T420" s="954"/>
      <c r="U420" s="954">
        <f t="shared" si="103"/>
        <v>0</v>
      </c>
      <c r="V420" s="953"/>
      <c r="W420" s="954"/>
      <c r="X420" s="952"/>
      <c r="Y420" s="952"/>
      <c r="Z420" s="965"/>
      <c r="AA420" s="964"/>
      <c r="AB420" s="840"/>
      <c r="AC420" s="841"/>
      <c r="AD420" s="842"/>
      <c r="AF420" s="842"/>
      <c r="AJ420" s="763"/>
    </row>
    <row r="421" spans="1:38" ht="15.75" customHeight="1" x14ac:dyDescent="0.2">
      <c r="A421" s="850">
        <f t="shared" ref="A421" si="109">IF(K421=0,0,1)</f>
        <v>0</v>
      </c>
      <c r="B421" s="5" t="s">
        <v>54</v>
      </c>
      <c r="C421" s="1034"/>
      <c r="D421" s="99"/>
      <c r="E421" s="1102" t="str">
        <f>Prijsonderbouwing!B1359</f>
        <v>V4-1-B4</v>
      </c>
      <c r="F421" s="813" t="str">
        <f>Prijsonderbouwing!D1359</f>
        <v>╚ Glaswol deken meer-/minderprijs per mm</v>
      </c>
      <c r="G421" s="689" t="str">
        <f>_xlfn.XLOOKUP(I421,Tabellen!$J$36:$J$42,Tabellen!$K$36:$K$42,"controleren")</f>
        <v>140 mm Rc 3.70 m².K/W</v>
      </c>
      <c r="H421" s="434"/>
      <c r="I421" s="697">
        <v>10</v>
      </c>
      <c r="J421" s="122" t="s">
        <v>77</v>
      </c>
      <c r="K421" s="134"/>
      <c r="L421" s="27"/>
      <c r="M421" s="32" t="str">
        <f>Prijsonderbouwing!F1359</f>
        <v>m²</v>
      </c>
      <c r="N421" s="1348">
        <f>Prijsonderbouwing!O1359*I421</f>
        <v>4.6574999999999998</v>
      </c>
      <c r="O421" s="1389">
        <f>Prijsonderbouwing!X1359*I421</f>
        <v>5.244345</v>
      </c>
      <c r="P421" s="1320">
        <f t="shared" si="107"/>
        <v>0</v>
      </c>
      <c r="Q421" s="1095"/>
      <c r="R421" s="45"/>
      <c r="S421" s="1046"/>
      <c r="T421" s="954"/>
      <c r="U421" s="954">
        <f t="shared" si="103"/>
        <v>0</v>
      </c>
      <c r="V421" s="968"/>
      <c r="W421" s="954"/>
      <c r="X421" s="952"/>
      <c r="Y421" s="952"/>
      <c r="Z421" s="965"/>
      <c r="AA421" s="964"/>
      <c r="AB421" s="840"/>
      <c r="AC421" s="841"/>
      <c r="AD421" s="842"/>
      <c r="AF421" s="842"/>
      <c r="AJ421" s="763"/>
    </row>
    <row r="422" spans="1:38" ht="6" customHeight="1" x14ac:dyDescent="0.2">
      <c r="A422" s="850">
        <f>A423</f>
        <v>0</v>
      </c>
      <c r="C422" s="1034"/>
      <c r="D422" s="99"/>
      <c r="E422" s="1125"/>
      <c r="F422" s="814"/>
      <c r="G422" s="133"/>
      <c r="H422" s="133"/>
      <c r="I422" s="595"/>
      <c r="J422" s="596"/>
      <c r="K422" s="143"/>
      <c r="L422" s="27"/>
      <c r="M422" s="32"/>
      <c r="N422" s="1348"/>
      <c r="O422" s="1389"/>
      <c r="P422" s="1320"/>
      <c r="Q422" s="1095"/>
      <c r="R422" s="45"/>
      <c r="S422" s="1046"/>
      <c r="T422" s="954"/>
      <c r="U422" s="954"/>
      <c r="V422" s="953"/>
      <c r="W422" s="954"/>
      <c r="X422" s="952"/>
      <c r="Y422" s="952"/>
      <c r="Z422" s="965"/>
      <c r="AA422" s="964"/>
      <c r="AB422" s="840"/>
      <c r="AC422" s="841"/>
      <c r="AD422" s="842"/>
      <c r="AF422" s="842"/>
      <c r="AJ422" s="763"/>
    </row>
    <row r="423" spans="1:38" ht="15.75" customHeight="1" x14ac:dyDescent="0.2">
      <c r="A423" s="850">
        <f>IF(SUM(A424:A427)=0,0,1)</f>
        <v>0</v>
      </c>
      <c r="B423" s="5" t="s">
        <v>54</v>
      </c>
      <c r="C423" s="1034"/>
      <c r="D423" s="99"/>
      <c r="E423" s="1125" t="s">
        <v>1056</v>
      </c>
      <c r="F423" s="812" t="s">
        <v>2018</v>
      </c>
      <c r="G423" s="116"/>
      <c r="H423" s="116"/>
      <c r="I423" s="116"/>
      <c r="J423" s="172"/>
      <c r="K423" s="72"/>
      <c r="L423" s="49"/>
      <c r="M423" s="49"/>
      <c r="N423" s="1348"/>
      <c r="O423" s="1389"/>
      <c r="P423" s="1320"/>
      <c r="Q423" s="1095"/>
      <c r="R423" s="45"/>
      <c r="S423" s="1046"/>
      <c r="T423" s="954"/>
      <c r="U423" s="954"/>
      <c r="V423" s="953"/>
      <c r="W423" s="954"/>
      <c r="X423" s="952"/>
      <c r="Y423" s="952"/>
      <c r="Z423" s="965"/>
      <c r="AA423" s="964"/>
      <c r="AB423" s="840"/>
      <c r="AC423" s="841"/>
      <c r="AD423" s="842"/>
      <c r="AF423" s="842"/>
      <c r="AJ423" s="763"/>
      <c r="AL423" s="4"/>
    </row>
    <row r="424" spans="1:38" ht="15.75" customHeight="1" x14ac:dyDescent="0.2">
      <c r="A424" s="850">
        <f t="shared" si="108"/>
        <v>0</v>
      </c>
      <c r="B424" s="5" t="s">
        <v>54</v>
      </c>
      <c r="C424" s="1034"/>
      <c r="D424" s="99"/>
      <c r="E424" s="1102" t="str">
        <f>Prijsonderbouwing!B1364</f>
        <v>V4-1-C1</v>
      </c>
      <c r="F424" s="813" t="str">
        <f>Prijsonderbouwing!D1364</f>
        <v>Dakisolatie glaswol ingeblazen dik 130mm Rc 3.50 m².K/W van 0 m² tot 45 m²</v>
      </c>
      <c r="G424" s="117"/>
      <c r="H424" s="117"/>
      <c r="I424" s="132"/>
      <c r="J424" s="122"/>
      <c r="K424" s="134"/>
      <c r="L424" s="27"/>
      <c r="M424" s="32" t="str">
        <f>Prijsonderbouwing!F1364</f>
        <v>m²</v>
      </c>
      <c r="N424" s="1348">
        <f>Prijsonderbouwing!O1364</f>
        <v>67.274999999999991</v>
      </c>
      <c r="O424" s="1389">
        <f>Prijsonderbouwing!X1364</f>
        <v>75.751649999999984</v>
      </c>
      <c r="P424" s="1320">
        <f t="shared" si="107"/>
        <v>0</v>
      </c>
      <c r="Q424" s="1095"/>
      <c r="R424" s="45"/>
      <c r="S424" s="1046"/>
      <c r="T424" s="954"/>
      <c r="U424" s="954">
        <f t="shared" si="103"/>
        <v>0</v>
      </c>
      <c r="V424" s="953"/>
      <c r="W424" s="954"/>
      <c r="X424" s="952"/>
      <c r="Y424" s="952"/>
      <c r="Z424" s="965"/>
      <c r="AA424" s="964"/>
      <c r="AB424" s="840"/>
      <c r="AC424" s="841"/>
      <c r="AD424" s="842"/>
      <c r="AF424" s="842"/>
      <c r="AJ424" s="763"/>
    </row>
    <row r="425" spans="1:38" ht="15.75" customHeight="1" x14ac:dyDescent="0.2">
      <c r="A425" s="850">
        <f t="shared" si="108"/>
        <v>0</v>
      </c>
      <c r="B425" s="5" t="s">
        <v>54</v>
      </c>
      <c r="C425" s="1034"/>
      <c r="D425" s="99"/>
      <c r="E425" s="1102" t="str">
        <f>Prijsonderbouwing!B1369</f>
        <v>V4-1-C2</v>
      </c>
      <c r="F425" s="813" t="str">
        <f>Prijsonderbouwing!D1369</f>
        <v>Dakisolatie glaswol ingeblazen dik 130mm  Rc 3.50 m².K/W van 45 m² tot 120 m²</v>
      </c>
      <c r="G425" s="117"/>
      <c r="H425" s="117"/>
      <c r="I425" s="132"/>
      <c r="J425" s="122"/>
      <c r="K425" s="134"/>
      <c r="L425" s="27"/>
      <c r="M425" s="32" t="str">
        <f>Prijsonderbouwing!F1369</f>
        <v>m²</v>
      </c>
      <c r="N425" s="1348">
        <f>Prijsonderbouwing!O1369</f>
        <v>56.924999999999997</v>
      </c>
      <c r="O425" s="1389">
        <f>Prijsonderbouwing!X1369</f>
        <v>64.097549999999998</v>
      </c>
      <c r="P425" s="1320">
        <f t="shared" si="107"/>
        <v>0</v>
      </c>
      <c r="Q425" s="1095"/>
      <c r="R425" s="45"/>
      <c r="S425" s="1046"/>
      <c r="T425" s="954"/>
      <c r="U425" s="954">
        <f t="shared" si="103"/>
        <v>0</v>
      </c>
      <c r="V425" s="953"/>
      <c r="W425" s="954"/>
      <c r="X425" s="952"/>
      <c r="Y425" s="952"/>
      <c r="Z425" s="965"/>
      <c r="AA425" s="964"/>
      <c r="AB425" s="840"/>
      <c r="AC425" s="841"/>
      <c r="AD425" s="842"/>
      <c r="AF425" s="842"/>
      <c r="AJ425" s="763"/>
    </row>
    <row r="426" spans="1:38" ht="15.75" customHeight="1" x14ac:dyDescent="0.2">
      <c r="A426" s="850">
        <f t="shared" si="108"/>
        <v>0</v>
      </c>
      <c r="B426" s="5" t="s">
        <v>54</v>
      </c>
      <c r="C426" s="1034"/>
      <c r="D426" s="99"/>
      <c r="E426" s="1102" t="str">
        <f>Prijsonderbouwing!B1374</f>
        <v>V4-1-C3</v>
      </c>
      <c r="F426" s="813" t="str">
        <f>Prijsonderbouwing!D1374</f>
        <v>Dakisolatie glaswol ingeblazen dik 130mm Rc 3.50 m².K/W vanaf 120 m²</v>
      </c>
      <c r="G426" s="117"/>
      <c r="H426" s="117"/>
      <c r="I426" s="132"/>
      <c r="J426" s="122"/>
      <c r="K426" s="134"/>
      <c r="L426" s="27"/>
      <c r="M426" s="32" t="str">
        <f>Prijsonderbouwing!F1374</f>
        <v>m²</v>
      </c>
      <c r="N426" s="1348">
        <f>Prijsonderbouwing!O1374</f>
        <v>46.574999999999989</v>
      </c>
      <c r="O426" s="1389">
        <f>Prijsonderbouwing!X1374</f>
        <v>52.443449999999984</v>
      </c>
      <c r="P426" s="1320">
        <f t="shared" si="107"/>
        <v>0</v>
      </c>
      <c r="Q426" s="1095"/>
      <c r="R426" s="45"/>
      <c r="S426" s="1046"/>
      <c r="T426" s="954"/>
      <c r="U426" s="954">
        <f t="shared" si="103"/>
        <v>0</v>
      </c>
      <c r="V426" s="953"/>
      <c r="W426" s="954"/>
      <c r="X426" s="952"/>
      <c r="Y426" s="952"/>
      <c r="Z426" s="965"/>
      <c r="AA426" s="964"/>
      <c r="AB426" s="840"/>
      <c r="AC426" s="841"/>
      <c r="AD426" s="842"/>
      <c r="AF426" s="842"/>
      <c r="AJ426" s="763"/>
    </row>
    <row r="427" spans="1:38" ht="15.75" customHeight="1" x14ac:dyDescent="0.2">
      <c r="A427" s="850">
        <f t="shared" ref="A427" si="110">IF(K427=0,0,1)</f>
        <v>0</v>
      </c>
      <c r="B427" s="5" t="s">
        <v>54</v>
      </c>
      <c r="C427" s="1034"/>
      <c r="D427" s="99"/>
      <c r="E427" s="1102" t="str">
        <f>Prijsonderbouwing!B1379</f>
        <v>V4-1-C4</v>
      </c>
      <c r="F427" s="813" t="str">
        <f>Prijsonderbouwing!D1379</f>
        <v>╚ Glaswol ingeblazen meer-/minderprijs per mm</v>
      </c>
      <c r="G427" s="689" t="str">
        <f>_xlfn.XLOOKUP(I427,Tabellen!$J$36:$J$42,Tabellen!$K$36:$K$42,"controleren")</f>
        <v>140 mm Rc 3.70 m².K/W</v>
      </c>
      <c r="H427" s="434"/>
      <c r="I427" s="697">
        <v>10</v>
      </c>
      <c r="J427" s="122" t="s">
        <v>77</v>
      </c>
      <c r="K427" s="134"/>
      <c r="L427" s="27"/>
      <c r="M427" s="32" t="str">
        <f>Prijsonderbouwing!F1379</f>
        <v>m²</v>
      </c>
      <c r="N427" s="1348">
        <f>Prijsonderbouwing!O1379*I427</f>
        <v>2.0699999999999998</v>
      </c>
      <c r="O427" s="1389">
        <f>Prijsonderbouwing!X1379*I427</f>
        <v>2.3308199999999997</v>
      </c>
      <c r="P427" s="1320">
        <f t="shared" si="107"/>
        <v>0</v>
      </c>
      <c r="Q427" s="1095"/>
      <c r="R427" s="45"/>
      <c r="S427" s="1046"/>
      <c r="T427" s="954"/>
      <c r="U427" s="954">
        <f t="shared" si="103"/>
        <v>0</v>
      </c>
      <c r="V427" s="953"/>
      <c r="W427" s="954"/>
      <c r="X427" s="952"/>
      <c r="Y427" s="952"/>
      <c r="Z427" s="965"/>
      <c r="AA427" s="964"/>
      <c r="AB427" s="840"/>
      <c r="AC427" s="841"/>
      <c r="AD427" s="842"/>
      <c r="AF427" s="842"/>
      <c r="AJ427" s="763"/>
    </row>
    <row r="428" spans="1:38" ht="6" customHeight="1" x14ac:dyDescent="0.2">
      <c r="A428" s="850">
        <f>A429</f>
        <v>0</v>
      </c>
      <c r="C428" s="1034"/>
      <c r="D428" s="99"/>
      <c r="E428" s="1125"/>
      <c r="F428" s="814"/>
      <c r="G428" s="133"/>
      <c r="H428" s="133"/>
      <c r="I428" s="595"/>
      <c r="J428" s="596"/>
      <c r="K428" s="143"/>
      <c r="L428" s="27"/>
      <c r="M428" s="32"/>
      <c r="N428" s="1348"/>
      <c r="O428" s="1389"/>
      <c r="P428" s="1320"/>
      <c r="Q428" s="1095"/>
      <c r="R428" s="45"/>
      <c r="S428" s="1046"/>
      <c r="T428" s="954"/>
      <c r="U428" s="954"/>
      <c r="V428" s="953"/>
      <c r="W428" s="954"/>
      <c r="X428" s="952"/>
      <c r="Y428" s="952"/>
      <c r="Z428" s="965"/>
      <c r="AA428" s="964"/>
      <c r="AB428" s="840"/>
      <c r="AC428" s="841"/>
      <c r="AD428" s="842"/>
      <c r="AF428" s="842"/>
      <c r="AJ428" s="763"/>
    </row>
    <row r="429" spans="1:38" ht="15.75" customHeight="1" x14ac:dyDescent="0.2">
      <c r="A429" s="850">
        <f>IF(SUM(A430:A433)=0,0,1)</f>
        <v>0</v>
      </c>
      <c r="B429" s="5" t="s">
        <v>54</v>
      </c>
      <c r="C429" s="1034"/>
      <c r="D429" s="99"/>
      <c r="E429" s="1125" t="s">
        <v>1055</v>
      </c>
      <c r="F429" s="812" t="s">
        <v>2019</v>
      </c>
      <c r="G429" s="116"/>
      <c r="H429" s="116"/>
      <c r="I429" s="49"/>
      <c r="J429" s="791" t="s">
        <v>1932</v>
      </c>
      <c r="K429" s="49"/>
      <c r="L429" s="49"/>
      <c r="M429" s="49"/>
      <c r="N429" s="1348"/>
      <c r="O429" s="1389"/>
      <c r="P429" s="1320"/>
      <c r="Q429" s="1095"/>
      <c r="R429" s="45"/>
      <c r="S429" s="1046"/>
      <c r="T429" s="954"/>
      <c r="U429" s="954"/>
      <c r="V429" s="953"/>
      <c r="W429" s="954"/>
      <c r="X429" s="952"/>
      <c r="Y429" s="952"/>
      <c r="Z429" s="965"/>
      <c r="AA429" s="964"/>
      <c r="AB429" s="840"/>
      <c r="AC429" s="841"/>
      <c r="AD429" s="842"/>
      <c r="AF429" s="842"/>
      <c r="AJ429" s="763"/>
      <c r="AL429" s="4"/>
    </row>
    <row r="430" spans="1:38" ht="15.75" customHeight="1" x14ac:dyDescent="0.2">
      <c r="A430" s="850">
        <f t="shared" si="108"/>
        <v>0</v>
      </c>
      <c r="B430" s="5" t="s">
        <v>54</v>
      </c>
      <c r="C430" s="1034"/>
      <c r="D430" s="99"/>
      <c r="E430" s="1102" t="str">
        <f>Prijsonderbouwing!B1385</f>
        <v>V4-1-D1</v>
      </c>
      <c r="F430" s="813" t="str">
        <f>Prijsonderbouwing!D1385</f>
        <v>Dakisolatie vlasvezel dik 140mm Rc 3.50 m².K/W van 0 m² tot 45 m²</v>
      </c>
      <c r="G430" s="117"/>
      <c r="H430" s="117"/>
      <c r="I430" s="132"/>
      <c r="J430" s="122"/>
      <c r="K430" s="134"/>
      <c r="L430" s="27"/>
      <c r="M430" s="32" t="str">
        <f>Prijsonderbouwing!F1385</f>
        <v>m²</v>
      </c>
      <c r="N430" s="1348">
        <f>Prijsonderbouwing!O1385</f>
        <v>140.86349999999999</v>
      </c>
      <c r="O430" s="1389">
        <f>Prijsonderbouwing!X1385</f>
        <v>158.61230099999997</v>
      </c>
      <c r="P430" s="1320">
        <f t="shared" si="107"/>
        <v>0</v>
      </c>
      <c r="Q430" s="1095"/>
      <c r="R430" s="45"/>
      <c r="S430" s="1046"/>
      <c r="T430" s="954"/>
      <c r="U430" s="954">
        <f t="shared" si="103"/>
        <v>0</v>
      </c>
      <c r="V430" s="953"/>
      <c r="W430" s="954"/>
      <c r="X430" s="952"/>
      <c r="Y430" s="952"/>
      <c r="Z430" s="965"/>
      <c r="AA430" s="964"/>
      <c r="AB430" s="840"/>
      <c r="AC430" s="841"/>
      <c r="AD430" s="842"/>
      <c r="AF430" s="842"/>
      <c r="AJ430" s="763"/>
    </row>
    <row r="431" spans="1:38" ht="15.75" customHeight="1" x14ac:dyDescent="0.2">
      <c r="A431" s="850">
        <f t="shared" si="108"/>
        <v>0</v>
      </c>
      <c r="B431" s="5" t="s">
        <v>54</v>
      </c>
      <c r="C431" s="1034"/>
      <c r="D431" s="99"/>
      <c r="E431" s="1102" t="str">
        <f>Prijsonderbouwing!B1394</f>
        <v>V4-1-D2</v>
      </c>
      <c r="F431" s="813" t="str">
        <f>Prijsonderbouwing!D1394</f>
        <v>Dakisolatie vlasvezel dik 140mm  Rc 3.50 m².K/W van 45 m² tot 120 m²</v>
      </c>
      <c r="G431" s="117"/>
      <c r="H431" s="117"/>
      <c r="I431" s="132"/>
      <c r="J431" s="122"/>
      <c r="K431" s="134"/>
      <c r="L431" s="27"/>
      <c r="M431" s="32" t="str">
        <f>Prijsonderbouwing!F1394</f>
        <v>m²</v>
      </c>
      <c r="N431" s="1348">
        <f>Prijsonderbouwing!O1394</f>
        <v>135.68849999999998</v>
      </c>
      <c r="O431" s="1389">
        <f>Prijsonderbouwing!X1394</f>
        <v>152.78525099999996</v>
      </c>
      <c r="P431" s="1320">
        <f t="shared" si="107"/>
        <v>0</v>
      </c>
      <c r="Q431" s="1095"/>
      <c r="R431" s="45"/>
      <c r="S431" s="1046"/>
      <c r="T431" s="954"/>
      <c r="U431" s="954">
        <f t="shared" si="103"/>
        <v>0</v>
      </c>
      <c r="V431" s="953"/>
      <c r="W431" s="954"/>
      <c r="X431" s="952"/>
      <c r="Y431" s="952"/>
      <c r="Z431" s="965"/>
      <c r="AA431" s="964"/>
      <c r="AB431" s="840"/>
      <c r="AC431" s="841"/>
      <c r="AD431" s="842"/>
      <c r="AF431" s="842"/>
      <c r="AJ431" s="763"/>
    </row>
    <row r="432" spans="1:38" ht="15.75" customHeight="1" x14ac:dyDescent="0.2">
      <c r="A432" s="850">
        <f t="shared" si="108"/>
        <v>0</v>
      </c>
      <c r="B432" s="5" t="s">
        <v>54</v>
      </c>
      <c r="C432" s="1034"/>
      <c r="D432" s="99"/>
      <c r="E432" s="1102" t="str">
        <f>Prijsonderbouwing!B1403</f>
        <v>V4-1-D3</v>
      </c>
      <c r="F432" s="813" t="str">
        <f>Prijsonderbouwing!D1403</f>
        <v>Dakisolatie vlasvezel dik 140mm  Rc 3.50 m².K/W vanaf 120 m²</v>
      </c>
      <c r="G432" s="117"/>
      <c r="H432" s="117"/>
      <c r="I432" s="132"/>
      <c r="J432" s="122"/>
      <c r="K432" s="134"/>
      <c r="L432" s="27"/>
      <c r="M432" s="32" t="str">
        <f>Prijsonderbouwing!F1403</f>
        <v>m²</v>
      </c>
      <c r="N432" s="1348">
        <f>Prijsonderbouwing!O1403</f>
        <v>125.33849999999998</v>
      </c>
      <c r="O432" s="1389">
        <f>Prijsonderbouwing!X1403</f>
        <v>141.13115099999999</v>
      </c>
      <c r="P432" s="1320">
        <f t="shared" si="107"/>
        <v>0</v>
      </c>
      <c r="Q432" s="1095"/>
      <c r="R432" s="45"/>
      <c r="S432" s="1046"/>
      <c r="T432" s="954"/>
      <c r="U432" s="954">
        <f t="shared" si="103"/>
        <v>0</v>
      </c>
      <c r="V432" s="953"/>
      <c r="W432" s="954"/>
      <c r="X432" s="952"/>
      <c r="Y432" s="952"/>
      <c r="Z432" s="965"/>
      <c r="AA432" s="964"/>
      <c r="AB432" s="840"/>
      <c r="AC432" s="841"/>
      <c r="AD432" s="842"/>
      <c r="AF432" s="842"/>
      <c r="AJ432" s="763"/>
    </row>
    <row r="433" spans="1:38" ht="15.75" customHeight="1" x14ac:dyDescent="0.2">
      <c r="A433" s="850">
        <f t="shared" ref="A433" si="111">IF(K433=0,0,1)</f>
        <v>0</v>
      </c>
      <c r="B433" s="5" t="s">
        <v>54</v>
      </c>
      <c r="C433" s="1034"/>
      <c r="D433" s="99"/>
      <c r="E433" s="1102" t="str">
        <f>Prijsonderbouwing!B1412</f>
        <v>V4-1-D4</v>
      </c>
      <c r="F433" s="813" t="str">
        <f>Prijsonderbouwing!D1412</f>
        <v>╚ Vlasvezel meer-/minderprijs per mm</v>
      </c>
      <c r="G433" s="689" t="str">
        <f>_xlfn.XLOOKUP(I433,Tabellen!$J$45:$J$51,Tabellen!$K$45:$K$51,"controleren")</f>
        <v>150 mm Rc 3.75 m².K/W</v>
      </c>
      <c r="H433" s="434"/>
      <c r="I433" s="697">
        <v>10</v>
      </c>
      <c r="J433" s="122" t="s">
        <v>77</v>
      </c>
      <c r="K433" s="134"/>
      <c r="L433" s="27"/>
      <c r="M433" s="32" t="str">
        <f>Prijsonderbouwing!F1412</f>
        <v>m²</v>
      </c>
      <c r="N433" s="1348">
        <f>Prijsonderbouwing!O1412*I433</f>
        <v>3.4154999999999998</v>
      </c>
      <c r="O433" s="1389">
        <f>Prijsonderbouwing!X1412*I433</f>
        <v>3.8458529999999995</v>
      </c>
      <c r="P433" s="1320">
        <f t="shared" si="107"/>
        <v>0</v>
      </c>
      <c r="Q433" s="1095"/>
      <c r="R433" s="45"/>
      <c r="S433" s="1046"/>
      <c r="T433" s="954"/>
      <c r="U433" s="954">
        <f t="shared" si="103"/>
        <v>0</v>
      </c>
      <c r="V433" s="968"/>
      <c r="W433" s="954"/>
      <c r="X433" s="952"/>
      <c r="Y433" s="952"/>
      <c r="Z433" s="965"/>
      <c r="AA433" s="964"/>
      <c r="AB433" s="840"/>
      <c r="AC433" s="841"/>
      <c r="AD433" s="842"/>
      <c r="AF433" s="842"/>
      <c r="AJ433" s="763"/>
    </row>
    <row r="434" spans="1:38" ht="6" customHeight="1" x14ac:dyDescent="0.2">
      <c r="A434" s="850">
        <f>A435</f>
        <v>0</v>
      </c>
      <c r="C434" s="1034"/>
      <c r="D434" s="99"/>
      <c r="E434" s="1125"/>
      <c r="F434" s="814"/>
      <c r="G434" s="133"/>
      <c r="H434" s="133"/>
      <c r="I434" s="595"/>
      <c r="J434" s="596"/>
      <c r="K434" s="143"/>
      <c r="L434" s="27"/>
      <c r="M434" s="32"/>
      <c r="N434" s="1348"/>
      <c r="O434" s="1389"/>
      <c r="P434" s="1320"/>
      <c r="Q434" s="1095"/>
      <c r="R434" s="45"/>
      <c r="S434" s="1046"/>
      <c r="T434" s="954"/>
      <c r="U434" s="1255"/>
      <c r="V434" s="953"/>
      <c r="Y434" s="952"/>
      <c r="Z434" s="965"/>
      <c r="AA434" s="964"/>
      <c r="AB434" s="840"/>
      <c r="AC434" s="841"/>
      <c r="AD434" s="842"/>
      <c r="AF434" s="842"/>
      <c r="AJ434" s="763"/>
    </row>
    <row r="435" spans="1:38" ht="15.75" customHeight="1" x14ac:dyDescent="0.2">
      <c r="A435" s="850">
        <f>IF(SUM(A436:A439)=0,0,1)</f>
        <v>0</v>
      </c>
      <c r="B435" s="5" t="s">
        <v>54</v>
      </c>
      <c r="C435" s="1034"/>
      <c r="D435" s="99"/>
      <c r="E435" s="1125" t="s">
        <v>1054</v>
      </c>
      <c r="F435" s="812" t="s">
        <v>2020</v>
      </c>
      <c r="G435" s="116"/>
      <c r="H435" s="116"/>
      <c r="I435" s="49"/>
      <c r="J435" s="791" t="s">
        <v>1932</v>
      </c>
      <c r="K435" s="49"/>
      <c r="L435" s="49"/>
      <c r="M435" s="49"/>
      <c r="N435" s="1348"/>
      <c r="O435" s="1389"/>
      <c r="P435" s="1320"/>
      <c r="Q435" s="1095"/>
      <c r="R435" s="45"/>
      <c r="S435" s="1046"/>
      <c r="T435" s="954"/>
      <c r="U435" s="1255"/>
      <c r="V435" s="953"/>
      <c r="Y435" s="952"/>
      <c r="Z435" s="965"/>
      <c r="AA435" s="964"/>
      <c r="AB435" s="840"/>
      <c r="AC435" s="841"/>
      <c r="AD435" s="842"/>
      <c r="AF435" s="842"/>
      <c r="AJ435" s="763"/>
      <c r="AL435" s="4"/>
    </row>
    <row r="436" spans="1:38" ht="15.75" customHeight="1" x14ac:dyDescent="0.2">
      <c r="A436" s="850">
        <f t="shared" si="108"/>
        <v>0</v>
      </c>
      <c r="B436" s="5" t="s">
        <v>54</v>
      </c>
      <c r="C436" s="1034"/>
      <c r="D436" s="99"/>
      <c r="E436" s="1102" t="str">
        <f>Prijsonderbouwing!B1417</f>
        <v>V4-1-E1</v>
      </c>
      <c r="F436" s="813" t="str">
        <f>Prijsonderbouwing!D1417</f>
        <v>Dakisolatie grasvezel dik 150mm Rc 3.50 m².K/W van 0 m² tot 45 m²</v>
      </c>
      <c r="G436" s="117"/>
      <c r="H436" s="117"/>
      <c r="I436" s="132"/>
      <c r="J436" s="122"/>
      <c r="K436" s="134"/>
      <c r="L436" s="27"/>
      <c r="M436" s="1273" t="str">
        <f>Prijsonderbouwing!F1417</f>
        <v>m²</v>
      </c>
      <c r="N436" s="1348">
        <f>Prijsonderbouwing!O1417</f>
        <v>146.0385</v>
      </c>
      <c r="O436" s="1389">
        <f>Prijsonderbouwing!X1417</f>
        <v>164.43935099999999</v>
      </c>
      <c r="P436" s="1320">
        <f t="shared" si="107"/>
        <v>0</v>
      </c>
      <c r="Q436" s="1095"/>
      <c r="R436" s="45"/>
      <c r="S436" s="1046"/>
      <c r="T436" s="954"/>
      <c r="U436" s="1255">
        <f t="shared" si="103"/>
        <v>0</v>
      </c>
      <c r="V436" s="953"/>
      <c r="Y436" s="952"/>
      <c r="Z436" s="965"/>
      <c r="AA436" s="964"/>
      <c r="AB436" s="840"/>
      <c r="AC436" s="841"/>
      <c r="AD436" s="842"/>
      <c r="AF436" s="842"/>
      <c r="AJ436" s="763"/>
    </row>
    <row r="437" spans="1:38" ht="15.75" customHeight="1" x14ac:dyDescent="0.2">
      <c r="A437" s="850">
        <f t="shared" si="108"/>
        <v>0</v>
      </c>
      <c r="B437" s="5" t="s">
        <v>54</v>
      </c>
      <c r="C437" s="1034"/>
      <c r="D437" s="99"/>
      <c r="E437" s="1102" t="str">
        <f>Prijsonderbouwing!B1426</f>
        <v>V4-1-E2</v>
      </c>
      <c r="F437" s="813" t="str">
        <f>Prijsonderbouwing!D1426</f>
        <v>Dakisolatie grasvezel dik 150mm  Rc 3.50 m².K/W van 45 m² tot 120 m²</v>
      </c>
      <c r="G437" s="117"/>
      <c r="H437" s="117"/>
      <c r="I437" s="132"/>
      <c r="J437" s="122"/>
      <c r="K437" s="134"/>
      <c r="L437" s="27"/>
      <c r="M437" s="1273" t="str">
        <f>Prijsonderbouwing!F1426</f>
        <v>m²</v>
      </c>
      <c r="N437" s="1348">
        <f>Prijsonderbouwing!O1426</f>
        <v>140.86349999999999</v>
      </c>
      <c r="O437" s="1389">
        <f>Prijsonderbouwing!X1426</f>
        <v>158.61230099999997</v>
      </c>
      <c r="P437" s="1320">
        <f t="shared" si="107"/>
        <v>0</v>
      </c>
      <c r="Q437" s="1095"/>
      <c r="R437" s="45"/>
      <c r="S437" s="1046"/>
      <c r="T437" s="954"/>
      <c r="U437" s="954">
        <f t="shared" ref="U437:U503" si="112">K437*N437</f>
        <v>0</v>
      </c>
      <c r="V437" s="953"/>
      <c r="W437" s="954"/>
      <c r="X437" s="952"/>
      <c r="Y437" s="952"/>
      <c r="Z437" s="965"/>
      <c r="AA437" s="964"/>
      <c r="AB437" s="840"/>
      <c r="AC437" s="841"/>
      <c r="AD437" s="842"/>
      <c r="AF437" s="842"/>
      <c r="AJ437" s="763"/>
    </row>
    <row r="438" spans="1:38" ht="15.75" customHeight="1" x14ac:dyDescent="0.2">
      <c r="A438" s="850">
        <f t="shared" si="108"/>
        <v>0</v>
      </c>
      <c r="B438" s="5" t="s">
        <v>54</v>
      </c>
      <c r="C438" s="1034"/>
      <c r="D438" s="99"/>
      <c r="E438" s="1102" t="str">
        <f>Prijsonderbouwing!B1435</f>
        <v>V4-1-E3</v>
      </c>
      <c r="F438" s="813" t="str">
        <f>Prijsonderbouwing!D1435</f>
        <v>Dakisolatie grasvezel dik 150mm  Rc 3.50 m².K/W vanaf 120 m²</v>
      </c>
      <c r="G438" s="117"/>
      <c r="H438" s="117"/>
      <c r="I438" s="132"/>
      <c r="J438" s="122"/>
      <c r="K438" s="134"/>
      <c r="L438" s="27"/>
      <c r="M438" s="1273" t="str">
        <f>Prijsonderbouwing!F1435</f>
        <v>m²</v>
      </c>
      <c r="N438" s="1348">
        <f>Prijsonderbouwing!O1435</f>
        <v>135.68849999999998</v>
      </c>
      <c r="O438" s="1389">
        <f>Prijsonderbouwing!X1435</f>
        <v>152.78525099999996</v>
      </c>
      <c r="P438" s="1320">
        <f t="shared" si="107"/>
        <v>0</v>
      </c>
      <c r="Q438" s="1095"/>
      <c r="R438" s="45"/>
      <c r="S438" s="1046"/>
      <c r="T438" s="954"/>
      <c r="U438" s="954">
        <f t="shared" si="112"/>
        <v>0</v>
      </c>
      <c r="V438" s="953"/>
      <c r="W438" s="954"/>
      <c r="X438" s="952"/>
      <c r="Y438" s="952"/>
      <c r="Z438" s="965"/>
      <c r="AA438" s="964"/>
      <c r="AB438" s="840"/>
      <c r="AC438" s="841"/>
      <c r="AD438" s="842"/>
      <c r="AF438" s="842"/>
      <c r="AJ438" s="763"/>
    </row>
    <row r="439" spans="1:38" ht="15.75" customHeight="1" x14ac:dyDescent="0.2">
      <c r="A439" s="850">
        <f t="shared" ref="A439" si="113">IF(K439=0,0,1)</f>
        <v>0</v>
      </c>
      <c r="B439" s="5" t="s">
        <v>54</v>
      </c>
      <c r="C439" s="1034"/>
      <c r="D439" s="99"/>
      <c r="E439" s="1102" t="str">
        <f>Prijsonderbouwing!B1444</f>
        <v>V4-1-E4</v>
      </c>
      <c r="F439" s="813" t="str">
        <f>Prijsonderbouwing!D1444</f>
        <v>╚ Grasvezel meer-/minderprijs per mm</v>
      </c>
      <c r="G439" s="689" t="str">
        <f>_xlfn.XLOOKUP(I439,Tabellen!$J$54:$J$60,Tabellen!$K$54:$K$60,"controleren")</f>
        <v>160 mm Rc 3.76 m².K/W</v>
      </c>
      <c r="H439" s="434"/>
      <c r="I439" s="697">
        <v>10</v>
      </c>
      <c r="J439" s="122" t="s">
        <v>77</v>
      </c>
      <c r="K439" s="134"/>
      <c r="L439" s="27"/>
      <c r="M439" s="1273" t="str">
        <f>Prijsonderbouwing!F1444</f>
        <v>m²</v>
      </c>
      <c r="N439" s="1348">
        <f>Prijsonderbouwing!O1444*I439</f>
        <v>3.9329999999999998</v>
      </c>
      <c r="O439" s="1389">
        <f>Prijsonderbouwing!X1444*I439</f>
        <v>4.4285579999999998</v>
      </c>
      <c r="P439" s="1320">
        <f t="shared" si="107"/>
        <v>0</v>
      </c>
      <c r="Q439" s="1095"/>
      <c r="R439" s="45"/>
      <c r="S439" s="1046"/>
      <c r="T439" s="954"/>
      <c r="U439" s="1255">
        <f t="shared" si="112"/>
        <v>0</v>
      </c>
      <c r="V439" s="968"/>
      <c r="Y439" s="952"/>
      <c r="Z439" s="965"/>
      <c r="AA439" s="964"/>
      <c r="AB439" s="840"/>
      <c r="AC439" s="841"/>
      <c r="AD439" s="842"/>
      <c r="AF439" s="842"/>
      <c r="AJ439" s="763"/>
    </row>
    <row r="440" spans="1:38" ht="6" customHeight="1" x14ac:dyDescent="0.2">
      <c r="A440" s="850">
        <f>A441</f>
        <v>0</v>
      </c>
      <c r="C440" s="1034"/>
      <c r="D440" s="99"/>
      <c r="E440" s="1125"/>
      <c r="F440" s="814"/>
      <c r="G440" s="133"/>
      <c r="H440" s="133"/>
      <c r="I440" s="595"/>
      <c r="J440" s="596"/>
      <c r="K440" s="143"/>
      <c r="L440" s="27"/>
      <c r="M440" s="32"/>
      <c r="N440" s="1348"/>
      <c r="O440" s="1389"/>
      <c r="P440" s="1320"/>
      <c r="Q440" s="1095"/>
      <c r="R440" s="45"/>
      <c r="S440" s="1046"/>
      <c r="T440" s="954"/>
      <c r="U440" s="954"/>
      <c r="V440" s="953"/>
      <c r="W440" s="954"/>
      <c r="X440" s="952"/>
      <c r="Y440" s="952"/>
      <c r="Z440" s="965"/>
      <c r="AA440" s="964"/>
      <c r="AB440" s="840"/>
      <c r="AC440" s="841"/>
      <c r="AD440" s="842"/>
      <c r="AF440" s="842"/>
      <c r="AJ440" s="763"/>
    </row>
    <row r="441" spans="1:38" ht="15.75" customHeight="1" x14ac:dyDescent="0.2">
      <c r="A441" s="850">
        <f>IF(SUM(A442:A445)=0,0,1)</f>
        <v>0</v>
      </c>
      <c r="B441" s="5" t="s">
        <v>54</v>
      </c>
      <c r="C441" s="1034"/>
      <c r="D441" s="99"/>
      <c r="E441" s="1125" t="s">
        <v>1058</v>
      </c>
      <c r="F441" s="812" t="s">
        <v>2021</v>
      </c>
      <c r="G441" s="116"/>
      <c r="H441" s="116"/>
      <c r="I441" s="49"/>
      <c r="J441" s="791" t="s">
        <v>1932</v>
      </c>
      <c r="K441" s="49"/>
      <c r="L441" s="49"/>
      <c r="M441" s="49"/>
      <c r="N441" s="1348"/>
      <c r="O441" s="1389"/>
      <c r="P441" s="1320"/>
      <c r="Q441" s="1095"/>
      <c r="R441" s="45"/>
      <c r="S441" s="1046"/>
      <c r="T441" s="954"/>
      <c r="U441" s="954"/>
      <c r="V441" s="953"/>
      <c r="W441" s="954"/>
      <c r="X441" s="952"/>
      <c r="Y441" s="952"/>
      <c r="Z441" s="965"/>
      <c r="AA441" s="964"/>
      <c r="AB441" s="840"/>
      <c r="AC441" s="841"/>
      <c r="AD441" s="842"/>
      <c r="AF441" s="842"/>
      <c r="AJ441" s="763"/>
      <c r="AL441" s="4"/>
    </row>
    <row r="442" spans="1:38" ht="15.75" customHeight="1" x14ac:dyDescent="0.2">
      <c r="A442" s="850">
        <f t="shared" si="108"/>
        <v>0</v>
      </c>
      <c r="B442" s="5" t="s">
        <v>54</v>
      </c>
      <c r="C442" s="1034"/>
      <c r="D442" s="99"/>
      <c r="E442" s="1102" t="str">
        <f>Prijsonderbouwing!B1449</f>
        <v>V4-1-F1</v>
      </c>
      <c r="F442" s="813" t="str">
        <f>Prijsonderbouwing!D1449</f>
        <v>Dakisolatie hennepvezel dik 150mm van 0 m² tot 45 m²</v>
      </c>
      <c r="G442" s="117"/>
      <c r="H442" s="117"/>
      <c r="I442" s="132"/>
      <c r="J442" s="122"/>
      <c r="K442" s="134"/>
      <c r="L442" s="27"/>
      <c r="M442" s="32" t="str">
        <f>Prijsonderbouwing!F1449</f>
        <v>m²</v>
      </c>
      <c r="N442" s="1348">
        <f>Prijsonderbouwing!O1449</f>
        <v>146.0385</v>
      </c>
      <c r="O442" s="1389">
        <f>Prijsonderbouwing!X1449</f>
        <v>164.43935099999999</v>
      </c>
      <c r="P442" s="1320">
        <f t="shared" si="107"/>
        <v>0</v>
      </c>
      <c r="Q442" s="1095"/>
      <c r="R442" s="45"/>
      <c r="S442" s="1046"/>
      <c r="T442" s="954"/>
      <c r="U442" s="954">
        <f t="shared" si="112"/>
        <v>0</v>
      </c>
      <c r="V442" s="953"/>
      <c r="W442" s="954"/>
      <c r="X442" s="952"/>
      <c r="Y442" s="952"/>
      <c r="Z442" s="965"/>
      <c r="AA442" s="964"/>
      <c r="AB442" s="840"/>
      <c r="AC442" s="841"/>
      <c r="AD442" s="842"/>
      <c r="AF442" s="842"/>
      <c r="AJ442" s="763"/>
    </row>
    <row r="443" spans="1:38" ht="15.75" customHeight="1" x14ac:dyDescent="0.2">
      <c r="A443" s="850">
        <f t="shared" ref="A443:A444" si="114">IF(K443=0,0,1)</f>
        <v>0</v>
      </c>
      <c r="B443" s="5" t="s">
        <v>54</v>
      </c>
      <c r="C443" s="1034"/>
      <c r="D443" s="99"/>
      <c r="E443" s="1102" t="str">
        <f>Prijsonderbouwing!B1458</f>
        <v>V4-1-F2</v>
      </c>
      <c r="F443" s="813" t="str">
        <f>Prijsonderbouwing!D1458</f>
        <v>Dakisolatie hennepvezel dik 150mm  Rc 3.50 m².K/W van 45 m² tot 120 m²</v>
      </c>
      <c r="G443" s="117"/>
      <c r="H443" s="117"/>
      <c r="I443" s="132"/>
      <c r="J443" s="122"/>
      <c r="K443" s="134"/>
      <c r="L443" s="27"/>
      <c r="M443" s="32" t="str">
        <f>Prijsonderbouwing!F1458</f>
        <v>m²</v>
      </c>
      <c r="N443" s="1348">
        <f>Prijsonderbouwing!O1458</f>
        <v>140.86349999999999</v>
      </c>
      <c r="O443" s="1389">
        <f>Prijsonderbouwing!X1458</f>
        <v>158.61230099999997</v>
      </c>
      <c r="P443" s="1320">
        <f t="shared" si="107"/>
        <v>0</v>
      </c>
      <c r="Q443" s="1095"/>
      <c r="R443" s="45"/>
      <c r="S443" s="1046"/>
      <c r="T443" s="954"/>
      <c r="U443" s="954">
        <f t="shared" si="112"/>
        <v>0</v>
      </c>
      <c r="V443" s="953"/>
      <c r="W443" s="954"/>
      <c r="X443" s="952"/>
      <c r="Y443" s="952"/>
      <c r="Z443" s="965"/>
      <c r="AA443" s="964"/>
      <c r="AB443" s="840"/>
      <c r="AC443" s="841"/>
      <c r="AD443" s="842"/>
      <c r="AF443" s="842"/>
      <c r="AJ443" s="763"/>
    </row>
    <row r="444" spans="1:38" ht="15.75" customHeight="1" x14ac:dyDescent="0.2">
      <c r="A444" s="850">
        <f t="shared" si="114"/>
        <v>0</v>
      </c>
      <c r="B444" s="5" t="s">
        <v>54</v>
      </c>
      <c r="C444" s="1034"/>
      <c r="D444" s="99"/>
      <c r="E444" s="1102" t="str">
        <f>Prijsonderbouwing!B1467</f>
        <v>V4-1-F3</v>
      </c>
      <c r="F444" s="813" t="str">
        <f>Prijsonderbouwing!D1467</f>
        <v>Dakisolatie hennepvezel dik 150mm  Rc 3.50 m².K/W vanaf 120 m²</v>
      </c>
      <c r="G444" s="117"/>
      <c r="H444" s="117"/>
      <c r="I444" s="132"/>
      <c r="J444" s="122"/>
      <c r="K444" s="134"/>
      <c r="L444" s="27"/>
      <c r="M444" s="32" t="str">
        <f>Prijsonderbouwing!F1467</f>
        <v>m²</v>
      </c>
      <c r="N444" s="1348">
        <f>Prijsonderbouwing!O1467</f>
        <v>135.68849999999998</v>
      </c>
      <c r="O444" s="1389">
        <f>Prijsonderbouwing!X1467</f>
        <v>152.78525099999996</v>
      </c>
      <c r="P444" s="1320">
        <f t="shared" si="107"/>
        <v>0</v>
      </c>
      <c r="Q444" s="1095"/>
      <c r="R444" s="45"/>
      <c r="S444" s="1046"/>
      <c r="T444" s="954"/>
      <c r="U444" s="954">
        <f t="shared" si="112"/>
        <v>0</v>
      </c>
      <c r="V444" s="953"/>
      <c r="W444" s="954"/>
      <c r="X444" s="952"/>
      <c r="Y444" s="952"/>
      <c r="Z444" s="965"/>
      <c r="AA444" s="964"/>
      <c r="AB444" s="840"/>
      <c r="AC444" s="841"/>
      <c r="AD444" s="842"/>
      <c r="AF444" s="842"/>
      <c r="AJ444" s="763"/>
    </row>
    <row r="445" spans="1:38" ht="15.75" customHeight="1" x14ac:dyDescent="0.2">
      <c r="A445" s="850">
        <f t="shared" ref="A445" si="115">IF(K445=0,0,1)</f>
        <v>0</v>
      </c>
      <c r="B445" s="5" t="s">
        <v>54</v>
      </c>
      <c r="C445" s="1034"/>
      <c r="D445" s="99"/>
      <c r="E445" s="1102" t="str">
        <f>Prijsonderbouwing!B1476</f>
        <v>V4-1-F4</v>
      </c>
      <c r="F445" s="813" t="str">
        <f>Prijsonderbouwing!D1476</f>
        <v>╚ Hennepvezel meer-/minderprijs per mm</v>
      </c>
      <c r="G445" s="689" t="str">
        <f>_xlfn.XLOOKUP(I445,Tabellen!$J$63:$J$69,Tabellen!$K$63:$K$69,"controleren")</f>
        <v>160 mm Rc 3.76 m².K/W</v>
      </c>
      <c r="H445" s="434"/>
      <c r="I445" s="697">
        <v>10</v>
      </c>
      <c r="J445" s="122" t="s">
        <v>77</v>
      </c>
      <c r="K445" s="134"/>
      <c r="L445" s="27"/>
      <c r="M445" s="32" t="str">
        <f>Prijsonderbouwing!F1476</f>
        <v>m²</v>
      </c>
      <c r="N445" s="1348">
        <f>Prijsonderbouwing!O1476*I445</f>
        <v>3.9329999999999998</v>
      </c>
      <c r="O445" s="1389">
        <f>Prijsonderbouwing!X1476*I445</f>
        <v>4.4285579999999998</v>
      </c>
      <c r="P445" s="1320">
        <f t="shared" si="107"/>
        <v>0</v>
      </c>
      <c r="Q445" s="1095"/>
      <c r="R445" s="45"/>
      <c r="S445" s="1046"/>
      <c r="T445" s="954"/>
      <c r="U445" s="954">
        <f t="shared" si="112"/>
        <v>0</v>
      </c>
      <c r="V445" s="968"/>
      <c r="W445" s="954"/>
      <c r="X445" s="952"/>
      <c r="Y445" s="952"/>
      <c r="Z445" s="965"/>
      <c r="AA445" s="964"/>
      <c r="AB445" s="840"/>
      <c r="AC445" s="841"/>
      <c r="AD445" s="842"/>
      <c r="AF445" s="842"/>
      <c r="AJ445" s="763"/>
    </row>
    <row r="446" spans="1:38" ht="6" customHeight="1" x14ac:dyDescent="0.2">
      <c r="A446" s="850">
        <f>A447</f>
        <v>0</v>
      </c>
      <c r="C446" s="1034"/>
      <c r="D446" s="99"/>
      <c r="E446" s="1125"/>
      <c r="F446" s="814"/>
      <c r="G446" s="133"/>
      <c r="H446" s="133"/>
      <c r="I446" s="595"/>
      <c r="J446" s="596"/>
      <c r="K446" s="143"/>
      <c r="L446" s="27"/>
      <c r="M446" s="32"/>
      <c r="N446" s="1348"/>
      <c r="O446" s="1389"/>
      <c r="P446" s="1320"/>
      <c r="Q446" s="1095"/>
      <c r="R446" s="45"/>
      <c r="S446" s="1046"/>
      <c r="T446" s="954"/>
      <c r="U446" s="954"/>
      <c r="V446" s="953"/>
      <c r="W446" s="954"/>
      <c r="X446" s="952"/>
      <c r="Y446" s="952"/>
      <c r="Z446" s="965"/>
      <c r="AA446" s="964"/>
      <c r="AB446" s="840"/>
      <c r="AC446" s="841"/>
      <c r="AD446" s="842"/>
      <c r="AF446" s="842"/>
      <c r="AJ446" s="763"/>
    </row>
    <row r="447" spans="1:38" ht="15.75" customHeight="1" x14ac:dyDescent="0.2">
      <c r="A447" s="850">
        <f>IF(SUM(A448:A451)=0,0,1)</f>
        <v>0</v>
      </c>
      <c r="B447" s="5" t="s">
        <v>54</v>
      </c>
      <c r="C447" s="1034"/>
      <c r="D447" s="99"/>
      <c r="E447" s="1125" t="s">
        <v>1057</v>
      </c>
      <c r="F447" s="812" t="s">
        <v>2022</v>
      </c>
      <c r="G447" s="116"/>
      <c r="H447" s="116"/>
      <c r="I447" s="49"/>
      <c r="J447" s="791" t="s">
        <v>1932</v>
      </c>
      <c r="K447" s="49"/>
      <c r="L447" s="49"/>
      <c r="M447" s="49"/>
      <c r="N447" s="1348"/>
      <c r="O447" s="1389"/>
      <c r="P447" s="1320"/>
      <c r="Q447" s="1095"/>
      <c r="R447" s="45"/>
      <c r="S447" s="1046"/>
      <c r="T447" s="954"/>
      <c r="U447" s="954"/>
      <c r="V447" s="953"/>
      <c r="W447" s="954"/>
      <c r="X447" s="952"/>
      <c r="Y447" s="952"/>
      <c r="Z447" s="965"/>
      <c r="AA447" s="964"/>
      <c r="AB447" s="840"/>
      <c r="AC447" s="841"/>
      <c r="AD447" s="842"/>
      <c r="AF447" s="842"/>
      <c r="AJ447" s="763"/>
      <c r="AL447" s="4"/>
    </row>
    <row r="448" spans="1:38" ht="15.75" customHeight="1" x14ac:dyDescent="0.2">
      <c r="A448" s="850">
        <f t="shared" ref="A448" si="116">IF(K448=0,0,1)</f>
        <v>0</v>
      </c>
      <c r="B448" s="5" t="s">
        <v>54</v>
      </c>
      <c r="C448" s="1034"/>
      <c r="D448" s="99"/>
      <c r="E448" s="1102" t="str">
        <f>Prijsonderbouwing!B1481</f>
        <v>V4-1-G1</v>
      </c>
      <c r="F448" s="813" t="str">
        <f>Prijsonderbouwing!D1481</f>
        <v>Dakisolatie PIR-platen dik 80mm Rc 3.50 m².K/W van 0 m² tot 45 m²</v>
      </c>
      <c r="G448" s="117"/>
      <c r="H448" s="117"/>
      <c r="I448" s="132"/>
      <c r="J448" s="122"/>
      <c r="K448" s="134"/>
      <c r="L448" s="27"/>
      <c r="M448" s="32" t="str">
        <f>Prijsonderbouwing!F1481</f>
        <v>m²</v>
      </c>
      <c r="N448" s="1348">
        <f>Prijsonderbouwing!O1481</f>
        <v>141.89849999999998</v>
      </c>
      <c r="O448" s="1389">
        <f>Prijsonderbouwing!X1481</f>
        <v>159.77771100000001</v>
      </c>
      <c r="P448" s="1320">
        <f t="shared" si="107"/>
        <v>0</v>
      </c>
      <c r="Q448" s="1095"/>
      <c r="R448" s="45"/>
      <c r="S448" s="1046"/>
      <c r="T448" s="954"/>
      <c r="U448" s="954">
        <f t="shared" si="112"/>
        <v>0</v>
      </c>
      <c r="V448" s="953"/>
      <c r="W448" s="954"/>
      <c r="X448" s="952"/>
      <c r="Y448" s="952"/>
      <c r="Z448" s="965"/>
      <c r="AA448" s="964"/>
      <c r="AB448" s="840"/>
      <c r="AC448" s="841"/>
      <c r="AD448" s="842"/>
      <c r="AF448" s="842"/>
      <c r="AJ448" s="763"/>
    </row>
    <row r="449" spans="1:38" ht="15.75" customHeight="1" x14ac:dyDescent="0.2">
      <c r="A449" s="850">
        <f t="shared" ref="A449" si="117">IF(K449=0,0,1)</f>
        <v>0</v>
      </c>
      <c r="B449" s="5" t="s">
        <v>54</v>
      </c>
      <c r="C449" s="1034"/>
      <c r="D449" s="99"/>
      <c r="E449" s="1102" t="str">
        <f>Prijsonderbouwing!B1492</f>
        <v>V4-1-G2</v>
      </c>
      <c r="F449" s="813" t="str">
        <f>Prijsonderbouwing!D1492</f>
        <v>Dakisolatie PIR-platen dik 80mm  Rc 3.50 m².K/W van 45 m² tot 120 m²</v>
      </c>
      <c r="G449" s="117"/>
      <c r="H449" s="117"/>
      <c r="I449" s="132"/>
      <c r="J449" s="122"/>
      <c r="K449" s="134"/>
      <c r="L449" s="27"/>
      <c r="M449" s="32" t="str">
        <f>Prijsonderbouwing!F1492</f>
        <v>m²</v>
      </c>
      <c r="N449" s="1348">
        <f>Prijsonderbouwing!O1492</f>
        <v>132.58349999999999</v>
      </c>
      <c r="O449" s="1389">
        <f>Prijsonderbouwing!X1492</f>
        <v>149.28902099999999</v>
      </c>
      <c r="P449" s="1320">
        <f t="shared" si="107"/>
        <v>0</v>
      </c>
      <c r="Q449" s="1095"/>
      <c r="R449" s="45"/>
      <c r="S449" s="1046"/>
      <c r="T449" s="954"/>
      <c r="U449" s="954">
        <f t="shared" si="112"/>
        <v>0</v>
      </c>
      <c r="V449" s="953"/>
      <c r="W449" s="954"/>
      <c r="X449" s="952"/>
      <c r="Y449" s="952"/>
      <c r="Z449" s="965"/>
      <c r="AA449" s="964"/>
      <c r="AB449" s="840"/>
      <c r="AC449" s="841"/>
      <c r="AD449" s="842"/>
      <c r="AF449" s="842"/>
      <c r="AJ449" s="763"/>
    </row>
    <row r="450" spans="1:38" ht="15.75" customHeight="1" x14ac:dyDescent="0.2">
      <c r="A450" s="850">
        <f t="shared" ref="A450" si="118">IF(K450=0,0,1)</f>
        <v>0</v>
      </c>
      <c r="B450" s="5" t="s">
        <v>54</v>
      </c>
      <c r="C450" s="1034"/>
      <c r="D450" s="99"/>
      <c r="E450" s="1102" t="str">
        <f>Prijsonderbouwing!B1502</f>
        <v>V4-1-G3</v>
      </c>
      <c r="F450" s="813" t="str">
        <f>Prijsonderbouwing!D1502</f>
        <v>Dakisolatie PIR-platen dik 80mm  Rc 3.50 m².K/W vanaf 120 m²</v>
      </c>
      <c r="G450" s="117"/>
      <c r="H450" s="117"/>
      <c r="I450" s="132"/>
      <c r="J450" s="122"/>
      <c r="K450" s="134"/>
      <c r="L450" s="27"/>
      <c r="M450" s="32" t="str">
        <f>Prijsonderbouwing!F1502</f>
        <v>m²</v>
      </c>
      <c r="N450" s="1348">
        <f>Prijsonderbouwing!O1502</f>
        <v>129.47849999999997</v>
      </c>
      <c r="O450" s="1389">
        <f>Prijsonderbouwing!X1502</f>
        <v>145.79279099999997</v>
      </c>
      <c r="P450" s="1320">
        <f t="shared" si="107"/>
        <v>0</v>
      </c>
      <c r="Q450" s="1095"/>
      <c r="R450" s="45"/>
      <c r="S450" s="1046"/>
      <c r="T450" s="954"/>
      <c r="U450" s="954">
        <f t="shared" si="112"/>
        <v>0</v>
      </c>
      <c r="V450" s="953"/>
      <c r="W450" s="954"/>
      <c r="X450" s="952"/>
      <c r="Y450" s="952"/>
      <c r="Z450" s="965"/>
      <c r="AA450" s="964"/>
      <c r="AB450" s="840"/>
      <c r="AC450" s="841"/>
      <c r="AD450" s="842"/>
      <c r="AF450" s="842"/>
      <c r="AJ450" s="763"/>
    </row>
    <row r="451" spans="1:38" ht="15.75" customHeight="1" x14ac:dyDescent="0.2">
      <c r="A451" s="850">
        <f t="shared" ref="A451" si="119">IF(K451=0,0,1)</f>
        <v>0</v>
      </c>
      <c r="B451" s="5" t="s">
        <v>54</v>
      </c>
      <c r="C451" s="1034"/>
      <c r="D451" s="99"/>
      <c r="E451" s="1102" t="str">
        <f>Prijsonderbouwing!B1512</f>
        <v>V4-1-G4</v>
      </c>
      <c r="F451" s="813" t="str">
        <f>Prijsonderbouwing!D1512</f>
        <v>╚ PIR-platen meer-/minderprijs per mm</v>
      </c>
      <c r="G451" s="689" t="str">
        <f>_xlfn.XLOOKUP(I451,Tabellen!$J$72:$J$78,Tabellen!$K$72:$K$78,"controleren")</f>
        <v>90 mm Rc 3.90 m².K/W</v>
      </c>
      <c r="H451" s="434"/>
      <c r="I451" s="697">
        <v>10</v>
      </c>
      <c r="J451" s="122" t="s">
        <v>77</v>
      </c>
      <c r="K451" s="134"/>
      <c r="L451" s="27"/>
      <c r="M451" s="32" t="str">
        <f>Prijsonderbouwing!F1512</f>
        <v>m²</v>
      </c>
      <c r="N451" s="1348">
        <f>Prijsonderbouwing!O1512*I451</f>
        <v>1.8629999999999995</v>
      </c>
      <c r="O451" s="1389">
        <f>Prijsonderbouwing!X1512*I451</f>
        <v>2.0977379999999997</v>
      </c>
      <c r="P451" s="1320">
        <f t="shared" si="107"/>
        <v>0</v>
      </c>
      <c r="Q451" s="1095"/>
      <c r="R451" s="45"/>
      <c r="S451" s="1046"/>
      <c r="T451" s="954"/>
      <c r="U451" s="954">
        <f t="shared" si="112"/>
        <v>0</v>
      </c>
      <c r="V451" s="968"/>
      <c r="W451" s="954"/>
      <c r="X451" s="952"/>
      <c r="Y451" s="952"/>
      <c r="Z451" s="965"/>
      <c r="AA451" s="964"/>
      <c r="AB451" s="840"/>
      <c r="AC451" s="841"/>
      <c r="AD451" s="842"/>
      <c r="AF451" s="842"/>
      <c r="AJ451" s="763"/>
    </row>
    <row r="452" spans="1:38" ht="6" customHeight="1" x14ac:dyDescent="0.2">
      <c r="A452" s="850">
        <f>A453</f>
        <v>0</v>
      </c>
      <c r="C452" s="1034"/>
      <c r="D452" s="99"/>
      <c r="E452" s="1125"/>
      <c r="F452" s="814"/>
      <c r="G452" s="133"/>
      <c r="H452" s="133"/>
      <c r="I452" s="595"/>
      <c r="J452" s="596"/>
      <c r="K452" s="143"/>
      <c r="L452" s="27"/>
      <c r="M452" s="32"/>
      <c r="N452" s="1348"/>
      <c r="O452" s="1389"/>
      <c r="P452" s="1320"/>
      <c r="Q452" s="1095"/>
      <c r="R452" s="45"/>
      <c r="S452" s="1046"/>
      <c r="T452" s="954"/>
      <c r="U452" s="954"/>
      <c r="V452" s="953"/>
      <c r="W452" s="954"/>
      <c r="X452" s="952"/>
      <c r="Y452" s="952"/>
      <c r="Z452" s="965"/>
      <c r="AA452" s="964"/>
      <c r="AB452" s="840"/>
      <c r="AC452" s="841"/>
      <c r="AD452" s="842"/>
      <c r="AF452" s="842"/>
      <c r="AJ452" s="763"/>
    </row>
    <row r="453" spans="1:38" ht="15.75" customHeight="1" x14ac:dyDescent="0.2">
      <c r="A453" s="850">
        <f>IF(SUM(A454:A457)=0,0,1)</f>
        <v>0</v>
      </c>
      <c r="B453" s="5" t="s">
        <v>54</v>
      </c>
      <c r="C453" s="1034"/>
      <c r="D453" s="99"/>
      <c r="E453" s="1125" t="s">
        <v>1401</v>
      </c>
      <c r="F453" s="812" t="s">
        <v>2023</v>
      </c>
      <c r="G453" s="116"/>
      <c r="H453" s="116"/>
      <c r="I453" s="116"/>
      <c r="J453" s="172"/>
      <c r="K453" s="72"/>
      <c r="L453" s="49"/>
      <c r="M453" s="49"/>
      <c r="N453" s="1348"/>
      <c r="O453" s="1389"/>
      <c r="P453" s="1320"/>
      <c r="Q453" s="1095"/>
      <c r="R453" s="45"/>
      <c r="S453" s="1046"/>
      <c r="T453" s="954"/>
      <c r="U453" s="954"/>
      <c r="V453" s="953"/>
      <c r="W453" s="954"/>
      <c r="X453" s="952"/>
      <c r="Y453" s="952"/>
      <c r="Z453" s="965"/>
      <c r="AA453" s="964"/>
      <c r="AB453" s="840"/>
      <c r="AC453" s="841"/>
      <c r="AD453" s="842"/>
      <c r="AF453" s="842"/>
      <c r="AJ453" s="763"/>
      <c r="AL453" s="4"/>
    </row>
    <row r="454" spans="1:38" ht="15.75" customHeight="1" x14ac:dyDescent="0.2">
      <c r="A454" s="850">
        <f t="shared" ref="A454:A457" si="120">IF(K454=0,0,1)</f>
        <v>0</v>
      </c>
      <c r="B454" s="5" t="s">
        <v>54</v>
      </c>
      <c r="C454" s="1034"/>
      <c r="D454" s="99"/>
      <c r="E454" s="1102" t="str">
        <f>Prijsonderbouwing!B1517</f>
        <v>V4-1-H1</v>
      </c>
      <c r="F454" s="813" t="str">
        <f>Prijsonderbouwing!D1517</f>
        <v>Dakisolatie PIR-panelen dik 80mm Rc 3.50 m².K/W van 0 m² tot 45 m²</v>
      </c>
      <c r="G454" s="117"/>
      <c r="H454" s="117"/>
      <c r="I454" s="132"/>
      <c r="J454" s="122"/>
      <c r="K454" s="134"/>
      <c r="L454" s="27"/>
      <c r="M454" s="32" t="str">
        <f>Prijsonderbouwing!F1517</f>
        <v>m²</v>
      </c>
      <c r="N454" s="1348">
        <f>Prijsonderbouwing!O1517</f>
        <v>101.94750000000001</v>
      </c>
      <c r="O454" s="1389">
        <f>Prijsonderbouwing!X1517</f>
        <v>114.79288500000001</v>
      </c>
      <c r="P454" s="1320">
        <f t="shared" ref="P454:P457" si="121">O454*K454</f>
        <v>0</v>
      </c>
      <c r="Q454" s="1095"/>
      <c r="R454" s="45"/>
      <c r="S454" s="1046"/>
      <c r="T454" s="954"/>
      <c r="U454" s="954">
        <f t="shared" si="112"/>
        <v>0</v>
      </c>
      <c r="V454" s="953"/>
      <c r="W454" s="954"/>
      <c r="X454" s="952"/>
      <c r="Y454" s="952"/>
      <c r="Z454" s="965"/>
      <c r="AA454" s="964"/>
      <c r="AB454" s="840"/>
      <c r="AC454" s="841"/>
      <c r="AD454" s="842"/>
      <c r="AF454" s="842"/>
      <c r="AJ454" s="763"/>
    </row>
    <row r="455" spans="1:38" ht="15.75" customHeight="1" x14ac:dyDescent="0.2">
      <c r="A455" s="850">
        <f t="shared" si="120"/>
        <v>0</v>
      </c>
      <c r="B455" s="5" t="s">
        <v>54</v>
      </c>
      <c r="C455" s="1034"/>
      <c r="D455" s="99"/>
      <c r="E455" s="1102" t="str">
        <f>Prijsonderbouwing!B1527</f>
        <v>V4-1-H2</v>
      </c>
      <c r="F455" s="813" t="str">
        <f>Prijsonderbouwing!D1527</f>
        <v>Dakisolatie PIR-panelen dik 80mm  Rc 3.50 m².K/W van 45 m² tot 120 m²</v>
      </c>
      <c r="G455" s="117"/>
      <c r="H455" s="117"/>
      <c r="I455" s="132"/>
      <c r="J455" s="122"/>
      <c r="K455" s="134"/>
      <c r="L455" s="27"/>
      <c r="M455" s="32" t="str">
        <f>Prijsonderbouwing!F1527</f>
        <v>m²</v>
      </c>
      <c r="N455" s="1348">
        <f>Prijsonderbouwing!O1527</f>
        <v>96.772499999999994</v>
      </c>
      <c r="O455" s="1389">
        <f>Prijsonderbouwing!X1527</f>
        <v>108.965835</v>
      </c>
      <c r="P455" s="1320">
        <f t="shared" si="121"/>
        <v>0</v>
      </c>
      <c r="Q455" s="1095"/>
      <c r="R455" s="45"/>
      <c r="S455" s="1046"/>
      <c r="T455" s="954"/>
      <c r="U455" s="954">
        <f t="shared" si="112"/>
        <v>0</v>
      </c>
      <c r="V455" s="953"/>
      <c r="W455" s="954"/>
      <c r="X455" s="952"/>
      <c r="Y455" s="952"/>
      <c r="Z455" s="965"/>
      <c r="AA455" s="964"/>
      <c r="AB455" s="840"/>
      <c r="AC455" s="841"/>
      <c r="AD455" s="842"/>
      <c r="AF455" s="842"/>
      <c r="AJ455" s="763"/>
    </row>
    <row r="456" spans="1:38" ht="15.75" customHeight="1" x14ac:dyDescent="0.2">
      <c r="A456" s="850">
        <f t="shared" si="120"/>
        <v>0</v>
      </c>
      <c r="B456" s="5" t="s">
        <v>54</v>
      </c>
      <c r="C456" s="1034"/>
      <c r="D456" s="99"/>
      <c r="E456" s="1102" t="str">
        <f>Prijsonderbouwing!B1537</f>
        <v>V4-1-H3</v>
      </c>
      <c r="F456" s="813" t="str">
        <f>Prijsonderbouwing!D1537</f>
        <v>Dakisolatie PIR-panelen dik 80mm  Rc 3.50 m².K/W vanaf 120 m²</v>
      </c>
      <c r="G456" s="117"/>
      <c r="H456" s="117"/>
      <c r="I456" s="132"/>
      <c r="J456" s="122"/>
      <c r="K456" s="134"/>
      <c r="L456" s="27"/>
      <c r="M456" s="32" t="str">
        <f>Prijsonderbouwing!F1537</f>
        <v>m²</v>
      </c>
      <c r="N456" s="1348">
        <f>Prijsonderbouwing!O1537</f>
        <v>91.597499999999997</v>
      </c>
      <c r="O456" s="1389">
        <f>Prijsonderbouwing!X1537</f>
        <v>103.13878499999998</v>
      </c>
      <c r="P456" s="1320">
        <f t="shared" si="121"/>
        <v>0</v>
      </c>
      <c r="Q456" s="1095"/>
      <c r="R456" s="45"/>
      <c r="S456" s="1046"/>
      <c r="T456" s="954"/>
      <c r="U456" s="954">
        <f t="shared" si="112"/>
        <v>0</v>
      </c>
      <c r="V456" s="953"/>
      <c r="W456" s="954"/>
      <c r="X456" s="952"/>
      <c r="Y456" s="952"/>
      <c r="Z456" s="965"/>
      <c r="AA456" s="964"/>
      <c r="AB456" s="840"/>
      <c r="AC456" s="841"/>
      <c r="AD456" s="842"/>
      <c r="AF456" s="842"/>
      <c r="AJ456" s="763"/>
    </row>
    <row r="457" spans="1:38" ht="15.75" customHeight="1" x14ac:dyDescent="0.2">
      <c r="A457" s="850">
        <f t="shared" si="120"/>
        <v>0</v>
      </c>
      <c r="B457" s="5" t="s">
        <v>54</v>
      </c>
      <c r="C457" s="1034"/>
      <c r="D457" s="99"/>
      <c r="E457" s="1102" t="str">
        <f>Prijsonderbouwing!B1547</f>
        <v>V4-1-H4</v>
      </c>
      <c r="F457" s="813" t="str">
        <f>Prijsonderbouwing!D1547</f>
        <v>╚ PIR-panelen meer-/minderprijs per mm</v>
      </c>
      <c r="G457" s="689" t="str">
        <f>_xlfn.XLOOKUP(I457,Tabellen!$J$72:$J$78,Tabellen!$K$72:$K$78,"controleren")</f>
        <v>90 mm Rc 3.90 m².K/W</v>
      </c>
      <c r="H457" s="434"/>
      <c r="I457" s="697">
        <v>10</v>
      </c>
      <c r="J457" s="122" t="s">
        <v>77</v>
      </c>
      <c r="K457" s="134"/>
      <c r="L457" s="27"/>
      <c r="M457" s="32" t="str">
        <f>Prijsonderbouwing!F1547</f>
        <v>m²</v>
      </c>
      <c r="N457" s="1348">
        <f>Prijsonderbouwing!O1547*I457</f>
        <v>3.6224999999999996</v>
      </c>
      <c r="O457" s="1389">
        <f>Prijsonderbouwing!X1547*I457</f>
        <v>4.0789349999999995</v>
      </c>
      <c r="P457" s="1320">
        <f t="shared" si="121"/>
        <v>0</v>
      </c>
      <c r="Q457" s="1095"/>
      <c r="R457" s="45"/>
      <c r="S457" s="1046"/>
      <c r="T457" s="954"/>
      <c r="U457" s="954">
        <f t="shared" si="112"/>
        <v>0</v>
      </c>
      <c r="V457" s="968"/>
      <c r="W457" s="954"/>
      <c r="X457" s="952"/>
      <c r="Y457" s="952"/>
      <c r="Z457" s="965"/>
      <c r="AA457" s="964"/>
      <c r="AB457" s="840"/>
      <c r="AC457" s="841"/>
      <c r="AD457" s="842"/>
      <c r="AF457" s="842"/>
      <c r="AJ457" s="763"/>
    </row>
    <row r="458" spans="1:38" ht="6" customHeight="1" x14ac:dyDescent="0.2">
      <c r="A458" s="850">
        <f>A459</f>
        <v>0</v>
      </c>
      <c r="C458" s="1034"/>
      <c r="D458" s="99"/>
      <c r="E458" s="1125"/>
      <c r="F458" s="814"/>
      <c r="G458" s="133"/>
      <c r="H458" s="133"/>
      <c r="I458" s="595"/>
      <c r="J458" s="596"/>
      <c r="K458" s="143"/>
      <c r="L458" s="27"/>
      <c r="M458" s="32"/>
      <c r="N458" s="1348"/>
      <c r="O458" s="1389"/>
      <c r="P458" s="1320"/>
      <c r="Q458" s="1095"/>
      <c r="R458" s="45"/>
      <c r="S458" s="1046"/>
      <c r="T458" s="954"/>
      <c r="U458" s="954"/>
      <c r="V458" s="953"/>
      <c r="W458" s="954"/>
      <c r="X458" s="952"/>
      <c r="Y458" s="952"/>
      <c r="Z458" s="965"/>
      <c r="AA458" s="964"/>
      <c r="AB458" s="840"/>
      <c r="AC458" s="841"/>
      <c r="AD458" s="842"/>
      <c r="AF458" s="842"/>
      <c r="AJ458" s="763"/>
    </row>
    <row r="459" spans="1:38" ht="15.75" customHeight="1" x14ac:dyDescent="0.2">
      <c r="A459" s="850">
        <f>IF(SUM(A460:A462)=0,0,1)</f>
        <v>0</v>
      </c>
      <c r="B459" s="5" t="s">
        <v>54</v>
      </c>
      <c r="C459" s="1034"/>
      <c r="D459" s="99"/>
      <c r="E459" s="1125" t="s">
        <v>1705</v>
      </c>
      <c r="F459" s="812" t="s">
        <v>2024</v>
      </c>
      <c r="G459" s="116"/>
      <c r="H459" s="116"/>
      <c r="I459" s="116"/>
      <c r="J459" s="791"/>
      <c r="K459" s="72"/>
      <c r="L459" s="49"/>
      <c r="M459" s="49"/>
      <c r="N459" s="1348"/>
      <c r="O459" s="1389"/>
      <c r="P459" s="1320"/>
      <c r="Q459" s="1095"/>
      <c r="R459" s="45"/>
      <c r="S459" s="1046"/>
      <c r="T459" s="954"/>
      <c r="U459" s="954"/>
      <c r="V459" s="953"/>
      <c r="W459" s="954"/>
      <c r="X459" s="952"/>
      <c r="Y459" s="952"/>
      <c r="Z459" s="965"/>
      <c r="AA459" s="964"/>
      <c r="AB459" s="840"/>
      <c r="AC459" s="841"/>
      <c r="AD459" s="842"/>
      <c r="AF459" s="842"/>
      <c r="AJ459" s="763"/>
      <c r="AL459" s="4"/>
    </row>
    <row r="460" spans="1:38" ht="15.75" customHeight="1" x14ac:dyDescent="0.2">
      <c r="A460" s="850">
        <f t="shared" ref="A460:A462" si="122">IF(K460=0,0,1)</f>
        <v>0</v>
      </c>
      <c r="B460" s="5" t="s">
        <v>54</v>
      </c>
      <c r="C460" s="1034"/>
      <c r="D460" s="99"/>
      <c r="E460" s="1102" t="str">
        <f>Prijsonderbouwing!B1552</f>
        <v>V4-1-I1</v>
      </c>
      <c r="F460" s="813" t="str">
        <f>Prijsonderbouwing!D1552</f>
        <v>Dakisolatie isolatiefolie vanaf Rc 3.50 m².K/W van 0 m² tot 45 m²</v>
      </c>
      <c r="G460" s="117"/>
      <c r="H460" s="117"/>
      <c r="I460" s="132"/>
      <c r="J460" s="122"/>
      <c r="K460" s="134"/>
      <c r="L460" s="27"/>
      <c r="M460" s="32" t="str">
        <f>Prijsonderbouwing!F1552</f>
        <v>m²</v>
      </c>
      <c r="N460" s="1348">
        <f>Prijsonderbouwing!O1552</f>
        <v>120</v>
      </c>
      <c r="O460" s="1389">
        <f>Prijsonderbouwing!X1552</f>
        <v>135.12</v>
      </c>
      <c r="P460" s="1320">
        <f t="shared" ref="P460:P462" si="123">O460*K460</f>
        <v>0</v>
      </c>
      <c r="Q460" s="1095"/>
      <c r="R460" s="45"/>
      <c r="S460" s="1046"/>
      <c r="T460" s="954"/>
      <c r="U460" s="954">
        <f t="shared" ref="U460:U462" si="124">K460*N460</f>
        <v>0</v>
      </c>
      <c r="V460" s="953"/>
      <c r="W460" s="954"/>
      <c r="X460" s="952"/>
      <c r="Y460" s="952"/>
      <c r="Z460" s="965"/>
      <c r="AA460" s="964"/>
      <c r="AB460" s="840"/>
      <c r="AC460" s="841"/>
      <c r="AD460" s="842"/>
      <c r="AF460" s="842"/>
      <c r="AJ460" s="763"/>
    </row>
    <row r="461" spans="1:38" ht="15.75" customHeight="1" x14ac:dyDescent="0.2">
      <c r="A461" s="850">
        <f t="shared" si="122"/>
        <v>0</v>
      </c>
      <c r="B461" s="5" t="s">
        <v>54</v>
      </c>
      <c r="C461" s="1034"/>
      <c r="D461" s="99"/>
      <c r="E461" s="1138" t="str">
        <f>Prijsonderbouwing!B1557</f>
        <v>V4-1-I2</v>
      </c>
      <c r="F461" s="813" t="str">
        <f>Prijsonderbouwing!D1557</f>
        <v xml:space="preserve">Dakisolatie isolatiefolie vanaf Rc 3.50 m².K/W vanaf 45 m² tot </v>
      </c>
      <c r="G461" s="117"/>
      <c r="H461" s="117"/>
      <c r="I461" s="132"/>
      <c r="J461" s="122"/>
      <c r="K461" s="134"/>
      <c r="L461" s="27"/>
      <c r="M461" s="32" t="str">
        <f>Prijsonderbouwing!F1557</f>
        <v>m²</v>
      </c>
      <c r="N461" s="1348">
        <f>Prijsonderbouwing!O1557</f>
        <v>118</v>
      </c>
      <c r="O461" s="1389">
        <f>Prijsonderbouwing!X1557</f>
        <v>132.86799999999999</v>
      </c>
      <c r="P461" s="1320">
        <f t="shared" si="123"/>
        <v>0</v>
      </c>
      <c r="Q461" s="1095"/>
      <c r="R461" s="45"/>
      <c r="S461" s="1046"/>
      <c r="T461" s="954"/>
      <c r="U461" s="954">
        <f t="shared" si="124"/>
        <v>0</v>
      </c>
      <c r="V461" s="953"/>
      <c r="W461" s="954"/>
      <c r="X461" s="952"/>
      <c r="Y461" s="952"/>
      <c r="Z461" s="965"/>
      <c r="AA461" s="964"/>
      <c r="AB461" s="840"/>
      <c r="AC461" s="841"/>
      <c r="AD461" s="842"/>
      <c r="AF461" s="842"/>
      <c r="AJ461" s="763"/>
    </row>
    <row r="462" spans="1:38" ht="15.75" customHeight="1" x14ac:dyDescent="0.2">
      <c r="A462" s="850">
        <f t="shared" si="122"/>
        <v>0</v>
      </c>
      <c r="B462" s="5" t="s">
        <v>54</v>
      </c>
      <c r="C462" s="1034"/>
      <c r="D462" s="99"/>
      <c r="E462" s="1102" t="str">
        <f>Prijsonderbouwing!B1562</f>
        <v>V4-1-I3</v>
      </c>
      <c r="F462" s="813" t="str">
        <f>Prijsonderbouwing!D1562</f>
        <v xml:space="preserve">Toeslag dakisolatie isolatiefolie uitvoeren in biobased </v>
      </c>
      <c r="G462" s="117"/>
      <c r="H462" s="117"/>
      <c r="I462" s="132"/>
      <c r="J462" s="122"/>
      <c r="K462" s="134"/>
      <c r="L462" s="27"/>
      <c r="M462" s="32" t="str">
        <f>Prijsonderbouwing!F1562</f>
        <v>m²</v>
      </c>
      <c r="N462" s="1348">
        <f>Prijsonderbouwing!O1562</f>
        <v>18.37125</v>
      </c>
      <c r="O462" s="1389">
        <f>Prijsonderbouwing!X1562</f>
        <v>20.686027500000002</v>
      </c>
      <c r="P462" s="1320">
        <f t="shared" si="123"/>
        <v>0</v>
      </c>
      <c r="Q462" s="1095"/>
      <c r="R462" s="45"/>
      <c r="S462" s="1046"/>
      <c r="T462" s="954"/>
      <c r="U462" s="954">
        <f t="shared" si="124"/>
        <v>0</v>
      </c>
      <c r="V462" s="953"/>
      <c r="W462" s="954"/>
      <c r="X462" s="952"/>
      <c r="Y462" s="952"/>
      <c r="Z462" s="965"/>
      <c r="AA462" s="964"/>
      <c r="AB462" s="840"/>
      <c r="AC462" s="841"/>
      <c r="AD462" s="842"/>
      <c r="AF462" s="842"/>
      <c r="AJ462" s="763"/>
    </row>
    <row r="463" spans="1:38" ht="6" customHeight="1" x14ac:dyDescent="0.2">
      <c r="A463" s="850">
        <f>A464</f>
        <v>0</v>
      </c>
      <c r="C463" s="1034"/>
      <c r="D463" s="99"/>
      <c r="E463" s="1125"/>
      <c r="F463" s="814"/>
      <c r="G463" s="133"/>
      <c r="H463" s="133"/>
      <c r="I463" s="595"/>
      <c r="J463" s="596"/>
      <c r="K463" s="143"/>
      <c r="L463" s="27"/>
      <c r="M463" s="32"/>
      <c r="N463" s="1348"/>
      <c r="O463" s="1389"/>
      <c r="P463" s="1320"/>
      <c r="Q463" s="1095"/>
      <c r="R463" s="45"/>
      <c r="S463" s="1046"/>
      <c r="T463" s="954"/>
      <c r="U463" s="954"/>
      <c r="V463" s="953"/>
      <c r="W463" s="954"/>
      <c r="X463" s="952"/>
      <c r="Y463" s="952"/>
      <c r="Z463" s="965"/>
      <c r="AA463" s="964"/>
      <c r="AB463" s="840"/>
      <c r="AC463" s="841"/>
      <c r="AD463" s="842"/>
      <c r="AF463" s="842"/>
      <c r="AJ463" s="763"/>
    </row>
    <row r="464" spans="1:38" ht="15.75" customHeight="1" x14ac:dyDescent="0.2">
      <c r="A464" s="850">
        <f>IF(SUM(A465:A465)=0,0,1)</f>
        <v>0</v>
      </c>
      <c r="B464" s="5" t="s">
        <v>54</v>
      </c>
      <c r="C464" s="1034"/>
      <c r="D464" s="99"/>
      <c r="E464" s="1125" t="s">
        <v>1823</v>
      </c>
      <c r="F464" s="812" t="str">
        <f>F465</f>
        <v>Minderpijs V4-1- A, B, D, E, F, G. uitvoeren zonder gipsbeplating en regelwerk.</v>
      </c>
      <c r="G464" s="116"/>
      <c r="H464" s="116"/>
      <c r="I464" s="116"/>
      <c r="J464" s="172"/>
      <c r="K464" s="72"/>
      <c r="L464" s="49"/>
      <c r="M464" s="49"/>
      <c r="N464" s="1348"/>
      <c r="O464" s="1389"/>
      <c r="P464" s="1320"/>
      <c r="Q464" s="1095"/>
      <c r="R464" s="45"/>
      <c r="S464" s="1046"/>
      <c r="T464" s="954"/>
      <c r="U464" s="954"/>
      <c r="V464" s="953"/>
      <c r="W464" s="954"/>
      <c r="X464" s="952"/>
      <c r="Y464" s="952"/>
      <c r="Z464" s="965"/>
      <c r="AA464" s="964"/>
      <c r="AB464" s="840"/>
      <c r="AC464" s="841"/>
      <c r="AD464" s="842"/>
      <c r="AF464" s="842"/>
      <c r="AJ464" s="763"/>
      <c r="AL464" s="4"/>
    </row>
    <row r="465" spans="1:36" ht="15.75" customHeight="1" x14ac:dyDescent="0.2">
      <c r="A465" s="850">
        <f t="shared" ref="A465" si="125">IF(K465=0,0,1)</f>
        <v>0</v>
      </c>
      <c r="B465" s="5" t="s">
        <v>54</v>
      </c>
      <c r="C465" s="1034"/>
      <c r="D465" s="99"/>
      <c r="E465" s="1102" t="str">
        <f>Prijsonderbouwing!B1567</f>
        <v>V4-1-J1</v>
      </c>
      <c r="F465" s="813" t="str">
        <f>Prijsonderbouwing!D1567</f>
        <v>Minderpijs V4-1- A, B, D, E, F, G. uitvoeren zonder gipsbeplating en regelwerk.</v>
      </c>
      <c r="G465" s="117"/>
      <c r="H465" s="117"/>
      <c r="I465" s="132"/>
      <c r="J465" s="122"/>
      <c r="K465" s="134"/>
      <c r="L465" s="27"/>
      <c r="M465" s="32" t="str">
        <f>Prijsonderbouwing!F1567</f>
        <v>m²</v>
      </c>
      <c r="N465" s="1348">
        <f>Prijsonderbouwing!O1567</f>
        <v>-52.888499999999993</v>
      </c>
      <c r="O465" s="1389">
        <f>Prijsonderbouwing!X1567</f>
        <v>-59.552450999999991</v>
      </c>
      <c r="P465" s="1320">
        <f t="shared" ref="P465" si="126">O465*K465</f>
        <v>0</v>
      </c>
      <c r="Q465" s="1095"/>
      <c r="R465" s="45"/>
      <c r="S465" s="1046"/>
      <c r="T465" s="954"/>
      <c r="U465" s="954">
        <f t="shared" ref="U465" si="127">K465*N465</f>
        <v>0</v>
      </c>
      <c r="V465" s="968"/>
      <c r="W465" s="954"/>
      <c r="X465" s="952"/>
      <c r="Y465" s="952"/>
      <c r="Z465" s="965"/>
      <c r="AA465" s="964"/>
      <c r="AB465" s="840"/>
      <c r="AC465" s="841"/>
      <c r="AD465" s="842"/>
      <c r="AF465" s="842"/>
      <c r="AJ465" s="763"/>
    </row>
    <row r="466" spans="1:36" ht="6" customHeight="1" x14ac:dyDescent="0.2">
      <c r="A466" s="850">
        <f>A467</f>
        <v>0</v>
      </c>
      <c r="C466" s="1034"/>
      <c r="D466" s="99"/>
      <c r="E466" s="1125"/>
      <c r="F466" s="814"/>
      <c r="G466" s="133"/>
      <c r="H466" s="133"/>
      <c r="I466" s="595"/>
      <c r="J466" s="596"/>
      <c r="K466" s="143"/>
      <c r="L466" s="27"/>
      <c r="M466" s="32"/>
      <c r="N466" s="1348"/>
      <c r="O466" s="1389"/>
      <c r="P466" s="1320"/>
      <c r="Q466" s="1095"/>
      <c r="R466" s="45"/>
      <c r="S466" s="1046"/>
      <c r="T466" s="954"/>
      <c r="U466" s="1255"/>
      <c r="V466" s="953"/>
      <c r="Y466" s="952"/>
      <c r="Z466" s="965"/>
      <c r="AA466" s="964"/>
      <c r="AB466" s="840"/>
      <c r="AC466" s="841"/>
      <c r="AD466" s="842"/>
      <c r="AF466" s="842"/>
      <c r="AJ466" s="763"/>
    </row>
    <row r="467" spans="1:36" ht="15.75" customHeight="1" x14ac:dyDescent="0.2">
      <c r="A467" s="850">
        <f>IF(SUM(A468:A481)=0,0,1)</f>
        <v>0</v>
      </c>
      <c r="B467" s="5" t="s">
        <v>54</v>
      </c>
      <c r="C467" s="1034"/>
      <c r="D467" s="99"/>
      <c r="E467" s="1125" t="str">
        <f>Prijsonderbouwing!B1573</f>
        <v>V4-1-X</v>
      </c>
      <c r="F467" s="812" t="str">
        <f>Prijsonderbouwing!D1573</f>
        <v>Bijkomende kosten</v>
      </c>
      <c r="G467" s="116"/>
      <c r="H467" s="116"/>
      <c r="I467" s="116"/>
      <c r="J467" s="172"/>
      <c r="K467" s="143"/>
      <c r="L467" s="27"/>
      <c r="M467" s="32"/>
      <c r="N467" s="1348"/>
      <c r="O467" s="1389"/>
      <c r="P467" s="1320"/>
      <c r="Q467" s="1095"/>
      <c r="R467" s="45"/>
      <c r="S467" s="1046"/>
      <c r="T467" s="954"/>
      <c r="U467" s="1255"/>
      <c r="V467" s="953"/>
      <c r="Y467" s="952"/>
      <c r="Z467" s="965"/>
      <c r="AA467" s="964"/>
      <c r="AB467" s="840"/>
      <c r="AC467" s="841"/>
      <c r="AD467" s="842"/>
      <c r="AF467" s="842"/>
      <c r="AJ467" s="763"/>
    </row>
    <row r="468" spans="1:36" ht="15.75" customHeight="1" x14ac:dyDescent="0.2">
      <c r="A468" s="850">
        <f t="shared" ref="A468" si="128">IF(K468=0,0,1)</f>
        <v>0</v>
      </c>
      <c r="B468" s="5" t="s">
        <v>54</v>
      </c>
      <c r="C468" s="1034"/>
      <c r="D468" s="99"/>
      <c r="E468" s="1102" t="str">
        <f>Prijsonderbouwing!B1576</f>
        <v>V4-1-X1</v>
      </c>
      <c r="F468" s="813" t="str">
        <f>Prijsonderbouwing!D1576</f>
        <v>Minimum Tarief (van toepassing indien totaal spuit en of inblaas isoleren lager is dan € 750)</v>
      </c>
      <c r="G468" s="117"/>
      <c r="H468" s="117"/>
      <c r="I468" s="132"/>
      <c r="J468" s="122"/>
      <c r="K468" s="134"/>
      <c r="L468" s="27"/>
      <c r="M468" s="32" t="str">
        <f>Prijsonderbouwing!F1576</f>
        <v>won</v>
      </c>
      <c r="N468" s="1348">
        <f>Prijsonderbouwing!O1576</f>
        <v>776.24999999999989</v>
      </c>
      <c r="O468" s="1389">
        <f>Prijsonderbouwing!X1576</f>
        <v>874.05749999999989</v>
      </c>
      <c r="P468" s="1320">
        <f t="shared" si="107"/>
        <v>0</v>
      </c>
      <c r="Q468" s="1095"/>
      <c r="R468" s="45"/>
      <c r="S468" s="1046"/>
      <c r="T468" s="954"/>
      <c r="U468" s="954">
        <f t="shared" si="112"/>
        <v>0</v>
      </c>
      <c r="V468" s="973"/>
      <c r="W468" s="954"/>
      <c r="X468" s="952"/>
      <c r="Y468" s="972"/>
      <c r="Z468" s="965"/>
      <c r="AA468" s="964"/>
      <c r="AB468" s="840"/>
      <c r="AC468" s="841"/>
      <c r="AD468" s="842"/>
      <c r="AF468" s="842"/>
      <c r="AJ468" s="763"/>
    </row>
    <row r="469" spans="1:36" ht="15.75" customHeight="1" x14ac:dyDescent="0.2">
      <c r="A469" s="850">
        <f t="shared" ref="A469:A480" si="129">IF(K469=0,0,1)</f>
        <v>0</v>
      </c>
      <c r="B469" s="5" t="s">
        <v>54</v>
      </c>
      <c r="C469" s="1034"/>
      <c r="D469" s="99"/>
      <c r="E469" s="1102" t="str">
        <f>Prijsonderbouwing!B1578</f>
        <v>V4-1-X2</v>
      </c>
      <c r="F469" s="813" t="str">
        <f>Prijsonderbouwing!D1578</f>
        <v>Minimum Tarief timmerwerkzaamheden</v>
      </c>
      <c r="G469" s="117"/>
      <c r="H469" s="117"/>
      <c r="I469" s="132"/>
      <c r="J469" s="122"/>
      <c r="K469" s="134"/>
      <c r="L469" s="27"/>
      <c r="M469" s="32" t="str">
        <f>Prijsonderbouwing!F1578</f>
        <v>won</v>
      </c>
      <c r="N469" s="1348">
        <f>Prijsonderbouwing!O1578</f>
        <v>362.25</v>
      </c>
      <c r="O469" s="1389">
        <f>Prijsonderbouwing!X1578</f>
        <v>407.89350000000002</v>
      </c>
      <c r="P469" s="1320">
        <f t="shared" si="107"/>
        <v>0</v>
      </c>
      <c r="Q469" s="1095"/>
      <c r="R469" s="45"/>
      <c r="S469" s="1046"/>
      <c r="T469" s="954"/>
      <c r="U469" s="954">
        <f t="shared" si="112"/>
        <v>0</v>
      </c>
      <c r="V469" s="973"/>
      <c r="W469" s="954"/>
      <c r="X469" s="952"/>
      <c r="Y469" s="952"/>
      <c r="Z469" s="965"/>
      <c r="AA469" s="964"/>
      <c r="AB469" s="840"/>
      <c r="AC469" s="841"/>
      <c r="AD469" s="842"/>
      <c r="AF469" s="842"/>
      <c r="AJ469" s="763"/>
    </row>
    <row r="470" spans="1:36" ht="15.75" customHeight="1" x14ac:dyDescent="0.2">
      <c r="A470" s="850">
        <f t="shared" si="129"/>
        <v>0</v>
      </c>
      <c r="B470" s="5" t="s">
        <v>54</v>
      </c>
      <c r="C470" s="1034"/>
      <c r="D470" s="99"/>
      <c r="E470" s="1102" t="str">
        <f>Prijsonderbouwing!B1580</f>
        <v>V4-1-X3</v>
      </c>
      <c r="F470" s="813" t="str">
        <f>Prijsonderbouwing!D1580</f>
        <v>Opname voor begin werkzaamheden</v>
      </c>
      <c r="G470" s="117"/>
      <c r="H470" s="117"/>
      <c r="I470" s="132"/>
      <c r="J470" s="122"/>
      <c r="K470" s="134"/>
      <c r="L470" s="27"/>
      <c r="M470" s="32" t="str">
        <f>Prijsonderbouwing!F1580</f>
        <v>won</v>
      </c>
      <c r="N470" s="1348">
        <f>Prijsonderbouwing!O1580</f>
        <v>77.625</v>
      </c>
      <c r="O470" s="1389">
        <f>Prijsonderbouwing!X1580</f>
        <v>87.405749999999998</v>
      </c>
      <c r="P470" s="1320">
        <f t="shared" si="107"/>
        <v>0</v>
      </c>
      <c r="Q470" s="1095"/>
      <c r="R470" s="45"/>
      <c r="S470" s="1046"/>
      <c r="T470" s="954"/>
      <c r="U470" s="954">
        <f t="shared" si="112"/>
        <v>0</v>
      </c>
      <c r="V470" s="973"/>
      <c r="W470" s="954"/>
      <c r="X470" s="952"/>
      <c r="Y470" s="952"/>
      <c r="Z470" s="965"/>
      <c r="AA470" s="964"/>
      <c r="AB470" s="840"/>
      <c r="AC470" s="841"/>
      <c r="AD470" s="842"/>
      <c r="AF470" s="842"/>
      <c r="AJ470" s="763"/>
    </row>
    <row r="471" spans="1:36" ht="15.75" customHeight="1" x14ac:dyDescent="0.2">
      <c r="A471" s="850">
        <f t="shared" si="129"/>
        <v>0</v>
      </c>
      <c r="B471" s="5" t="s">
        <v>54</v>
      </c>
      <c r="C471" s="1034"/>
      <c r="D471" s="99"/>
      <c r="E471" s="1102" t="str">
        <f>Prijsonderbouwing!B1582</f>
        <v>V4-1-X4</v>
      </c>
      <c r="F471" s="813" t="str">
        <f>Prijsonderbouwing!D1582</f>
        <v>Demonteren/slopen/afvoeren bestaande betimmering</v>
      </c>
      <c r="G471" s="132"/>
      <c r="H471" s="132"/>
      <c r="I471" s="132"/>
      <c r="J471" s="122"/>
      <c r="K471" s="134"/>
      <c r="L471" s="27"/>
      <c r="M471" s="32" t="str">
        <f>Prijsonderbouwing!F1582</f>
        <v>m²</v>
      </c>
      <c r="N471" s="1348">
        <f>Prijsonderbouwing!O1582</f>
        <v>30.687750000000001</v>
      </c>
      <c r="O471" s="1389">
        <f>Prijsonderbouwing!X1582</f>
        <v>34.554406499999999</v>
      </c>
      <c r="P471" s="1320">
        <f t="shared" si="107"/>
        <v>0</v>
      </c>
      <c r="Q471" s="1095"/>
      <c r="R471" s="45"/>
      <c r="S471" s="1046"/>
      <c r="T471" s="954"/>
      <c r="U471" s="954">
        <f t="shared" si="112"/>
        <v>0</v>
      </c>
      <c r="V471" s="973"/>
      <c r="W471" s="954"/>
      <c r="X471" s="952"/>
      <c r="Y471" s="952"/>
      <c r="Z471" s="965"/>
      <c r="AA471" s="964"/>
      <c r="AB471" s="840"/>
      <c r="AC471" s="841"/>
      <c r="AD471" s="842"/>
      <c r="AF471" s="842"/>
      <c r="AJ471" s="763"/>
    </row>
    <row r="472" spans="1:36" ht="15.75" customHeight="1" x14ac:dyDescent="0.2">
      <c r="A472" s="850">
        <f t="shared" ref="A472" si="130">IF(K472=0,0,1)</f>
        <v>0</v>
      </c>
      <c r="B472" s="5" t="s">
        <v>54</v>
      </c>
      <c r="C472" s="1034"/>
      <c r="D472" s="99"/>
      <c r="E472" s="1102" t="str">
        <f>Prijsonderbouwing!B1584</f>
        <v>V4-1-X5</v>
      </c>
      <c r="F472" s="813" t="str">
        <f>Prijsonderbouwing!D1584</f>
        <v>Uitvlakken bestaande constructie</v>
      </c>
      <c r="G472" s="117"/>
      <c r="H472" s="117"/>
      <c r="I472" s="132"/>
      <c r="J472" s="122"/>
      <c r="K472" s="134"/>
      <c r="L472" s="27"/>
      <c r="M472" s="32" t="str">
        <f>Prijsonderbouwing!F1584</f>
        <v>m²</v>
      </c>
      <c r="N472" s="1348">
        <f>Prijsonderbouwing!O1584</f>
        <v>17.563949999999998</v>
      </c>
      <c r="O472" s="1389">
        <f>Prijsonderbouwing!X1584</f>
        <v>19.777007699999999</v>
      </c>
      <c r="P472" s="1320">
        <f t="shared" si="107"/>
        <v>0</v>
      </c>
      <c r="Q472" s="1095"/>
      <c r="R472" s="45"/>
      <c r="S472" s="1046"/>
      <c r="T472" s="954"/>
      <c r="U472" s="954">
        <f t="shared" si="112"/>
        <v>0</v>
      </c>
      <c r="V472" s="973"/>
      <c r="W472" s="954"/>
      <c r="X472" s="952"/>
      <c r="Y472" s="952"/>
      <c r="Z472" s="965"/>
      <c r="AA472" s="964"/>
      <c r="AB472" s="840"/>
      <c r="AC472" s="841"/>
      <c r="AD472" s="842"/>
      <c r="AF472" s="842"/>
      <c r="AJ472" s="763"/>
    </row>
    <row r="473" spans="1:36" ht="15.75" customHeight="1" x14ac:dyDescent="0.2">
      <c r="A473" s="850">
        <f>IF(K473=0,0,1)</f>
        <v>0</v>
      </c>
      <c r="B473" s="5" t="s">
        <v>54</v>
      </c>
      <c r="C473" s="1034"/>
      <c r="D473" s="99"/>
      <c r="E473" s="1102" t="str">
        <f>Prijsonderbouwing!B1586</f>
        <v>V4-1-X6</v>
      </c>
      <c r="F473" s="813" t="str">
        <f>Prijsonderbouwing!D1586</f>
        <v>Opdikken balklaag/gording i.v.m. dikkere isolatieplaat</v>
      </c>
      <c r="G473" s="117"/>
      <c r="H473" s="117"/>
      <c r="I473" s="132"/>
      <c r="J473" s="122"/>
      <c r="K473" s="134"/>
      <c r="L473" s="27"/>
      <c r="M473" s="32" t="str">
        <f>Prijsonderbouwing!F1586</f>
        <v>m²</v>
      </c>
      <c r="N473" s="1348">
        <f>Prijsonderbouwing!O1586</f>
        <v>5.1749999999999998</v>
      </c>
      <c r="O473" s="1389">
        <f>Prijsonderbouwing!X1586</f>
        <v>5.8270499999999998</v>
      </c>
      <c r="P473" s="1320">
        <f t="shared" si="107"/>
        <v>0</v>
      </c>
      <c r="Q473" s="1095"/>
      <c r="R473" s="45"/>
      <c r="S473" s="1046"/>
      <c r="T473" s="954"/>
      <c r="U473" s="954">
        <f t="shared" si="112"/>
        <v>0</v>
      </c>
      <c r="V473" s="973"/>
      <c r="W473" s="954"/>
      <c r="X473" s="952"/>
      <c r="Y473" s="952"/>
      <c r="Z473" s="965"/>
      <c r="AA473" s="964"/>
      <c r="AB473" s="840"/>
      <c r="AC473" s="841"/>
      <c r="AD473" s="842"/>
      <c r="AF473" s="842"/>
      <c r="AJ473" s="763"/>
    </row>
    <row r="474" spans="1:36" ht="15.75" customHeight="1" x14ac:dyDescent="0.2">
      <c r="A474" s="850">
        <f t="shared" si="129"/>
        <v>0</v>
      </c>
      <c r="C474" s="1034"/>
      <c r="D474" s="99"/>
      <c r="E474" s="1102" t="str">
        <f>Prijsonderbouwing!B1588</f>
        <v>V4-1-X7</v>
      </c>
      <c r="F474" s="813" t="str">
        <f>Prijsonderbouwing!D1588</f>
        <v>Nokbalk opdikken</v>
      </c>
      <c r="G474" s="117"/>
      <c r="H474" s="117"/>
      <c r="I474" s="132"/>
      <c r="J474" s="122"/>
      <c r="K474" s="134"/>
      <c r="L474" s="27"/>
      <c r="M474" s="32" t="str">
        <f>Prijsonderbouwing!F1588</f>
        <v>m¹</v>
      </c>
      <c r="N474" s="1348">
        <f>Prijsonderbouwing!O1588</f>
        <v>25.874999999999996</v>
      </c>
      <c r="O474" s="1389">
        <f>Prijsonderbouwing!X1588</f>
        <v>29.135249999999996</v>
      </c>
      <c r="P474" s="1320">
        <f t="shared" si="107"/>
        <v>0</v>
      </c>
      <c r="Q474" s="1095"/>
      <c r="R474" s="45"/>
      <c r="S474" s="1046"/>
      <c r="T474" s="954"/>
      <c r="U474" s="954">
        <f t="shared" si="112"/>
        <v>0</v>
      </c>
      <c r="V474" s="973"/>
      <c r="W474" s="954"/>
      <c r="X474" s="952"/>
      <c r="Y474" s="952"/>
      <c r="Z474" s="965"/>
      <c r="AA474" s="964"/>
      <c r="AB474" s="840"/>
      <c r="AC474" s="841"/>
      <c r="AD474" s="842"/>
      <c r="AF474" s="842"/>
      <c r="AJ474" s="763"/>
    </row>
    <row r="475" spans="1:36" ht="15.75" customHeight="1" x14ac:dyDescent="0.2">
      <c r="A475" s="850">
        <f t="shared" si="129"/>
        <v>0</v>
      </c>
      <c r="C475" s="1034"/>
      <c r="D475" s="99"/>
      <c r="E475" s="1102" t="str">
        <f>Prijsonderbouwing!B1590</f>
        <v>V4-1-X8</v>
      </c>
      <c r="F475" s="813" t="str">
        <f>Prijsonderbouwing!D1590</f>
        <v>Isolatie rondom dakopeningen</v>
      </c>
      <c r="G475" s="117"/>
      <c r="H475" s="117"/>
      <c r="I475" s="132"/>
      <c r="J475" s="122"/>
      <c r="K475" s="134"/>
      <c r="L475" s="27"/>
      <c r="M475" s="32" t="str">
        <f>Prijsonderbouwing!F1590</f>
        <v>won</v>
      </c>
      <c r="N475" s="1348">
        <f>Prijsonderbouwing!O1590</f>
        <v>129.375</v>
      </c>
      <c r="O475" s="1389">
        <f>Prijsonderbouwing!X1590</f>
        <v>145.67625000000001</v>
      </c>
      <c r="P475" s="1320">
        <f t="shared" si="107"/>
        <v>0</v>
      </c>
      <c r="Q475" s="1095"/>
      <c r="R475" s="45"/>
      <c r="S475" s="1046"/>
      <c r="T475" s="954"/>
      <c r="U475" s="1255">
        <f t="shared" si="112"/>
        <v>0</v>
      </c>
      <c r="V475" s="973"/>
      <c r="Y475" s="952"/>
      <c r="Z475" s="965"/>
      <c r="AA475" s="964"/>
      <c r="AB475" s="840"/>
      <c r="AC475" s="841"/>
      <c r="AD475" s="842"/>
      <c r="AF475" s="842"/>
      <c r="AJ475" s="763"/>
    </row>
    <row r="476" spans="1:36" ht="15.75" customHeight="1" x14ac:dyDescent="0.2">
      <c r="A476" s="850">
        <f t="shared" si="129"/>
        <v>0</v>
      </c>
      <c r="C476" s="1034"/>
      <c r="D476" s="99"/>
      <c r="E476" s="1102" t="str">
        <f>Prijsonderbouwing!B1592</f>
        <v>V4-1-X9</v>
      </c>
      <c r="F476" s="813" t="str">
        <f>Prijsonderbouwing!D1592</f>
        <v>Steigerwerk (rolsteiger. steiger in trap. etc.)</v>
      </c>
      <c r="G476" s="117"/>
      <c r="H476" s="117"/>
      <c r="I476" s="132"/>
      <c r="J476" s="122"/>
      <c r="K476" s="134"/>
      <c r="L476" s="27"/>
      <c r="M476" s="32" t="str">
        <f>Prijsonderbouwing!F1592</f>
        <v>won</v>
      </c>
      <c r="N476" s="1348">
        <f>Prijsonderbouwing!O1592</f>
        <v>310.5</v>
      </c>
      <c r="O476" s="1389">
        <f>Prijsonderbouwing!X1592</f>
        <v>349.62299999999999</v>
      </c>
      <c r="P476" s="1320">
        <f t="shared" si="107"/>
        <v>0</v>
      </c>
      <c r="Q476" s="1095"/>
      <c r="R476" s="45"/>
      <c r="S476" s="1046"/>
      <c r="T476" s="954"/>
      <c r="U476" s="1255">
        <f t="shared" si="112"/>
        <v>0</v>
      </c>
      <c r="V476" s="973"/>
      <c r="Y476" s="952"/>
      <c r="Z476" s="965"/>
      <c r="AA476" s="964"/>
      <c r="AB476" s="840"/>
      <c r="AC476" s="841"/>
      <c r="AD476" s="842"/>
      <c r="AF476" s="842"/>
      <c r="AJ476" s="763"/>
    </row>
    <row r="477" spans="1:36" ht="15.75" customHeight="1" x14ac:dyDescent="0.2">
      <c r="A477" s="850">
        <f t="shared" si="129"/>
        <v>0</v>
      </c>
      <c r="C477" s="1034"/>
      <c r="D477" s="99"/>
      <c r="E477" s="1102" t="str">
        <f>Prijsonderbouwing!B1594</f>
        <v>V4-1-X10</v>
      </c>
      <c r="F477" s="813" t="str">
        <f>Prijsonderbouwing!D1594</f>
        <v>Knieschot plaatsen tot 60cm</v>
      </c>
      <c r="G477" s="117"/>
      <c r="H477" s="117"/>
      <c r="I477" s="132"/>
      <c r="J477" s="122"/>
      <c r="K477" s="134"/>
      <c r="L477" s="27"/>
      <c r="M477" s="32" t="str">
        <f>Prijsonderbouwing!F1594</f>
        <v xml:space="preserve">m¹
</v>
      </c>
      <c r="N477" s="1348">
        <f>Prijsonderbouwing!O1594</f>
        <v>51.749999999999993</v>
      </c>
      <c r="O477" s="1389">
        <f>Prijsonderbouwing!X1594</f>
        <v>58.270499999999991</v>
      </c>
      <c r="P477" s="1320">
        <f t="shared" si="107"/>
        <v>0</v>
      </c>
      <c r="Q477" s="1095"/>
      <c r="R477" s="45"/>
      <c r="S477" s="1046"/>
      <c r="T477" s="954"/>
      <c r="U477" s="954">
        <f t="shared" si="112"/>
        <v>0</v>
      </c>
      <c r="V477" s="973"/>
      <c r="W477" s="954"/>
      <c r="X477" s="952"/>
      <c r="Y477" s="952"/>
      <c r="Z477" s="965"/>
      <c r="AA477" s="964"/>
      <c r="AB477" s="840"/>
      <c r="AC477" s="841"/>
      <c r="AD477" s="842"/>
      <c r="AF477" s="842"/>
      <c r="AJ477" s="763"/>
    </row>
    <row r="478" spans="1:36" ht="15.75" customHeight="1" x14ac:dyDescent="0.2">
      <c r="A478" s="850">
        <f t="shared" si="129"/>
        <v>0</v>
      </c>
      <c r="C478" s="1034"/>
      <c r="D478" s="99"/>
      <c r="E478" s="1102" t="str">
        <f>Prijsonderbouwing!B1596</f>
        <v>V4-1-X11</v>
      </c>
      <c r="F478" s="813" t="str">
        <f>Prijsonderbouwing!D1596</f>
        <v>Stroom verleggen per aansluitpunt</v>
      </c>
      <c r="G478" s="117"/>
      <c r="H478" s="117"/>
      <c r="I478" s="132"/>
      <c r="J478" s="122"/>
      <c r="K478" s="134"/>
      <c r="L478" s="27"/>
      <c r="M478" s="32" t="str">
        <f>Prijsonderbouwing!F1596</f>
        <v>st</v>
      </c>
      <c r="N478" s="1348">
        <f>Prijsonderbouwing!O1596</f>
        <v>77.625</v>
      </c>
      <c r="O478" s="1389">
        <f>Prijsonderbouwing!X1596</f>
        <v>87.405749999999998</v>
      </c>
      <c r="P478" s="1320">
        <f t="shared" si="107"/>
        <v>0</v>
      </c>
      <c r="Q478" s="1095"/>
      <c r="R478" s="45"/>
      <c r="S478" s="1046"/>
      <c r="T478" s="954"/>
      <c r="U478" s="954">
        <f t="shared" si="112"/>
        <v>0</v>
      </c>
      <c r="V478" s="973"/>
      <c r="W478" s="954"/>
      <c r="X478" s="952"/>
      <c r="Y478" s="952"/>
      <c r="Z478" s="965"/>
      <c r="AA478" s="964"/>
      <c r="AB478" s="840"/>
      <c r="AC478" s="841"/>
      <c r="AD478" s="842"/>
      <c r="AF478" s="842"/>
      <c r="AJ478" s="763"/>
    </row>
    <row r="479" spans="1:36" ht="15.75" customHeight="1" x14ac:dyDescent="0.2">
      <c r="A479" s="850">
        <f t="shared" si="129"/>
        <v>0</v>
      </c>
      <c r="B479" s="5" t="s">
        <v>54</v>
      </c>
      <c r="C479" s="1034"/>
      <c r="D479" s="99"/>
      <c r="E479" s="1102" t="str">
        <f>Prijsonderbouwing!B1598</f>
        <v>V4-1-X12</v>
      </c>
      <c r="F479" s="813" t="str">
        <f>Prijsonderbouwing!D1598</f>
        <v>Afdekken trap beschermen interieur met bijv. stucloper</v>
      </c>
      <c r="G479" s="117"/>
      <c r="H479" s="117"/>
      <c r="I479" s="132"/>
      <c r="J479" s="122"/>
      <c r="K479" s="134"/>
      <c r="L479" s="27"/>
      <c r="M479" s="32" t="str">
        <f>Prijsonderbouwing!F1598</f>
        <v>won</v>
      </c>
      <c r="N479" s="1348">
        <f>Prijsonderbouwing!O1598</f>
        <v>129.375</v>
      </c>
      <c r="O479" s="1389">
        <f>Prijsonderbouwing!X1598</f>
        <v>145.67625000000001</v>
      </c>
      <c r="P479" s="1320">
        <f t="shared" si="107"/>
        <v>0</v>
      </c>
      <c r="Q479" s="1095"/>
      <c r="R479" s="45"/>
      <c r="S479" s="1046"/>
      <c r="T479" s="954"/>
      <c r="U479" s="954">
        <f t="shared" si="112"/>
        <v>0</v>
      </c>
      <c r="V479" s="973"/>
      <c r="W479" s="954"/>
      <c r="X479" s="952"/>
      <c r="Y479" s="956"/>
      <c r="Z479" s="965"/>
      <c r="AA479" s="964"/>
      <c r="AB479" s="840"/>
      <c r="AC479" s="841"/>
      <c r="AD479" s="842"/>
      <c r="AF479" s="842"/>
      <c r="AJ479" s="763"/>
    </row>
    <row r="480" spans="1:36" ht="15.75" customHeight="1" x14ac:dyDescent="0.2">
      <c r="A480" s="850">
        <f t="shared" si="129"/>
        <v>0</v>
      </c>
      <c r="B480" s="5" t="s">
        <v>54</v>
      </c>
      <c r="C480" s="1034"/>
      <c r="D480" s="99"/>
      <c r="E480" s="1102" t="str">
        <f>Prijsonderbouwing!B1600</f>
        <v>V4-1-X13</v>
      </c>
      <c r="F480" s="813" t="str">
        <f>Prijsonderbouwing!D1600</f>
        <v xml:space="preserve">Indien zolder toegang alleen bereikbaar met vliezotrap toeslag op prijzen </v>
      </c>
      <c r="G480" s="117"/>
      <c r="H480" s="117"/>
      <c r="I480" s="132"/>
      <c r="J480" s="122"/>
      <c r="K480" s="134"/>
      <c r="L480" s="27"/>
      <c r="M480" s="32" t="s">
        <v>830</v>
      </c>
      <c r="N480" s="1348">
        <f>Prijsonderbouwing!O1600</f>
        <v>258.75</v>
      </c>
      <c r="O480" s="1389">
        <f>Prijsonderbouwing!X1600</f>
        <v>291.35250000000002</v>
      </c>
      <c r="P480" s="1320">
        <f t="shared" si="107"/>
        <v>0</v>
      </c>
      <c r="Q480" s="1095"/>
      <c r="R480" s="45"/>
      <c r="S480" s="1046"/>
      <c r="T480" s="954"/>
      <c r="U480" s="954">
        <f t="shared" si="112"/>
        <v>0</v>
      </c>
      <c r="V480" s="968"/>
      <c r="W480" s="954"/>
      <c r="X480" s="952"/>
      <c r="Y480" s="952"/>
      <c r="Z480" s="965"/>
      <c r="AA480" s="964"/>
      <c r="AB480" s="840"/>
      <c r="AC480" s="841"/>
      <c r="AD480" s="842"/>
      <c r="AF480" s="842"/>
      <c r="AJ480" s="763"/>
    </row>
    <row r="481" spans="1:38" ht="15.75" customHeight="1" x14ac:dyDescent="0.2">
      <c r="A481" s="850">
        <f t="shared" ref="A481" si="131">IF(K481=0,0,1)</f>
        <v>0</v>
      </c>
      <c r="B481" s="5" t="s">
        <v>54</v>
      </c>
      <c r="C481" s="1034"/>
      <c r="D481" s="99"/>
      <c r="E481" s="1102" t="str">
        <f>Prijsonderbouwing!B1602</f>
        <v>V4-1-X14</v>
      </c>
      <c r="F481" s="813" t="str">
        <f>Prijsonderbouwing!D1602</f>
        <v>Dakdoorvoeren (manchetten etc.)</v>
      </c>
      <c r="G481" s="117"/>
      <c r="H481" s="117"/>
      <c r="I481" s="132"/>
      <c r="J481" s="122"/>
      <c r="K481" s="134"/>
      <c r="L481" s="27"/>
      <c r="M481" s="32" t="str">
        <f>Prijsonderbouwing!F1602</f>
        <v>st</v>
      </c>
      <c r="N481" s="1348">
        <f>Prijsonderbouwing!O1602</f>
        <v>77.625</v>
      </c>
      <c r="O481" s="1389">
        <f>Prijsonderbouwing!X1602</f>
        <v>87.405749999999998</v>
      </c>
      <c r="P481" s="1320">
        <f t="shared" ref="P481" si="132">O481*K481</f>
        <v>0</v>
      </c>
      <c r="Q481" s="1095"/>
      <c r="R481" s="45"/>
      <c r="S481" s="1046"/>
      <c r="T481" s="954"/>
      <c r="U481" s="954">
        <f t="shared" si="112"/>
        <v>0</v>
      </c>
      <c r="V481" s="973"/>
      <c r="W481" s="954"/>
      <c r="X481" s="952"/>
      <c r="Y481" s="956"/>
      <c r="Z481" s="965"/>
      <c r="AA481" s="964"/>
      <c r="AB481" s="840"/>
      <c r="AC481" s="841"/>
      <c r="AD481" s="842"/>
      <c r="AF481" s="842"/>
      <c r="AJ481" s="763"/>
    </row>
    <row r="482" spans="1:38" ht="6" customHeight="1" x14ac:dyDescent="0.2">
      <c r="A482" s="850">
        <f>A467</f>
        <v>0</v>
      </c>
      <c r="B482" s="5" t="s">
        <v>54</v>
      </c>
      <c r="C482" s="1034"/>
      <c r="D482" s="99"/>
      <c r="E482" s="1086"/>
      <c r="F482" s="815"/>
      <c r="G482" s="67"/>
      <c r="H482" s="67"/>
      <c r="I482" s="67"/>
      <c r="J482" s="8"/>
      <c r="K482" s="23"/>
      <c r="L482" s="8"/>
      <c r="M482" s="26"/>
      <c r="N482" s="1382"/>
      <c r="O482" s="1383"/>
      <c r="P482" s="1321"/>
      <c r="Q482" s="1095"/>
      <c r="R482" s="45"/>
      <c r="S482" s="1046"/>
      <c r="T482" s="954"/>
      <c r="U482" s="1255"/>
      <c r="V482" s="953"/>
      <c r="Y482" s="951"/>
      <c r="Z482" s="965"/>
      <c r="AA482" s="964"/>
      <c r="AB482" s="840"/>
      <c r="AC482" s="841"/>
      <c r="AD482" s="842"/>
      <c r="AF482" s="842"/>
      <c r="AJ482" s="763"/>
    </row>
    <row r="483" spans="1:38" ht="15.75" customHeight="1" x14ac:dyDescent="0.2">
      <c r="A483" s="850">
        <f>IF(P483=0,0,1)</f>
        <v>0</v>
      </c>
      <c r="B483" s="5" t="s">
        <v>54</v>
      </c>
      <c r="C483" s="1034"/>
      <c r="D483" s="99"/>
      <c r="E483" s="1096"/>
      <c r="F483" s="1086"/>
      <c r="G483" s="1116"/>
      <c r="H483" s="1109"/>
      <c r="I483" s="1109"/>
      <c r="J483" s="1117"/>
      <c r="K483" s="1123" t="str">
        <f>E409</f>
        <v>V4-1</v>
      </c>
      <c r="L483" s="1118"/>
      <c r="M483" s="1124" t="s">
        <v>78</v>
      </c>
      <c r="N483" s="1392"/>
      <c r="O483" s="1393"/>
      <c r="P483" s="1322">
        <f>SUM(P410:P482)</f>
        <v>0</v>
      </c>
      <c r="Q483" s="1099"/>
      <c r="R483" s="45"/>
      <c r="S483" s="1044"/>
      <c r="T483" s="954"/>
      <c r="U483" s="1256">
        <f>SUM(U412:U482)</f>
        <v>0</v>
      </c>
      <c r="V483" s="953"/>
      <c r="W483" s="1263">
        <f>P483</f>
        <v>0</v>
      </c>
      <c r="X483" s="1263"/>
      <c r="Y483" s="951"/>
      <c r="Z483" s="965"/>
      <c r="AA483" s="964"/>
      <c r="AB483" s="840"/>
      <c r="AC483" s="841"/>
      <c r="AD483" s="842"/>
      <c r="AF483" s="842"/>
      <c r="AJ483" s="763"/>
    </row>
    <row r="484" spans="1:38" ht="9" customHeight="1" x14ac:dyDescent="0.2">
      <c r="A484" s="850">
        <f>A485</f>
        <v>0</v>
      </c>
      <c r="B484" s="5" t="s">
        <v>54</v>
      </c>
      <c r="C484" s="1034"/>
      <c r="D484" s="99"/>
      <c r="E484" s="1012"/>
      <c r="F484" s="815"/>
      <c r="G484" s="98"/>
      <c r="H484" s="98"/>
      <c r="I484" s="98"/>
      <c r="J484" s="27"/>
      <c r="K484" s="143"/>
      <c r="L484" s="27"/>
      <c r="M484" s="27"/>
      <c r="N484" s="1402"/>
      <c r="O484" s="1403"/>
      <c r="P484" s="1325"/>
      <c r="Q484" s="1112"/>
      <c r="R484" s="45"/>
      <c r="S484" s="1046"/>
      <c r="T484" s="954"/>
      <c r="U484" s="1255">
        <f t="shared" si="112"/>
        <v>0</v>
      </c>
      <c r="V484" s="953"/>
      <c r="Y484" s="952"/>
      <c r="Z484" s="965"/>
      <c r="AA484" s="964"/>
      <c r="AB484" s="840"/>
      <c r="AC484" s="841"/>
      <c r="AD484" s="842"/>
      <c r="AF484" s="842"/>
      <c r="AJ484" s="763"/>
      <c r="AL484" s="4"/>
    </row>
    <row r="485" spans="1:38" ht="20.399999999999999" customHeight="1" x14ac:dyDescent="0.2">
      <c r="A485" s="850">
        <f>A505</f>
        <v>0</v>
      </c>
      <c r="B485" s="128"/>
      <c r="C485" s="1034"/>
      <c r="D485" s="99"/>
      <c r="E485" s="1125" t="s">
        <v>104</v>
      </c>
      <c r="F485" s="1086" t="s">
        <v>105</v>
      </c>
      <c r="G485" s="1108"/>
      <c r="H485" s="1104"/>
      <c r="I485" s="1104"/>
      <c r="J485" s="1104"/>
      <c r="K485" s="1110" t="s">
        <v>1841</v>
      </c>
      <c r="L485" s="1109"/>
      <c r="M485" s="1109" t="s">
        <v>816</v>
      </c>
      <c r="N485" s="1384" t="s">
        <v>1882</v>
      </c>
      <c r="O485" s="1384" t="s">
        <v>1881</v>
      </c>
      <c r="P485" s="1316" t="s">
        <v>68</v>
      </c>
      <c r="Q485" s="1095"/>
      <c r="R485" s="45"/>
      <c r="S485" s="1046"/>
      <c r="T485" s="954"/>
      <c r="U485" s="1255"/>
      <c r="V485" s="953"/>
      <c r="Y485" s="952"/>
      <c r="Z485" s="965"/>
      <c r="AA485" s="964"/>
      <c r="AB485" s="840"/>
      <c r="AC485" s="841"/>
      <c r="AD485" s="842"/>
      <c r="AF485" s="842"/>
      <c r="AJ485" s="763"/>
      <c r="AL485" s="4"/>
    </row>
    <row r="486" spans="1:38" ht="6" customHeight="1" x14ac:dyDescent="0.2">
      <c r="A486" s="850">
        <f>A485</f>
        <v>0</v>
      </c>
      <c r="B486" s="128"/>
      <c r="C486" s="1034"/>
      <c r="D486" s="99"/>
      <c r="E486" s="1102"/>
      <c r="F486" s="815"/>
      <c r="G486" s="71"/>
      <c r="H486" s="71"/>
      <c r="I486" s="71"/>
      <c r="J486" s="71"/>
      <c r="K486" s="72"/>
      <c r="L486" s="7"/>
      <c r="M486" s="73"/>
      <c r="N486" s="1371"/>
      <c r="O486" s="1372"/>
      <c r="P486" s="1310"/>
      <c r="Q486" s="1095"/>
      <c r="R486" s="45"/>
      <c r="S486" s="1044"/>
      <c r="T486" s="954"/>
      <c r="U486" s="1255"/>
      <c r="V486" s="953"/>
      <c r="Y486" s="952"/>
      <c r="Z486" s="965"/>
      <c r="AA486" s="964"/>
      <c r="AB486" s="840"/>
      <c r="AC486" s="841"/>
      <c r="AD486" s="842"/>
      <c r="AF486" s="842"/>
      <c r="AJ486" s="763"/>
      <c r="AL486" s="4"/>
    </row>
    <row r="487" spans="1:38" ht="15.75" customHeight="1" x14ac:dyDescent="0.2">
      <c r="A487" s="850">
        <f>IF(SUM(A488:A489)=0,0,1)</f>
        <v>0</v>
      </c>
      <c r="B487" s="5" t="s">
        <v>54</v>
      </c>
      <c r="C487" s="1034"/>
      <c r="D487" s="99"/>
      <c r="E487" s="1125" t="s">
        <v>176</v>
      </c>
      <c r="F487" s="812" t="s">
        <v>1080</v>
      </c>
      <c r="G487" s="116"/>
      <c r="H487" s="116"/>
      <c r="I487" s="116"/>
      <c r="J487" s="116"/>
      <c r="K487" s="854"/>
      <c r="L487" s="854"/>
      <c r="M487" s="854"/>
      <c r="N487" s="1348"/>
      <c r="O487" s="1389"/>
      <c r="P487" s="1320"/>
      <c r="Q487" s="1095"/>
      <c r="R487" s="45"/>
      <c r="S487" s="1046"/>
      <c r="T487" s="954"/>
      <c r="U487" s="1255"/>
      <c r="V487" s="953"/>
      <c r="Y487" s="952"/>
      <c r="Z487" s="965"/>
      <c r="AA487" s="964"/>
      <c r="AB487" s="840"/>
      <c r="AC487" s="841"/>
      <c r="AD487" s="842"/>
      <c r="AF487" s="842"/>
      <c r="AJ487" s="763"/>
      <c r="AL487" s="4"/>
    </row>
    <row r="488" spans="1:38" ht="15.75" customHeight="1" x14ac:dyDescent="0.2">
      <c r="A488" s="850">
        <f t="shared" ref="A488:A489" si="133">IF(K488=0,0,1)</f>
        <v>0</v>
      </c>
      <c r="C488" s="1034"/>
      <c r="D488" s="99"/>
      <c r="E488" s="1102" t="str">
        <f>Prijsonderbouwing!B1606</f>
        <v>V4-2-A1</v>
      </c>
      <c r="F488" s="818" t="str">
        <f>Prijsonderbouwing!D1606</f>
        <v xml:space="preserve">Vervangen dakbedekking en aanbrengen isolatie met Bitumendakbedekking Rc 3.70 m².K/W </v>
      </c>
      <c r="G488" s="116"/>
      <c r="H488" s="116"/>
      <c r="I488" s="500"/>
      <c r="J488" s="502"/>
      <c r="K488" s="134"/>
      <c r="L488" s="49"/>
      <c r="M488" s="49" t="str">
        <f>Prijsonderbouwing!F1606</f>
        <v>m²</v>
      </c>
      <c r="N488" s="1348">
        <f>Prijsonderbouwing!O1606</f>
        <v>142.33206123282443</v>
      </c>
      <c r="O488" s="1389">
        <f>Prijsonderbouwing!X1606</f>
        <v>161.80924716041986</v>
      </c>
      <c r="P488" s="1320">
        <f t="shared" ref="P488:P492" si="134">O488*K488</f>
        <v>0</v>
      </c>
      <c r="Q488" s="1095"/>
      <c r="R488" s="45"/>
      <c r="S488" s="1046"/>
      <c r="T488" s="954"/>
      <c r="U488" s="1255">
        <f t="shared" si="112"/>
        <v>0</v>
      </c>
      <c r="V488" s="953"/>
      <c r="Y488" s="952"/>
      <c r="Z488" s="965"/>
      <c r="AA488" s="964"/>
      <c r="AB488" s="840"/>
      <c r="AC488" s="841"/>
      <c r="AD488" s="842"/>
      <c r="AF488" s="842"/>
      <c r="AJ488" s="763"/>
      <c r="AL488" s="4"/>
    </row>
    <row r="489" spans="1:38" ht="15.75" customHeight="1" x14ac:dyDescent="0.2">
      <c r="A489" s="850">
        <f t="shared" si="133"/>
        <v>0</v>
      </c>
      <c r="C489" s="1034"/>
      <c r="D489" s="99"/>
      <c r="E489" s="1102" t="str">
        <f>Prijsonderbouwing!B1624</f>
        <v>V4-2-A2</v>
      </c>
      <c r="F489" s="827" t="str">
        <f>Prijsonderbouwing!D1624</f>
        <v xml:space="preserve">Toeslag vervangen dakbedekking indien minder dan 8 m² </v>
      </c>
      <c r="G489" s="116"/>
      <c r="H489" s="116"/>
      <c r="I489" s="500"/>
      <c r="J489" s="502"/>
      <c r="K489" s="134"/>
      <c r="L489" s="49"/>
      <c r="M489" s="49" t="str">
        <f>Prijsonderbouwing!F1624</f>
        <v>pst</v>
      </c>
      <c r="N489" s="1348">
        <f>Prijsonderbouwing!O1624</f>
        <v>375.221</v>
      </c>
      <c r="O489" s="1389">
        <f>Prijsonderbouwing!X1624</f>
        <v>418.00781000000001</v>
      </c>
      <c r="P489" s="1320">
        <f t="shared" ref="P489" si="135">O489*K489</f>
        <v>0</v>
      </c>
      <c r="Q489" s="1095"/>
      <c r="R489" s="45"/>
      <c r="S489" s="1046"/>
      <c r="T489" s="954"/>
      <c r="U489" s="954">
        <f t="shared" si="112"/>
        <v>0</v>
      </c>
      <c r="V489" s="953"/>
      <c r="W489" s="954"/>
      <c r="X489" s="952"/>
      <c r="Y489" s="952"/>
      <c r="Z489" s="965"/>
      <c r="AA489" s="964"/>
      <c r="AB489" s="840"/>
      <c r="AC489" s="841"/>
      <c r="AD489" s="842"/>
      <c r="AF489" s="842"/>
      <c r="AJ489" s="763"/>
      <c r="AL489" s="4"/>
    </row>
    <row r="490" spans="1:38" ht="6" customHeight="1" x14ac:dyDescent="0.2">
      <c r="A490" s="850">
        <f>A487</f>
        <v>0</v>
      </c>
      <c r="B490" s="128"/>
      <c r="C490" s="1034"/>
      <c r="D490" s="99"/>
      <c r="E490" s="1125"/>
      <c r="F490" s="814"/>
      <c r="G490" s="133"/>
      <c r="H490" s="133"/>
      <c r="I490" s="597"/>
      <c r="J490" s="598"/>
      <c r="K490" s="32"/>
      <c r="L490" s="32"/>
      <c r="M490" s="32"/>
      <c r="N490" s="1348"/>
      <c r="O490" s="1389"/>
      <c r="P490" s="1320"/>
      <c r="Q490" s="1095"/>
      <c r="R490" s="45"/>
      <c r="S490" s="1046"/>
      <c r="T490" s="954"/>
      <c r="U490" s="1255"/>
      <c r="V490" s="953"/>
      <c r="Y490" s="952"/>
      <c r="Z490" s="965"/>
      <c r="AA490" s="964"/>
      <c r="AB490" s="840"/>
      <c r="AC490" s="841"/>
      <c r="AD490" s="842"/>
      <c r="AF490" s="842"/>
      <c r="AJ490" s="763"/>
      <c r="AL490" s="4"/>
    </row>
    <row r="491" spans="1:38" ht="15.75" customHeight="1" x14ac:dyDescent="0.2">
      <c r="A491" s="850">
        <f>IF(SUM(A492:A493)=0,0,1)</f>
        <v>0</v>
      </c>
      <c r="B491" s="5" t="s">
        <v>54</v>
      </c>
      <c r="C491" s="1034"/>
      <c r="D491" s="99"/>
      <c r="E491" s="1125" t="s">
        <v>177</v>
      </c>
      <c r="F491" s="812" t="s">
        <v>1081</v>
      </c>
      <c r="G491" s="116"/>
      <c r="H491" s="116"/>
      <c r="I491" s="500"/>
      <c r="J491" s="502"/>
      <c r="K491" s="49"/>
      <c r="L491" s="49"/>
      <c r="M491" s="49"/>
      <c r="N491" s="1348"/>
      <c r="O491" s="1389"/>
      <c r="P491" s="1320"/>
      <c r="Q491" s="1095"/>
      <c r="R491" s="45"/>
      <c r="S491" s="1046"/>
      <c r="T491" s="954"/>
      <c r="U491" s="954"/>
      <c r="V491" s="953"/>
      <c r="W491" s="954"/>
      <c r="X491" s="952"/>
      <c r="Y491" s="952"/>
      <c r="Z491" s="965"/>
      <c r="AA491" s="964"/>
      <c r="AB491" s="840"/>
      <c r="AC491" s="841"/>
      <c r="AD491" s="842"/>
      <c r="AF491" s="842"/>
      <c r="AJ491" s="763"/>
      <c r="AL491" s="4"/>
    </row>
    <row r="492" spans="1:38" ht="15.75" customHeight="1" x14ac:dyDescent="0.2">
      <c r="A492" s="850">
        <f t="shared" ref="A492:A493" si="136">IF(K492=0,0,1)</f>
        <v>0</v>
      </c>
      <c r="C492" s="1034"/>
      <c r="D492" s="99"/>
      <c r="E492" s="1102" t="str">
        <f>Prijsonderbouwing!B1629</f>
        <v>V4-2-B1</v>
      </c>
      <c r="F492" s="818" t="str">
        <f>Prijsonderbouwing!D1629</f>
        <v>Vervangen dakbedekking en aanbrengen isolatie met EPDM dakbedekking Rc 3.70 m².K/W</v>
      </c>
      <c r="G492" s="116"/>
      <c r="H492" s="116"/>
      <c r="I492" s="500"/>
      <c r="J492" s="502"/>
      <c r="K492" s="134"/>
      <c r="L492" s="49"/>
      <c r="M492" s="49" t="str">
        <f>Prijsonderbouwing!F1629</f>
        <v>m²</v>
      </c>
      <c r="N492" s="1348">
        <f>Prijsonderbouwing!O1629</f>
        <v>200.04391965648855</v>
      </c>
      <c r="O492" s="1389">
        <f>Prijsonderbouwing!X1629</f>
        <v>227.51735921183206</v>
      </c>
      <c r="P492" s="1320">
        <f t="shared" si="134"/>
        <v>0</v>
      </c>
      <c r="Q492" s="1095"/>
      <c r="R492" s="45"/>
      <c r="S492" s="1046"/>
      <c r="T492" s="954"/>
      <c r="U492" s="954">
        <f t="shared" si="112"/>
        <v>0</v>
      </c>
      <c r="V492" s="953"/>
      <c r="W492" s="954"/>
      <c r="X492" s="952"/>
      <c r="Y492" s="952"/>
      <c r="Z492" s="965"/>
      <c r="AA492" s="964"/>
      <c r="AB492" s="840"/>
      <c r="AC492" s="841"/>
      <c r="AD492" s="842"/>
      <c r="AF492" s="842"/>
      <c r="AJ492" s="763"/>
      <c r="AL492" s="4"/>
    </row>
    <row r="493" spans="1:38" ht="15.75" customHeight="1" x14ac:dyDescent="0.2">
      <c r="A493" s="850">
        <f t="shared" si="136"/>
        <v>0</v>
      </c>
      <c r="C493" s="1034"/>
      <c r="D493" s="99"/>
      <c r="E493" s="1102" t="str">
        <f>Prijsonderbouwing!B1647</f>
        <v>V4-2-B2</v>
      </c>
      <c r="F493" s="827" t="str">
        <f>Prijsonderbouwing!D1647</f>
        <v xml:space="preserve">Toeslag vervangen dakbedekking indien minder dan 8 m² </v>
      </c>
      <c r="G493" s="116"/>
      <c r="H493" s="116"/>
      <c r="I493" s="500"/>
      <c r="J493" s="502"/>
      <c r="K493" s="134"/>
      <c r="L493" s="49"/>
      <c r="M493" s="49" t="str">
        <f>Prijsonderbouwing!F1647</f>
        <v>pst</v>
      </c>
      <c r="N493" s="1348">
        <f>Prijsonderbouwing!O1647</f>
        <v>406.52974999999998</v>
      </c>
      <c r="O493" s="1389">
        <f>Prijsonderbouwing!X1647</f>
        <v>455.89139749999998</v>
      </c>
      <c r="P493" s="1320">
        <f t="shared" ref="P493" si="137">O493*K493</f>
        <v>0</v>
      </c>
      <c r="Q493" s="1095"/>
      <c r="R493" s="45"/>
      <c r="S493" s="1046"/>
      <c r="T493" s="954"/>
      <c r="U493" s="954">
        <f t="shared" si="112"/>
        <v>0</v>
      </c>
      <c r="V493" s="953"/>
      <c r="W493" s="954"/>
      <c r="X493" s="952"/>
      <c r="Y493" s="952"/>
      <c r="Z493" s="965"/>
      <c r="AA493" s="964"/>
      <c r="AB493" s="840"/>
      <c r="AC493" s="841"/>
      <c r="AD493" s="842"/>
      <c r="AF493" s="842"/>
      <c r="AJ493" s="763"/>
      <c r="AL493" s="4"/>
    </row>
    <row r="494" spans="1:38" ht="6" customHeight="1" x14ac:dyDescent="0.2">
      <c r="A494" s="850">
        <f>A491</f>
        <v>0</v>
      </c>
      <c r="B494" s="128"/>
      <c r="C494" s="1034"/>
      <c r="D494" s="99"/>
      <c r="E494" s="1125"/>
      <c r="F494" s="814"/>
      <c r="G494" s="133"/>
      <c r="H494" s="133"/>
      <c r="I494" s="597"/>
      <c r="J494" s="598"/>
      <c r="K494" s="143"/>
      <c r="L494" s="27"/>
      <c r="M494" s="32"/>
      <c r="N494" s="1348"/>
      <c r="O494" s="1389"/>
      <c r="P494" s="1320"/>
      <c r="Q494" s="1095"/>
      <c r="R494" s="45"/>
      <c r="S494" s="1046"/>
      <c r="T494" s="954"/>
      <c r="U494" s="954"/>
      <c r="V494" s="953"/>
      <c r="W494" s="954"/>
      <c r="X494" s="952"/>
      <c r="Y494" s="952"/>
      <c r="Z494" s="965"/>
      <c r="AA494" s="964"/>
      <c r="AB494" s="840"/>
      <c r="AC494" s="841"/>
      <c r="AD494" s="842"/>
      <c r="AF494" s="842"/>
      <c r="AJ494" s="763"/>
      <c r="AL494" s="4"/>
    </row>
    <row r="495" spans="1:38" ht="15.75" customHeight="1" x14ac:dyDescent="0.2">
      <c r="A495" s="850">
        <f>IF(SUM(A496:A497)=0,0,1)</f>
        <v>0</v>
      </c>
      <c r="B495" s="5" t="s">
        <v>54</v>
      </c>
      <c r="C495" s="1034"/>
      <c r="D495" s="99"/>
      <c r="E495" s="1125" t="s">
        <v>1395</v>
      </c>
      <c r="F495" s="812" t="s">
        <v>1170</v>
      </c>
      <c r="G495" s="116"/>
      <c r="H495" s="116"/>
      <c r="I495" s="116"/>
      <c r="J495" s="172"/>
      <c r="K495" s="72"/>
      <c r="L495" s="49"/>
      <c r="M495" s="49"/>
      <c r="N495" s="1348"/>
      <c r="O495" s="1389"/>
      <c r="P495" s="1320"/>
      <c r="Q495" s="1095"/>
      <c r="R495" s="45"/>
      <c r="S495" s="1046"/>
      <c r="T495" s="954"/>
      <c r="U495" s="954"/>
      <c r="V495" s="953"/>
      <c r="W495" s="954"/>
      <c r="X495" s="952"/>
      <c r="Y495" s="952"/>
      <c r="Z495" s="965"/>
      <c r="AA495" s="964"/>
      <c r="AB495" s="840"/>
      <c r="AC495" s="841"/>
      <c r="AD495" s="842"/>
      <c r="AF495" s="842"/>
      <c r="AJ495" s="763"/>
      <c r="AL495" s="4"/>
    </row>
    <row r="496" spans="1:38" ht="15.75" customHeight="1" x14ac:dyDescent="0.2">
      <c r="A496" s="850">
        <f t="shared" ref="A496" si="138">IF(K496=0,0,1)</f>
        <v>0</v>
      </c>
      <c r="B496" s="128"/>
      <c r="C496" s="1034"/>
      <c r="D496" s="99"/>
      <c r="E496" s="1102" t="str">
        <f>Prijsonderbouwing!B1652</f>
        <v>V4-2-C1</v>
      </c>
      <c r="F496" s="813" t="str">
        <f>Prijsonderbouwing!D1652</f>
        <v xml:space="preserve">Aanbrengen isolatie op platdak (Omgekeerd dak) Rc 3.00 m².K/W </v>
      </c>
      <c r="G496" s="117"/>
      <c r="H496" s="117"/>
      <c r="I496" s="501"/>
      <c r="J496" s="122"/>
      <c r="K496" s="134"/>
      <c r="L496" s="27"/>
      <c r="M496" s="32" t="str">
        <f>Prijsonderbouwing!F1652</f>
        <v>m²</v>
      </c>
      <c r="N496" s="1348">
        <f>Prijsonderbouwing!O1652</f>
        <v>34.596334778625952</v>
      </c>
      <c r="O496" s="1389">
        <f>Prijsonderbouwing!X1652</f>
        <v>39.537434028702286</v>
      </c>
      <c r="P496" s="1320">
        <f>O496*K496</f>
        <v>0</v>
      </c>
      <c r="Q496" s="1095"/>
      <c r="R496" s="45"/>
      <c r="S496" s="1046"/>
      <c r="T496" s="954"/>
      <c r="U496" s="954">
        <f t="shared" si="112"/>
        <v>0</v>
      </c>
      <c r="V496" s="953"/>
      <c r="W496" s="954"/>
      <c r="X496" s="952"/>
      <c r="Y496" s="952"/>
      <c r="Z496" s="965"/>
      <c r="AA496" s="964"/>
      <c r="AB496" s="840"/>
      <c r="AC496" s="841"/>
      <c r="AD496" s="842"/>
      <c r="AF496" s="842"/>
      <c r="AJ496" s="763"/>
      <c r="AL496" s="4"/>
    </row>
    <row r="497" spans="1:38" ht="15.75" customHeight="1" x14ac:dyDescent="0.2">
      <c r="A497" s="850">
        <f t="shared" ref="A497" si="139">IF(K497=0,0,1)</f>
        <v>0</v>
      </c>
      <c r="B497" s="128"/>
      <c r="C497" s="1034"/>
      <c r="D497" s="99"/>
      <c r="E497" s="1102" t="str">
        <f>Prijsonderbouwing!B1659</f>
        <v>V4-2-C2</v>
      </c>
      <c r="F497" s="828" t="str">
        <f>Prijsonderbouwing!D1659</f>
        <v xml:space="preserve">Toeslag vervangen isolatie indien minder dan 8 m² </v>
      </c>
      <c r="G497" s="117"/>
      <c r="H497" s="117"/>
      <c r="I497" s="501"/>
      <c r="J497" s="122"/>
      <c r="K497" s="134"/>
      <c r="L497" s="27"/>
      <c r="M497" s="32" t="str">
        <f>Prijsonderbouwing!F1659</f>
        <v>pst</v>
      </c>
      <c r="N497" s="1348">
        <f>Prijsonderbouwing!O1659</f>
        <v>187.6105</v>
      </c>
      <c r="O497" s="1389">
        <f>Prijsonderbouwing!X1659</f>
        <v>209.003905</v>
      </c>
      <c r="P497" s="1320">
        <f>O497*K497</f>
        <v>0</v>
      </c>
      <c r="Q497" s="1095"/>
      <c r="R497" s="45"/>
      <c r="S497" s="1046"/>
      <c r="T497" s="954"/>
      <c r="U497" s="954">
        <f t="shared" si="112"/>
        <v>0</v>
      </c>
      <c r="V497" s="953"/>
      <c r="W497" s="954"/>
      <c r="X497" s="952"/>
      <c r="Y497" s="952"/>
      <c r="Z497" s="965"/>
      <c r="AA497" s="964"/>
      <c r="AB497" s="840"/>
      <c r="AC497" s="841"/>
      <c r="AD497" s="842"/>
      <c r="AF497" s="842"/>
      <c r="AJ497" s="763"/>
      <c r="AL497" s="4"/>
    </row>
    <row r="498" spans="1:38" ht="6" customHeight="1" x14ac:dyDescent="0.2">
      <c r="A498" s="850">
        <f>A495</f>
        <v>0</v>
      </c>
      <c r="B498" s="128"/>
      <c r="C498" s="1034"/>
      <c r="D498" s="99"/>
      <c r="E498" s="1125"/>
      <c r="F498" s="814"/>
      <c r="G498" s="133"/>
      <c r="H498" s="133"/>
      <c r="I498" s="133"/>
      <c r="J498" s="177"/>
      <c r="K498" s="143"/>
      <c r="L498" s="27"/>
      <c r="M498" s="32"/>
      <c r="N498" s="1348"/>
      <c r="O498" s="1389"/>
      <c r="P498" s="1320"/>
      <c r="Q498" s="1095"/>
      <c r="R498" s="45"/>
      <c r="S498" s="1046"/>
      <c r="T498" s="954"/>
      <c r="U498" s="954"/>
      <c r="V498" s="953"/>
      <c r="W498" s="954"/>
      <c r="X498" s="952"/>
      <c r="Y498" s="952"/>
      <c r="Z498" s="965"/>
      <c r="AA498" s="964"/>
      <c r="AB498" s="840"/>
      <c r="AC498" s="841"/>
      <c r="AD498" s="842"/>
      <c r="AF498" s="842"/>
      <c r="AJ498" s="763"/>
      <c r="AL498" s="4"/>
    </row>
    <row r="499" spans="1:38" ht="15.75" customHeight="1" x14ac:dyDescent="0.2">
      <c r="A499" s="850">
        <f>IF(SUM(A500:A503)=0,0,1)</f>
        <v>0</v>
      </c>
      <c r="B499" s="128"/>
      <c r="C499" s="1034"/>
      <c r="D499" s="99"/>
      <c r="E499" s="1125" t="str">
        <f>Prijsonderbouwing!B1664</f>
        <v>V4-2-X</v>
      </c>
      <c r="F499" s="812" t="str">
        <f>Prijsonderbouwing!D1664</f>
        <v>Bijkomende kosten</v>
      </c>
      <c r="G499" s="116"/>
      <c r="H499" s="116"/>
      <c r="I499" s="116"/>
      <c r="J499" s="172"/>
      <c r="K499" s="49"/>
      <c r="L499" s="49"/>
      <c r="M499" s="49"/>
      <c r="N499" s="1348"/>
      <c r="O499" s="1389"/>
      <c r="P499" s="1320"/>
      <c r="Q499" s="1095"/>
      <c r="R499" s="45"/>
      <c r="S499" s="1046"/>
      <c r="T499" s="954"/>
      <c r="U499" s="954"/>
      <c r="V499" s="953"/>
      <c r="W499" s="954"/>
      <c r="X499" s="952"/>
      <c r="Y499" s="952"/>
      <c r="Z499" s="965"/>
      <c r="AA499" s="964"/>
      <c r="AB499" s="840"/>
      <c r="AC499" s="841"/>
      <c r="AD499" s="842"/>
      <c r="AF499" s="842"/>
      <c r="AJ499" s="763"/>
      <c r="AL499" s="4"/>
    </row>
    <row r="500" spans="1:38" ht="15.75" customHeight="1" x14ac:dyDescent="0.2">
      <c r="A500" s="850">
        <f t="shared" ref="A500:A501" si="140">IF(K500=0,0,1)</f>
        <v>0</v>
      </c>
      <c r="B500" s="5" t="s">
        <v>54</v>
      </c>
      <c r="C500" s="1034"/>
      <c r="D500" s="99"/>
      <c r="E500" s="1102" t="str">
        <f>Prijsonderbouwing!B1667</f>
        <v>V4-2-X1</v>
      </c>
      <c r="F500" s="813" t="str">
        <f>Prijsonderbouwing!D1667</f>
        <v>Beveiliging dakranden</v>
      </c>
      <c r="G500" s="117"/>
      <c r="H500" s="117"/>
      <c r="I500" s="132"/>
      <c r="J500" s="122"/>
      <c r="K500" s="134"/>
      <c r="L500" s="27"/>
      <c r="M500" s="32" t="str">
        <f>Prijsonderbouwing!F1667</f>
        <v>m¹</v>
      </c>
      <c r="N500" s="1348">
        <f>Prijsonderbouwing!O1667</f>
        <v>18.134875000000001</v>
      </c>
      <c r="O500" s="1389">
        <f>Prijsonderbouwing!X1667</f>
        <v>20.14271875</v>
      </c>
      <c r="P500" s="1320">
        <f t="shared" ref="P500:P501" si="141">O500*K500</f>
        <v>0</v>
      </c>
      <c r="Q500" s="1095"/>
      <c r="R500" s="45"/>
      <c r="S500" s="1046"/>
      <c r="T500" s="954"/>
      <c r="U500" s="954">
        <f t="shared" si="112"/>
        <v>0</v>
      </c>
      <c r="V500" s="973"/>
      <c r="W500" s="954"/>
      <c r="X500" s="952"/>
      <c r="Y500" s="972"/>
      <c r="Z500" s="965"/>
      <c r="AA500" s="964"/>
      <c r="AB500" s="840"/>
      <c r="AC500" s="841"/>
      <c r="AD500" s="842"/>
      <c r="AF500" s="842"/>
      <c r="AJ500" s="763"/>
    </row>
    <row r="501" spans="1:38" ht="15.75" customHeight="1" x14ac:dyDescent="0.2">
      <c r="A501" s="850">
        <f t="shared" si="140"/>
        <v>0</v>
      </c>
      <c r="B501" s="5" t="s">
        <v>54</v>
      </c>
      <c r="C501" s="1034"/>
      <c r="D501" s="99"/>
      <c r="E501" s="1102" t="str">
        <f>Prijsonderbouwing!B1668</f>
        <v>V4-2-X2</v>
      </c>
      <c r="F501" s="813" t="str">
        <f>Prijsonderbouwing!D1668</f>
        <v>Verwijderen en reinigen ballastlaag grind</v>
      </c>
      <c r="G501" s="117"/>
      <c r="H501" s="117"/>
      <c r="I501" s="132"/>
      <c r="J501" s="122"/>
      <c r="K501" s="134"/>
      <c r="L501" s="27"/>
      <c r="M501" s="32" t="str">
        <f>Prijsonderbouwing!F1668</f>
        <v>m²</v>
      </c>
      <c r="N501" s="1348">
        <f>Prijsonderbouwing!O1668</f>
        <v>22.392865</v>
      </c>
      <c r="O501" s="1389">
        <f>Prijsonderbouwing!X1668</f>
        <v>25.294886650000002</v>
      </c>
      <c r="P501" s="1320">
        <f t="shared" si="141"/>
        <v>0</v>
      </c>
      <c r="Q501" s="1095"/>
      <c r="R501" s="45"/>
      <c r="S501" s="1046"/>
      <c r="T501" s="954"/>
      <c r="U501" s="954">
        <f t="shared" si="112"/>
        <v>0</v>
      </c>
      <c r="V501" s="973"/>
      <c r="W501" s="954"/>
      <c r="X501" s="952"/>
      <c r="Y501" s="952"/>
      <c r="Z501" s="965"/>
      <c r="AA501" s="964"/>
      <c r="AB501" s="840"/>
      <c r="AC501" s="841"/>
      <c r="AD501" s="842"/>
      <c r="AF501" s="842"/>
      <c r="AJ501" s="763"/>
    </row>
    <row r="502" spans="1:38" ht="15.75" customHeight="1" x14ac:dyDescent="0.2">
      <c r="A502" s="850">
        <f t="shared" ref="A502" si="142">IF(K502=0,0,1)</f>
        <v>0</v>
      </c>
      <c r="B502" s="5" t="s">
        <v>54</v>
      </c>
      <c r="C502" s="1034"/>
      <c r="D502" s="99"/>
      <c r="E502" s="1102" t="str">
        <f>Prijsonderbouwing!B1669</f>
        <v>V4-2-X3</v>
      </c>
      <c r="F502" s="813" t="str">
        <f>Prijsonderbouwing!D1669</f>
        <v>Aanbr. ballastlaag grind (hergebruik)</v>
      </c>
      <c r="G502" s="117"/>
      <c r="H502" s="117"/>
      <c r="I502" s="132"/>
      <c r="J502" s="122"/>
      <c r="K502" s="134"/>
      <c r="L502" s="27"/>
      <c r="M502" s="32" t="str">
        <f>Prijsonderbouwing!F1669</f>
        <v>m²</v>
      </c>
      <c r="N502" s="1348">
        <f>Prijsonderbouwing!O1669</f>
        <v>7.5019999999999998</v>
      </c>
      <c r="O502" s="1389">
        <f>Prijsonderbouwing!X1669</f>
        <v>8.1771799999999999</v>
      </c>
      <c r="P502" s="1320">
        <f t="shared" ref="P502" si="143">O502*K502</f>
        <v>0</v>
      </c>
      <c r="Q502" s="1095"/>
      <c r="R502" s="45"/>
      <c r="S502" s="1046"/>
      <c r="T502" s="954"/>
      <c r="U502" s="954">
        <f t="shared" si="112"/>
        <v>0</v>
      </c>
      <c r="V502" s="973"/>
      <c r="W502" s="954"/>
      <c r="X502" s="952"/>
      <c r="Y502" s="952"/>
      <c r="Z502" s="965"/>
      <c r="AA502" s="964"/>
      <c r="AB502" s="840"/>
      <c r="AC502" s="841"/>
      <c r="AD502" s="842"/>
      <c r="AF502" s="842"/>
      <c r="AJ502" s="763"/>
    </row>
    <row r="503" spans="1:38" ht="15.75" customHeight="1" x14ac:dyDescent="0.2">
      <c r="A503" s="850">
        <f t="shared" ref="A503" si="144">IF(K503=0,0,1)</f>
        <v>0</v>
      </c>
      <c r="B503" s="5" t="s">
        <v>54</v>
      </c>
      <c r="C503" s="1034"/>
      <c r="D503" s="99"/>
      <c r="E503" s="1102" t="str">
        <f>Prijsonderbouwing!B1670</f>
        <v>V4-2-X4</v>
      </c>
      <c r="F503" s="813" t="str">
        <f>Prijsonderbouwing!D1670</f>
        <v xml:space="preserve">Dakdoorvoeren incl. inplakken </v>
      </c>
      <c r="G503" s="117"/>
      <c r="H503" s="117"/>
      <c r="I503" s="132"/>
      <c r="J503" s="122"/>
      <c r="K503" s="134"/>
      <c r="L503" s="27"/>
      <c r="M503" s="32" t="str">
        <f>Prijsonderbouwing!F1670</f>
        <v>st</v>
      </c>
      <c r="N503" s="1348">
        <f>Prijsonderbouwing!O1670</f>
        <v>98.009999999999991</v>
      </c>
      <c r="O503" s="1389">
        <f>Prijsonderbouwing!X1670</f>
        <v>114.09089999999999</v>
      </c>
      <c r="P503" s="1320">
        <f t="shared" ref="P503" si="145">O503*K503</f>
        <v>0</v>
      </c>
      <c r="Q503" s="1095"/>
      <c r="R503" s="45"/>
      <c r="S503" s="1046"/>
      <c r="T503" s="954"/>
      <c r="U503" s="954">
        <f t="shared" si="112"/>
        <v>0</v>
      </c>
      <c r="V503" s="973"/>
      <c r="W503" s="954"/>
      <c r="X503" s="952"/>
      <c r="Y503" s="952"/>
      <c r="Z503" s="965"/>
      <c r="AA503" s="964"/>
      <c r="AB503" s="840"/>
      <c r="AC503" s="841"/>
      <c r="AD503" s="842"/>
      <c r="AF503" s="842"/>
      <c r="AJ503" s="763"/>
    </row>
    <row r="504" spans="1:38" ht="6" customHeight="1" x14ac:dyDescent="0.2">
      <c r="A504" s="850">
        <f>A499</f>
        <v>0</v>
      </c>
      <c r="B504" s="128"/>
      <c r="C504" s="1034"/>
      <c r="D504" s="99"/>
      <c r="E504" s="1086"/>
      <c r="F504" s="815"/>
      <c r="G504" s="67"/>
      <c r="H504" s="67"/>
      <c r="I504" s="67"/>
      <c r="J504" s="8"/>
      <c r="K504" s="23"/>
      <c r="L504" s="8"/>
      <c r="M504" s="26"/>
      <c r="N504" s="1382"/>
      <c r="O504" s="1383"/>
      <c r="P504" s="1321"/>
      <c r="Q504" s="1095"/>
      <c r="R504" s="45"/>
      <c r="S504" s="1046"/>
      <c r="T504" s="954"/>
      <c r="U504" s="954"/>
      <c r="V504" s="953"/>
      <c r="W504" s="954"/>
      <c r="X504" s="952"/>
      <c r="Y504" s="951"/>
      <c r="Z504" s="965"/>
      <c r="AA504" s="964"/>
      <c r="AB504" s="840"/>
      <c r="AC504" s="841"/>
      <c r="AD504" s="842"/>
      <c r="AF504" s="842"/>
      <c r="AJ504" s="763"/>
      <c r="AL504" s="4"/>
    </row>
    <row r="505" spans="1:38" ht="15.75" customHeight="1" x14ac:dyDescent="0.2">
      <c r="A505" s="850">
        <f>IF(P505=0,0,1)</f>
        <v>0</v>
      </c>
      <c r="B505" s="128"/>
      <c r="C505" s="1034"/>
      <c r="D505" s="99"/>
      <c r="E505" s="1096"/>
      <c r="F505" s="1086"/>
      <c r="G505" s="1116"/>
      <c r="H505" s="1109"/>
      <c r="I505" s="1109"/>
      <c r="J505" s="1117"/>
      <c r="K505" s="1123" t="str">
        <f>E485</f>
        <v>V4-2</v>
      </c>
      <c r="L505" s="1118"/>
      <c r="M505" s="1124" t="s">
        <v>78</v>
      </c>
      <c r="N505" s="1392"/>
      <c r="O505" s="1393"/>
      <c r="P505" s="1322">
        <f>SUM(P486:P504)</f>
        <v>0</v>
      </c>
      <c r="Q505" s="1099"/>
      <c r="R505" s="45"/>
      <c r="S505" s="1044"/>
      <c r="T505" s="954"/>
      <c r="U505" s="1256">
        <f>SUM(U488:U504)</f>
        <v>0</v>
      </c>
      <c r="V505" s="953"/>
      <c r="W505" s="1263">
        <f>P505</f>
        <v>0</v>
      </c>
      <c r="X505" s="1263"/>
      <c r="Y505" s="951"/>
      <c r="Z505" s="965"/>
      <c r="AA505" s="964"/>
      <c r="AB505" s="840"/>
      <c r="AC505" s="841"/>
      <c r="AD505" s="842"/>
      <c r="AF505" s="842"/>
      <c r="AJ505" s="763"/>
      <c r="AL505" s="4"/>
    </row>
    <row r="506" spans="1:38" ht="9" customHeight="1" x14ac:dyDescent="0.2">
      <c r="A506" s="850">
        <f>A507</f>
        <v>0</v>
      </c>
      <c r="B506" s="128"/>
      <c r="C506" s="1034"/>
      <c r="D506" s="99"/>
      <c r="E506" s="1012"/>
      <c r="F506" s="815"/>
      <c r="G506" s="98"/>
      <c r="H506" s="98"/>
      <c r="I506" s="98"/>
      <c r="J506" s="27"/>
      <c r="K506" s="143"/>
      <c r="L506" s="27"/>
      <c r="M506" s="27"/>
      <c r="N506" s="1402"/>
      <c r="O506" s="1403"/>
      <c r="P506" s="1325"/>
      <c r="Q506" s="1112"/>
      <c r="R506" s="45"/>
      <c r="S506" s="1046"/>
      <c r="T506" s="954"/>
      <c r="U506" s="1255">
        <f t="shared" ref="U506:U546" si="146">K506*N506</f>
        <v>0</v>
      </c>
      <c r="V506" s="953"/>
      <c r="Y506" s="952"/>
      <c r="Z506" s="965"/>
      <c r="AA506" s="964"/>
      <c r="AB506" s="840"/>
      <c r="AC506" s="841"/>
      <c r="AD506" s="842"/>
      <c r="AF506" s="842"/>
      <c r="AJ506" s="763"/>
      <c r="AL506" s="4"/>
    </row>
    <row r="507" spans="1:38" ht="20.399999999999999" customHeight="1" x14ac:dyDescent="0.2">
      <c r="A507" s="850">
        <f>A518</f>
        <v>0</v>
      </c>
      <c r="B507" s="128"/>
      <c r="C507" s="1034"/>
      <c r="D507" s="99"/>
      <c r="E507" s="1125" t="s">
        <v>106</v>
      </c>
      <c r="F507" s="1086" t="s">
        <v>107</v>
      </c>
      <c r="G507" s="1108"/>
      <c r="H507" s="1104"/>
      <c r="I507" s="1104"/>
      <c r="J507" s="1104"/>
      <c r="K507" s="1110" t="s">
        <v>1841</v>
      </c>
      <c r="L507" s="1109"/>
      <c r="M507" s="1109" t="s">
        <v>816</v>
      </c>
      <c r="N507" s="1384" t="s">
        <v>1882</v>
      </c>
      <c r="O507" s="1384" t="s">
        <v>1881</v>
      </c>
      <c r="P507" s="1316" t="s">
        <v>68</v>
      </c>
      <c r="Q507" s="1095"/>
      <c r="R507" s="45"/>
      <c r="S507" s="1046"/>
      <c r="T507" s="954"/>
      <c r="U507" s="1255"/>
      <c r="V507" s="953"/>
      <c r="Y507" s="952"/>
      <c r="Z507" s="965"/>
      <c r="AA507" s="964"/>
      <c r="AB507" s="840"/>
      <c r="AC507" s="841"/>
      <c r="AD507" s="842"/>
      <c r="AF507" s="842"/>
      <c r="AJ507" s="763"/>
      <c r="AL507" s="4"/>
    </row>
    <row r="508" spans="1:38" ht="6" customHeight="1" x14ac:dyDescent="0.2">
      <c r="A508" s="850">
        <f>A507</f>
        <v>0</v>
      </c>
      <c r="B508" s="128"/>
      <c r="C508" s="1034"/>
      <c r="D508" s="99"/>
      <c r="E508" s="1102"/>
      <c r="F508" s="815"/>
      <c r="G508" s="71"/>
      <c r="H508" s="71"/>
      <c r="I508" s="71"/>
      <c r="J508" s="71"/>
      <c r="K508" s="72"/>
      <c r="L508" s="7"/>
      <c r="M508" s="73"/>
      <c r="N508" s="1371"/>
      <c r="O508" s="1372"/>
      <c r="P508" s="1310"/>
      <c r="Q508" s="1095"/>
      <c r="R508" s="45"/>
      <c r="S508" s="1044"/>
      <c r="T508" s="954"/>
      <c r="U508" s="1255"/>
      <c r="V508" s="953"/>
      <c r="Y508" s="952"/>
      <c r="Z508" s="965"/>
      <c r="AA508" s="964"/>
      <c r="AB508" s="840"/>
      <c r="AC508" s="841"/>
      <c r="AD508" s="842"/>
      <c r="AF508" s="842"/>
      <c r="AJ508" s="763"/>
      <c r="AL508" s="4"/>
    </row>
    <row r="509" spans="1:38" ht="15.75" customHeight="1" x14ac:dyDescent="0.2">
      <c r="A509" s="850">
        <f>IF(SUM(A510:A510)=0,0,1)</f>
        <v>0</v>
      </c>
      <c r="B509" s="128"/>
      <c r="C509" s="1034"/>
      <c r="D509" s="99"/>
      <c r="E509" s="1125" t="s">
        <v>960</v>
      </c>
      <c r="F509" s="812" t="s">
        <v>1274</v>
      </c>
      <c r="G509" s="116"/>
      <c r="H509" s="116"/>
      <c r="I509" s="116"/>
      <c r="J509" s="172"/>
      <c r="K509" s="49"/>
      <c r="L509" s="49"/>
      <c r="M509" s="49"/>
      <c r="N509" s="1348"/>
      <c r="O509" s="1389"/>
      <c r="P509" s="1320"/>
      <c r="Q509" s="1095"/>
      <c r="R509" s="45"/>
      <c r="S509" s="1046"/>
      <c r="T509" s="954"/>
      <c r="U509" s="1255"/>
      <c r="V509" s="953"/>
      <c r="Y509" s="952"/>
      <c r="Z509" s="965"/>
      <c r="AA509" s="964"/>
      <c r="AB509" s="840"/>
      <c r="AC509" s="841"/>
      <c r="AD509" s="842"/>
      <c r="AF509" s="842"/>
      <c r="AJ509" s="763"/>
      <c r="AL509" s="4"/>
    </row>
    <row r="510" spans="1:38" ht="15.75" customHeight="1" x14ac:dyDescent="0.2">
      <c r="A510" s="850">
        <f>IF(K510=0,0,1)</f>
        <v>0</v>
      </c>
      <c r="B510" s="128"/>
      <c r="C510" s="1034"/>
      <c r="D510" s="99"/>
      <c r="E510" s="1102" t="str">
        <f>Prijsonderbouwing!B1673</f>
        <v>V4-3-A1</v>
      </c>
      <c r="F510" s="818" t="str">
        <f>Prijsonderbouwing!D1673</f>
        <v>Vervangen vierpans dakraam 45 x 55 cm- pannendak</v>
      </c>
      <c r="G510" s="116"/>
      <c r="H510" s="116"/>
      <c r="I510" s="501"/>
      <c r="J510" s="172"/>
      <c r="K510" s="134"/>
      <c r="L510" s="27"/>
      <c r="M510" s="32" t="str">
        <f>Prijsonderbouwing!F1673</f>
        <v>st</v>
      </c>
      <c r="N510" s="1348">
        <f>Prijsonderbouwing!O1673</f>
        <v>534.57406749999996</v>
      </c>
      <c r="O510" s="1389">
        <f>Prijsonderbouwing!X1673</f>
        <v>628.82982167499995</v>
      </c>
      <c r="P510" s="1320">
        <f>O510*K510</f>
        <v>0</v>
      </c>
      <c r="Q510" s="1095"/>
      <c r="R510" s="45"/>
      <c r="S510" s="1046"/>
      <c r="T510" s="954"/>
      <c r="U510" s="1255">
        <f t="shared" si="146"/>
        <v>0</v>
      </c>
      <c r="V510" s="953"/>
      <c r="Y510" s="952"/>
      <c r="Z510" s="965"/>
      <c r="AA510" s="964"/>
      <c r="AB510" s="840"/>
      <c r="AC510" s="841"/>
      <c r="AD510" s="842"/>
      <c r="AF510" s="842"/>
      <c r="AJ510" s="763"/>
      <c r="AL510" s="4"/>
    </row>
    <row r="511" spans="1:38" ht="6" customHeight="1" x14ac:dyDescent="0.2">
      <c r="A511" s="850">
        <f>A509</f>
        <v>0</v>
      </c>
      <c r="B511" s="128"/>
      <c r="C511" s="1034"/>
      <c r="D511" s="99"/>
      <c r="E511" s="1125"/>
      <c r="F511" s="814"/>
      <c r="G511" s="133"/>
      <c r="H511" s="133"/>
      <c r="I511" s="133"/>
      <c r="J511" s="177"/>
      <c r="K511" s="143"/>
      <c r="L511" s="27"/>
      <c r="M511" s="32"/>
      <c r="N511" s="1348"/>
      <c r="O511" s="1389"/>
      <c r="P511" s="1320"/>
      <c r="Q511" s="1095"/>
      <c r="R511" s="45"/>
      <c r="S511" s="1046"/>
      <c r="T511" s="954"/>
      <c r="U511" s="1255"/>
      <c r="V511" s="953"/>
      <c r="Y511" s="952"/>
      <c r="Z511" s="965"/>
      <c r="AA511" s="964"/>
      <c r="AB511" s="840"/>
      <c r="AC511" s="841"/>
      <c r="AD511" s="842"/>
      <c r="AF511" s="842"/>
      <c r="AJ511" s="763"/>
      <c r="AL511" s="4"/>
    </row>
    <row r="512" spans="1:38" ht="15.75" customHeight="1" x14ac:dyDescent="0.2">
      <c r="A512" s="850">
        <f>IF(SUM(A513:A513)=0,0,1)</f>
        <v>0</v>
      </c>
      <c r="B512" s="128"/>
      <c r="C512" s="1034"/>
      <c r="D512" s="99"/>
      <c r="E512" s="1125" t="s">
        <v>961</v>
      </c>
      <c r="F512" s="812" t="s">
        <v>1275</v>
      </c>
      <c r="G512" s="116"/>
      <c r="H512" s="116"/>
      <c r="I512" s="116"/>
      <c r="J512" s="172"/>
      <c r="K512" s="49"/>
      <c r="L512" s="49"/>
      <c r="M512" s="49"/>
      <c r="N512" s="1348"/>
      <c r="O512" s="1389"/>
      <c r="P512" s="1320"/>
      <c r="Q512" s="1095"/>
      <c r="R512" s="45"/>
      <c r="S512" s="1046"/>
      <c r="T512" s="954"/>
      <c r="U512" s="954"/>
      <c r="V512" s="953"/>
      <c r="W512" s="954"/>
      <c r="X512" s="952"/>
      <c r="Y512" s="952"/>
      <c r="Z512" s="965"/>
      <c r="AA512" s="964"/>
      <c r="AB512" s="840"/>
      <c r="AC512" s="841"/>
      <c r="AD512" s="842"/>
      <c r="AF512" s="842"/>
      <c r="AJ512" s="763"/>
      <c r="AL512" s="4"/>
    </row>
    <row r="513" spans="1:38" ht="15.75" customHeight="1" x14ac:dyDescent="0.2">
      <c r="A513" s="850">
        <f>IF(K513=0,0,1)</f>
        <v>0</v>
      </c>
      <c r="B513" s="128"/>
      <c r="C513" s="1034"/>
      <c r="D513" s="99"/>
      <c r="E513" s="1102" t="str">
        <f>Prijsonderbouwing!B1683</f>
        <v>V4-3-B1</v>
      </c>
      <c r="F513" s="818" t="str">
        <f>Prijsonderbouwing!D1683</f>
        <v>Vervangen vierpans dakraam 45 x 55 cm- rieten dak</v>
      </c>
      <c r="G513" s="116"/>
      <c r="H513" s="116"/>
      <c r="I513" s="501"/>
      <c r="J513" s="172"/>
      <c r="K513" s="134"/>
      <c r="L513" s="27"/>
      <c r="M513" s="32" t="str">
        <f>Prijsonderbouwing!F1683</f>
        <v>st</v>
      </c>
      <c r="N513" s="1348">
        <f>Prijsonderbouwing!O1683</f>
        <v>1189.1317349999999</v>
      </c>
      <c r="O513" s="1389">
        <f>Prijsonderbouwing!X1683</f>
        <v>1384.8349993499999</v>
      </c>
      <c r="P513" s="1320">
        <f t="shared" ref="P513" si="147">O513*K513</f>
        <v>0</v>
      </c>
      <c r="Q513" s="1095"/>
      <c r="R513" s="45"/>
      <c r="S513" s="1046"/>
      <c r="T513" s="954"/>
      <c r="U513" s="954">
        <f t="shared" si="146"/>
        <v>0</v>
      </c>
      <c r="V513" s="953"/>
      <c r="W513" s="954"/>
      <c r="X513" s="952"/>
      <c r="Y513" s="952"/>
      <c r="Z513" s="965"/>
      <c r="AA513" s="964"/>
      <c r="AB513" s="840"/>
      <c r="AC513" s="841"/>
      <c r="AD513" s="842"/>
      <c r="AF513" s="842"/>
      <c r="AJ513" s="763"/>
      <c r="AL513" s="4"/>
    </row>
    <row r="514" spans="1:38" ht="6" customHeight="1" x14ac:dyDescent="0.2">
      <c r="A514" s="850">
        <f>A512</f>
        <v>0</v>
      </c>
      <c r="B514" s="128"/>
      <c r="C514" s="1034"/>
      <c r="D514" s="99"/>
      <c r="E514" s="1125"/>
      <c r="F514" s="814"/>
      <c r="G514" s="133"/>
      <c r="H514" s="133"/>
      <c r="I514" s="133"/>
      <c r="J514" s="177"/>
      <c r="K514" s="143"/>
      <c r="L514" s="27"/>
      <c r="M514" s="32"/>
      <c r="N514" s="1348"/>
      <c r="O514" s="1389"/>
      <c r="P514" s="1320"/>
      <c r="Q514" s="1095"/>
      <c r="R514" s="45"/>
      <c r="S514" s="1046"/>
      <c r="T514" s="954"/>
      <c r="U514" s="954"/>
      <c r="V514" s="953"/>
      <c r="W514" s="954"/>
      <c r="X514" s="952"/>
      <c r="Y514" s="952"/>
      <c r="Z514" s="965"/>
      <c r="AA514" s="964"/>
      <c r="AB514" s="840"/>
      <c r="AC514" s="841"/>
      <c r="AD514" s="842"/>
      <c r="AF514" s="842"/>
      <c r="AJ514" s="763"/>
      <c r="AL514" s="4"/>
    </row>
    <row r="515" spans="1:38" ht="15.75" customHeight="1" x14ac:dyDescent="0.2">
      <c r="A515" s="850">
        <f>IF(SUM(A516)=0,0,1)</f>
        <v>0</v>
      </c>
      <c r="B515" s="128"/>
      <c r="C515" s="1034"/>
      <c r="D515" s="99"/>
      <c r="E515" s="1125" t="str">
        <f>Prijsonderbouwing!B1694</f>
        <v>V4-3-X</v>
      </c>
      <c r="F515" s="812" t="str">
        <f>Prijsonderbouwing!D1694</f>
        <v>Bijkomende kosten</v>
      </c>
      <c r="G515" s="116"/>
      <c r="H515" s="116"/>
      <c r="I515" s="116"/>
      <c r="J515" s="172"/>
      <c r="K515" s="32"/>
      <c r="L515" s="32"/>
      <c r="M515" s="32"/>
      <c r="N515" s="1348"/>
      <c r="O515" s="1389"/>
      <c r="P515" s="1320"/>
      <c r="Q515" s="1095"/>
      <c r="R515" s="45"/>
      <c r="S515" s="1046"/>
      <c r="T515" s="954"/>
      <c r="U515" s="954"/>
      <c r="V515" s="953"/>
      <c r="W515" s="954"/>
      <c r="X515" s="952"/>
      <c r="Y515" s="952"/>
      <c r="Z515" s="965"/>
      <c r="AA515" s="964"/>
      <c r="AB515" s="840"/>
      <c r="AC515" s="841"/>
      <c r="AD515" s="842"/>
      <c r="AF515" s="842"/>
      <c r="AJ515" s="763"/>
      <c r="AL515" s="4"/>
    </row>
    <row r="516" spans="1:38" ht="15.75" customHeight="1" x14ac:dyDescent="0.2">
      <c r="A516" s="850">
        <f t="shared" ref="A516" si="148">IF(K516=0,0,1)</f>
        <v>0</v>
      </c>
      <c r="B516" s="5" t="s">
        <v>54</v>
      </c>
      <c r="C516" s="1034"/>
      <c r="D516" s="99"/>
      <c r="E516" s="1102" t="str">
        <f>Prijsonderbouwing!B1696</f>
        <v>V4-3-X1</v>
      </c>
      <c r="F516" s="818" t="str">
        <f>Prijsonderbouwing!D1696</f>
        <v>Dagkantaftimmering</v>
      </c>
      <c r="G516" s="117"/>
      <c r="H516" s="117"/>
      <c r="I516" s="132"/>
      <c r="J516" s="122"/>
      <c r="K516" s="134"/>
      <c r="L516" s="27"/>
      <c r="M516" s="32" t="str">
        <f>Prijsonderbouwing!F1696</f>
        <v>m¹</v>
      </c>
      <c r="N516" s="1348">
        <f>Prijsonderbouwing!O1696</f>
        <v>97.586500000000001</v>
      </c>
      <c r="O516" s="1389">
        <f>Prijsonderbouwing!X1696</f>
        <v>110.877745</v>
      </c>
      <c r="P516" s="1320">
        <f t="shared" ref="P516" si="149">O516*K516</f>
        <v>0</v>
      </c>
      <c r="Q516" s="1095"/>
      <c r="R516" s="45"/>
      <c r="S516" s="1046"/>
      <c r="T516" s="954"/>
      <c r="U516" s="954">
        <f t="shared" si="146"/>
        <v>0</v>
      </c>
      <c r="V516" s="973"/>
      <c r="W516" s="954"/>
      <c r="X516" s="952"/>
      <c r="Y516" s="972"/>
      <c r="Z516" s="965"/>
      <c r="AA516" s="964"/>
      <c r="AB516" s="840"/>
      <c r="AC516" s="841"/>
      <c r="AD516" s="842"/>
      <c r="AF516" s="842"/>
      <c r="AJ516" s="763"/>
    </row>
    <row r="517" spans="1:38" ht="6" customHeight="1" x14ac:dyDescent="0.2">
      <c r="A517" s="850">
        <f>A515</f>
        <v>0</v>
      </c>
      <c r="B517" s="128"/>
      <c r="C517" s="1034"/>
      <c r="D517" s="99"/>
      <c r="E517" s="1125"/>
      <c r="F517" s="814"/>
      <c r="G517" s="133"/>
      <c r="H517" s="133"/>
      <c r="I517" s="133"/>
      <c r="J517" s="177"/>
      <c r="K517" s="143"/>
      <c r="L517" s="27"/>
      <c r="M517" s="32"/>
      <c r="N517" s="1348"/>
      <c r="O517" s="1389"/>
      <c r="P517" s="1320"/>
      <c r="Q517" s="1095"/>
      <c r="R517" s="45"/>
      <c r="S517" s="1046"/>
      <c r="T517" s="954"/>
      <c r="U517" s="954"/>
      <c r="V517" s="953"/>
      <c r="W517" s="954"/>
      <c r="X517" s="952"/>
      <c r="Y517" s="952"/>
      <c r="Z517" s="965"/>
      <c r="AA517" s="964"/>
      <c r="AB517" s="840"/>
      <c r="AC517" s="841"/>
      <c r="AD517" s="842"/>
      <c r="AF517" s="842"/>
      <c r="AJ517" s="763"/>
      <c r="AL517" s="4"/>
    </row>
    <row r="518" spans="1:38" ht="15.75" customHeight="1" x14ac:dyDescent="0.2">
      <c r="A518" s="850">
        <f>IF(P518=0,0,1)</f>
        <v>0</v>
      </c>
      <c r="B518" s="128"/>
      <c r="C518" s="1034"/>
      <c r="D518" s="99"/>
      <c r="E518" s="1096"/>
      <c r="F518" s="1086"/>
      <c r="G518" s="1116"/>
      <c r="H518" s="1109"/>
      <c r="I518" s="1109"/>
      <c r="J518" s="1117"/>
      <c r="K518" s="1123" t="str">
        <f>E507</f>
        <v>V4-3</v>
      </c>
      <c r="L518" s="1118"/>
      <c r="M518" s="1124" t="s">
        <v>78</v>
      </c>
      <c r="N518" s="1392"/>
      <c r="O518" s="1393"/>
      <c r="P518" s="1322">
        <f>SUM(P510:P517)</f>
        <v>0</v>
      </c>
      <c r="Q518" s="1099"/>
      <c r="R518" s="45"/>
      <c r="S518" s="1044"/>
      <c r="T518" s="954"/>
      <c r="U518" s="1256">
        <f>SUM(U510:U517)</f>
        <v>0</v>
      </c>
      <c r="V518" s="953"/>
      <c r="W518" s="1263">
        <f>P518</f>
        <v>0</v>
      </c>
      <c r="X518" s="1263"/>
      <c r="Y518" s="951"/>
      <c r="Z518" s="965"/>
      <c r="AA518" s="964"/>
      <c r="AB518" s="840"/>
      <c r="AC518" s="841"/>
      <c r="AD518" s="842"/>
      <c r="AF518" s="842"/>
      <c r="AJ518" s="763"/>
      <c r="AL518" s="4"/>
    </row>
    <row r="519" spans="1:38" ht="9" customHeight="1" x14ac:dyDescent="0.2">
      <c r="A519" s="850">
        <f>A520</f>
        <v>0</v>
      </c>
      <c r="B519" s="128"/>
      <c r="C519" s="1034"/>
      <c r="D519" s="99"/>
      <c r="E519" s="1012"/>
      <c r="F519" s="815"/>
      <c r="G519" s="98"/>
      <c r="H519" s="98"/>
      <c r="I519" s="98"/>
      <c r="J519" s="27"/>
      <c r="K519" s="143"/>
      <c r="L519" s="27"/>
      <c r="M519" s="27"/>
      <c r="N519" s="1402"/>
      <c r="O519" s="1403"/>
      <c r="P519" s="1325"/>
      <c r="Q519" s="1112"/>
      <c r="R519" s="45"/>
      <c r="S519" s="1046"/>
      <c r="T519" s="954"/>
      <c r="U519" s="1255"/>
      <c r="V519" s="953"/>
      <c r="Y519" s="952"/>
      <c r="Z519" s="965"/>
      <c r="AA519" s="964"/>
      <c r="AB519" s="840"/>
      <c r="AC519" s="841"/>
      <c r="AD519" s="842"/>
      <c r="AF519" s="842"/>
      <c r="AJ519" s="763"/>
      <c r="AL519" s="4"/>
    </row>
    <row r="520" spans="1:38" ht="20.399999999999999" customHeight="1" x14ac:dyDescent="0.2">
      <c r="A520" s="850">
        <f>A551</f>
        <v>0</v>
      </c>
      <c r="B520" s="128"/>
      <c r="C520" s="1034"/>
      <c r="D520" s="99"/>
      <c r="E520" s="1125" t="s">
        <v>108</v>
      </c>
      <c r="F520" s="1086" t="s">
        <v>1094</v>
      </c>
      <c r="G520" s="1140"/>
      <c r="H520" s="1104"/>
      <c r="I520" s="1104"/>
      <c r="J520" s="1104"/>
      <c r="K520" s="1110" t="s">
        <v>1841</v>
      </c>
      <c r="L520" s="1109"/>
      <c r="M520" s="1109" t="s">
        <v>816</v>
      </c>
      <c r="N520" s="1384" t="s">
        <v>1882</v>
      </c>
      <c r="O520" s="1384" t="s">
        <v>1881</v>
      </c>
      <c r="P520" s="1316" t="s">
        <v>68</v>
      </c>
      <c r="Q520" s="1095"/>
      <c r="R520" s="45"/>
      <c r="S520" s="1046"/>
      <c r="T520" s="954"/>
      <c r="U520" s="1255"/>
      <c r="V520" s="953"/>
      <c r="Y520" s="952"/>
      <c r="Z520" s="965"/>
      <c r="AA520" s="964"/>
      <c r="AB520" s="840"/>
      <c r="AC520" s="841"/>
      <c r="AD520" s="842"/>
      <c r="AF520" s="842"/>
      <c r="AJ520" s="763"/>
      <c r="AL520" s="4"/>
    </row>
    <row r="521" spans="1:38" ht="6" customHeight="1" x14ac:dyDescent="0.2">
      <c r="A521" s="850">
        <f>A522</f>
        <v>0</v>
      </c>
      <c r="B521" s="128"/>
      <c r="C521" s="1034"/>
      <c r="D521" s="99"/>
      <c r="E521" s="1102"/>
      <c r="F521" s="815"/>
      <c r="G521" s="71"/>
      <c r="H521" s="71"/>
      <c r="I521" s="71"/>
      <c r="J521" s="71"/>
      <c r="K521" s="72"/>
      <c r="L521" s="7"/>
      <c r="M521" s="73"/>
      <c r="N521" s="1371"/>
      <c r="O521" s="1372"/>
      <c r="P521" s="1310"/>
      <c r="Q521" s="1095"/>
      <c r="R521" s="45"/>
      <c r="S521" s="1044"/>
      <c r="T521" s="954"/>
      <c r="U521" s="1255"/>
      <c r="V521" s="953"/>
      <c r="Y521" s="952"/>
      <c r="Z521" s="965"/>
      <c r="AA521" s="964"/>
      <c r="AB521" s="840"/>
      <c r="AC521" s="841"/>
      <c r="AD521" s="842"/>
      <c r="AF521" s="842"/>
      <c r="AJ521" s="763"/>
      <c r="AL521" s="4"/>
    </row>
    <row r="522" spans="1:38" ht="15.75" customHeight="1" x14ac:dyDescent="0.2">
      <c r="A522" s="850">
        <f>IF(SUM(A523:C546)=0,0,1)</f>
        <v>0</v>
      </c>
      <c r="B522" s="128"/>
      <c r="C522" s="1034"/>
      <c r="D522" s="776"/>
      <c r="E522" s="1125" t="s">
        <v>179</v>
      </c>
      <c r="F522" s="812" t="s">
        <v>2043</v>
      </c>
      <c r="G522" s="116"/>
      <c r="H522" s="116"/>
      <c r="I522" s="116"/>
      <c r="J522" s="116"/>
      <c r="K522" s="32"/>
      <c r="L522" s="32"/>
      <c r="M522" s="32"/>
      <c r="N522" s="1348"/>
      <c r="O522" s="1389"/>
      <c r="P522" s="1320"/>
      <c r="Q522" s="1095"/>
      <c r="R522" s="45"/>
      <c r="S522" s="1046"/>
      <c r="T522" s="954"/>
      <c r="U522" s="1255"/>
      <c r="V522" s="968"/>
      <c r="Y522" s="952"/>
      <c r="Z522" s="965"/>
      <c r="AA522" s="964"/>
      <c r="AB522" s="840"/>
      <c r="AC522" s="841"/>
      <c r="AD522" s="842"/>
      <c r="AF522" s="842"/>
      <c r="AJ522" s="763"/>
      <c r="AL522" s="4"/>
    </row>
    <row r="523" spans="1:38" ht="15.75" customHeight="1" x14ac:dyDescent="0.2">
      <c r="A523" s="850">
        <f t="shared" ref="A523" si="150">IF(K523=0,0,1)</f>
        <v>0</v>
      </c>
      <c r="B523" s="128"/>
      <c r="C523" s="1034"/>
      <c r="D523" s="776"/>
      <c r="E523" s="1102" t="str">
        <f>Prijsonderbouwing!B1699</f>
        <v>V4-4-A1</v>
      </c>
      <c r="F523" s="818" t="str">
        <f>Prijsonderbouwing!D1699</f>
        <v xml:space="preserve">Vervangen dakraam  tuimelvenster 55 x 78 cm      </v>
      </c>
      <c r="G523" s="499"/>
      <c r="H523" s="116"/>
      <c r="I523" s="116"/>
      <c r="J523" s="172"/>
      <c r="K523" s="134"/>
      <c r="L523" s="27"/>
      <c r="M523" s="32" t="str">
        <f>Prijsonderbouwing!F1699</f>
        <v>st</v>
      </c>
      <c r="N523" s="1348">
        <f>Prijsonderbouwing!O1699</f>
        <v>856.82532099999992</v>
      </c>
      <c r="O523" s="1389">
        <f>Prijsonderbouwing!X1699</f>
        <v>995.20356000999993</v>
      </c>
      <c r="P523" s="1320">
        <f t="shared" ref="P523:P525" si="151">O523*K523</f>
        <v>0</v>
      </c>
      <c r="Q523" s="1095"/>
      <c r="R523" s="45"/>
      <c r="S523" s="1046"/>
      <c r="T523" s="954"/>
      <c r="U523" s="1255">
        <f t="shared" si="146"/>
        <v>0</v>
      </c>
      <c r="V523" s="968"/>
      <c r="Y523" s="952"/>
      <c r="Z523" s="965"/>
      <c r="AA523" s="964"/>
      <c r="AB523" s="840"/>
      <c r="AC523" s="841"/>
      <c r="AD523" s="842"/>
      <c r="AF523" s="842"/>
      <c r="AJ523" s="763"/>
      <c r="AL523" s="4"/>
    </row>
    <row r="524" spans="1:38" ht="15.75" customHeight="1" x14ac:dyDescent="0.2">
      <c r="A524" s="850">
        <f t="shared" ref="A524" si="152">IF(K524=0,0,1)</f>
        <v>0</v>
      </c>
      <c r="B524" s="128"/>
      <c r="C524" s="1034"/>
      <c r="D524" s="776"/>
      <c r="E524" s="1102" t="str">
        <f>Prijsonderbouwing!B1711</f>
        <v>V4-4-A2</v>
      </c>
      <c r="F524" s="818" t="str">
        <f>Prijsonderbouwing!D1711</f>
        <v xml:space="preserve">Vervangen dakraam  tuimelvenster 78 x 98 cm      </v>
      </c>
      <c r="G524" s="499"/>
      <c r="H524" s="116"/>
      <c r="I524" s="116"/>
      <c r="J524" s="172"/>
      <c r="K524" s="134"/>
      <c r="L524" s="27"/>
      <c r="M524" s="32" t="str">
        <f>Prijsonderbouwing!F1711</f>
        <v>st</v>
      </c>
      <c r="N524" s="1348">
        <f>Prijsonderbouwing!O1711</f>
        <v>958.3554529999999</v>
      </c>
      <c r="O524" s="1389">
        <f>Prijsonderbouwing!X1711</f>
        <v>1117.28081333</v>
      </c>
      <c r="P524" s="1320">
        <f t="shared" si="151"/>
        <v>0</v>
      </c>
      <c r="Q524" s="1095"/>
      <c r="R524" s="45"/>
      <c r="S524" s="1046"/>
      <c r="T524" s="954"/>
      <c r="U524" s="954">
        <f t="shared" si="146"/>
        <v>0</v>
      </c>
      <c r="V524" s="968"/>
      <c r="W524" s="954"/>
      <c r="X524" s="952"/>
      <c r="Y524" s="952"/>
      <c r="Z524" s="965"/>
      <c r="AA524" s="964"/>
      <c r="AB524" s="840"/>
      <c r="AC524" s="841"/>
      <c r="AD524" s="842"/>
      <c r="AF524" s="842"/>
      <c r="AJ524" s="763"/>
      <c r="AL524" s="4"/>
    </row>
    <row r="525" spans="1:38" ht="15.75" customHeight="1" x14ac:dyDescent="0.2">
      <c r="A525" s="850">
        <f t="shared" ref="A525:A527" si="153">IF(K525=0,0,1)</f>
        <v>0</v>
      </c>
      <c r="B525" s="128"/>
      <c r="C525" s="1034"/>
      <c r="D525" s="776"/>
      <c r="E525" s="1102" t="str">
        <f>Prijsonderbouwing!B1723</f>
        <v>V4-4-A3</v>
      </c>
      <c r="F525" s="818" t="str">
        <f>Prijsonderbouwing!D1723</f>
        <v xml:space="preserve">Vervangen dakraam  tuimelvenster 114 x 118 cm  </v>
      </c>
      <c r="G525" s="499"/>
      <c r="H525" s="116"/>
      <c r="I525" s="116"/>
      <c r="J525" s="172"/>
      <c r="K525" s="134"/>
      <c r="L525" s="27"/>
      <c r="M525" s="32" t="str">
        <f>Prijsonderbouwing!F1723</f>
        <v>st</v>
      </c>
      <c r="N525" s="1348">
        <f>Prijsonderbouwing!O1723</f>
        <v>1324.3315084999999</v>
      </c>
      <c r="O525" s="1389">
        <f>Prijsonderbouwing!X1723</f>
        <v>1539.7484116849998</v>
      </c>
      <c r="P525" s="1320">
        <f t="shared" si="151"/>
        <v>0</v>
      </c>
      <c r="Q525" s="1095"/>
      <c r="R525" s="45"/>
      <c r="S525" s="1046"/>
      <c r="T525" s="954"/>
      <c r="U525" s="954">
        <f t="shared" si="146"/>
        <v>0</v>
      </c>
      <c r="V525" s="968"/>
      <c r="W525" s="954"/>
      <c r="X525" s="952"/>
      <c r="Y525" s="952"/>
      <c r="Z525" s="965"/>
      <c r="AA525" s="964"/>
      <c r="AB525" s="840"/>
      <c r="AC525" s="841"/>
      <c r="AD525" s="842"/>
      <c r="AF525" s="842"/>
      <c r="AJ525" s="763"/>
      <c r="AL525" s="4"/>
    </row>
    <row r="526" spans="1:38" ht="15.75" customHeight="1" x14ac:dyDescent="0.2">
      <c r="A526" s="850">
        <f t="shared" si="153"/>
        <v>0</v>
      </c>
      <c r="B526" s="128"/>
      <c r="C526" s="1034"/>
      <c r="D526" s="776"/>
      <c r="E526" s="1102" t="str">
        <f>Prijsonderbouwing!B1735</f>
        <v>V4-4-A4</v>
      </c>
      <c r="F526" s="818" t="str">
        <f>Prijsonderbouwing!D1735</f>
        <v xml:space="preserve">Vervangen dakraam  tuimelvenster 55 x 70 cm      </v>
      </c>
      <c r="G526" s="499"/>
      <c r="H526" s="116"/>
      <c r="I526" s="116"/>
      <c r="J526" s="172"/>
      <c r="K526" s="134"/>
      <c r="L526" s="27"/>
      <c r="M526" s="32" t="str">
        <f>Prijsonderbouwing!F1735</f>
        <v>st</v>
      </c>
      <c r="N526" s="1348">
        <f>Prijsonderbouwing!O1735</f>
        <v>850.85354749999988</v>
      </c>
      <c r="O526" s="1389">
        <f>Prijsonderbouwing!X1735</f>
        <v>988.12175247499999</v>
      </c>
      <c r="P526" s="1320">
        <f t="shared" ref="P526:P542" si="154">O526*K526</f>
        <v>0</v>
      </c>
      <c r="Q526" s="1095"/>
      <c r="R526" s="45"/>
      <c r="S526" s="1046"/>
      <c r="T526" s="954"/>
      <c r="U526" s="954">
        <f t="shared" si="146"/>
        <v>0</v>
      </c>
      <c r="V526" s="968"/>
      <c r="W526" s="954"/>
      <c r="X526" s="952"/>
      <c r="Y526" s="952"/>
      <c r="Z526" s="965"/>
      <c r="AA526" s="964"/>
      <c r="AB526" s="840"/>
      <c r="AC526" s="841"/>
      <c r="AD526" s="842"/>
      <c r="AF526" s="842"/>
      <c r="AJ526" s="763"/>
      <c r="AL526" s="4"/>
    </row>
    <row r="527" spans="1:38" ht="15.75" customHeight="1" x14ac:dyDescent="0.2">
      <c r="A527" s="850">
        <f t="shared" si="153"/>
        <v>0</v>
      </c>
      <c r="B527" s="128"/>
      <c r="C527" s="1034"/>
      <c r="D527" s="776"/>
      <c r="E527" s="1102" t="str">
        <f>Prijsonderbouwing!B1747</f>
        <v>V4-4-A5</v>
      </c>
      <c r="F527" s="818" t="str">
        <f>Prijsonderbouwing!D1747</f>
        <v xml:space="preserve">Vervangen dakraam  tuimelvenster 55 x 98 cm      </v>
      </c>
      <c r="G527" s="499"/>
      <c r="H527" s="116"/>
      <c r="I527" s="116"/>
      <c r="J527" s="172"/>
      <c r="K527" s="134"/>
      <c r="L527" s="27"/>
      <c r="M527" s="32" t="str">
        <f>Prijsonderbouwing!F1747</f>
        <v>st</v>
      </c>
      <c r="N527" s="1348">
        <f>Prijsonderbouwing!O1747</f>
        <v>886.96526999999992</v>
      </c>
      <c r="O527" s="1389">
        <f>Prijsonderbouwing!X1747</f>
        <v>1031.3128022999999</v>
      </c>
      <c r="P527" s="1320">
        <f t="shared" si="154"/>
        <v>0</v>
      </c>
      <c r="Q527" s="1095"/>
      <c r="R527" s="45"/>
      <c r="S527" s="1046"/>
      <c r="T527" s="954"/>
      <c r="U527" s="954">
        <f t="shared" si="146"/>
        <v>0</v>
      </c>
      <c r="V527" s="968"/>
      <c r="W527" s="954"/>
      <c r="X527" s="952"/>
      <c r="Y527" s="952"/>
      <c r="Z527" s="965"/>
      <c r="AA527" s="964"/>
      <c r="AB527" s="840"/>
      <c r="AC527" s="841"/>
      <c r="AD527" s="842"/>
      <c r="AF527" s="842"/>
      <c r="AJ527" s="763"/>
      <c r="AL527" s="4"/>
    </row>
    <row r="528" spans="1:38" ht="15.75" customHeight="1" x14ac:dyDescent="0.2">
      <c r="A528" s="850">
        <f t="shared" ref="A528:A544" si="155">IF(K528=0,0,1)</f>
        <v>0</v>
      </c>
      <c r="B528" s="128"/>
      <c r="C528" s="1034"/>
      <c r="D528" s="776"/>
      <c r="E528" s="1102" t="str">
        <f>Prijsonderbouwing!B1759</f>
        <v>V4-4-A6</v>
      </c>
      <c r="F528" s="818" t="str">
        <f>Prijsonderbouwing!D1759</f>
        <v xml:space="preserve">Vervangen dakraam  tuimelvenster 55 x 118 cm    </v>
      </c>
      <c r="G528" s="499"/>
      <c r="H528" s="116"/>
      <c r="I528" s="116"/>
      <c r="J528" s="172"/>
      <c r="K528" s="134"/>
      <c r="L528" s="27"/>
      <c r="M528" s="32" t="str">
        <f>Prijsonderbouwing!F1759</f>
        <v>st</v>
      </c>
      <c r="N528" s="1348">
        <f>Prijsonderbouwing!O1759</f>
        <v>1019.1244359999999</v>
      </c>
      <c r="O528" s="1389">
        <f>Prijsonderbouwing!X1759</f>
        <v>1181.8628971599999</v>
      </c>
      <c r="P528" s="1320">
        <f t="shared" si="154"/>
        <v>0</v>
      </c>
      <c r="Q528" s="1095"/>
      <c r="R528" s="45"/>
      <c r="S528" s="1046"/>
      <c r="T528" s="954"/>
      <c r="U528" s="954">
        <f t="shared" si="146"/>
        <v>0</v>
      </c>
      <c r="V528" s="968"/>
      <c r="W528" s="954"/>
      <c r="X528" s="952"/>
      <c r="Y528" s="952"/>
      <c r="Z528" s="965"/>
      <c r="AA528" s="964"/>
      <c r="AB528" s="840"/>
      <c r="AC528" s="841"/>
      <c r="AD528" s="842"/>
      <c r="AF528" s="842"/>
      <c r="AJ528" s="763"/>
      <c r="AL528" s="4"/>
    </row>
    <row r="529" spans="1:38" ht="15.75" customHeight="1" x14ac:dyDescent="0.2">
      <c r="A529" s="850">
        <f t="shared" si="155"/>
        <v>0</v>
      </c>
      <c r="B529" s="128"/>
      <c r="C529" s="1034"/>
      <c r="D529" s="776"/>
      <c r="E529" s="1102" t="str">
        <f>Prijsonderbouwing!B1771</f>
        <v>V4-4-A7</v>
      </c>
      <c r="F529" s="818" t="str">
        <f>Prijsonderbouwing!D1771</f>
        <v xml:space="preserve">Vervangen dakraam  tuimelvenster 66 x 98 cm      </v>
      </c>
      <c r="G529" s="499"/>
      <c r="H529" s="116"/>
      <c r="I529" s="116"/>
      <c r="J529" s="172"/>
      <c r="K529" s="134"/>
      <c r="L529" s="27"/>
      <c r="M529" s="32" t="str">
        <f>Prijsonderbouwing!F1771</f>
        <v>st</v>
      </c>
      <c r="N529" s="1348">
        <f>Prijsonderbouwing!O1771</f>
        <v>936.49232599999993</v>
      </c>
      <c r="O529" s="1389">
        <f>Prijsonderbouwing!X1771</f>
        <v>1091.0424872599999</v>
      </c>
      <c r="P529" s="1320">
        <f t="shared" si="154"/>
        <v>0</v>
      </c>
      <c r="Q529" s="1095"/>
      <c r="R529" s="45"/>
      <c r="S529" s="1046"/>
      <c r="T529" s="954"/>
      <c r="U529" s="954">
        <f t="shared" si="146"/>
        <v>0</v>
      </c>
      <c r="V529" s="968"/>
      <c r="W529" s="954"/>
      <c r="X529" s="952"/>
      <c r="Y529" s="952"/>
      <c r="Z529" s="965"/>
      <c r="AA529" s="964"/>
      <c r="AB529" s="840"/>
      <c r="AC529" s="841"/>
      <c r="AD529" s="842"/>
      <c r="AF529" s="842"/>
      <c r="AJ529" s="763"/>
      <c r="AL529" s="4"/>
    </row>
    <row r="530" spans="1:38" ht="15.75" customHeight="1" x14ac:dyDescent="0.2">
      <c r="A530" s="850">
        <f t="shared" si="155"/>
        <v>0</v>
      </c>
      <c r="B530" s="128"/>
      <c r="C530" s="1034"/>
      <c r="D530" s="776"/>
      <c r="E530" s="1102" t="str">
        <f>Prijsonderbouwing!B1783</f>
        <v>V4-4-A8</v>
      </c>
      <c r="F530" s="818" t="str">
        <f>Prijsonderbouwing!D1783</f>
        <v xml:space="preserve">Vervangen dakraam  tuimelvenster 66 x 118 cm    </v>
      </c>
      <c r="G530" s="499"/>
      <c r="H530" s="116"/>
      <c r="I530" s="116"/>
      <c r="J530" s="172"/>
      <c r="K530" s="134"/>
      <c r="L530" s="27"/>
      <c r="M530" s="32" t="str">
        <f>Prijsonderbouwing!F1783</f>
        <v>st</v>
      </c>
      <c r="N530" s="1348">
        <f>Prijsonderbouwing!O1783</f>
        <v>1050.3929535</v>
      </c>
      <c r="O530" s="1389">
        <f>Prijsonderbouwing!X1783</f>
        <v>1219.499750535</v>
      </c>
      <c r="P530" s="1320">
        <f t="shared" si="154"/>
        <v>0</v>
      </c>
      <c r="Q530" s="1095"/>
      <c r="R530" s="45"/>
      <c r="S530" s="1046"/>
      <c r="T530" s="954"/>
      <c r="U530" s="954">
        <f t="shared" si="146"/>
        <v>0</v>
      </c>
      <c r="V530" s="968"/>
      <c r="W530" s="954"/>
      <c r="X530" s="952"/>
      <c r="Y530" s="952"/>
      <c r="Z530" s="965"/>
      <c r="AA530" s="964"/>
      <c r="AB530" s="840"/>
      <c r="AC530" s="841"/>
      <c r="AD530" s="842"/>
      <c r="AF530" s="842"/>
      <c r="AJ530" s="763"/>
      <c r="AL530" s="4"/>
    </row>
    <row r="531" spans="1:38" ht="15.75" customHeight="1" x14ac:dyDescent="0.2">
      <c r="A531" s="850">
        <f t="shared" si="155"/>
        <v>0</v>
      </c>
      <c r="B531" s="128"/>
      <c r="C531" s="1034"/>
      <c r="D531" s="776"/>
      <c r="E531" s="1102" t="str">
        <f>Prijsonderbouwing!B1795</f>
        <v>V4-4-A9</v>
      </c>
      <c r="F531" s="818" t="str">
        <f>Prijsonderbouwing!D1795</f>
        <v xml:space="preserve">Vervangen dakraam  tuimelvenster 66 x 140 cm    </v>
      </c>
      <c r="G531" s="499"/>
      <c r="H531" s="116"/>
      <c r="I531" s="116"/>
      <c r="J531" s="172"/>
      <c r="K531" s="134"/>
      <c r="L531" s="27"/>
      <c r="M531" s="32" t="str">
        <f>Prijsonderbouwing!F1795</f>
        <v>st</v>
      </c>
      <c r="N531" s="1348">
        <f>Prijsonderbouwing!O1795</f>
        <v>1197.3369869999999</v>
      </c>
      <c r="O531" s="1389">
        <f>Prijsonderbouwing!X1795</f>
        <v>1386.5531654699996</v>
      </c>
      <c r="P531" s="1320">
        <f t="shared" si="154"/>
        <v>0</v>
      </c>
      <c r="Q531" s="1095"/>
      <c r="R531" s="45"/>
      <c r="S531" s="1046"/>
      <c r="T531" s="954"/>
      <c r="U531" s="954">
        <f t="shared" si="146"/>
        <v>0</v>
      </c>
      <c r="V531" s="968"/>
      <c r="W531" s="954"/>
      <c r="X531" s="952"/>
      <c r="Y531" s="952"/>
      <c r="Z531" s="965"/>
      <c r="AA531" s="964"/>
      <c r="AB531" s="840"/>
      <c r="AC531" s="841"/>
      <c r="AD531" s="842"/>
      <c r="AF531" s="842"/>
      <c r="AJ531" s="763"/>
      <c r="AL531" s="4"/>
    </row>
    <row r="532" spans="1:38" ht="15.75" customHeight="1" x14ac:dyDescent="0.2">
      <c r="A532" s="850">
        <f t="shared" si="155"/>
        <v>0</v>
      </c>
      <c r="B532" s="128"/>
      <c r="C532" s="1034"/>
      <c r="D532" s="776"/>
      <c r="E532" s="1102" t="str">
        <f>Prijsonderbouwing!B1807</f>
        <v>V4-4-A10</v>
      </c>
      <c r="F532" s="818" t="str">
        <f>Prijsonderbouwing!D1807</f>
        <v xml:space="preserve">Vervangen dakraam  tuimelvenster 78 x 118 cm    </v>
      </c>
      <c r="G532" s="499"/>
      <c r="H532" s="116"/>
      <c r="I532" s="116"/>
      <c r="J532" s="172"/>
      <c r="K532" s="134"/>
      <c r="L532" s="27"/>
      <c r="M532" s="32" t="str">
        <f>Prijsonderbouwing!F1807</f>
        <v>st</v>
      </c>
      <c r="N532" s="1348">
        <f>Prijsonderbouwing!O1807</f>
        <v>1088.9624294999999</v>
      </c>
      <c r="O532" s="1389">
        <f>Prijsonderbouwing!X1807</f>
        <v>1265.952758895</v>
      </c>
      <c r="P532" s="1320">
        <f t="shared" si="154"/>
        <v>0</v>
      </c>
      <c r="Q532" s="1095"/>
      <c r="R532" s="45"/>
      <c r="S532" s="1046"/>
      <c r="T532" s="954"/>
      <c r="U532" s="954">
        <f t="shared" si="146"/>
        <v>0</v>
      </c>
      <c r="V532" s="968"/>
      <c r="W532" s="954"/>
      <c r="X532" s="952"/>
      <c r="Y532" s="952"/>
      <c r="Z532" s="965"/>
      <c r="AA532" s="964"/>
      <c r="AB532" s="840"/>
      <c r="AC532" s="841"/>
      <c r="AD532" s="842"/>
      <c r="AF532" s="842"/>
      <c r="AJ532" s="763"/>
      <c r="AL532" s="4"/>
    </row>
    <row r="533" spans="1:38" ht="15.75" customHeight="1" x14ac:dyDescent="0.2">
      <c r="A533" s="850">
        <f t="shared" si="155"/>
        <v>0</v>
      </c>
      <c r="B533" s="128"/>
      <c r="C533" s="1034"/>
      <c r="D533" s="776"/>
      <c r="E533" s="1102" t="str">
        <f>Prijsonderbouwing!B1819</f>
        <v>V4-4-A11</v>
      </c>
      <c r="F533" s="818" t="str">
        <f>Prijsonderbouwing!D1819</f>
        <v xml:space="preserve">Vervangen dakraam  tuimelvenster 78 x 140 cm      </v>
      </c>
      <c r="G533" s="499"/>
      <c r="H533" s="116"/>
      <c r="I533" s="116"/>
      <c r="J533" s="172"/>
      <c r="K533" s="134"/>
      <c r="L533" s="27"/>
      <c r="M533" s="32" t="str">
        <f>Prijsonderbouwing!F1819</f>
        <v>st</v>
      </c>
      <c r="N533" s="1348">
        <f>Prijsonderbouwing!O1819</f>
        <v>1227.1525365</v>
      </c>
      <c r="O533" s="1389">
        <f>Prijsonderbouwing!X1819</f>
        <v>1422.4139227650001</v>
      </c>
      <c r="P533" s="1320">
        <f t="shared" si="154"/>
        <v>0</v>
      </c>
      <c r="Q533" s="1095"/>
      <c r="R533" s="45"/>
      <c r="S533" s="1046"/>
      <c r="T533" s="954"/>
      <c r="U533" s="954">
        <f t="shared" si="146"/>
        <v>0</v>
      </c>
      <c r="V533" s="968"/>
      <c r="W533" s="954"/>
      <c r="X533" s="952"/>
      <c r="Y533" s="952"/>
      <c r="Z533" s="965"/>
      <c r="AA533" s="964"/>
      <c r="AB533" s="840"/>
      <c r="AC533" s="841"/>
      <c r="AD533" s="842"/>
      <c r="AF533" s="842"/>
      <c r="AJ533" s="763"/>
      <c r="AL533" s="4"/>
    </row>
    <row r="534" spans="1:38" ht="15.75" customHeight="1" x14ac:dyDescent="0.2">
      <c r="A534" s="850">
        <f t="shared" si="155"/>
        <v>0</v>
      </c>
      <c r="B534" s="128"/>
      <c r="C534" s="1034"/>
      <c r="D534" s="776"/>
      <c r="E534" s="1102" t="str">
        <f>Prijsonderbouwing!B1831</f>
        <v>V4-4-A12</v>
      </c>
      <c r="F534" s="818" t="str">
        <f>Prijsonderbouwing!D1831</f>
        <v xml:space="preserve">Vervangen dakraam  tuimelvenster 78 x 160 cm    </v>
      </c>
      <c r="G534" s="499"/>
      <c r="H534" s="116"/>
      <c r="I534" s="116"/>
      <c r="J534" s="172"/>
      <c r="K534" s="134"/>
      <c r="L534" s="27"/>
      <c r="M534" s="32" t="str">
        <f>Prijsonderbouwing!F1831</f>
        <v>st</v>
      </c>
      <c r="N534" s="1348">
        <f>Prijsonderbouwing!O1831</f>
        <v>1440.9176704999998</v>
      </c>
      <c r="O534" s="1389">
        <f>Prijsonderbouwing!X1831</f>
        <v>1667.2060389049998</v>
      </c>
      <c r="P534" s="1320">
        <f t="shared" si="154"/>
        <v>0</v>
      </c>
      <c r="Q534" s="1095"/>
      <c r="R534" s="45"/>
      <c r="S534" s="1046"/>
      <c r="T534" s="954"/>
      <c r="U534" s="954">
        <f t="shared" si="146"/>
        <v>0</v>
      </c>
      <c r="V534" s="968"/>
      <c r="W534" s="954"/>
      <c r="X534" s="952"/>
      <c r="Y534" s="952"/>
      <c r="Z534" s="965"/>
      <c r="AA534" s="964"/>
      <c r="AB534" s="840"/>
      <c r="AC534" s="841"/>
      <c r="AD534" s="842"/>
      <c r="AF534" s="842"/>
      <c r="AJ534" s="763"/>
      <c r="AL534" s="4"/>
    </row>
    <row r="535" spans="1:38" ht="15.75" customHeight="1" x14ac:dyDescent="0.2">
      <c r="A535" s="850">
        <f t="shared" si="155"/>
        <v>0</v>
      </c>
      <c r="B535" s="128"/>
      <c r="C535" s="1034"/>
      <c r="D535" s="776"/>
      <c r="E535" s="1102" t="str">
        <f>Prijsonderbouwing!B1843</f>
        <v>V4-4-A13</v>
      </c>
      <c r="F535" s="818" t="str">
        <f>Prijsonderbouwing!D1843</f>
        <v xml:space="preserve">Vervangen dakraam  tuimelvenster 94 x 55 cm      </v>
      </c>
      <c r="G535" s="499"/>
      <c r="H535" s="116"/>
      <c r="I535" s="116"/>
      <c r="J535" s="172"/>
      <c r="K535" s="134"/>
      <c r="L535" s="27"/>
      <c r="M535" s="32" t="str">
        <f>Prijsonderbouwing!F1843</f>
        <v>st</v>
      </c>
      <c r="N535" s="1348">
        <f>Prijsonderbouwing!O1843</f>
        <v>1095.5694529999998</v>
      </c>
      <c r="O535" s="1389">
        <f>Prijsonderbouwing!X1843</f>
        <v>1283.7958829299996</v>
      </c>
      <c r="P535" s="1320">
        <f t="shared" ref="P535:P539" si="156">O535*K535</f>
        <v>0</v>
      </c>
      <c r="Q535" s="1095"/>
      <c r="R535" s="45"/>
      <c r="S535" s="1046"/>
      <c r="T535" s="954"/>
      <c r="U535" s="954">
        <f t="shared" si="146"/>
        <v>0</v>
      </c>
      <c r="V535" s="968"/>
      <c r="W535" s="954"/>
      <c r="X535" s="952"/>
      <c r="Y535" s="952"/>
      <c r="Z535" s="965"/>
      <c r="AA535" s="964"/>
      <c r="AB535" s="840"/>
      <c r="AC535" s="841"/>
      <c r="AD535" s="842"/>
      <c r="AF535" s="842"/>
      <c r="AJ535" s="763"/>
      <c r="AL535" s="4"/>
    </row>
    <row r="536" spans="1:38" ht="15.75" customHeight="1" x14ac:dyDescent="0.2">
      <c r="A536" s="850">
        <f t="shared" si="155"/>
        <v>0</v>
      </c>
      <c r="B536" s="128"/>
      <c r="C536" s="1034"/>
      <c r="D536" s="776"/>
      <c r="E536" s="1102" t="str">
        <f>Prijsonderbouwing!B1855</f>
        <v>V4-4-A14</v>
      </c>
      <c r="F536" s="818" t="str">
        <f>Prijsonderbouwing!D1855</f>
        <v xml:space="preserve">Vervangen dakraam  tuimelvenster 94 x 98 cm       </v>
      </c>
      <c r="G536" s="499"/>
      <c r="H536" s="116"/>
      <c r="I536" s="116"/>
      <c r="J536" s="172"/>
      <c r="K536" s="134"/>
      <c r="L536" s="27"/>
      <c r="M536" s="32" t="str">
        <f>Prijsonderbouwing!F1855</f>
        <v>st</v>
      </c>
      <c r="N536" s="1348">
        <f>Prijsonderbouwing!O1855</f>
        <v>1240.0383709999999</v>
      </c>
      <c r="O536" s="1389">
        <f>Prijsonderbouwing!X1855</f>
        <v>1436.0792689099999</v>
      </c>
      <c r="P536" s="1320">
        <f t="shared" si="156"/>
        <v>0</v>
      </c>
      <c r="Q536" s="1095"/>
      <c r="R536" s="45"/>
      <c r="S536" s="1046"/>
      <c r="T536" s="954"/>
      <c r="U536" s="954">
        <f t="shared" si="146"/>
        <v>0</v>
      </c>
      <c r="V536" s="968"/>
      <c r="W536" s="954"/>
      <c r="X536" s="952"/>
      <c r="Y536" s="952"/>
      <c r="Z536" s="965"/>
      <c r="AA536" s="964"/>
      <c r="AB536" s="840"/>
      <c r="AC536" s="841"/>
      <c r="AD536" s="842"/>
      <c r="AF536" s="842"/>
      <c r="AJ536" s="763"/>
      <c r="AL536" s="4"/>
    </row>
    <row r="537" spans="1:38" ht="15.75" customHeight="1" x14ac:dyDescent="0.2">
      <c r="A537" s="850">
        <f t="shared" ref="A537:A539" si="157">IF(K537=0,0,1)</f>
        <v>0</v>
      </c>
      <c r="B537" s="128"/>
      <c r="C537" s="1034"/>
      <c r="D537" s="776"/>
      <c r="E537" s="1102" t="str">
        <f>Prijsonderbouwing!B1867</f>
        <v>V4-4-A15</v>
      </c>
      <c r="F537" s="818" t="str">
        <f>Prijsonderbouwing!D1867</f>
        <v xml:space="preserve">Vervangen dakraam  tuimelvenster 94 x 118 cm    </v>
      </c>
      <c r="G537" s="499"/>
      <c r="H537" s="116"/>
      <c r="I537" s="116"/>
      <c r="J537" s="172"/>
      <c r="K537" s="134"/>
      <c r="L537" s="27"/>
      <c r="M537" s="32" t="str">
        <f>Prijsonderbouwing!F1867</f>
        <v>st</v>
      </c>
      <c r="N537" s="1348">
        <f>Prijsonderbouwing!O1867</f>
        <v>1285.37574</v>
      </c>
      <c r="O537" s="1389">
        <f>Prijsonderbouwing!X1867</f>
        <v>1492.9720278</v>
      </c>
      <c r="P537" s="1320">
        <f t="shared" si="156"/>
        <v>0</v>
      </c>
      <c r="Q537" s="1095"/>
      <c r="R537" s="45"/>
      <c r="S537" s="1046"/>
      <c r="T537" s="954"/>
      <c r="U537" s="954">
        <f t="shared" si="146"/>
        <v>0</v>
      </c>
      <c r="V537" s="968"/>
      <c r="W537" s="954"/>
      <c r="X537" s="952"/>
      <c r="Y537" s="952"/>
      <c r="Z537" s="965"/>
      <c r="AA537" s="964"/>
      <c r="AB537" s="840"/>
      <c r="AC537" s="841"/>
      <c r="AD537" s="842"/>
      <c r="AF537" s="842"/>
      <c r="AJ537" s="763"/>
      <c r="AL537" s="4"/>
    </row>
    <row r="538" spans="1:38" ht="15.75" customHeight="1" x14ac:dyDescent="0.2">
      <c r="A538" s="850">
        <f t="shared" si="157"/>
        <v>0</v>
      </c>
      <c r="B538" s="128"/>
      <c r="C538" s="1034"/>
      <c r="D538" s="776"/>
      <c r="E538" s="1102" t="str">
        <f>Prijsonderbouwing!B1879</f>
        <v>V4-4-A16</v>
      </c>
      <c r="F538" s="818" t="str">
        <f>Prijsonderbouwing!D1879</f>
        <v xml:space="preserve">Vervangen dakraam  tuimelvenster 94 x 140 cm    </v>
      </c>
      <c r="G538" s="499"/>
      <c r="H538" s="116"/>
      <c r="I538" s="116"/>
      <c r="J538" s="172"/>
      <c r="K538" s="134"/>
      <c r="L538" s="27"/>
      <c r="M538" s="32" t="str">
        <f>Prijsonderbouwing!F1879</f>
        <v>st</v>
      </c>
      <c r="N538" s="1348">
        <f>Prijsonderbouwing!O1879</f>
        <v>1449.1340545</v>
      </c>
      <c r="O538" s="1389">
        <f>Prijsonderbouwing!X1879</f>
        <v>1677.2198827449999</v>
      </c>
      <c r="P538" s="1320">
        <f t="shared" si="156"/>
        <v>0</v>
      </c>
      <c r="Q538" s="1095"/>
      <c r="R538" s="45"/>
      <c r="S538" s="1046"/>
      <c r="T538" s="954"/>
      <c r="U538" s="954">
        <f t="shared" si="146"/>
        <v>0</v>
      </c>
      <c r="V538" s="968"/>
      <c r="W538" s="954"/>
      <c r="X538" s="952"/>
      <c r="Y538" s="952"/>
      <c r="Z538" s="965"/>
      <c r="AA538" s="964"/>
      <c r="AB538" s="840"/>
      <c r="AC538" s="841"/>
      <c r="AD538" s="842"/>
      <c r="AF538" s="842"/>
      <c r="AJ538" s="763"/>
      <c r="AL538" s="4"/>
    </row>
    <row r="539" spans="1:38" ht="15.75" customHeight="1" x14ac:dyDescent="0.2">
      <c r="A539" s="850">
        <f t="shared" si="157"/>
        <v>0</v>
      </c>
      <c r="B539" s="128"/>
      <c r="C539" s="1034"/>
      <c r="D539" s="776"/>
      <c r="E539" s="1102" t="str">
        <f>Prijsonderbouwing!B1891</f>
        <v>V4-4-A17</v>
      </c>
      <c r="F539" s="818" t="str">
        <f>Prijsonderbouwing!D1891</f>
        <v xml:space="preserve">Vervangen dakraam  tuimelvenster 94 x 160 cm    </v>
      </c>
      <c r="G539" s="499"/>
      <c r="H539" s="116"/>
      <c r="I539" s="116"/>
      <c r="J539" s="172"/>
      <c r="K539" s="134"/>
      <c r="L539" s="27"/>
      <c r="M539" s="32" t="str">
        <f>Prijsonderbouwing!F1891</f>
        <v>st</v>
      </c>
      <c r="N539" s="1348">
        <f>Prijsonderbouwing!O1891</f>
        <v>1506.4117034999999</v>
      </c>
      <c r="O539" s="1389">
        <f>Prijsonderbouwing!X1891</f>
        <v>1746.165742035</v>
      </c>
      <c r="P539" s="1320">
        <f t="shared" si="156"/>
        <v>0</v>
      </c>
      <c r="Q539" s="1095"/>
      <c r="R539" s="45"/>
      <c r="S539" s="1046"/>
      <c r="T539" s="954"/>
      <c r="U539" s="954">
        <f t="shared" si="146"/>
        <v>0</v>
      </c>
      <c r="V539" s="968"/>
      <c r="W539" s="954"/>
      <c r="X539" s="952"/>
      <c r="Y539" s="952"/>
      <c r="Z539" s="965"/>
      <c r="AA539" s="964"/>
      <c r="AB539" s="840"/>
      <c r="AC539" s="841"/>
      <c r="AD539" s="842"/>
      <c r="AF539" s="842"/>
      <c r="AJ539" s="763"/>
      <c r="AL539" s="4"/>
    </row>
    <row r="540" spans="1:38" ht="15.75" customHeight="1" x14ac:dyDescent="0.2">
      <c r="A540" s="850">
        <f t="shared" si="155"/>
        <v>0</v>
      </c>
      <c r="B540" s="128"/>
      <c r="C540" s="1034"/>
      <c r="D540" s="776"/>
      <c r="E540" s="1102" t="str">
        <f>Prijsonderbouwing!B1903</f>
        <v>V4-4-A18</v>
      </c>
      <c r="F540" s="818" t="str">
        <f>Prijsonderbouwing!D1903</f>
        <v xml:space="preserve">Vervangen dakraam  tuimelvenster 114 x 70 cm    </v>
      </c>
      <c r="G540" s="499"/>
      <c r="H540" s="116"/>
      <c r="I540" s="116"/>
      <c r="J540" s="172"/>
      <c r="K540" s="134"/>
      <c r="L540" s="27"/>
      <c r="M540" s="32" t="str">
        <f>Prijsonderbouwing!F1903</f>
        <v>st</v>
      </c>
      <c r="N540" s="1348">
        <f>Prijsonderbouwing!O1903</f>
        <v>1286.8227185000001</v>
      </c>
      <c r="O540" s="1389">
        <f>Prijsonderbouwing!X1903</f>
        <v>1495.2270061850002</v>
      </c>
      <c r="P540" s="1320">
        <f t="shared" si="154"/>
        <v>0</v>
      </c>
      <c r="Q540" s="1095"/>
      <c r="R540" s="45"/>
      <c r="S540" s="1046"/>
      <c r="T540" s="954"/>
      <c r="U540" s="954">
        <f t="shared" si="146"/>
        <v>0</v>
      </c>
      <c r="V540" s="968"/>
      <c r="W540" s="954"/>
      <c r="X540" s="952"/>
      <c r="Y540" s="952"/>
      <c r="Z540" s="965"/>
      <c r="AA540" s="964"/>
      <c r="AB540" s="840"/>
      <c r="AC540" s="841"/>
      <c r="AD540" s="842"/>
      <c r="AF540" s="842"/>
      <c r="AJ540" s="763"/>
      <c r="AL540" s="4"/>
    </row>
    <row r="541" spans="1:38" ht="15.75" customHeight="1" x14ac:dyDescent="0.2">
      <c r="A541" s="850">
        <f t="shared" si="155"/>
        <v>0</v>
      </c>
      <c r="B541" s="128"/>
      <c r="C541" s="1034"/>
      <c r="D541" s="776"/>
      <c r="E541" s="1102" t="str">
        <f>Prijsonderbouwing!B1915</f>
        <v>V4-4-A19</v>
      </c>
      <c r="F541" s="818" t="str">
        <f>Prijsonderbouwing!D1915</f>
        <v xml:space="preserve">Vervangen dakraam  tuimelvenster 114 x 140 cm  </v>
      </c>
      <c r="G541" s="499"/>
      <c r="H541" s="116"/>
      <c r="I541" s="116"/>
      <c r="J541" s="172"/>
      <c r="K541" s="134"/>
      <c r="L541" s="27"/>
      <c r="M541" s="32" t="str">
        <f>Prijsonderbouwing!F1915</f>
        <v>st</v>
      </c>
      <c r="N541" s="1348">
        <f>Prijsonderbouwing!O1915</f>
        <v>1518.3966929999999</v>
      </c>
      <c r="O541" s="1389">
        <f>Prijsonderbouwing!X1915</f>
        <v>1760.6675793299999</v>
      </c>
      <c r="P541" s="1320">
        <f t="shared" si="154"/>
        <v>0</v>
      </c>
      <c r="Q541" s="1095"/>
      <c r="R541" s="45"/>
      <c r="S541" s="1046"/>
      <c r="T541" s="954"/>
      <c r="U541" s="954">
        <f t="shared" si="146"/>
        <v>0</v>
      </c>
      <c r="V541" s="968"/>
      <c r="W541" s="954"/>
      <c r="X541" s="952"/>
      <c r="Y541" s="952"/>
      <c r="Z541" s="965"/>
      <c r="AA541" s="964"/>
      <c r="AB541" s="840"/>
      <c r="AC541" s="841"/>
      <c r="AD541" s="842"/>
      <c r="AF541" s="842"/>
      <c r="AJ541" s="763"/>
      <c r="AL541" s="4"/>
    </row>
    <row r="542" spans="1:38" ht="15.75" customHeight="1" x14ac:dyDescent="0.2">
      <c r="A542" s="850">
        <f t="shared" si="155"/>
        <v>0</v>
      </c>
      <c r="B542" s="128"/>
      <c r="C542" s="1034"/>
      <c r="D542" s="776"/>
      <c r="E542" s="1102" t="str">
        <f>Prijsonderbouwing!B1927</f>
        <v>V4-4-A20</v>
      </c>
      <c r="F542" s="818" t="str">
        <f>Prijsonderbouwing!D1927</f>
        <v xml:space="preserve">Vervangen dakraam  tuimelvenster 114 x 160 cm  </v>
      </c>
      <c r="G542" s="499"/>
      <c r="H542" s="116"/>
      <c r="I542" s="116"/>
      <c r="J542" s="172"/>
      <c r="K542" s="134"/>
      <c r="L542" s="27"/>
      <c r="M542" s="32" t="str">
        <f>Prijsonderbouwing!F1927</f>
        <v>st</v>
      </c>
      <c r="N542" s="1348">
        <f>Prijsonderbouwing!O1927</f>
        <v>1601.1972350000001</v>
      </c>
      <c r="O542" s="1389">
        <f>Prijsonderbouwing!X1927</f>
        <v>1860.4961391500001</v>
      </c>
      <c r="P542" s="1320">
        <f t="shared" si="154"/>
        <v>0</v>
      </c>
      <c r="Q542" s="1095"/>
      <c r="R542" s="45"/>
      <c r="S542" s="1046"/>
      <c r="T542" s="954"/>
      <c r="U542" s="954">
        <f t="shared" si="146"/>
        <v>0</v>
      </c>
      <c r="V542" s="968"/>
      <c r="W542" s="954"/>
      <c r="X542" s="952"/>
      <c r="Y542" s="952"/>
      <c r="Z542" s="965"/>
      <c r="AA542" s="964"/>
      <c r="AB542" s="840"/>
      <c r="AC542" s="841"/>
      <c r="AD542" s="842"/>
      <c r="AF542" s="842"/>
      <c r="AJ542" s="763"/>
      <c r="AL542" s="4"/>
    </row>
    <row r="543" spans="1:38" ht="15.75" customHeight="1" x14ac:dyDescent="0.2">
      <c r="A543" s="850">
        <f t="shared" si="155"/>
        <v>0</v>
      </c>
      <c r="B543" s="128"/>
      <c r="C543" s="1034"/>
      <c r="D543" s="776"/>
      <c r="E543" s="1102" t="str">
        <f>Prijsonderbouwing!B1939</f>
        <v>V4-4-A21</v>
      </c>
      <c r="F543" s="818" t="str">
        <f>Prijsonderbouwing!D1939</f>
        <v xml:space="preserve">Vervangen dakraam  tuimelvenster 134 x 98 cm    </v>
      </c>
      <c r="G543" s="499"/>
      <c r="H543" s="116"/>
      <c r="I543" s="116"/>
      <c r="J543" s="172"/>
      <c r="K543" s="134"/>
      <c r="L543" s="27"/>
      <c r="M543" s="32" t="str">
        <f>Prijsonderbouwing!F1939</f>
        <v>st</v>
      </c>
      <c r="N543" s="1348">
        <f>Prijsonderbouwing!O1939</f>
        <v>1354.75109</v>
      </c>
      <c r="O543" s="1389">
        <f>Prijsonderbouwing!X1939</f>
        <v>1576.5561052999999</v>
      </c>
      <c r="P543" s="1320">
        <f t="shared" ref="P543:P545" si="158">O543*K543</f>
        <v>0</v>
      </c>
      <c r="Q543" s="1095"/>
      <c r="R543" s="45"/>
      <c r="S543" s="1046"/>
      <c r="T543" s="954"/>
      <c r="U543" s="954">
        <f t="shared" si="146"/>
        <v>0</v>
      </c>
      <c r="V543" s="968"/>
      <c r="W543" s="954"/>
      <c r="X543" s="952"/>
      <c r="Y543" s="952"/>
      <c r="Z543" s="965"/>
      <c r="AA543" s="964"/>
      <c r="AB543" s="840"/>
      <c r="AC543" s="841"/>
      <c r="AD543" s="842"/>
      <c r="AF543" s="842"/>
      <c r="AJ543" s="763"/>
      <c r="AL543" s="4"/>
    </row>
    <row r="544" spans="1:38" ht="15.75" customHeight="1" x14ac:dyDescent="0.2">
      <c r="A544" s="850">
        <f t="shared" si="155"/>
        <v>0</v>
      </c>
      <c r="B544" s="128"/>
      <c r="C544" s="1034"/>
      <c r="D544" s="776"/>
      <c r="E544" s="1102" t="str">
        <f>Prijsonderbouwing!B1951</f>
        <v>V4-4-A22</v>
      </c>
      <c r="F544" s="818" t="str">
        <f>Prijsonderbouwing!D1951</f>
        <v xml:space="preserve">Vervangen dakraam  tuimelvenster 134 x 118 cm  </v>
      </c>
      <c r="G544" s="499"/>
      <c r="H544" s="116"/>
      <c r="I544" s="116"/>
      <c r="J544" s="172"/>
      <c r="K544" s="134"/>
      <c r="L544" s="27"/>
      <c r="M544" s="32" t="str">
        <f>Prijsonderbouwing!F1951</f>
        <v>st</v>
      </c>
      <c r="N544" s="1348">
        <f>Prijsonderbouwing!O1951</f>
        <v>1528.3283124999998</v>
      </c>
      <c r="O544" s="1389">
        <f>Prijsonderbouwing!X1951</f>
        <v>1772.7208485249998</v>
      </c>
      <c r="P544" s="1320">
        <f t="shared" si="158"/>
        <v>0</v>
      </c>
      <c r="Q544" s="1095"/>
      <c r="R544" s="45"/>
      <c r="S544" s="1046"/>
      <c r="T544" s="954"/>
      <c r="U544" s="954">
        <f t="shared" si="146"/>
        <v>0</v>
      </c>
      <c r="V544" s="968"/>
      <c r="W544" s="954"/>
      <c r="X544" s="952"/>
      <c r="Y544" s="952"/>
      <c r="Z544" s="965"/>
      <c r="AA544" s="964"/>
      <c r="AB544" s="840"/>
      <c r="AC544" s="841"/>
      <c r="AD544" s="842"/>
      <c r="AF544" s="842"/>
      <c r="AJ544" s="763"/>
      <c r="AL544" s="4"/>
    </row>
    <row r="545" spans="1:38" ht="15.75" customHeight="1" x14ac:dyDescent="0.2">
      <c r="A545" s="850">
        <f t="shared" ref="A545" si="159">IF(K545=0,0,1)</f>
        <v>0</v>
      </c>
      <c r="B545" s="128"/>
      <c r="C545" s="1034"/>
      <c r="D545" s="776"/>
      <c r="E545" s="1102" t="str">
        <f>Prijsonderbouwing!B1963</f>
        <v>V4-4-A23</v>
      </c>
      <c r="F545" s="818" t="str">
        <f>Prijsonderbouwing!D1963</f>
        <v xml:space="preserve">Vervangen dakraam  tuimelvenster 134 x 140 cm  </v>
      </c>
      <c r="G545" s="499"/>
      <c r="H545" s="116"/>
      <c r="I545" s="116"/>
      <c r="J545" s="172"/>
      <c r="K545" s="134"/>
      <c r="L545" s="27"/>
      <c r="M545" s="32" t="str">
        <f>Prijsonderbouwing!F1963</f>
        <v>st</v>
      </c>
      <c r="N545" s="1348">
        <f>Prijsonderbouwing!O1963</f>
        <v>1614.0463459999996</v>
      </c>
      <c r="O545" s="1389">
        <f>Prijsonderbouwing!X1963</f>
        <v>1876.0435634599999</v>
      </c>
      <c r="P545" s="1320">
        <f t="shared" si="158"/>
        <v>0</v>
      </c>
      <c r="Q545" s="1095"/>
      <c r="R545" s="45"/>
      <c r="S545" s="1046"/>
      <c r="T545" s="954"/>
      <c r="U545" s="954">
        <f t="shared" si="146"/>
        <v>0</v>
      </c>
      <c r="V545" s="968"/>
      <c r="W545" s="954"/>
      <c r="X545" s="952"/>
      <c r="Y545" s="952"/>
      <c r="Z545" s="965"/>
      <c r="AA545" s="964"/>
      <c r="AB545" s="840"/>
      <c r="AC545" s="841"/>
      <c r="AD545" s="842"/>
      <c r="AF545" s="842"/>
      <c r="AJ545" s="763"/>
      <c r="AL545" s="4"/>
    </row>
    <row r="546" spans="1:38" ht="15.75" customHeight="1" x14ac:dyDescent="0.2">
      <c r="A546" s="850">
        <f t="shared" ref="A546" si="160">IF(K546=0,0,1)</f>
        <v>0</v>
      </c>
      <c r="B546" s="128"/>
      <c r="C546" s="1034"/>
      <c r="D546" s="776"/>
      <c r="E546" s="1102" t="str">
        <f>Prijsonderbouwing!B1975</f>
        <v>V4-4-A24</v>
      </c>
      <c r="F546" s="818" t="str">
        <f>Prijsonderbouwing!D1975</f>
        <v xml:space="preserve">Vervangen dakraam  tuimelvenster 134 x 160 cm  </v>
      </c>
      <c r="G546" s="499"/>
      <c r="H546" s="116"/>
      <c r="I546" s="116"/>
      <c r="J546" s="172"/>
      <c r="K546" s="134"/>
      <c r="L546" s="27"/>
      <c r="M546" s="32" t="str">
        <f>Prijsonderbouwing!F1975</f>
        <v>st</v>
      </c>
      <c r="N546" s="1348">
        <f>Prijsonderbouwing!O1975</f>
        <v>1730.5100559999996</v>
      </c>
      <c r="O546" s="1389">
        <f>Prijsonderbouwing!X1975</f>
        <v>2016.6045565599998</v>
      </c>
      <c r="P546" s="1320">
        <f t="shared" ref="P546" si="161">O546*K546</f>
        <v>0</v>
      </c>
      <c r="Q546" s="1095"/>
      <c r="R546" s="45"/>
      <c r="S546" s="1046"/>
      <c r="T546" s="954"/>
      <c r="U546" s="954">
        <f t="shared" si="146"/>
        <v>0</v>
      </c>
      <c r="V546" s="968"/>
      <c r="W546" s="954"/>
      <c r="X546" s="952"/>
      <c r="Y546" s="952"/>
      <c r="Z546" s="965"/>
      <c r="AA546" s="964"/>
      <c r="AB546" s="840"/>
      <c r="AC546" s="841"/>
      <c r="AD546" s="842"/>
      <c r="AF546" s="842"/>
      <c r="AJ546" s="763"/>
      <c r="AL546" s="4"/>
    </row>
    <row r="547" spans="1:38" ht="6" customHeight="1" x14ac:dyDescent="0.2">
      <c r="A547" s="850">
        <f>A522</f>
        <v>0</v>
      </c>
      <c r="B547" s="128"/>
      <c r="C547" s="1034"/>
      <c r="D547" s="776"/>
      <c r="E547" s="1125"/>
      <c r="F547" s="814"/>
      <c r="G547" s="133"/>
      <c r="H547" s="133"/>
      <c r="I547" s="133"/>
      <c r="J547" s="177"/>
      <c r="K547" s="143"/>
      <c r="L547" s="27"/>
      <c r="M547" s="32"/>
      <c r="N547" s="1348"/>
      <c r="O547" s="1389"/>
      <c r="P547" s="1320"/>
      <c r="Q547" s="1095"/>
      <c r="R547" s="45"/>
      <c r="S547" s="1046"/>
      <c r="T547" s="954"/>
      <c r="U547" s="1255"/>
      <c r="V547" s="968"/>
      <c r="Y547" s="952"/>
      <c r="Z547" s="965"/>
      <c r="AA547" s="964"/>
      <c r="AB547" s="840"/>
      <c r="AC547" s="841"/>
      <c r="AD547" s="842"/>
      <c r="AF547" s="842"/>
      <c r="AJ547" s="763"/>
      <c r="AL547" s="4"/>
    </row>
    <row r="548" spans="1:38" ht="15.75" customHeight="1" x14ac:dyDescent="0.2">
      <c r="A548" s="850">
        <f>A549</f>
        <v>0</v>
      </c>
      <c r="B548" s="128"/>
      <c r="C548" s="1034"/>
      <c r="D548" s="99"/>
      <c r="E548" s="1125" t="s">
        <v>180</v>
      </c>
      <c r="F548" s="812" t="str">
        <f>Prijsonderbouwing!D1987</f>
        <v>Bijkomende kosten</v>
      </c>
      <c r="G548" s="435"/>
      <c r="H548" s="435"/>
      <c r="I548" s="435"/>
      <c r="J548" s="435"/>
      <c r="K548" s="599"/>
      <c r="L548" s="32"/>
      <c r="M548" s="32"/>
      <c r="N548" s="1348"/>
      <c r="O548" s="1389"/>
      <c r="P548" s="1320"/>
      <c r="Q548" s="1095"/>
      <c r="R548" s="45"/>
      <c r="S548" s="1046"/>
      <c r="T548" s="954"/>
      <c r="U548" s="954"/>
      <c r="V548" s="953"/>
      <c r="W548" s="954"/>
      <c r="X548" s="952"/>
      <c r="Y548" s="952"/>
      <c r="Z548" s="965"/>
      <c r="AA548" s="964"/>
      <c r="AB548" s="840"/>
      <c r="AC548" s="841"/>
      <c r="AD548" s="842"/>
      <c r="AF548" s="842"/>
      <c r="AJ548" s="763"/>
      <c r="AL548" s="4"/>
    </row>
    <row r="549" spans="1:38" ht="15.65" customHeight="1" x14ac:dyDescent="0.2">
      <c r="A549" s="850">
        <f>IF(K549=0,0,1)</f>
        <v>0</v>
      </c>
      <c r="B549" s="128"/>
      <c r="C549" s="1034"/>
      <c r="D549" s="99"/>
      <c r="E549" s="1102" t="str">
        <f>Prijsonderbouwing!B1989</f>
        <v>V4-4-X1</v>
      </c>
      <c r="F549" s="818" t="str">
        <f>Prijsonderbouwing!D1989</f>
        <v>Dagkantaftimmering</v>
      </c>
      <c r="G549" s="116"/>
      <c r="H549" s="116"/>
      <c r="I549" s="116"/>
      <c r="J549" s="172"/>
      <c r="K549" s="134"/>
      <c r="L549" s="27"/>
      <c r="M549" s="32" t="str">
        <f>Prijsonderbouwing!F1989</f>
        <v>m¹</v>
      </c>
      <c r="N549" s="1348">
        <f>Prijsonderbouwing!O1989</f>
        <v>118.85225</v>
      </c>
      <c r="O549" s="1389">
        <f>Prijsonderbouwing!X1989</f>
        <v>134.80882249999999</v>
      </c>
      <c r="P549" s="1320">
        <f>O549*K549</f>
        <v>0</v>
      </c>
      <c r="Q549" s="1095"/>
      <c r="R549" s="45"/>
      <c r="S549" s="1046"/>
      <c r="T549" s="954"/>
      <c r="U549" s="954">
        <f t="shared" ref="U549:U656" si="162">K549*N549</f>
        <v>0</v>
      </c>
      <c r="V549" s="953"/>
      <c r="W549" s="954"/>
      <c r="X549" s="952"/>
      <c r="Y549" s="952"/>
      <c r="Z549" s="965"/>
      <c r="AA549" s="964"/>
      <c r="AB549" s="840"/>
      <c r="AC549" s="841"/>
      <c r="AD549" s="842"/>
      <c r="AF549" s="842"/>
      <c r="AJ549" s="763"/>
      <c r="AL549" s="4"/>
    </row>
    <row r="550" spans="1:38" ht="6" customHeight="1" x14ac:dyDescent="0.2">
      <c r="A550" s="850">
        <f>A548</f>
        <v>0</v>
      </c>
      <c r="B550" s="128"/>
      <c r="C550" s="1034"/>
      <c r="D550" s="99"/>
      <c r="E550" s="1125"/>
      <c r="F550" s="814"/>
      <c r="G550" s="133"/>
      <c r="H550" s="133"/>
      <c r="I550" s="133"/>
      <c r="J550" s="177"/>
      <c r="K550" s="143"/>
      <c r="L550" s="27"/>
      <c r="M550" s="32"/>
      <c r="N550" s="1348"/>
      <c r="O550" s="1389"/>
      <c r="P550" s="1320"/>
      <c r="Q550" s="1095"/>
      <c r="R550" s="45"/>
      <c r="S550" s="1046"/>
      <c r="T550" s="954"/>
      <c r="U550" s="954"/>
      <c r="V550" s="953"/>
      <c r="W550" s="954"/>
      <c r="X550" s="952"/>
      <c r="Y550" s="952"/>
      <c r="Z550" s="965"/>
      <c r="AA550" s="964"/>
      <c r="AB550" s="840"/>
      <c r="AC550" s="841"/>
      <c r="AD550" s="842"/>
      <c r="AF550" s="842"/>
      <c r="AJ550" s="763"/>
      <c r="AL550" s="4"/>
    </row>
    <row r="551" spans="1:38" ht="15.75" customHeight="1" x14ac:dyDescent="0.2">
      <c r="A551" s="850">
        <f>IF(P551=0,0,1)</f>
        <v>0</v>
      </c>
      <c r="B551" s="128"/>
      <c r="C551" s="1034"/>
      <c r="D551" s="99"/>
      <c r="E551" s="1096"/>
      <c r="F551" s="1086"/>
      <c r="G551" s="1116"/>
      <c r="H551" s="1109"/>
      <c r="I551" s="1109"/>
      <c r="J551" s="1117"/>
      <c r="K551" s="1123" t="str">
        <f>E520</f>
        <v>V4-4</v>
      </c>
      <c r="L551" s="1118"/>
      <c r="M551" s="1124" t="s">
        <v>78</v>
      </c>
      <c r="N551" s="1392"/>
      <c r="O551" s="1393"/>
      <c r="P551" s="1322">
        <f>SUM(P521:P550)</f>
        <v>0</v>
      </c>
      <c r="Q551" s="1099"/>
      <c r="R551" s="45"/>
      <c r="S551" s="1044"/>
      <c r="T551" s="954"/>
      <c r="U551" s="1256">
        <f>SUM(U523:U550)</f>
        <v>0</v>
      </c>
      <c r="V551" s="953"/>
      <c r="W551" s="1263">
        <f>P551</f>
        <v>0</v>
      </c>
      <c r="X551" s="1263"/>
      <c r="Y551" s="951"/>
      <c r="Z551" s="965"/>
      <c r="AA551" s="964"/>
      <c r="AB551" s="840"/>
      <c r="AC551" s="841"/>
      <c r="AD551" s="842"/>
      <c r="AF551" s="842"/>
      <c r="AJ551" s="763"/>
      <c r="AL551" s="4"/>
    </row>
    <row r="552" spans="1:38" ht="9" customHeight="1" x14ac:dyDescent="0.2">
      <c r="A552" s="850">
        <f>A626</f>
        <v>0</v>
      </c>
      <c r="B552" s="128"/>
      <c r="C552" s="1034"/>
      <c r="D552" s="99"/>
      <c r="E552" s="1012"/>
      <c r="F552" s="815"/>
      <c r="G552" s="98"/>
      <c r="H552" s="98"/>
      <c r="I552" s="98"/>
      <c r="J552" s="27"/>
      <c r="K552" s="919"/>
      <c r="L552" s="27"/>
      <c r="M552" s="920"/>
      <c r="N552" s="1402"/>
      <c r="O552" s="1403"/>
      <c r="P552" s="1325"/>
      <c r="Q552" s="27"/>
      <c r="R552" s="45"/>
      <c r="S552" s="1046"/>
      <c r="T552" s="954"/>
      <c r="U552" s="1255">
        <f t="shared" si="162"/>
        <v>0</v>
      </c>
      <c r="V552" s="953"/>
      <c r="Y552" s="952"/>
      <c r="Z552" s="965"/>
      <c r="AA552" s="964"/>
      <c r="AB552" s="840"/>
      <c r="AC552" s="841"/>
      <c r="AD552" s="842"/>
      <c r="AF552" s="842"/>
      <c r="AJ552" s="763"/>
    </row>
    <row r="553" spans="1:38" ht="21" customHeight="1" x14ac:dyDescent="0.2">
      <c r="A553" s="850">
        <f>A624</f>
        <v>0</v>
      </c>
      <c r="B553" s="5" t="s">
        <v>54</v>
      </c>
      <c r="C553" s="1034"/>
      <c r="D553" s="99"/>
      <c r="E553" s="1125" t="s">
        <v>1952</v>
      </c>
      <c r="F553" s="1086" t="s">
        <v>1951</v>
      </c>
      <c r="G553" s="1108"/>
      <c r="H553" s="1104"/>
      <c r="I553" s="1104"/>
      <c r="J553" s="1104"/>
      <c r="K553" s="1110" t="s">
        <v>1841</v>
      </c>
      <c r="L553" s="1109"/>
      <c r="M553" s="1109" t="s">
        <v>816</v>
      </c>
      <c r="N553" s="1384" t="s">
        <v>1882</v>
      </c>
      <c r="O553" s="1384" t="s">
        <v>1881</v>
      </c>
      <c r="P553" s="1316" t="s">
        <v>68</v>
      </c>
      <c r="Q553" s="1095"/>
      <c r="R553" s="45"/>
      <c r="S553" s="1046"/>
      <c r="T553" s="954"/>
      <c r="U553" s="1255"/>
      <c r="V553" s="953"/>
      <c r="Y553" s="952"/>
      <c r="Z553" s="965"/>
      <c r="AA553" s="964"/>
      <c r="AB553" s="840"/>
      <c r="AC553" s="841"/>
      <c r="AD553" s="842"/>
      <c r="AF553" s="842"/>
      <c r="AJ553" s="763"/>
    </row>
    <row r="554" spans="1:38" ht="6" customHeight="1" x14ac:dyDescent="0.2">
      <c r="A554" s="850">
        <f>A555</f>
        <v>0</v>
      </c>
      <c r="B554" s="5" t="s">
        <v>54</v>
      </c>
      <c r="C554" s="1034"/>
      <c r="D554" s="99"/>
      <c r="E554" s="1102"/>
      <c r="F554" s="815"/>
      <c r="G554" s="71"/>
      <c r="H554" s="71"/>
      <c r="I554" s="71"/>
      <c r="J554" s="71"/>
      <c r="K554" s="72"/>
      <c r="L554" s="7"/>
      <c r="M554" s="73"/>
      <c r="N554" s="1371"/>
      <c r="O554" s="1372"/>
      <c r="P554" s="1310"/>
      <c r="Q554" s="1095"/>
      <c r="R554" s="45"/>
      <c r="S554" s="1044"/>
      <c r="T554" s="954"/>
      <c r="U554" s="1255"/>
      <c r="V554" s="953"/>
      <c r="Y554" s="952"/>
      <c r="Z554" s="965"/>
      <c r="AA554" s="964"/>
      <c r="AB554" s="840"/>
      <c r="AC554" s="841"/>
      <c r="AD554" s="842"/>
      <c r="AF554" s="842"/>
      <c r="AJ554" s="763"/>
    </row>
    <row r="555" spans="1:38" ht="15.75" customHeight="1" x14ac:dyDescent="0.2">
      <c r="A555" s="850">
        <f>IF(SUM(A556:A559)=0,0,1)</f>
        <v>0</v>
      </c>
      <c r="B555" s="5" t="s">
        <v>54</v>
      </c>
      <c r="C555" s="1034"/>
      <c r="D555" s="99"/>
      <c r="E555" s="1125" t="s">
        <v>1998</v>
      </c>
      <c r="F555" s="812" t="s">
        <v>2025</v>
      </c>
      <c r="G555" s="116"/>
      <c r="H555" s="116"/>
      <c r="I555" s="119"/>
      <c r="J555" s="791" t="s">
        <v>1932</v>
      </c>
      <c r="K555" s="72"/>
      <c r="L555" s="148"/>
      <c r="M555" s="148"/>
      <c r="N555" s="1348"/>
      <c r="O555" s="1389"/>
      <c r="P555" s="1320"/>
      <c r="Q555" s="1095"/>
      <c r="R555" s="45"/>
      <c r="S555" s="1046"/>
      <c r="T555" s="954"/>
      <c r="U555" s="1255"/>
      <c r="V555" s="953"/>
      <c r="Y555" s="952"/>
      <c r="Z555" s="965"/>
      <c r="AA555" s="964"/>
      <c r="AB555" s="840"/>
      <c r="AC555" s="841"/>
      <c r="AD555" s="842"/>
      <c r="AF555" s="842"/>
      <c r="AJ555" s="763"/>
      <c r="AL555" s="4"/>
    </row>
    <row r="556" spans="1:38" ht="15.75" customHeight="1" x14ac:dyDescent="0.2">
      <c r="A556" s="850">
        <f>IF(K556=0,0,1)</f>
        <v>0</v>
      </c>
      <c r="B556" s="5" t="s">
        <v>54</v>
      </c>
      <c r="C556" s="1034"/>
      <c r="D556" s="99"/>
      <c r="E556" s="1102" t="str">
        <f>Prijsonderbouwing!B1992</f>
        <v>V4-5-A1</v>
      </c>
      <c r="F556" s="818" t="str">
        <f>Prijsonderbouwing!D1992</f>
        <v>Dakisolatie gespoten isolatieschuim dik 100mm Rc 3.50 m².K/W van 0 m² tot 45 m²</v>
      </c>
      <c r="G556" s="116"/>
      <c r="H556" s="116"/>
      <c r="I556" s="172"/>
      <c r="J556" s="172"/>
      <c r="K556" s="134"/>
      <c r="L556" s="27"/>
      <c r="M556" s="32" t="str">
        <f>Prijsonderbouwing!F1992</f>
        <v>m²</v>
      </c>
      <c r="N556" s="1348">
        <f>Prijsonderbouwing!O1992</f>
        <v>110.84849999999997</v>
      </c>
      <c r="O556" s="1389">
        <f>Prijsonderbouwing!X1992</f>
        <v>124.81541099999998</v>
      </c>
      <c r="P556" s="1320">
        <f>O556*K556</f>
        <v>0</v>
      </c>
      <c r="Q556" s="1095"/>
      <c r="R556" s="769"/>
      <c r="S556" s="1046"/>
      <c r="T556" s="954"/>
      <c r="U556" s="1255">
        <f t="shared" ref="U556:U559" si="163">K556*N556</f>
        <v>0</v>
      </c>
      <c r="V556" s="953"/>
      <c r="Y556" s="952"/>
      <c r="Z556" s="965"/>
      <c r="AA556" s="964"/>
      <c r="AB556" s="840"/>
      <c r="AC556" s="841"/>
      <c r="AD556" s="842"/>
      <c r="AF556" s="842"/>
      <c r="AJ556" s="763"/>
    </row>
    <row r="557" spans="1:38" ht="15.75" customHeight="1" x14ac:dyDescent="0.2">
      <c r="A557" s="850">
        <f>IF(K557=0,0,1)</f>
        <v>0</v>
      </c>
      <c r="B557" s="5" t="s">
        <v>54</v>
      </c>
      <c r="C557" s="1034"/>
      <c r="D557" s="99"/>
      <c r="E557" s="1102" t="str">
        <f>Prijsonderbouwing!B2002</f>
        <v>V4-5-A2</v>
      </c>
      <c r="F557" s="813" t="str">
        <f>Prijsonderbouwing!D2002</f>
        <v>Dakisolatie gespoten isolatieschuim dik 100mm Rc 3.50 m².K/W van 45 m² tot 120 m²</v>
      </c>
      <c r="G557" s="117"/>
      <c r="H557" s="117"/>
      <c r="I557" s="132"/>
      <c r="J557" s="122"/>
      <c r="K557" s="134"/>
      <c r="L557" s="27"/>
      <c r="M557" s="32" t="str">
        <f>Prijsonderbouwing!F2002</f>
        <v>m²</v>
      </c>
      <c r="N557" s="1348">
        <f>Prijsonderbouwing!O2002</f>
        <v>100.49849999999998</v>
      </c>
      <c r="O557" s="1389">
        <f>Prijsonderbouwing!X2002</f>
        <v>113.16131099999998</v>
      </c>
      <c r="P557" s="1320">
        <f t="shared" ref="P557:P559" si="164">O557*K557</f>
        <v>0</v>
      </c>
      <c r="Q557" s="1095"/>
      <c r="R557" s="45"/>
      <c r="S557" s="1046"/>
      <c r="T557" s="954"/>
      <c r="U557" s="954">
        <f t="shared" si="163"/>
        <v>0</v>
      </c>
      <c r="V557" s="953"/>
      <c r="W557" s="954"/>
      <c r="X557" s="952"/>
      <c r="Y557" s="952"/>
      <c r="Z557" s="965"/>
      <c r="AA557" s="964"/>
      <c r="AB557" s="840"/>
      <c r="AC557" s="841"/>
      <c r="AD557" s="842"/>
      <c r="AF557" s="842"/>
      <c r="AJ557" s="763"/>
    </row>
    <row r="558" spans="1:38" ht="15.75" customHeight="1" x14ac:dyDescent="0.2">
      <c r="A558" s="850">
        <f t="shared" ref="A558" si="165">IF(K558=0,0,1)</f>
        <v>0</v>
      </c>
      <c r="B558" s="5" t="s">
        <v>54</v>
      </c>
      <c r="C558" s="1034"/>
      <c r="D558" s="99"/>
      <c r="E558" s="1102" t="str">
        <f>Prijsonderbouwing!B2012</f>
        <v>V4-5-A3</v>
      </c>
      <c r="F558" s="813" t="str">
        <f>Prijsonderbouwing!D2012</f>
        <v>Dakisolatie gespoten isolatieschuim dik 100mm Rc 3.50 m².K/W  vanaf 120 m²</v>
      </c>
      <c r="G558" s="117"/>
      <c r="H558" s="117"/>
      <c r="I558" s="132"/>
      <c r="J558" s="122"/>
      <c r="K558" s="134"/>
      <c r="L558" s="27"/>
      <c r="M558" s="32" t="str">
        <f>Prijsonderbouwing!F2012</f>
        <v>m²</v>
      </c>
      <c r="N558" s="1348">
        <f>Prijsonderbouwing!O2012</f>
        <v>90.148499999999984</v>
      </c>
      <c r="O558" s="1389">
        <f>Prijsonderbouwing!X2012</f>
        <v>101.50721099999998</v>
      </c>
      <c r="P558" s="1320">
        <f t="shared" si="164"/>
        <v>0</v>
      </c>
      <c r="Q558" s="1095"/>
      <c r="R558" s="45"/>
      <c r="S558" s="1046"/>
      <c r="T558" s="954"/>
      <c r="U558" s="954">
        <f t="shared" si="163"/>
        <v>0</v>
      </c>
      <c r="V558" s="953"/>
      <c r="W558" s="954"/>
      <c r="X558" s="952"/>
      <c r="Y558" s="952"/>
      <c r="Z558" s="965"/>
      <c r="AA558" s="964"/>
      <c r="AB558" s="840"/>
      <c r="AC558" s="841"/>
      <c r="AD558" s="842"/>
      <c r="AF558" s="842"/>
      <c r="AJ558" s="763"/>
    </row>
    <row r="559" spans="1:38" ht="15.75" customHeight="1" x14ac:dyDescent="0.2">
      <c r="A559" s="850">
        <f>IF(K559=0,0,1)</f>
        <v>0</v>
      </c>
      <c r="B559" s="5" t="s">
        <v>54</v>
      </c>
      <c r="C559" s="1034"/>
      <c r="D559" s="99"/>
      <c r="E559" s="1102" t="str">
        <f>Prijsonderbouwing!B2022</f>
        <v>V4-5-A4</v>
      </c>
      <c r="F559" s="813" t="str">
        <f>Prijsonderbouwing!D2022</f>
        <v>╚ PUR meer-/minderprijs per mm</v>
      </c>
      <c r="G559" s="689" t="str">
        <f>_xlfn.XLOOKUP(I559,Tabellen!$J$27:$J$33,Tabellen!$K$27:$K$33,"controleren")</f>
        <v>110 mm Rc 4.03 m².K/W</v>
      </c>
      <c r="H559" s="434"/>
      <c r="I559" s="697">
        <v>10</v>
      </c>
      <c r="J559" s="122" t="s">
        <v>77</v>
      </c>
      <c r="K559" s="134"/>
      <c r="L559" s="27"/>
      <c r="M559" s="32" t="str">
        <f>Prijsonderbouwing!F2022</f>
        <v>m²</v>
      </c>
      <c r="N559" s="1348">
        <f>Prijsonderbouwing!O2022*I559</f>
        <v>2.5874999999999999</v>
      </c>
      <c r="O559" s="1389">
        <f>Prijsonderbouwing!X2022*I559</f>
        <v>2.9135249999999995</v>
      </c>
      <c r="P559" s="1320">
        <f t="shared" si="164"/>
        <v>0</v>
      </c>
      <c r="Q559" s="1139"/>
      <c r="R559" s="45"/>
      <c r="S559" s="1046"/>
      <c r="T559" s="954"/>
      <c r="U559" s="1255">
        <f t="shared" si="163"/>
        <v>0</v>
      </c>
      <c r="V559" s="953"/>
      <c r="Y559" s="952"/>
      <c r="Z559" s="965"/>
      <c r="AA559" s="964"/>
      <c r="AB559" s="840"/>
      <c r="AC559" s="841"/>
      <c r="AD559" s="842"/>
      <c r="AF559" s="842"/>
      <c r="AJ559" s="763"/>
    </row>
    <row r="560" spans="1:38" ht="6" customHeight="1" x14ac:dyDescent="0.2">
      <c r="A560" s="850">
        <f>A561</f>
        <v>0</v>
      </c>
      <c r="C560" s="1034"/>
      <c r="D560" s="99"/>
      <c r="E560" s="1125"/>
      <c r="F560" s="814"/>
      <c r="G560" s="133"/>
      <c r="H560" s="133"/>
      <c r="I560" s="595"/>
      <c r="J560" s="596"/>
      <c r="K560" s="143"/>
      <c r="L560" s="27"/>
      <c r="M560" s="32"/>
      <c r="N560" s="1348"/>
      <c r="O560" s="1389"/>
      <c r="P560" s="1320"/>
      <c r="Q560" s="1095"/>
      <c r="R560" s="45"/>
      <c r="S560" s="1046"/>
      <c r="T560" s="954"/>
      <c r="U560" s="954"/>
      <c r="V560" s="953"/>
      <c r="W560" s="954"/>
      <c r="X560" s="952"/>
      <c r="Y560" s="952"/>
      <c r="Z560" s="965"/>
      <c r="AA560" s="964"/>
      <c r="AB560" s="840"/>
      <c r="AC560" s="841"/>
      <c r="AD560" s="842"/>
      <c r="AF560" s="842"/>
      <c r="AJ560" s="763"/>
    </row>
    <row r="561" spans="1:38" ht="15.75" customHeight="1" x14ac:dyDescent="0.2">
      <c r="A561" s="850">
        <f>IF(SUM(A562:A565)=0,0,1)</f>
        <v>0</v>
      </c>
      <c r="B561" s="5" t="s">
        <v>54</v>
      </c>
      <c r="C561" s="1034"/>
      <c r="D561" s="99"/>
      <c r="E561" s="1125" t="s">
        <v>1999</v>
      </c>
      <c r="F561" s="812" t="s">
        <v>2026</v>
      </c>
      <c r="G561" s="116"/>
      <c r="H561" s="116"/>
      <c r="I561" s="116"/>
      <c r="J561" s="791" t="s">
        <v>1932</v>
      </c>
      <c r="K561" s="72"/>
      <c r="L561" s="49"/>
      <c r="M561" s="49"/>
      <c r="N561" s="1348"/>
      <c r="O561" s="1389"/>
      <c r="P561" s="1320"/>
      <c r="Q561" s="1095"/>
      <c r="R561" s="45"/>
      <c r="S561" s="1046"/>
      <c r="T561" s="954"/>
      <c r="U561" s="954"/>
      <c r="V561" s="953"/>
      <c r="W561" s="954"/>
      <c r="X561" s="952"/>
      <c r="Y561" s="952"/>
      <c r="Z561" s="965"/>
      <c r="AA561" s="964"/>
      <c r="AB561" s="840"/>
      <c r="AC561" s="841"/>
      <c r="AD561" s="842"/>
      <c r="AF561" s="842"/>
      <c r="AJ561" s="763"/>
      <c r="AL561" s="4"/>
    </row>
    <row r="562" spans="1:38" ht="15.75" customHeight="1" x14ac:dyDescent="0.2">
      <c r="A562" s="850">
        <f t="shared" ref="A562:A565" si="166">IF(K562=0,0,1)</f>
        <v>0</v>
      </c>
      <c r="B562" s="5" t="s">
        <v>54</v>
      </c>
      <c r="C562" s="1034"/>
      <c r="D562" s="99"/>
      <c r="E562" s="1102" t="str">
        <f>Prijsonderbouwing!B2028</f>
        <v>V4-5-B1</v>
      </c>
      <c r="F562" s="813" t="str">
        <f>Prijsonderbouwing!D2028</f>
        <v>Dakisolatie glaswol deken dik 130mm Rc 3.50 m².K/W van 0 m² tot 45 m²</v>
      </c>
      <c r="G562" s="117"/>
      <c r="H562" s="117"/>
      <c r="I562" s="132"/>
      <c r="J562" s="122"/>
      <c r="K562" s="134"/>
      <c r="L562" s="27"/>
      <c r="M562" s="32" t="str">
        <f>Prijsonderbouwing!F2028</f>
        <v>m²</v>
      </c>
      <c r="N562" s="1348">
        <f>Prijsonderbouwing!O2028</f>
        <v>125.33849999999998</v>
      </c>
      <c r="O562" s="1389">
        <f>Prijsonderbouwing!X2028</f>
        <v>141.13115099999999</v>
      </c>
      <c r="P562" s="1320">
        <f t="shared" ref="P562:P565" si="167">O562*K562</f>
        <v>0</v>
      </c>
      <c r="Q562" s="1095"/>
      <c r="R562" s="45"/>
      <c r="S562" s="1046"/>
      <c r="T562" s="954"/>
      <c r="U562" s="954">
        <f t="shared" ref="U562:U565" si="168">K562*N562</f>
        <v>0</v>
      </c>
      <c r="V562" s="953"/>
      <c r="W562" s="954"/>
      <c r="X562" s="952"/>
      <c r="Y562" s="952"/>
      <c r="Z562" s="965"/>
      <c r="AA562" s="964"/>
      <c r="AB562" s="840"/>
      <c r="AC562" s="841"/>
      <c r="AD562" s="842"/>
      <c r="AF562" s="842"/>
      <c r="AJ562" s="763"/>
    </row>
    <row r="563" spans="1:38" ht="15.75" customHeight="1" x14ac:dyDescent="0.2">
      <c r="A563" s="850">
        <f t="shared" si="166"/>
        <v>0</v>
      </c>
      <c r="B563" s="5" t="s">
        <v>54</v>
      </c>
      <c r="C563" s="1034"/>
      <c r="D563" s="99"/>
      <c r="E563" s="1102" t="str">
        <f>Prijsonderbouwing!B2037</f>
        <v>V4-5-B2</v>
      </c>
      <c r="F563" s="813" t="str">
        <f>Prijsonderbouwing!D2037</f>
        <v>Dakisolatie glaswol deken dik 130mm  Rc 3.50 m².K/W van 45 m² tot 120 m²</v>
      </c>
      <c r="G563" s="117"/>
      <c r="H563" s="117"/>
      <c r="I563" s="132"/>
      <c r="J563" s="122"/>
      <c r="K563" s="134"/>
      <c r="L563" s="27"/>
      <c r="M563" s="32" t="str">
        <f>Prijsonderbouwing!F2037</f>
        <v>m²</v>
      </c>
      <c r="N563" s="1348">
        <f>Prijsonderbouwing!O2037</f>
        <v>114.98849999999999</v>
      </c>
      <c r="O563" s="1389">
        <f>Prijsonderbouwing!X2037</f>
        <v>129.47705099999996</v>
      </c>
      <c r="P563" s="1320">
        <f t="shared" si="167"/>
        <v>0</v>
      </c>
      <c r="Q563" s="1095"/>
      <c r="R563" s="45"/>
      <c r="S563" s="1046"/>
      <c r="T563" s="954"/>
      <c r="U563" s="954">
        <f t="shared" si="168"/>
        <v>0</v>
      </c>
      <c r="V563" s="953"/>
      <c r="W563" s="954"/>
      <c r="X563" s="952"/>
      <c r="Y563" s="952"/>
      <c r="Z563" s="965"/>
      <c r="AA563" s="964"/>
      <c r="AB563" s="840"/>
      <c r="AC563" s="841"/>
      <c r="AD563" s="842"/>
      <c r="AF563" s="842"/>
      <c r="AJ563" s="763"/>
    </row>
    <row r="564" spans="1:38" ht="15.75" customHeight="1" x14ac:dyDescent="0.2">
      <c r="A564" s="850">
        <f t="shared" si="166"/>
        <v>0</v>
      </c>
      <c r="B564" s="5" t="s">
        <v>54</v>
      </c>
      <c r="C564" s="1034"/>
      <c r="D564" s="99"/>
      <c r="E564" s="1102" t="str">
        <f>Prijsonderbouwing!B2046</f>
        <v>V4-5-B3</v>
      </c>
      <c r="F564" s="813" t="str">
        <f>Prijsonderbouwing!D2046</f>
        <v>Dakisolatie glaswol deken dik 130mm  Rc 3.50 m².K/W vanaf 120 m²</v>
      </c>
      <c r="G564" s="117"/>
      <c r="H564" s="117"/>
      <c r="I564" s="132"/>
      <c r="J564" s="122"/>
      <c r="K564" s="134"/>
      <c r="L564" s="27"/>
      <c r="M564" s="32" t="str">
        <f>Prijsonderbouwing!F2046</f>
        <v>m²</v>
      </c>
      <c r="N564" s="1348">
        <f>Prijsonderbouwing!O2046</f>
        <v>104.63849999999999</v>
      </c>
      <c r="O564" s="1389">
        <f>Prijsonderbouwing!X2046</f>
        <v>117.82295099999997</v>
      </c>
      <c r="P564" s="1320">
        <f t="shared" si="167"/>
        <v>0</v>
      </c>
      <c r="Q564" s="1095"/>
      <c r="R564" s="45"/>
      <c r="S564" s="1046"/>
      <c r="T564" s="954"/>
      <c r="U564" s="954">
        <f t="shared" si="168"/>
        <v>0</v>
      </c>
      <c r="V564" s="953"/>
      <c r="W564" s="954"/>
      <c r="X564" s="952"/>
      <c r="Y564" s="952"/>
      <c r="Z564" s="965"/>
      <c r="AA564" s="964"/>
      <c r="AB564" s="840"/>
      <c r="AC564" s="841"/>
      <c r="AD564" s="842"/>
      <c r="AF564" s="842"/>
      <c r="AJ564" s="763"/>
    </row>
    <row r="565" spans="1:38" ht="15.75" customHeight="1" x14ac:dyDescent="0.2">
      <c r="A565" s="850">
        <f t="shared" si="166"/>
        <v>0</v>
      </c>
      <c r="B565" s="5" t="s">
        <v>54</v>
      </c>
      <c r="C565" s="1034"/>
      <c r="D565" s="99"/>
      <c r="E565" s="1102" t="str">
        <f>Prijsonderbouwing!B2055</f>
        <v>V4-5-B4</v>
      </c>
      <c r="F565" s="813" t="str">
        <f>Prijsonderbouwing!D2055</f>
        <v>╚ Glaswol deken meer-/minderprijs per mm</v>
      </c>
      <c r="G565" s="689" t="str">
        <f>_xlfn.XLOOKUP(I565,Tabellen!$J$36:$J$42,Tabellen!$K$36:$K$42,"controleren")</f>
        <v>140 mm Rc 3.70 m².K/W</v>
      </c>
      <c r="H565" s="434"/>
      <c r="I565" s="697">
        <v>10</v>
      </c>
      <c r="J565" s="122" t="s">
        <v>77</v>
      </c>
      <c r="K565" s="134"/>
      <c r="L565" s="27"/>
      <c r="M565" s="32" t="str">
        <f>Prijsonderbouwing!F1523</f>
        <v>m²</v>
      </c>
      <c r="N565" s="1348">
        <f>Prijsonderbouwing!O2055*I565</f>
        <v>4.6574999999999998</v>
      </c>
      <c r="O565" s="1389">
        <f>Prijsonderbouwing!X2055*I565</f>
        <v>5.244345</v>
      </c>
      <c r="P565" s="1320">
        <f t="shared" si="167"/>
        <v>0</v>
      </c>
      <c r="Q565" s="1095"/>
      <c r="R565" s="45"/>
      <c r="S565" s="1046"/>
      <c r="T565" s="954"/>
      <c r="U565" s="954">
        <f t="shared" si="168"/>
        <v>0</v>
      </c>
      <c r="V565" s="953"/>
      <c r="W565" s="954"/>
      <c r="X565" s="952"/>
      <c r="Y565" s="952"/>
      <c r="Z565" s="965"/>
      <c r="AA565" s="964"/>
      <c r="AB565" s="840"/>
      <c r="AC565" s="841"/>
      <c r="AD565" s="842"/>
      <c r="AF565" s="842"/>
      <c r="AJ565" s="763"/>
    </row>
    <row r="566" spans="1:38" ht="6" customHeight="1" x14ac:dyDescent="0.2">
      <c r="A566" s="850">
        <f>A567</f>
        <v>0</v>
      </c>
      <c r="C566" s="1034"/>
      <c r="D566" s="99"/>
      <c r="E566" s="1125"/>
      <c r="F566" s="814"/>
      <c r="G566" s="133"/>
      <c r="H566" s="133"/>
      <c r="I566" s="595"/>
      <c r="J566" s="596"/>
      <c r="K566" s="143"/>
      <c r="L566" s="27"/>
      <c r="M566" s="32"/>
      <c r="N566" s="1348"/>
      <c r="O566" s="1389"/>
      <c r="P566" s="1320"/>
      <c r="Q566" s="1095"/>
      <c r="R566" s="45"/>
      <c r="S566" s="1046"/>
      <c r="T566" s="954"/>
      <c r="U566" s="954"/>
      <c r="V566" s="953"/>
      <c r="W566" s="954"/>
      <c r="X566" s="952"/>
      <c r="Y566" s="952"/>
      <c r="Z566" s="965"/>
      <c r="AA566" s="964"/>
      <c r="AB566" s="840"/>
      <c r="AC566" s="841"/>
      <c r="AD566" s="842"/>
      <c r="AF566" s="842"/>
      <c r="AJ566" s="763"/>
    </row>
    <row r="567" spans="1:38" ht="15.75" customHeight="1" x14ac:dyDescent="0.2">
      <c r="A567" s="850">
        <f>IF(SUM(A568:A571)=0,0,1)</f>
        <v>0</v>
      </c>
      <c r="B567" s="5" t="s">
        <v>54</v>
      </c>
      <c r="C567" s="1034"/>
      <c r="D567" s="99"/>
      <c r="E567" s="1125" t="s">
        <v>2000</v>
      </c>
      <c r="F567" s="812" t="s">
        <v>2027</v>
      </c>
      <c r="G567" s="116"/>
      <c r="H567" s="116"/>
      <c r="I567" s="49"/>
      <c r="K567" s="49"/>
      <c r="L567" s="49"/>
      <c r="M567" s="49"/>
      <c r="N567" s="1348"/>
      <c r="O567" s="1389"/>
      <c r="P567" s="1320"/>
      <c r="Q567" s="1095"/>
      <c r="R567" s="45"/>
      <c r="S567" s="1046"/>
      <c r="T567" s="954"/>
      <c r="U567" s="954"/>
      <c r="V567" s="953"/>
      <c r="W567" s="954"/>
      <c r="X567" s="952"/>
      <c r="Y567" s="952"/>
      <c r="Z567" s="965"/>
      <c r="AA567" s="964"/>
      <c r="AB567" s="840"/>
      <c r="AC567" s="841"/>
      <c r="AD567" s="842"/>
      <c r="AF567" s="842"/>
      <c r="AJ567" s="763"/>
      <c r="AL567" s="4"/>
    </row>
    <row r="568" spans="1:38" ht="15.75" customHeight="1" x14ac:dyDescent="0.2">
      <c r="A568" s="850">
        <f t="shared" ref="A568:A571" si="169">IF(K568=0,0,1)</f>
        <v>0</v>
      </c>
      <c r="B568" s="5" t="s">
        <v>54</v>
      </c>
      <c r="C568" s="1034"/>
      <c r="D568" s="99"/>
      <c r="E568" s="1102" t="str">
        <f>Prijsonderbouwing!B2060</f>
        <v>V4-5-C1</v>
      </c>
      <c r="F568" s="813" t="str">
        <f>Prijsonderbouwing!D2060</f>
        <v>Dakisolatie glaswol ingeblazen dik 130mm Rc 3.50 m².K/W van 0 m² tot 45 m²</v>
      </c>
      <c r="G568" s="117"/>
      <c r="H568" s="117"/>
      <c r="I568" s="132"/>
      <c r="J568" s="122"/>
      <c r="K568" s="134"/>
      <c r="L568" s="27"/>
      <c r="M568" s="32" t="str">
        <f>Prijsonderbouwing!F2060</f>
        <v>m²</v>
      </c>
      <c r="N568" s="1348">
        <f>Prijsonderbouwing!O2060</f>
        <v>67.274999999999991</v>
      </c>
      <c r="O568" s="1389">
        <f>Prijsonderbouwing!X2060</f>
        <v>75.751649999999984</v>
      </c>
      <c r="P568" s="1320">
        <f t="shared" ref="P568:P571" si="170">O568*K568</f>
        <v>0</v>
      </c>
      <c r="Q568" s="1095"/>
      <c r="R568" s="45"/>
      <c r="S568" s="1046"/>
      <c r="T568" s="954"/>
      <c r="U568" s="954">
        <f t="shared" ref="U568:U571" si="171">K568*N568</f>
        <v>0</v>
      </c>
      <c r="V568" s="953"/>
      <c r="W568" s="954"/>
      <c r="X568" s="952"/>
      <c r="Y568" s="952"/>
      <c r="Z568" s="965"/>
      <c r="AA568" s="964"/>
      <c r="AB568" s="840"/>
      <c r="AC568" s="841"/>
      <c r="AD568" s="842"/>
      <c r="AF568" s="842"/>
      <c r="AJ568" s="763"/>
    </row>
    <row r="569" spans="1:38" ht="15.75" customHeight="1" x14ac:dyDescent="0.2">
      <c r="A569" s="850">
        <f t="shared" si="169"/>
        <v>0</v>
      </c>
      <c r="B569" s="5" t="s">
        <v>54</v>
      </c>
      <c r="C569" s="1034"/>
      <c r="D569" s="99"/>
      <c r="E569" s="1102" t="str">
        <f>Prijsonderbouwing!B2065</f>
        <v>V4-5-C2</v>
      </c>
      <c r="F569" s="813" t="str">
        <f>Prijsonderbouwing!D2065</f>
        <v>Dakisolatie glaswol ingeblazen dik 130mm  Rc 3.50 m².K/W van 45 m² tot 120 m²</v>
      </c>
      <c r="G569" s="117"/>
      <c r="H569" s="117"/>
      <c r="I569" s="132"/>
      <c r="J569" s="122"/>
      <c r="K569" s="134"/>
      <c r="L569" s="27"/>
      <c r="M569" s="32" t="str">
        <f>Prijsonderbouwing!F2065</f>
        <v>m²</v>
      </c>
      <c r="N569" s="1348">
        <f>Prijsonderbouwing!O2065</f>
        <v>56.924999999999997</v>
      </c>
      <c r="O569" s="1389">
        <f>Prijsonderbouwing!X2065</f>
        <v>64.097549999999998</v>
      </c>
      <c r="P569" s="1320">
        <f t="shared" si="170"/>
        <v>0</v>
      </c>
      <c r="Q569" s="1095"/>
      <c r="R569" s="45"/>
      <c r="S569" s="1046"/>
      <c r="T569" s="954"/>
      <c r="U569" s="954">
        <f t="shared" si="171"/>
        <v>0</v>
      </c>
      <c r="V569" s="953"/>
      <c r="W569" s="954"/>
      <c r="X569" s="952"/>
      <c r="Y569" s="952"/>
      <c r="Z569" s="965"/>
      <c r="AA569" s="964"/>
      <c r="AB569" s="840"/>
      <c r="AC569" s="841"/>
      <c r="AD569" s="842"/>
      <c r="AF569" s="842"/>
      <c r="AJ569" s="763"/>
    </row>
    <row r="570" spans="1:38" ht="15.75" customHeight="1" x14ac:dyDescent="0.2">
      <c r="A570" s="850">
        <f t="shared" si="169"/>
        <v>0</v>
      </c>
      <c r="B570" s="5" t="s">
        <v>54</v>
      </c>
      <c r="C570" s="1034"/>
      <c r="D570" s="99"/>
      <c r="E570" s="1102" t="str">
        <f>Prijsonderbouwing!B2070</f>
        <v>V4-5-C3</v>
      </c>
      <c r="F570" s="813" t="str">
        <f>Prijsonderbouwing!D2070</f>
        <v>Dakisolatie glaswol ingeblazen dik 130mm Rc 3.50 m².K/W vanaf 120 m²</v>
      </c>
      <c r="G570" s="117"/>
      <c r="H570" s="117"/>
      <c r="I570" s="132"/>
      <c r="J570" s="122"/>
      <c r="K570" s="134"/>
      <c r="L570" s="27"/>
      <c r="M570" s="32" t="str">
        <f>Prijsonderbouwing!F2070</f>
        <v>m²</v>
      </c>
      <c r="N570" s="1348">
        <f>Prijsonderbouwing!O2070</f>
        <v>46.574999999999989</v>
      </c>
      <c r="O570" s="1389">
        <f>Prijsonderbouwing!X2070</f>
        <v>52.443449999999984</v>
      </c>
      <c r="P570" s="1320">
        <f t="shared" si="170"/>
        <v>0</v>
      </c>
      <c r="Q570" s="1095"/>
      <c r="R570" s="45"/>
      <c r="S570" s="1046"/>
      <c r="T570" s="954"/>
      <c r="U570" s="954">
        <f t="shared" si="171"/>
        <v>0</v>
      </c>
      <c r="V570" s="953"/>
      <c r="W570" s="954"/>
      <c r="X570" s="952"/>
      <c r="Y570" s="952"/>
      <c r="Z570" s="965"/>
      <c r="AA570" s="964"/>
      <c r="AB570" s="840"/>
      <c r="AC570" s="841"/>
      <c r="AD570" s="842"/>
      <c r="AF570" s="842"/>
      <c r="AJ570" s="763"/>
    </row>
    <row r="571" spans="1:38" ht="15.75" customHeight="1" x14ac:dyDescent="0.2">
      <c r="A571" s="850">
        <f t="shared" si="169"/>
        <v>0</v>
      </c>
      <c r="B571" s="5" t="s">
        <v>54</v>
      </c>
      <c r="C571" s="1034"/>
      <c r="D571" s="99"/>
      <c r="E571" s="1102" t="str">
        <f>Prijsonderbouwing!B2075</f>
        <v>V4-5-C4</v>
      </c>
      <c r="F571" s="813" t="str">
        <f>Prijsonderbouwing!D2075</f>
        <v>╚ Glaswol ingeblazen meer-/minderprijs per mm</v>
      </c>
      <c r="G571" s="689" t="str">
        <f>_xlfn.XLOOKUP(I427,Tabellen!$J$36:$J$42,Tabellen!$K$36:$K$42,"controleren")</f>
        <v>140 mm Rc 3.70 m².K/W</v>
      </c>
      <c r="H571" s="434"/>
      <c r="I571" s="697">
        <v>10</v>
      </c>
      <c r="J571" s="122" t="s">
        <v>77</v>
      </c>
      <c r="K571" s="134"/>
      <c r="L571" s="27"/>
      <c r="M571" s="32" t="str">
        <f>Prijsonderbouwing!F2075</f>
        <v>m²</v>
      </c>
      <c r="N571" s="1348">
        <f>Prijsonderbouwing!O2075*I571</f>
        <v>2.0699999999999998</v>
      </c>
      <c r="O571" s="1389">
        <f>Prijsonderbouwing!X2075*I571</f>
        <v>2.3308199999999997</v>
      </c>
      <c r="P571" s="1320">
        <f t="shared" si="170"/>
        <v>0</v>
      </c>
      <c r="Q571" s="1095"/>
      <c r="R571" s="45"/>
      <c r="S571" s="1046"/>
      <c r="T571" s="954"/>
      <c r="U571" s="954">
        <f t="shared" si="171"/>
        <v>0</v>
      </c>
      <c r="V571" s="968"/>
      <c r="W571" s="954"/>
      <c r="X571" s="952"/>
      <c r="Y571" s="952"/>
      <c r="Z571" s="965"/>
      <c r="AA571" s="964"/>
      <c r="AB571" s="840"/>
      <c r="AC571" s="841"/>
      <c r="AD571" s="842"/>
      <c r="AF571" s="842"/>
      <c r="AJ571" s="763"/>
    </row>
    <row r="572" spans="1:38" ht="6" customHeight="1" x14ac:dyDescent="0.2">
      <c r="A572" s="850">
        <f>A573</f>
        <v>0</v>
      </c>
      <c r="C572" s="1034"/>
      <c r="D572" s="99"/>
      <c r="E572" s="1125"/>
      <c r="F572" s="814"/>
      <c r="G572" s="133"/>
      <c r="H572" s="133"/>
      <c r="I572" s="595"/>
      <c r="J572" s="596"/>
      <c r="K572" s="143"/>
      <c r="L572" s="27"/>
      <c r="M572" s="32"/>
      <c r="N572" s="1348"/>
      <c r="O572" s="1389"/>
      <c r="P572" s="1320"/>
      <c r="Q572" s="1095"/>
      <c r="R572" s="45"/>
      <c r="S572" s="1046"/>
      <c r="T572" s="954"/>
      <c r="U572" s="1255"/>
      <c r="V572" s="953"/>
      <c r="Y572" s="952"/>
      <c r="Z572" s="965"/>
      <c r="AA572" s="964"/>
      <c r="AB572" s="840"/>
      <c r="AC572" s="841"/>
      <c r="AD572" s="842"/>
      <c r="AF572" s="842"/>
      <c r="AJ572" s="763"/>
    </row>
    <row r="573" spans="1:38" ht="15.75" customHeight="1" x14ac:dyDescent="0.2">
      <c r="A573" s="850">
        <f>IF(SUM(A574:A577)=0,0,1)</f>
        <v>0</v>
      </c>
      <c r="B573" s="5" t="s">
        <v>54</v>
      </c>
      <c r="C573" s="1034"/>
      <c r="D573" s="99"/>
      <c r="E573" s="1125" t="s">
        <v>2001</v>
      </c>
      <c r="F573" s="812" t="s">
        <v>2028</v>
      </c>
      <c r="G573" s="116"/>
      <c r="H573" s="116"/>
      <c r="I573" s="49"/>
      <c r="J573" s="791" t="s">
        <v>1932</v>
      </c>
      <c r="K573" s="49"/>
      <c r="L573" s="49"/>
      <c r="M573" s="49"/>
      <c r="N573" s="1348"/>
      <c r="O573" s="1389"/>
      <c r="P573" s="1320"/>
      <c r="Q573" s="1095"/>
      <c r="R573" s="45"/>
      <c r="S573" s="1046"/>
      <c r="T573" s="954"/>
      <c r="U573" s="1255"/>
      <c r="V573" s="953"/>
      <c r="Y573" s="952"/>
      <c r="Z573" s="965"/>
      <c r="AA573" s="964"/>
      <c r="AB573" s="840"/>
      <c r="AC573" s="841"/>
      <c r="AD573" s="842"/>
      <c r="AF573" s="842"/>
      <c r="AJ573" s="763"/>
      <c r="AL573" s="4"/>
    </row>
    <row r="574" spans="1:38" ht="15.75" customHeight="1" x14ac:dyDescent="0.2">
      <c r="A574" s="850">
        <f t="shared" ref="A574:A577" si="172">IF(K574=0,0,1)</f>
        <v>0</v>
      </c>
      <c r="B574" s="5" t="s">
        <v>54</v>
      </c>
      <c r="C574" s="1034"/>
      <c r="D574" s="99"/>
      <c r="E574" s="1102" t="str">
        <f>Prijsonderbouwing!B2081</f>
        <v>V4-5-D1</v>
      </c>
      <c r="F574" s="813" t="str">
        <f>Prijsonderbouwing!D2081</f>
        <v>Dakisolatie vlasvezel dik 140mm Rc 3.50 m².K/W van 0 m² tot 45 m²</v>
      </c>
      <c r="G574" s="117"/>
      <c r="H574" s="117"/>
      <c r="I574" s="132"/>
      <c r="J574" s="122"/>
      <c r="K574" s="134"/>
      <c r="L574" s="27"/>
      <c r="M574" s="32" t="str">
        <f>Prijsonderbouwing!F2081</f>
        <v>m²</v>
      </c>
      <c r="N574" s="1348">
        <f>Prijsonderbouwing!O2081</f>
        <v>140.86349999999999</v>
      </c>
      <c r="O574" s="1389">
        <f>Prijsonderbouwing!X2081</f>
        <v>158.61230099999997</v>
      </c>
      <c r="P574" s="1320">
        <f t="shared" ref="P574:P577" si="173">O574*K574</f>
        <v>0</v>
      </c>
      <c r="Q574" s="1095"/>
      <c r="R574" s="45"/>
      <c r="S574" s="1046"/>
      <c r="T574" s="954"/>
      <c r="U574" s="1255">
        <f t="shared" ref="U574:U577" si="174">K574*N574</f>
        <v>0</v>
      </c>
      <c r="V574" s="953"/>
      <c r="Y574" s="952"/>
      <c r="Z574" s="965"/>
      <c r="AA574" s="964"/>
      <c r="AB574" s="840"/>
      <c r="AC574" s="841"/>
      <c r="AD574" s="842"/>
      <c r="AF574" s="842"/>
      <c r="AJ574" s="763"/>
    </row>
    <row r="575" spans="1:38" ht="15.75" customHeight="1" x14ac:dyDescent="0.2">
      <c r="A575" s="850">
        <f t="shared" si="172"/>
        <v>0</v>
      </c>
      <c r="B575" s="5" t="s">
        <v>54</v>
      </c>
      <c r="C575" s="1034"/>
      <c r="D575" s="99"/>
      <c r="E575" s="1102" t="str">
        <f>Prijsonderbouwing!B2090</f>
        <v>V4-5-D2</v>
      </c>
      <c r="F575" s="813" t="str">
        <f>Prijsonderbouwing!D2090</f>
        <v>Dakisolatie vlasvezel dik 140mm  Rc 3.50 m².K/W van 45 m² tot 120 m²</v>
      </c>
      <c r="G575" s="117"/>
      <c r="H575" s="117"/>
      <c r="I575" s="132"/>
      <c r="J575" s="122"/>
      <c r="K575" s="134"/>
      <c r="L575" s="27"/>
      <c r="M575" s="32" t="str">
        <f>Prijsonderbouwing!F2090</f>
        <v>m²</v>
      </c>
      <c r="N575" s="1348">
        <f>Prijsonderbouwing!O2090</f>
        <v>135.68849999999998</v>
      </c>
      <c r="O575" s="1389">
        <f>Prijsonderbouwing!X2090</f>
        <v>152.78525099999996</v>
      </c>
      <c r="P575" s="1320">
        <f t="shared" si="173"/>
        <v>0</v>
      </c>
      <c r="Q575" s="1095"/>
      <c r="R575" s="45"/>
      <c r="S575" s="1046"/>
      <c r="T575" s="954"/>
      <c r="U575" s="954">
        <f t="shared" si="174"/>
        <v>0</v>
      </c>
      <c r="V575" s="953"/>
      <c r="W575" s="954"/>
      <c r="X575" s="952"/>
      <c r="Y575" s="952"/>
      <c r="Z575" s="965"/>
      <c r="AA575" s="964"/>
      <c r="AB575" s="840"/>
      <c r="AC575" s="841"/>
      <c r="AD575" s="842"/>
      <c r="AF575" s="842"/>
      <c r="AJ575" s="763"/>
    </row>
    <row r="576" spans="1:38" ht="15.75" customHeight="1" x14ac:dyDescent="0.2">
      <c r="A576" s="850">
        <f t="shared" si="172"/>
        <v>0</v>
      </c>
      <c r="B576" s="5" t="s">
        <v>54</v>
      </c>
      <c r="C576" s="1034"/>
      <c r="D576" s="99"/>
      <c r="E576" s="1102" t="str">
        <f>Prijsonderbouwing!B2099</f>
        <v>V4-5-D3</v>
      </c>
      <c r="F576" s="813" t="str">
        <f>Prijsonderbouwing!D2099</f>
        <v>Dakisolatie vlasvezel dik 140mm  Rc 3.50 m².K/W vanaf 120 m²</v>
      </c>
      <c r="G576" s="117"/>
      <c r="H576" s="117"/>
      <c r="I576" s="132"/>
      <c r="J576" s="122"/>
      <c r="K576" s="134"/>
      <c r="L576" s="27"/>
      <c r="M576" s="32" t="str">
        <f>Prijsonderbouwing!F2099</f>
        <v>m²</v>
      </c>
      <c r="N576" s="1348">
        <f>Prijsonderbouwing!O2099</f>
        <v>125.33849999999998</v>
      </c>
      <c r="O576" s="1389">
        <f>Prijsonderbouwing!X2099</f>
        <v>141.13115099999999</v>
      </c>
      <c r="P576" s="1320">
        <f t="shared" si="173"/>
        <v>0</v>
      </c>
      <c r="Q576" s="1095"/>
      <c r="R576" s="45"/>
      <c r="S576" s="1046"/>
      <c r="T576" s="954"/>
      <c r="U576" s="954">
        <f t="shared" si="174"/>
        <v>0</v>
      </c>
      <c r="V576" s="953"/>
      <c r="W576" s="954"/>
      <c r="X576" s="952"/>
      <c r="Y576" s="952"/>
      <c r="Z576" s="965"/>
      <c r="AA576" s="964"/>
      <c r="AB576" s="840"/>
      <c r="AC576" s="841"/>
      <c r="AD576" s="842"/>
      <c r="AF576" s="842"/>
      <c r="AJ576" s="763"/>
    </row>
    <row r="577" spans="1:38" ht="15.75" customHeight="1" x14ac:dyDescent="0.2">
      <c r="A577" s="850">
        <f t="shared" si="172"/>
        <v>0</v>
      </c>
      <c r="B577" s="5" t="s">
        <v>54</v>
      </c>
      <c r="C577" s="1034"/>
      <c r="D577" s="99"/>
      <c r="E577" s="1102" t="str">
        <f>Prijsonderbouwing!B2108</f>
        <v>V4-5-D4</v>
      </c>
      <c r="F577" s="813" t="str">
        <f>Prijsonderbouwing!D2108</f>
        <v>╚ Vlasvezel meer-/minderprijs per mm</v>
      </c>
      <c r="G577" s="689" t="str">
        <f>_xlfn.XLOOKUP(I433,Tabellen!$J$45:$J$51,Tabellen!$K$45:$K$51,"controleren")</f>
        <v>150 mm Rc 3.75 m².K/W</v>
      </c>
      <c r="H577" s="434"/>
      <c r="I577" s="697">
        <v>10</v>
      </c>
      <c r="J577" s="122" t="s">
        <v>77</v>
      </c>
      <c r="K577" s="134"/>
      <c r="L577" s="27"/>
      <c r="M577" s="32" t="str">
        <f>Prijsonderbouwing!F2108</f>
        <v>m²</v>
      </c>
      <c r="N577" s="1348">
        <f>Prijsonderbouwing!O2108*I577</f>
        <v>3.4154999999999998</v>
      </c>
      <c r="O577" s="1389">
        <f>Prijsonderbouwing!X2108*I577</f>
        <v>3.8458529999999995</v>
      </c>
      <c r="P577" s="1320">
        <f t="shared" si="173"/>
        <v>0</v>
      </c>
      <c r="Q577" s="1095"/>
      <c r="R577" s="45"/>
      <c r="S577" s="1046"/>
      <c r="T577" s="954"/>
      <c r="U577" s="1255">
        <f t="shared" si="174"/>
        <v>0</v>
      </c>
      <c r="V577" s="968"/>
      <c r="Y577" s="952"/>
      <c r="Z577" s="965"/>
      <c r="AA577" s="964"/>
      <c r="AB577" s="840"/>
      <c r="AC577" s="841"/>
      <c r="AD577" s="842"/>
      <c r="AF577" s="842"/>
      <c r="AJ577" s="763"/>
    </row>
    <row r="578" spans="1:38" ht="6" customHeight="1" x14ac:dyDescent="0.2">
      <c r="A578" s="850">
        <f>A579</f>
        <v>0</v>
      </c>
      <c r="C578" s="1034"/>
      <c r="D578" s="99"/>
      <c r="E578" s="1125"/>
      <c r="F578" s="814"/>
      <c r="G578" s="133"/>
      <c r="H578" s="133"/>
      <c r="I578" s="595"/>
      <c r="J578" s="596"/>
      <c r="K578" s="143"/>
      <c r="L578" s="27"/>
      <c r="M578" s="32"/>
      <c r="N578" s="1348"/>
      <c r="O578" s="1389"/>
      <c r="P578" s="1320"/>
      <c r="Q578" s="1095"/>
      <c r="R578" s="45"/>
      <c r="S578" s="1046"/>
      <c r="T578" s="954"/>
      <c r="U578" s="954"/>
      <c r="V578" s="953"/>
      <c r="W578" s="954"/>
      <c r="X578" s="952"/>
      <c r="Y578" s="952"/>
      <c r="Z578" s="965"/>
      <c r="AA578" s="964"/>
      <c r="AB578" s="840"/>
      <c r="AC578" s="841"/>
      <c r="AD578" s="842"/>
      <c r="AF578" s="842"/>
      <c r="AJ578" s="763"/>
    </row>
    <row r="579" spans="1:38" ht="15.75" customHeight="1" x14ac:dyDescent="0.2">
      <c r="A579" s="850">
        <f>IF(SUM(A580:A583)=0,0,1)</f>
        <v>0</v>
      </c>
      <c r="B579" s="5" t="s">
        <v>54</v>
      </c>
      <c r="C579" s="1034"/>
      <c r="D579" s="99"/>
      <c r="E579" s="1125" t="s">
        <v>2002</v>
      </c>
      <c r="F579" s="812" t="s">
        <v>2029</v>
      </c>
      <c r="G579" s="116"/>
      <c r="H579" s="116"/>
      <c r="I579" s="49"/>
      <c r="J579" s="791" t="s">
        <v>1932</v>
      </c>
      <c r="K579" s="49"/>
      <c r="L579" s="49"/>
      <c r="M579" s="49"/>
      <c r="N579" s="1348"/>
      <c r="O579" s="1389"/>
      <c r="P579" s="1320"/>
      <c r="Q579" s="1095"/>
      <c r="R579" s="45"/>
      <c r="S579" s="1046"/>
      <c r="T579" s="954"/>
      <c r="U579" s="954"/>
      <c r="V579" s="953"/>
      <c r="W579" s="954"/>
      <c r="X579" s="952"/>
      <c r="Y579" s="952"/>
      <c r="Z579" s="965"/>
      <c r="AA579" s="964"/>
      <c r="AB579" s="840"/>
      <c r="AC579" s="841"/>
      <c r="AD579" s="842"/>
      <c r="AF579" s="842"/>
      <c r="AJ579" s="763"/>
      <c r="AL579" s="4"/>
    </row>
    <row r="580" spans="1:38" ht="15.75" customHeight="1" x14ac:dyDescent="0.2">
      <c r="A580" s="850">
        <f t="shared" ref="A580:A583" si="175">IF(K580=0,0,1)</f>
        <v>0</v>
      </c>
      <c r="B580" s="5" t="s">
        <v>54</v>
      </c>
      <c r="C580" s="1034"/>
      <c r="D580" s="99"/>
      <c r="E580" s="1102" t="str">
        <f>Prijsonderbouwing!B2113</f>
        <v>V4-5-E1</v>
      </c>
      <c r="F580" s="813" t="str">
        <f>Prijsonderbouwing!D2113</f>
        <v>Dakisolatie grasvezel dik 150mm Rc 3.50 m².K/W van 0 m² tot 45 m²</v>
      </c>
      <c r="G580" s="117"/>
      <c r="H580" s="117"/>
      <c r="I580" s="132"/>
      <c r="J580" s="122"/>
      <c r="K580" s="134"/>
      <c r="L580" s="27"/>
      <c r="M580" s="32" t="str">
        <f>Prijsonderbouwing!F2113</f>
        <v>m²</v>
      </c>
      <c r="N580" s="1348">
        <f>Prijsonderbouwing!O2113</f>
        <v>146.0385</v>
      </c>
      <c r="O580" s="1389">
        <f>Prijsonderbouwing!X2113</f>
        <v>164.43935099999999</v>
      </c>
      <c r="P580" s="1320">
        <f t="shared" ref="P580:P583" si="176">O580*K580</f>
        <v>0</v>
      </c>
      <c r="Q580" s="1095"/>
      <c r="R580" s="45"/>
      <c r="S580" s="1046"/>
      <c r="T580" s="954"/>
      <c r="U580" s="954">
        <f t="shared" ref="U580:U583" si="177">K580*N580</f>
        <v>0</v>
      </c>
      <c r="V580" s="953"/>
      <c r="W580" s="954"/>
      <c r="X580" s="952"/>
      <c r="Y580" s="952"/>
      <c r="Z580" s="965"/>
      <c r="AA580" s="964"/>
      <c r="AB580" s="840"/>
      <c r="AC580" s="841"/>
      <c r="AD580" s="842"/>
      <c r="AF580" s="842"/>
      <c r="AJ580" s="763"/>
    </row>
    <row r="581" spans="1:38" ht="15.75" customHeight="1" x14ac:dyDescent="0.2">
      <c r="A581" s="850">
        <f t="shared" si="175"/>
        <v>0</v>
      </c>
      <c r="B581" s="5" t="s">
        <v>54</v>
      </c>
      <c r="C581" s="1034"/>
      <c r="D581" s="99"/>
      <c r="E581" s="1102" t="str">
        <f>Prijsonderbouwing!B2122</f>
        <v>V4-5-E2</v>
      </c>
      <c r="F581" s="813" t="str">
        <f>Prijsonderbouwing!D2122</f>
        <v>Dakisolatie grasvezel dik 150mm  Rc 3.50 m².K/W van 45 m² tot 120 m²</v>
      </c>
      <c r="G581" s="117"/>
      <c r="H581" s="117"/>
      <c r="I581" s="132"/>
      <c r="J581" s="122"/>
      <c r="K581" s="134"/>
      <c r="L581" s="27"/>
      <c r="M581" s="32" t="str">
        <f>Prijsonderbouwing!F2122</f>
        <v>m²</v>
      </c>
      <c r="N581" s="1348">
        <f>Prijsonderbouwing!O2122</f>
        <v>140.86349999999999</v>
      </c>
      <c r="O581" s="1389">
        <f>Prijsonderbouwing!X2122</f>
        <v>158.61230099999997</v>
      </c>
      <c r="P581" s="1320">
        <f t="shared" si="176"/>
        <v>0</v>
      </c>
      <c r="Q581" s="1095"/>
      <c r="R581" s="45"/>
      <c r="S581" s="1046"/>
      <c r="T581" s="954"/>
      <c r="U581" s="954">
        <f t="shared" si="177"/>
        <v>0</v>
      </c>
      <c r="V581" s="953"/>
      <c r="W581" s="954"/>
      <c r="X581" s="952"/>
      <c r="Y581" s="952"/>
      <c r="Z581" s="965"/>
      <c r="AA581" s="964"/>
      <c r="AB581" s="840"/>
      <c r="AC581" s="841"/>
      <c r="AD581" s="842"/>
      <c r="AF581" s="842"/>
      <c r="AJ581" s="763"/>
    </row>
    <row r="582" spans="1:38" ht="15.75" customHeight="1" x14ac:dyDescent="0.2">
      <c r="A582" s="850">
        <f t="shared" si="175"/>
        <v>0</v>
      </c>
      <c r="B582" s="5" t="s">
        <v>54</v>
      </c>
      <c r="C582" s="1034"/>
      <c r="D582" s="99"/>
      <c r="E582" s="1102" t="str">
        <f>Prijsonderbouwing!B2131</f>
        <v>V4-5-E3</v>
      </c>
      <c r="F582" s="813" t="str">
        <f>Prijsonderbouwing!D2131</f>
        <v>Dakisolatie grasvezel dik 150mm  Rc 3.50 m².K/W vanaf 120 m²</v>
      </c>
      <c r="G582" s="117"/>
      <c r="H582" s="117"/>
      <c r="I582" s="132"/>
      <c r="J582" s="122"/>
      <c r="K582" s="134"/>
      <c r="L582" s="27"/>
      <c r="M582" s="32" t="str">
        <f>Prijsonderbouwing!F2131</f>
        <v>m²</v>
      </c>
      <c r="N582" s="1348">
        <f>Prijsonderbouwing!O2131</f>
        <v>135.68849999999998</v>
      </c>
      <c r="O582" s="1389">
        <f>Prijsonderbouwing!X2131</f>
        <v>152.78525099999996</v>
      </c>
      <c r="P582" s="1320">
        <f t="shared" si="176"/>
        <v>0</v>
      </c>
      <c r="Q582" s="1095"/>
      <c r="R582" s="45"/>
      <c r="S582" s="1046"/>
      <c r="T582" s="954"/>
      <c r="U582" s="954">
        <f t="shared" si="177"/>
        <v>0</v>
      </c>
      <c r="V582" s="953"/>
      <c r="W582" s="954"/>
      <c r="X582" s="952"/>
      <c r="Y582" s="952"/>
      <c r="Z582" s="965"/>
      <c r="AA582" s="964"/>
      <c r="AB582" s="840"/>
      <c r="AC582" s="841"/>
      <c r="AD582" s="842"/>
      <c r="AF582" s="842"/>
      <c r="AJ582" s="763"/>
    </row>
    <row r="583" spans="1:38" ht="15.75" customHeight="1" x14ac:dyDescent="0.2">
      <c r="A583" s="850">
        <f t="shared" si="175"/>
        <v>0</v>
      </c>
      <c r="B583" s="5" t="s">
        <v>54</v>
      </c>
      <c r="C583" s="1034"/>
      <c r="D583" s="99"/>
      <c r="E583" s="1102" t="str">
        <f>Prijsonderbouwing!B2140</f>
        <v>V4-5-E4</v>
      </c>
      <c r="F583" s="813" t="str">
        <f>Prijsonderbouwing!D2140</f>
        <v>╚ Grasvezel meer-/minderprijs per mm</v>
      </c>
      <c r="G583" s="689" t="str">
        <f>_xlfn.XLOOKUP(I583,Tabellen!$J$54:$J$60,Tabellen!$K$54:$K$60,"controleren")</f>
        <v>160 mm Rc 3.76 m².K/W</v>
      </c>
      <c r="H583" s="434"/>
      <c r="I583" s="697">
        <v>10</v>
      </c>
      <c r="J583" s="122" t="s">
        <v>77</v>
      </c>
      <c r="K583" s="134"/>
      <c r="L583" s="27"/>
      <c r="M583" s="32" t="str">
        <f>Prijsonderbouwing!F2140</f>
        <v>m²</v>
      </c>
      <c r="N583" s="1348">
        <f>Prijsonderbouwing!O2140*I583</f>
        <v>3.9329999999999998</v>
      </c>
      <c r="O583" s="1389">
        <f>Prijsonderbouwing!X2140*I583</f>
        <v>4.4285579999999998</v>
      </c>
      <c r="P583" s="1320">
        <f t="shared" si="176"/>
        <v>0</v>
      </c>
      <c r="Q583" s="1095"/>
      <c r="R583" s="45"/>
      <c r="S583" s="1046"/>
      <c r="T583" s="954"/>
      <c r="U583" s="954">
        <f t="shared" si="177"/>
        <v>0</v>
      </c>
      <c r="V583" s="968"/>
      <c r="W583" s="954"/>
      <c r="X583" s="952"/>
      <c r="Y583" s="952"/>
      <c r="Z583" s="965"/>
      <c r="AA583" s="964"/>
      <c r="AB583" s="840"/>
      <c r="AC583" s="841"/>
      <c r="AD583" s="842"/>
      <c r="AF583" s="842"/>
      <c r="AJ583" s="763"/>
    </row>
    <row r="584" spans="1:38" ht="6" customHeight="1" x14ac:dyDescent="0.2">
      <c r="A584" s="850">
        <f>A585</f>
        <v>0</v>
      </c>
      <c r="C584" s="1034"/>
      <c r="D584" s="99"/>
      <c r="E584" s="1125"/>
      <c r="F584" s="814"/>
      <c r="G584" s="133"/>
      <c r="H584" s="133"/>
      <c r="I584" s="595"/>
      <c r="J584" s="596"/>
      <c r="K584" s="143"/>
      <c r="L584" s="27"/>
      <c r="M584" s="32"/>
      <c r="N584" s="1348"/>
      <c r="O584" s="1389"/>
      <c r="P584" s="1320"/>
      <c r="Q584" s="1095"/>
      <c r="R584" s="45"/>
      <c r="S584" s="1046"/>
      <c r="T584" s="954"/>
      <c r="U584" s="954"/>
      <c r="V584" s="953"/>
      <c r="W584" s="954"/>
      <c r="X584" s="952"/>
      <c r="Y584" s="952"/>
      <c r="Z584" s="965"/>
      <c r="AA584" s="964"/>
      <c r="AB584" s="840"/>
      <c r="AC584" s="841"/>
      <c r="AD584" s="842"/>
      <c r="AF584" s="842"/>
      <c r="AJ584" s="763"/>
    </row>
    <row r="585" spans="1:38" ht="15.75" customHeight="1" x14ac:dyDescent="0.2">
      <c r="A585" s="850">
        <f>IF(SUM(A586:A589)=0,0,1)</f>
        <v>0</v>
      </c>
      <c r="B585" s="5" t="s">
        <v>54</v>
      </c>
      <c r="C585" s="1034"/>
      <c r="D585" s="99"/>
      <c r="E585" s="1125" t="s">
        <v>2003</v>
      </c>
      <c r="F585" s="812" t="s">
        <v>2030</v>
      </c>
      <c r="G585" s="116"/>
      <c r="H585" s="116"/>
      <c r="I585" s="49"/>
      <c r="J585" s="791" t="s">
        <v>1932</v>
      </c>
      <c r="K585" s="49"/>
      <c r="L585" s="49"/>
      <c r="M585" s="49"/>
      <c r="N585" s="1348"/>
      <c r="O585" s="1389"/>
      <c r="P585" s="1320"/>
      <c r="Q585" s="1095"/>
      <c r="R585" s="45"/>
      <c r="S585" s="1046"/>
      <c r="T585" s="954"/>
      <c r="U585" s="954"/>
      <c r="V585" s="953"/>
      <c r="W585" s="954"/>
      <c r="X585" s="952"/>
      <c r="Y585" s="952"/>
      <c r="Z585" s="965"/>
      <c r="AA585" s="964"/>
      <c r="AB585" s="840"/>
      <c r="AC585" s="841"/>
      <c r="AD585" s="842"/>
      <c r="AF585" s="842"/>
      <c r="AJ585" s="763"/>
      <c r="AL585" s="4"/>
    </row>
    <row r="586" spans="1:38" ht="15.75" customHeight="1" x14ac:dyDescent="0.2">
      <c r="A586" s="850">
        <f t="shared" ref="A586:A589" si="178">IF(K586=0,0,1)</f>
        <v>0</v>
      </c>
      <c r="B586" s="5" t="s">
        <v>54</v>
      </c>
      <c r="C586" s="1034"/>
      <c r="D586" s="99"/>
      <c r="E586" s="1102" t="str">
        <f>Prijsonderbouwing!B2145</f>
        <v>V4-5-F1</v>
      </c>
      <c r="F586" s="813" t="str">
        <f>Prijsonderbouwing!D2145</f>
        <v>Dakisolatie hennepvezel dik 150mm van 0 m² tot 45 m²</v>
      </c>
      <c r="G586" s="117"/>
      <c r="H586" s="117"/>
      <c r="I586" s="132"/>
      <c r="J586" s="122"/>
      <c r="K586" s="134"/>
      <c r="L586" s="27"/>
      <c r="M586" s="32" t="str">
        <f>Prijsonderbouwing!F2145</f>
        <v>m²</v>
      </c>
      <c r="N586" s="1348">
        <f>Prijsonderbouwing!O2145</f>
        <v>146.0385</v>
      </c>
      <c r="O586" s="1389">
        <f>Prijsonderbouwing!X2145</f>
        <v>164.43935099999999</v>
      </c>
      <c r="P586" s="1320">
        <f t="shared" ref="P586:P589" si="179">O586*K586</f>
        <v>0</v>
      </c>
      <c r="Q586" s="1095"/>
      <c r="R586" s="45"/>
      <c r="S586" s="1046"/>
      <c r="T586" s="954"/>
      <c r="U586" s="954">
        <f t="shared" ref="U586:U589" si="180">K586*N586</f>
        <v>0</v>
      </c>
      <c r="V586" s="953"/>
      <c r="W586" s="954"/>
      <c r="X586" s="952"/>
      <c r="Y586" s="952"/>
      <c r="Z586" s="965"/>
      <c r="AA586" s="964"/>
      <c r="AB586" s="840"/>
      <c r="AC586" s="841"/>
      <c r="AD586" s="842"/>
      <c r="AF586" s="842"/>
      <c r="AJ586" s="763"/>
    </row>
    <row r="587" spans="1:38" ht="15.75" customHeight="1" x14ac:dyDescent="0.2">
      <c r="A587" s="850">
        <f t="shared" si="178"/>
        <v>0</v>
      </c>
      <c r="B587" s="5" t="s">
        <v>54</v>
      </c>
      <c r="C587" s="1034"/>
      <c r="D587" s="99"/>
      <c r="E587" s="1102" t="str">
        <f>Prijsonderbouwing!B2154</f>
        <v>V4-5-F2</v>
      </c>
      <c r="F587" s="813" t="str">
        <f>Prijsonderbouwing!D2154</f>
        <v>Dakisolatie hennepvezel dik 150mm  Rc 3.50 m².K/W van 45 m² tot 120 m²</v>
      </c>
      <c r="G587" s="117"/>
      <c r="H587" s="117"/>
      <c r="I587" s="132"/>
      <c r="J587" s="122"/>
      <c r="K587" s="134"/>
      <c r="L587" s="27"/>
      <c r="M587" s="32" t="str">
        <f>Prijsonderbouwing!F2154</f>
        <v>m²</v>
      </c>
      <c r="N587" s="1348">
        <f>Prijsonderbouwing!O2154</f>
        <v>140.86349999999999</v>
      </c>
      <c r="O587" s="1389">
        <f>Prijsonderbouwing!X2154</f>
        <v>158.61230099999997</v>
      </c>
      <c r="P587" s="1320">
        <f t="shared" si="179"/>
        <v>0</v>
      </c>
      <c r="Q587" s="1095"/>
      <c r="R587" s="45"/>
      <c r="S587" s="1046"/>
      <c r="T587" s="954"/>
      <c r="U587" s="954">
        <f t="shared" si="180"/>
        <v>0</v>
      </c>
      <c r="V587" s="953"/>
      <c r="W587" s="954"/>
      <c r="X587" s="952"/>
      <c r="Y587" s="952"/>
      <c r="Z587" s="965"/>
      <c r="AA587" s="964"/>
      <c r="AB587" s="840"/>
      <c r="AC587" s="841"/>
      <c r="AD587" s="842"/>
      <c r="AF587" s="842"/>
      <c r="AJ587" s="763"/>
    </row>
    <row r="588" spans="1:38" ht="15.75" customHeight="1" x14ac:dyDescent="0.2">
      <c r="A588" s="850">
        <f t="shared" si="178"/>
        <v>0</v>
      </c>
      <c r="B588" s="5" t="s">
        <v>54</v>
      </c>
      <c r="C588" s="1034"/>
      <c r="D588" s="99"/>
      <c r="E588" s="1102" t="str">
        <f>Prijsonderbouwing!B2163</f>
        <v>V4-5-F3</v>
      </c>
      <c r="F588" s="813" t="str">
        <f>Prijsonderbouwing!D2163</f>
        <v>Dakisolatie hennepvezel dik 150mm  Rc 3.50 m².K/W vanaf 120 m²</v>
      </c>
      <c r="G588" s="117"/>
      <c r="H588" s="117"/>
      <c r="I588" s="132"/>
      <c r="J588" s="122"/>
      <c r="K588" s="134"/>
      <c r="L588" s="27"/>
      <c r="M588" s="32" t="str">
        <f>Prijsonderbouwing!F2163</f>
        <v>m²</v>
      </c>
      <c r="N588" s="1348">
        <f>Prijsonderbouwing!O2163</f>
        <v>135.68849999999998</v>
      </c>
      <c r="O588" s="1389">
        <f>Prijsonderbouwing!X2163</f>
        <v>152.78525099999996</v>
      </c>
      <c r="P588" s="1320">
        <f t="shared" si="179"/>
        <v>0</v>
      </c>
      <c r="Q588" s="1095"/>
      <c r="R588" s="45"/>
      <c r="S588" s="1046"/>
      <c r="T588" s="954"/>
      <c r="U588" s="954">
        <f t="shared" si="180"/>
        <v>0</v>
      </c>
      <c r="V588" s="953"/>
      <c r="W588" s="954"/>
      <c r="X588" s="952"/>
      <c r="Y588" s="952"/>
      <c r="Z588" s="965"/>
      <c r="AA588" s="964"/>
      <c r="AB588" s="840"/>
      <c r="AC588" s="841"/>
      <c r="AD588" s="842"/>
      <c r="AF588" s="842"/>
      <c r="AJ588" s="763"/>
    </row>
    <row r="589" spans="1:38" ht="15.75" customHeight="1" x14ac:dyDescent="0.2">
      <c r="A589" s="850">
        <f t="shared" si="178"/>
        <v>0</v>
      </c>
      <c r="B589" s="5" t="s">
        <v>54</v>
      </c>
      <c r="C589" s="1034"/>
      <c r="D589" s="99"/>
      <c r="E589" s="1102" t="str">
        <f>Prijsonderbouwing!B2172</f>
        <v>V4-5-F4</v>
      </c>
      <c r="F589" s="813" t="str">
        <f>Prijsonderbouwing!D2172</f>
        <v>╚ Hennepvezel meer-/minderprijs per mm</v>
      </c>
      <c r="G589" s="689" t="str">
        <f>_xlfn.XLOOKUP(I589,Tabellen!$J$63:$J$69,Tabellen!$K$63:$K$69,"controleren")</f>
        <v>160 mm Rc 3.76 m².K/W</v>
      </c>
      <c r="H589" s="434"/>
      <c r="I589" s="697">
        <v>10</v>
      </c>
      <c r="J589" s="122" t="s">
        <v>77</v>
      </c>
      <c r="K589" s="134"/>
      <c r="L589" s="27"/>
      <c r="M589" s="32" t="str">
        <f>Prijsonderbouwing!F2172</f>
        <v>m²</v>
      </c>
      <c r="N589" s="1348">
        <f>Prijsonderbouwing!O2172*I589</f>
        <v>3.9329999999999998</v>
      </c>
      <c r="O589" s="1389">
        <f>Prijsonderbouwing!X2172*I589</f>
        <v>4.4285579999999998</v>
      </c>
      <c r="P589" s="1320">
        <f t="shared" si="179"/>
        <v>0</v>
      </c>
      <c r="Q589" s="1095"/>
      <c r="R589" s="45"/>
      <c r="S589" s="1046"/>
      <c r="T589" s="954"/>
      <c r="U589" s="954">
        <f t="shared" si="180"/>
        <v>0</v>
      </c>
      <c r="V589" s="968"/>
      <c r="W589" s="954"/>
      <c r="X589" s="952"/>
      <c r="Y589" s="952"/>
      <c r="Z589" s="965"/>
      <c r="AA589" s="964"/>
      <c r="AB589" s="840"/>
      <c r="AC589" s="841"/>
      <c r="AD589" s="842"/>
      <c r="AF589" s="842"/>
      <c r="AJ589" s="763"/>
    </row>
    <row r="590" spans="1:38" ht="6" customHeight="1" x14ac:dyDescent="0.2">
      <c r="A590" s="850">
        <f>A591</f>
        <v>0</v>
      </c>
      <c r="C590" s="1034"/>
      <c r="D590" s="99"/>
      <c r="E590" s="1125"/>
      <c r="F590" s="814"/>
      <c r="G590" s="133"/>
      <c r="H590" s="133"/>
      <c r="I590" s="595"/>
      <c r="J590" s="596"/>
      <c r="K590" s="143"/>
      <c r="L590" s="27"/>
      <c r="M590" s="32"/>
      <c r="N590" s="1348"/>
      <c r="O590" s="1389"/>
      <c r="P590" s="1320"/>
      <c r="Q590" s="1095"/>
      <c r="R590" s="45"/>
      <c r="S590" s="1046"/>
      <c r="T590" s="954"/>
      <c r="U590" s="954"/>
      <c r="V590" s="953"/>
      <c r="W590" s="954"/>
      <c r="X590" s="952"/>
      <c r="Y590" s="952"/>
      <c r="Z590" s="965"/>
      <c r="AA590" s="964"/>
      <c r="AB590" s="840"/>
      <c r="AC590" s="841"/>
      <c r="AD590" s="842"/>
      <c r="AF590" s="842"/>
      <c r="AJ590" s="763"/>
    </row>
    <row r="591" spans="1:38" ht="15.75" customHeight="1" x14ac:dyDescent="0.2">
      <c r="A591" s="850">
        <f>IF(SUM(A592:A595)=0,0,1)</f>
        <v>0</v>
      </c>
      <c r="B591" s="5" t="s">
        <v>54</v>
      </c>
      <c r="C591" s="1034"/>
      <c r="D591" s="99"/>
      <c r="E591" s="1125" t="s">
        <v>2004</v>
      </c>
      <c r="F591" s="812" t="s">
        <v>2031</v>
      </c>
      <c r="G591" s="116"/>
      <c r="H591" s="116"/>
      <c r="I591" s="791"/>
      <c r="J591" s="791" t="s">
        <v>1932</v>
      </c>
      <c r="K591" s="72"/>
      <c r="L591" s="49"/>
      <c r="M591" s="49"/>
      <c r="N591" s="1348"/>
      <c r="O591" s="1389"/>
      <c r="P591" s="1320"/>
      <c r="Q591" s="1095"/>
      <c r="R591" s="45"/>
      <c r="S591" s="1046"/>
      <c r="T591" s="954"/>
      <c r="U591" s="954"/>
      <c r="V591" s="953"/>
      <c r="W591" s="954"/>
      <c r="X591" s="952"/>
      <c r="Y591" s="952"/>
      <c r="Z591" s="965"/>
      <c r="AA591" s="964"/>
      <c r="AB591" s="840"/>
      <c r="AC591" s="841"/>
      <c r="AD591" s="842"/>
      <c r="AF591" s="842"/>
      <c r="AJ591" s="763"/>
      <c r="AL591" s="4"/>
    </row>
    <row r="592" spans="1:38" ht="15.75" customHeight="1" x14ac:dyDescent="0.2">
      <c r="A592" s="850">
        <f t="shared" ref="A592:A595" si="181">IF(K592=0,0,1)</f>
        <v>0</v>
      </c>
      <c r="B592" s="5" t="s">
        <v>54</v>
      </c>
      <c r="C592" s="1034"/>
      <c r="D592" s="99"/>
      <c r="E592" s="1102" t="str">
        <f>Prijsonderbouwing!B2177</f>
        <v>V4-5-G1</v>
      </c>
      <c r="F592" s="813" t="str">
        <f>Prijsonderbouwing!D2177</f>
        <v>Dakisolatie PIR-platen dik 80mm Rc 3.50 m².K/W van 0 m² tot 45 m²</v>
      </c>
      <c r="G592" s="117"/>
      <c r="H592" s="117"/>
      <c r="I592" s="132"/>
      <c r="J592" s="122"/>
      <c r="K592" s="134"/>
      <c r="L592" s="27"/>
      <c r="M592" s="32" t="str">
        <f>Prijsonderbouwing!F2177</f>
        <v>m²</v>
      </c>
      <c r="N592" s="1348">
        <f>Prijsonderbouwing!O2177</f>
        <v>141.89849999999998</v>
      </c>
      <c r="O592" s="1389">
        <f>Prijsonderbouwing!X2177</f>
        <v>159.77771100000001</v>
      </c>
      <c r="P592" s="1320">
        <f t="shared" ref="P592:P595" si="182">O592*K592</f>
        <v>0</v>
      </c>
      <c r="Q592" s="1095"/>
      <c r="R592" s="45"/>
      <c r="S592" s="1046"/>
      <c r="T592" s="954"/>
      <c r="U592" s="954">
        <f t="shared" ref="U592:U595" si="183">K592*N592</f>
        <v>0</v>
      </c>
      <c r="V592" s="953"/>
      <c r="W592" s="954"/>
      <c r="X592" s="952"/>
      <c r="Y592" s="952"/>
      <c r="Z592" s="965"/>
      <c r="AA592" s="964"/>
      <c r="AB592" s="840"/>
      <c r="AC592" s="841"/>
      <c r="AD592" s="842"/>
      <c r="AF592" s="842"/>
      <c r="AJ592" s="763"/>
    </row>
    <row r="593" spans="1:38" ht="15.75" customHeight="1" x14ac:dyDescent="0.2">
      <c r="A593" s="850">
        <f t="shared" si="181"/>
        <v>0</v>
      </c>
      <c r="B593" s="5" t="s">
        <v>54</v>
      </c>
      <c r="C593" s="1034"/>
      <c r="D593" s="99"/>
      <c r="E593" s="1102" t="str">
        <f>Prijsonderbouwing!B2188</f>
        <v>V4-5-G2</v>
      </c>
      <c r="F593" s="813" t="str">
        <f>Prijsonderbouwing!D2188</f>
        <v>Dakisolatie PIR-platen dik 80mm  Rc 3.50 m².K/W van 45 m² tot 120 m²</v>
      </c>
      <c r="G593" s="117"/>
      <c r="H593" s="117"/>
      <c r="I593" s="132"/>
      <c r="J593" s="122"/>
      <c r="K593" s="134"/>
      <c r="L593" s="27"/>
      <c r="M593" s="32" t="str">
        <f>Prijsonderbouwing!F2188</f>
        <v>m²</v>
      </c>
      <c r="N593" s="1348">
        <f>Prijsonderbouwing!O2188</f>
        <v>132.58349999999999</v>
      </c>
      <c r="O593" s="1389">
        <f>Prijsonderbouwing!X2188</f>
        <v>149.28902099999999</v>
      </c>
      <c r="P593" s="1320">
        <f t="shared" si="182"/>
        <v>0</v>
      </c>
      <c r="Q593" s="1095"/>
      <c r="R593" s="45"/>
      <c r="S593" s="1046"/>
      <c r="T593" s="954"/>
      <c r="U593" s="954">
        <f t="shared" si="183"/>
        <v>0</v>
      </c>
      <c r="V593" s="953"/>
      <c r="W593" s="954"/>
      <c r="X593" s="952"/>
      <c r="Y593" s="952"/>
      <c r="Z593" s="965"/>
      <c r="AA593" s="964"/>
      <c r="AB593" s="840"/>
      <c r="AC593" s="841"/>
      <c r="AD593" s="842"/>
      <c r="AF593" s="842"/>
      <c r="AJ593" s="763"/>
    </row>
    <row r="594" spans="1:38" ht="15.75" customHeight="1" x14ac:dyDescent="0.2">
      <c r="A594" s="850">
        <f t="shared" si="181"/>
        <v>0</v>
      </c>
      <c r="B594" s="5" t="s">
        <v>54</v>
      </c>
      <c r="C594" s="1034"/>
      <c r="D594" s="99"/>
      <c r="E594" s="1102" t="str">
        <f>Prijsonderbouwing!B2198</f>
        <v>V4-5-G3</v>
      </c>
      <c r="F594" s="813" t="str">
        <f>Prijsonderbouwing!D2198</f>
        <v>Dakisolatie PIR-platen dik 80mm  Rc 3.50 m².K/W vanaf 120 m²</v>
      </c>
      <c r="G594" s="117"/>
      <c r="H594" s="117"/>
      <c r="I594" s="132"/>
      <c r="J594" s="122"/>
      <c r="K594" s="134"/>
      <c r="L594" s="27"/>
      <c r="M594" s="32" t="str">
        <f>Prijsonderbouwing!F2198</f>
        <v>m²</v>
      </c>
      <c r="N594" s="1348">
        <f>Prijsonderbouwing!O2198</f>
        <v>129.47849999999997</v>
      </c>
      <c r="O594" s="1389">
        <f>Prijsonderbouwing!X2198</f>
        <v>145.79279099999997</v>
      </c>
      <c r="P594" s="1320">
        <f t="shared" si="182"/>
        <v>0</v>
      </c>
      <c r="Q594" s="1095"/>
      <c r="R594" s="45"/>
      <c r="S594" s="1046"/>
      <c r="T594" s="954"/>
      <c r="U594" s="954">
        <f t="shared" si="183"/>
        <v>0</v>
      </c>
      <c r="V594" s="953"/>
      <c r="W594" s="954"/>
      <c r="X594" s="952"/>
      <c r="Y594" s="952"/>
      <c r="Z594" s="965"/>
      <c r="AA594" s="964"/>
      <c r="AB594" s="840"/>
      <c r="AC594" s="841"/>
      <c r="AD594" s="842"/>
      <c r="AF594" s="842"/>
      <c r="AJ594" s="763"/>
    </row>
    <row r="595" spans="1:38" ht="15.75" customHeight="1" x14ac:dyDescent="0.2">
      <c r="A595" s="850">
        <f t="shared" si="181"/>
        <v>0</v>
      </c>
      <c r="B595" s="5" t="s">
        <v>54</v>
      </c>
      <c r="C595" s="1034"/>
      <c r="D595" s="99"/>
      <c r="E595" s="1102" t="str">
        <f>Prijsonderbouwing!B2208</f>
        <v>V4-5-G4</v>
      </c>
      <c r="F595" s="813" t="str">
        <f>Prijsonderbouwing!D2208</f>
        <v>╚ PIR-platen meer-/minderprijs per mm</v>
      </c>
      <c r="G595" s="689" t="str">
        <f>_xlfn.XLOOKUP(I595,Tabellen!$J$72:$J$78,Tabellen!$K$72:$K$78,"controleren")</f>
        <v>90 mm Rc 3.90 m².K/W</v>
      </c>
      <c r="H595" s="434"/>
      <c r="I595" s="697">
        <v>10</v>
      </c>
      <c r="J595" s="122" t="s">
        <v>77</v>
      </c>
      <c r="K595" s="134"/>
      <c r="L595" s="27"/>
      <c r="M595" s="32" t="str">
        <f>Prijsonderbouwing!F2208</f>
        <v>m²</v>
      </c>
      <c r="N595" s="1348">
        <f>Prijsonderbouwing!O2208*I595</f>
        <v>1.8629999999999995</v>
      </c>
      <c r="O595" s="1389">
        <f>Prijsonderbouwing!X2208*I595</f>
        <v>2.0977379999999997</v>
      </c>
      <c r="P595" s="1320">
        <f t="shared" si="182"/>
        <v>0</v>
      </c>
      <c r="Q595" s="1095"/>
      <c r="R595" s="45"/>
      <c r="S595" s="1046"/>
      <c r="T595" s="954"/>
      <c r="U595" s="954">
        <f t="shared" si="183"/>
        <v>0</v>
      </c>
      <c r="V595" s="968"/>
      <c r="W595" s="954"/>
      <c r="X595" s="952"/>
      <c r="Y595" s="952"/>
      <c r="Z595" s="965"/>
      <c r="AA595" s="964"/>
      <c r="AB595" s="840"/>
      <c r="AC595" s="841"/>
      <c r="AD595" s="842"/>
      <c r="AF595" s="842"/>
      <c r="AJ595" s="763"/>
    </row>
    <row r="596" spans="1:38" ht="6" customHeight="1" x14ac:dyDescent="0.2">
      <c r="A596" s="850">
        <f>A597</f>
        <v>0</v>
      </c>
      <c r="C596" s="1034"/>
      <c r="D596" s="99"/>
      <c r="E596" s="1125"/>
      <c r="F596" s="814"/>
      <c r="G596" s="133"/>
      <c r="H596" s="133"/>
      <c r="I596" s="595"/>
      <c r="J596" s="596"/>
      <c r="K596" s="143"/>
      <c r="L596" s="27"/>
      <c r="M596" s="32"/>
      <c r="N596" s="1348"/>
      <c r="O596" s="1389"/>
      <c r="P596" s="1320"/>
      <c r="Q596" s="1095"/>
      <c r="R596" s="45"/>
      <c r="S596" s="1046"/>
      <c r="T596" s="954"/>
      <c r="U596" s="954"/>
      <c r="V596" s="953"/>
      <c r="W596" s="954"/>
      <c r="X596" s="952"/>
      <c r="Y596" s="952"/>
      <c r="Z596" s="965"/>
      <c r="AA596" s="964"/>
      <c r="AB596" s="840"/>
      <c r="AC596" s="841"/>
      <c r="AD596" s="842"/>
      <c r="AF596" s="842"/>
      <c r="AJ596" s="763"/>
    </row>
    <row r="597" spans="1:38" ht="15.75" customHeight="1" x14ac:dyDescent="0.2">
      <c r="A597" s="850">
        <f>IF(SUM(A598:A600)=0,0,1)</f>
        <v>0</v>
      </c>
      <c r="B597" s="5" t="s">
        <v>54</v>
      </c>
      <c r="C597" s="1034"/>
      <c r="D597" s="99"/>
      <c r="E597" s="1125" t="s">
        <v>2005</v>
      </c>
      <c r="F597" s="812" t="s">
        <v>2032</v>
      </c>
      <c r="G597" s="116"/>
      <c r="H597" s="116"/>
      <c r="I597" s="116"/>
      <c r="K597" s="72"/>
      <c r="L597" s="49"/>
      <c r="M597" s="49"/>
      <c r="N597" s="1348"/>
      <c r="O597" s="1389"/>
      <c r="P597" s="1320"/>
      <c r="Q597" s="1095"/>
      <c r="R597" s="45"/>
      <c r="S597" s="1046"/>
      <c r="T597" s="954"/>
      <c r="U597" s="954"/>
      <c r="V597" s="953"/>
      <c r="W597" s="954"/>
      <c r="X597" s="952"/>
      <c r="Y597" s="952"/>
      <c r="Z597" s="965"/>
      <c r="AA597" s="964"/>
      <c r="AB597" s="840"/>
      <c r="AC597" s="841"/>
      <c r="AD597" s="842"/>
      <c r="AF597" s="842"/>
      <c r="AJ597" s="763"/>
      <c r="AL597" s="4"/>
    </row>
    <row r="598" spans="1:38" ht="15.75" customHeight="1" x14ac:dyDescent="0.2">
      <c r="A598" s="850">
        <f t="shared" ref="A598:A600" si="184">IF(K598=0,0,1)</f>
        <v>0</v>
      </c>
      <c r="B598" s="5" t="s">
        <v>54</v>
      </c>
      <c r="C598" s="1034"/>
      <c r="D598" s="99"/>
      <c r="E598" s="1102" t="str">
        <f>Prijsonderbouwing!B2213</f>
        <v>V4-5-H1</v>
      </c>
      <c r="F598" s="813" t="str">
        <f>Prijsonderbouwing!D2213</f>
        <v>Dakisolatie PIR-panelen dik 80mm Rc 3.50 m².K/W van 0 m² tot 45 m²</v>
      </c>
      <c r="G598" s="117"/>
      <c r="H598" s="117"/>
      <c r="I598" s="132"/>
      <c r="J598" s="122"/>
      <c r="K598" s="134"/>
      <c r="L598" s="27"/>
      <c r="M598" s="32" t="str">
        <f>Prijsonderbouwing!F2213</f>
        <v>m²</v>
      </c>
      <c r="N598" s="1348">
        <f>Prijsonderbouwing!O2213</f>
        <v>101.94750000000001</v>
      </c>
      <c r="O598" s="1389">
        <f>Prijsonderbouwing!X2213</f>
        <v>114.79288500000001</v>
      </c>
      <c r="P598" s="1320">
        <f t="shared" ref="P598:P600" si="185">O598*K598</f>
        <v>0</v>
      </c>
      <c r="Q598" s="1095"/>
      <c r="R598" s="45"/>
      <c r="S598" s="1046"/>
      <c r="T598" s="954"/>
      <c r="U598" s="954">
        <f t="shared" ref="U598:U600" si="186">K598*N598</f>
        <v>0</v>
      </c>
      <c r="V598" s="953"/>
      <c r="W598" s="954"/>
      <c r="X598" s="952"/>
      <c r="Y598" s="952"/>
      <c r="Z598" s="965"/>
      <c r="AA598" s="964"/>
      <c r="AB598" s="840"/>
      <c r="AC598" s="841"/>
      <c r="AD598" s="842"/>
      <c r="AF598" s="842"/>
      <c r="AJ598" s="763"/>
    </row>
    <row r="599" spans="1:38" ht="15.75" customHeight="1" x14ac:dyDescent="0.2">
      <c r="A599" s="850">
        <f t="shared" si="184"/>
        <v>0</v>
      </c>
      <c r="B599" s="5" t="s">
        <v>54</v>
      </c>
      <c r="C599" s="1034"/>
      <c r="D599" s="99"/>
      <c r="E599" s="1138" t="str">
        <f>Prijsonderbouwing!B2223</f>
        <v>V4-5-H2</v>
      </c>
      <c r="F599" s="813" t="str">
        <f>Prijsonderbouwing!D2223</f>
        <v>Dakisolatie PIR-panelen dik 80mm  Rc 3.50 m².K/W van 45 m² tot 120 m²</v>
      </c>
      <c r="G599" s="117"/>
      <c r="H599" s="117"/>
      <c r="I599" s="132"/>
      <c r="J599" s="122"/>
      <c r="K599" s="134"/>
      <c r="L599" s="27"/>
      <c r="M599" s="32" t="str">
        <f>Prijsonderbouwing!F2223</f>
        <v>m²</v>
      </c>
      <c r="N599" s="1348">
        <f>Prijsonderbouwing!O2223</f>
        <v>96.772499999999994</v>
      </c>
      <c r="O599" s="1389">
        <f>Prijsonderbouwing!X2223</f>
        <v>108.965835</v>
      </c>
      <c r="P599" s="1320">
        <f t="shared" si="185"/>
        <v>0</v>
      </c>
      <c r="Q599" s="1095"/>
      <c r="R599" s="45"/>
      <c r="S599" s="1046"/>
      <c r="T599" s="954"/>
      <c r="U599" s="954">
        <f t="shared" si="186"/>
        <v>0</v>
      </c>
      <c r="V599" s="953"/>
      <c r="W599" s="954"/>
      <c r="X599" s="952"/>
      <c r="Y599" s="952"/>
      <c r="Z599" s="965"/>
      <c r="AA599" s="964"/>
      <c r="AB599" s="840"/>
      <c r="AC599" s="841"/>
      <c r="AD599" s="842"/>
      <c r="AF599" s="842"/>
      <c r="AJ599" s="763"/>
    </row>
    <row r="600" spans="1:38" ht="15.75" customHeight="1" x14ac:dyDescent="0.2">
      <c r="A600" s="850">
        <f t="shared" si="184"/>
        <v>0</v>
      </c>
      <c r="B600" s="5" t="s">
        <v>54</v>
      </c>
      <c r="C600" s="1034"/>
      <c r="D600" s="99"/>
      <c r="E600" s="1102" t="str">
        <f>Prijsonderbouwing!B2233</f>
        <v>V4-5-H3</v>
      </c>
      <c r="F600" s="813" t="str">
        <f>Prijsonderbouwing!D2233</f>
        <v>Dakisolatie PIR-panelen dik 80mm  Rc 3.50 m².K/W vanaf 120 m²</v>
      </c>
      <c r="G600" s="117"/>
      <c r="H600" s="117"/>
      <c r="I600" s="132"/>
      <c r="J600" s="122"/>
      <c r="K600" s="134"/>
      <c r="L600" s="27"/>
      <c r="M600" s="32" t="str">
        <f>Prijsonderbouwing!F2233</f>
        <v>m²</v>
      </c>
      <c r="N600" s="1348">
        <f>Prijsonderbouwing!O2233</f>
        <v>91.597499999999997</v>
      </c>
      <c r="O600" s="1389">
        <f>Prijsonderbouwing!X2233</f>
        <v>103.13878499999998</v>
      </c>
      <c r="P600" s="1320">
        <f t="shared" si="185"/>
        <v>0</v>
      </c>
      <c r="Q600" s="1095"/>
      <c r="R600" s="45"/>
      <c r="S600" s="1046"/>
      <c r="T600" s="954"/>
      <c r="U600" s="954">
        <f t="shared" si="186"/>
        <v>0</v>
      </c>
      <c r="V600" s="953"/>
      <c r="W600" s="954"/>
      <c r="X600" s="952"/>
      <c r="Y600" s="952"/>
      <c r="Z600" s="965"/>
      <c r="AA600" s="964"/>
      <c r="AB600" s="840"/>
      <c r="AC600" s="841"/>
      <c r="AD600" s="842"/>
      <c r="AF600" s="842"/>
      <c r="AJ600" s="763"/>
    </row>
    <row r="601" spans="1:38" ht="15.75" customHeight="1" x14ac:dyDescent="0.2">
      <c r="A601" s="850">
        <f t="shared" ref="A601" si="187">IF(K601=0,0,1)</f>
        <v>0</v>
      </c>
      <c r="B601" s="5" t="s">
        <v>54</v>
      </c>
      <c r="C601" s="1034"/>
      <c r="D601" s="99"/>
      <c r="E601" s="1102" t="str">
        <f>Prijsonderbouwing!B2243</f>
        <v>V4-5-H4</v>
      </c>
      <c r="F601" s="813" t="str">
        <f>Prijsonderbouwing!D2243</f>
        <v>╚ PIR-panelen meer-/minderprijs per mm</v>
      </c>
      <c r="G601" s="689" t="str">
        <f>_xlfn.XLOOKUP(I601,Tabellen!$J$72:$J$78,Tabellen!$K$72:$K$78,"controleren")</f>
        <v>90 mm Rc 3.90 m².K/W</v>
      </c>
      <c r="H601" s="434"/>
      <c r="I601" s="697">
        <v>10</v>
      </c>
      <c r="J601" s="122" t="s">
        <v>77</v>
      </c>
      <c r="K601" s="134"/>
      <c r="L601" s="27"/>
      <c r="M601" s="32" t="str">
        <f>Prijsonderbouwing!F2243</f>
        <v>m²</v>
      </c>
      <c r="N601" s="1348">
        <f>Prijsonderbouwing!O2243*I601</f>
        <v>3.6224999999999996</v>
      </c>
      <c r="O601" s="1389">
        <f>Prijsonderbouwing!X2243*I601</f>
        <v>4.0789349999999995</v>
      </c>
      <c r="P601" s="1320">
        <f t="shared" ref="P601" si="188">O601*K601</f>
        <v>0</v>
      </c>
      <c r="Q601" s="1095"/>
      <c r="R601" s="45"/>
      <c r="S601" s="1046"/>
      <c r="T601" s="954"/>
      <c r="U601" s="954">
        <f t="shared" ref="U601" si="189">K601*N601</f>
        <v>0</v>
      </c>
      <c r="V601" s="953"/>
      <c r="W601" s="954"/>
      <c r="X601" s="952"/>
      <c r="Y601" s="952"/>
      <c r="Z601" s="965"/>
      <c r="AA601" s="964"/>
      <c r="AB601" s="840"/>
      <c r="AC601" s="841"/>
      <c r="AD601" s="842"/>
      <c r="AF601" s="842"/>
      <c r="AJ601" s="763"/>
    </row>
    <row r="602" spans="1:38" ht="6" customHeight="1" x14ac:dyDescent="0.2">
      <c r="A602" s="850">
        <f>A608</f>
        <v>0</v>
      </c>
      <c r="C602" s="1034"/>
      <c r="D602" s="99"/>
      <c r="E602" s="1125"/>
      <c r="F602" s="814"/>
      <c r="G602" s="133"/>
      <c r="H602" s="133"/>
      <c r="I602" s="595"/>
      <c r="J602" s="596"/>
      <c r="K602" s="143"/>
      <c r="L602" s="27"/>
      <c r="M602" s="32"/>
      <c r="N602" s="1348"/>
      <c r="O602" s="1389"/>
      <c r="P602" s="1320"/>
      <c r="Q602" s="1095"/>
      <c r="R602" s="45"/>
      <c r="S602" s="1046"/>
      <c r="T602" s="954"/>
      <c r="U602" s="954"/>
      <c r="V602" s="953"/>
      <c r="W602" s="954"/>
      <c r="X602" s="952"/>
      <c r="Y602" s="952"/>
      <c r="Z602" s="965"/>
      <c r="AA602" s="964"/>
      <c r="AB602" s="840"/>
      <c r="AC602" s="841"/>
      <c r="AD602" s="842"/>
      <c r="AF602" s="842"/>
      <c r="AJ602" s="763"/>
    </row>
    <row r="603" spans="1:38" ht="15.75" customHeight="1" x14ac:dyDescent="0.2">
      <c r="A603" s="850">
        <f>IF(SUM(A604:A606)=0,0,1)</f>
        <v>0</v>
      </c>
      <c r="B603" s="5" t="s">
        <v>54</v>
      </c>
      <c r="C603" s="1034"/>
      <c r="D603" s="99"/>
      <c r="E603" s="1125" t="s">
        <v>2006</v>
      </c>
      <c r="F603" s="812" t="s">
        <v>2042</v>
      </c>
      <c r="G603" s="116"/>
      <c r="H603" s="116"/>
      <c r="I603" s="116"/>
      <c r="J603" s="791"/>
      <c r="K603" s="49"/>
      <c r="L603" s="49"/>
      <c r="M603" s="49"/>
      <c r="N603" s="1348"/>
      <c r="O603" s="1389"/>
      <c r="P603" s="1320"/>
      <c r="Q603" s="1095"/>
      <c r="R603" s="45"/>
      <c r="S603" s="1046"/>
      <c r="T603" s="954"/>
      <c r="U603" s="954"/>
      <c r="V603" s="953"/>
      <c r="W603" s="954"/>
      <c r="X603" s="952"/>
      <c r="Y603" s="952"/>
      <c r="Z603" s="965"/>
      <c r="AA603" s="964"/>
      <c r="AB603" s="840"/>
      <c r="AC603" s="841"/>
      <c r="AD603" s="842"/>
      <c r="AF603" s="842"/>
      <c r="AJ603" s="763"/>
      <c r="AL603" s="4"/>
    </row>
    <row r="604" spans="1:38" ht="15.75" customHeight="1" x14ac:dyDescent="0.2">
      <c r="A604" s="850">
        <f t="shared" ref="A604:A606" si="190">IF(K604=0,0,1)</f>
        <v>0</v>
      </c>
      <c r="B604" s="5" t="s">
        <v>54</v>
      </c>
      <c r="C604" s="1034"/>
      <c r="D604" s="99"/>
      <c r="E604" s="1102" t="str">
        <f>Prijsonderbouwing!B2248</f>
        <v>V4-5-I1</v>
      </c>
      <c r="F604" s="813" t="str">
        <f>Prijsonderbouwing!D2248</f>
        <v>Dakisolatie isolatiefolie vanaf Rc 3.50 m².K/W van 0 m² tot 45 m²</v>
      </c>
      <c r="G604" s="117"/>
      <c r="H604" s="117"/>
      <c r="I604" s="132"/>
      <c r="J604" s="122"/>
      <c r="K604" s="134"/>
      <c r="L604" s="27"/>
      <c r="M604" s="32" t="str">
        <f>Prijsonderbouwing!F2248</f>
        <v>m²</v>
      </c>
      <c r="N604" s="1348">
        <f>Prijsonderbouwing!O2248</f>
        <v>120</v>
      </c>
      <c r="O604" s="1389">
        <f>Prijsonderbouwing!X2248</f>
        <v>135.12</v>
      </c>
      <c r="P604" s="1320">
        <f t="shared" ref="P604:P606" si="191">O604*K604</f>
        <v>0</v>
      </c>
      <c r="Q604" s="1095"/>
      <c r="R604" s="45"/>
      <c r="S604" s="1046"/>
      <c r="T604" s="954"/>
      <c r="U604" s="954">
        <f t="shared" ref="U604:U606" si="192">K604*N604</f>
        <v>0</v>
      </c>
      <c r="V604" s="953"/>
      <c r="W604" s="954"/>
      <c r="X604" s="952"/>
      <c r="Y604" s="952"/>
      <c r="Z604" s="965"/>
      <c r="AA604" s="964"/>
      <c r="AB604" s="840"/>
      <c r="AC604" s="841"/>
      <c r="AD604" s="842"/>
      <c r="AF604" s="842"/>
      <c r="AJ604" s="763"/>
    </row>
    <row r="605" spans="1:38" ht="15.75" customHeight="1" x14ac:dyDescent="0.2">
      <c r="A605" s="850">
        <f t="shared" si="190"/>
        <v>0</v>
      </c>
      <c r="B605" s="5" t="s">
        <v>54</v>
      </c>
      <c r="C605" s="1034"/>
      <c r="D605" s="99"/>
      <c r="E605" s="1102" t="str">
        <f>Prijsonderbouwing!B2253</f>
        <v>V4-5-I2</v>
      </c>
      <c r="F605" s="813" t="str">
        <f>Prijsonderbouwing!D2253</f>
        <v xml:space="preserve">Dakisolatie isolatiefolie vanaf Rc 3.50 m².K/W vanaf 45 m² tot </v>
      </c>
      <c r="G605" s="117"/>
      <c r="H605" s="117"/>
      <c r="I605" s="132"/>
      <c r="J605" s="122"/>
      <c r="K605" s="134"/>
      <c r="L605" s="27"/>
      <c r="M605" s="32" t="str">
        <f>Prijsonderbouwing!F2253</f>
        <v>m²</v>
      </c>
      <c r="N605" s="1348">
        <f>Prijsonderbouwing!O2253</f>
        <v>118</v>
      </c>
      <c r="O605" s="1389">
        <f>Prijsonderbouwing!X2253</f>
        <v>132.86799999999999</v>
      </c>
      <c r="P605" s="1320">
        <f t="shared" si="191"/>
        <v>0</v>
      </c>
      <c r="Q605" s="1095"/>
      <c r="R605" s="45"/>
      <c r="S605" s="1046"/>
      <c r="T605" s="954"/>
      <c r="U605" s="954">
        <f t="shared" si="192"/>
        <v>0</v>
      </c>
      <c r="V605" s="953"/>
      <c r="W605" s="954"/>
      <c r="X605" s="952"/>
      <c r="Y605" s="952"/>
      <c r="Z605" s="965"/>
      <c r="AA605" s="964"/>
      <c r="AB605" s="840"/>
      <c r="AC605" s="841"/>
      <c r="AD605" s="842"/>
      <c r="AF605" s="842"/>
      <c r="AJ605" s="763"/>
    </row>
    <row r="606" spans="1:38" ht="15.75" customHeight="1" x14ac:dyDescent="0.2">
      <c r="A606" s="850">
        <f t="shared" si="190"/>
        <v>0</v>
      </c>
      <c r="B606" s="5" t="s">
        <v>54</v>
      </c>
      <c r="C606" s="1034"/>
      <c r="D606" s="99"/>
      <c r="E606" s="1102" t="str">
        <f>Prijsonderbouwing!B2258</f>
        <v>V4-5-I3</v>
      </c>
      <c r="F606" s="813" t="str">
        <f>Prijsonderbouwing!D2258</f>
        <v xml:space="preserve">Toeslag dakisolatie isolatiefolie uitvoeren in biobased </v>
      </c>
      <c r="G606" s="117"/>
      <c r="H606" s="117"/>
      <c r="I606" s="132"/>
      <c r="J606" s="122"/>
      <c r="K606" s="134"/>
      <c r="L606" s="27"/>
      <c r="M606" s="32" t="str">
        <f>Prijsonderbouwing!F2258</f>
        <v>m²</v>
      </c>
      <c r="N606" s="1348">
        <f>Prijsonderbouwing!O2258</f>
        <v>18.37125</v>
      </c>
      <c r="O606" s="1389">
        <f>Prijsonderbouwing!X2258</f>
        <v>20.686027500000002</v>
      </c>
      <c r="P606" s="1320">
        <f t="shared" si="191"/>
        <v>0</v>
      </c>
      <c r="Q606" s="1095"/>
      <c r="R606" s="45"/>
      <c r="S606" s="1046"/>
      <c r="T606" s="954"/>
      <c r="U606" s="954">
        <f t="shared" si="192"/>
        <v>0</v>
      </c>
      <c r="V606" s="953"/>
      <c r="W606" s="954"/>
      <c r="X606" s="952"/>
      <c r="Y606" s="952"/>
      <c r="Z606" s="965"/>
      <c r="AA606" s="964"/>
      <c r="AB606" s="840"/>
      <c r="AC606" s="841"/>
      <c r="AD606" s="842"/>
      <c r="AF606" s="842"/>
      <c r="AJ606" s="763"/>
    </row>
    <row r="607" spans="1:38" ht="6" customHeight="1" x14ac:dyDescent="0.2">
      <c r="A607" s="850">
        <f>A608</f>
        <v>0</v>
      </c>
      <c r="C607" s="1034"/>
      <c r="D607" s="99"/>
      <c r="E607" s="1125"/>
      <c r="F607" s="814"/>
      <c r="G607" s="133"/>
      <c r="H607" s="133"/>
      <c r="I607" s="595"/>
      <c r="J607" s="596"/>
      <c r="K607" s="143"/>
      <c r="L607" s="27"/>
      <c r="M607" s="32"/>
      <c r="N607" s="1348"/>
      <c r="O607" s="1389"/>
      <c r="P607" s="1320"/>
      <c r="Q607" s="1095"/>
      <c r="R607" s="45"/>
      <c r="S607" s="1046"/>
      <c r="T607" s="954"/>
      <c r="U607" s="954"/>
      <c r="V607" s="953"/>
      <c r="W607" s="954"/>
      <c r="X607" s="952"/>
      <c r="Y607" s="952"/>
      <c r="Z607" s="965"/>
      <c r="AA607" s="964"/>
      <c r="AB607" s="840"/>
      <c r="AC607" s="841"/>
      <c r="AD607" s="842"/>
      <c r="AF607" s="842"/>
      <c r="AJ607" s="763"/>
    </row>
    <row r="608" spans="1:38" ht="15.75" customHeight="1" x14ac:dyDescent="0.2">
      <c r="A608" s="850">
        <f>IF(SUM(A609:A609)=0,0,1)</f>
        <v>0</v>
      </c>
      <c r="B608" s="5" t="s">
        <v>54</v>
      </c>
      <c r="C608" s="1034"/>
      <c r="D608" s="99"/>
      <c r="E608" s="1125" t="s">
        <v>1988</v>
      </c>
      <c r="F608" s="812" t="str">
        <f>F609</f>
        <v>Minderpijs V4-5- A, B, D, E, F, G. uitvoeren zonder gipsbeplating en regelwerk.</v>
      </c>
      <c r="G608" s="116"/>
      <c r="H608" s="116"/>
      <c r="I608" s="116"/>
      <c r="J608" s="172"/>
      <c r="K608" s="72"/>
      <c r="L608" s="49"/>
      <c r="M608" s="49"/>
      <c r="N608" s="1348"/>
      <c r="O608" s="1389"/>
      <c r="P608" s="1320"/>
      <c r="Q608" s="1095"/>
      <c r="R608" s="45"/>
      <c r="S608" s="1046"/>
      <c r="T608" s="954"/>
      <c r="U608" s="954"/>
      <c r="V608" s="953"/>
      <c r="W608" s="954"/>
      <c r="X608" s="952"/>
      <c r="Y608" s="952"/>
      <c r="Z608" s="965"/>
      <c r="AA608" s="964"/>
      <c r="AB608" s="840"/>
      <c r="AC608" s="841"/>
      <c r="AD608" s="842"/>
      <c r="AF608" s="842"/>
      <c r="AJ608" s="763"/>
      <c r="AL608" s="4"/>
    </row>
    <row r="609" spans="1:36" ht="15.75" customHeight="1" x14ac:dyDescent="0.2">
      <c r="A609" s="850">
        <f t="shared" ref="A609" si="193">IF(K609=0,0,1)</f>
        <v>0</v>
      </c>
      <c r="B609" s="5" t="s">
        <v>54</v>
      </c>
      <c r="C609" s="1034"/>
      <c r="D609" s="99"/>
      <c r="E609" s="1102" t="str">
        <f>Prijsonderbouwing!B2263</f>
        <v>V4-5-J1</v>
      </c>
      <c r="F609" s="813" t="str">
        <f>Prijsonderbouwing!D2263</f>
        <v>Minderpijs V4-5- A, B, D, E, F, G. uitvoeren zonder gipsbeplating en regelwerk.</v>
      </c>
      <c r="G609" s="117"/>
      <c r="H609" s="117"/>
      <c r="I609" s="132"/>
      <c r="J609" s="122"/>
      <c r="K609" s="134"/>
      <c r="L609" s="27"/>
      <c r="M609" s="32" t="str">
        <f>Prijsonderbouwing!F2263</f>
        <v>m²</v>
      </c>
      <c r="N609" s="1348">
        <f>Prijsonderbouwing!O2263</f>
        <v>-52.888499999999993</v>
      </c>
      <c r="O609" s="1389">
        <f>Prijsonderbouwing!X2263</f>
        <v>-59.552450999999991</v>
      </c>
      <c r="P609" s="1320">
        <f t="shared" ref="P609" si="194">O609*K609</f>
        <v>0</v>
      </c>
      <c r="Q609" s="1095"/>
      <c r="R609" s="45"/>
      <c r="S609" s="1046"/>
      <c r="T609" s="954"/>
      <c r="U609" s="954">
        <f t="shared" ref="U609" si="195">K609*N609</f>
        <v>0</v>
      </c>
      <c r="V609" s="968"/>
      <c r="W609" s="954"/>
      <c r="X609" s="952"/>
      <c r="Y609" s="952"/>
      <c r="Z609" s="965"/>
      <c r="AA609" s="964"/>
      <c r="AB609" s="840"/>
      <c r="AC609" s="841"/>
      <c r="AD609" s="842"/>
      <c r="AF609" s="842"/>
      <c r="AJ609" s="763"/>
    </row>
    <row r="610" spans="1:36" ht="6" customHeight="1" x14ac:dyDescent="0.2">
      <c r="A610" s="850">
        <f>A611</f>
        <v>0</v>
      </c>
      <c r="C610" s="1034"/>
      <c r="D610" s="99"/>
      <c r="E610" s="1125"/>
      <c r="F610" s="814"/>
      <c r="G610" s="133"/>
      <c r="H610" s="133"/>
      <c r="I610" s="595"/>
      <c r="J610" s="596"/>
      <c r="K610" s="143"/>
      <c r="L610" s="27"/>
      <c r="M610" s="32"/>
      <c r="N610" s="1348"/>
      <c r="O610" s="1389"/>
      <c r="P610" s="1320"/>
      <c r="Q610" s="1095"/>
      <c r="R610" s="45"/>
      <c r="S610" s="1046"/>
      <c r="T610" s="954"/>
      <c r="U610" s="1255"/>
      <c r="V610" s="953"/>
      <c r="Y610" s="952"/>
      <c r="Z610" s="965"/>
      <c r="AA610" s="964"/>
      <c r="AB610" s="840"/>
      <c r="AC610" s="841"/>
      <c r="AD610" s="842"/>
      <c r="AF610" s="842"/>
      <c r="AJ610" s="763"/>
    </row>
    <row r="611" spans="1:36" ht="15.75" customHeight="1" x14ac:dyDescent="0.2">
      <c r="A611" s="850">
        <f>IF(SUM(A612:A622)=0,0,1)</f>
        <v>0</v>
      </c>
      <c r="B611" s="5" t="s">
        <v>54</v>
      </c>
      <c r="C611" s="1034"/>
      <c r="D611" s="99"/>
      <c r="E611" s="1125" t="s">
        <v>1989</v>
      </c>
      <c r="F611" s="812" t="str">
        <f>Prijsonderbouwing!D2269</f>
        <v>Bijkomende kosten</v>
      </c>
      <c r="G611" s="116"/>
      <c r="H611" s="116"/>
      <c r="I611" s="116"/>
      <c r="J611" s="172"/>
      <c r="K611" s="143"/>
      <c r="L611" s="27"/>
      <c r="M611" s="32"/>
      <c r="N611" s="1348"/>
      <c r="O611" s="1389"/>
      <c r="P611" s="1320"/>
      <c r="Q611" s="1095"/>
      <c r="R611" s="45"/>
      <c r="S611" s="1046"/>
      <c r="T611" s="954"/>
      <c r="U611" s="1255"/>
      <c r="V611" s="953"/>
      <c r="Y611" s="952"/>
      <c r="Z611" s="965"/>
      <c r="AA611" s="964"/>
      <c r="AB611" s="840"/>
      <c r="AC611" s="841"/>
      <c r="AD611" s="842"/>
      <c r="AF611" s="842"/>
      <c r="AJ611" s="763"/>
    </row>
    <row r="612" spans="1:36" ht="15.75" customHeight="1" x14ac:dyDescent="0.2">
      <c r="A612" s="850">
        <f t="shared" ref="A612:A616" si="196">IF(K612=0,0,1)</f>
        <v>0</v>
      </c>
      <c r="B612" s="5" t="s">
        <v>54</v>
      </c>
      <c r="C612" s="1034"/>
      <c r="D612" s="99"/>
      <c r="E612" s="1102" t="str">
        <f>Prijsonderbouwing!B2272</f>
        <v>V4-5-X1</v>
      </c>
      <c r="F612" s="813" t="str">
        <f>Prijsonderbouwing!D2272</f>
        <v>Minimum Tarief (van toepassing indien totaal spuit en of inblaas isoleren lager is dan € 750)</v>
      </c>
      <c r="G612" s="117"/>
      <c r="H612" s="117"/>
      <c r="I612" s="132"/>
      <c r="J612" s="122"/>
      <c r="K612" s="134"/>
      <c r="L612" s="27"/>
      <c r="M612" s="32" t="str">
        <f>Prijsonderbouwing!F2272</f>
        <v>won</v>
      </c>
      <c r="N612" s="1348">
        <f>Prijsonderbouwing!O2272</f>
        <v>776.24999999999989</v>
      </c>
      <c r="O612" s="1389">
        <f>Prijsonderbouwing!X2272</f>
        <v>874.05749999999989</v>
      </c>
      <c r="P612" s="1320">
        <f t="shared" ref="P612:P622" si="197">O612*K612</f>
        <v>0</v>
      </c>
      <c r="Q612" s="1095"/>
      <c r="R612" s="45"/>
      <c r="S612" s="1046"/>
      <c r="T612" s="954"/>
      <c r="U612" s="954">
        <f t="shared" ref="U612:U622" si="198">K612*N612</f>
        <v>0</v>
      </c>
      <c r="V612" s="973"/>
      <c r="W612" s="954"/>
      <c r="X612" s="952"/>
      <c r="Y612" s="972"/>
      <c r="Z612" s="965"/>
      <c r="AA612" s="964"/>
      <c r="AB612" s="840"/>
      <c r="AC612" s="841"/>
      <c r="AD612" s="842"/>
      <c r="AF612" s="842"/>
      <c r="AJ612" s="763"/>
    </row>
    <row r="613" spans="1:36" ht="15.75" customHeight="1" x14ac:dyDescent="0.2">
      <c r="A613" s="850">
        <f t="shared" si="196"/>
        <v>0</v>
      </c>
      <c r="B613" s="5" t="s">
        <v>54</v>
      </c>
      <c r="C613" s="1034"/>
      <c r="D613" s="99"/>
      <c r="E613" s="1102" t="str">
        <f>Prijsonderbouwing!B2274</f>
        <v>V4-5-X2</v>
      </c>
      <c r="F613" s="813" t="str">
        <f>Prijsonderbouwing!D2274</f>
        <v>Minimum Tarief timmerwerkzaamheden</v>
      </c>
      <c r="G613" s="117"/>
      <c r="H613" s="117"/>
      <c r="I613" s="132"/>
      <c r="J613" s="122"/>
      <c r="K613" s="134"/>
      <c r="L613" s="27"/>
      <c r="M613" s="32" t="str">
        <f>Prijsonderbouwing!F2274</f>
        <v>won</v>
      </c>
      <c r="N613" s="1348">
        <f>Prijsonderbouwing!O2274</f>
        <v>362.25</v>
      </c>
      <c r="O613" s="1389">
        <f>Prijsonderbouwing!X2274</f>
        <v>407.89350000000002</v>
      </c>
      <c r="P613" s="1320">
        <f t="shared" si="197"/>
        <v>0</v>
      </c>
      <c r="Q613" s="1095"/>
      <c r="R613" s="45"/>
      <c r="S613" s="1046"/>
      <c r="T613" s="954"/>
      <c r="U613" s="954">
        <f t="shared" si="198"/>
        <v>0</v>
      </c>
      <c r="V613" s="973"/>
      <c r="W613" s="954"/>
      <c r="X613" s="952"/>
      <c r="Y613" s="952"/>
      <c r="Z613" s="965"/>
      <c r="AA613" s="964"/>
      <c r="AB613" s="840"/>
      <c r="AC613" s="841"/>
      <c r="AD613" s="842"/>
      <c r="AF613" s="842"/>
      <c r="AJ613" s="763"/>
    </row>
    <row r="614" spans="1:36" ht="15.75" customHeight="1" x14ac:dyDescent="0.2">
      <c r="A614" s="850">
        <f t="shared" si="196"/>
        <v>0</v>
      </c>
      <c r="B614" s="5" t="s">
        <v>54</v>
      </c>
      <c r="C614" s="1034"/>
      <c r="D614" s="99"/>
      <c r="E614" s="1102" t="str">
        <f>Prijsonderbouwing!B2276</f>
        <v>V4-5-X3</v>
      </c>
      <c r="F614" s="813" t="str">
        <f>Prijsonderbouwing!D2276</f>
        <v>Opname voor begin werkzaamheden</v>
      </c>
      <c r="G614" s="117"/>
      <c r="H614" s="117"/>
      <c r="I614" s="132"/>
      <c r="J614" s="122"/>
      <c r="K614" s="134"/>
      <c r="L614" s="27"/>
      <c r="M614" s="32" t="str">
        <f>Prijsonderbouwing!F2276</f>
        <v>won</v>
      </c>
      <c r="N614" s="1348">
        <f>Prijsonderbouwing!O2276</f>
        <v>77.625</v>
      </c>
      <c r="O614" s="1389">
        <f>Prijsonderbouwing!X2276</f>
        <v>87.405749999999998</v>
      </c>
      <c r="P614" s="1320">
        <f t="shared" si="197"/>
        <v>0</v>
      </c>
      <c r="Q614" s="1095"/>
      <c r="R614" s="45"/>
      <c r="S614" s="1046"/>
      <c r="T614" s="954"/>
      <c r="U614" s="954">
        <f t="shared" si="198"/>
        <v>0</v>
      </c>
      <c r="V614" s="973"/>
      <c r="W614" s="954"/>
      <c r="X614" s="952"/>
      <c r="Y614" s="952"/>
      <c r="Z614" s="965"/>
      <c r="AA614" s="964"/>
      <c r="AB614" s="840"/>
      <c r="AC614" s="841"/>
      <c r="AD614" s="842"/>
      <c r="AF614" s="842"/>
      <c r="AJ614" s="763"/>
    </row>
    <row r="615" spans="1:36" ht="15.75" customHeight="1" x14ac:dyDescent="0.2">
      <c r="A615" s="850">
        <f t="shared" si="196"/>
        <v>0</v>
      </c>
      <c r="B615" s="5" t="s">
        <v>54</v>
      </c>
      <c r="C615" s="1034"/>
      <c r="D615" s="99"/>
      <c r="E615" s="1102" t="str">
        <f>Prijsonderbouwing!B2278</f>
        <v>V4-5-X4</v>
      </c>
      <c r="F615" s="813" t="str">
        <f>Prijsonderbouwing!D2278</f>
        <v>Demonteren/slopen/afvoeren bestaande betimmering</v>
      </c>
      <c r="G615" s="132"/>
      <c r="H615" s="132"/>
      <c r="I615" s="132"/>
      <c r="J615" s="122"/>
      <c r="K615" s="134"/>
      <c r="L615" s="27"/>
      <c r="M615" s="32" t="str">
        <f>Prijsonderbouwing!F2278</f>
        <v>m²</v>
      </c>
      <c r="N615" s="1348">
        <f>Prijsonderbouwing!O2278</f>
        <v>30.687750000000001</v>
      </c>
      <c r="O615" s="1389">
        <f>Prijsonderbouwing!X2278</f>
        <v>34.554406499999999</v>
      </c>
      <c r="P615" s="1320">
        <f t="shared" si="197"/>
        <v>0</v>
      </c>
      <c r="Q615" s="1095"/>
      <c r="R615" s="45"/>
      <c r="S615" s="1046"/>
      <c r="T615" s="954"/>
      <c r="U615" s="954">
        <f t="shared" si="198"/>
        <v>0</v>
      </c>
      <c r="V615" s="973"/>
      <c r="W615" s="954"/>
      <c r="X615" s="952"/>
      <c r="Y615" s="952"/>
      <c r="Z615" s="965"/>
      <c r="AA615" s="964"/>
      <c r="AB615" s="840"/>
      <c r="AC615" s="841"/>
      <c r="AD615" s="842"/>
      <c r="AF615" s="842"/>
      <c r="AJ615" s="763"/>
    </row>
    <row r="616" spans="1:36" ht="15.75" customHeight="1" x14ac:dyDescent="0.2">
      <c r="A616" s="850">
        <f t="shared" si="196"/>
        <v>0</v>
      </c>
      <c r="B616" s="5" t="s">
        <v>54</v>
      </c>
      <c r="C616" s="1034"/>
      <c r="D616" s="99"/>
      <c r="E616" s="1102" t="str">
        <f>Prijsonderbouwing!B2280</f>
        <v>V4-5-X5</v>
      </c>
      <c r="F616" s="813" t="str">
        <f>Prijsonderbouwing!D2280</f>
        <v>Uitvlakken bestaande constructie</v>
      </c>
      <c r="G616" s="117"/>
      <c r="H616" s="117"/>
      <c r="I616" s="132"/>
      <c r="J616" s="122"/>
      <c r="K616" s="134"/>
      <c r="L616" s="27"/>
      <c r="M616" s="32" t="str">
        <f>Prijsonderbouwing!F2280</f>
        <v>m²</v>
      </c>
      <c r="N616" s="1348">
        <f>Prijsonderbouwing!O2280</f>
        <v>17.563949999999998</v>
      </c>
      <c r="O616" s="1389">
        <f>Prijsonderbouwing!X2280</f>
        <v>19.777007699999999</v>
      </c>
      <c r="P616" s="1320">
        <f t="shared" si="197"/>
        <v>0</v>
      </c>
      <c r="Q616" s="1095"/>
      <c r="R616" s="45"/>
      <c r="S616" s="1046"/>
      <c r="T616" s="954"/>
      <c r="U616" s="954">
        <f t="shared" si="198"/>
        <v>0</v>
      </c>
      <c r="V616" s="973"/>
      <c r="W616" s="954"/>
      <c r="X616" s="952"/>
      <c r="Y616" s="952"/>
      <c r="Z616" s="965"/>
      <c r="AA616" s="964"/>
      <c r="AB616" s="840"/>
      <c r="AC616" s="841"/>
      <c r="AD616" s="842"/>
      <c r="AF616" s="842"/>
      <c r="AJ616" s="763"/>
    </row>
    <row r="617" spans="1:36" ht="15.75" customHeight="1" x14ac:dyDescent="0.2">
      <c r="A617" s="850">
        <f>IF(K617=0,0,1)</f>
        <v>0</v>
      </c>
      <c r="B617" s="5" t="s">
        <v>54</v>
      </c>
      <c r="C617" s="1034"/>
      <c r="D617" s="99"/>
      <c r="E617" s="1102" t="str">
        <f>Prijsonderbouwing!B2282</f>
        <v>V4-5-X6</v>
      </c>
      <c r="F617" s="813" t="str">
        <f>Prijsonderbouwing!D2282</f>
        <v>Opdikken balklaag i.v.m. dikkere isolatieplaat</v>
      </c>
      <c r="G617" s="117"/>
      <c r="H617" s="117"/>
      <c r="I617" s="132"/>
      <c r="J617" s="122"/>
      <c r="K617" s="134"/>
      <c r="L617" s="27"/>
      <c r="M617" s="32" t="str">
        <f>Prijsonderbouwing!F2282</f>
        <v>m²</v>
      </c>
      <c r="N617" s="1348">
        <f>Prijsonderbouwing!O2282</f>
        <v>5.1749999999999998</v>
      </c>
      <c r="O617" s="1389">
        <f>Prijsonderbouwing!X2282</f>
        <v>5.8270499999999998</v>
      </c>
      <c r="P617" s="1320">
        <f t="shared" si="197"/>
        <v>0</v>
      </c>
      <c r="Q617" s="1095"/>
      <c r="R617" s="45"/>
      <c r="S617" s="1046"/>
      <c r="T617" s="954"/>
      <c r="U617" s="954">
        <f t="shared" si="198"/>
        <v>0</v>
      </c>
      <c r="V617" s="973"/>
      <c r="W617" s="954"/>
      <c r="X617" s="952"/>
      <c r="Y617" s="952"/>
      <c r="Z617" s="965"/>
      <c r="AA617" s="964"/>
      <c r="AB617" s="840"/>
      <c r="AC617" s="841"/>
      <c r="AD617" s="842"/>
      <c r="AF617" s="842"/>
      <c r="AJ617" s="763"/>
    </row>
    <row r="618" spans="1:36" ht="15.75" customHeight="1" x14ac:dyDescent="0.2">
      <c r="A618" s="850">
        <f t="shared" ref="A618:A622" si="199">IF(K618=0,0,1)</f>
        <v>0</v>
      </c>
      <c r="C618" s="1034"/>
      <c r="D618" s="99"/>
      <c r="E618" s="1102" t="str">
        <f>Prijsonderbouwing!B2284</f>
        <v>V4-5-X7</v>
      </c>
      <c r="F618" s="813" t="str">
        <f>Prijsonderbouwing!D2284</f>
        <v>Isolatie rondom dakopeningen</v>
      </c>
      <c r="G618" s="117"/>
      <c r="H618" s="117"/>
      <c r="I618" s="132"/>
      <c r="J618" s="122"/>
      <c r="K618" s="134"/>
      <c r="L618" s="27"/>
      <c r="M618" s="32" t="str">
        <f>Prijsonderbouwing!F2284</f>
        <v>won</v>
      </c>
      <c r="N618" s="1348">
        <f>Prijsonderbouwing!O2284</f>
        <v>129.375</v>
      </c>
      <c r="O618" s="1389">
        <f>Prijsonderbouwing!X2284</f>
        <v>145.67625000000001</v>
      </c>
      <c r="P618" s="1320">
        <f t="shared" si="197"/>
        <v>0</v>
      </c>
      <c r="Q618" s="1095"/>
      <c r="R618" s="45"/>
      <c r="S618" s="1046"/>
      <c r="T618" s="954"/>
      <c r="U618" s="954">
        <f t="shared" si="198"/>
        <v>0</v>
      </c>
      <c r="V618" s="973"/>
      <c r="W618" s="954"/>
      <c r="X618" s="952"/>
      <c r="Y618" s="952"/>
      <c r="Z618" s="965"/>
      <c r="AA618" s="964"/>
      <c r="AB618" s="840"/>
      <c r="AC618" s="841"/>
      <c r="AD618" s="842"/>
      <c r="AF618" s="842"/>
      <c r="AJ618" s="763"/>
    </row>
    <row r="619" spans="1:36" ht="15.75" customHeight="1" x14ac:dyDescent="0.2">
      <c r="A619" s="850">
        <f t="shared" si="199"/>
        <v>0</v>
      </c>
      <c r="C619" s="1034"/>
      <c r="D619" s="99"/>
      <c r="E619" s="1102" t="str">
        <f>Prijsonderbouwing!B2286</f>
        <v>V4-5-X8</v>
      </c>
      <c r="F619" s="813" t="str">
        <f>Prijsonderbouwing!D2286</f>
        <v>Steigerwerk (rolsteiger. steiger in trap. etc.)</v>
      </c>
      <c r="G619" s="117"/>
      <c r="H619" s="117"/>
      <c r="I619" s="132"/>
      <c r="J619" s="122"/>
      <c r="K619" s="134"/>
      <c r="L619" s="27"/>
      <c r="M619" s="32" t="str">
        <f>Prijsonderbouwing!F2286</f>
        <v>won</v>
      </c>
      <c r="N619" s="1348">
        <f>Prijsonderbouwing!O2286</f>
        <v>310.5</v>
      </c>
      <c r="O619" s="1389">
        <f>Prijsonderbouwing!X2286</f>
        <v>349.62299999999999</v>
      </c>
      <c r="P619" s="1320">
        <f t="shared" si="197"/>
        <v>0</v>
      </c>
      <c r="Q619" s="1095"/>
      <c r="R619" s="45"/>
      <c r="S619" s="1046"/>
      <c r="T619" s="954"/>
      <c r="U619" s="1255">
        <f t="shared" si="198"/>
        <v>0</v>
      </c>
      <c r="V619" s="973"/>
      <c r="Y619" s="952"/>
      <c r="Z619" s="965"/>
      <c r="AA619" s="964"/>
      <c r="AB619" s="840"/>
      <c r="AC619" s="841"/>
      <c r="AD619" s="842"/>
      <c r="AF619" s="842"/>
      <c r="AJ619" s="763"/>
    </row>
    <row r="620" spans="1:36" ht="15.75" customHeight="1" x14ac:dyDescent="0.2">
      <c r="A620" s="850">
        <f t="shared" si="199"/>
        <v>0</v>
      </c>
      <c r="C620" s="1034"/>
      <c r="D620" s="99"/>
      <c r="E620" s="1102" t="str">
        <f>Prijsonderbouwing!B2288</f>
        <v>V4-5-X9</v>
      </c>
      <c r="F620" s="813" t="str">
        <f>Prijsonderbouwing!D2288</f>
        <v>Stroom verleggen per aansluitpunt</v>
      </c>
      <c r="G620" s="117"/>
      <c r="H620" s="117"/>
      <c r="I620" s="132"/>
      <c r="J620" s="122"/>
      <c r="K620" s="134"/>
      <c r="L620" s="27"/>
      <c r="M620" s="32" t="str">
        <f>Prijsonderbouwing!F2288</f>
        <v>st</v>
      </c>
      <c r="N620" s="1348">
        <f>Prijsonderbouwing!O2288</f>
        <v>77.625</v>
      </c>
      <c r="O620" s="1389">
        <f>Prijsonderbouwing!X2288</f>
        <v>87.405749999999998</v>
      </c>
      <c r="P620" s="1320">
        <f t="shared" si="197"/>
        <v>0</v>
      </c>
      <c r="Q620" s="1095"/>
      <c r="R620" s="45"/>
      <c r="S620" s="1046"/>
      <c r="T620" s="954"/>
      <c r="U620" s="1255">
        <f t="shared" si="198"/>
        <v>0</v>
      </c>
      <c r="V620" s="973"/>
      <c r="Y620" s="952"/>
      <c r="Z620" s="965"/>
      <c r="AA620" s="964"/>
      <c r="AB620" s="840"/>
      <c r="AC620" s="841"/>
      <c r="AD620" s="842"/>
      <c r="AF620" s="842"/>
      <c r="AJ620" s="763"/>
    </row>
    <row r="621" spans="1:36" ht="15.75" customHeight="1" x14ac:dyDescent="0.2">
      <c r="A621" s="850">
        <f t="shared" si="199"/>
        <v>0</v>
      </c>
      <c r="C621" s="1034"/>
      <c r="D621" s="99"/>
      <c r="E621" s="1102" t="str">
        <f>Prijsonderbouwing!B2290</f>
        <v>V4-5-X10</v>
      </c>
      <c r="F621" s="813" t="str">
        <f>Prijsonderbouwing!D2290</f>
        <v>Beschermen interieur met bijv. stucloper</v>
      </c>
      <c r="G621" s="117"/>
      <c r="H621" s="117"/>
      <c r="I621" s="132"/>
      <c r="J621" s="122"/>
      <c r="K621" s="134"/>
      <c r="L621" s="27"/>
      <c r="M621" s="32" t="str">
        <f>Prijsonderbouwing!F2290</f>
        <v>won</v>
      </c>
      <c r="N621" s="1348">
        <f>Prijsonderbouwing!O2290</f>
        <v>129.375</v>
      </c>
      <c r="O621" s="1389">
        <f>Prijsonderbouwing!X2290</f>
        <v>145.67625000000001</v>
      </c>
      <c r="P621" s="1320">
        <f t="shared" si="197"/>
        <v>0</v>
      </c>
      <c r="Q621" s="1095"/>
      <c r="R621" s="45"/>
      <c r="S621" s="1046"/>
      <c r="T621" s="954"/>
      <c r="U621" s="954">
        <f t="shared" si="198"/>
        <v>0</v>
      </c>
      <c r="V621" s="973"/>
      <c r="W621" s="954"/>
      <c r="X621" s="952"/>
      <c r="Y621" s="952"/>
      <c r="Z621" s="965"/>
      <c r="AA621" s="964"/>
      <c r="AB621" s="840"/>
      <c r="AC621" s="841"/>
      <c r="AD621" s="842"/>
      <c r="AF621" s="842"/>
      <c r="AJ621" s="763"/>
    </row>
    <row r="622" spans="1:36" ht="15.75" customHeight="1" x14ac:dyDescent="0.2">
      <c r="A622" s="850">
        <f t="shared" si="199"/>
        <v>0</v>
      </c>
      <c r="C622" s="1034"/>
      <c r="D622" s="99"/>
      <c r="E622" s="1102" t="str">
        <f>Prijsonderbouwing!B2292</f>
        <v>V4-5-X11</v>
      </c>
      <c r="F622" s="813" t="str">
        <f>Prijsonderbouwing!D2292</f>
        <v>Dakdoorvoeren (manchetten etc.)</v>
      </c>
      <c r="G622" s="117"/>
      <c r="H622" s="117"/>
      <c r="I622" s="132"/>
      <c r="J622" s="122"/>
      <c r="K622" s="134"/>
      <c r="L622" s="27"/>
      <c r="M622" s="32" t="str">
        <f>Prijsonderbouwing!F2292</f>
        <v>st</v>
      </c>
      <c r="N622" s="1348">
        <f>Prijsonderbouwing!O2292</f>
        <v>77.625</v>
      </c>
      <c r="O622" s="1389">
        <f>Prijsonderbouwing!X2292</f>
        <v>87.405749999999998</v>
      </c>
      <c r="P622" s="1320">
        <f t="shared" si="197"/>
        <v>0</v>
      </c>
      <c r="Q622" s="1095"/>
      <c r="R622" s="45"/>
      <c r="S622" s="1046"/>
      <c r="T622" s="954"/>
      <c r="U622" s="954">
        <f t="shared" si="198"/>
        <v>0</v>
      </c>
      <c r="V622" s="973"/>
      <c r="W622" s="954"/>
      <c r="X622" s="952"/>
      <c r="Y622" s="952"/>
      <c r="Z622" s="965"/>
      <c r="AA622" s="964"/>
      <c r="AB622" s="840"/>
      <c r="AC622" s="841"/>
      <c r="AD622" s="842"/>
      <c r="AF622" s="842"/>
      <c r="AJ622" s="763"/>
    </row>
    <row r="623" spans="1:36" ht="6" customHeight="1" x14ac:dyDescent="0.2">
      <c r="A623" s="850">
        <f>A611</f>
        <v>0</v>
      </c>
      <c r="B623" s="5" t="s">
        <v>54</v>
      </c>
      <c r="C623" s="1034"/>
      <c r="D623" s="99"/>
      <c r="E623" s="1086"/>
      <c r="F623" s="815"/>
      <c r="G623" s="67"/>
      <c r="H623" s="67"/>
      <c r="I623" s="67"/>
      <c r="J623" s="8"/>
      <c r="K623" s="23"/>
      <c r="L623" s="8"/>
      <c r="M623" s="26"/>
      <c r="N623" s="1382"/>
      <c r="O623" s="1383"/>
      <c r="P623" s="1321"/>
      <c r="Q623" s="1095"/>
      <c r="R623" s="45"/>
      <c r="S623" s="1046"/>
      <c r="T623" s="954"/>
      <c r="U623" s="1255"/>
      <c r="V623" s="953"/>
      <c r="Y623" s="951"/>
      <c r="Z623" s="965"/>
      <c r="AA623" s="964"/>
      <c r="AB623" s="840"/>
      <c r="AC623" s="841"/>
      <c r="AD623" s="842"/>
      <c r="AF623" s="842"/>
      <c r="AJ623" s="763"/>
    </row>
    <row r="624" spans="1:36" ht="15.75" customHeight="1" x14ac:dyDescent="0.2">
      <c r="A624" s="850">
        <f>IF(P624=0,0,1)</f>
        <v>0</v>
      </c>
      <c r="B624" s="5" t="s">
        <v>54</v>
      </c>
      <c r="C624" s="1034"/>
      <c r="D624" s="99"/>
      <c r="E624" s="1096"/>
      <c r="F624" s="1086"/>
      <c r="G624" s="1116"/>
      <c r="H624" s="1109"/>
      <c r="I624" s="1109"/>
      <c r="J624" s="1117"/>
      <c r="K624" s="1123" t="str">
        <f>E553</f>
        <v>V4-5</v>
      </c>
      <c r="L624" s="1118"/>
      <c r="M624" s="1124" t="s">
        <v>78</v>
      </c>
      <c r="N624" s="1392"/>
      <c r="O624" s="1393"/>
      <c r="P624" s="1322">
        <f>SUM(P554:P623)</f>
        <v>0</v>
      </c>
      <c r="Q624" s="1099"/>
      <c r="R624" s="45"/>
      <c r="S624" s="1044"/>
      <c r="T624" s="954"/>
      <c r="U624" s="1256">
        <f>SUM(U556:U623)</f>
        <v>0</v>
      </c>
      <c r="V624" s="953"/>
      <c r="W624" s="1263">
        <f>P624</f>
        <v>0</v>
      </c>
      <c r="X624" s="1263"/>
      <c r="Y624" s="951"/>
      <c r="Z624" s="965"/>
      <c r="AA624" s="964"/>
      <c r="AB624" s="840"/>
      <c r="AC624" s="841"/>
      <c r="AD624" s="842"/>
      <c r="AF624" s="842"/>
      <c r="AJ624" s="763"/>
    </row>
    <row r="625" spans="1:38" ht="9" customHeight="1" x14ac:dyDescent="0.2">
      <c r="A625" s="850">
        <f>A626</f>
        <v>0</v>
      </c>
      <c r="B625" s="5" t="s">
        <v>54</v>
      </c>
      <c r="C625" s="1034"/>
      <c r="D625" s="99"/>
      <c r="E625" s="1012"/>
      <c r="F625" s="815"/>
      <c r="G625" s="98"/>
      <c r="H625" s="98"/>
      <c r="I625" s="98"/>
      <c r="J625" s="27"/>
      <c r="K625" s="143"/>
      <c r="L625" s="27"/>
      <c r="M625" s="27"/>
      <c r="N625" s="1402"/>
      <c r="O625" s="1403"/>
      <c r="P625" s="1325"/>
      <c r="Q625" s="1112"/>
      <c r="R625" s="45"/>
      <c r="S625" s="1046"/>
      <c r="T625" s="954"/>
      <c r="U625" s="1255">
        <f t="shared" ref="U625" si="200">K625*N625</f>
        <v>0</v>
      </c>
      <c r="V625" s="953"/>
      <c r="Y625" s="952"/>
      <c r="Z625" s="965"/>
      <c r="AA625" s="964"/>
      <c r="AB625" s="840"/>
      <c r="AC625" s="841"/>
      <c r="AD625" s="842"/>
      <c r="AF625" s="842"/>
      <c r="AJ625" s="763"/>
      <c r="AL625" s="4"/>
    </row>
    <row r="626" spans="1:38" ht="15.75" customHeight="1" x14ac:dyDescent="0.2">
      <c r="A626" s="850">
        <f>IF(P626=0,0,1)</f>
        <v>0</v>
      </c>
      <c r="B626" s="128"/>
      <c r="C626" s="1034"/>
      <c r="D626" s="99"/>
      <c r="E626" s="1120"/>
      <c r="F626" s="1014" t="str">
        <f>F402</f>
        <v>DAK</v>
      </c>
      <c r="G626" s="1015"/>
      <c r="H626" s="1015"/>
      <c r="I626" s="1015"/>
      <c r="J626" s="1016"/>
      <c r="K626" s="1134" t="str">
        <f>E402</f>
        <v>V4</v>
      </c>
      <c r="L626" s="1016"/>
      <c r="M626" s="1121" t="s">
        <v>94</v>
      </c>
      <c r="N626" s="1019"/>
      <c r="O626" s="1020"/>
      <c r="P626" s="1021">
        <f>P483+P505+P518+P551+P624</f>
        <v>0</v>
      </c>
      <c r="Q626" s="1022"/>
      <c r="R626" s="45"/>
      <c r="S626" s="1044"/>
      <c r="T626" s="954"/>
      <c r="U626" s="1255"/>
      <c r="V626" s="953"/>
      <c r="W626" s="1263">
        <f>SUM(W483:W624)</f>
        <v>0</v>
      </c>
      <c r="X626" s="1268"/>
      <c r="Y626" s="971"/>
      <c r="Z626" s="965"/>
      <c r="AA626" s="964"/>
      <c r="AB626" s="840"/>
      <c r="AC626" s="841"/>
      <c r="AD626" s="842"/>
      <c r="AF626" s="842"/>
      <c r="AJ626" s="763"/>
    </row>
    <row r="627" spans="1:38" ht="9" customHeight="1" x14ac:dyDescent="0.2">
      <c r="A627" s="850">
        <v>1</v>
      </c>
      <c r="B627" s="128"/>
      <c r="C627" s="1034"/>
      <c r="D627" s="99"/>
      <c r="E627" s="820"/>
      <c r="F627" s="820"/>
      <c r="G627" s="99"/>
      <c r="H627" s="99"/>
      <c r="I627" s="99"/>
      <c r="J627" s="99"/>
      <c r="K627" s="144"/>
      <c r="L627" s="99"/>
      <c r="M627" s="99"/>
      <c r="N627" s="1399"/>
      <c r="O627" s="1400"/>
      <c r="P627" s="1330"/>
      <c r="Q627" s="99"/>
      <c r="R627" s="45"/>
      <c r="S627" s="1046"/>
      <c r="T627" s="954"/>
      <c r="U627" s="1255"/>
      <c r="V627" s="953"/>
      <c r="Y627" s="952"/>
      <c r="Z627" s="965"/>
      <c r="AA627" s="964"/>
      <c r="AB627" s="840"/>
      <c r="AC627" s="841"/>
      <c r="AD627" s="842"/>
      <c r="AF627" s="842"/>
      <c r="AJ627" s="763"/>
    </row>
    <row r="628" spans="1:38" s="12" customFormat="1" ht="12" customHeight="1" x14ac:dyDescent="0.2">
      <c r="A628" s="850">
        <v>1</v>
      </c>
      <c r="B628" s="128"/>
      <c r="C628" s="1054"/>
      <c r="D628" s="1055"/>
      <c r="E628" s="1052"/>
      <c r="F628" s="1052"/>
      <c r="G628" s="1051"/>
      <c r="H628" s="1051"/>
      <c r="I628" s="1051"/>
      <c r="J628" s="1051"/>
      <c r="K628" s="1056"/>
      <c r="L628" s="1470"/>
      <c r="M628" s="1470"/>
      <c r="N628" s="1369"/>
      <c r="O628" s="1370"/>
      <c r="P628" s="1308"/>
      <c r="Q628" s="1058"/>
      <c r="R628" s="1058"/>
      <c r="S628" s="1053"/>
      <c r="T628" s="954"/>
      <c r="U628" s="1255"/>
      <c r="V628" s="953"/>
      <c r="W628" s="1255"/>
      <c r="X628" s="1253"/>
      <c r="Y628" s="952"/>
      <c r="Z628" s="965"/>
      <c r="AA628" s="964"/>
      <c r="AB628" s="840"/>
      <c r="AC628" s="841"/>
      <c r="AD628" s="842"/>
      <c r="AE628" s="18"/>
      <c r="AF628" s="842"/>
      <c r="AG628" s="451"/>
      <c r="AH628" s="451"/>
      <c r="AI628" s="764"/>
      <c r="AJ628" s="763"/>
      <c r="AK628" s="451"/>
      <c r="AL628" s="451"/>
    </row>
    <row r="629" spans="1:38" ht="10.25" customHeight="1" x14ac:dyDescent="0.2">
      <c r="A629" s="850">
        <v>1</v>
      </c>
      <c r="B629" s="128"/>
      <c r="C629" s="1034"/>
      <c r="D629" s="99"/>
      <c r="E629" s="799"/>
      <c r="F629" s="799"/>
      <c r="G629" s="45"/>
      <c r="H629" s="45"/>
      <c r="I629" s="45"/>
      <c r="J629" s="45"/>
      <c r="K629" s="138"/>
      <c r="L629" s="45"/>
      <c r="M629" s="45"/>
      <c r="N629" s="927"/>
      <c r="O629" s="856"/>
      <c r="P629" s="1307"/>
      <c r="Q629" s="45"/>
      <c r="R629" s="45"/>
      <c r="S629" s="1044"/>
      <c r="T629" s="954"/>
      <c r="U629" s="1255"/>
      <c r="V629" s="953"/>
      <c r="Y629" s="952"/>
      <c r="Z629" s="965"/>
      <c r="AA629" s="964"/>
      <c r="AB629" s="840"/>
      <c r="AC629" s="841"/>
      <c r="AD629" s="842"/>
      <c r="AF629" s="842"/>
      <c r="AJ629" s="763"/>
    </row>
    <row r="630" spans="1:38" ht="15.75" customHeight="1" x14ac:dyDescent="0.2">
      <c r="A630" s="850">
        <v>1</v>
      </c>
      <c r="B630" s="128"/>
      <c r="C630" s="1034"/>
      <c r="D630" s="99"/>
      <c r="E630" s="1086" t="s">
        <v>109</v>
      </c>
      <c r="F630" s="1086" t="s">
        <v>1918</v>
      </c>
      <c r="G630" s="1109"/>
      <c r="H630" s="1109"/>
      <c r="I630" s="1109"/>
      <c r="J630" s="1109"/>
      <c r="K630" s="1110"/>
      <c r="L630" s="1110"/>
      <c r="M630" s="1110"/>
      <c r="N630" s="1410"/>
      <c r="O630" s="1411"/>
      <c r="P630" s="1316"/>
      <c r="Q630" s="1095"/>
      <c r="R630" s="45"/>
      <c r="S630" s="1046"/>
      <c r="T630" s="954"/>
      <c r="U630" s="1255"/>
      <c r="V630" s="953"/>
      <c r="Y630" s="952"/>
      <c r="Z630" s="965"/>
      <c r="AA630" s="964"/>
      <c r="AB630" s="840"/>
      <c r="AC630" s="841"/>
      <c r="AD630" s="842"/>
      <c r="AF630" s="842"/>
      <c r="AJ630" s="763"/>
    </row>
    <row r="631" spans="1:38" ht="6" customHeight="1" x14ac:dyDescent="0.2">
      <c r="A631" s="850">
        <f>A679</f>
        <v>0</v>
      </c>
      <c r="B631" s="5" t="s">
        <v>54</v>
      </c>
      <c r="C631" s="1034"/>
      <c r="D631" s="99"/>
      <c r="E631" s="1130"/>
      <c r="F631" s="815"/>
      <c r="G631" s="110"/>
      <c r="H631" s="71"/>
      <c r="I631" s="71"/>
      <c r="J631" s="27"/>
      <c r="K631" s="143"/>
      <c r="L631" s="27"/>
      <c r="M631" s="27"/>
      <c r="N631" s="1402"/>
      <c r="O631" s="1403"/>
      <c r="P631" s="1313"/>
      <c r="Q631" s="1095"/>
      <c r="R631" s="45"/>
      <c r="S631" s="1046"/>
      <c r="T631" s="954"/>
      <c r="U631" s="1255"/>
      <c r="V631" s="953"/>
      <c r="Y631" s="952"/>
      <c r="Z631" s="965"/>
      <c r="AA631" s="964"/>
      <c r="AB631" s="840"/>
      <c r="AC631" s="841"/>
      <c r="AD631" s="842"/>
      <c r="AF631" s="842"/>
      <c r="AJ631" s="763"/>
      <c r="AL631" s="4"/>
    </row>
    <row r="632" spans="1:38" ht="15.75" customHeight="1" x14ac:dyDescent="0.2">
      <c r="A632" s="850">
        <v>0</v>
      </c>
      <c r="B632" s="5" t="s">
        <v>54</v>
      </c>
      <c r="C632" s="1034"/>
      <c r="D632" s="99"/>
      <c r="E632" s="1130"/>
      <c r="F632" s="817" t="s">
        <v>1703</v>
      </c>
      <c r="G632" s="116"/>
      <c r="H632" s="116"/>
      <c r="I632" s="71"/>
      <c r="J632" s="71"/>
      <c r="K632" s="72"/>
      <c r="L632" s="7"/>
      <c r="M632" s="73"/>
      <c r="N632" s="1371"/>
      <c r="O632" s="1372"/>
      <c r="P632" s="1310"/>
      <c r="Q632" s="1095"/>
      <c r="R632" s="45"/>
      <c r="S632" s="1044"/>
      <c r="T632" s="954"/>
      <c r="U632" s="954"/>
      <c r="V632" s="953"/>
      <c r="W632" s="954"/>
      <c r="X632" s="952"/>
      <c r="Y632" s="952"/>
      <c r="Z632" s="965"/>
      <c r="AA632" s="964"/>
      <c r="AB632" s="840"/>
      <c r="AC632" s="841"/>
      <c r="AD632" s="842"/>
      <c r="AF632" s="842"/>
      <c r="AJ632" s="763"/>
      <c r="AL632" s="4"/>
    </row>
    <row r="633" spans="1:38" ht="15.75" customHeight="1" x14ac:dyDescent="0.2">
      <c r="A633" s="850">
        <v>0</v>
      </c>
      <c r="B633" s="5" t="s">
        <v>54</v>
      </c>
      <c r="C633" s="1034"/>
      <c r="D633" s="99"/>
      <c r="E633" s="1130"/>
      <c r="F633" s="817" t="s">
        <v>1693</v>
      </c>
      <c r="G633" s="117"/>
      <c r="H633" s="117"/>
      <c r="I633" s="71"/>
      <c r="J633" s="71"/>
      <c r="K633" s="72"/>
      <c r="L633" s="7"/>
      <c r="M633" s="73"/>
      <c r="N633" s="1379"/>
      <c r="O633" s="1317"/>
      <c r="P633" s="1313"/>
      <c r="Q633" s="1095"/>
      <c r="R633" s="45"/>
      <c r="S633" s="1046"/>
      <c r="T633" s="954"/>
      <c r="U633" s="954"/>
      <c r="V633" s="953"/>
      <c r="W633" s="954"/>
      <c r="X633" s="952"/>
      <c r="Y633" s="952"/>
      <c r="Z633" s="965"/>
      <c r="AA633" s="964"/>
      <c r="AB633" s="840"/>
      <c r="AC633" s="841"/>
      <c r="AD633" s="842"/>
      <c r="AF633" s="842"/>
      <c r="AJ633" s="763"/>
      <c r="AL633" s="4"/>
    </row>
    <row r="634" spans="1:38" ht="15.75" customHeight="1" x14ac:dyDescent="0.2">
      <c r="A634" s="850">
        <v>0</v>
      </c>
      <c r="C634" s="1034"/>
      <c r="D634" s="99"/>
      <c r="E634" s="1130"/>
      <c r="F634" s="829" t="s">
        <v>2040</v>
      </c>
      <c r="G634" s="117"/>
      <c r="H634" s="117"/>
      <c r="I634" s="1009"/>
      <c r="J634" s="1009"/>
      <c r="K634" s="1009"/>
      <c r="L634" s="10"/>
      <c r="M634" s="10"/>
      <c r="N634" s="1379"/>
      <c r="O634" s="1317"/>
      <c r="P634" s="1313"/>
      <c r="Q634" s="1095"/>
      <c r="R634" s="45"/>
      <c r="S634" s="1046"/>
      <c r="T634" s="954"/>
      <c r="U634" s="954"/>
      <c r="V634" s="953"/>
      <c r="W634" s="954"/>
      <c r="X634" s="952"/>
      <c r="Y634" s="952"/>
      <c r="Z634" s="965"/>
      <c r="AA634" s="964"/>
      <c r="AB634" s="840"/>
      <c r="AC634" s="841"/>
      <c r="AD634" s="842"/>
      <c r="AF634" s="842"/>
      <c r="AJ634" s="763"/>
      <c r="AL634" s="4"/>
    </row>
    <row r="635" spans="1:38" ht="15.75" customHeight="1" x14ac:dyDescent="0.2">
      <c r="A635" s="850">
        <v>0</v>
      </c>
      <c r="C635" s="1034"/>
      <c r="D635" s="99"/>
      <c r="E635" s="1130"/>
      <c r="F635" s="829" t="s">
        <v>2041</v>
      </c>
      <c r="G635" s="117"/>
      <c r="H635" s="117"/>
      <c r="I635" s="1009"/>
      <c r="J635" s="1009"/>
      <c r="K635" s="1009"/>
      <c r="L635" s="10"/>
      <c r="M635" s="10"/>
      <c r="N635" s="1379"/>
      <c r="O635" s="1317"/>
      <c r="P635" s="1313"/>
      <c r="Q635" s="1095"/>
      <c r="R635" s="45"/>
      <c r="S635" s="1046"/>
      <c r="T635" s="954"/>
      <c r="U635" s="954"/>
      <c r="V635" s="953"/>
      <c r="W635" s="954"/>
      <c r="X635" s="952"/>
      <c r="Y635" s="952"/>
      <c r="Z635" s="965"/>
      <c r="AA635" s="964"/>
      <c r="AB635" s="840"/>
      <c r="AC635" s="841"/>
      <c r="AD635" s="842"/>
      <c r="AF635" s="842"/>
      <c r="AJ635" s="763"/>
      <c r="AL635" s="4"/>
    </row>
    <row r="636" spans="1:38" ht="6" customHeight="1" x14ac:dyDescent="0.2">
      <c r="A636" s="850">
        <v>0</v>
      </c>
      <c r="B636" s="128"/>
      <c r="C636" s="1034"/>
      <c r="D636" s="99"/>
      <c r="E636" s="1130"/>
      <c r="F636" s="815"/>
      <c r="G636" s="98"/>
      <c r="H636" s="98"/>
      <c r="I636" s="98"/>
      <c r="J636" s="27"/>
      <c r="K636" s="143"/>
      <c r="L636" s="27"/>
      <c r="M636" s="32"/>
      <c r="N636" s="1348"/>
      <c r="O636" s="1389"/>
      <c r="P636" s="1320"/>
      <c r="Q636" s="1095"/>
      <c r="R636" s="45"/>
      <c r="S636" s="1046"/>
      <c r="T636" s="954"/>
      <c r="U636" s="954"/>
      <c r="V636" s="953"/>
      <c r="W636" s="954"/>
      <c r="X636" s="952"/>
      <c r="Y636" s="952"/>
      <c r="Z636" s="965"/>
      <c r="AA636" s="964"/>
      <c r="AB636" s="840"/>
      <c r="AC636" s="841"/>
      <c r="AD636" s="842"/>
      <c r="AF636" s="842"/>
      <c r="AJ636" s="763"/>
      <c r="AL636" s="4"/>
    </row>
    <row r="637" spans="1:38" ht="20.399999999999999" customHeight="1" x14ac:dyDescent="0.2">
      <c r="A637" s="850">
        <f>IF(SUM(K640:K657)=0,0,1)</f>
        <v>0</v>
      </c>
      <c r="B637" s="128"/>
      <c r="C637" s="1034"/>
      <c r="D637" s="99"/>
      <c r="E637" s="1125" t="s">
        <v>111</v>
      </c>
      <c r="F637" s="1086" t="s">
        <v>1117</v>
      </c>
      <c r="G637" s="1108"/>
      <c r="H637" s="1104"/>
      <c r="I637" s="1104"/>
      <c r="J637" s="1104"/>
      <c r="K637" s="1110" t="s">
        <v>1841</v>
      </c>
      <c r="L637" s="1109"/>
      <c r="M637" s="1109" t="s">
        <v>816</v>
      </c>
      <c r="N637" s="1384" t="s">
        <v>1882</v>
      </c>
      <c r="O637" s="1384" t="s">
        <v>1881</v>
      </c>
      <c r="P637" s="1316" t="s">
        <v>68</v>
      </c>
      <c r="Q637" s="1095"/>
      <c r="R637" s="45"/>
      <c r="S637" s="1046"/>
      <c r="T637" s="954"/>
      <c r="U637" s="1255"/>
      <c r="V637" s="953"/>
      <c r="Y637" s="952"/>
      <c r="Z637" s="965"/>
      <c r="AA637" s="964"/>
      <c r="AB637" s="840"/>
      <c r="AC637" s="841"/>
      <c r="AD637" s="842"/>
      <c r="AF637" s="842"/>
      <c r="AJ637" s="763"/>
      <c r="AL637" s="4"/>
    </row>
    <row r="638" spans="1:38" ht="6" customHeight="1" x14ac:dyDescent="0.2">
      <c r="A638" s="850">
        <f t="shared" ref="A638" si="201">A637</f>
        <v>0</v>
      </c>
      <c r="B638" s="128"/>
      <c r="C638" s="1034"/>
      <c r="D638" s="99"/>
      <c r="E638" s="1102"/>
      <c r="F638" s="815"/>
      <c r="G638" s="110"/>
      <c r="H638" s="110"/>
      <c r="I638" s="110"/>
      <c r="J638" s="110"/>
      <c r="K638" s="145"/>
      <c r="L638" s="110"/>
      <c r="M638" s="110"/>
      <c r="N638" s="1412"/>
      <c r="O638" s="1413"/>
      <c r="P638" s="1332"/>
      <c r="Q638" s="1095"/>
      <c r="R638" s="45"/>
      <c r="S638" s="1044"/>
      <c r="T638" s="954"/>
      <c r="U638" s="1255"/>
      <c r="V638" s="953"/>
      <c r="Y638" s="952"/>
      <c r="Z638" s="965"/>
      <c r="AA638" s="964"/>
      <c r="AB638" s="840"/>
      <c r="AC638" s="841"/>
      <c r="AD638" s="842"/>
      <c r="AF638" s="842"/>
      <c r="AJ638" s="763"/>
      <c r="AL638" s="4"/>
    </row>
    <row r="639" spans="1:38" s="783" customFormat="1" ht="15.75" customHeight="1" x14ac:dyDescent="0.2">
      <c r="A639" s="850">
        <f>IF(SUM(A640:A641)=0,0,1)</f>
        <v>1</v>
      </c>
      <c r="B639" s="14" t="s">
        <v>54</v>
      </c>
      <c r="C639" s="1040"/>
      <c r="D639" s="780"/>
      <c r="E639" s="1142" t="str">
        <f>Prijsonderbouwing!B2299</f>
        <v>V5-1-A</v>
      </c>
      <c r="F639" s="831" t="str">
        <f>Prijsonderbouwing!D2299</f>
        <v xml:space="preserve">voorbereiding  </v>
      </c>
      <c r="G639" s="741"/>
      <c r="H639" s="742"/>
      <c r="I639" s="744"/>
      <c r="J639" s="784"/>
      <c r="K639" s="744"/>
      <c r="L639" s="745"/>
      <c r="M639" s="745"/>
      <c r="N639" s="1348"/>
      <c r="O639" s="1389"/>
      <c r="P639" s="1333"/>
      <c r="Q639" s="1143"/>
      <c r="R639" s="780"/>
      <c r="S639" s="1050"/>
      <c r="T639" s="954"/>
      <c r="U639" s="1255"/>
      <c r="V639" s="968"/>
      <c r="W639" s="1255"/>
      <c r="X639" s="1253"/>
      <c r="Y639" s="952"/>
      <c r="Z639" s="965"/>
      <c r="AA639" s="964"/>
      <c r="AB639" s="840"/>
      <c r="AC639" s="841"/>
      <c r="AD639" s="842"/>
      <c r="AE639" s="18"/>
      <c r="AF639" s="842"/>
      <c r="AG639" s="155"/>
      <c r="AH639" s="155"/>
      <c r="AI639" s="781"/>
      <c r="AJ639" s="782"/>
      <c r="AK639" s="155"/>
    </row>
    <row r="640" spans="1:38" s="783" customFormat="1" ht="15.75" customHeight="1" x14ac:dyDescent="0.2">
      <c r="A640" s="850">
        <f>IF(K640=0,0,1)</f>
        <v>1</v>
      </c>
      <c r="B640" s="14" t="s">
        <v>54</v>
      </c>
      <c r="C640" s="1040"/>
      <c r="D640" s="780"/>
      <c r="E640" s="1141" t="str">
        <f>Prijsonderbouwing!B2300</f>
        <v>V5-1-A1</v>
      </c>
      <c r="F640" s="832" t="str">
        <f>Prijsonderbouwing!D2300</f>
        <v>Schouw op locatie</v>
      </c>
      <c r="G640" s="746"/>
      <c r="H640" s="746"/>
      <c r="I640" s="744"/>
      <c r="J640" s="784"/>
      <c r="K640" s="872" t="s">
        <v>1826</v>
      </c>
      <c r="L640" s="745"/>
      <c r="M640" s="745"/>
      <c r="N640" s="1348"/>
      <c r="O640" s="1389"/>
      <c r="P640" s="1333"/>
      <c r="Q640" s="1143"/>
      <c r="R640" s="780"/>
      <c r="S640" s="1050"/>
      <c r="T640" s="954"/>
      <c r="U640" s="1255"/>
      <c r="V640" s="968"/>
      <c r="W640" s="1255"/>
      <c r="X640" s="1253"/>
      <c r="Y640" s="952"/>
      <c r="Z640" s="965"/>
      <c r="AA640" s="964"/>
      <c r="AB640" s="840"/>
      <c r="AC640" s="841"/>
      <c r="AD640" s="842"/>
      <c r="AE640" s="18"/>
      <c r="AF640" s="842"/>
      <c r="AG640" s="155"/>
      <c r="AH640" s="155"/>
      <c r="AI640" s="781"/>
      <c r="AJ640" s="782"/>
      <c r="AK640" s="155"/>
      <c r="AL640" s="155"/>
    </row>
    <row r="641" spans="1:38" s="783" customFormat="1" ht="15.75" customHeight="1" x14ac:dyDescent="0.2">
      <c r="A641" s="850">
        <f>IF(K641=0,0,1)</f>
        <v>1</v>
      </c>
      <c r="B641" s="14" t="s">
        <v>54</v>
      </c>
      <c r="C641" s="1040"/>
      <c r="D641" s="780"/>
      <c r="E641" s="1141" t="str">
        <f>Prijsonderbouwing!B2301</f>
        <v>V5-1-A2</v>
      </c>
      <c r="F641" s="832" t="str">
        <f>Prijsonderbouwing!D2301</f>
        <v>Gebruik steiger</v>
      </c>
      <c r="G641" s="746"/>
      <c r="H641" s="746"/>
      <c r="I641" s="744"/>
      <c r="J641" s="784"/>
      <c r="K641" s="872" t="s">
        <v>1826</v>
      </c>
      <c r="L641" s="745"/>
      <c r="M641" s="745"/>
      <c r="N641" s="1348"/>
      <c r="O641" s="1389"/>
      <c r="P641" s="1333"/>
      <c r="Q641" s="1143"/>
      <c r="R641" s="780"/>
      <c r="S641" s="1050"/>
      <c r="T641" s="954"/>
      <c r="U641" s="1255"/>
      <c r="V641" s="968"/>
      <c r="W641" s="1255"/>
      <c r="X641" s="1253"/>
      <c r="Y641" s="952"/>
      <c r="Z641" s="965"/>
      <c r="AA641" s="964"/>
      <c r="AB641" s="840"/>
      <c r="AC641" s="841"/>
      <c r="AD641" s="842"/>
      <c r="AE641" s="18"/>
      <c r="AF641" s="842"/>
      <c r="AG641" s="155"/>
      <c r="AH641" s="155"/>
      <c r="AI641" s="781"/>
      <c r="AJ641" s="782"/>
      <c r="AK641" s="155"/>
      <c r="AL641" s="155"/>
    </row>
    <row r="642" spans="1:38" s="783" customFormat="1" ht="6" customHeight="1" x14ac:dyDescent="0.2">
      <c r="A642" s="850">
        <f>A639</f>
        <v>1</v>
      </c>
      <c r="B642" s="14"/>
      <c r="C642" s="1040"/>
      <c r="D642" s="780"/>
      <c r="E642" s="1141"/>
      <c r="F642" s="830"/>
      <c r="G642" s="787"/>
      <c r="H642" s="787"/>
      <c r="I642" s="784"/>
      <c r="J642" s="784"/>
      <c r="K642" s="1010"/>
      <c r="L642" s="1011"/>
      <c r="M642" s="1011"/>
      <c r="N642" s="1379"/>
      <c r="O642" s="1317"/>
      <c r="P642" s="1334"/>
      <c r="Q642" s="1143"/>
      <c r="R642" s="780"/>
      <c r="S642" s="1050"/>
      <c r="T642" s="954"/>
      <c r="U642" s="1255"/>
      <c r="V642" s="953"/>
      <c r="W642" s="1255"/>
      <c r="X642" s="1253"/>
      <c r="Y642" s="952"/>
      <c r="Z642" s="965"/>
      <c r="AA642" s="964"/>
      <c r="AB642" s="840"/>
      <c r="AC642" s="841"/>
      <c r="AD642" s="842"/>
      <c r="AE642" s="18"/>
      <c r="AF642" s="842"/>
      <c r="AG642" s="155"/>
      <c r="AH642" s="155"/>
      <c r="AI642" s="781"/>
      <c r="AJ642" s="782"/>
      <c r="AK642" s="155"/>
    </row>
    <row r="643" spans="1:38" s="783" customFormat="1" ht="15.75" customHeight="1" x14ac:dyDescent="0.2">
      <c r="A643" s="850">
        <f>IF(SUM(A644:B644)=0,0,1)</f>
        <v>0</v>
      </c>
      <c r="B643" s="14" t="s">
        <v>54</v>
      </c>
      <c r="C643" s="1040"/>
      <c r="D643" s="780"/>
      <c r="E643" s="1142" t="str">
        <f>Prijsonderbouwing!B2316</f>
        <v>V5-1-B</v>
      </c>
      <c r="F643" s="831" t="str">
        <f>Prijsonderbouwing!D2316</f>
        <v>Vervangen bestaande mechanische ventilatiebox</v>
      </c>
      <c r="G643" s="741"/>
      <c r="H643" s="742"/>
      <c r="I643" s="742"/>
      <c r="J643" s="743"/>
      <c r="K643" s="744"/>
      <c r="L643" s="745"/>
      <c r="M643" s="745"/>
      <c r="N643" s="1348"/>
      <c r="O643" s="1389"/>
      <c r="P643" s="1333"/>
      <c r="Q643" s="1143"/>
      <c r="R643" s="780"/>
      <c r="S643" s="1050"/>
      <c r="T643" s="954"/>
      <c r="U643" s="954"/>
      <c r="V643" s="968"/>
      <c r="W643" s="954"/>
      <c r="X643" s="952"/>
      <c r="Y643" s="952"/>
      <c r="Z643" s="965"/>
      <c r="AA643" s="964"/>
      <c r="AB643" s="840"/>
      <c r="AC643" s="841"/>
      <c r="AD643" s="842"/>
      <c r="AE643" s="18"/>
      <c r="AF643" s="842"/>
      <c r="AG643" s="155"/>
      <c r="AH643" s="155"/>
      <c r="AI643" s="781"/>
      <c r="AJ643" s="782"/>
      <c r="AK643" s="155"/>
    </row>
    <row r="644" spans="1:38" s="783" customFormat="1" ht="15.75" customHeight="1" x14ac:dyDescent="0.2">
      <c r="A644" s="850">
        <f t="shared" ref="A644" si="202">IF(K644=0,0,1)</f>
        <v>0</v>
      </c>
      <c r="B644" s="14"/>
      <c r="C644" s="1040"/>
      <c r="D644" s="780"/>
      <c r="E644" s="1141" t="str">
        <f>Prijsonderbouwing!B2319</f>
        <v>V5-1-B1</v>
      </c>
      <c r="F644" s="832" t="str">
        <f>Prijsonderbouwing!D2319</f>
        <v>Vervangen bestaande mechanische ventilatiebox</v>
      </c>
      <c r="G644" s="746"/>
      <c r="H644" s="746"/>
      <c r="I644" s="746"/>
      <c r="J644" s="748"/>
      <c r="K644" s="749"/>
      <c r="L644" s="750"/>
      <c r="M644" s="751" t="str">
        <f>Prijsonderbouwing!F2319</f>
        <v>pst</v>
      </c>
      <c r="N644" s="1348">
        <f>Prijsonderbouwing!O2319</f>
        <v>1755.0611999999999</v>
      </c>
      <c r="O644" s="1389">
        <f>Prijsonderbouwing!X2319</f>
        <v>2054.1418487999999</v>
      </c>
      <c r="P644" s="1333">
        <f t="shared" ref="P644" si="203">K644*O644</f>
        <v>0</v>
      </c>
      <c r="Q644" s="1143"/>
      <c r="R644" s="780"/>
      <c r="S644" s="1050"/>
      <c r="T644" s="954"/>
      <c r="U644" s="954">
        <f t="shared" si="162"/>
        <v>0</v>
      </c>
      <c r="V644" s="968"/>
      <c r="W644" s="954"/>
      <c r="X644" s="952"/>
      <c r="Y644" s="952"/>
      <c r="Z644" s="965"/>
      <c r="AA644" s="964"/>
      <c r="AB644" s="840"/>
      <c r="AC644" s="841"/>
      <c r="AD644" s="842"/>
      <c r="AE644" s="18"/>
      <c r="AF644" s="842"/>
      <c r="AG644" s="155"/>
      <c r="AH644" s="155"/>
      <c r="AI644" s="781"/>
      <c r="AJ644" s="782"/>
      <c r="AK644" s="155"/>
    </row>
    <row r="645" spans="1:38" s="783" customFormat="1" ht="6" customHeight="1" x14ac:dyDescent="0.2">
      <c r="A645" s="850">
        <f>A644</f>
        <v>0</v>
      </c>
      <c r="B645" s="14"/>
      <c r="C645" s="1040"/>
      <c r="D645" s="780"/>
      <c r="E645" s="1141"/>
      <c r="F645" s="833"/>
      <c r="G645" s="785"/>
      <c r="H645" s="785"/>
      <c r="I645" s="785"/>
      <c r="J645" s="786"/>
      <c r="K645" s="751"/>
      <c r="L645" s="750"/>
      <c r="M645" s="751"/>
      <c r="N645" s="1348"/>
      <c r="O645" s="1389"/>
      <c r="P645" s="1333"/>
      <c r="Q645" s="1143"/>
      <c r="R645" s="780"/>
      <c r="S645" s="1050"/>
      <c r="T645" s="954"/>
      <c r="U645" s="954"/>
      <c r="V645" s="968"/>
      <c r="W645" s="954"/>
      <c r="X645" s="952"/>
      <c r="Y645" s="952"/>
      <c r="Z645" s="965"/>
      <c r="AA645" s="964"/>
      <c r="AB645" s="840"/>
      <c r="AC645" s="841"/>
      <c r="AD645" s="842"/>
      <c r="AE645" s="18"/>
      <c r="AF645" s="842"/>
      <c r="AG645" s="155"/>
      <c r="AH645" s="155"/>
      <c r="AI645" s="781"/>
      <c r="AJ645" s="782"/>
      <c r="AK645" s="155"/>
    </row>
    <row r="646" spans="1:38" s="783" customFormat="1" ht="15.75" customHeight="1" x14ac:dyDescent="0.2">
      <c r="A646" s="850">
        <f>IF(SUM(A647:A649)=0,0,1)</f>
        <v>0</v>
      </c>
      <c r="B646" s="14" t="s">
        <v>54</v>
      </c>
      <c r="C646" s="1040"/>
      <c r="D646" s="780"/>
      <c r="E646" s="1142" t="str">
        <f>Prijsonderbouwing!B2335</f>
        <v>V5-1-C</v>
      </c>
      <c r="F646" s="831" t="str">
        <f>Prijsonderbouwing!D2335</f>
        <v xml:space="preserve">Plaatsen van mechanische ventilatiebox systeem </v>
      </c>
      <c r="G646" s="742"/>
      <c r="H646" s="742"/>
      <c r="I646" s="742"/>
      <c r="J646" s="743"/>
      <c r="K646" s="745"/>
      <c r="L646" s="745"/>
      <c r="M646" s="745"/>
      <c r="N646" s="1348"/>
      <c r="O646" s="1389"/>
      <c r="P646" s="1333"/>
      <c r="Q646" s="1143"/>
      <c r="R646" s="780"/>
      <c r="S646" s="1050"/>
      <c r="T646" s="954"/>
      <c r="U646" s="954"/>
      <c r="V646" s="968"/>
      <c r="W646" s="954"/>
      <c r="X646" s="952"/>
      <c r="Y646" s="952"/>
      <c r="Z646" s="965"/>
      <c r="AA646" s="964"/>
      <c r="AB646" s="840"/>
      <c r="AC646" s="841"/>
      <c r="AD646" s="842"/>
      <c r="AE646" s="18"/>
      <c r="AF646" s="842"/>
      <c r="AG646" s="155"/>
      <c r="AH646" s="155"/>
      <c r="AI646" s="781"/>
      <c r="AJ646" s="782"/>
      <c r="AK646" s="155"/>
    </row>
    <row r="647" spans="1:38" s="783" customFormat="1" ht="15.75" customHeight="1" x14ac:dyDescent="0.2">
      <c r="A647" s="850">
        <f t="shared" ref="A647" si="204">IF(K647=0,0,1)</f>
        <v>0</v>
      </c>
      <c r="B647" s="14"/>
      <c r="C647" s="1040"/>
      <c r="D647" s="780"/>
      <c r="E647" s="1141" t="str">
        <f>Prijsonderbouwing!B2337</f>
        <v>V5-1-C1</v>
      </c>
      <c r="F647" s="832" t="str">
        <f>Prijsonderbouwing!D2337</f>
        <v xml:space="preserve">Plaatsen van mechanische ventilatiebox systeem </v>
      </c>
      <c r="G647" s="746"/>
      <c r="H647" s="746"/>
      <c r="I647" s="746"/>
      <c r="J647" s="748"/>
      <c r="K647" s="749"/>
      <c r="L647" s="750"/>
      <c r="M647" s="751" t="str">
        <f>Prijsonderbouwing!F2337</f>
        <v>pst</v>
      </c>
      <c r="N647" s="1348">
        <f>Prijsonderbouwing!O2337</f>
        <v>4196.32845</v>
      </c>
      <c r="O647" s="1389">
        <f>Prijsonderbouwing!X2337</f>
        <v>4904.3496003</v>
      </c>
      <c r="P647" s="1333">
        <f t="shared" ref="P647" si="205">K647*O647</f>
        <v>0</v>
      </c>
      <c r="Q647" s="1143"/>
      <c r="R647" s="780"/>
      <c r="S647" s="1050"/>
      <c r="T647" s="954"/>
      <c r="U647" s="954">
        <f t="shared" si="162"/>
        <v>0</v>
      </c>
      <c r="V647" s="968"/>
      <c r="W647" s="954"/>
      <c r="X647" s="952"/>
      <c r="Y647" s="952"/>
      <c r="Z647" s="965"/>
      <c r="AA647" s="964"/>
      <c r="AB647" s="840"/>
      <c r="AC647" s="841"/>
      <c r="AD647" s="842"/>
      <c r="AE647" s="18"/>
      <c r="AF647" s="842"/>
      <c r="AG647" s="155"/>
      <c r="AH647" s="155"/>
      <c r="AI647" s="781"/>
      <c r="AJ647" s="782"/>
      <c r="AK647" s="155"/>
    </row>
    <row r="648" spans="1:38" s="783" customFormat="1" ht="15.75" customHeight="1" x14ac:dyDescent="0.2">
      <c r="A648" s="850">
        <f>A647</f>
        <v>0</v>
      </c>
      <c r="B648" s="14"/>
      <c r="C648" s="1040"/>
      <c r="D648" s="780"/>
      <c r="E648" s="1141"/>
      <c r="F648" s="832" t="s">
        <v>1827</v>
      </c>
      <c r="G648" s="746"/>
      <c r="H648" s="746"/>
      <c r="I648" s="746"/>
      <c r="J648" s="748"/>
      <c r="K648" s="751"/>
      <c r="L648" s="751"/>
      <c r="M648" s="751"/>
      <c r="N648" s="1348"/>
      <c r="O648" s="1389"/>
      <c r="P648" s="1333"/>
      <c r="Q648" s="1143"/>
      <c r="R648" s="780"/>
      <c r="S648" s="1050"/>
      <c r="T648" s="954"/>
      <c r="U648" s="954"/>
      <c r="V648" s="968"/>
      <c r="W648" s="954"/>
      <c r="X648" s="952"/>
      <c r="Y648" s="952"/>
      <c r="Z648" s="965"/>
      <c r="AA648" s="964"/>
      <c r="AB648" s="840"/>
      <c r="AC648" s="841"/>
      <c r="AD648" s="842"/>
      <c r="AE648" s="18"/>
      <c r="AF648" s="842"/>
      <c r="AG648" s="155"/>
      <c r="AH648" s="155"/>
      <c r="AI648" s="781"/>
      <c r="AJ648" s="782"/>
      <c r="AK648" s="155"/>
    </row>
    <row r="649" spans="1:38" s="783" customFormat="1" ht="15.75" customHeight="1" x14ac:dyDescent="0.2">
      <c r="A649" s="850">
        <f t="shared" ref="A649" si="206">IF(K649=0,0,1)</f>
        <v>0</v>
      </c>
      <c r="B649" s="14"/>
      <c r="C649" s="1040"/>
      <c r="D649" s="780"/>
      <c r="E649" s="1141" t="str">
        <f>Prijsonderbouwing!B2357</f>
        <v>V5-1-C7</v>
      </c>
      <c r="F649" s="832" t="str">
        <f>Prijsonderbouwing!D2357</f>
        <v>Kanaalwerk boven de 8,0 m¹</v>
      </c>
      <c r="G649" s="746"/>
      <c r="H649" s="746"/>
      <c r="I649" s="746"/>
      <c r="J649" s="748"/>
      <c r="K649" s="749"/>
      <c r="L649" s="750"/>
      <c r="M649" s="751" t="str">
        <f>Prijsonderbouwing!F2357</f>
        <v>m¹</v>
      </c>
      <c r="N649" s="1348">
        <f>Prijsonderbouwing!O2357</f>
        <v>165</v>
      </c>
      <c r="O649" s="1389">
        <f>Prijsonderbouwing!X2357</f>
        <v>191.73</v>
      </c>
      <c r="P649" s="1333">
        <f t="shared" ref="P649" si="207">K649*O649</f>
        <v>0</v>
      </c>
      <c r="Q649" s="1143"/>
      <c r="R649" s="780"/>
      <c r="S649" s="1050"/>
      <c r="T649" s="954"/>
      <c r="U649" s="954">
        <f t="shared" si="162"/>
        <v>0</v>
      </c>
      <c r="V649" s="968"/>
      <c r="W649" s="954"/>
      <c r="X649" s="952"/>
      <c r="Y649" s="952"/>
      <c r="Z649" s="965"/>
      <c r="AA649" s="964"/>
      <c r="AB649" s="840"/>
      <c r="AC649" s="841"/>
      <c r="AD649" s="842"/>
      <c r="AE649" s="18"/>
      <c r="AF649" s="842"/>
      <c r="AG649" s="155"/>
      <c r="AH649" s="155"/>
      <c r="AI649" s="781"/>
      <c r="AJ649" s="782"/>
      <c r="AK649" s="155"/>
    </row>
    <row r="650" spans="1:38" s="783" customFormat="1" ht="6" customHeight="1" x14ac:dyDescent="0.2">
      <c r="A650" s="850">
        <f>A652</f>
        <v>0</v>
      </c>
      <c r="B650" s="14"/>
      <c r="C650" s="1040"/>
      <c r="D650" s="780"/>
      <c r="E650" s="1141"/>
      <c r="F650" s="833"/>
      <c r="G650" s="785"/>
      <c r="H650" s="785"/>
      <c r="I650" s="785"/>
      <c r="J650" s="786"/>
      <c r="K650" s="751"/>
      <c r="L650" s="750"/>
      <c r="M650" s="751"/>
      <c r="N650" s="1348"/>
      <c r="O650" s="1389"/>
      <c r="P650" s="1333"/>
      <c r="Q650" s="1143"/>
      <c r="R650" s="780"/>
      <c r="S650" s="1050"/>
      <c r="T650" s="954"/>
      <c r="U650" s="954"/>
      <c r="V650" s="968"/>
      <c r="W650" s="954"/>
      <c r="X650" s="952"/>
      <c r="Y650" s="952"/>
      <c r="Z650" s="965"/>
      <c r="AA650" s="964"/>
      <c r="AB650" s="840"/>
      <c r="AC650" s="841"/>
      <c r="AD650" s="842"/>
      <c r="AE650" s="18"/>
      <c r="AF650" s="842"/>
      <c r="AG650" s="155"/>
      <c r="AH650" s="155"/>
      <c r="AI650" s="781"/>
      <c r="AJ650" s="782"/>
      <c r="AK650" s="155"/>
    </row>
    <row r="651" spans="1:38" s="783" customFormat="1" ht="15.75" customHeight="1" x14ac:dyDescent="0.2">
      <c r="A651" s="850">
        <f>IF(SUM(A652:A652)=0,0,1)</f>
        <v>0</v>
      </c>
      <c r="B651" s="14" t="s">
        <v>54</v>
      </c>
      <c r="C651" s="1040"/>
      <c r="D651" s="780"/>
      <c r="E651" s="1142" t="str">
        <f>Prijsonderbouwing!B2363</f>
        <v>V5-1-D</v>
      </c>
      <c r="F651" s="871" t="str">
        <f>Prijsonderbouwing!D2363</f>
        <v xml:space="preserve">Plaatsen decentrale balans ventilatie WTW systeem </v>
      </c>
      <c r="G651" s="742"/>
      <c r="H651" s="742"/>
      <c r="I651" s="742"/>
      <c r="J651" s="743"/>
      <c r="K651" s="745"/>
      <c r="L651" s="745"/>
      <c r="M651" s="745"/>
      <c r="N651" s="1348"/>
      <c r="O651" s="1333"/>
      <c r="P651" s="1333"/>
      <c r="Q651" s="1143"/>
      <c r="R651" s="780"/>
      <c r="S651" s="1050"/>
      <c r="T651" s="954"/>
      <c r="U651" s="954"/>
      <c r="V651" s="968"/>
      <c r="W651" s="954"/>
      <c r="X651" s="952"/>
      <c r="Y651" s="952"/>
      <c r="Z651" s="965"/>
      <c r="AA651" s="964"/>
      <c r="AB651" s="840"/>
      <c r="AC651" s="841"/>
      <c r="AD651" s="842"/>
      <c r="AE651" s="18"/>
      <c r="AF651" s="842"/>
      <c r="AG651" s="155"/>
      <c r="AH651" s="155"/>
      <c r="AI651" s="781"/>
      <c r="AJ651" s="782"/>
      <c r="AK651" s="155"/>
    </row>
    <row r="652" spans="1:38" s="783" customFormat="1" ht="15.65" customHeight="1" x14ac:dyDescent="0.2">
      <c r="A652" s="850">
        <f t="shared" ref="A652" si="208">IF(K652=0,0,1)</f>
        <v>0</v>
      </c>
      <c r="B652" s="14"/>
      <c r="C652" s="1040"/>
      <c r="D652" s="780"/>
      <c r="E652" s="1141" t="str">
        <f>Prijsonderbouwing!B2365</f>
        <v>V5-1-D1</v>
      </c>
      <c r="F652" s="832" t="str">
        <f>Prijsonderbouwing!D2365</f>
        <v>Plaatsen decentrale balans ventilatie WTW</v>
      </c>
      <c r="G652" s="746"/>
      <c r="H652" s="746"/>
      <c r="I652" s="746"/>
      <c r="J652" s="748"/>
      <c r="K652" s="749"/>
      <c r="L652" s="750"/>
      <c r="M652" s="751" t="str">
        <f>Prijsonderbouwing!F2365</f>
        <v>pst</v>
      </c>
      <c r="N652" s="1348">
        <f>Prijsonderbouwing!O2365</f>
        <v>3232.875</v>
      </c>
      <c r="O652" s="1389">
        <f>Prijsonderbouwing!X2365</f>
        <v>3770.8747499999999</v>
      </c>
      <c r="P652" s="1333">
        <f t="shared" ref="P652" si="209">K652*O652</f>
        <v>0</v>
      </c>
      <c r="Q652" s="1143"/>
      <c r="R652" s="780"/>
      <c r="S652" s="1050"/>
      <c r="T652" s="954"/>
      <c r="U652" s="954">
        <f t="shared" si="162"/>
        <v>0</v>
      </c>
      <c r="V652" s="968"/>
      <c r="W652" s="954"/>
      <c r="X652" s="952"/>
      <c r="Y652" s="952"/>
      <c r="Z652" s="965"/>
      <c r="AA652" s="964"/>
      <c r="AB652" s="840"/>
      <c r="AC652" s="841"/>
      <c r="AD652" s="842"/>
      <c r="AE652" s="18"/>
      <c r="AF652" s="842"/>
      <c r="AG652" s="155"/>
      <c r="AH652" s="155"/>
      <c r="AI652" s="781"/>
      <c r="AJ652" s="782"/>
      <c r="AK652" s="155"/>
    </row>
    <row r="653" spans="1:38" s="783" customFormat="1" ht="6" customHeight="1" x14ac:dyDescent="0.2">
      <c r="A653" s="850">
        <f>A651</f>
        <v>0</v>
      </c>
      <c r="B653" s="14"/>
      <c r="C653" s="1040"/>
      <c r="D653" s="780"/>
      <c r="E653" s="1125"/>
      <c r="F653" s="874"/>
      <c r="G653" s="875"/>
      <c r="H653" s="875"/>
      <c r="I653" s="875"/>
      <c r="J653" s="876"/>
      <c r="K653" s="873"/>
      <c r="L653" s="876"/>
      <c r="M653" s="877"/>
      <c r="N653" s="1382"/>
      <c r="O653" s="1414"/>
      <c r="P653" s="1335"/>
      <c r="Q653" s="1143"/>
      <c r="R653" s="780"/>
      <c r="S653" s="1050"/>
      <c r="T653" s="954"/>
      <c r="U653" s="954"/>
      <c r="V653" s="968"/>
      <c r="W653" s="954"/>
      <c r="X653" s="952"/>
      <c r="Y653" s="951"/>
      <c r="Z653" s="965"/>
      <c r="AA653" s="964"/>
      <c r="AB653" s="840"/>
      <c r="AC653" s="841"/>
      <c r="AD653" s="842"/>
      <c r="AE653" s="18"/>
      <c r="AF653" s="842"/>
      <c r="AG653" s="155"/>
      <c r="AH653" s="155"/>
      <c r="AI653" s="781"/>
      <c r="AJ653" s="782"/>
      <c r="AK653" s="155"/>
    </row>
    <row r="654" spans="1:38" s="783" customFormat="1" ht="15.65" customHeight="1" x14ac:dyDescent="0.2">
      <c r="A654" s="850">
        <f>IF(SUM(A656:A656)=0,0,1)</f>
        <v>0</v>
      </c>
      <c r="B654" s="14" t="s">
        <v>54</v>
      </c>
      <c r="C654" s="1040"/>
      <c r="D654" s="780"/>
      <c r="E654" s="1142" t="str">
        <f>Prijsonderbouwing!B2386</f>
        <v>V5-1-X</v>
      </c>
      <c r="F654" s="831" t="str">
        <f>Prijsonderbouwing!D2386</f>
        <v>Bijkomende kosten</v>
      </c>
      <c r="G654" s="742"/>
      <c r="H654" s="742"/>
      <c r="I654" s="742"/>
      <c r="J654" s="743"/>
      <c r="K654" s="745"/>
      <c r="L654" s="745"/>
      <c r="M654" s="745"/>
      <c r="N654" s="1348"/>
      <c r="O654" s="1389"/>
      <c r="P654" s="1333"/>
      <c r="Q654" s="1143"/>
      <c r="R654" s="780"/>
      <c r="S654" s="1050"/>
      <c r="T654" s="954"/>
      <c r="U654" s="1255"/>
      <c r="V654" s="968"/>
      <c r="W654" s="1255"/>
      <c r="X654" s="1253"/>
      <c r="Y654" s="952"/>
      <c r="Z654" s="965"/>
      <c r="AA654" s="964"/>
      <c r="AB654" s="840"/>
      <c r="AC654" s="841"/>
      <c r="AD654" s="842"/>
      <c r="AE654" s="18"/>
      <c r="AF654" s="842"/>
      <c r="AG654" s="155"/>
      <c r="AH654" s="155"/>
      <c r="AI654" s="781"/>
      <c r="AJ654" s="782"/>
      <c r="AK654" s="155"/>
    </row>
    <row r="655" spans="1:38" s="783" customFormat="1" ht="15.65" customHeight="1" x14ac:dyDescent="0.2">
      <c r="A655" s="850">
        <f>IF(K655=0,0,1)</f>
        <v>0</v>
      </c>
      <c r="B655" s="14" t="s">
        <v>54</v>
      </c>
      <c r="C655" s="1040"/>
      <c r="D655" s="780"/>
      <c r="E655" s="1141" t="str">
        <f>Prijsonderbouwing!B2390</f>
        <v>V5-1-X1</v>
      </c>
      <c r="F655" s="832" t="str">
        <f>Prijsonderbouwing!D2390</f>
        <v xml:space="preserve">Aftimmeren kanalen 3-zijdig  </v>
      </c>
      <c r="G655" s="746"/>
      <c r="H655" s="746"/>
      <c r="I655" s="747"/>
      <c r="J655" s="748"/>
      <c r="K655" s="749"/>
      <c r="L655" s="750"/>
      <c r="M655" s="751" t="str">
        <f>Prijsonderbouwing!F2390</f>
        <v>m¹</v>
      </c>
      <c r="N655" s="1348">
        <f>Prijsonderbouwing!O2390</f>
        <v>166.71863999999997</v>
      </c>
      <c r="O655" s="1407">
        <f>Prijsonderbouwing!X2390</f>
        <v>186.87559440000001</v>
      </c>
      <c r="P655" s="1333">
        <f>O655*K655</f>
        <v>0</v>
      </c>
      <c r="Q655" s="1143"/>
      <c r="R655" s="780"/>
      <c r="S655" s="1050"/>
      <c r="T655" s="954"/>
      <c r="U655" s="1255">
        <f t="shared" ref="U655" si="210">K655*N655</f>
        <v>0</v>
      </c>
      <c r="V655" s="968"/>
      <c r="W655" s="1255"/>
      <c r="X655" s="1253"/>
      <c r="Y655" s="952"/>
      <c r="Z655" s="965"/>
      <c r="AA655" s="964"/>
      <c r="AB655" s="840"/>
      <c r="AC655" s="841"/>
      <c r="AD655" s="842"/>
      <c r="AE655" s="18"/>
      <c r="AF655" s="842"/>
      <c r="AG655" s="155"/>
      <c r="AH655" s="155"/>
      <c r="AI655" s="781"/>
      <c r="AJ655" s="782"/>
      <c r="AK655" s="155"/>
      <c r="AL655" s="155"/>
    </row>
    <row r="656" spans="1:38" s="783" customFormat="1" ht="15.65" customHeight="1" x14ac:dyDescent="0.2">
      <c r="A656" s="850">
        <f>IF(K656=0,0,1)</f>
        <v>0</v>
      </c>
      <c r="B656" s="14" t="s">
        <v>54</v>
      </c>
      <c r="C656" s="1040"/>
      <c r="D656" s="780"/>
      <c r="E656" s="1141" t="str">
        <f>Prijsonderbouwing!B2398</f>
        <v>V5-1-X2</v>
      </c>
      <c r="F656" s="832" t="str">
        <f>Prijsonderbouwing!D2398</f>
        <v xml:space="preserve">Inkorten deuren </v>
      </c>
      <c r="G656" s="746"/>
      <c r="H656" s="746"/>
      <c r="I656" s="747"/>
      <c r="J656" s="748"/>
      <c r="K656" s="749"/>
      <c r="L656" s="750"/>
      <c r="M656" s="751" t="str">
        <f>Prijsonderbouwing!F2398</f>
        <v>st</v>
      </c>
      <c r="N656" s="1348">
        <f>Prijsonderbouwing!O2398</f>
        <v>62.025809999999993</v>
      </c>
      <c r="O656" s="1407">
        <f>Prijsonderbouwing!X2398</f>
        <v>68.299430099999995</v>
      </c>
      <c r="P656" s="1333">
        <f>O656*K656</f>
        <v>0</v>
      </c>
      <c r="Q656" s="1143"/>
      <c r="R656" s="780"/>
      <c r="S656" s="1050"/>
      <c r="T656" s="954"/>
      <c r="U656" s="1255">
        <f t="shared" si="162"/>
        <v>0</v>
      </c>
      <c r="V656" s="968"/>
      <c r="W656" s="1255"/>
      <c r="X656" s="1253"/>
      <c r="Y656" s="952"/>
      <c r="Z656" s="965"/>
      <c r="AA656" s="964"/>
      <c r="AB656" s="840"/>
      <c r="AC656" s="841"/>
      <c r="AD656" s="842"/>
      <c r="AE656" s="18"/>
      <c r="AF656" s="842"/>
      <c r="AG656" s="155"/>
      <c r="AH656" s="155"/>
      <c r="AI656" s="781"/>
      <c r="AJ656" s="782"/>
      <c r="AK656" s="155"/>
      <c r="AL656" s="155"/>
    </row>
    <row r="657" spans="1:38" ht="10" x14ac:dyDescent="0.2">
      <c r="A657" s="850">
        <f>A654</f>
        <v>0</v>
      </c>
      <c r="B657" s="128"/>
      <c r="C657" s="1034"/>
      <c r="D657" s="99"/>
      <c r="E657" s="1125"/>
      <c r="F657" s="814"/>
      <c r="G657" s="133"/>
      <c r="H657" s="133"/>
      <c r="I657" s="133"/>
      <c r="J657" s="177"/>
      <c r="K657" s="143"/>
      <c r="L657" s="27"/>
      <c r="M657" s="32"/>
      <c r="N657" s="1348"/>
      <c r="O657" s="1389"/>
      <c r="P657" s="1320"/>
      <c r="Q657" s="1095"/>
      <c r="R657" s="45"/>
      <c r="S657" s="1046"/>
      <c r="T657" s="954"/>
      <c r="U657" s="1255"/>
      <c r="V657" s="953"/>
      <c r="Y657" s="952"/>
      <c r="Z657" s="965"/>
      <c r="AA657" s="964"/>
      <c r="AB657" s="840"/>
      <c r="AC657" s="841"/>
      <c r="AD657" s="842"/>
      <c r="AF657" s="842"/>
      <c r="AJ657" s="763"/>
      <c r="AL657" s="4"/>
    </row>
    <row r="658" spans="1:38" ht="17" x14ac:dyDescent="0.2">
      <c r="A658" s="850">
        <f>A637</f>
        <v>0</v>
      </c>
      <c r="B658" s="128"/>
      <c r="C658" s="1034"/>
      <c r="D658" s="99"/>
      <c r="E658" s="1096"/>
      <c r="F658" s="1086"/>
      <c r="G658" s="1116"/>
      <c r="H658" s="1109"/>
      <c r="I658" s="1109"/>
      <c r="J658" s="1117"/>
      <c r="K658" s="1123" t="str">
        <f>E637</f>
        <v>V5-1</v>
      </c>
      <c r="L658" s="1118"/>
      <c r="M658" s="1124" t="s">
        <v>78</v>
      </c>
      <c r="N658" s="1392"/>
      <c r="O658" s="1393"/>
      <c r="P658" s="1322">
        <f>SUM(P639:P657)</f>
        <v>0</v>
      </c>
      <c r="Q658" s="1099"/>
      <c r="R658" s="45"/>
      <c r="S658" s="1044"/>
      <c r="T658" s="954"/>
      <c r="U658" s="1256">
        <f>SUM(U642:U657)</f>
        <v>0</v>
      </c>
      <c r="V658" s="953"/>
      <c r="W658" s="1263">
        <f>P658</f>
        <v>0</v>
      </c>
      <c r="X658" s="1263"/>
      <c r="Y658" s="951"/>
      <c r="Z658" s="965"/>
      <c r="AA658" s="964"/>
      <c r="AB658" s="840"/>
      <c r="AC658" s="841"/>
      <c r="AD658" s="842"/>
      <c r="AF658" s="842"/>
      <c r="AJ658" s="763"/>
      <c r="AL658" s="4"/>
    </row>
    <row r="659" spans="1:38" ht="9" customHeight="1" x14ac:dyDescent="0.2">
      <c r="A659" s="850">
        <f>A660</f>
        <v>0</v>
      </c>
      <c r="B659" s="128"/>
      <c r="C659" s="1034"/>
      <c r="D659" s="99"/>
      <c r="E659" s="1012"/>
      <c r="F659" s="815"/>
      <c r="G659" s="98"/>
      <c r="H659" s="98"/>
      <c r="I659" s="98"/>
      <c r="J659" s="27"/>
      <c r="K659" s="143"/>
      <c r="L659" s="27"/>
      <c r="M659" s="27"/>
      <c r="N659" s="1402"/>
      <c r="O659" s="1403"/>
      <c r="P659" s="1325"/>
      <c r="Q659" s="27"/>
      <c r="R659" s="45"/>
      <c r="S659" s="1046"/>
      <c r="T659" s="954"/>
      <c r="U659" s="1255"/>
      <c r="V659" s="953"/>
      <c r="Y659" s="952"/>
      <c r="Z659" s="965"/>
      <c r="AA659" s="964"/>
      <c r="AB659" s="840"/>
      <c r="AC659" s="841"/>
      <c r="AD659" s="842"/>
      <c r="AF659" s="842"/>
      <c r="AJ659" s="763"/>
      <c r="AL659" s="4"/>
    </row>
    <row r="660" spans="1:38" ht="20.399999999999999" customHeight="1" x14ac:dyDescent="0.2">
      <c r="A660" s="850">
        <f>A677</f>
        <v>0</v>
      </c>
      <c r="B660" s="128"/>
      <c r="C660" s="1034"/>
      <c r="D660" s="99"/>
      <c r="E660" s="1125" t="s">
        <v>112</v>
      </c>
      <c r="F660" s="1086" t="s">
        <v>1840</v>
      </c>
      <c r="G660" s="1108"/>
      <c r="H660" s="1104"/>
      <c r="I660" s="1104"/>
      <c r="J660" s="1104"/>
      <c r="K660" s="1110"/>
      <c r="L660" s="1109"/>
      <c r="M660" s="1109"/>
      <c r="N660" s="1384" t="s">
        <v>1882</v>
      </c>
      <c r="O660" s="1384" t="s">
        <v>1881</v>
      </c>
      <c r="P660" s="1316" t="s">
        <v>68</v>
      </c>
      <c r="Q660" s="1095"/>
      <c r="R660" s="45"/>
      <c r="S660" s="1046"/>
      <c r="T660" s="954"/>
      <c r="U660" s="1255"/>
      <c r="V660" s="953"/>
      <c r="Y660" s="952"/>
      <c r="Z660" s="965"/>
      <c r="AA660" s="964"/>
      <c r="AB660" s="840"/>
      <c r="AC660" s="841"/>
      <c r="AD660" s="842"/>
      <c r="AF660" s="842"/>
      <c r="AJ660" s="763"/>
      <c r="AL660" s="4"/>
    </row>
    <row r="661" spans="1:38" ht="6" customHeight="1" x14ac:dyDescent="0.2">
      <c r="A661" s="850">
        <f>A677</f>
        <v>0</v>
      </c>
      <c r="B661" s="128"/>
      <c r="C661" s="1034"/>
      <c r="D661" s="99"/>
      <c r="E661" s="1102"/>
      <c r="F661" s="815"/>
      <c r="G661" s="110"/>
      <c r="H661" s="110"/>
      <c r="I661" s="110"/>
      <c r="J661" s="110"/>
      <c r="K661" s="145"/>
      <c r="L661" s="110"/>
      <c r="M661" s="110"/>
      <c r="N661" s="1412"/>
      <c r="O661" s="1413"/>
      <c r="P661" s="1332"/>
      <c r="Q661" s="1095"/>
      <c r="R661" s="45"/>
      <c r="S661" s="1044"/>
      <c r="T661" s="954"/>
      <c r="U661" s="1255"/>
      <c r="V661" s="953"/>
      <c r="Y661" s="952"/>
      <c r="Z661" s="965"/>
      <c r="AA661" s="964"/>
      <c r="AB661" s="840"/>
      <c r="AC661" s="841"/>
      <c r="AD661" s="842"/>
      <c r="AF661" s="842"/>
      <c r="AJ661" s="763"/>
      <c r="AL661" s="4"/>
    </row>
    <row r="662" spans="1:38" s="783" customFormat="1" ht="15.75" customHeight="1" x14ac:dyDescent="0.2">
      <c r="A662" s="850">
        <f>IF(SUM(A663:A664)=0,0,1)</f>
        <v>1</v>
      </c>
      <c r="B662" s="14" t="s">
        <v>54</v>
      </c>
      <c r="C662" s="1040"/>
      <c r="D662" s="780"/>
      <c r="E662" s="1142" t="str">
        <f>Prijsonderbouwing!B2405</f>
        <v>V5-2-D</v>
      </c>
      <c r="F662" s="831" t="str">
        <f>Prijsonderbouwing!D2405</f>
        <v xml:space="preserve">Plaatsen centrale balans ventilatie WTW systeem </v>
      </c>
      <c r="G662" s="741"/>
      <c r="H662" s="742"/>
      <c r="I662" s="744"/>
      <c r="J662" s="784"/>
      <c r="K662" s="744"/>
      <c r="L662" s="745"/>
      <c r="M662" s="745"/>
      <c r="N662" s="1348"/>
      <c r="O662" s="1389"/>
      <c r="P662" s="1333"/>
      <c r="Q662" s="1143"/>
      <c r="R662" s="780"/>
      <c r="S662" s="1050"/>
      <c r="T662" s="954"/>
      <c r="U662" s="1255"/>
      <c r="V662" s="968"/>
      <c r="W662" s="1255"/>
      <c r="X662" s="1253"/>
      <c r="Y662" s="952"/>
      <c r="Z662" s="965"/>
      <c r="AA662" s="964"/>
      <c r="AB662" s="840"/>
      <c r="AC662" s="841"/>
      <c r="AD662" s="842"/>
      <c r="AE662" s="18"/>
      <c r="AF662" s="842"/>
      <c r="AG662" s="155"/>
      <c r="AH662" s="155"/>
      <c r="AI662" s="781"/>
      <c r="AJ662" s="782"/>
      <c r="AK662" s="155"/>
    </row>
    <row r="663" spans="1:38" s="783" customFormat="1" ht="15.75" customHeight="1" x14ac:dyDescent="0.2">
      <c r="A663" s="850">
        <f>IF(K663=0,0,1)</f>
        <v>1</v>
      </c>
      <c r="B663" s="14" t="s">
        <v>54</v>
      </c>
      <c r="C663" s="1040"/>
      <c r="D663" s="780"/>
      <c r="E663" s="1141" t="str">
        <f>Prijsonderbouwing!B2409</f>
        <v>V5-2-A1</v>
      </c>
      <c r="F663" s="832" t="str">
        <f>Prijsonderbouwing!D2409</f>
        <v>Schouw op locatie</v>
      </c>
      <c r="G663" s="746"/>
      <c r="H663" s="746"/>
      <c r="I663" s="744"/>
      <c r="J663" s="784"/>
      <c r="K663" s="872" t="s">
        <v>1826</v>
      </c>
      <c r="L663" s="745"/>
      <c r="M663" s="745"/>
      <c r="N663" s="1348"/>
      <c r="O663" s="1389"/>
      <c r="P663" s="1333"/>
      <c r="Q663" s="1143"/>
      <c r="R663" s="780"/>
      <c r="S663" s="1050"/>
      <c r="T663" s="954"/>
      <c r="U663" s="1255"/>
      <c r="V663" s="968"/>
      <c r="W663" s="1255"/>
      <c r="X663" s="1253"/>
      <c r="Y663" s="952"/>
      <c r="Z663" s="965"/>
      <c r="AA663" s="964"/>
      <c r="AB663" s="840"/>
      <c r="AC663" s="841"/>
      <c r="AD663" s="842"/>
      <c r="AE663" s="18"/>
      <c r="AF663" s="842"/>
      <c r="AG663" s="155"/>
      <c r="AH663" s="155"/>
      <c r="AI663" s="781"/>
      <c r="AJ663" s="782"/>
      <c r="AK663" s="155"/>
      <c r="AL663" s="155"/>
    </row>
    <row r="664" spans="1:38" s="783" customFormat="1" ht="15.75" customHeight="1" x14ac:dyDescent="0.2">
      <c r="A664" s="850">
        <f>IF(K664=0,0,1)</f>
        <v>1</v>
      </c>
      <c r="B664" s="14" t="s">
        <v>54</v>
      </c>
      <c r="C664" s="1040"/>
      <c r="D664" s="780"/>
      <c r="E664" s="1141" t="str">
        <f>Prijsonderbouwing!B2410</f>
        <v>V5-2-A2</v>
      </c>
      <c r="F664" s="832" t="str">
        <f>Prijsonderbouwing!D2410</f>
        <v>Gebruik steiger</v>
      </c>
      <c r="G664" s="746"/>
      <c r="H664" s="746"/>
      <c r="I664" s="744"/>
      <c r="J664" s="784"/>
      <c r="K664" s="872" t="s">
        <v>1826</v>
      </c>
      <c r="L664" s="745"/>
      <c r="M664" s="745"/>
      <c r="N664" s="1348"/>
      <c r="O664" s="1389"/>
      <c r="P664" s="1333"/>
      <c r="Q664" s="1143"/>
      <c r="R664" s="780"/>
      <c r="S664" s="1050"/>
      <c r="T664" s="954"/>
      <c r="U664" s="1255"/>
      <c r="V664" s="968"/>
      <c r="W664" s="1255"/>
      <c r="X664" s="1253"/>
      <c r="Y664" s="952"/>
      <c r="Z664" s="965"/>
      <c r="AA664" s="964"/>
      <c r="AB664" s="840"/>
      <c r="AC664" s="841"/>
      <c r="AD664" s="842"/>
      <c r="AE664" s="18"/>
      <c r="AF664" s="842"/>
      <c r="AG664" s="155"/>
      <c r="AH664" s="155"/>
      <c r="AI664" s="781"/>
      <c r="AJ664" s="782"/>
      <c r="AK664" s="155"/>
      <c r="AL664" s="155"/>
    </row>
    <row r="665" spans="1:38" s="783" customFormat="1" ht="6" customHeight="1" x14ac:dyDescent="0.2">
      <c r="A665" s="850">
        <f>A662</f>
        <v>1</v>
      </c>
      <c r="B665" s="14"/>
      <c r="C665" s="1040"/>
      <c r="D665" s="780"/>
      <c r="E665" s="1141"/>
      <c r="F665" s="830"/>
      <c r="G665" s="787"/>
      <c r="H665" s="787"/>
      <c r="I665" s="784"/>
      <c r="J665" s="784"/>
      <c r="K665" s="1010"/>
      <c r="L665" s="1011"/>
      <c r="M665" s="1011"/>
      <c r="N665" s="1379"/>
      <c r="O665" s="1317"/>
      <c r="P665" s="1334"/>
      <c r="Q665" s="1143"/>
      <c r="R665" s="780"/>
      <c r="S665" s="1050"/>
      <c r="T665" s="954"/>
      <c r="U665" s="1255"/>
      <c r="V665" s="953"/>
      <c r="W665" s="1255"/>
      <c r="X665" s="1253"/>
      <c r="Y665" s="952"/>
      <c r="Z665" s="965"/>
      <c r="AA665" s="964"/>
      <c r="AB665" s="840"/>
      <c r="AC665" s="841"/>
      <c r="AD665" s="842"/>
      <c r="AE665" s="18"/>
      <c r="AF665" s="842"/>
      <c r="AG665" s="155"/>
      <c r="AH665" s="155"/>
      <c r="AI665" s="781"/>
      <c r="AJ665" s="782"/>
      <c r="AK665" s="155"/>
    </row>
    <row r="666" spans="1:38" s="783" customFormat="1" ht="15.75" customHeight="1" x14ac:dyDescent="0.2">
      <c r="A666" s="850">
        <f>IF(SUM(A667:A669)=0,0,1)</f>
        <v>0</v>
      </c>
      <c r="B666" s="14" t="s">
        <v>54</v>
      </c>
      <c r="C666" s="1040"/>
      <c r="D666" s="780"/>
      <c r="E666" s="1142" t="str">
        <f>Prijsonderbouwing!B2405</f>
        <v>V5-2-D</v>
      </c>
      <c r="F666" s="871" t="str">
        <f>Prijsonderbouwing!D2405</f>
        <v xml:space="preserve">Plaatsen centrale balans ventilatie WTW systeem </v>
      </c>
      <c r="G666" s="742"/>
      <c r="H666" s="742"/>
      <c r="I666" s="742"/>
      <c r="J666" s="743"/>
      <c r="K666" s="745"/>
      <c r="L666" s="745"/>
      <c r="M666" s="745"/>
      <c r="N666" s="1348"/>
      <c r="O666" s="1389"/>
      <c r="P666" s="1333"/>
      <c r="Q666" s="1143"/>
      <c r="R666" s="780"/>
      <c r="S666" s="1050"/>
      <c r="T666" s="954"/>
      <c r="U666" s="1255"/>
      <c r="V666" s="968"/>
      <c r="W666" s="1255"/>
      <c r="X666" s="1253"/>
      <c r="Y666" s="952"/>
      <c r="Z666" s="965"/>
      <c r="AA666" s="964"/>
      <c r="AB666" s="840"/>
      <c r="AC666" s="841"/>
      <c r="AD666" s="842"/>
      <c r="AE666" s="18"/>
      <c r="AF666" s="842"/>
      <c r="AG666" s="155"/>
      <c r="AH666" s="155"/>
      <c r="AI666" s="781"/>
      <c r="AJ666" s="782"/>
      <c r="AK666" s="155"/>
    </row>
    <row r="667" spans="1:38" s="783" customFormat="1" ht="15.65" customHeight="1" x14ac:dyDescent="0.2">
      <c r="A667" s="850">
        <f t="shared" ref="A667" si="211">IF(K667=0,0,1)</f>
        <v>0</v>
      </c>
      <c r="B667" s="14"/>
      <c r="C667" s="1040"/>
      <c r="D667" s="780"/>
      <c r="E667" s="1141" t="str">
        <f>Prijsonderbouwing!B2407</f>
        <v>V5-2-D1</v>
      </c>
      <c r="F667" s="832" t="str">
        <f>Prijsonderbouwing!D2407</f>
        <v>Plaatsen centrale balans ventilatie WTW</v>
      </c>
      <c r="G667" s="746"/>
      <c r="H667" s="746"/>
      <c r="I667" s="746"/>
      <c r="J667" s="748"/>
      <c r="K667" s="749"/>
      <c r="L667" s="750"/>
      <c r="M667" s="751" t="str">
        <f>Prijsonderbouwing!F2407</f>
        <v>pst</v>
      </c>
      <c r="N667" s="1348">
        <f>Prijsonderbouwing!O2407</f>
        <v>9888.9553500000002</v>
      </c>
      <c r="O667" s="1389">
        <f>Prijsonderbouwing!X2407</f>
        <v>11522.3098488</v>
      </c>
      <c r="P667" s="1333">
        <f t="shared" ref="P667" si="212">K667*O667</f>
        <v>0</v>
      </c>
      <c r="Q667" s="1143"/>
      <c r="R667" s="780"/>
      <c r="S667" s="1050"/>
      <c r="T667" s="954"/>
      <c r="U667" s="954">
        <f t="shared" ref="U667:U673" si="213">K667*N667</f>
        <v>0</v>
      </c>
      <c r="V667" s="968"/>
      <c r="W667" s="954"/>
      <c r="X667" s="952"/>
      <c r="Y667" s="952"/>
      <c r="Z667" s="965"/>
      <c r="AA667" s="964"/>
      <c r="AB667" s="840"/>
      <c r="AC667" s="841"/>
      <c r="AD667" s="842"/>
      <c r="AE667" s="18"/>
      <c r="AF667" s="842"/>
      <c r="AG667" s="155"/>
      <c r="AH667" s="155"/>
      <c r="AI667" s="781"/>
      <c r="AJ667" s="782"/>
      <c r="AK667" s="155"/>
    </row>
    <row r="668" spans="1:38" s="783" customFormat="1" ht="15.75" customHeight="1" x14ac:dyDescent="0.2">
      <c r="A668" s="850">
        <f>A667</f>
        <v>0</v>
      </c>
      <c r="B668" s="14"/>
      <c r="C668" s="1040"/>
      <c r="D668" s="780"/>
      <c r="E668" s="1141"/>
      <c r="F668" s="832" t="s">
        <v>1828</v>
      </c>
      <c r="G668" s="746"/>
      <c r="H668" s="746"/>
      <c r="I668" s="746"/>
      <c r="J668" s="748"/>
      <c r="K668" s="751"/>
      <c r="L668" s="751"/>
      <c r="M668" s="751"/>
      <c r="N668" s="1348">
        <f>Prijsonderbouwing!O2408</f>
        <v>0</v>
      </c>
      <c r="O668" s="1389"/>
      <c r="P668" s="1333"/>
      <c r="Q668" s="1143"/>
      <c r="R668" s="780"/>
      <c r="S668" s="1050"/>
      <c r="T668" s="954"/>
      <c r="U668" s="954"/>
      <c r="V668" s="968"/>
      <c r="W668" s="954"/>
      <c r="X668" s="952"/>
      <c r="Y668" s="952"/>
      <c r="Z668" s="965"/>
      <c r="AA668" s="964"/>
      <c r="AB668" s="840"/>
      <c r="AC668" s="841"/>
      <c r="AD668" s="842"/>
      <c r="AE668" s="18"/>
      <c r="AF668" s="842"/>
      <c r="AG668" s="155"/>
      <c r="AH668" s="155"/>
      <c r="AI668" s="781"/>
      <c r="AJ668" s="782"/>
      <c r="AK668" s="155"/>
    </row>
    <row r="669" spans="1:38" s="783" customFormat="1" ht="15.65" customHeight="1" x14ac:dyDescent="0.2">
      <c r="A669" s="850">
        <f t="shared" ref="A669" si="214">IF(K669=0,0,1)</f>
        <v>0</v>
      </c>
      <c r="B669" s="14"/>
      <c r="C669" s="1040"/>
      <c r="D669" s="780"/>
      <c r="E669" s="1141" t="str">
        <f>Prijsonderbouwing!B2427</f>
        <v>V5-2-D7</v>
      </c>
      <c r="F669" s="832" t="str">
        <f>Prijsonderbouwing!D2427</f>
        <v>Kanaalwerk boven de 16,0 m¹</v>
      </c>
      <c r="G669" s="746"/>
      <c r="H669" s="746"/>
      <c r="I669" s="746"/>
      <c r="J669" s="748"/>
      <c r="K669" s="749"/>
      <c r="L669" s="750"/>
      <c r="M669" s="751" t="str">
        <f>Prijsonderbouwing!F2427</f>
        <v>m¹</v>
      </c>
      <c r="N669" s="1348">
        <f>Prijsonderbouwing!O2427</f>
        <v>240</v>
      </c>
      <c r="O669" s="1389">
        <f>Prijsonderbouwing!X2427</f>
        <v>278.88</v>
      </c>
      <c r="P669" s="1333">
        <f t="shared" ref="P669" si="215">K669*O669</f>
        <v>0</v>
      </c>
      <c r="Q669" s="1143"/>
      <c r="R669" s="780"/>
      <c r="S669" s="1050"/>
      <c r="T669" s="954"/>
      <c r="U669" s="1255">
        <f t="shared" si="213"/>
        <v>0</v>
      </c>
      <c r="V669" s="968"/>
      <c r="W669" s="1255"/>
      <c r="X669" s="1253"/>
      <c r="Y669" s="952"/>
      <c r="Z669" s="965"/>
      <c r="AA669" s="964"/>
      <c r="AB669" s="840"/>
      <c r="AC669" s="841"/>
      <c r="AD669" s="842"/>
      <c r="AE669" s="18"/>
      <c r="AF669" s="842"/>
      <c r="AG669" s="155"/>
      <c r="AH669" s="155"/>
      <c r="AI669" s="781"/>
      <c r="AJ669" s="782"/>
      <c r="AK669" s="155"/>
    </row>
    <row r="670" spans="1:38" s="783" customFormat="1" ht="6" customHeight="1" x14ac:dyDescent="0.2">
      <c r="A670" s="850">
        <f>A666</f>
        <v>0</v>
      </c>
      <c r="B670" s="14"/>
      <c r="C670" s="1040"/>
      <c r="D670" s="780"/>
      <c r="E670" s="1125"/>
      <c r="F670" s="830"/>
      <c r="G670" s="788"/>
      <c r="H670" s="788"/>
      <c r="I670" s="788"/>
      <c r="J670" s="789"/>
      <c r="K670" s="751"/>
      <c r="L670" s="789"/>
      <c r="M670" s="751"/>
      <c r="N670" s="1348"/>
      <c r="O670" s="1389"/>
      <c r="P670" s="1333"/>
      <c r="Q670" s="1143"/>
      <c r="R670" s="780"/>
      <c r="S670" s="1050"/>
      <c r="T670" s="954"/>
      <c r="U670" s="1255"/>
      <c r="V670" s="968"/>
      <c r="W670" s="1255"/>
      <c r="X670" s="1253"/>
      <c r="Y670" s="951"/>
      <c r="Z670" s="965"/>
      <c r="AA670" s="964"/>
      <c r="AB670" s="840"/>
      <c r="AC670" s="841"/>
      <c r="AD670" s="842"/>
      <c r="AE670" s="18"/>
      <c r="AF670" s="842"/>
      <c r="AG670" s="155"/>
      <c r="AH670" s="155"/>
      <c r="AI670" s="781"/>
      <c r="AJ670" s="782"/>
      <c r="AK670" s="155"/>
    </row>
    <row r="671" spans="1:38" s="783" customFormat="1" ht="15.65" customHeight="1" x14ac:dyDescent="0.2">
      <c r="A671" s="850">
        <f>IF(SUM(A672:A673)=0,0,1)</f>
        <v>0</v>
      </c>
      <c r="B671" s="14" t="s">
        <v>54</v>
      </c>
      <c r="C671" s="1040"/>
      <c r="D671" s="780"/>
      <c r="E671" s="1142" t="str">
        <f>Prijsonderbouwing!B2449</f>
        <v>V5-2-X</v>
      </c>
      <c r="F671" s="831" t="str">
        <f>Prijsonderbouwing!D2449</f>
        <v>Bijkomende kosten</v>
      </c>
      <c r="G671" s="742"/>
      <c r="H671" s="742"/>
      <c r="I671" s="742"/>
      <c r="J671" s="743"/>
      <c r="K671" s="745"/>
      <c r="L671" s="745"/>
      <c r="M671" s="745"/>
      <c r="N671" s="1348"/>
      <c r="O671" s="1389"/>
      <c r="P671" s="1333"/>
      <c r="Q671" s="1143"/>
      <c r="R671" s="780"/>
      <c r="S671" s="1050"/>
      <c r="T671" s="954"/>
      <c r="U671" s="1255"/>
      <c r="V671" s="968"/>
      <c r="W671" s="1255"/>
      <c r="X671" s="1253"/>
      <c r="Y671" s="952"/>
      <c r="Z671" s="965"/>
      <c r="AA671" s="964"/>
      <c r="AB671" s="840"/>
      <c r="AC671" s="841"/>
      <c r="AD671" s="842"/>
      <c r="AE671" s="18"/>
      <c r="AF671" s="842"/>
      <c r="AG671" s="155"/>
      <c r="AH671" s="155"/>
      <c r="AI671" s="781"/>
      <c r="AJ671" s="782"/>
      <c r="AK671" s="155"/>
    </row>
    <row r="672" spans="1:38" s="783" customFormat="1" ht="15.65" customHeight="1" x14ac:dyDescent="0.2">
      <c r="A672" s="850">
        <f>IF(K672=0,0,1)</f>
        <v>0</v>
      </c>
      <c r="B672" s="14" t="s">
        <v>54</v>
      </c>
      <c r="C672" s="1040"/>
      <c r="D672" s="780"/>
      <c r="E672" s="1141" t="str">
        <f>Prijsonderbouwing!B2453</f>
        <v>V5-2-X1</v>
      </c>
      <c r="F672" s="832" t="str">
        <f>Prijsonderbouwing!D2453</f>
        <v xml:space="preserve">Aftimmeren kanalen 3-zijdig  </v>
      </c>
      <c r="G672" s="746"/>
      <c r="H672" s="746"/>
      <c r="I672" s="747"/>
      <c r="J672" s="748"/>
      <c r="K672" s="749"/>
      <c r="L672" s="750"/>
      <c r="M672" s="751" t="str">
        <f>Prijsonderbouwing!F2453</f>
        <v>m¹</v>
      </c>
      <c r="N672" s="1348">
        <f>Prijsonderbouwing!O2453</f>
        <v>166.71863999999997</v>
      </c>
      <c r="O672" s="1407">
        <f>Prijsonderbouwing!X2453</f>
        <v>186.87559440000001</v>
      </c>
      <c r="P672" s="1333">
        <f>O672*K672</f>
        <v>0</v>
      </c>
      <c r="Q672" s="1143"/>
      <c r="R672" s="780"/>
      <c r="S672" s="1050"/>
      <c r="T672" s="954"/>
      <c r="U672" s="1255">
        <f t="shared" si="213"/>
        <v>0</v>
      </c>
      <c r="V672" s="968"/>
      <c r="W672" s="1255"/>
      <c r="X672" s="1253"/>
      <c r="Y672" s="952"/>
      <c r="Z672" s="965"/>
      <c r="AA672" s="964"/>
      <c r="AB672" s="840"/>
      <c r="AC672" s="841"/>
      <c r="AD672" s="842"/>
      <c r="AE672" s="18"/>
      <c r="AF672" s="842"/>
      <c r="AG672" s="155"/>
      <c r="AH672" s="155"/>
      <c r="AI672" s="781"/>
      <c r="AJ672" s="782"/>
      <c r="AK672" s="155"/>
      <c r="AL672" s="155"/>
    </row>
    <row r="673" spans="1:38" s="783" customFormat="1" ht="15.65" customHeight="1" x14ac:dyDescent="0.2">
      <c r="A673" s="850">
        <f>IF(K673=0,0,1)</f>
        <v>0</v>
      </c>
      <c r="B673" s="14" t="s">
        <v>54</v>
      </c>
      <c r="C673" s="1040"/>
      <c r="D673" s="780"/>
      <c r="E673" s="1141" t="str">
        <f>Prijsonderbouwing!B2461</f>
        <v>V5-2-X2</v>
      </c>
      <c r="F673" s="832" t="str">
        <f>Prijsonderbouwing!D2461</f>
        <v xml:space="preserve">Inkorten deuren </v>
      </c>
      <c r="G673" s="746"/>
      <c r="H673" s="746"/>
      <c r="I673" s="747"/>
      <c r="J673" s="748"/>
      <c r="K673" s="749"/>
      <c r="L673" s="750"/>
      <c r="M673" s="751" t="str">
        <f>Prijsonderbouwing!F2461</f>
        <v>st</v>
      </c>
      <c r="N673" s="1348">
        <f>Prijsonderbouwing!O2461</f>
        <v>62.025809999999993</v>
      </c>
      <c r="O673" s="1407">
        <f>Prijsonderbouwing!X2461</f>
        <v>68.299430099999995</v>
      </c>
      <c r="P673" s="1333">
        <f>O673*K673</f>
        <v>0</v>
      </c>
      <c r="Q673" s="1143"/>
      <c r="R673" s="780"/>
      <c r="S673" s="1050"/>
      <c r="T673" s="954"/>
      <c r="U673" s="1255">
        <f t="shared" si="213"/>
        <v>0</v>
      </c>
      <c r="V673" s="968"/>
      <c r="W673" s="1255"/>
      <c r="X673" s="1253"/>
      <c r="Y673" s="952"/>
      <c r="Z673" s="965"/>
      <c r="AA673" s="964"/>
      <c r="AB673" s="840"/>
      <c r="AC673" s="841"/>
      <c r="AD673" s="842"/>
      <c r="AE673" s="18"/>
      <c r="AF673" s="842"/>
      <c r="AG673" s="155"/>
      <c r="AH673" s="155"/>
      <c r="AI673" s="781"/>
      <c r="AJ673" s="782"/>
      <c r="AK673" s="155"/>
      <c r="AL673" s="155"/>
    </row>
    <row r="674" spans="1:38" ht="10" x14ac:dyDescent="0.2">
      <c r="A674" s="850">
        <f>A671</f>
        <v>0</v>
      </c>
      <c r="B674" s="128"/>
      <c r="C674" s="1034"/>
      <c r="D674" s="99"/>
      <c r="E674" s="1125"/>
      <c r="F674" s="813"/>
      <c r="G674" s="117"/>
      <c r="H674" s="117"/>
      <c r="I674" s="117"/>
      <c r="J674" s="123"/>
      <c r="K674" s="143"/>
      <c r="L674" s="27"/>
      <c r="M674" s="32"/>
      <c r="N674" s="1348"/>
      <c r="O674" s="1389"/>
      <c r="P674" s="1320"/>
      <c r="Q674" s="1095"/>
      <c r="R674" s="45"/>
      <c r="S674" s="1046"/>
      <c r="T674" s="954"/>
      <c r="U674" s="1255"/>
      <c r="V674" s="953"/>
      <c r="Y674" s="952"/>
      <c r="Z674" s="965"/>
      <c r="AA674" s="964"/>
      <c r="AB674" s="840"/>
      <c r="AC674" s="841"/>
      <c r="AD674" s="842"/>
      <c r="AF674" s="842"/>
      <c r="AJ674" s="763"/>
      <c r="AL674" s="4"/>
    </row>
    <row r="675" spans="1:38" ht="15.75" customHeight="1" x14ac:dyDescent="0.2">
      <c r="A675" s="850">
        <f>A677</f>
        <v>0</v>
      </c>
      <c r="B675" s="5" t="s">
        <v>54</v>
      </c>
      <c r="C675" s="1034"/>
      <c r="D675" s="99"/>
      <c r="E675" s="1102"/>
      <c r="F675" s="822" t="s">
        <v>1782</v>
      </c>
      <c r="G675" s="709"/>
      <c r="H675" s="709"/>
      <c r="I675" s="709"/>
      <c r="J675" s="709"/>
      <c r="K675" s="709"/>
      <c r="L675" s="709"/>
      <c r="M675" s="709"/>
      <c r="N675" s="1380"/>
      <c r="O675" s="1415"/>
      <c r="P675" s="1336"/>
      <c r="Q675" s="1095"/>
      <c r="R675" s="45"/>
      <c r="S675" s="1044"/>
      <c r="T675" s="954"/>
      <c r="U675" s="1255"/>
      <c r="V675" s="968"/>
      <c r="Y675" s="952"/>
      <c r="Z675" s="965"/>
      <c r="AA675" s="964"/>
      <c r="AB675" s="840"/>
      <c r="AC675" s="841"/>
      <c r="AD675" s="842"/>
      <c r="AF675" s="842"/>
      <c r="AJ675" s="763"/>
      <c r="AL675" s="4"/>
    </row>
    <row r="676" spans="1:38" ht="6" customHeight="1" x14ac:dyDescent="0.2">
      <c r="A676" s="850">
        <f>A677</f>
        <v>0</v>
      </c>
      <c r="B676" s="128"/>
      <c r="C676" s="1034"/>
      <c r="D676" s="99"/>
      <c r="E676" s="1086"/>
      <c r="F676" s="815"/>
      <c r="G676" s="67"/>
      <c r="H676" s="67"/>
      <c r="I676" s="67"/>
      <c r="J676" s="8"/>
      <c r="K676" s="23"/>
      <c r="L676" s="8"/>
      <c r="M676" s="723"/>
      <c r="N676" s="1382"/>
      <c r="O676" s="1383"/>
      <c r="P676" s="1337"/>
      <c r="Q676" s="1095"/>
      <c r="R676" s="45"/>
      <c r="S676" s="1046"/>
      <c r="T676" s="954"/>
      <c r="U676" s="1255"/>
      <c r="V676" s="968"/>
      <c r="Y676" s="951"/>
      <c r="Z676" s="965"/>
      <c r="AA676" s="964"/>
      <c r="AB676" s="840"/>
      <c r="AC676" s="841"/>
      <c r="AD676" s="842"/>
      <c r="AF676" s="842"/>
      <c r="AJ676" s="763"/>
      <c r="AL676" s="4"/>
    </row>
    <row r="677" spans="1:38" ht="15.75" customHeight="1" x14ac:dyDescent="0.2">
      <c r="A677" s="850">
        <f>IF(P677=0,0,1)</f>
        <v>0</v>
      </c>
      <c r="B677" s="128"/>
      <c r="C677" s="1034"/>
      <c r="D677" s="99"/>
      <c r="E677" s="1096"/>
      <c r="F677" s="1086"/>
      <c r="G677" s="1116"/>
      <c r="H677" s="1109"/>
      <c r="I677" s="1109"/>
      <c r="J677" s="1117"/>
      <c r="K677" s="1123" t="str">
        <f>E660</f>
        <v>V5-2</v>
      </c>
      <c r="L677" s="1123"/>
      <c r="M677" s="1124" t="s">
        <v>78</v>
      </c>
      <c r="N677" s="1392"/>
      <c r="O677" s="1393"/>
      <c r="P677" s="1322">
        <f>SUM(P661:P676)</f>
        <v>0</v>
      </c>
      <c r="Q677" s="1099"/>
      <c r="R677" s="45"/>
      <c r="S677" s="1044"/>
      <c r="T677" s="954"/>
      <c r="U677" s="1256">
        <f>SUM(U667:U676)</f>
        <v>0</v>
      </c>
      <c r="V677" s="953"/>
      <c r="W677" s="1263">
        <f>P677</f>
        <v>0</v>
      </c>
      <c r="X677" s="1268"/>
      <c r="Y677" s="951"/>
      <c r="Z677" s="965"/>
      <c r="AA677" s="964"/>
      <c r="AB677" s="840"/>
      <c r="AC677" s="841"/>
      <c r="AD677" s="842"/>
      <c r="AF677" s="842"/>
      <c r="AJ677" s="763"/>
      <c r="AL677" s="4"/>
    </row>
    <row r="678" spans="1:38" ht="9" customHeight="1" x14ac:dyDescent="0.2">
      <c r="A678" s="850">
        <f>A679</f>
        <v>0</v>
      </c>
      <c r="B678" s="128"/>
      <c r="C678" s="1034"/>
      <c r="D678" s="99"/>
      <c r="E678" s="1012"/>
      <c r="F678" s="815"/>
      <c r="G678" s="98"/>
      <c r="H678" s="98"/>
      <c r="I678" s="98"/>
      <c r="J678" s="27"/>
      <c r="K678" s="143"/>
      <c r="L678" s="27"/>
      <c r="M678" s="920"/>
      <c r="N678" s="1402"/>
      <c r="O678" s="1403"/>
      <c r="P678" s="1329"/>
      <c r="Q678" s="27"/>
      <c r="R678" s="45"/>
      <c r="S678" s="1046"/>
      <c r="T678" s="954"/>
      <c r="U678" s="1255"/>
      <c r="V678" s="953"/>
      <c r="Y678" s="952"/>
      <c r="Z678" s="965"/>
      <c r="AA678" s="964"/>
      <c r="AB678" s="840"/>
      <c r="AC678" s="841"/>
      <c r="AD678" s="842"/>
      <c r="AF678" s="842"/>
      <c r="AJ678" s="763"/>
      <c r="AL678" s="4"/>
    </row>
    <row r="679" spans="1:38" ht="15.75" customHeight="1" x14ac:dyDescent="0.2">
      <c r="A679" s="850">
        <f>IF(P679=0,0,1)</f>
        <v>0</v>
      </c>
      <c r="B679" s="128"/>
      <c r="C679" s="1034"/>
      <c r="D679" s="99"/>
      <c r="E679" s="1120"/>
      <c r="F679" s="1014" t="str">
        <f>F630</f>
        <v>VENTILATIE</v>
      </c>
      <c r="G679" s="1015"/>
      <c r="H679" s="1015"/>
      <c r="I679" s="1015"/>
      <c r="J679" s="1016"/>
      <c r="K679" s="1144" t="str">
        <f>E630</f>
        <v>V5</v>
      </c>
      <c r="L679" s="1016"/>
      <c r="M679" s="1121" t="s">
        <v>94</v>
      </c>
      <c r="N679" s="1019"/>
      <c r="O679" s="1020"/>
      <c r="P679" s="1021">
        <f>P658+P677</f>
        <v>0</v>
      </c>
      <c r="Q679" s="1022"/>
      <c r="R679" s="45"/>
      <c r="S679" s="1044"/>
      <c r="T679" s="954"/>
      <c r="U679" s="1255"/>
      <c r="V679" s="953"/>
      <c r="W679" s="1263">
        <f>SUM(W637:W677)</f>
        <v>0</v>
      </c>
      <c r="X679" s="1268"/>
      <c r="Y679" s="971"/>
      <c r="Z679" s="965"/>
      <c r="AA679" s="964"/>
      <c r="AB679" s="840"/>
      <c r="AC679" s="841"/>
      <c r="AD679" s="842"/>
      <c r="AF679" s="842"/>
      <c r="AJ679" s="763"/>
      <c r="AL679" s="4"/>
    </row>
    <row r="680" spans="1:38" ht="9" customHeight="1" x14ac:dyDescent="0.2">
      <c r="A680" s="850">
        <v>1</v>
      </c>
      <c r="B680" s="128"/>
      <c r="C680" s="1034"/>
      <c r="D680" s="99"/>
      <c r="E680" s="1012"/>
      <c r="F680" s="815"/>
      <c r="G680" s="98"/>
      <c r="H680" s="98"/>
      <c r="I680" s="98"/>
      <c r="J680" s="27"/>
      <c r="K680" s="143"/>
      <c r="L680" s="27"/>
      <c r="M680" s="27"/>
      <c r="N680" s="1402"/>
      <c r="O680" s="1403"/>
      <c r="P680" s="1325"/>
      <c r="Q680" s="27"/>
      <c r="R680" s="45"/>
      <c r="S680" s="1046"/>
      <c r="T680" s="954"/>
      <c r="U680" s="1255"/>
      <c r="V680" s="953"/>
      <c r="Y680" s="952"/>
      <c r="Z680" s="965"/>
      <c r="AA680" s="964"/>
      <c r="AB680" s="840"/>
      <c r="AC680" s="841"/>
      <c r="AD680" s="842"/>
      <c r="AF680" s="842"/>
      <c r="AJ680" s="763"/>
    </row>
    <row r="681" spans="1:38" s="12" customFormat="1" ht="12" customHeight="1" x14ac:dyDescent="0.2">
      <c r="A681" s="850">
        <v>1</v>
      </c>
      <c r="B681" s="128"/>
      <c r="C681" s="1054"/>
      <c r="D681" s="1055"/>
      <c r="E681" s="1052"/>
      <c r="F681" s="1052"/>
      <c r="G681" s="1051"/>
      <c r="H681" s="1051"/>
      <c r="I681" s="1051"/>
      <c r="J681" s="1051"/>
      <c r="K681" s="1056"/>
      <c r="L681" s="1057"/>
      <c r="M681" s="1057"/>
      <c r="N681" s="1369"/>
      <c r="O681" s="1370"/>
      <c r="P681" s="1308"/>
      <c r="Q681" s="1058"/>
      <c r="R681" s="1058"/>
      <c r="S681" s="1053"/>
      <c r="T681" s="954"/>
      <c r="U681" s="1255"/>
      <c r="V681" s="953"/>
      <c r="W681" s="1255"/>
      <c r="X681" s="1253"/>
      <c r="Y681" s="952"/>
      <c r="Z681" s="965"/>
      <c r="AA681" s="964"/>
      <c r="AB681" s="840"/>
      <c r="AC681" s="841"/>
      <c r="AD681" s="842"/>
      <c r="AE681" s="18"/>
      <c r="AF681" s="842"/>
      <c r="AG681" s="451"/>
      <c r="AH681" s="451"/>
      <c r="AI681" s="764"/>
      <c r="AJ681" s="763"/>
      <c r="AK681" s="451"/>
      <c r="AL681" s="451"/>
    </row>
    <row r="682" spans="1:38" ht="10.25" customHeight="1" x14ac:dyDescent="0.2">
      <c r="A682" s="850">
        <v>1</v>
      </c>
      <c r="B682" s="128"/>
      <c r="C682" s="1034"/>
      <c r="D682" s="99"/>
      <c r="E682" s="799"/>
      <c r="F682" s="799"/>
      <c r="G682" s="45"/>
      <c r="H682" s="45"/>
      <c r="I682" s="45"/>
      <c r="J682" s="45"/>
      <c r="K682" s="138"/>
      <c r="L682" s="45"/>
      <c r="M682" s="45"/>
      <c r="N682" s="927"/>
      <c r="O682" s="856"/>
      <c r="P682" s="1307"/>
      <c r="Q682" s="45"/>
      <c r="R682" s="45"/>
      <c r="S682" s="1044"/>
      <c r="T682" s="954"/>
      <c r="U682" s="1255"/>
      <c r="V682" s="953"/>
      <c r="Y682" s="952"/>
      <c r="Z682" s="965"/>
      <c r="AA682" s="964"/>
      <c r="AB682" s="840"/>
      <c r="AC682" s="841"/>
      <c r="AD682" s="842"/>
      <c r="AF682" s="842"/>
      <c r="AJ682" s="763"/>
    </row>
    <row r="683" spans="1:38" ht="15.75" customHeight="1" x14ac:dyDescent="0.2">
      <c r="A683" s="850">
        <v>1</v>
      </c>
      <c r="B683" s="128"/>
      <c r="C683" s="1034"/>
      <c r="D683" s="99"/>
      <c r="E683" s="1086" t="s">
        <v>113</v>
      </c>
      <c r="F683" s="1086" t="s">
        <v>1919</v>
      </c>
      <c r="G683" s="1113"/>
      <c r="H683" s="1114"/>
      <c r="I683" s="1114"/>
      <c r="J683" s="1115"/>
      <c r="K683" s="1110"/>
      <c r="L683" s="1109"/>
      <c r="M683" s="1109"/>
      <c r="N683" s="1401"/>
      <c r="O683" s="1316"/>
      <c r="P683" s="1316"/>
      <c r="Q683" s="1095"/>
      <c r="R683" s="45"/>
      <c r="S683" s="1046"/>
      <c r="T683" s="954"/>
      <c r="U683" s="1255"/>
      <c r="V683" s="953"/>
      <c r="Y683" s="952"/>
      <c r="Z683" s="965"/>
      <c r="AA683" s="964"/>
      <c r="AB683" s="840"/>
      <c r="AC683" s="841"/>
      <c r="AD683" s="842"/>
      <c r="AF683" s="842"/>
      <c r="AJ683" s="763"/>
    </row>
    <row r="684" spans="1:38" ht="9" customHeight="1" x14ac:dyDescent="0.2">
      <c r="A684" s="850">
        <f>A685</f>
        <v>0</v>
      </c>
      <c r="B684" s="128"/>
      <c r="C684" s="1034"/>
      <c r="D684" s="99"/>
      <c r="E684" s="1012"/>
      <c r="F684" s="815"/>
      <c r="G684" s="98"/>
      <c r="H684" s="98"/>
      <c r="I684" s="98"/>
      <c r="J684" s="27"/>
      <c r="K684" s="143"/>
      <c r="L684" s="27"/>
      <c r="M684" s="27"/>
      <c r="N684" s="1402"/>
      <c r="O684" s="1403"/>
      <c r="P684" s="1325"/>
      <c r="Q684" s="27"/>
      <c r="R684" s="45"/>
      <c r="S684" s="1046"/>
      <c r="T684" s="954"/>
      <c r="U684" s="1255"/>
      <c r="V684" s="953"/>
      <c r="Y684" s="952"/>
      <c r="Z684" s="965"/>
      <c r="AA684" s="964"/>
      <c r="AB684" s="840"/>
      <c r="AC684" s="841"/>
      <c r="AD684" s="842"/>
      <c r="AF684" s="842"/>
      <c r="AJ684" s="763"/>
      <c r="AL684" s="4"/>
    </row>
    <row r="685" spans="1:38" ht="21" customHeight="1" x14ac:dyDescent="0.2">
      <c r="A685" s="850">
        <f>IF(P708=0,0,1)</f>
        <v>0</v>
      </c>
      <c r="B685" s="128"/>
      <c r="C685" s="1034"/>
      <c r="D685" s="99"/>
      <c r="E685" s="1125" t="s">
        <v>115</v>
      </c>
      <c r="F685" s="1086" t="s">
        <v>116</v>
      </c>
      <c r="G685" s="1108"/>
      <c r="H685" s="1104"/>
      <c r="I685" s="1104"/>
      <c r="J685" s="1104"/>
      <c r="K685" s="1110" t="s">
        <v>1841</v>
      </c>
      <c r="L685" s="1109"/>
      <c r="M685" s="1109" t="s">
        <v>816</v>
      </c>
      <c r="N685" s="1384" t="s">
        <v>1882</v>
      </c>
      <c r="O685" s="1384" t="s">
        <v>1881</v>
      </c>
      <c r="P685" s="1316" t="s">
        <v>68</v>
      </c>
      <c r="Q685" s="1095"/>
      <c r="R685" s="45"/>
      <c r="S685" s="1046"/>
      <c r="T685" s="954"/>
      <c r="U685" s="1255"/>
      <c r="V685" s="953"/>
      <c r="Y685" s="952"/>
      <c r="Z685" s="965"/>
      <c r="AA685" s="964"/>
      <c r="AB685" s="840"/>
      <c r="AC685" s="841"/>
      <c r="AD685" s="842"/>
      <c r="AF685" s="842"/>
      <c r="AJ685" s="763"/>
      <c r="AL685" s="4"/>
    </row>
    <row r="686" spans="1:38" ht="6" customHeight="1" x14ac:dyDescent="0.2">
      <c r="A686" s="850">
        <f>A708</f>
        <v>0</v>
      </c>
      <c r="B686" s="128"/>
      <c r="C686" s="1034"/>
      <c r="D686" s="99"/>
      <c r="E686" s="1102"/>
      <c r="F686" s="815"/>
      <c r="G686" s="110"/>
      <c r="H686" s="110"/>
      <c r="I686" s="110"/>
      <c r="J686" s="110"/>
      <c r="K686" s="145"/>
      <c r="L686" s="110"/>
      <c r="M686" s="110"/>
      <c r="N686" s="1412"/>
      <c r="O686" s="1413"/>
      <c r="P686" s="1332"/>
      <c r="Q686" s="1095"/>
      <c r="R686" s="45"/>
      <c r="S686" s="1044"/>
      <c r="T686" s="954"/>
      <c r="U686" s="1255"/>
      <c r="V686" s="953"/>
      <c r="Y686" s="952"/>
      <c r="Z686" s="965"/>
      <c r="AA686" s="964"/>
      <c r="AB686" s="840"/>
      <c r="AC686" s="841"/>
      <c r="AD686" s="842"/>
      <c r="AF686" s="842"/>
      <c r="AJ686" s="763"/>
      <c r="AL686" s="4"/>
    </row>
    <row r="687" spans="1:38" ht="15.75" customHeight="1" x14ac:dyDescent="0.2">
      <c r="A687" s="850">
        <f>A708</f>
        <v>0</v>
      </c>
      <c r="B687" s="5" t="s">
        <v>54</v>
      </c>
      <c r="C687" s="1034"/>
      <c r="D687" s="99"/>
      <c r="E687" s="1102"/>
      <c r="F687" s="817" t="s">
        <v>1702</v>
      </c>
      <c r="G687" s="116"/>
      <c r="H687" s="116"/>
      <c r="I687" s="72"/>
      <c r="J687" s="72"/>
      <c r="K687" s="72"/>
      <c r="L687" s="7"/>
      <c r="M687" s="73"/>
      <c r="N687" s="1371"/>
      <c r="O687" s="1372"/>
      <c r="P687" s="1310"/>
      <c r="Q687" s="1095"/>
      <c r="R687" s="45"/>
      <c r="S687" s="1044"/>
      <c r="T687" s="954"/>
      <c r="U687" s="1255"/>
      <c r="V687" s="953"/>
      <c r="Y687" s="952"/>
      <c r="Z687" s="965"/>
      <c r="AA687" s="964"/>
      <c r="AB687" s="840"/>
      <c r="AC687" s="841"/>
      <c r="AD687" s="842"/>
      <c r="AF687" s="842"/>
      <c r="AJ687" s="763"/>
      <c r="AL687" s="4"/>
    </row>
    <row r="688" spans="1:38" ht="15.75" customHeight="1" x14ac:dyDescent="0.2">
      <c r="A688" s="850">
        <f>A708</f>
        <v>0</v>
      </c>
      <c r="B688" s="5" t="s">
        <v>54</v>
      </c>
      <c r="C688" s="1034"/>
      <c r="D688" s="99"/>
      <c r="E688" s="1102"/>
      <c r="F688" s="817" t="s">
        <v>1693</v>
      </c>
      <c r="G688" s="116"/>
      <c r="H688" s="116"/>
      <c r="I688" s="146"/>
      <c r="J688" s="146"/>
      <c r="K688" s="146"/>
      <c r="L688" s="10"/>
      <c r="M688" s="10"/>
      <c r="N688" s="1379"/>
      <c r="O688" s="1317"/>
      <c r="P688" s="1313"/>
      <c r="Q688" s="1095"/>
      <c r="R688" s="45"/>
      <c r="S688" s="1046"/>
      <c r="T688" s="954"/>
      <c r="U688" s="1255"/>
      <c r="V688" s="953"/>
      <c r="Y688" s="952"/>
      <c r="Z688" s="965"/>
      <c r="AA688" s="964"/>
      <c r="AB688" s="840"/>
      <c r="AC688" s="841"/>
      <c r="AD688" s="842"/>
      <c r="AF688" s="842"/>
      <c r="AJ688" s="763"/>
      <c r="AL688" s="4"/>
    </row>
    <row r="689" spans="1:38" ht="6" customHeight="1" x14ac:dyDescent="0.2">
      <c r="A689" s="850">
        <f>A691</f>
        <v>0</v>
      </c>
      <c r="C689" s="1034"/>
      <c r="D689" s="99"/>
      <c r="E689" s="1102"/>
      <c r="F689" s="815"/>
      <c r="G689" s="98"/>
      <c r="H689" s="98"/>
      <c r="I689" s="98"/>
      <c r="J689" s="10"/>
      <c r="K689" s="146"/>
      <c r="L689" s="10"/>
      <c r="M689" s="10"/>
      <c r="N689" s="1379"/>
      <c r="O689" s="1317"/>
      <c r="P689" s="1313"/>
      <c r="Q689" s="1095"/>
      <c r="R689" s="45"/>
      <c r="S689" s="1046"/>
      <c r="T689" s="954"/>
      <c r="U689" s="1255"/>
      <c r="V689" s="953"/>
      <c r="Y689" s="952"/>
      <c r="Z689" s="965"/>
      <c r="AA689" s="964"/>
      <c r="AB689" s="840"/>
      <c r="AC689" s="841"/>
      <c r="AD689" s="842"/>
      <c r="AF689" s="842"/>
      <c r="AJ689" s="763"/>
      <c r="AL689" s="4"/>
    </row>
    <row r="690" spans="1:38" ht="15.75" customHeight="1" x14ac:dyDescent="0.2">
      <c r="A690" s="850">
        <f>A691</f>
        <v>0</v>
      </c>
      <c r="B690" s="128"/>
      <c r="C690" s="1034"/>
      <c r="D690" s="99"/>
      <c r="E690" s="1125" t="s">
        <v>189</v>
      </c>
      <c r="F690" s="812" t="str">
        <f>F691</f>
        <v xml:space="preserve">Kierdichting bij muurplaten </v>
      </c>
      <c r="G690" s="116"/>
      <c r="H690" s="116"/>
      <c r="I690" s="500"/>
      <c r="J690" s="502"/>
      <c r="K690" s="146"/>
      <c r="L690" s="27"/>
      <c r="M690" s="32"/>
      <c r="N690" s="1348"/>
      <c r="O690" s="1389"/>
      <c r="P690" s="1320"/>
      <c r="Q690" s="1095"/>
      <c r="R690" s="45"/>
      <c r="S690" s="1046"/>
      <c r="T690" s="954"/>
      <c r="U690" s="1255"/>
      <c r="V690" s="953"/>
      <c r="Y690" s="952"/>
      <c r="Z690" s="965"/>
      <c r="AA690" s="964"/>
      <c r="AB690" s="840"/>
      <c r="AC690" s="841"/>
      <c r="AD690" s="842"/>
      <c r="AF690" s="842"/>
      <c r="AJ690" s="763"/>
      <c r="AL690" s="4"/>
    </row>
    <row r="691" spans="1:38" ht="15.75" customHeight="1" x14ac:dyDescent="0.2">
      <c r="A691" s="850">
        <f>IF(K691=0,0,1)</f>
        <v>0</v>
      </c>
      <c r="B691" s="128"/>
      <c r="C691" s="1034"/>
      <c r="D691" s="99"/>
      <c r="E691" s="1102" t="str">
        <f>Prijsonderbouwing!B2469</f>
        <v>V6-1-A1</v>
      </c>
      <c r="F691" s="813" t="str">
        <f>Prijsonderbouwing!D2469</f>
        <v xml:space="preserve">Kierdichting bij muurplaten </v>
      </c>
      <c r="G691" s="117"/>
      <c r="H691" s="117"/>
      <c r="I691" s="501"/>
      <c r="J691" s="503"/>
      <c r="K691" s="134"/>
      <c r="L691" s="27"/>
      <c r="M691" s="32" t="str">
        <f>Prijsonderbouwing!F2469</f>
        <v>m1</v>
      </c>
      <c r="N691" s="1348">
        <f>Prijsonderbouwing!O2469</f>
        <v>25.167621874999995</v>
      </c>
      <c r="O691" s="1389">
        <f>Prijsonderbouwing!X2469</f>
        <v>27.780234968749998</v>
      </c>
      <c r="P691" s="1320">
        <f t="shared" ref="P691:P695" si="216">O691*K691</f>
        <v>0</v>
      </c>
      <c r="Q691" s="1095"/>
      <c r="R691" s="45"/>
      <c r="S691" s="1046"/>
      <c r="T691" s="954"/>
      <c r="U691" s="1255">
        <f t="shared" ref="U691:U706" si="217">K691*N691</f>
        <v>0</v>
      </c>
      <c r="V691" s="953"/>
      <c r="Y691" s="952"/>
      <c r="Z691" s="965"/>
      <c r="AA691" s="964"/>
      <c r="AB691" s="840"/>
      <c r="AC691" s="841"/>
      <c r="AD691" s="842"/>
      <c r="AF691" s="842"/>
      <c r="AJ691" s="763"/>
      <c r="AL691" s="4"/>
    </row>
    <row r="692" spans="1:38" ht="15" customHeight="1" x14ac:dyDescent="0.2">
      <c r="A692" s="850">
        <v>0</v>
      </c>
      <c r="B692" s="128"/>
      <c r="C692" s="1034"/>
      <c r="D692" s="99"/>
      <c r="E692" s="1125"/>
      <c r="F692" s="834" t="s">
        <v>1206</v>
      </c>
      <c r="G692" s="117"/>
      <c r="H692" s="117"/>
      <c r="I692" s="501"/>
      <c r="J692" s="123"/>
      <c r="K692" s="143"/>
      <c r="L692" s="27"/>
      <c r="M692" s="32"/>
      <c r="N692" s="1348"/>
      <c r="O692" s="1389"/>
      <c r="P692" s="1320"/>
      <c r="Q692" s="1095"/>
      <c r="R692" s="45"/>
      <c r="S692" s="1046"/>
      <c r="T692" s="954"/>
      <c r="U692" s="954"/>
      <c r="V692" s="953"/>
      <c r="W692" s="954"/>
      <c r="X692" s="952"/>
      <c r="Y692" s="952"/>
      <c r="Z692" s="965"/>
      <c r="AA692" s="964"/>
      <c r="AC692" s="841"/>
      <c r="AD692" s="842"/>
      <c r="AF692" s="842"/>
      <c r="AJ692" s="763"/>
      <c r="AL692" s="4"/>
    </row>
    <row r="693" spans="1:38" ht="6" customHeight="1" x14ac:dyDescent="0.2">
      <c r="A693" s="850">
        <f>A690</f>
        <v>0</v>
      </c>
      <c r="B693" s="128"/>
      <c r="C693" s="1034"/>
      <c r="D693" s="99"/>
      <c r="E693" s="1125"/>
      <c r="F693" s="814"/>
      <c r="G693" s="133"/>
      <c r="H693" s="133"/>
      <c r="I693" s="597"/>
      <c r="J693" s="177"/>
      <c r="K693" s="143"/>
      <c r="L693" s="27"/>
      <c r="M693" s="32"/>
      <c r="N693" s="1348"/>
      <c r="O693" s="1389"/>
      <c r="P693" s="1320"/>
      <c r="Q693" s="1095"/>
      <c r="R693" s="45"/>
      <c r="S693" s="1046"/>
      <c r="T693" s="954"/>
      <c r="U693" s="1255"/>
      <c r="V693" s="953"/>
      <c r="Y693" s="952"/>
      <c r="Z693" s="965"/>
      <c r="AA693" s="964"/>
      <c r="AB693" s="840"/>
      <c r="AC693" s="841"/>
      <c r="AD693" s="842"/>
      <c r="AF693" s="842"/>
      <c r="AJ693" s="763"/>
      <c r="AL693" s="4"/>
    </row>
    <row r="694" spans="1:38" ht="15.75" customHeight="1" x14ac:dyDescent="0.2">
      <c r="A694" s="850">
        <f>A695</f>
        <v>0</v>
      </c>
      <c r="B694" s="128"/>
      <c r="C694" s="1034"/>
      <c r="D694" s="99"/>
      <c r="E694" s="1125" t="s">
        <v>190</v>
      </c>
      <c r="F694" s="812" t="str">
        <f>F695</f>
        <v>Kierdichting bij vloerranden</v>
      </c>
      <c r="G694" s="116"/>
      <c r="H694" s="116"/>
      <c r="I694" s="500"/>
      <c r="J694" s="502"/>
      <c r="K694" s="146"/>
      <c r="L694" s="27"/>
      <c r="M694" s="32"/>
      <c r="N694" s="1348"/>
      <c r="O694" s="1389"/>
      <c r="P694" s="1320"/>
      <c r="Q694" s="1095"/>
      <c r="R694" s="45"/>
      <c r="S694" s="1046"/>
      <c r="T694" s="954"/>
      <c r="U694" s="1255"/>
      <c r="V694" s="953"/>
      <c r="Y694" s="952"/>
      <c r="Z694" s="965"/>
      <c r="AA694" s="964"/>
      <c r="AB694" s="840"/>
      <c r="AC694" s="841"/>
      <c r="AD694" s="842"/>
      <c r="AF694" s="842"/>
      <c r="AJ694" s="763"/>
      <c r="AL694" s="4"/>
    </row>
    <row r="695" spans="1:38" ht="15.75" customHeight="1" x14ac:dyDescent="0.2">
      <c r="A695" s="850">
        <f t="shared" ref="A695:A706" si="218">IF(K695=0,0,1)</f>
        <v>0</v>
      </c>
      <c r="B695" s="128"/>
      <c r="C695" s="1034"/>
      <c r="D695" s="99"/>
      <c r="E695" s="1102" t="str">
        <f>Prijsonderbouwing!B2477</f>
        <v>V6-1-B1</v>
      </c>
      <c r="F695" s="813" t="str">
        <f>Prijsonderbouwing!D2477</f>
        <v>Kierdichting bij vloerranden</v>
      </c>
      <c r="G695" s="117"/>
      <c r="H695" s="117"/>
      <c r="I695" s="501"/>
      <c r="J695" s="503"/>
      <c r="K695" s="134"/>
      <c r="L695" s="27"/>
      <c r="M695" s="32" t="str">
        <f>Prijsonderbouwing!F2477</f>
        <v>m1</v>
      </c>
      <c r="N695" s="1348">
        <f>Prijsonderbouwing!O2477</f>
        <v>16.078071624999996</v>
      </c>
      <c r="O695" s="1389">
        <f>Prijsonderbouwing!X2477</f>
        <v>17.822781666249998</v>
      </c>
      <c r="P695" s="1320">
        <f t="shared" si="216"/>
        <v>0</v>
      </c>
      <c r="Q695" s="1095"/>
      <c r="R695" s="45"/>
      <c r="S695" s="1046"/>
      <c r="T695" s="954"/>
      <c r="U695" s="1255">
        <f t="shared" si="217"/>
        <v>0</v>
      </c>
      <c r="V695" s="953"/>
      <c r="Y695" s="952"/>
      <c r="Z695" s="965"/>
      <c r="AA695" s="964"/>
      <c r="AB695" s="840"/>
      <c r="AC695" s="841"/>
      <c r="AD695" s="842"/>
      <c r="AF695" s="842"/>
      <c r="AJ695" s="763"/>
      <c r="AL695" s="4"/>
    </row>
    <row r="696" spans="1:38" ht="15" customHeight="1" x14ac:dyDescent="0.2">
      <c r="A696" s="850">
        <v>0</v>
      </c>
      <c r="B696" s="128"/>
      <c r="C696" s="1034"/>
      <c r="D696" s="99"/>
      <c r="E696" s="1125"/>
      <c r="F696" s="834" t="s">
        <v>1207</v>
      </c>
      <c r="G696" s="117"/>
      <c r="H696" s="117"/>
      <c r="I696" s="501"/>
      <c r="J696" s="123"/>
      <c r="K696" s="143"/>
      <c r="L696" s="27"/>
      <c r="M696" s="32"/>
      <c r="N696" s="1348"/>
      <c r="O696" s="1389"/>
      <c r="P696" s="1320"/>
      <c r="Q696" s="1095"/>
      <c r="R696" s="45"/>
      <c r="S696" s="1046"/>
      <c r="T696" s="954"/>
      <c r="U696" s="954"/>
      <c r="V696" s="953"/>
      <c r="W696" s="954"/>
      <c r="X696" s="952"/>
      <c r="Y696" s="952"/>
      <c r="Z696" s="965"/>
      <c r="AA696" s="964"/>
      <c r="AC696" s="841"/>
      <c r="AD696" s="842"/>
      <c r="AF696" s="842"/>
      <c r="AJ696" s="763"/>
      <c r="AL696" s="4"/>
    </row>
    <row r="697" spans="1:38" ht="6" customHeight="1" x14ac:dyDescent="0.2">
      <c r="A697" s="850">
        <f>A694</f>
        <v>0</v>
      </c>
      <c r="B697" s="128"/>
      <c r="C697" s="1034"/>
      <c r="D697" s="99"/>
      <c r="E697" s="1125"/>
      <c r="F697" s="814"/>
      <c r="G697" s="133"/>
      <c r="H697" s="133"/>
      <c r="I697" s="597"/>
      <c r="J697" s="177"/>
      <c r="K697" s="143"/>
      <c r="L697" s="27"/>
      <c r="M697" s="32"/>
      <c r="N697" s="1348"/>
      <c r="O697" s="1389"/>
      <c r="P697" s="1320"/>
      <c r="Q697" s="1095"/>
      <c r="R697" s="45"/>
      <c r="S697" s="1046"/>
      <c r="T697" s="954"/>
      <c r="U697" s="1255"/>
      <c r="V697" s="953"/>
      <c r="Y697" s="952"/>
      <c r="Z697" s="965"/>
      <c r="AA697" s="964"/>
      <c r="AB697" s="840"/>
      <c r="AC697" s="841"/>
      <c r="AD697" s="842"/>
      <c r="AF697" s="842"/>
      <c r="AJ697" s="763"/>
      <c r="AL697" s="4"/>
    </row>
    <row r="698" spans="1:38" ht="15.75" customHeight="1" x14ac:dyDescent="0.2">
      <c r="A698" s="850">
        <f>A699</f>
        <v>0</v>
      </c>
      <c r="B698" s="128"/>
      <c r="C698" s="1034"/>
      <c r="D698" s="99"/>
      <c r="E698" s="1125" t="s">
        <v>192</v>
      </c>
      <c r="F698" s="812" t="str">
        <f>F699</f>
        <v>Kierdichting bij buitenkozijnen</v>
      </c>
      <c r="G698" s="116"/>
      <c r="H698" s="116"/>
      <c r="I698" s="500"/>
      <c r="J698" s="502"/>
      <c r="K698" s="146"/>
      <c r="L698" s="27"/>
      <c r="M698" s="32"/>
      <c r="N698" s="1348"/>
      <c r="O698" s="1389"/>
      <c r="P698" s="1320"/>
      <c r="Q698" s="1095"/>
      <c r="R698" s="45"/>
      <c r="S698" s="1046"/>
      <c r="T698" s="954"/>
      <c r="U698" s="954"/>
      <c r="V698" s="953"/>
      <c r="W698" s="954"/>
      <c r="X698" s="952"/>
      <c r="Y698" s="952"/>
      <c r="Z698" s="965"/>
      <c r="AA698" s="964"/>
      <c r="AB698" s="840"/>
      <c r="AC698" s="841"/>
      <c r="AD698" s="842"/>
      <c r="AF698" s="842"/>
      <c r="AJ698" s="763"/>
      <c r="AL698" s="4"/>
    </row>
    <row r="699" spans="1:38" ht="15.75" customHeight="1" x14ac:dyDescent="0.2">
      <c r="A699" s="850">
        <f t="shared" si="218"/>
        <v>0</v>
      </c>
      <c r="B699" s="128"/>
      <c r="C699" s="1034"/>
      <c r="D699" s="99"/>
      <c r="E699" s="1102" t="str">
        <f>Prijsonderbouwing!B2485</f>
        <v>V6-1-C1</v>
      </c>
      <c r="F699" s="813" t="str">
        <f>Prijsonderbouwing!D2485</f>
        <v>Kierdichting bij buitenkozijnen</v>
      </c>
      <c r="G699" s="117"/>
      <c r="H699" s="117"/>
      <c r="I699" s="501"/>
      <c r="J699" s="122"/>
      <c r="K699" s="134"/>
      <c r="L699" s="27"/>
      <c r="M699" s="32" t="str">
        <f>Prijsonderbouwing!F2485</f>
        <v>m1</v>
      </c>
      <c r="N699" s="1348">
        <f>Prijsonderbouwing!O2485</f>
        <v>11.972284499999999</v>
      </c>
      <c r="O699" s="1389">
        <f>Prijsonderbouwing!X2485</f>
        <v>13.541212244999999</v>
      </c>
      <c r="P699" s="1320">
        <f>O699*K699</f>
        <v>0</v>
      </c>
      <c r="Q699" s="1095"/>
      <c r="R699" s="45"/>
      <c r="S699" s="1046"/>
      <c r="T699" s="954"/>
      <c r="U699" s="954">
        <f t="shared" si="217"/>
        <v>0</v>
      </c>
      <c r="V699" s="953"/>
      <c r="W699" s="954"/>
      <c r="X699" s="952"/>
      <c r="Y699" s="952"/>
      <c r="Z699" s="965"/>
      <c r="AA699" s="964"/>
      <c r="AB699" s="840"/>
      <c r="AC699" s="841"/>
      <c r="AD699" s="842"/>
      <c r="AF699" s="842"/>
      <c r="AJ699" s="763"/>
      <c r="AL699" s="4"/>
    </row>
    <row r="700" spans="1:38" ht="15" customHeight="1" x14ac:dyDescent="0.2">
      <c r="A700" s="850">
        <v>0</v>
      </c>
      <c r="B700" s="128"/>
      <c r="C700" s="1034"/>
      <c r="D700" s="99"/>
      <c r="E700" s="1125"/>
      <c r="F700" s="834" t="s">
        <v>1208</v>
      </c>
      <c r="G700" s="117"/>
      <c r="H700" s="117"/>
      <c r="I700" s="501"/>
      <c r="J700" s="123"/>
      <c r="K700" s="143"/>
      <c r="L700" s="27"/>
      <c r="M700" s="32"/>
      <c r="N700" s="1348"/>
      <c r="O700" s="1389"/>
      <c r="P700" s="1320"/>
      <c r="Q700" s="1095"/>
      <c r="R700" s="45"/>
      <c r="S700" s="1046"/>
      <c r="T700" s="954"/>
      <c r="U700" s="954"/>
      <c r="V700" s="953"/>
      <c r="W700" s="954"/>
      <c r="X700" s="952"/>
      <c r="Y700" s="952"/>
      <c r="Z700" s="965"/>
      <c r="AA700" s="964"/>
      <c r="AC700" s="841"/>
      <c r="AD700" s="842"/>
      <c r="AF700" s="842"/>
      <c r="AJ700" s="763"/>
      <c r="AL700" s="4"/>
    </row>
    <row r="701" spans="1:38" ht="6" customHeight="1" x14ac:dyDescent="0.2">
      <c r="A701" s="850">
        <f>A698</f>
        <v>0</v>
      </c>
      <c r="B701" s="128"/>
      <c r="C701" s="1034"/>
      <c r="D701" s="99"/>
      <c r="E701" s="1125"/>
      <c r="F701" s="814"/>
      <c r="G701" s="133"/>
      <c r="H701" s="133"/>
      <c r="I701" s="597"/>
      <c r="J701" s="177"/>
      <c r="K701" s="143"/>
      <c r="L701" s="27"/>
      <c r="M701" s="32"/>
      <c r="N701" s="1348"/>
      <c r="O701" s="1389"/>
      <c r="P701" s="1320"/>
      <c r="Q701" s="1095"/>
      <c r="R701" s="45"/>
      <c r="S701" s="1046"/>
      <c r="T701" s="954"/>
      <c r="U701" s="954"/>
      <c r="V701" s="953"/>
      <c r="W701" s="954"/>
      <c r="X701" s="952"/>
      <c r="Y701" s="952"/>
      <c r="Z701" s="965"/>
      <c r="AA701" s="964"/>
      <c r="AB701" s="840"/>
      <c r="AC701" s="841"/>
      <c r="AD701" s="842"/>
      <c r="AF701" s="842"/>
      <c r="AJ701" s="763"/>
      <c r="AL701" s="4"/>
    </row>
    <row r="702" spans="1:38" ht="15.75" customHeight="1" x14ac:dyDescent="0.2">
      <c r="A702" s="850">
        <f>A703</f>
        <v>0</v>
      </c>
      <c r="B702" s="128"/>
      <c r="C702" s="1034"/>
      <c r="D702" s="99"/>
      <c r="E702" s="1125" t="s">
        <v>1201</v>
      </c>
      <c r="F702" s="812" t="str">
        <f>F703</f>
        <v>Kierdichting tochtprofiel rondom draaiende delen buitenkozijnen</v>
      </c>
      <c r="G702" s="116"/>
      <c r="H702" s="116"/>
      <c r="I702" s="500"/>
      <c r="J702" s="502"/>
      <c r="K702" s="146"/>
      <c r="L702" s="27"/>
      <c r="M702" s="32"/>
      <c r="N702" s="1348"/>
      <c r="O702" s="1389"/>
      <c r="P702" s="1320"/>
      <c r="Q702" s="1095"/>
      <c r="R702" s="45"/>
      <c r="S702" s="1046"/>
      <c r="T702" s="954"/>
      <c r="U702" s="954"/>
      <c r="V702" s="953"/>
      <c r="W702" s="954"/>
      <c r="X702" s="952"/>
      <c r="Y702" s="952"/>
      <c r="Z702" s="965"/>
      <c r="AA702" s="964"/>
      <c r="AB702" s="840"/>
      <c r="AC702" s="841"/>
      <c r="AD702" s="842"/>
      <c r="AF702" s="842"/>
      <c r="AJ702" s="763"/>
      <c r="AL702" s="4"/>
    </row>
    <row r="703" spans="1:38" ht="15.75" customHeight="1" x14ac:dyDescent="0.2">
      <c r="A703" s="850">
        <f t="shared" ref="A703" si="219">IF(K703=0,0,1)</f>
        <v>0</v>
      </c>
      <c r="B703" s="128"/>
      <c r="C703" s="1034"/>
      <c r="D703" s="99"/>
      <c r="E703" s="1102" t="str">
        <f>Prijsonderbouwing!B2492</f>
        <v>V6-1-D1</v>
      </c>
      <c r="F703" s="813" t="str">
        <f>Prijsonderbouwing!D2492</f>
        <v>Kierdichting tochtprofiel rondom draaiende delen buitenkozijnen</v>
      </c>
      <c r="G703" s="117"/>
      <c r="H703" s="117"/>
      <c r="I703" s="501"/>
      <c r="J703" s="122"/>
      <c r="K703" s="134"/>
      <c r="L703" s="27"/>
      <c r="M703" s="32" t="str">
        <f>Prijsonderbouwing!F2492</f>
        <v>m1</v>
      </c>
      <c r="N703" s="1348">
        <f>Prijsonderbouwing!O2492</f>
        <v>10.457545999999997</v>
      </c>
      <c r="O703" s="1389">
        <f>Prijsonderbouwing!X2492</f>
        <v>11.753390659999997</v>
      </c>
      <c r="P703" s="1320">
        <f>O703*K703</f>
        <v>0</v>
      </c>
      <c r="Q703" s="1095"/>
      <c r="R703" s="45"/>
      <c r="S703" s="1046"/>
      <c r="T703" s="954"/>
      <c r="U703" s="954">
        <f t="shared" si="217"/>
        <v>0</v>
      </c>
      <c r="V703" s="953"/>
      <c r="W703" s="954"/>
      <c r="X703" s="952"/>
      <c r="Y703" s="952"/>
      <c r="Z703" s="965"/>
      <c r="AA703" s="964"/>
      <c r="AB703" s="840"/>
      <c r="AC703" s="841"/>
      <c r="AD703" s="842"/>
      <c r="AF703" s="842"/>
      <c r="AJ703" s="763"/>
      <c r="AL703" s="4"/>
    </row>
    <row r="704" spans="1:38" ht="6" customHeight="1" x14ac:dyDescent="0.2">
      <c r="A704" s="850">
        <f>A702</f>
        <v>0</v>
      </c>
      <c r="B704" s="128"/>
      <c r="C704" s="1034"/>
      <c r="D704" s="99"/>
      <c r="E704" s="1125"/>
      <c r="F704" s="814"/>
      <c r="G704" s="133"/>
      <c r="H704" s="133"/>
      <c r="I704" s="597"/>
      <c r="J704" s="177"/>
      <c r="K704" s="143"/>
      <c r="L704" s="27"/>
      <c r="M704" s="32"/>
      <c r="N704" s="1348"/>
      <c r="O704" s="1389"/>
      <c r="P704" s="1320"/>
      <c r="Q704" s="1095"/>
      <c r="R704" s="45"/>
      <c r="S704" s="1046"/>
      <c r="T704" s="954"/>
      <c r="U704" s="954"/>
      <c r="V704" s="953"/>
      <c r="W704" s="954"/>
      <c r="X704" s="952"/>
      <c r="Y704" s="952"/>
      <c r="Z704" s="965"/>
      <c r="AA704" s="964"/>
      <c r="AB704" s="840"/>
      <c r="AC704" s="841"/>
      <c r="AD704" s="842"/>
      <c r="AF704" s="842"/>
      <c r="AJ704" s="763"/>
      <c r="AL704" s="4"/>
    </row>
    <row r="705" spans="1:38" ht="15.75" customHeight="1" x14ac:dyDescent="0.2">
      <c r="A705" s="850">
        <f>IF(SUM(A706:A706)=0,0,1)</f>
        <v>0</v>
      </c>
      <c r="B705" s="128"/>
      <c r="C705" s="1034"/>
      <c r="D705" s="99"/>
      <c r="E705" s="1125" t="str">
        <f>Prijsonderbouwing!B2497</f>
        <v>V6-1-X</v>
      </c>
      <c r="F705" s="812" t="str">
        <f>Prijsonderbouwing!D2497</f>
        <v xml:space="preserve">Bijkomende kosten </v>
      </c>
      <c r="G705" s="116"/>
      <c r="H705" s="116"/>
      <c r="I705" s="500"/>
      <c r="J705" s="172"/>
      <c r="K705" s="32"/>
      <c r="L705" s="32"/>
      <c r="M705" s="32"/>
      <c r="N705" s="1416"/>
      <c r="O705" s="1417"/>
      <c r="P705" s="1338"/>
      <c r="Q705" s="1095"/>
      <c r="R705" s="45"/>
      <c r="S705" s="1046"/>
      <c r="T705" s="954"/>
      <c r="U705" s="1255"/>
      <c r="V705" s="953"/>
      <c r="Y705" s="952"/>
      <c r="Z705" s="965"/>
      <c r="AA705" s="964"/>
      <c r="AB705" s="840"/>
      <c r="AC705" s="841"/>
      <c r="AD705" s="842"/>
      <c r="AF705" s="842"/>
      <c r="AJ705" s="763"/>
      <c r="AL705" s="4"/>
    </row>
    <row r="706" spans="1:38" ht="15.75" customHeight="1" x14ac:dyDescent="0.2">
      <c r="A706" s="850">
        <f t="shared" si="218"/>
        <v>0</v>
      </c>
      <c r="B706" s="5" t="s">
        <v>54</v>
      </c>
      <c r="C706" s="1034"/>
      <c r="D706" s="99"/>
      <c r="E706" s="1102" t="str">
        <f>Prijsonderbouwing!B2500</f>
        <v>V6-1-X1</v>
      </c>
      <c r="F706" s="813" t="str">
        <f>Prijsonderbouwing!D2500</f>
        <v>Blowerdoortest voor woningen met bouwjaar na 1983</v>
      </c>
      <c r="G706" s="117"/>
      <c r="H706" s="117"/>
      <c r="I706" s="132"/>
      <c r="J706" s="122"/>
      <c r="K706" s="134"/>
      <c r="L706" s="27"/>
      <c r="M706" s="32" t="str">
        <f>Prijsonderbouwing!F2500</f>
        <v>pst</v>
      </c>
      <c r="N706" s="1348">
        <f>Prijsonderbouwing!O2500</f>
        <v>439.87499999999994</v>
      </c>
      <c r="O706" s="1389">
        <f>Prijsonderbouwing!X2500</f>
        <v>519.0524999999999</v>
      </c>
      <c r="P706" s="1320">
        <f t="shared" ref="P706" si="220">O706*K706</f>
        <v>0</v>
      </c>
      <c r="Q706" s="1095"/>
      <c r="R706" s="45"/>
      <c r="S706" s="1046"/>
      <c r="T706" s="954"/>
      <c r="U706" s="1255">
        <f t="shared" si="217"/>
        <v>0</v>
      </c>
      <c r="V706" s="973"/>
      <c r="Y706" s="972"/>
      <c r="Z706" s="965"/>
      <c r="AA706" s="964"/>
      <c r="AB706" s="840"/>
      <c r="AC706" s="841"/>
      <c r="AD706" s="842"/>
      <c r="AF706" s="842"/>
      <c r="AJ706" s="763"/>
    </row>
    <row r="707" spans="1:38" ht="6" customHeight="1" x14ac:dyDescent="0.2">
      <c r="A707" s="850">
        <f>A705</f>
        <v>0</v>
      </c>
      <c r="B707" s="128"/>
      <c r="C707" s="1034"/>
      <c r="D707" s="99"/>
      <c r="E707" s="1086"/>
      <c r="F707" s="815"/>
      <c r="G707" s="67"/>
      <c r="H707" s="67"/>
      <c r="I707" s="67"/>
      <c r="J707" s="8"/>
      <c r="K707" s="23"/>
      <c r="L707" s="8"/>
      <c r="M707" s="26"/>
      <c r="N707" s="1382"/>
      <c r="O707" s="1383"/>
      <c r="P707" s="1321"/>
      <c r="Q707" s="1095"/>
      <c r="R707" s="45"/>
      <c r="S707" s="1046"/>
      <c r="T707" s="954"/>
      <c r="U707" s="1255"/>
      <c r="V707" s="953"/>
      <c r="Y707" s="951"/>
      <c r="Z707" s="965"/>
      <c r="AA707" s="964"/>
      <c r="AB707" s="840"/>
      <c r="AC707" s="841"/>
      <c r="AD707" s="842"/>
      <c r="AF707" s="842"/>
      <c r="AJ707" s="763"/>
      <c r="AL707" s="4"/>
    </row>
    <row r="708" spans="1:38" ht="15.75" customHeight="1" x14ac:dyDescent="0.2">
      <c r="A708" s="850">
        <f>IF(P708=0,0,1)</f>
        <v>0</v>
      </c>
      <c r="B708" s="128"/>
      <c r="C708" s="1034"/>
      <c r="D708" s="99"/>
      <c r="E708" s="1086"/>
      <c r="F708" s="1086"/>
      <c r="G708" s="1116"/>
      <c r="H708" s="1109"/>
      <c r="I708" s="1109"/>
      <c r="J708" s="1117"/>
      <c r="K708" s="1123" t="str">
        <f>E685</f>
        <v>V6-1</v>
      </c>
      <c r="L708" s="1145"/>
      <c r="M708" s="1124" t="s">
        <v>78</v>
      </c>
      <c r="N708" s="1392"/>
      <c r="O708" s="1393"/>
      <c r="P708" s="1322">
        <f>SUM(P688:P707)</f>
        <v>0</v>
      </c>
      <c r="Q708" s="1099"/>
      <c r="R708" s="45"/>
      <c r="S708" s="1044"/>
      <c r="T708" s="954"/>
      <c r="U708" s="1256">
        <f>SUM(U691:U707)</f>
        <v>0</v>
      </c>
      <c r="V708" s="953"/>
      <c r="W708" s="1263">
        <f>P708</f>
        <v>0</v>
      </c>
      <c r="X708" s="1263"/>
      <c r="Y708" s="951"/>
      <c r="Z708" s="965"/>
      <c r="AA708" s="964"/>
      <c r="AB708" s="840"/>
      <c r="AC708" s="841"/>
      <c r="AD708" s="842"/>
      <c r="AF708" s="842"/>
      <c r="AJ708" s="763"/>
      <c r="AL708" s="4"/>
    </row>
    <row r="709" spans="1:38" ht="9" customHeight="1" x14ac:dyDescent="0.2">
      <c r="A709" s="850">
        <f>A710</f>
        <v>0</v>
      </c>
      <c r="B709" s="128"/>
      <c r="C709" s="1034"/>
      <c r="D709" s="99"/>
      <c r="E709" s="815"/>
      <c r="F709" s="815"/>
      <c r="G709" s="98"/>
      <c r="H709" s="98"/>
      <c r="I709" s="98"/>
      <c r="J709" s="27"/>
      <c r="K709" s="918"/>
      <c r="L709" s="920"/>
      <c r="M709" s="920"/>
      <c r="N709" s="1402"/>
      <c r="O709" s="1403"/>
      <c r="P709" s="1329"/>
      <c r="Q709" s="27"/>
      <c r="R709" s="45"/>
      <c r="S709" s="1046"/>
      <c r="T709" s="954"/>
      <c r="U709" s="1255"/>
      <c r="V709" s="953"/>
      <c r="Y709" s="952"/>
      <c r="Z709" s="965"/>
      <c r="AA709" s="964"/>
      <c r="AB709" s="840"/>
      <c r="AC709" s="841"/>
      <c r="AD709" s="842"/>
      <c r="AF709" s="842"/>
      <c r="AJ709" s="763"/>
      <c r="AL709" s="4"/>
    </row>
    <row r="710" spans="1:38" ht="15.75" customHeight="1" x14ac:dyDescent="0.2">
      <c r="A710" s="850">
        <f>IF(P710=0,0,1)</f>
        <v>0</v>
      </c>
      <c r="B710" s="128"/>
      <c r="C710" s="1034"/>
      <c r="D710" s="99"/>
      <c r="E710" s="1120"/>
      <c r="F710" s="1014" t="str">
        <f>F683</f>
        <v>KIERDICHTING</v>
      </c>
      <c r="G710" s="1015"/>
      <c r="H710" s="1015"/>
      <c r="I710" s="1015"/>
      <c r="J710" s="1016"/>
      <c r="K710" s="1144" t="str">
        <f>E683</f>
        <v>V6</v>
      </c>
      <c r="L710" s="1121"/>
      <c r="M710" s="1121" t="s">
        <v>94</v>
      </c>
      <c r="N710" s="1418"/>
      <c r="O710" s="1020"/>
      <c r="P710" s="1021">
        <f>P708</f>
        <v>0</v>
      </c>
      <c r="Q710" s="1022"/>
      <c r="R710" s="45"/>
      <c r="S710" s="1044"/>
      <c r="T710" s="954"/>
      <c r="U710" s="1255"/>
      <c r="V710" s="953"/>
      <c r="W710" s="1263">
        <f>SUM(W687:W708)</f>
        <v>0</v>
      </c>
      <c r="X710" s="1268"/>
      <c r="Y710" s="971"/>
      <c r="Z710" s="965"/>
      <c r="AA710" s="964"/>
      <c r="AB710" s="840"/>
      <c r="AC710" s="841"/>
      <c r="AD710" s="842"/>
      <c r="AF710" s="842"/>
      <c r="AJ710" s="763"/>
      <c r="AL710" s="4"/>
    </row>
    <row r="711" spans="1:38" ht="10" x14ac:dyDescent="0.2">
      <c r="A711" s="850">
        <v>1</v>
      </c>
      <c r="C711" s="1034"/>
      <c r="D711" s="99"/>
      <c r="E711" s="799"/>
      <c r="F711" s="799"/>
      <c r="G711" s="45"/>
      <c r="H711" s="45"/>
      <c r="I711" s="45"/>
      <c r="J711" s="45"/>
      <c r="K711" s="138"/>
      <c r="L711" s="45"/>
      <c r="M711" s="45"/>
      <c r="N711" s="1399"/>
      <c r="O711" s="1400"/>
      <c r="P711" s="1307"/>
      <c r="Q711" s="45"/>
      <c r="R711" s="45"/>
      <c r="S711" s="1046"/>
      <c r="T711" s="954"/>
      <c r="U711" s="1255"/>
      <c r="V711" s="953"/>
      <c r="W711" s="1263"/>
      <c r="Y711" s="952"/>
      <c r="Z711" s="965"/>
      <c r="AA711" s="964"/>
      <c r="AB711" s="840"/>
      <c r="AC711" s="841"/>
      <c r="AD711" s="842"/>
      <c r="AF711" s="842"/>
      <c r="AJ711" s="763"/>
    </row>
    <row r="712" spans="1:38" s="12" customFormat="1" ht="13.5" x14ac:dyDescent="0.2">
      <c r="A712" s="850">
        <v>1</v>
      </c>
      <c r="B712" s="128"/>
      <c r="C712" s="1034"/>
      <c r="D712" s="1051"/>
      <c r="E712" s="1052"/>
      <c r="F712" s="1052"/>
      <c r="G712" s="1051"/>
      <c r="H712" s="1051"/>
      <c r="I712" s="1051"/>
      <c r="J712" s="1051"/>
      <c r="K712" s="1051"/>
      <c r="L712" s="1051"/>
      <c r="M712" s="1051"/>
      <c r="N712" s="1419"/>
      <c r="O712" s="1420"/>
      <c r="P712" s="1339"/>
      <c r="Q712" s="1051"/>
      <c r="R712" s="1051"/>
      <c r="S712" s="1053"/>
      <c r="T712" s="954"/>
      <c r="U712" s="1255"/>
      <c r="V712" s="953"/>
      <c r="W712" s="1263"/>
      <c r="X712" s="1266"/>
      <c r="Y712" s="974"/>
      <c r="Z712" s="965"/>
      <c r="AA712" s="964"/>
      <c r="AB712" s="840"/>
      <c r="AC712" s="841"/>
      <c r="AD712" s="842"/>
      <c r="AE712" s="18"/>
      <c r="AF712" s="842"/>
      <c r="AG712" s="451"/>
      <c r="AH712" s="451"/>
      <c r="AI712" s="764"/>
      <c r="AJ712" s="763"/>
      <c r="AK712" s="451"/>
      <c r="AL712" s="451"/>
    </row>
    <row r="713" spans="1:38" ht="10.25" customHeight="1" x14ac:dyDescent="0.2">
      <c r="A713" s="850">
        <v>1</v>
      </c>
      <c r="B713" s="5" t="s">
        <v>54</v>
      </c>
      <c r="C713" s="1034"/>
      <c r="D713" s="99"/>
      <c r="E713" s="799"/>
      <c r="F713" s="799"/>
      <c r="G713" s="45"/>
      <c r="H713" s="45"/>
      <c r="I713" s="45"/>
      <c r="J713" s="45"/>
      <c r="K713" s="138"/>
      <c r="L713" s="45"/>
      <c r="M713" s="45"/>
      <c r="N713" s="927"/>
      <c r="O713" s="856"/>
      <c r="P713" s="1340"/>
      <c r="Q713" s="46"/>
      <c r="R713" s="45"/>
      <c r="S713" s="1046"/>
      <c r="T713" s="954"/>
      <c r="V713" s="953"/>
      <c r="Y713" s="952"/>
      <c r="Z713" s="965"/>
      <c r="AA713" s="964"/>
      <c r="AB713" s="840"/>
      <c r="AC713" s="841"/>
      <c r="AD713" s="842"/>
      <c r="AF713" s="842"/>
      <c r="AJ713" s="763"/>
    </row>
    <row r="714" spans="1:38" ht="15.65" customHeight="1" x14ac:dyDescent="0.2">
      <c r="A714" s="850">
        <v>1</v>
      </c>
      <c r="C714" s="1034"/>
      <c r="D714" s="99"/>
      <c r="E714" s="1014" t="s">
        <v>1883</v>
      </c>
      <c r="F714" s="1014"/>
      <c r="G714" s="1015"/>
      <c r="H714" s="1015"/>
      <c r="I714" s="1015"/>
      <c r="J714" s="1016"/>
      <c r="K714" s="1017"/>
      <c r="L714" s="1016"/>
      <c r="M714" s="1018"/>
      <c r="N714" s="1019"/>
      <c r="O714" s="1020"/>
      <c r="P714" s="1021">
        <f>U718</f>
        <v>0</v>
      </c>
      <c r="Q714" s="1022"/>
      <c r="R714" s="45"/>
      <c r="S714" s="1046"/>
      <c r="T714" s="954"/>
      <c r="U714" s="1257"/>
      <c r="V714" s="953"/>
      <c r="W714" s="1263"/>
      <c r="X714" s="1268"/>
      <c r="Y714" s="971"/>
      <c r="Z714" s="965"/>
      <c r="AA714" s="964"/>
      <c r="AB714" s="840"/>
      <c r="AC714" s="841"/>
      <c r="AD714" s="842"/>
      <c r="AF714" s="842"/>
      <c r="AJ714" s="763"/>
    </row>
    <row r="715" spans="1:38" ht="10.25" customHeight="1" x14ac:dyDescent="0.2">
      <c r="A715" s="850">
        <v>1</v>
      </c>
      <c r="B715" s="5" t="s">
        <v>54</v>
      </c>
      <c r="C715" s="1034"/>
      <c r="D715" s="99"/>
      <c r="E715" s="799"/>
      <c r="F715" s="799"/>
      <c r="G715" s="45"/>
      <c r="H715" s="45"/>
      <c r="I715" s="45"/>
      <c r="J715" s="45"/>
      <c r="K715" s="138"/>
      <c r="L715" s="45"/>
      <c r="M715" s="45"/>
      <c r="N715" s="927"/>
      <c r="O715" s="856"/>
      <c r="P715" s="1340"/>
      <c r="Q715" s="46"/>
      <c r="R715" s="45"/>
      <c r="S715" s="1046"/>
      <c r="T715" s="954"/>
      <c r="V715" s="953"/>
      <c r="Y715" s="952"/>
      <c r="Z715" s="965"/>
      <c r="AA715" s="964"/>
      <c r="AB715" s="840"/>
      <c r="AC715" s="841"/>
      <c r="AD715" s="842"/>
      <c r="AF715" s="842"/>
      <c r="AJ715" s="763"/>
    </row>
    <row r="716" spans="1:38" s="12" customFormat="1" ht="15" customHeight="1" x14ac:dyDescent="0.2">
      <c r="A716" s="850">
        <v>1</v>
      </c>
      <c r="B716" s="5" t="s">
        <v>54</v>
      </c>
      <c r="C716" s="1034"/>
      <c r="D716" s="99"/>
      <c r="E716" s="1014" t="s">
        <v>1885</v>
      </c>
      <c r="F716" s="1014"/>
      <c r="G716" s="1015"/>
      <c r="H716" s="1015"/>
      <c r="I716" s="1015"/>
      <c r="J716" s="1016"/>
      <c r="K716" s="1017"/>
      <c r="L716" s="1016"/>
      <c r="M716" s="1020" t="str">
        <f>IF('Isolatieaanpak '!$G$9="M29 i.c.m. versterking","","9% / 21%")</f>
        <v>9% / 21%</v>
      </c>
      <c r="N716" s="1019"/>
      <c r="O716" s="1020"/>
      <c r="P716" s="1021">
        <f>P718-P714</f>
        <v>0</v>
      </c>
      <c r="Q716" s="1022"/>
      <c r="R716" s="45"/>
      <c r="S716" s="1046"/>
      <c r="T716" s="975"/>
      <c r="U716" s="1255"/>
      <c r="V716" s="966"/>
      <c r="W716" s="1263"/>
      <c r="X716" s="1253"/>
      <c r="Y716" s="952"/>
      <c r="Z716" s="965"/>
      <c r="AA716" s="964"/>
      <c r="AB716" s="840"/>
      <c r="AC716" s="841"/>
      <c r="AD716" s="842"/>
      <c r="AE716" s="18"/>
      <c r="AF716" s="842"/>
      <c r="AG716" s="451"/>
      <c r="AH716" s="451"/>
      <c r="AI716" s="764"/>
      <c r="AJ716" s="763"/>
      <c r="AK716" s="451"/>
      <c r="AL716" s="451"/>
    </row>
    <row r="717" spans="1:38" ht="10" x14ac:dyDescent="0.2">
      <c r="A717" s="850">
        <f>A718</f>
        <v>1</v>
      </c>
      <c r="C717" s="1034"/>
      <c r="D717" s="99"/>
      <c r="E717" s="799"/>
      <c r="F717" s="799"/>
      <c r="G717" s="45"/>
      <c r="H717" s="45"/>
      <c r="I717" s="45"/>
      <c r="J717" s="45"/>
      <c r="K717" s="138"/>
      <c r="L717" s="45"/>
      <c r="M717" s="45"/>
      <c r="N717" s="927"/>
      <c r="O717" s="856"/>
      <c r="P717" s="1340"/>
      <c r="Q717" s="46"/>
      <c r="R717" s="45"/>
      <c r="S717" s="1046"/>
      <c r="T717" s="954"/>
      <c r="U717" s="1255"/>
      <c r="V717" s="953"/>
      <c r="W717" s="1263"/>
      <c r="Y717" s="952"/>
      <c r="Z717" s="965"/>
      <c r="AA717" s="964"/>
      <c r="AB717" s="840"/>
      <c r="AC717" s="841"/>
      <c r="AD717" s="842"/>
      <c r="AF717" s="842"/>
      <c r="AJ717" s="763"/>
    </row>
    <row r="718" spans="1:38" s="12" customFormat="1" ht="15.75" customHeight="1" x14ac:dyDescent="0.2">
      <c r="A718" s="850">
        <v>1</v>
      </c>
      <c r="B718" s="5" t="s">
        <v>54</v>
      </c>
      <c r="C718" s="1034"/>
      <c r="D718" s="99"/>
      <c r="E718" s="1014" t="s">
        <v>1886</v>
      </c>
      <c r="F718" s="1014"/>
      <c r="G718" s="1015"/>
      <c r="H718" s="1015"/>
      <c r="I718" s="1015"/>
      <c r="J718" s="1016"/>
      <c r="K718" s="1017"/>
      <c r="L718" s="1016"/>
      <c r="M718" s="1018"/>
      <c r="N718" s="1019"/>
      <c r="O718" s="1020"/>
      <c r="P718" s="1021">
        <f>W718</f>
        <v>0</v>
      </c>
      <c r="Q718" s="1022"/>
      <c r="R718" s="45"/>
      <c r="S718" s="1046"/>
      <c r="T718" s="954"/>
      <c r="U718" s="1255">
        <f>ROUNDUP(SUM(U76:U717),0)/2</f>
        <v>0</v>
      </c>
      <c r="V718" s="966"/>
      <c r="W718" s="1263">
        <f>SUM(W98:W717)/2</f>
        <v>0</v>
      </c>
      <c r="X718" s="1263"/>
      <c r="Y718" s="952"/>
      <c r="Z718" s="965"/>
      <c r="AA718" s="964"/>
      <c r="AB718" s="840"/>
      <c r="AC718" s="841"/>
      <c r="AD718" s="842"/>
      <c r="AE718" s="18"/>
      <c r="AF718" s="842"/>
      <c r="AG718" s="451"/>
      <c r="AH718" s="451"/>
      <c r="AI718" s="764"/>
      <c r="AJ718" s="763"/>
      <c r="AK718" s="451"/>
      <c r="AL718" s="451"/>
    </row>
    <row r="719" spans="1:38" ht="10" x14ac:dyDescent="0.2">
      <c r="A719" s="850">
        <v>1</v>
      </c>
      <c r="C719" s="1034"/>
      <c r="D719" s="99"/>
      <c r="E719" s="799"/>
      <c r="F719" s="799"/>
      <c r="G719" s="45"/>
      <c r="H719" s="45"/>
      <c r="I719" s="45"/>
      <c r="J719" s="45"/>
      <c r="K719" s="138"/>
      <c r="L719" s="45"/>
      <c r="M719" s="45"/>
      <c r="N719" s="1399"/>
      <c r="O719" s="1400"/>
      <c r="P719" s="1307"/>
      <c r="Q719" s="45"/>
      <c r="R719" s="45"/>
      <c r="S719" s="1046"/>
      <c r="T719" s="954"/>
      <c r="V719" s="953"/>
      <c r="W719" s="1263"/>
      <c r="Y719" s="952"/>
      <c r="Z719" s="965"/>
      <c r="AA719" s="964"/>
      <c r="AB719" s="840"/>
      <c r="AC719" s="841"/>
      <c r="AJ719" s="763"/>
    </row>
    <row r="720" spans="1:38" s="12" customFormat="1" ht="15.75" customHeight="1" thickBot="1" x14ac:dyDescent="0.25">
      <c r="A720" s="850">
        <v>1</v>
      </c>
      <c r="B720" s="5" t="s">
        <v>54</v>
      </c>
      <c r="C720" s="1023"/>
      <c r="D720" s="1024"/>
      <c r="E720" s="1025"/>
      <c r="F720" s="1026"/>
      <c r="G720" s="1027"/>
      <c r="H720" s="1027"/>
      <c r="I720" s="1027"/>
      <c r="J720" s="1027"/>
      <c r="K720" s="1028"/>
      <c r="L720" s="1471"/>
      <c r="M720" s="1471"/>
      <c r="N720" s="1421"/>
      <c r="O720" s="1422"/>
      <c r="P720" s="1341"/>
      <c r="Q720" s="1029"/>
      <c r="R720" s="1029"/>
      <c r="S720" s="1030"/>
      <c r="T720" s="954"/>
      <c r="U720" s="1254"/>
      <c r="V720" s="966"/>
      <c r="W720" s="1263"/>
      <c r="X720" s="1253"/>
      <c r="Y720" s="952"/>
      <c r="Z720" s="965"/>
      <c r="AA720" s="964"/>
      <c r="AB720" s="840"/>
      <c r="AC720" s="841"/>
      <c r="AD720" s="451"/>
      <c r="AE720" s="451"/>
      <c r="AF720" s="451"/>
      <c r="AG720" s="451"/>
      <c r="AH720" s="451"/>
      <c r="AI720" s="764"/>
      <c r="AJ720" s="763"/>
      <c r="AK720" s="451"/>
      <c r="AL720" s="451"/>
    </row>
    <row r="721" spans="1:38" ht="15.75" customHeight="1" thickTop="1" thickBot="1" x14ac:dyDescent="0.3">
      <c r="A721" s="850">
        <v>1</v>
      </c>
      <c r="B721" s="5" t="s">
        <v>54</v>
      </c>
      <c r="C721" s="837"/>
      <c r="D721" s="837"/>
      <c r="E721" s="837"/>
      <c r="F721" s="837"/>
      <c r="G721" s="836"/>
      <c r="H721" s="836"/>
      <c r="I721" s="836"/>
      <c r="J721" s="836"/>
      <c r="K721" s="836"/>
      <c r="L721" s="836"/>
      <c r="M721" s="836"/>
      <c r="N721" s="1423"/>
      <c r="O721" s="1424"/>
      <c r="P721" s="1342"/>
      <c r="Q721" s="836"/>
      <c r="R721" s="836"/>
      <c r="S721" s="836"/>
      <c r="T721" s="954"/>
      <c r="V721" s="953"/>
      <c r="Y721" s="952"/>
      <c r="Z721" s="965"/>
      <c r="AA721" s="964"/>
      <c r="AB721" s="840"/>
      <c r="AC721" s="841"/>
    </row>
    <row r="722" spans="1:38" s="12" customFormat="1" ht="15.65" customHeight="1" x14ac:dyDescent="0.2">
      <c r="A722" s="850">
        <v>1</v>
      </c>
      <c r="B722" s="128"/>
      <c r="C722" s="1228"/>
      <c r="D722" s="1229"/>
      <c r="E722" s="1230"/>
      <c r="F722" s="1230"/>
      <c r="G722" s="1231"/>
      <c r="H722" s="1231"/>
      <c r="I722" s="1231"/>
      <c r="J722" s="1231"/>
      <c r="K722" s="1231"/>
      <c r="L722" s="1231"/>
      <c r="M722" s="1231"/>
      <c r="N722" s="1425"/>
      <c r="O722" s="1426"/>
      <c r="P722" s="1343"/>
      <c r="Q722" s="1232"/>
      <c r="R722" s="1232"/>
      <c r="S722" s="1227"/>
      <c r="T722" s="954"/>
      <c r="U722" s="1255"/>
      <c r="V722" s="953"/>
      <c r="W722" s="1255"/>
      <c r="X722" s="1253"/>
      <c r="Y722" s="952"/>
      <c r="Z722" s="965"/>
      <c r="AA722" s="964"/>
      <c r="AB722" s="840"/>
      <c r="AC722" s="841"/>
      <c r="AD722" s="842"/>
      <c r="AE722" s="18"/>
      <c r="AF722" s="842"/>
      <c r="AG722" s="451"/>
      <c r="AH722" s="451"/>
      <c r="AI722" s="764"/>
      <c r="AJ722" s="763"/>
      <c r="AK722" s="451"/>
      <c r="AL722" s="451"/>
    </row>
    <row r="723" spans="1:38" ht="10.25" customHeight="1" x14ac:dyDescent="0.2">
      <c r="A723" s="850">
        <v>1</v>
      </c>
      <c r="B723" s="128"/>
      <c r="C723" s="1083"/>
      <c r="D723" s="99"/>
      <c r="E723" s="799"/>
      <c r="F723" s="799"/>
      <c r="G723" s="45"/>
      <c r="H723" s="45"/>
      <c r="I723" s="45"/>
      <c r="J723" s="45"/>
      <c r="K723" s="138"/>
      <c r="L723" s="45"/>
      <c r="M723" s="45"/>
      <c r="N723" s="927"/>
      <c r="O723" s="856"/>
      <c r="P723" s="1307"/>
      <c r="Q723" s="45"/>
      <c r="R723" s="45"/>
      <c r="S723" s="1084"/>
      <c r="T723" s="954"/>
      <c r="U723" s="1255"/>
      <c r="V723" s="953"/>
      <c r="Y723" s="952"/>
      <c r="Z723" s="965"/>
      <c r="AA723" s="964"/>
      <c r="AB723" s="840"/>
      <c r="AC723" s="841"/>
      <c r="AD723" s="842"/>
      <c r="AF723" s="842"/>
      <c r="AJ723" s="763"/>
    </row>
    <row r="724" spans="1:38" ht="15.75" customHeight="1" x14ac:dyDescent="0.2">
      <c r="A724" s="850">
        <v>1</v>
      </c>
      <c r="B724" s="128"/>
      <c r="C724" s="1083"/>
      <c r="D724" s="99"/>
      <c r="E724" s="1233"/>
      <c r="F724" s="1233" t="s">
        <v>1933</v>
      </c>
      <c r="G724" s="1233"/>
      <c r="H724" s="1233"/>
      <c r="I724" s="1233"/>
      <c r="J724" s="1233"/>
      <c r="K724" s="1233"/>
      <c r="L724" s="1233"/>
      <c r="M724" s="1233"/>
      <c r="N724" s="1427"/>
      <c r="O724" s="1344"/>
      <c r="P724" s="1344"/>
      <c r="Q724" s="1233"/>
      <c r="R724" s="45"/>
      <c r="S724" s="1084"/>
      <c r="T724" s="954"/>
      <c r="U724" s="1255"/>
      <c r="V724" s="953"/>
      <c r="Y724" s="952"/>
      <c r="Z724" s="965"/>
      <c r="AA724" s="964"/>
      <c r="AB724" s="840"/>
      <c r="AC724" s="841"/>
      <c r="AD724" s="842"/>
      <c r="AF724" s="842"/>
      <c r="AJ724" s="763"/>
    </row>
    <row r="725" spans="1:38" ht="6" customHeight="1" x14ac:dyDescent="0.2">
      <c r="A725" s="850">
        <f>A760</f>
        <v>0</v>
      </c>
      <c r="B725" s="5" t="s">
        <v>54</v>
      </c>
      <c r="C725" s="1083"/>
      <c r="D725" s="99"/>
      <c r="E725" s="1234"/>
      <c r="F725" s="815"/>
      <c r="G725" s="110"/>
      <c r="H725" s="71"/>
      <c r="I725" s="71"/>
      <c r="J725" s="27"/>
      <c r="K725" s="143"/>
      <c r="L725" s="27"/>
      <c r="M725" s="27"/>
      <c r="N725" s="1402"/>
      <c r="O725" s="1403"/>
      <c r="P725" s="1313"/>
      <c r="Q725" s="1235"/>
      <c r="R725" s="45"/>
      <c r="S725" s="1084"/>
      <c r="T725" s="954"/>
      <c r="U725" s="1255"/>
      <c r="V725" s="953"/>
      <c r="Y725" s="952"/>
      <c r="Z725" s="965"/>
      <c r="AA725" s="964"/>
      <c r="AB725" s="840"/>
      <c r="AC725" s="841"/>
      <c r="AD725" s="842"/>
      <c r="AF725" s="842"/>
      <c r="AJ725" s="763"/>
      <c r="AL725" s="4"/>
    </row>
    <row r="726" spans="1:38" ht="15.75" customHeight="1" x14ac:dyDescent="0.2">
      <c r="A726" s="850">
        <f>A729</f>
        <v>0</v>
      </c>
      <c r="B726" s="5" t="s">
        <v>54</v>
      </c>
      <c r="C726" s="1083"/>
      <c r="D726" s="99"/>
      <c r="E726" s="1234"/>
      <c r="F726" s="817" t="s">
        <v>1849</v>
      </c>
      <c r="G726" s="116"/>
      <c r="H726" s="116"/>
      <c r="I726" s="71"/>
      <c r="J726" s="71"/>
      <c r="K726" s="72"/>
      <c r="L726" s="7"/>
      <c r="M726" s="73"/>
      <c r="N726" s="1371"/>
      <c r="O726" s="1372"/>
      <c r="P726" s="1310"/>
      <c r="Q726" s="1235"/>
      <c r="R726" s="45"/>
      <c r="S726" s="1084"/>
      <c r="T726" s="954"/>
      <c r="U726" s="1255"/>
      <c r="V726" s="953"/>
      <c r="Y726" s="952"/>
      <c r="Z726" s="965"/>
      <c r="AA726" s="964"/>
      <c r="AB726" s="840"/>
      <c r="AC726" s="841"/>
      <c r="AD726" s="842"/>
      <c r="AF726" s="842"/>
      <c r="AJ726" s="763"/>
      <c r="AL726" s="4"/>
    </row>
    <row r="727" spans="1:38" ht="15.75" customHeight="1" x14ac:dyDescent="0.2">
      <c r="A727" s="850">
        <f>A729</f>
        <v>0</v>
      </c>
      <c r="B727" s="5" t="s">
        <v>54</v>
      </c>
      <c r="C727" s="1083"/>
      <c r="D727" s="99"/>
      <c r="E727" s="1234"/>
      <c r="F727" s="817" t="s">
        <v>1850</v>
      </c>
      <c r="G727" s="117"/>
      <c r="H727" s="117"/>
      <c r="I727" s="71"/>
      <c r="J727" s="71"/>
      <c r="K727" s="72"/>
      <c r="L727" s="7"/>
      <c r="M727" s="73"/>
      <c r="N727" s="1379"/>
      <c r="O727" s="1317"/>
      <c r="P727" s="1313"/>
      <c r="Q727" s="1235"/>
      <c r="R727" s="45"/>
      <c r="S727" s="1084"/>
      <c r="T727" s="954"/>
      <c r="U727" s="1255"/>
      <c r="V727" s="953"/>
      <c r="Y727" s="952"/>
      <c r="Z727" s="965"/>
      <c r="AA727" s="964"/>
      <c r="AB727" s="840"/>
      <c r="AC727" s="841"/>
      <c r="AD727" s="842"/>
      <c r="AF727" s="842"/>
      <c r="AJ727" s="763"/>
      <c r="AL727" s="4"/>
    </row>
    <row r="728" spans="1:38" ht="6" customHeight="1" x14ac:dyDescent="0.2">
      <c r="A728" s="850">
        <f>A729</f>
        <v>0</v>
      </c>
      <c r="B728" s="128"/>
      <c r="C728" s="1083"/>
      <c r="D728" s="99"/>
      <c r="E728" s="1234"/>
      <c r="F728" s="815"/>
      <c r="G728" s="98"/>
      <c r="H728" s="98"/>
      <c r="I728" s="98"/>
      <c r="J728" s="27"/>
      <c r="K728" s="143"/>
      <c r="L728" s="27"/>
      <c r="M728" s="32"/>
      <c r="N728" s="1348"/>
      <c r="O728" s="1389"/>
      <c r="P728" s="1320"/>
      <c r="Q728" s="1235"/>
      <c r="R728" s="45"/>
      <c r="S728" s="1084"/>
      <c r="T728" s="954"/>
      <c r="U728" s="1255"/>
      <c r="V728" s="953"/>
      <c r="Y728" s="952"/>
      <c r="Z728" s="965"/>
      <c r="AA728" s="964"/>
      <c r="AB728" s="840"/>
      <c r="AC728" s="841"/>
      <c r="AD728" s="842"/>
      <c r="AF728" s="842"/>
      <c r="AJ728" s="763"/>
      <c r="AL728" s="4"/>
    </row>
    <row r="729" spans="1:38" ht="21" customHeight="1" x14ac:dyDescent="0.2">
      <c r="A729" s="850">
        <f>IF(P758=0,0,1)</f>
        <v>0</v>
      </c>
      <c r="B729" s="128"/>
      <c r="C729" s="1083"/>
      <c r="D729" s="99"/>
      <c r="E729" s="1236"/>
      <c r="F729" s="1233" t="s">
        <v>1934</v>
      </c>
      <c r="G729" s="1237"/>
      <c r="H729" s="1238"/>
      <c r="I729" s="1238"/>
      <c r="J729" s="1238"/>
      <c r="K729" s="1146" t="s">
        <v>1841</v>
      </c>
      <c r="L729" s="1147"/>
      <c r="M729" s="1147" t="s">
        <v>816</v>
      </c>
      <c r="N729" s="1345" t="s">
        <v>1882</v>
      </c>
      <c r="O729" s="1428" t="s">
        <v>1881</v>
      </c>
      <c r="P729" s="1345" t="s">
        <v>68</v>
      </c>
      <c r="Q729" s="1235"/>
      <c r="R729" s="45"/>
      <c r="S729" s="1084"/>
      <c r="T729" s="954"/>
      <c r="U729" s="1255"/>
      <c r="V729" s="953"/>
      <c r="Y729" s="952"/>
      <c r="Z729" s="965"/>
      <c r="AA729" s="964"/>
      <c r="AB729" s="840"/>
      <c r="AC729" s="841"/>
      <c r="AD729" s="842"/>
      <c r="AF729" s="842"/>
      <c r="AJ729" s="763"/>
      <c r="AL729" s="4"/>
    </row>
    <row r="730" spans="1:38" ht="6" customHeight="1" x14ac:dyDescent="0.2">
      <c r="A730" s="850">
        <f>A731</f>
        <v>0</v>
      </c>
      <c r="B730" s="128"/>
      <c r="C730" s="1083"/>
      <c r="D730" s="99"/>
      <c r="E730" s="1234"/>
      <c r="F730" s="815"/>
      <c r="G730" s="110"/>
      <c r="H730" s="110"/>
      <c r="I730" s="110"/>
      <c r="J730" s="110"/>
      <c r="K730" s="145"/>
      <c r="L730" s="110"/>
      <c r="M730" s="110"/>
      <c r="N730" s="1412"/>
      <c r="O730" s="1413"/>
      <c r="P730" s="1332"/>
      <c r="Q730" s="1235"/>
      <c r="R730" s="45"/>
      <c r="S730" s="1084"/>
      <c r="T730" s="954"/>
      <c r="U730" s="1255"/>
      <c r="V730" s="953"/>
      <c r="Y730" s="952"/>
      <c r="Z730" s="965"/>
      <c r="AA730" s="964"/>
      <c r="AB730" s="840"/>
      <c r="AC730" s="841"/>
      <c r="AD730" s="842"/>
      <c r="AF730" s="842"/>
      <c r="AJ730" s="763"/>
      <c r="AL730" s="4"/>
    </row>
    <row r="731" spans="1:38" ht="15.65" customHeight="1" x14ac:dyDescent="0.2">
      <c r="A731" s="850">
        <f>A732</f>
        <v>0</v>
      </c>
      <c r="C731" s="1083"/>
      <c r="D731" s="99"/>
      <c r="E731" s="1234"/>
      <c r="F731" s="812" t="str">
        <f>F732</f>
        <v>Vervangen houten kozijn door houten kozijn met triple glas (30% subsidiabel)</v>
      </c>
      <c r="G731" s="116"/>
      <c r="H731" s="116"/>
      <c r="I731" s="500"/>
      <c r="J731" s="502"/>
      <c r="K731" s="146"/>
      <c r="L731" s="27"/>
      <c r="M731" s="32"/>
      <c r="N731" s="1348"/>
      <c r="O731" s="1389"/>
      <c r="P731" s="1320"/>
      <c r="Q731" s="1235"/>
      <c r="R731" s="45"/>
      <c r="S731" s="1084"/>
      <c r="T731" s="954"/>
      <c r="U731" s="1255"/>
      <c r="V731" s="953"/>
      <c r="Y731" s="952"/>
      <c r="Z731" s="965"/>
      <c r="AA731" s="964"/>
      <c r="AB731" s="840"/>
      <c r="AC731" s="841"/>
      <c r="AD731" s="842"/>
      <c r="AF731" s="842"/>
      <c r="AJ731" s="763"/>
      <c r="AL731" s="4"/>
    </row>
    <row r="732" spans="1:38" ht="15.65" customHeight="1" x14ac:dyDescent="0.2">
      <c r="A732" s="850">
        <f>IF(K732=0,0,1)</f>
        <v>0</v>
      </c>
      <c r="B732" s="128"/>
      <c r="C732" s="1083"/>
      <c r="D732" s="99"/>
      <c r="E732" s="1234" t="str">
        <f>Prijsonderbouwing!B2516</f>
        <v>V2-4-A1</v>
      </c>
      <c r="F732" s="813" t="str">
        <f>Prijsonderbouwing!D2516</f>
        <v>Vervangen houten kozijn door houten kozijn met triple glas (30% subsidiabel)</v>
      </c>
      <c r="G732" s="117"/>
      <c r="H732" s="117"/>
      <c r="I732" s="501"/>
      <c r="J732" s="122"/>
      <c r="K732" s="134"/>
      <c r="L732" s="27"/>
      <c r="M732" s="32" t="str">
        <f>Prijsonderbouwing!F2516</f>
        <v>m²</v>
      </c>
      <c r="N732" s="1348">
        <f>Prijsonderbouwing!O2516</f>
        <v>878.60586550000005</v>
      </c>
      <c r="O732" s="1389">
        <f>Prijsonderbouwing!X2516</f>
        <v>1039.4232816549998</v>
      </c>
      <c r="P732" s="1320">
        <f>O732*K732</f>
        <v>0</v>
      </c>
      <c r="Q732" s="1235"/>
      <c r="R732" s="45"/>
      <c r="S732" s="1084"/>
      <c r="T732" s="954"/>
      <c r="U732" s="1255">
        <f t="shared" ref="U732:U735" si="221">K732*N732</f>
        <v>0</v>
      </c>
      <c r="V732" s="953"/>
      <c r="Y732" s="952"/>
      <c r="Z732" s="965"/>
      <c r="AA732" s="964"/>
      <c r="AB732" s="840"/>
      <c r="AC732" s="841"/>
      <c r="AD732" s="842"/>
      <c r="AF732" s="842"/>
      <c r="AJ732" s="763"/>
      <c r="AL732" s="4"/>
    </row>
    <row r="733" spans="1:38" ht="6" customHeight="1" x14ac:dyDescent="0.2">
      <c r="A733" s="850">
        <f>A734</f>
        <v>0</v>
      </c>
      <c r="B733" s="128"/>
      <c r="C733" s="1083"/>
      <c r="D733" s="99"/>
      <c r="E733" s="1234"/>
      <c r="F733" s="814"/>
      <c r="G733" s="133"/>
      <c r="H733" s="133"/>
      <c r="I733" s="597"/>
      <c r="J733" s="177"/>
      <c r="K733" s="143"/>
      <c r="L733" s="27"/>
      <c r="M733" s="32"/>
      <c r="N733" s="1348"/>
      <c r="O733" s="1389"/>
      <c r="P733" s="1320"/>
      <c r="Q733" s="1235"/>
      <c r="R733" s="45"/>
      <c r="S733" s="1084"/>
      <c r="T733" s="954"/>
      <c r="U733" s="954"/>
      <c r="V733" s="953"/>
      <c r="W733" s="954"/>
      <c r="X733" s="952"/>
      <c r="Y733" s="952"/>
      <c r="Z733" s="965"/>
      <c r="AA733" s="964"/>
      <c r="AB733" s="840"/>
      <c r="AC733" s="841"/>
      <c r="AD733" s="842"/>
      <c r="AF733" s="842"/>
      <c r="AJ733" s="763"/>
      <c r="AL733" s="4"/>
    </row>
    <row r="734" spans="1:38" ht="15.65" customHeight="1" x14ac:dyDescent="0.2">
      <c r="A734" s="850">
        <f>A735</f>
        <v>0</v>
      </c>
      <c r="B734" s="128"/>
      <c r="C734" s="1083"/>
      <c r="D734" s="99"/>
      <c r="E734" s="1234"/>
      <c r="F734" s="812" t="str">
        <f>F735</f>
        <v>Vervangen kunststof kozijn door kunststof kozijn met triple glas (30% subsidiabel)</v>
      </c>
      <c r="G734" s="116"/>
      <c r="H734" s="116"/>
      <c r="I734" s="500"/>
      <c r="J734" s="502"/>
      <c r="K734" s="146"/>
      <c r="L734" s="146"/>
      <c r="M734" s="146"/>
      <c r="N734" s="1429"/>
      <c r="O734" s="1346"/>
      <c r="P734" s="1346"/>
      <c r="Q734" s="1235"/>
      <c r="R734" s="45"/>
      <c r="S734" s="1084"/>
      <c r="T734" s="954"/>
      <c r="U734" s="954"/>
      <c r="V734" s="953"/>
      <c r="W734" s="954"/>
      <c r="X734" s="952"/>
      <c r="Y734" s="952"/>
      <c r="Z734" s="965"/>
      <c r="AA734" s="964"/>
      <c r="AB734" s="840"/>
      <c r="AC734" s="841"/>
      <c r="AD734" s="842"/>
      <c r="AF734" s="842"/>
      <c r="AJ734" s="763"/>
      <c r="AL734" s="4"/>
    </row>
    <row r="735" spans="1:38" ht="15.65" customHeight="1" x14ac:dyDescent="0.2">
      <c r="A735" s="850">
        <f t="shared" ref="A735:A741" si="222">IF(K735=0,0,1)</f>
        <v>0</v>
      </c>
      <c r="B735" s="128"/>
      <c r="C735" s="1083"/>
      <c r="D735" s="99"/>
      <c r="E735" s="1234" t="str">
        <f>Prijsonderbouwing!B2531</f>
        <v>V2-4-B1</v>
      </c>
      <c r="F735" s="813" t="str">
        <f>Prijsonderbouwing!D2531</f>
        <v>Vervangen kunststof kozijn door kunststof kozijn met triple glas (30% subsidiabel)</v>
      </c>
      <c r="G735" s="117"/>
      <c r="H735" s="117"/>
      <c r="I735" s="501"/>
      <c r="J735" s="122"/>
      <c r="K735" s="134"/>
      <c r="L735" s="27"/>
      <c r="M735" s="32" t="str">
        <f>Prijsonderbouwing!F2531</f>
        <v>m²</v>
      </c>
      <c r="N735" s="1348">
        <f>Prijsonderbouwing!O2531</f>
        <v>918.03619600000025</v>
      </c>
      <c r="O735" s="1389">
        <f>Prijsonderbouwing!X2531</f>
        <v>1059.6541555600002</v>
      </c>
      <c r="P735" s="1320">
        <f>O735*K735</f>
        <v>0</v>
      </c>
      <c r="Q735" s="1235"/>
      <c r="R735" s="45"/>
      <c r="S735" s="1084"/>
      <c r="T735" s="954"/>
      <c r="U735" s="954">
        <f t="shared" si="221"/>
        <v>0</v>
      </c>
      <c r="V735" s="953"/>
      <c r="W735" s="954"/>
      <c r="X735" s="952"/>
      <c r="Y735" s="952"/>
      <c r="Z735" s="965"/>
      <c r="AA735" s="964"/>
      <c r="AC735" s="841"/>
      <c r="AD735" s="842"/>
      <c r="AF735" s="842"/>
      <c r="AJ735" s="763"/>
      <c r="AL735" s="4"/>
    </row>
    <row r="736" spans="1:38" ht="6" customHeight="1" x14ac:dyDescent="0.2">
      <c r="A736" s="850">
        <f>A735</f>
        <v>0</v>
      </c>
      <c r="B736" s="128"/>
      <c r="C736" s="1083"/>
      <c r="D736" s="99"/>
      <c r="E736" s="1234"/>
      <c r="F736" s="814"/>
      <c r="G736" s="133"/>
      <c r="H736" s="133"/>
      <c r="I736" s="597"/>
      <c r="J736" s="177"/>
      <c r="K736" s="143"/>
      <c r="L736" s="27"/>
      <c r="M736" s="32"/>
      <c r="N736" s="1348"/>
      <c r="O736" s="1389"/>
      <c r="P736" s="1320"/>
      <c r="Q736" s="1235"/>
      <c r="R736" s="45"/>
      <c r="S736" s="1084"/>
      <c r="T736" s="954"/>
      <c r="U736" s="954"/>
      <c r="V736" s="953"/>
      <c r="W736" s="954"/>
      <c r="X736" s="952"/>
      <c r="Y736" s="952"/>
      <c r="Z736" s="965"/>
      <c r="AA736" s="964"/>
      <c r="AB736" s="840"/>
      <c r="AC736" s="841"/>
      <c r="AD736" s="842"/>
      <c r="AF736" s="842"/>
      <c r="AJ736" s="763"/>
      <c r="AL736" s="4"/>
    </row>
    <row r="737" spans="1:38" ht="15.65" customHeight="1" x14ac:dyDescent="0.2">
      <c r="A737" s="850">
        <f>A738</f>
        <v>0</v>
      </c>
      <c r="B737" s="128"/>
      <c r="C737" s="1083"/>
      <c r="D737" s="99"/>
      <c r="E737" s="1234"/>
      <c r="F737" s="812" t="str">
        <f>F738</f>
        <v>Vervangen aluminium kozijn door aluminium kozijn met triple glas (30% subsidiabel)</v>
      </c>
      <c r="G737" s="116"/>
      <c r="H737" s="116"/>
      <c r="I737" s="500"/>
      <c r="J737" s="502"/>
      <c r="K737" s="146"/>
      <c r="L737" s="146"/>
      <c r="M737" s="146"/>
      <c r="N737" s="1429"/>
      <c r="O737" s="1346"/>
      <c r="P737" s="1346"/>
      <c r="Q737" s="1235"/>
      <c r="R737" s="45"/>
      <c r="S737" s="1084"/>
      <c r="T737" s="954"/>
      <c r="U737" s="954"/>
      <c r="V737" s="953"/>
      <c r="W737" s="954"/>
      <c r="X737" s="952"/>
      <c r="Y737" s="952"/>
      <c r="Z737" s="965"/>
      <c r="AA737" s="964"/>
      <c r="AB737" s="840"/>
      <c r="AC737" s="841"/>
      <c r="AD737" s="842"/>
      <c r="AF737" s="842"/>
      <c r="AJ737" s="763"/>
      <c r="AL737" s="4"/>
    </row>
    <row r="738" spans="1:38" ht="15.65" customHeight="1" x14ac:dyDescent="0.2">
      <c r="A738" s="850">
        <f t="shared" si="222"/>
        <v>0</v>
      </c>
      <c r="B738" s="128"/>
      <c r="C738" s="1083"/>
      <c r="D738" s="99"/>
      <c r="E738" s="1234" t="str">
        <f>Prijsonderbouwing!B2547</f>
        <v>V2-4-C1</v>
      </c>
      <c r="F738" s="813" t="str">
        <f>Prijsonderbouwing!D2547</f>
        <v>Vervangen aluminium kozijn door aluminium kozijn met triple glas (30% subsidiabel)</v>
      </c>
      <c r="G738" s="117"/>
      <c r="H738" s="117"/>
      <c r="I738" s="501"/>
      <c r="J738" s="122"/>
      <c r="K738" s="134"/>
      <c r="L738" s="27"/>
      <c r="M738" s="32" t="str">
        <f>Prijsonderbouwing!F2547</f>
        <v>m²</v>
      </c>
      <c r="N738" s="1348">
        <f>Prijsonderbouwing!O2547</f>
        <v>1500.378946</v>
      </c>
      <c r="O738" s="1389">
        <f>Prijsonderbouwing!X2547</f>
        <v>1764.2888830599998</v>
      </c>
      <c r="P738" s="1320">
        <f>O738*K738</f>
        <v>0</v>
      </c>
      <c r="Q738" s="1235"/>
      <c r="R738" s="45"/>
      <c r="S738" s="1084"/>
      <c r="T738" s="954"/>
      <c r="U738" s="954">
        <f t="shared" ref="U738:U741" si="223">K738*N738</f>
        <v>0</v>
      </c>
      <c r="V738" s="953"/>
      <c r="W738" s="954"/>
      <c r="X738" s="952"/>
      <c r="Y738" s="952"/>
      <c r="Z738" s="965"/>
      <c r="AA738" s="964"/>
      <c r="AB738" s="840"/>
      <c r="AC738" s="841"/>
      <c r="AD738" s="842"/>
      <c r="AF738" s="842"/>
      <c r="AJ738" s="763"/>
      <c r="AL738" s="4"/>
    </row>
    <row r="739" spans="1:38" ht="6" customHeight="1" x14ac:dyDescent="0.2">
      <c r="A739" s="850">
        <f>A738</f>
        <v>0</v>
      </c>
      <c r="B739" s="128"/>
      <c r="C739" s="1083"/>
      <c r="D739" s="99"/>
      <c r="E739" s="1234"/>
      <c r="F739" s="814"/>
      <c r="G739" s="133"/>
      <c r="H739" s="133"/>
      <c r="I739" s="597"/>
      <c r="J739" s="177"/>
      <c r="K739" s="143"/>
      <c r="L739" s="27"/>
      <c r="M739" s="32"/>
      <c r="N739" s="1348"/>
      <c r="O739" s="1389"/>
      <c r="P739" s="1320"/>
      <c r="Q739" s="1235"/>
      <c r="R739" s="45"/>
      <c r="S739" s="1084"/>
      <c r="T739" s="954"/>
      <c r="U739" s="954"/>
      <c r="V739" s="953"/>
      <c r="W739" s="954"/>
      <c r="X739" s="952"/>
      <c r="Y739" s="952"/>
      <c r="Z739" s="965"/>
      <c r="AA739" s="964"/>
      <c r="AB739" s="840"/>
      <c r="AC739" s="841"/>
      <c r="AD739" s="842"/>
      <c r="AF739" s="842"/>
      <c r="AJ739" s="763"/>
      <c r="AL739" s="4"/>
    </row>
    <row r="740" spans="1:38" ht="15.65" customHeight="1" x14ac:dyDescent="0.2">
      <c r="A740" s="850">
        <f>A741</f>
        <v>0</v>
      </c>
      <c r="B740" s="128"/>
      <c r="C740" s="1083"/>
      <c r="D740" s="99"/>
      <c r="E740" s="1234"/>
      <c r="F740" s="812" t="str">
        <f>F741</f>
        <v>Vervangen houten kozijn door kunststof kozijn met triple glas (30% subsidiabel)</v>
      </c>
      <c r="G740" s="116"/>
      <c r="H740" s="116"/>
      <c r="I740" s="500"/>
      <c r="J740" s="502"/>
      <c r="K740" s="146"/>
      <c r="L740" s="146"/>
      <c r="M740" s="146"/>
      <c r="N740" s="1429"/>
      <c r="O740" s="1346"/>
      <c r="P740" s="1346"/>
      <c r="Q740" s="1235"/>
      <c r="R740" s="45"/>
      <c r="S740" s="1084"/>
      <c r="T740" s="954"/>
      <c r="U740" s="954"/>
      <c r="V740" s="953"/>
      <c r="W740" s="954"/>
      <c r="X740" s="952"/>
      <c r="Y740" s="952"/>
      <c r="Z740" s="965"/>
      <c r="AA740" s="964"/>
      <c r="AB740" s="840"/>
      <c r="AC740" s="841"/>
      <c r="AD740" s="842"/>
      <c r="AF740" s="842"/>
      <c r="AJ740" s="763"/>
      <c r="AL740" s="4"/>
    </row>
    <row r="741" spans="1:38" ht="15.65" customHeight="1" x14ac:dyDescent="0.2">
      <c r="A741" s="850">
        <f t="shared" si="222"/>
        <v>0</v>
      </c>
      <c r="B741" s="128"/>
      <c r="C741" s="1083"/>
      <c r="D741" s="99"/>
      <c r="E741" s="1234" t="str">
        <f>Prijsonderbouwing!B2563</f>
        <v>V2-4-D1</v>
      </c>
      <c r="F741" s="813" t="str">
        <f>Prijsonderbouwing!D2563</f>
        <v>Vervangen houten kozijn door kunststof kozijn met triple glas (30% subsidiabel)</v>
      </c>
      <c r="G741" s="117"/>
      <c r="H741" s="117"/>
      <c r="I741" s="501"/>
      <c r="J741" s="122"/>
      <c r="K741" s="134"/>
      <c r="L741" s="27"/>
      <c r="M741" s="32" t="str">
        <f>Prijsonderbouwing!F2563</f>
        <v>m²</v>
      </c>
      <c r="N741" s="1348">
        <f>Prijsonderbouwing!O2563</f>
        <v>996.86890600000027</v>
      </c>
      <c r="O741" s="1389">
        <f>Prijsonderbouwing!X2563</f>
        <v>1150.1804386600002</v>
      </c>
      <c r="P741" s="1320">
        <f>O741*K741</f>
        <v>0</v>
      </c>
      <c r="Q741" s="1235"/>
      <c r="R741" s="45"/>
      <c r="S741" s="1084"/>
      <c r="T741" s="954"/>
      <c r="U741" s="954">
        <f t="shared" si="223"/>
        <v>0</v>
      </c>
      <c r="V741" s="953"/>
      <c r="W741" s="954"/>
      <c r="X741" s="952"/>
      <c r="Y741" s="952"/>
      <c r="Z741" s="965"/>
      <c r="AA741" s="964"/>
      <c r="AC741" s="841"/>
      <c r="AD741" s="842"/>
      <c r="AF741" s="842"/>
      <c r="AJ741" s="763"/>
      <c r="AL741" s="4"/>
    </row>
    <row r="742" spans="1:38" ht="6" customHeight="1" x14ac:dyDescent="0.2">
      <c r="A742" s="850">
        <f>A741</f>
        <v>0</v>
      </c>
      <c r="B742" s="128"/>
      <c r="C742" s="1083"/>
      <c r="D742" s="99"/>
      <c r="E742" s="1234"/>
      <c r="F742" s="814"/>
      <c r="G742" s="133"/>
      <c r="H742" s="133"/>
      <c r="I742" s="597"/>
      <c r="J742" s="177"/>
      <c r="K742" s="143"/>
      <c r="L742" s="27"/>
      <c r="M742" s="32"/>
      <c r="N742" s="1348"/>
      <c r="O742" s="1389"/>
      <c r="P742" s="1320"/>
      <c r="Q742" s="1235"/>
      <c r="R742" s="45"/>
      <c r="S742" s="1084"/>
      <c r="T742" s="954"/>
      <c r="U742" s="954"/>
      <c r="V742" s="953"/>
      <c r="W742" s="954"/>
      <c r="X742" s="952"/>
      <c r="Y742" s="952"/>
      <c r="Z742" s="965"/>
      <c r="AA742" s="964"/>
      <c r="AB742" s="840"/>
      <c r="AC742" s="841"/>
      <c r="AD742" s="842"/>
      <c r="AF742" s="842"/>
      <c r="AJ742" s="763"/>
      <c r="AL742" s="4"/>
    </row>
    <row r="743" spans="1:38" ht="15.65" customHeight="1" x14ac:dyDescent="0.2">
      <c r="A743" s="850">
        <f>A744</f>
        <v>0</v>
      </c>
      <c r="C743" s="1083"/>
      <c r="D743" s="99"/>
      <c r="E743" s="1234"/>
      <c r="F743" s="812" t="str">
        <f>F744</f>
        <v>Bodemisolatie EPS-korrels laagdikte dik 200mm  (30% subsidiabel)</v>
      </c>
      <c r="G743" s="116"/>
      <c r="H743" s="116"/>
      <c r="I743" s="500"/>
      <c r="J743" s="502"/>
      <c r="K743" s="146"/>
      <c r="L743" s="146"/>
      <c r="M743" s="32"/>
      <c r="N743" s="1429"/>
      <c r="O743" s="1346"/>
      <c r="P743" s="1346"/>
      <c r="Q743" s="1240"/>
      <c r="R743" s="45"/>
      <c r="S743" s="1084"/>
      <c r="T743" s="954"/>
      <c r="U743" s="954">
        <f t="shared" ref="U743:U744" si="224">K743*N743</f>
        <v>0</v>
      </c>
      <c r="V743" s="953"/>
      <c r="W743" s="954"/>
      <c r="X743" s="952"/>
      <c r="Y743" s="952"/>
      <c r="Z743" s="965"/>
      <c r="AA743" s="964"/>
      <c r="AB743" s="840"/>
      <c r="AC743" s="841"/>
      <c r="AD743" s="842"/>
      <c r="AF743" s="842"/>
      <c r="AJ743" s="763"/>
      <c r="AL743" s="4"/>
    </row>
    <row r="744" spans="1:38" ht="15.65" customHeight="1" x14ac:dyDescent="0.2">
      <c r="A744" s="850">
        <f>IF(K744=0,0,1)</f>
        <v>0</v>
      </c>
      <c r="B744" s="128"/>
      <c r="C744" s="1083"/>
      <c r="D744" s="99"/>
      <c r="E744" s="1234" t="str">
        <f>Prijsonderbouwing!B2584</f>
        <v>V3-1-D1</v>
      </c>
      <c r="F744" s="813" t="str">
        <f>Prijsonderbouwing!D2584</f>
        <v>Bodemisolatie EPS-korrels laagdikte dik 200mm  (30% subsidiabel)</v>
      </c>
      <c r="G744" s="117"/>
      <c r="H744" s="117"/>
      <c r="I744" s="501"/>
      <c r="J744" s="122"/>
      <c r="K744" s="134"/>
      <c r="L744" s="27"/>
      <c r="M744" s="32" t="str">
        <f>Prijsonderbouwing!F2584</f>
        <v>m²</v>
      </c>
      <c r="N744" s="1348">
        <f>Prijsonderbouwing!O2584</f>
        <v>21.952349999999999</v>
      </c>
      <c r="O744" s="1389">
        <f>Prijsonderbouwing!X2584</f>
        <v>25.508630699999998</v>
      </c>
      <c r="P744" s="1320"/>
      <c r="Q744" s="1240"/>
      <c r="R744" s="45"/>
      <c r="S744" s="1084"/>
      <c r="T744" s="954"/>
      <c r="U744" s="954">
        <f t="shared" si="224"/>
        <v>0</v>
      </c>
      <c r="V744" s="953"/>
      <c r="W744" s="954"/>
      <c r="X744" s="952"/>
      <c r="Y744" s="952"/>
      <c r="Z744" s="965"/>
      <c r="AA744" s="964"/>
      <c r="AB744" s="840"/>
      <c r="AC744" s="841"/>
      <c r="AD744" s="842"/>
      <c r="AF744" s="842"/>
      <c r="AJ744" s="763"/>
      <c r="AL744" s="4"/>
    </row>
    <row r="745" spans="1:38" ht="6" customHeight="1" x14ac:dyDescent="0.2">
      <c r="A745" s="850">
        <f>A746</f>
        <v>0</v>
      </c>
      <c r="B745" s="128"/>
      <c r="C745" s="1083"/>
      <c r="D745" s="99"/>
      <c r="E745" s="1239"/>
      <c r="F745" s="985"/>
      <c r="G745" s="986"/>
      <c r="H745" s="986"/>
      <c r="I745" s="986"/>
      <c r="J745" s="987"/>
      <c r="K745" s="929"/>
      <c r="L745" s="926"/>
      <c r="M745" s="32"/>
      <c r="N745" s="1348"/>
      <c r="O745" s="1347"/>
      <c r="P745" s="1347"/>
      <c r="Q745" s="1240"/>
      <c r="R745" s="45"/>
      <c r="S745" s="1084"/>
      <c r="T745" s="954"/>
      <c r="U745" s="954"/>
      <c r="V745" s="953"/>
      <c r="W745" s="954"/>
      <c r="X745" s="952"/>
      <c r="Y745" s="952"/>
      <c r="Z745" s="965"/>
      <c r="AA745" s="964"/>
      <c r="AB745" s="840"/>
      <c r="AC745" s="841"/>
      <c r="AD745" s="842"/>
      <c r="AF745" s="842"/>
      <c r="AJ745" s="763"/>
      <c r="AL745" s="4"/>
    </row>
    <row r="746" spans="1:38" ht="15.65" customHeight="1" x14ac:dyDescent="0.2">
      <c r="A746" s="850">
        <f>A747</f>
        <v>0</v>
      </c>
      <c r="C746" s="1083"/>
      <c r="D746" s="99"/>
      <c r="E746" s="1234"/>
      <c r="F746" s="812" t="str">
        <f>F747</f>
        <v>Bodemisolatie EPS-korrels laagdikte dik 300mm   (30% subsidiabel)</v>
      </c>
      <c r="G746" s="116"/>
      <c r="H746" s="116"/>
      <c r="I746" s="500"/>
      <c r="J746" s="502"/>
      <c r="K746" s="146"/>
      <c r="L746" s="146"/>
      <c r="M746" s="32"/>
      <c r="N746" s="1429"/>
      <c r="O746" s="1346"/>
      <c r="P746" s="1346"/>
      <c r="Q746" s="1240"/>
      <c r="R746" s="45"/>
      <c r="S746" s="1084"/>
      <c r="T746" s="954"/>
      <c r="U746" s="954">
        <f t="shared" ref="U746:U747" si="225">K746*N746</f>
        <v>0</v>
      </c>
      <c r="V746" s="953"/>
      <c r="W746" s="954"/>
      <c r="X746" s="952"/>
      <c r="Y746" s="952"/>
      <c r="Z746" s="965"/>
      <c r="AA746" s="964"/>
      <c r="AB746" s="840"/>
      <c r="AC746" s="841"/>
      <c r="AD746" s="842"/>
      <c r="AF746" s="842"/>
      <c r="AJ746" s="763"/>
      <c r="AL746" s="4"/>
    </row>
    <row r="747" spans="1:38" ht="15.65" customHeight="1" x14ac:dyDescent="0.2">
      <c r="A747" s="850">
        <f>IF(K747=0,0,1)</f>
        <v>0</v>
      </c>
      <c r="B747" s="128"/>
      <c r="C747" s="1083"/>
      <c r="D747" s="99"/>
      <c r="E747" s="1234" t="str">
        <f>Prijsonderbouwing!B2587</f>
        <v>V3-1-D2</v>
      </c>
      <c r="F747" s="813" t="str">
        <f>Prijsonderbouwing!D2587</f>
        <v>Bodemisolatie EPS-korrels laagdikte dik 300mm   (30% subsidiabel)</v>
      </c>
      <c r="G747" s="117"/>
      <c r="H747" s="117"/>
      <c r="I747" s="501"/>
      <c r="J747" s="122"/>
      <c r="K747" s="134"/>
      <c r="L747" s="27"/>
      <c r="M747" s="32" t="str">
        <f>Prijsonderbouwing!F2587</f>
        <v>m²</v>
      </c>
      <c r="N747" s="1348">
        <f>Prijsonderbouwing!O2587</f>
        <v>28.679849999999998</v>
      </c>
      <c r="O747" s="1389">
        <f>Prijsonderbouwing!X2587</f>
        <v>33.325985699999997</v>
      </c>
      <c r="P747" s="1320"/>
      <c r="Q747" s="1240"/>
      <c r="R747" s="45"/>
      <c r="S747" s="1084"/>
      <c r="T747" s="954"/>
      <c r="U747" s="954">
        <f t="shared" si="225"/>
        <v>0</v>
      </c>
      <c r="V747" s="953"/>
      <c r="W747" s="954"/>
      <c r="X747" s="952"/>
      <c r="Y747" s="952"/>
      <c r="Z747" s="965"/>
      <c r="AA747" s="964"/>
      <c r="AB747" s="840"/>
      <c r="AC747" s="841"/>
      <c r="AD747" s="842"/>
      <c r="AF747" s="842"/>
      <c r="AJ747" s="763"/>
      <c r="AL747" s="4"/>
    </row>
    <row r="748" spans="1:38" ht="6" customHeight="1" x14ac:dyDescent="0.2">
      <c r="A748" s="850">
        <f>A749</f>
        <v>0</v>
      </c>
      <c r="B748" s="128"/>
      <c r="C748" s="1083"/>
      <c r="D748" s="99"/>
      <c r="E748" s="1239"/>
      <c r="F748" s="985"/>
      <c r="G748" s="986"/>
      <c r="H748" s="986"/>
      <c r="I748" s="986"/>
      <c r="J748" s="987"/>
      <c r="K748" s="929"/>
      <c r="L748" s="926"/>
      <c r="M748" s="32"/>
      <c r="N748" s="1348"/>
      <c r="O748" s="1347"/>
      <c r="P748" s="1347"/>
      <c r="Q748" s="1240"/>
      <c r="R748" s="45"/>
      <c r="S748" s="1084"/>
      <c r="T748" s="954"/>
      <c r="U748" s="954"/>
      <c r="V748" s="953"/>
      <c r="W748" s="954"/>
      <c r="X748" s="952"/>
      <c r="Y748" s="952"/>
      <c r="Z748" s="965"/>
      <c r="AA748" s="964"/>
      <c r="AB748" s="840"/>
      <c r="AC748" s="841"/>
      <c r="AD748" s="842"/>
      <c r="AF748" s="842"/>
      <c r="AJ748" s="763"/>
      <c r="AL748" s="4"/>
    </row>
    <row r="749" spans="1:38" ht="15.65" customHeight="1" x14ac:dyDescent="0.2">
      <c r="A749" s="850">
        <f>A750</f>
        <v>0</v>
      </c>
      <c r="B749" s="128"/>
      <c r="C749" s="1083"/>
      <c r="D749" s="99"/>
      <c r="E749" s="1234"/>
      <c r="F749" s="812" t="str">
        <f>F750</f>
        <v>Vloerisolatie schuimbeton 400 mm Rc 3.50  m².K/W       (30% subsidiabel)</v>
      </c>
      <c r="G749" s="116"/>
      <c r="H749" s="116"/>
      <c r="I749" s="500"/>
      <c r="J749" s="502"/>
      <c r="K749" s="146"/>
      <c r="L749" s="146"/>
      <c r="M749" s="32"/>
      <c r="N749" s="1429"/>
      <c r="O749" s="1346"/>
      <c r="P749" s="1346"/>
      <c r="Q749" s="1240"/>
      <c r="R749" s="45"/>
      <c r="S749" s="1084"/>
      <c r="T749" s="954"/>
      <c r="U749" s="954">
        <f t="shared" ref="U749:U750" si="226">K749*N749</f>
        <v>0</v>
      </c>
      <c r="V749" s="953"/>
      <c r="W749" s="954"/>
      <c r="X749" s="952"/>
      <c r="Y749" s="952"/>
      <c r="Z749" s="965"/>
      <c r="AA749" s="964"/>
      <c r="AB749" s="840"/>
      <c r="AC749" s="841"/>
      <c r="AD749" s="842"/>
      <c r="AF749" s="842"/>
      <c r="AJ749" s="763"/>
      <c r="AL749" s="4"/>
    </row>
    <row r="750" spans="1:38" ht="15.65" customHeight="1" x14ac:dyDescent="0.2">
      <c r="A750" s="850">
        <f t="shared" ref="A750" si="227">IF(K750=0,0,1)</f>
        <v>0</v>
      </c>
      <c r="B750" s="128"/>
      <c r="C750" s="1083"/>
      <c r="D750" s="99"/>
      <c r="E750" s="1234" t="str">
        <f>Prijsonderbouwing!B2592</f>
        <v>V3-1-E1</v>
      </c>
      <c r="F750" s="813" t="str">
        <f>Prijsonderbouwing!D2592</f>
        <v>Vloerisolatie schuimbeton 400 mm Rc 3.50  m².K/W       (30% subsidiabel)</v>
      </c>
      <c r="G750" s="117"/>
      <c r="H750" s="117"/>
      <c r="I750" s="501"/>
      <c r="J750" s="122"/>
      <c r="K750" s="134"/>
      <c r="L750" s="27"/>
      <c r="M750" s="32" t="str">
        <f>Prijsonderbouwing!F2592</f>
        <v>m²</v>
      </c>
      <c r="N750" s="1348">
        <f>Prijsonderbouwing!O2592</f>
        <v>138.88988931297712</v>
      </c>
      <c r="O750" s="1389">
        <f>Prijsonderbouwing!X2592</f>
        <v>161.39005138167937</v>
      </c>
      <c r="P750" s="1320"/>
      <c r="Q750" s="1240"/>
      <c r="R750" s="45"/>
      <c r="S750" s="1084"/>
      <c r="T750" s="954"/>
      <c r="U750" s="954">
        <f t="shared" si="226"/>
        <v>0</v>
      </c>
      <c r="V750" s="953"/>
      <c r="W750" s="954"/>
      <c r="X750" s="952"/>
      <c r="Y750" s="952"/>
      <c r="Z750" s="965"/>
      <c r="AA750" s="964"/>
      <c r="AC750" s="841"/>
      <c r="AD750" s="842"/>
      <c r="AF750" s="842"/>
      <c r="AJ750" s="763"/>
      <c r="AL750" s="4"/>
    </row>
    <row r="751" spans="1:38" ht="6" customHeight="1" x14ac:dyDescent="0.2">
      <c r="A751" s="850">
        <f>A750</f>
        <v>0</v>
      </c>
      <c r="B751" s="128"/>
      <c r="C751" s="1083"/>
      <c r="D751" s="99"/>
      <c r="E751" s="1239"/>
      <c r="F751" s="985"/>
      <c r="G751" s="986"/>
      <c r="H751" s="986"/>
      <c r="I751" s="986"/>
      <c r="J751" s="987"/>
      <c r="K751" s="929"/>
      <c r="L751" s="926"/>
      <c r="M751" s="32"/>
      <c r="N751" s="1348"/>
      <c r="O751" s="1347"/>
      <c r="P751" s="1347"/>
      <c r="Q751" s="1240"/>
      <c r="R751" s="45"/>
      <c r="S751" s="1084"/>
      <c r="T751" s="954"/>
      <c r="U751" s="954"/>
      <c r="V751" s="953"/>
      <c r="W751" s="954"/>
      <c r="X751" s="952"/>
      <c r="Y751" s="952"/>
      <c r="Z751" s="965"/>
      <c r="AA751" s="964"/>
      <c r="AB751" s="840"/>
      <c r="AC751" s="841"/>
      <c r="AD751" s="842"/>
      <c r="AF751" s="842"/>
      <c r="AJ751" s="763"/>
      <c r="AL751" s="4"/>
    </row>
    <row r="752" spans="1:38" ht="15.65" customHeight="1" x14ac:dyDescent="0.2">
      <c r="A752" s="850">
        <f>A753</f>
        <v>0</v>
      </c>
      <c r="B752" s="128"/>
      <c r="C752" s="1083"/>
      <c r="D752" s="99"/>
      <c r="E752" s="1234"/>
      <c r="F752" s="812" t="str">
        <f>F753</f>
        <v>╚ Schuimbeton meer-/minderprijs per cm</v>
      </c>
      <c r="G752" s="116"/>
      <c r="H752" s="116"/>
      <c r="I752" s="500"/>
      <c r="J752" s="502"/>
      <c r="K752" s="146"/>
      <c r="L752" s="146"/>
      <c r="M752" s="32"/>
      <c r="N752" s="1429"/>
      <c r="O752" s="1346"/>
      <c r="P752" s="1346"/>
      <c r="Q752" s="1240"/>
      <c r="R752" s="45"/>
      <c r="S752" s="1084"/>
      <c r="T752" s="954"/>
      <c r="U752" s="954">
        <f t="shared" ref="U752:U753" si="228">K752*N752</f>
        <v>0</v>
      </c>
      <c r="V752" s="953"/>
      <c r="W752" s="954"/>
      <c r="X752" s="952"/>
      <c r="Y752" s="952"/>
      <c r="Z752" s="965"/>
      <c r="AA752" s="964"/>
      <c r="AB752" s="840"/>
      <c r="AC752" s="841"/>
      <c r="AD752" s="842"/>
      <c r="AF752" s="842"/>
      <c r="AJ752" s="763"/>
      <c r="AL752" s="4"/>
    </row>
    <row r="753" spans="1:38" ht="15.65" customHeight="1" x14ac:dyDescent="0.2">
      <c r="A753" s="850">
        <f t="shared" ref="A753" si="229">IF(K753=0,0,1)</f>
        <v>0</v>
      </c>
      <c r="B753" s="128"/>
      <c r="C753" s="1083"/>
      <c r="D753" s="99"/>
      <c r="E753" s="1234" t="str">
        <f>Prijsonderbouwing!B2604</f>
        <v>V3-1-E2</v>
      </c>
      <c r="F753" s="813" t="str">
        <f>Prijsonderbouwing!D2604</f>
        <v>╚ Schuimbeton meer-/minderprijs per cm</v>
      </c>
      <c r="G753" s="689" t="str">
        <f>_xlfn.XLOOKUP(I753,Tabellen!$J$9:$J$15,Tabellen!$K$9:$K$15,"controleren")</f>
        <v>50 cm Rc 4.30 m².K/W</v>
      </c>
      <c r="H753" s="434"/>
      <c r="I753" s="697">
        <v>10</v>
      </c>
      <c r="J753" s="122" t="s">
        <v>2036</v>
      </c>
      <c r="K753" s="134"/>
      <c r="L753" s="27"/>
      <c r="M753" s="32" t="str">
        <f>Prijsonderbouwing!F2604</f>
        <v>m²</v>
      </c>
      <c r="N753" s="1348">
        <f>Prijsonderbouwing!O2604*I753</f>
        <v>17.387999999999998</v>
      </c>
      <c r="O753" s="1389">
        <f>Prijsonderbouwing!X2604*I753</f>
        <v>20.204855999999999</v>
      </c>
      <c r="P753" s="1320"/>
      <c r="Q753" s="1240"/>
      <c r="R753" s="45"/>
      <c r="S753" s="1084"/>
      <c r="T753" s="954"/>
      <c r="U753" s="954">
        <f t="shared" si="228"/>
        <v>0</v>
      </c>
      <c r="V753" s="953"/>
      <c r="W753" s="954"/>
      <c r="X753" s="952"/>
      <c r="Y753" s="952"/>
      <c r="Z753" s="965"/>
      <c r="AA753" s="964"/>
      <c r="AB753" s="840"/>
      <c r="AC753" s="841"/>
      <c r="AD753" s="842"/>
      <c r="AF753" s="842"/>
      <c r="AJ753" s="763"/>
      <c r="AL753" s="4"/>
    </row>
    <row r="754" spans="1:38" ht="6" customHeight="1" x14ac:dyDescent="0.2">
      <c r="A754" s="850">
        <f>A753</f>
        <v>0</v>
      </c>
      <c r="B754" s="128"/>
      <c r="C754" s="1083"/>
      <c r="D754" s="99"/>
      <c r="E754" s="1239"/>
      <c r="F754" s="985"/>
      <c r="G754" s="986"/>
      <c r="H754" s="986"/>
      <c r="I754" s="986"/>
      <c r="J754" s="987"/>
      <c r="K754" s="929"/>
      <c r="L754" s="926"/>
      <c r="M754" s="32"/>
      <c r="N754" s="1348"/>
      <c r="O754" s="1347"/>
      <c r="P754" s="1347"/>
      <c r="Q754" s="1240"/>
      <c r="R754" s="45"/>
      <c r="S754" s="1084"/>
      <c r="T754" s="954"/>
      <c r="U754" s="954"/>
      <c r="V754" s="953"/>
      <c r="W754" s="954"/>
      <c r="X754" s="952"/>
      <c r="Y754" s="952"/>
      <c r="Z754" s="965"/>
      <c r="AA754" s="964"/>
      <c r="AB754" s="840"/>
      <c r="AC754" s="841"/>
      <c r="AD754" s="842"/>
      <c r="AF754" s="842"/>
      <c r="AJ754" s="763"/>
      <c r="AL754" s="4"/>
    </row>
    <row r="755" spans="1:38" ht="15.65" customHeight="1" x14ac:dyDescent="0.2">
      <c r="A755" s="850">
        <f>A756</f>
        <v>0</v>
      </c>
      <c r="B755" s="128"/>
      <c r="C755" s="1083"/>
      <c r="D755" s="99"/>
      <c r="E755" s="1234"/>
      <c r="F755" s="812" t="str">
        <f>F756</f>
        <v>Isoleren binnenzijde wangen dakkapel (30% subsidiabel)</v>
      </c>
      <c r="G755" s="116"/>
      <c r="H755" s="116"/>
      <c r="I755" s="500"/>
      <c r="J755" s="502"/>
      <c r="K755" s="146"/>
      <c r="L755" s="146"/>
      <c r="M755" s="32"/>
      <c r="N755" s="1429"/>
      <c r="O755" s="1346"/>
      <c r="P755" s="1346"/>
      <c r="Q755" s="1240"/>
      <c r="R755" s="45"/>
      <c r="S755" s="1084"/>
      <c r="T755" s="954"/>
      <c r="U755" s="954">
        <f t="shared" ref="U755:U756" si="230">K755*N755</f>
        <v>0</v>
      </c>
      <c r="V755" s="953"/>
      <c r="W755" s="954"/>
      <c r="X755" s="952"/>
      <c r="Y755" s="952"/>
      <c r="Z755" s="965"/>
      <c r="AA755" s="964"/>
      <c r="AB755" s="840"/>
      <c r="AC755" s="841"/>
      <c r="AD755" s="842"/>
      <c r="AF755" s="842"/>
      <c r="AJ755" s="763"/>
      <c r="AL755" s="4"/>
    </row>
    <row r="756" spans="1:38" ht="15.65" customHeight="1" x14ac:dyDescent="0.2">
      <c r="A756" s="850">
        <f t="shared" ref="A756" si="231">IF(K756=0,0,1)</f>
        <v>0</v>
      </c>
      <c r="B756" s="128"/>
      <c r="C756" s="1083"/>
      <c r="D756" s="99"/>
      <c r="E756" s="1234" t="str">
        <f>Prijsonderbouwing!B2611</f>
        <v>V4-1-I</v>
      </c>
      <c r="F756" s="813" t="str">
        <f>Prijsonderbouwing!D2611</f>
        <v>Isoleren binnenzijde wangen dakkapel (30% subsidiabel)</v>
      </c>
      <c r="G756" s="117"/>
      <c r="H756" s="117"/>
      <c r="I756" s="501"/>
      <c r="J756" s="122"/>
      <c r="K756" s="134"/>
      <c r="L756" s="27"/>
      <c r="M756" s="32" t="str">
        <f>Prijsonderbouwing!F2611</f>
        <v>m²</v>
      </c>
      <c r="N756" s="1348">
        <f>Prijsonderbouwing!O2611</f>
        <v>155.91186621999998</v>
      </c>
      <c r="O756" s="1389">
        <f>Prijsonderbouwing!X2611</f>
        <v>173.50321916619998</v>
      </c>
      <c r="P756" s="1320"/>
      <c r="Q756" s="1240"/>
      <c r="R756" s="45"/>
      <c r="S756" s="1084"/>
      <c r="T756" s="954"/>
      <c r="U756" s="954">
        <f t="shared" si="230"/>
        <v>0</v>
      </c>
      <c r="V756" s="953"/>
      <c r="W756" s="954"/>
      <c r="X756" s="952"/>
      <c r="Y756" s="952"/>
      <c r="Z756" s="965"/>
      <c r="AA756" s="964"/>
      <c r="AC756" s="841"/>
      <c r="AD756" s="842"/>
      <c r="AF756" s="842"/>
      <c r="AJ756" s="763"/>
      <c r="AL756" s="4"/>
    </row>
    <row r="757" spans="1:38" ht="6" customHeight="1" x14ac:dyDescent="0.2">
      <c r="A757" s="850">
        <f>A756</f>
        <v>0</v>
      </c>
      <c r="B757" s="128"/>
      <c r="C757" s="1083"/>
      <c r="D757" s="99"/>
      <c r="E757" s="1241"/>
      <c r="F757" s="985"/>
      <c r="G757" s="986"/>
      <c r="H757" s="986"/>
      <c r="I757" s="986"/>
      <c r="J757" s="987"/>
      <c r="K757" s="988"/>
      <c r="L757" s="926"/>
      <c r="M757" s="928"/>
      <c r="N757" s="1348"/>
      <c r="O757" s="1348"/>
      <c r="P757" s="1348"/>
      <c r="Q757" s="1240"/>
      <c r="R757" s="45"/>
      <c r="S757" s="1084"/>
      <c r="T757" s="954"/>
      <c r="U757" s="954"/>
      <c r="V757" s="953"/>
      <c r="W757" s="954"/>
      <c r="X757" s="952"/>
      <c r="Y757" s="952"/>
      <c r="Z757" s="965"/>
      <c r="AA757" s="964"/>
      <c r="AB757" s="840"/>
      <c r="AC757" s="841"/>
      <c r="AD757" s="842"/>
      <c r="AF757" s="842"/>
      <c r="AJ757" s="763"/>
      <c r="AL757" s="4"/>
    </row>
    <row r="758" spans="1:38" ht="17" x14ac:dyDescent="0.2">
      <c r="A758" s="850">
        <f>IF(P758=0,0,1)</f>
        <v>0</v>
      </c>
      <c r="B758" s="128"/>
      <c r="C758" s="1083"/>
      <c r="D758" s="99"/>
      <c r="E758" s="1242"/>
      <c r="F758" s="1233"/>
      <c r="G758" s="1148"/>
      <c r="H758" s="1147"/>
      <c r="I758" s="1147"/>
      <c r="J758" s="1149"/>
      <c r="K758" s="1150"/>
      <c r="L758" s="1151" t="s">
        <v>78</v>
      </c>
      <c r="M758" s="1150"/>
      <c r="N758" s="1430"/>
      <c r="O758" s="1431"/>
      <c r="P758" s="1349">
        <f>SUM(P731:P757)</f>
        <v>0</v>
      </c>
      <c r="Q758" s="1243"/>
      <c r="R758" s="45"/>
      <c r="S758" s="1084"/>
      <c r="T758" s="954"/>
      <c r="U758" s="1256">
        <f>SUM(U732:U757)</f>
        <v>0</v>
      </c>
      <c r="V758" s="953"/>
      <c r="W758" s="1263">
        <f>P758</f>
        <v>0</v>
      </c>
      <c r="X758" s="1263"/>
      <c r="Y758" s="951"/>
      <c r="Z758" s="965"/>
      <c r="AA758" s="964"/>
      <c r="AB758" s="840"/>
      <c r="AC758" s="841"/>
      <c r="AD758" s="842"/>
      <c r="AF758" s="842"/>
      <c r="AJ758" s="763"/>
      <c r="AL758" s="4"/>
    </row>
    <row r="759" spans="1:38" ht="9" customHeight="1" x14ac:dyDescent="0.2">
      <c r="A759" s="850">
        <f>A760</f>
        <v>0</v>
      </c>
      <c r="B759" s="128"/>
      <c r="C759" s="1083"/>
      <c r="D759" s="99"/>
      <c r="E759" s="1012"/>
      <c r="F759" s="815"/>
      <c r="G759" s="98"/>
      <c r="H759" s="98"/>
      <c r="I759" s="98"/>
      <c r="J759" s="27"/>
      <c r="K759" s="143"/>
      <c r="L759" s="27"/>
      <c r="M759" s="27"/>
      <c r="N759" s="1402"/>
      <c r="O759" s="1403"/>
      <c r="P759" s="1329"/>
      <c r="Q759" s="27"/>
      <c r="R759" s="45"/>
      <c r="S759" s="1084"/>
      <c r="T759" s="954"/>
      <c r="U759" s="1255"/>
      <c r="V759" s="953"/>
      <c r="Y759" s="952"/>
      <c r="Z759" s="965"/>
      <c r="AA759" s="964"/>
      <c r="AB759" s="840"/>
      <c r="AC759" s="841"/>
      <c r="AD759" s="842"/>
      <c r="AF759" s="842"/>
      <c r="AJ759" s="763"/>
      <c r="AL759" s="4"/>
    </row>
    <row r="760" spans="1:38" ht="15.75" customHeight="1" x14ac:dyDescent="0.2">
      <c r="A760" s="850">
        <f>IF(P760=0,0,1)</f>
        <v>0</v>
      </c>
      <c r="B760" s="128"/>
      <c r="C760" s="1083"/>
      <c r="D760" s="99"/>
      <c r="E760" s="1242"/>
      <c r="F760" s="1152" t="str">
        <f>F724</f>
        <v xml:space="preserve">MAATREGELEN 30% </v>
      </c>
      <c r="G760" s="1153"/>
      <c r="H760" s="1153"/>
      <c r="I760" s="1153"/>
      <c r="J760" s="1154"/>
      <c r="K760" s="1150"/>
      <c r="L760" s="1154"/>
      <c r="M760" s="1151" t="s">
        <v>94</v>
      </c>
      <c r="N760" s="1430"/>
      <c r="O760" s="1431"/>
      <c r="P760" s="1155">
        <f>P758</f>
        <v>0</v>
      </c>
      <c r="Q760" s="1243"/>
      <c r="R760" s="45"/>
      <c r="S760" s="1084"/>
      <c r="T760" s="954"/>
      <c r="U760" s="1255"/>
      <c r="V760" s="953"/>
      <c r="W760" s="1263">
        <f>SUM(W758:W758)</f>
        <v>0</v>
      </c>
      <c r="X760" s="1268"/>
      <c r="Y760" s="971"/>
      <c r="Z760" s="965"/>
      <c r="AA760" s="964"/>
      <c r="AB760" s="840"/>
      <c r="AC760" s="841"/>
      <c r="AD760" s="842"/>
      <c r="AF760" s="842"/>
      <c r="AJ760" s="763"/>
      <c r="AL760" s="4"/>
    </row>
    <row r="761" spans="1:38" ht="10" x14ac:dyDescent="0.2">
      <c r="A761" s="850">
        <f>A760</f>
        <v>0</v>
      </c>
      <c r="C761" s="1083"/>
      <c r="D761" s="99"/>
      <c r="E761" s="799"/>
      <c r="F761" s="799"/>
      <c r="G761" s="45"/>
      <c r="H761" s="45"/>
      <c r="I761" s="45"/>
      <c r="J761" s="45"/>
      <c r="K761" s="138"/>
      <c r="L761" s="45"/>
      <c r="M761" s="45"/>
      <c r="N761" s="1399"/>
      <c r="O761" s="1400"/>
      <c r="P761" s="1307"/>
      <c r="Q761" s="45"/>
      <c r="R761" s="45"/>
      <c r="S761" s="1085"/>
      <c r="T761" s="954"/>
      <c r="U761" s="1255"/>
      <c r="V761" s="953"/>
      <c r="W761" s="1263"/>
      <c r="Y761" s="952"/>
      <c r="Z761" s="965"/>
      <c r="AA761" s="964"/>
      <c r="AB761" s="840"/>
      <c r="AC761" s="841"/>
      <c r="AD761" s="842"/>
      <c r="AF761" s="842"/>
      <c r="AJ761" s="763"/>
    </row>
    <row r="762" spans="1:38" s="12" customFormat="1" ht="14" thickBot="1" x14ac:dyDescent="0.25">
      <c r="A762" s="850">
        <f>A760</f>
        <v>0</v>
      </c>
      <c r="B762" s="128"/>
      <c r="C762" s="1244"/>
      <c r="D762" s="1245"/>
      <c r="E762" s="1246"/>
      <c r="F762" s="1246"/>
      <c r="G762" s="1245"/>
      <c r="H762" s="1245"/>
      <c r="I762" s="1245"/>
      <c r="J762" s="1245"/>
      <c r="K762" s="1245"/>
      <c r="L762" s="1245"/>
      <c r="M762" s="1245"/>
      <c r="N762" s="1350"/>
      <c r="O762" s="1350"/>
      <c r="P762" s="1350"/>
      <c r="Q762" s="1245"/>
      <c r="R762" s="1245"/>
      <c r="S762" s="1247"/>
      <c r="T762" s="954"/>
      <c r="U762" s="1255"/>
      <c r="V762" s="953"/>
      <c r="W762" s="1263"/>
      <c r="X762" s="1266"/>
      <c r="Y762" s="974"/>
      <c r="Z762" s="965"/>
      <c r="AA762" s="964"/>
      <c r="AB762" s="840"/>
      <c r="AC762" s="841"/>
      <c r="AD762" s="842"/>
      <c r="AE762" s="18"/>
      <c r="AF762" s="842"/>
      <c r="AG762" s="451"/>
      <c r="AH762" s="451"/>
      <c r="AI762" s="764"/>
      <c r="AJ762" s="763"/>
      <c r="AK762" s="451"/>
      <c r="AL762" s="451"/>
    </row>
    <row r="763" spans="1:38" s="12" customFormat="1" ht="11.4" customHeight="1" thickBot="1" x14ac:dyDescent="0.25">
      <c r="A763" s="850">
        <f>A764</f>
        <v>1</v>
      </c>
      <c r="B763" s="860"/>
      <c r="C763" s="860"/>
      <c r="D763" s="860"/>
      <c r="E763" s="860"/>
      <c r="F763" s="860"/>
      <c r="G763" s="860"/>
      <c r="H763" s="860"/>
      <c r="I763" s="860"/>
      <c r="J763" s="860"/>
      <c r="K763" s="949"/>
      <c r="L763" s="860"/>
      <c r="M763" s="860"/>
      <c r="N763" s="1432"/>
      <c r="O763" s="1351"/>
      <c r="P763" s="1351"/>
      <c r="Q763" s="860"/>
      <c r="R763" s="860"/>
      <c r="S763" s="860"/>
      <c r="T763" s="954"/>
      <c r="U763" s="1254"/>
      <c r="V763" s="966"/>
      <c r="W763" s="1263"/>
      <c r="X763" s="1253"/>
      <c r="Y763" s="952"/>
      <c r="Z763" s="965"/>
      <c r="AA763" s="964"/>
      <c r="AB763" s="840"/>
      <c r="AC763" s="841"/>
      <c r="AD763" s="451"/>
      <c r="AE763" s="451"/>
      <c r="AF763" s="451"/>
      <c r="AG763" s="451"/>
      <c r="AH763" s="451"/>
      <c r="AI763" s="764"/>
      <c r="AJ763" s="763"/>
      <c r="AK763" s="451"/>
      <c r="AL763" s="451"/>
    </row>
    <row r="764" spans="1:38" ht="15.75" customHeight="1" thickTop="1" thickBot="1" x14ac:dyDescent="0.3">
      <c r="A764" s="850">
        <v>1</v>
      </c>
      <c r="B764" s="15"/>
      <c r="C764" s="907"/>
      <c r="D764" s="907"/>
      <c r="E764" s="908"/>
      <c r="F764" s="932" t="s">
        <v>1940</v>
      </c>
      <c r="G764" s="933"/>
      <c r="H764" s="1459" t="s">
        <v>1941</v>
      </c>
      <c r="I764" s="1459"/>
      <c r="J764" s="1168"/>
      <c r="K764" s="1160" t="s">
        <v>1884</v>
      </c>
      <c r="L764" s="1169"/>
      <c r="M764" s="1170"/>
      <c r="N764" s="1433"/>
      <c r="O764" s="1434" t="s">
        <v>1931</v>
      </c>
      <c r="P764" s="1351"/>
      <c r="Q764" s="860"/>
      <c r="R764" s="860"/>
      <c r="S764" s="860"/>
      <c r="T764" s="954"/>
      <c r="V764" s="976"/>
      <c r="Y764" s="952"/>
      <c r="Z764" s="965"/>
      <c r="AA764" s="964"/>
      <c r="AB764" s="157"/>
    </row>
    <row r="765" spans="1:38" ht="6" customHeight="1" thickTop="1" x14ac:dyDescent="0.25">
      <c r="A765" s="850">
        <v>1</v>
      </c>
      <c r="B765" s="15"/>
      <c r="C765" s="907"/>
      <c r="D765" s="907"/>
      <c r="E765" s="908"/>
      <c r="F765" s="934"/>
      <c r="G765" s="1077"/>
      <c r="H765" s="1013"/>
      <c r="I765" s="1013"/>
      <c r="J765" s="1298"/>
      <c r="K765" s="948"/>
      <c r="L765" s="948"/>
      <c r="M765" s="1159"/>
      <c r="N765" s="1435"/>
      <c r="O765" s="1436"/>
      <c r="P765" s="1351"/>
      <c r="Q765" s="860"/>
      <c r="R765" s="860"/>
      <c r="S765" s="860"/>
      <c r="T765" s="954"/>
      <c r="V765" s="976"/>
      <c r="Y765" s="952"/>
      <c r="Z765" s="965"/>
      <c r="AA765" s="964"/>
    </row>
    <row r="766" spans="1:38" ht="15.75" customHeight="1" x14ac:dyDescent="0.25">
      <c r="A766" s="850">
        <f>IF(I771=0,0,1)</f>
        <v>0</v>
      </c>
      <c r="B766" s="15"/>
      <c r="C766" s="907"/>
      <c r="D766" s="907"/>
      <c r="E766" s="908"/>
      <c r="F766" s="935" t="str">
        <f>$F$59</f>
        <v>GEVEL</v>
      </c>
      <c r="G766" s="1078"/>
      <c r="H766" s="878"/>
      <c r="I766" s="1293"/>
      <c r="J766" s="1298"/>
      <c r="K766" s="948"/>
      <c r="L766" s="948"/>
      <c r="M766" s="1159"/>
      <c r="N766" s="1435"/>
      <c r="O766" s="1436"/>
      <c r="P766" s="1351"/>
      <c r="Q766" s="860"/>
      <c r="R766" s="860"/>
      <c r="S766" s="860"/>
      <c r="T766" s="954"/>
      <c r="V766" s="976"/>
      <c r="Y766" s="952"/>
      <c r="Z766" s="965"/>
      <c r="AA766" s="957"/>
    </row>
    <row r="767" spans="1:38" ht="15.75" customHeight="1" x14ac:dyDescent="0.25">
      <c r="A767" s="850">
        <f>IF(I767=0,0,1)</f>
        <v>0</v>
      </c>
      <c r="B767" s="15"/>
      <c r="C767" s="907"/>
      <c r="D767" s="907"/>
      <c r="E767" s="908"/>
      <c r="F767" s="936" t="str">
        <f>E61&amp;" "&amp;F61</f>
        <v>V1-1 Spouwmuurisolatie</v>
      </c>
      <c r="G767" s="937"/>
      <c r="H767" s="938"/>
      <c r="I767" s="1294">
        <f>U118</f>
        <v>0</v>
      </c>
      <c r="J767" s="1298"/>
      <c r="K767" s="1462">
        <f>O767-I767</f>
        <v>0</v>
      </c>
      <c r="L767" s="1462"/>
      <c r="M767" s="1463"/>
      <c r="N767" s="1435"/>
      <c r="O767" s="1437">
        <f>P118</f>
        <v>0</v>
      </c>
      <c r="P767" s="1351"/>
      <c r="Q767" s="860"/>
      <c r="R767" s="860"/>
      <c r="S767" s="860"/>
      <c r="T767" s="954"/>
      <c r="V767" s="976"/>
      <c r="Y767" s="952"/>
      <c r="Z767" s="965"/>
      <c r="AA767" s="957"/>
    </row>
    <row r="768" spans="1:38" ht="15.75" customHeight="1" x14ac:dyDescent="0.25">
      <c r="A768" s="850">
        <f>IF(I768=0,0,1)</f>
        <v>0</v>
      </c>
      <c r="B768" s="15"/>
      <c r="C768" s="907"/>
      <c r="D768" s="907"/>
      <c r="E768" s="908"/>
      <c r="F768" s="936" t="str">
        <f>E120&amp;" "&amp;F120</f>
        <v>V1-2 Buitengevelisolatie</v>
      </c>
      <c r="G768" s="937"/>
      <c r="H768" s="938"/>
      <c r="I768" s="1294">
        <f>U148</f>
        <v>0</v>
      </c>
      <c r="J768" s="1298"/>
      <c r="K768" s="1462">
        <f>O768-I768</f>
        <v>0</v>
      </c>
      <c r="L768" s="1462"/>
      <c r="M768" s="1463"/>
      <c r="N768" s="1435"/>
      <c r="O768" s="1437">
        <f>P148</f>
        <v>0</v>
      </c>
      <c r="P768" s="1351"/>
      <c r="Q768" s="860"/>
      <c r="R768" s="860"/>
      <c r="S768" s="860"/>
      <c r="T768" s="954"/>
      <c r="V768" s="976"/>
      <c r="Y768" s="952"/>
      <c r="Z768" s="965"/>
      <c r="AA768" s="957"/>
    </row>
    <row r="769" spans="1:27" ht="15.75" customHeight="1" x14ac:dyDescent="0.25">
      <c r="A769" s="850">
        <f>IF(I769=0,0,1)</f>
        <v>0</v>
      </c>
      <c r="B769" s="15"/>
      <c r="C769" s="907"/>
      <c r="D769" s="907"/>
      <c r="E769" s="908"/>
      <c r="F769" s="939" t="str">
        <f>E150&amp;" "&amp;F150</f>
        <v>V1-3 Binnengevelisolatie</v>
      </c>
      <c r="G769" s="1078"/>
      <c r="H769" s="1079"/>
      <c r="I769" s="1295">
        <f>U201</f>
        <v>0</v>
      </c>
      <c r="J769" s="1298"/>
      <c r="K769" s="1462">
        <f>O769-I769</f>
        <v>0</v>
      </c>
      <c r="L769" s="1462"/>
      <c r="M769" s="1463"/>
      <c r="N769" s="1435"/>
      <c r="O769" s="1437">
        <f>P201</f>
        <v>0</v>
      </c>
      <c r="P769" s="1351"/>
      <c r="Q769" s="860"/>
      <c r="R769" s="860"/>
      <c r="S769" s="860"/>
      <c r="T769" s="954"/>
      <c r="V769" s="976"/>
      <c r="Y769" s="952"/>
      <c r="Z769" s="965"/>
      <c r="AA769" s="957"/>
    </row>
    <row r="770" spans="1:27" ht="6" customHeight="1" thickBot="1" x14ac:dyDescent="0.3">
      <c r="A770" s="850">
        <f>A766</f>
        <v>0</v>
      </c>
      <c r="C770" s="907"/>
      <c r="D770" s="907"/>
      <c r="E770" s="908"/>
      <c r="F770" s="940"/>
      <c r="G770" s="1080"/>
      <c r="H770" s="1079"/>
      <c r="I770" s="1296"/>
      <c r="J770" s="1298"/>
      <c r="K770" s="1462"/>
      <c r="L770" s="1462"/>
      <c r="M770" s="1463"/>
      <c r="N770" s="1435"/>
      <c r="O770" s="1437"/>
      <c r="P770" s="1351"/>
      <c r="Q770" s="860"/>
      <c r="R770" s="860"/>
      <c r="S770" s="860"/>
      <c r="T770" s="954"/>
      <c r="V770" s="953"/>
      <c r="Y770" s="952"/>
      <c r="Z770" s="965"/>
      <c r="AA770" s="977"/>
    </row>
    <row r="771" spans="1:27" ht="15.75" customHeight="1" thickTop="1" thickBot="1" x14ac:dyDescent="0.3">
      <c r="A771" s="850">
        <f>IF(I771=0,0,1)</f>
        <v>0</v>
      </c>
      <c r="B771" s="15"/>
      <c r="C771" s="907"/>
      <c r="D771" s="907"/>
      <c r="E771" s="908"/>
      <c r="F771" s="941" t="str">
        <f>$F$59</f>
        <v>GEVEL</v>
      </c>
      <c r="G771" s="942"/>
      <c r="H771" s="879"/>
      <c r="I771" s="1297">
        <f>SUM(I767:I769)</f>
        <v>0</v>
      </c>
      <c r="J771" s="950"/>
      <c r="K771" s="1466">
        <f>O771-I771</f>
        <v>0</v>
      </c>
      <c r="L771" s="1466"/>
      <c r="M771" s="1467"/>
      <c r="N771" s="1433"/>
      <c r="O771" s="1438">
        <f>SUM(O767:O769)</f>
        <v>0</v>
      </c>
      <c r="P771" s="1351"/>
      <c r="Q771" s="860"/>
      <c r="R771" s="860"/>
      <c r="S771" s="860"/>
      <c r="T771" s="978"/>
      <c r="V771" s="976"/>
      <c r="Y771" s="952"/>
      <c r="Z771" s="965"/>
      <c r="AA771" s="957"/>
    </row>
    <row r="772" spans="1:27" ht="6" customHeight="1" thickTop="1" x14ac:dyDescent="0.25">
      <c r="A772" s="850">
        <v>1</v>
      </c>
      <c r="B772" s="15"/>
      <c r="C772" s="907"/>
      <c r="D772" s="907"/>
      <c r="E772" s="908"/>
      <c r="F772" s="934"/>
      <c r="G772" s="1077"/>
      <c r="H772" s="1013"/>
      <c r="I772" s="1296"/>
      <c r="J772" s="1298"/>
      <c r="K772" s="1462"/>
      <c r="L772" s="1462"/>
      <c r="M772" s="1463"/>
      <c r="N772" s="1435"/>
      <c r="O772" s="1437"/>
      <c r="P772" s="1351"/>
      <c r="Q772" s="860"/>
      <c r="R772" s="860"/>
      <c r="S772" s="860"/>
      <c r="T772" s="954"/>
      <c r="V772" s="976"/>
      <c r="Y772" s="952"/>
      <c r="Z772" s="965"/>
      <c r="AA772" s="964"/>
    </row>
    <row r="773" spans="1:27" ht="15.75" customHeight="1" x14ac:dyDescent="0.25">
      <c r="A773" s="850">
        <f>IF(I782=0,0,1)</f>
        <v>0</v>
      </c>
      <c r="B773" s="15"/>
      <c r="C773" s="907"/>
      <c r="D773" s="907"/>
      <c r="E773" s="908"/>
      <c r="F773" s="935" t="str">
        <f>$F$207</f>
        <v xml:space="preserve">BEGLAZING EN  KOZIJNEN </v>
      </c>
      <c r="G773" s="1078"/>
      <c r="H773" s="1079"/>
      <c r="I773" s="1293"/>
      <c r="J773" s="1298"/>
      <c r="K773" s="1462"/>
      <c r="L773" s="1462"/>
      <c r="M773" s="1463"/>
      <c r="N773" s="1435"/>
      <c r="O773" s="1437"/>
      <c r="P773" s="1351"/>
      <c r="Q773" s="860"/>
      <c r="R773" s="860"/>
      <c r="S773" s="860"/>
      <c r="T773" s="954"/>
      <c r="V773" s="976"/>
      <c r="Y773" s="952"/>
      <c r="Z773" s="965"/>
      <c r="AA773" s="957"/>
    </row>
    <row r="774" spans="1:27" ht="15.75" customHeight="1" x14ac:dyDescent="0.25">
      <c r="A774" s="850">
        <f t="shared" ref="A774:A780" si="232">IF(I774=0,0,1)</f>
        <v>0</v>
      </c>
      <c r="B774" s="15"/>
      <c r="C774" s="907"/>
      <c r="D774" s="907"/>
      <c r="E774" s="908"/>
      <c r="F774" s="936" t="str">
        <f>E214&amp;" "&amp;F214</f>
        <v>V2-1 Vervangen buitendeur door nieuwe isolerende deur (excl. Kozijn)</v>
      </c>
      <c r="G774" s="937"/>
      <c r="H774" s="938"/>
      <c r="I774" s="1294">
        <f>U220</f>
        <v>0</v>
      </c>
      <c r="J774" s="1298"/>
      <c r="K774" s="1462">
        <f>O774-I774</f>
        <v>0</v>
      </c>
      <c r="L774" s="1462"/>
      <c r="M774" s="1463"/>
      <c r="N774" s="1435"/>
      <c r="O774" s="1437">
        <f>P220</f>
        <v>0</v>
      </c>
      <c r="P774" s="1351"/>
      <c r="Q774" s="860"/>
      <c r="R774" s="860"/>
      <c r="S774" s="860"/>
      <c r="T774" s="954"/>
      <c r="V774" s="976"/>
      <c r="Y774" s="952"/>
      <c r="Z774" s="965"/>
      <c r="AA774" s="957"/>
    </row>
    <row r="775" spans="1:27" ht="15.75" customHeight="1" x14ac:dyDescent="0.25">
      <c r="A775" s="850">
        <f t="shared" si="232"/>
        <v>0</v>
      </c>
      <c r="B775" s="15"/>
      <c r="C775" s="907"/>
      <c r="D775" s="907"/>
      <c r="E775" s="908"/>
      <c r="F775" s="936" t="str">
        <f>E222&amp;" "&amp;F222</f>
        <v>V2-2 Isoleren kozijnpaneel</v>
      </c>
      <c r="G775" s="937"/>
      <c r="H775" s="938"/>
      <c r="I775" s="1294">
        <f>U227</f>
        <v>0</v>
      </c>
      <c r="J775" s="1298"/>
      <c r="K775" s="1462">
        <f t="shared" ref="K775:K780" si="233">O775-I775</f>
        <v>0</v>
      </c>
      <c r="L775" s="1462"/>
      <c r="M775" s="1463"/>
      <c r="N775" s="1435"/>
      <c r="O775" s="1437">
        <f>P227</f>
        <v>0</v>
      </c>
      <c r="P775" s="1351"/>
      <c r="Q775" s="860"/>
      <c r="R775" s="860"/>
      <c r="S775" s="860"/>
      <c r="T775" s="954"/>
      <c r="V775" s="976"/>
      <c r="Y775" s="952"/>
      <c r="Z775" s="965"/>
      <c r="AA775" s="957"/>
    </row>
    <row r="776" spans="1:27" ht="15.75" customHeight="1" x14ac:dyDescent="0.25">
      <c r="A776" s="850">
        <f t="shared" si="232"/>
        <v>0</v>
      </c>
      <c r="B776" s="15"/>
      <c r="C776" s="907"/>
      <c r="D776" s="907"/>
      <c r="E776" s="908"/>
      <c r="F776" s="936" t="str">
        <f>E229&amp;" "&amp;F229</f>
        <v>V2-3 Vervangen glas door HR++ glas</v>
      </c>
      <c r="G776" s="937"/>
      <c r="H776" s="938"/>
      <c r="I776" s="1294">
        <f>U258</f>
        <v>0</v>
      </c>
      <c r="J776" s="1298"/>
      <c r="K776" s="1462">
        <f t="shared" si="233"/>
        <v>0</v>
      </c>
      <c r="L776" s="1462"/>
      <c r="M776" s="1463"/>
      <c r="N776" s="1435"/>
      <c r="O776" s="1437">
        <f>P258</f>
        <v>0</v>
      </c>
      <c r="P776" s="1351"/>
      <c r="Q776" s="860"/>
      <c r="R776" s="860"/>
      <c r="S776" s="860"/>
      <c r="T776" s="954"/>
      <c r="V776" s="976"/>
      <c r="Y776" s="952"/>
      <c r="Z776" s="965"/>
      <c r="AA776" s="957"/>
    </row>
    <row r="777" spans="1:27" ht="15.75" customHeight="1" x14ac:dyDescent="0.25">
      <c r="A777" s="850">
        <f t="shared" si="232"/>
        <v>0</v>
      </c>
      <c r="B777" s="15"/>
      <c r="C777" s="907"/>
      <c r="D777" s="907"/>
      <c r="E777" s="908"/>
      <c r="F777" s="943" t="str">
        <f>E260&amp;" "&amp;F260</f>
        <v>V2-4 Vervangen kozijn door kozijn met triple beglazing</v>
      </c>
      <c r="G777" s="944" t="s">
        <v>1852</v>
      </c>
      <c r="H777" s="938"/>
      <c r="I777" s="1294"/>
      <c r="J777" s="1298"/>
      <c r="K777" s="1462"/>
      <c r="L777" s="1462"/>
      <c r="M777" s="1463"/>
      <c r="N777" s="1435"/>
      <c r="O777" s="1437"/>
      <c r="P777" s="1351"/>
      <c r="Q777" s="860"/>
      <c r="R777" s="860"/>
      <c r="S777" s="860"/>
      <c r="T777" s="954"/>
      <c r="U777" s="951"/>
      <c r="V777" s="976"/>
      <c r="W777" s="954"/>
      <c r="X777" s="952"/>
      <c r="Y777" s="952"/>
      <c r="Z777" s="965"/>
      <c r="AA777" s="957"/>
    </row>
    <row r="778" spans="1:27" ht="15.75" customHeight="1" x14ac:dyDescent="0.25">
      <c r="A778" s="850">
        <f t="shared" si="232"/>
        <v>0</v>
      </c>
      <c r="B778" s="15"/>
      <c r="C778" s="907"/>
      <c r="D778" s="907"/>
      <c r="E778" s="908"/>
      <c r="F778" s="936" t="str">
        <f>E272&amp;" "&amp;F272</f>
        <v>V2-5 Voor-/achterzetbeglazing</v>
      </c>
      <c r="G778" s="937"/>
      <c r="H778" s="938"/>
      <c r="I778" s="1294">
        <f>U292</f>
        <v>0</v>
      </c>
      <c r="J778" s="1298"/>
      <c r="K778" s="1462">
        <f t="shared" si="233"/>
        <v>0</v>
      </c>
      <c r="L778" s="1462"/>
      <c r="M778" s="1463"/>
      <c r="N778" s="1435"/>
      <c r="O778" s="1437">
        <f>P292</f>
        <v>0</v>
      </c>
      <c r="P778" s="1351"/>
      <c r="Q778" s="860"/>
      <c r="R778" s="860"/>
      <c r="S778" s="860"/>
      <c r="T778" s="954"/>
      <c r="V778" s="976"/>
      <c r="Y778" s="952"/>
      <c r="Z778" s="965"/>
      <c r="AA778" s="957"/>
    </row>
    <row r="779" spans="1:27" ht="15.75" customHeight="1" x14ac:dyDescent="0.25">
      <c r="A779" s="850">
        <f t="shared" si="232"/>
        <v>0</v>
      </c>
      <c r="B779" s="15"/>
      <c r="C779" s="907"/>
      <c r="D779" s="907"/>
      <c r="E779" s="908"/>
      <c r="F779" s="936" t="str">
        <f>E294&amp;" "&amp;F294</f>
        <v>V2-6 Vervangen glas door monumentenglas</v>
      </c>
      <c r="G779" s="937"/>
      <c r="H779" s="938"/>
      <c r="I779" s="1294">
        <f>U314</f>
        <v>0</v>
      </c>
      <c r="J779" s="1298"/>
      <c r="K779" s="1462">
        <f t="shared" si="233"/>
        <v>0</v>
      </c>
      <c r="L779" s="1462"/>
      <c r="M779" s="1463"/>
      <c r="N779" s="1435"/>
      <c r="O779" s="1437">
        <f>P314</f>
        <v>0</v>
      </c>
      <c r="P779" s="1351"/>
      <c r="Q779" s="860"/>
      <c r="R779" s="860"/>
      <c r="S779" s="860"/>
      <c r="T779" s="954"/>
      <c r="V779" s="976"/>
      <c r="Y779" s="952"/>
      <c r="Z779" s="965"/>
      <c r="AA779" s="957"/>
    </row>
    <row r="780" spans="1:27" ht="15.75" customHeight="1" x14ac:dyDescent="0.25">
      <c r="A780" s="850">
        <f t="shared" si="232"/>
        <v>0</v>
      </c>
      <c r="B780" s="15"/>
      <c r="C780" s="907"/>
      <c r="D780" s="907"/>
      <c r="E780" s="908"/>
      <c r="F780" s="939" t="str">
        <f>E316&amp;" "&amp;F316</f>
        <v>V2-7 Vervangen glas door vacuümglas</v>
      </c>
      <c r="G780" s="1078"/>
      <c r="H780" s="10"/>
      <c r="I780" s="1295">
        <f>U331</f>
        <v>0</v>
      </c>
      <c r="J780" s="1298"/>
      <c r="K780" s="1462">
        <f t="shared" si="233"/>
        <v>0</v>
      </c>
      <c r="L780" s="1462"/>
      <c r="M780" s="1463"/>
      <c r="N780" s="1435"/>
      <c r="O780" s="1437">
        <f>P331</f>
        <v>0</v>
      </c>
      <c r="P780" s="1351"/>
      <c r="Q780" s="860"/>
      <c r="R780" s="860"/>
      <c r="S780" s="860"/>
      <c r="T780" s="954"/>
      <c r="V780" s="976"/>
      <c r="Y780" s="952"/>
      <c r="Z780" s="965"/>
      <c r="AA780" s="957"/>
    </row>
    <row r="781" spans="1:27" ht="6" customHeight="1" thickBot="1" x14ac:dyDescent="0.3">
      <c r="A781" s="850">
        <f>A773</f>
        <v>0</v>
      </c>
      <c r="C781" s="907"/>
      <c r="D781" s="907"/>
      <c r="E781" s="908"/>
      <c r="F781" s="940"/>
      <c r="G781" s="1080"/>
      <c r="H781" s="1079"/>
      <c r="I781" s="1296"/>
      <c r="J781" s="1298"/>
      <c r="K781" s="1462"/>
      <c r="L781" s="1462"/>
      <c r="M781" s="1463"/>
      <c r="N781" s="1435"/>
      <c r="O781" s="1437"/>
      <c r="P781" s="1351"/>
      <c r="Q781" s="860"/>
      <c r="R781" s="860"/>
      <c r="S781" s="860"/>
      <c r="T781" s="954"/>
      <c r="V781" s="953"/>
      <c r="Y781" s="952"/>
      <c r="Z781" s="965"/>
      <c r="AA781" s="977"/>
    </row>
    <row r="782" spans="1:27" ht="15.75" customHeight="1" thickTop="1" thickBot="1" x14ac:dyDescent="0.3">
      <c r="A782" s="850">
        <f>IF(I782=0,0,1)</f>
        <v>0</v>
      </c>
      <c r="B782" s="15"/>
      <c r="C782" s="907"/>
      <c r="D782" s="907"/>
      <c r="E782" s="908"/>
      <c r="F782" s="941" t="str">
        <f>$F$207</f>
        <v xml:space="preserve">BEGLAZING EN  KOZIJNEN </v>
      </c>
      <c r="G782" s="942"/>
      <c r="H782" s="945"/>
      <c r="I782" s="1297">
        <f>SUM(I774:I780)</f>
        <v>0</v>
      </c>
      <c r="J782" s="950"/>
      <c r="K782" s="1466">
        <f>O782-I782</f>
        <v>0</v>
      </c>
      <c r="L782" s="1466"/>
      <c r="M782" s="1467"/>
      <c r="N782" s="1433"/>
      <c r="O782" s="1438">
        <f>SUM(O774:O780)</f>
        <v>0</v>
      </c>
      <c r="P782" s="1351"/>
      <c r="Q782" s="860"/>
      <c r="R782" s="860"/>
      <c r="S782" s="860"/>
      <c r="T782" s="954"/>
      <c r="V782" s="976"/>
      <c r="Y782" s="952"/>
      <c r="Z782" s="965"/>
      <c r="AA782" s="957"/>
    </row>
    <row r="783" spans="1:27" ht="6" customHeight="1" thickTop="1" x14ac:dyDescent="0.25">
      <c r="A783" s="850">
        <v>1</v>
      </c>
      <c r="B783" s="15"/>
      <c r="C783" s="907"/>
      <c r="D783" s="907"/>
      <c r="E783" s="908"/>
      <c r="F783" s="934"/>
      <c r="G783" s="1077"/>
      <c r="H783" s="1013"/>
      <c r="I783" s="1296"/>
      <c r="J783" s="1298"/>
      <c r="K783" s="1462"/>
      <c r="L783" s="1462"/>
      <c r="M783" s="1463"/>
      <c r="N783" s="1435"/>
      <c r="O783" s="1437"/>
      <c r="P783" s="1351"/>
      <c r="Q783" s="860"/>
      <c r="R783" s="860"/>
      <c r="S783" s="860"/>
      <c r="T783" s="954"/>
      <c r="V783" s="976"/>
      <c r="Y783" s="952"/>
      <c r="Z783" s="965"/>
      <c r="AA783" s="964"/>
    </row>
    <row r="784" spans="1:27" ht="15.75" customHeight="1" x14ac:dyDescent="0.25">
      <c r="A784" s="850">
        <f>IF(I788=0,0,1)</f>
        <v>0</v>
      </c>
      <c r="C784" s="907"/>
      <c r="D784" s="907"/>
      <c r="E784" s="908"/>
      <c r="F784" s="935" t="str">
        <f>$F$337</f>
        <v>VLOER</v>
      </c>
      <c r="G784" s="1078"/>
      <c r="H784" s="1079"/>
      <c r="I784" s="1293"/>
      <c r="J784" s="1298"/>
      <c r="K784" s="1462"/>
      <c r="L784" s="1462"/>
      <c r="M784" s="1463"/>
      <c r="N784" s="1435"/>
      <c r="O784" s="1437"/>
      <c r="P784" s="1351"/>
      <c r="Q784" s="860"/>
      <c r="R784" s="860"/>
      <c r="S784" s="860"/>
      <c r="T784" s="954"/>
      <c r="V784" s="976"/>
      <c r="Y784" s="952"/>
      <c r="Z784" s="965"/>
      <c r="AA784" s="977"/>
    </row>
    <row r="785" spans="1:28" ht="15.75" customHeight="1" x14ac:dyDescent="0.25">
      <c r="A785" s="850">
        <f>IF(I785=0,0,1)</f>
        <v>0</v>
      </c>
      <c r="B785" s="15"/>
      <c r="C785" s="907"/>
      <c r="D785" s="907"/>
      <c r="E785" s="908"/>
      <c r="F785" s="936" t="str">
        <f>E342&amp;" "&amp;F342</f>
        <v>V3-1 Vloerisolatie (begane grond)</v>
      </c>
      <c r="G785" s="937"/>
      <c r="H785" s="938"/>
      <c r="I785" s="1294">
        <f>U382</f>
        <v>0</v>
      </c>
      <c r="J785" s="1298"/>
      <c r="K785" s="1462">
        <f>O785-I785</f>
        <v>0</v>
      </c>
      <c r="L785" s="1462"/>
      <c r="M785" s="1463"/>
      <c r="N785" s="1435"/>
      <c r="O785" s="1437">
        <f>P382</f>
        <v>0</v>
      </c>
      <c r="P785" s="1351"/>
      <c r="Q785" s="860"/>
      <c r="R785" s="860"/>
      <c r="S785" s="860"/>
      <c r="T785" s="954"/>
      <c r="V785" s="976"/>
      <c r="Y785" s="952"/>
      <c r="Z785" s="965"/>
      <c r="AA785" s="957"/>
    </row>
    <row r="786" spans="1:28" ht="15.75" customHeight="1" x14ac:dyDescent="0.25">
      <c r="A786" s="850">
        <f>IF(I786=0,0,1)</f>
        <v>0</v>
      </c>
      <c r="B786" s="15"/>
      <c r="C786" s="907"/>
      <c r="D786" s="907"/>
      <c r="E786" s="908"/>
      <c r="F786" s="939" t="str">
        <f>E384&amp;" "&amp;F384</f>
        <v>V3-2 Zolder-/vlieringvloer isolatie</v>
      </c>
      <c r="G786" s="1078"/>
      <c r="H786" s="1079"/>
      <c r="I786" s="1295">
        <f>U396</f>
        <v>0</v>
      </c>
      <c r="J786" s="1298"/>
      <c r="K786" s="1462">
        <f>O786-I786</f>
        <v>0</v>
      </c>
      <c r="L786" s="1462"/>
      <c r="M786" s="1463"/>
      <c r="N786" s="1435"/>
      <c r="O786" s="1437">
        <f>P396</f>
        <v>0</v>
      </c>
      <c r="P786" s="1351"/>
      <c r="Q786" s="860"/>
      <c r="R786" s="860"/>
      <c r="S786" s="860"/>
      <c r="T786" s="954"/>
      <c r="V786" s="976"/>
      <c r="Y786" s="952"/>
      <c r="Z786" s="965"/>
      <c r="AA786" s="957"/>
    </row>
    <row r="787" spans="1:28" ht="6" customHeight="1" thickBot="1" x14ac:dyDescent="0.3">
      <c r="A787" s="850">
        <f>A784</f>
        <v>0</v>
      </c>
      <c r="C787" s="907"/>
      <c r="D787" s="907"/>
      <c r="E787" s="908"/>
      <c r="F787" s="940"/>
      <c r="G787" s="1080"/>
      <c r="H787" s="1079"/>
      <c r="I787" s="1296"/>
      <c r="J787" s="1298"/>
      <c r="K787" s="1462"/>
      <c r="L787" s="1462"/>
      <c r="M787" s="1463"/>
      <c r="N787" s="1435"/>
      <c r="O787" s="1437"/>
      <c r="P787" s="1351"/>
      <c r="Q787" s="860"/>
      <c r="R787" s="860"/>
      <c r="S787" s="860"/>
      <c r="T787" s="954"/>
      <c r="V787" s="953"/>
      <c r="Y787" s="952"/>
      <c r="Z787" s="965"/>
      <c r="AA787" s="977"/>
    </row>
    <row r="788" spans="1:28" ht="15.75" customHeight="1" thickTop="1" thickBot="1" x14ac:dyDescent="0.3">
      <c r="A788" s="850">
        <f>IF(I788=0,0,1)</f>
        <v>0</v>
      </c>
      <c r="C788" s="907"/>
      <c r="D788" s="907"/>
      <c r="E788" s="908"/>
      <c r="F788" s="941" t="str">
        <f>$F$337</f>
        <v>VLOER</v>
      </c>
      <c r="G788" s="942"/>
      <c r="H788" s="945"/>
      <c r="I788" s="1297">
        <f>SUM(I785:I786)</f>
        <v>0</v>
      </c>
      <c r="J788" s="950"/>
      <c r="K788" s="1466">
        <f>O788-I788</f>
        <v>0</v>
      </c>
      <c r="L788" s="1466"/>
      <c r="M788" s="1467"/>
      <c r="N788" s="1433"/>
      <c r="O788" s="1438">
        <f>SUM(O785:O786)</f>
        <v>0</v>
      </c>
      <c r="P788" s="1351"/>
      <c r="Q788" s="860"/>
      <c r="R788" s="860"/>
      <c r="S788" s="860"/>
      <c r="T788" s="954"/>
      <c r="V788" s="976"/>
      <c r="Y788" s="952"/>
      <c r="Z788" s="965"/>
      <c r="AA788" s="977"/>
    </row>
    <row r="789" spans="1:28" ht="6" customHeight="1" thickTop="1" x14ac:dyDescent="0.25">
      <c r="A789" s="850">
        <v>1</v>
      </c>
      <c r="B789" s="15"/>
      <c r="C789" s="907"/>
      <c r="D789" s="907"/>
      <c r="E789" s="908"/>
      <c r="F789" s="934"/>
      <c r="G789" s="1077"/>
      <c r="H789" s="1013"/>
      <c r="I789" s="1296"/>
      <c r="J789" s="1298"/>
      <c r="K789" s="1462"/>
      <c r="L789" s="1462"/>
      <c r="M789" s="1463"/>
      <c r="N789" s="1435"/>
      <c r="O789" s="1437"/>
      <c r="P789" s="1351"/>
      <c r="Q789" s="860"/>
      <c r="R789" s="860"/>
      <c r="S789" s="860"/>
      <c r="T789" s="954"/>
      <c r="V789" s="976"/>
      <c r="Y789" s="952"/>
      <c r="Z789" s="965"/>
      <c r="AA789" s="964"/>
    </row>
    <row r="790" spans="1:28" ht="15.75" customHeight="1" x14ac:dyDescent="0.25">
      <c r="A790" s="850">
        <f>IF(I797=0,0,1)</f>
        <v>0</v>
      </c>
      <c r="C790" s="907"/>
      <c r="D790" s="907"/>
      <c r="E790" s="908"/>
      <c r="F790" s="935" t="str">
        <f>$F$402</f>
        <v>DAK</v>
      </c>
      <c r="G790" s="1078"/>
      <c r="H790" s="1079"/>
      <c r="I790" s="1293"/>
      <c r="J790" s="1298"/>
      <c r="K790" s="1462"/>
      <c r="L790" s="1462"/>
      <c r="M790" s="1463"/>
      <c r="N790" s="1435"/>
      <c r="O790" s="1437"/>
      <c r="P790" s="1351"/>
      <c r="Q790" s="860"/>
      <c r="R790" s="860"/>
      <c r="S790" s="860"/>
      <c r="T790" s="954"/>
      <c r="V790" s="976"/>
      <c r="Y790" s="952"/>
      <c r="Z790" s="965"/>
      <c r="AA790" s="977"/>
    </row>
    <row r="791" spans="1:28" ht="15.75" customHeight="1" x14ac:dyDescent="0.25">
      <c r="A791" s="850">
        <f>IF(I791=0,0,1)</f>
        <v>0</v>
      </c>
      <c r="B791" s="15"/>
      <c r="C791" s="907"/>
      <c r="D791" s="907"/>
      <c r="E791" s="908"/>
      <c r="F791" s="936" t="str">
        <f>E409&amp;" "&amp;F409</f>
        <v>V4-1 Dakisolatie - binnenzijde hellend dak</v>
      </c>
      <c r="G791" s="937"/>
      <c r="H791" s="938"/>
      <c r="I791" s="1294">
        <f>U483</f>
        <v>0</v>
      </c>
      <c r="J791" s="1298"/>
      <c r="K791" s="1462">
        <f>O791-I791</f>
        <v>0</v>
      </c>
      <c r="L791" s="1462"/>
      <c r="M791" s="1463"/>
      <c r="N791" s="1435"/>
      <c r="O791" s="1437">
        <f>P483</f>
        <v>0</v>
      </c>
      <c r="P791" s="1351"/>
      <c r="Q791" s="860"/>
      <c r="R791" s="860"/>
      <c r="S791" s="860"/>
      <c r="T791" s="954"/>
      <c r="V791" s="976"/>
      <c r="Y791" s="952"/>
      <c r="Z791" s="965"/>
      <c r="AA791" s="957"/>
    </row>
    <row r="792" spans="1:28" ht="15.75" customHeight="1" x14ac:dyDescent="0.25">
      <c r="A792" s="850">
        <f>IF(I792=0,0,1)</f>
        <v>0</v>
      </c>
      <c r="B792" s="15"/>
      <c r="C792" s="907"/>
      <c r="D792" s="907"/>
      <c r="E792" s="908"/>
      <c r="F792" s="936" t="str">
        <f>E485&amp;" "&amp;F485</f>
        <v>V4-2 Dakisolatie - buitenzijde platdak</v>
      </c>
      <c r="G792" s="937"/>
      <c r="H792" s="938"/>
      <c r="I792" s="1294">
        <f>U505</f>
        <v>0</v>
      </c>
      <c r="J792" s="1298"/>
      <c r="K792" s="1462">
        <f t="shared" ref="K792:K794" si="234">O792-I792</f>
        <v>0</v>
      </c>
      <c r="L792" s="1462"/>
      <c r="M792" s="1463"/>
      <c r="N792" s="1435"/>
      <c r="O792" s="1437">
        <f>P505</f>
        <v>0</v>
      </c>
      <c r="P792" s="1351"/>
      <c r="Q792" s="860"/>
      <c r="R792" s="860"/>
      <c r="S792" s="860"/>
      <c r="T792" s="954"/>
      <c r="V792" s="976"/>
      <c r="Y792" s="952"/>
      <c r="Z792" s="965"/>
      <c r="AA792" s="957"/>
    </row>
    <row r="793" spans="1:28" ht="15.75" customHeight="1" x14ac:dyDescent="0.25">
      <c r="A793" s="850">
        <f>IF(I793=0,0,1)</f>
        <v>0</v>
      </c>
      <c r="B793" s="15"/>
      <c r="C793" s="907"/>
      <c r="D793" s="907"/>
      <c r="E793" s="908"/>
      <c r="F793" s="936" t="str">
        <f>E507&amp;" "&amp;F507</f>
        <v>V4-3 Vervangen vierpans dakraam</v>
      </c>
      <c r="G793" s="937"/>
      <c r="H793" s="938"/>
      <c r="I793" s="1294">
        <f>U518</f>
        <v>0</v>
      </c>
      <c r="J793" s="1298"/>
      <c r="K793" s="1462">
        <f t="shared" si="234"/>
        <v>0</v>
      </c>
      <c r="L793" s="1462"/>
      <c r="M793" s="1463"/>
      <c r="N793" s="1435"/>
      <c r="O793" s="1437">
        <f>P518</f>
        <v>0</v>
      </c>
      <c r="P793" s="1351"/>
      <c r="Q793" s="860"/>
      <c r="R793" s="860"/>
      <c r="S793" s="860"/>
      <c r="T793" s="954"/>
      <c r="V793" s="976"/>
      <c r="Y793" s="952"/>
      <c r="Z793" s="965"/>
      <c r="AA793" s="957"/>
    </row>
    <row r="794" spans="1:28" ht="15.75" customHeight="1" x14ac:dyDescent="0.25">
      <c r="A794" s="850">
        <f>IF(I794=0,0,1)</f>
        <v>0</v>
      </c>
      <c r="B794" s="15"/>
      <c r="C794" s="907"/>
      <c r="D794" s="907"/>
      <c r="E794" s="908"/>
      <c r="F794" s="936" t="str">
        <f>E520&amp;" "&amp;F520</f>
        <v>V4-4 Vervangen dakraam tuimelvenster</v>
      </c>
      <c r="G794" s="937"/>
      <c r="H794" s="1272"/>
      <c r="I794" s="1294">
        <f>U551</f>
        <v>0</v>
      </c>
      <c r="J794" s="1298"/>
      <c r="K794" s="1462">
        <f t="shared" si="234"/>
        <v>0</v>
      </c>
      <c r="L794" s="1462"/>
      <c r="M794" s="1463"/>
      <c r="N794" s="1435"/>
      <c r="O794" s="1437">
        <f>P551</f>
        <v>0</v>
      </c>
      <c r="P794" s="1351"/>
      <c r="Q794" s="860"/>
      <c r="R794" s="860"/>
      <c r="S794" s="860"/>
      <c r="T794" s="954"/>
      <c r="V794" s="976"/>
      <c r="Y794" s="952"/>
      <c r="Z794" s="965"/>
      <c r="AA794" s="957"/>
    </row>
    <row r="795" spans="1:28" ht="15.75" customHeight="1" x14ac:dyDescent="0.25">
      <c r="A795" s="850">
        <f>IF(I795=0,0,1)</f>
        <v>0</v>
      </c>
      <c r="B795" s="15"/>
      <c r="C795" s="907"/>
      <c r="D795" s="907"/>
      <c r="E795" s="908"/>
      <c r="F795" s="939" t="str">
        <f>E553&amp;" "&amp;F553</f>
        <v>V4-5 Dakisolatie - binnenzijde platdak</v>
      </c>
      <c r="G795" s="1078"/>
      <c r="H795" s="10"/>
      <c r="I795" s="1295">
        <f>U624</f>
        <v>0</v>
      </c>
      <c r="J795" s="1298"/>
      <c r="K795" s="1462">
        <f t="shared" ref="K795" si="235">O795-I795</f>
        <v>0</v>
      </c>
      <c r="L795" s="1462"/>
      <c r="M795" s="1463"/>
      <c r="N795" s="1435"/>
      <c r="O795" s="1437">
        <f>W624</f>
        <v>0</v>
      </c>
      <c r="P795" s="1351"/>
      <c r="Q795" s="860"/>
      <c r="R795" s="860"/>
      <c r="S795" s="860"/>
      <c r="T795" s="954"/>
      <c r="V795" s="976"/>
      <c r="Y795" s="952"/>
      <c r="Z795" s="965"/>
      <c r="AA795" s="957"/>
    </row>
    <row r="796" spans="1:28" ht="6" customHeight="1" thickBot="1" x14ac:dyDescent="0.3">
      <c r="A796" s="850">
        <f>A792</f>
        <v>0</v>
      </c>
      <c r="C796" s="907"/>
      <c r="D796" s="907"/>
      <c r="E796" s="908"/>
      <c r="F796" s="940"/>
      <c r="G796" s="1080"/>
      <c r="H796" s="1079"/>
      <c r="I796" s="1296"/>
      <c r="J796" s="1298"/>
      <c r="K796" s="1462"/>
      <c r="L796" s="1462"/>
      <c r="M796" s="1463"/>
      <c r="N796" s="1435"/>
      <c r="O796" s="1437"/>
      <c r="P796" s="1351"/>
      <c r="Q796" s="860"/>
      <c r="R796" s="860"/>
      <c r="S796" s="860"/>
      <c r="T796" s="954"/>
      <c r="V796" s="953"/>
      <c r="Y796" s="952"/>
      <c r="Z796" s="965"/>
      <c r="AA796" s="977"/>
    </row>
    <row r="797" spans="1:28" ht="15.75" customHeight="1" thickTop="1" thickBot="1" x14ac:dyDescent="0.3">
      <c r="A797" s="850">
        <f>IF(I797=0,0,1)</f>
        <v>0</v>
      </c>
      <c r="C797" s="907"/>
      <c r="D797" s="907"/>
      <c r="E797" s="908"/>
      <c r="F797" s="941" t="str">
        <f>$F$402</f>
        <v>DAK</v>
      </c>
      <c r="G797" s="942"/>
      <c r="H797" s="945"/>
      <c r="I797" s="1297">
        <f>SUM(I791:I795)</f>
        <v>0</v>
      </c>
      <c r="J797" s="950"/>
      <c r="K797" s="1466">
        <f>O797-I797</f>
        <v>0</v>
      </c>
      <c r="L797" s="1466"/>
      <c r="M797" s="1467"/>
      <c r="N797" s="1433"/>
      <c r="O797" s="1438">
        <f>SUM(O791:O795)</f>
        <v>0</v>
      </c>
      <c r="P797" s="1351"/>
      <c r="Q797" s="860"/>
      <c r="R797" s="860"/>
      <c r="S797" s="860"/>
      <c r="T797" s="954"/>
      <c r="V797" s="976"/>
      <c r="Y797" s="952"/>
      <c r="Z797" s="965"/>
      <c r="AA797" s="977"/>
    </row>
    <row r="798" spans="1:28" ht="6" customHeight="1" thickTop="1" x14ac:dyDescent="0.25">
      <c r="A798" s="850">
        <v>1</v>
      </c>
      <c r="B798" s="15"/>
      <c r="C798" s="907"/>
      <c r="D798" s="907"/>
      <c r="E798" s="908"/>
      <c r="F798" s="934"/>
      <c r="G798" s="1077"/>
      <c r="H798" s="1013"/>
      <c r="I798" s="1296"/>
      <c r="J798" s="1298"/>
      <c r="K798" s="1462"/>
      <c r="L798" s="1462"/>
      <c r="M798" s="1463"/>
      <c r="N798" s="1435"/>
      <c r="O798" s="1437"/>
      <c r="P798" s="1351"/>
      <c r="Q798" s="860"/>
      <c r="R798" s="860"/>
      <c r="S798" s="860"/>
      <c r="T798" s="954"/>
      <c r="V798" s="976"/>
      <c r="Y798" s="952"/>
      <c r="Z798" s="965"/>
      <c r="AA798" s="964"/>
    </row>
    <row r="799" spans="1:28" ht="15.75" customHeight="1" x14ac:dyDescent="0.25">
      <c r="A799" s="850">
        <f>IF(I803=0,0,1)</f>
        <v>0</v>
      </c>
      <c r="C799" s="907"/>
      <c r="D799" s="907"/>
      <c r="E799" s="908"/>
      <c r="F799" s="935" t="str">
        <f>$F$630</f>
        <v>VENTILATIE</v>
      </c>
      <c r="G799" s="1078"/>
      <c r="H799" s="1079"/>
      <c r="I799" s="1293"/>
      <c r="J799" s="1298"/>
      <c r="K799" s="1462"/>
      <c r="L799" s="1462"/>
      <c r="M799" s="1463"/>
      <c r="N799" s="1435"/>
      <c r="O799" s="1437"/>
      <c r="P799" s="1351"/>
      <c r="Q799" s="860"/>
      <c r="R799" s="860"/>
      <c r="S799" s="860"/>
      <c r="T799" s="954"/>
      <c r="V799" s="976"/>
      <c r="Y799" s="979"/>
      <c r="Z799" s="965"/>
      <c r="AA799" s="957"/>
      <c r="AB799" s="164"/>
    </row>
    <row r="800" spans="1:28" ht="15.75" customHeight="1" x14ac:dyDescent="0.25">
      <c r="A800" s="850">
        <f>IF(I800=0,0,1)</f>
        <v>0</v>
      </c>
      <c r="B800" s="15"/>
      <c r="C800" s="907"/>
      <c r="D800" s="907"/>
      <c r="E800" s="908"/>
      <c r="F800" s="936" t="str">
        <f>E637&amp;" "&amp;F637</f>
        <v>V5-1 Mechanische Ventilatie MV &amp; Decentrale Mechanische WTW</v>
      </c>
      <c r="G800" s="937"/>
      <c r="H800" s="938"/>
      <c r="I800" s="1294">
        <f>U658</f>
        <v>0</v>
      </c>
      <c r="J800" s="1298"/>
      <c r="K800" s="1462">
        <f>O800-I800</f>
        <v>0</v>
      </c>
      <c r="L800" s="1462"/>
      <c r="M800" s="1463"/>
      <c r="N800" s="1435"/>
      <c r="O800" s="1437">
        <f>P658</f>
        <v>0</v>
      </c>
      <c r="P800" s="1351"/>
      <c r="Q800" s="860"/>
      <c r="R800" s="860"/>
      <c r="S800" s="860"/>
      <c r="T800" s="954"/>
      <c r="V800" s="976"/>
      <c r="Y800" s="952"/>
      <c r="Z800" s="965"/>
      <c r="AA800" s="957"/>
    </row>
    <row r="801" spans="1:28" ht="15.75" customHeight="1" x14ac:dyDescent="0.25">
      <c r="A801" s="850">
        <f>IF(I801=0,0,1)</f>
        <v>0</v>
      </c>
      <c r="B801" s="15"/>
      <c r="C801" s="907"/>
      <c r="D801" s="907"/>
      <c r="E801" s="908"/>
      <c r="F801" s="939" t="str">
        <f>E660&amp;" "&amp;F660</f>
        <v>V5-2 Centrale balansventilatie (met name bij  monumenten)</v>
      </c>
      <c r="G801" s="1078"/>
      <c r="H801" s="1079"/>
      <c r="I801" s="1295">
        <f>U677</f>
        <v>0</v>
      </c>
      <c r="J801" s="1298"/>
      <c r="K801" s="1462">
        <f>O801-I801</f>
        <v>0</v>
      </c>
      <c r="L801" s="1462"/>
      <c r="M801" s="1463"/>
      <c r="N801" s="1435"/>
      <c r="O801" s="1437">
        <f>P677</f>
        <v>0</v>
      </c>
      <c r="P801" s="1351"/>
      <c r="Q801" s="860"/>
      <c r="R801" s="860"/>
      <c r="S801" s="860"/>
      <c r="T801" s="954"/>
      <c r="V801" s="976"/>
      <c r="Y801" s="952"/>
      <c r="Z801" s="965"/>
      <c r="AA801" s="957"/>
    </row>
    <row r="802" spans="1:28" ht="6" customHeight="1" thickBot="1" x14ac:dyDescent="0.3">
      <c r="A802" s="850">
        <f>A799</f>
        <v>0</v>
      </c>
      <c r="C802" s="907"/>
      <c r="D802" s="907"/>
      <c r="E802" s="908"/>
      <c r="F802" s="940"/>
      <c r="G802" s="1080"/>
      <c r="H802" s="1079"/>
      <c r="I802" s="1296"/>
      <c r="J802" s="1298"/>
      <c r="K802" s="1462"/>
      <c r="L802" s="1462"/>
      <c r="M802" s="1463"/>
      <c r="N802" s="1435"/>
      <c r="O802" s="1437"/>
      <c r="P802" s="1351"/>
      <c r="Q802" s="860"/>
      <c r="R802" s="860"/>
      <c r="S802" s="860"/>
      <c r="T802" s="954"/>
      <c r="V802" s="953"/>
      <c r="Y802" s="952"/>
      <c r="Z802" s="965"/>
      <c r="AA802" s="977"/>
    </row>
    <row r="803" spans="1:28" ht="15.75" customHeight="1" thickTop="1" thickBot="1" x14ac:dyDescent="0.3">
      <c r="A803" s="850">
        <f>IF(I803=0,0,1)</f>
        <v>0</v>
      </c>
      <c r="C803" s="907"/>
      <c r="D803" s="907"/>
      <c r="E803" s="908"/>
      <c r="F803" s="941" t="str">
        <f>$F$630</f>
        <v>VENTILATIE</v>
      </c>
      <c r="G803" s="942"/>
      <c r="H803" s="945"/>
      <c r="I803" s="1297">
        <f>SUM(I800:I801)</f>
        <v>0</v>
      </c>
      <c r="J803" s="950"/>
      <c r="K803" s="1466">
        <f>O803-I803</f>
        <v>0</v>
      </c>
      <c r="L803" s="1466"/>
      <c r="M803" s="1467"/>
      <c r="N803" s="1433"/>
      <c r="O803" s="1438">
        <f>SUM(O800:O801)</f>
        <v>0</v>
      </c>
      <c r="P803" s="1351"/>
      <c r="Q803" s="860"/>
      <c r="R803" s="860"/>
      <c r="S803" s="860"/>
      <c r="T803" s="954"/>
      <c r="V803" s="976"/>
      <c r="Y803" s="979"/>
      <c r="Z803" s="965"/>
      <c r="AA803" s="957"/>
      <c r="AB803" s="164"/>
    </row>
    <row r="804" spans="1:28" ht="6" customHeight="1" thickTop="1" x14ac:dyDescent="0.25">
      <c r="A804" s="850">
        <v>1</v>
      </c>
      <c r="B804" s="15"/>
      <c r="C804" s="907"/>
      <c r="D804" s="907"/>
      <c r="E804" s="908"/>
      <c r="F804" s="934"/>
      <c r="G804" s="1077"/>
      <c r="H804" s="1013"/>
      <c r="I804" s="1296"/>
      <c r="J804" s="1298"/>
      <c r="K804" s="1462"/>
      <c r="L804" s="1462"/>
      <c r="M804" s="1463"/>
      <c r="N804" s="1435"/>
      <c r="O804" s="1437"/>
      <c r="P804" s="1351"/>
      <c r="Q804" s="860"/>
      <c r="R804" s="860"/>
      <c r="S804" s="860"/>
      <c r="T804" s="954"/>
      <c r="V804" s="976"/>
      <c r="Y804" s="952"/>
      <c r="Z804" s="965"/>
      <c r="AA804" s="964"/>
    </row>
    <row r="805" spans="1:28" ht="15.75" customHeight="1" x14ac:dyDescent="0.25">
      <c r="A805" s="850">
        <f>IF(I808=0,0,1)</f>
        <v>0</v>
      </c>
      <c r="C805" s="907"/>
      <c r="D805" s="907"/>
      <c r="E805" s="908"/>
      <c r="F805" s="935" t="str">
        <f>$F$683</f>
        <v>KIERDICHTING</v>
      </c>
      <c r="G805" s="1078"/>
      <c r="H805" s="1079"/>
      <c r="I805" s="1293"/>
      <c r="J805" s="1298"/>
      <c r="K805" s="1462"/>
      <c r="L805" s="1462"/>
      <c r="M805" s="1463"/>
      <c r="N805" s="1435"/>
      <c r="O805" s="1437"/>
      <c r="P805" s="1351"/>
      <c r="Q805" s="860"/>
      <c r="R805" s="860"/>
      <c r="S805" s="860"/>
      <c r="T805" s="954"/>
      <c r="U805" s="1258"/>
      <c r="V805" s="980"/>
      <c r="W805" s="1258"/>
      <c r="Y805" s="979"/>
      <c r="Z805" s="965"/>
      <c r="AA805" s="981"/>
      <c r="AB805" s="164"/>
    </row>
    <row r="806" spans="1:28" ht="15.75" customHeight="1" x14ac:dyDescent="0.25">
      <c r="A806" s="850">
        <f>IF(I806=0,0,1)</f>
        <v>0</v>
      </c>
      <c r="B806" s="15"/>
      <c r="C806" s="907"/>
      <c r="D806" s="907"/>
      <c r="E806" s="908"/>
      <c r="F806" s="936" t="str">
        <f>E685&amp;" "&amp;F685</f>
        <v xml:space="preserve">V6-1 Kierdichting </v>
      </c>
      <c r="G806" s="937"/>
      <c r="H806" s="938"/>
      <c r="I806" s="1294">
        <f>U708</f>
        <v>0</v>
      </c>
      <c r="J806" s="1298"/>
      <c r="K806" s="1462">
        <f>O806-I806</f>
        <v>0</v>
      </c>
      <c r="L806" s="1462"/>
      <c r="M806" s="1463"/>
      <c r="N806" s="1435"/>
      <c r="O806" s="1437">
        <f>P708</f>
        <v>0</v>
      </c>
      <c r="P806" s="1351"/>
      <c r="Q806" s="860"/>
      <c r="R806" s="860"/>
      <c r="S806" s="860"/>
      <c r="T806" s="954"/>
      <c r="V806" s="976"/>
      <c r="Y806" s="952"/>
      <c r="Z806" s="965"/>
      <c r="AA806" s="957"/>
    </row>
    <row r="807" spans="1:28" ht="6" customHeight="1" thickBot="1" x14ac:dyDescent="0.3">
      <c r="A807" s="850">
        <f>A805</f>
        <v>0</v>
      </c>
      <c r="C807" s="907"/>
      <c r="D807" s="907"/>
      <c r="E807" s="908"/>
      <c r="F807" s="940"/>
      <c r="G807" s="1080"/>
      <c r="H807" s="1079"/>
      <c r="I807" s="1296"/>
      <c r="J807" s="1298"/>
      <c r="K807" s="1462"/>
      <c r="L807" s="1462"/>
      <c r="M807" s="1463"/>
      <c r="N807" s="1435"/>
      <c r="O807" s="1437"/>
      <c r="P807" s="1351"/>
      <c r="Q807" s="860"/>
      <c r="R807" s="860"/>
      <c r="S807" s="860"/>
      <c r="T807" s="954"/>
      <c r="V807" s="976"/>
      <c r="Y807" s="952"/>
      <c r="Z807" s="965"/>
      <c r="AA807" s="977"/>
    </row>
    <row r="808" spans="1:28" ht="15.75" customHeight="1" thickTop="1" thickBot="1" x14ac:dyDescent="0.3">
      <c r="A808" s="850">
        <f>IF(I808=0,0,1)</f>
        <v>0</v>
      </c>
      <c r="C808" s="907"/>
      <c r="D808" s="907"/>
      <c r="E808" s="908"/>
      <c r="F808" s="941" t="str">
        <f>$F$683</f>
        <v>KIERDICHTING</v>
      </c>
      <c r="G808" s="942"/>
      <c r="H808" s="945"/>
      <c r="I808" s="1297">
        <f>SUM(I806)</f>
        <v>0</v>
      </c>
      <c r="J808" s="950"/>
      <c r="K808" s="1466">
        <f>O808-I808</f>
        <v>0</v>
      </c>
      <c r="L808" s="1466"/>
      <c r="M808" s="1467"/>
      <c r="N808" s="1433"/>
      <c r="O808" s="1438">
        <f>SUM(O806)</f>
        <v>0</v>
      </c>
      <c r="P808" s="1351"/>
      <c r="Q808" s="860"/>
      <c r="R808" s="860"/>
      <c r="S808" s="860"/>
      <c r="T808" s="915"/>
      <c r="V808" s="976"/>
      <c r="Y808" s="979"/>
      <c r="Z808" s="965"/>
      <c r="AA808" s="981"/>
      <c r="AB808" s="164"/>
    </row>
    <row r="809" spans="1:28" ht="6.65" customHeight="1" thickTop="1" thickBot="1" x14ac:dyDescent="0.3">
      <c r="A809" s="850">
        <f>IF(I808=0,0,1)</f>
        <v>0</v>
      </c>
      <c r="C809" s="909"/>
      <c r="D809" s="840"/>
      <c r="E809" s="840"/>
      <c r="F809" s="1081"/>
      <c r="G809" s="840"/>
      <c r="H809" s="840"/>
      <c r="I809" s="946"/>
      <c r="J809" s="1081"/>
      <c r="K809" s="907"/>
      <c r="L809" s="907"/>
      <c r="M809" s="1299"/>
      <c r="N809" s="1433"/>
      <c r="O809" s="1439"/>
      <c r="P809" s="1351"/>
      <c r="Q809" s="860"/>
      <c r="R809" s="860"/>
      <c r="S809" s="860"/>
      <c r="T809" s="954"/>
      <c r="V809" s="960"/>
      <c r="Y809" s="979"/>
      <c r="Z809" s="965"/>
      <c r="AA809" s="983"/>
      <c r="AB809" s="166"/>
    </row>
    <row r="810" spans="1:28" ht="14.5" thickTop="1" thickBot="1" x14ac:dyDescent="0.3">
      <c r="A810" s="850">
        <f t="shared" ref="A810" si="236">IF(I810=0,0,1)</f>
        <v>0</v>
      </c>
      <c r="C810" s="909"/>
      <c r="D810" s="840"/>
      <c r="E810" s="840"/>
      <c r="F810" s="1178" t="s">
        <v>1942</v>
      </c>
      <c r="G810" s="1176"/>
      <c r="H810" s="1177" t="s">
        <v>1879</v>
      </c>
      <c r="I810" s="1438">
        <f>SUM(I766:I808)/2</f>
        <v>0</v>
      </c>
      <c r="J810" s="950"/>
      <c r="K810" s="1466">
        <f>SUM(K766:K808)/2</f>
        <v>0</v>
      </c>
      <c r="L810" s="1466"/>
      <c r="M810" s="1467"/>
      <c r="N810" s="1433"/>
      <c r="O810" s="1438">
        <f t="shared" ref="O810" si="237">SUM(O766:O808)/2</f>
        <v>0</v>
      </c>
      <c r="P810" s="1351"/>
      <c r="Q810" s="860"/>
      <c r="R810" s="860"/>
      <c r="S810" s="860"/>
      <c r="T810" s="954"/>
      <c r="V810" s="960"/>
      <c r="X810" s="1254"/>
      <c r="Y810" s="982"/>
      <c r="Z810" s="965"/>
      <c r="AA810" s="983"/>
      <c r="AB810" s="166"/>
    </row>
    <row r="811" spans="1:28" ht="5" customHeight="1" thickTop="1" x14ac:dyDescent="0.25">
      <c r="A811" s="850">
        <f>A810</f>
        <v>0</v>
      </c>
      <c r="C811" s="909"/>
      <c r="D811" s="840"/>
      <c r="E811" s="840"/>
      <c r="F811" s="840"/>
      <c r="G811" s="840"/>
      <c r="H811" s="840"/>
      <c r="I811" s="946"/>
      <c r="J811" s="840"/>
      <c r="K811" s="907"/>
      <c r="L811" s="907"/>
      <c r="M811" s="914"/>
      <c r="N811" s="1440"/>
      <c r="O811" s="1441"/>
      <c r="P811" s="1351"/>
      <c r="Q811" s="860"/>
      <c r="R811" s="860"/>
      <c r="S811" s="860"/>
      <c r="T811" s="954"/>
      <c r="V811" s="960"/>
      <c r="X811" s="1254"/>
      <c r="Y811" s="982"/>
      <c r="Z811" s="965"/>
      <c r="AA811" s="983"/>
      <c r="AB811" s="166"/>
    </row>
    <row r="812" spans="1:28" ht="5" customHeight="1" x14ac:dyDescent="0.25">
      <c r="A812" s="850">
        <f>A811</f>
        <v>0</v>
      </c>
      <c r="C812" s="909"/>
      <c r="D812" s="840"/>
      <c r="E812" s="840"/>
      <c r="F812" s="840"/>
      <c r="G812" s="840"/>
      <c r="H812" s="840"/>
      <c r="I812" s="946"/>
      <c r="J812" s="840"/>
      <c r="K812" s="907"/>
      <c r="L812" s="907"/>
      <c r="M812" s="914"/>
      <c r="N812" s="1440"/>
      <c r="O812" s="1441"/>
      <c r="P812" s="1351"/>
      <c r="Q812" s="860"/>
      <c r="R812" s="860"/>
      <c r="S812" s="860"/>
      <c r="T812" s="954"/>
      <c r="V812" s="960"/>
      <c r="X812" s="1254"/>
      <c r="Y812" s="982"/>
      <c r="Z812" s="965"/>
      <c r="AA812" s="983"/>
      <c r="AB812" s="166"/>
    </row>
    <row r="813" spans="1:28" ht="6.65" customHeight="1" x14ac:dyDescent="0.25">
      <c r="A813" s="850">
        <v>1</v>
      </c>
      <c r="C813" s="909"/>
      <c r="D813" s="840"/>
      <c r="E813" s="840"/>
      <c r="F813" s="840"/>
      <c r="G813" s="840"/>
      <c r="H813" s="840"/>
      <c r="I813" s="946"/>
      <c r="J813" s="840"/>
      <c r="K813" s="907"/>
      <c r="L813" s="907"/>
      <c r="M813" s="914"/>
      <c r="N813" s="1440"/>
      <c r="O813" s="1441"/>
      <c r="P813" s="1351"/>
      <c r="Q813" s="860"/>
      <c r="R813" s="860"/>
      <c r="S813" s="860"/>
      <c r="T813" s="954"/>
      <c r="V813" s="960"/>
      <c r="X813" s="1254"/>
      <c r="Y813" s="982"/>
      <c r="Z813" s="965"/>
      <c r="AA813" s="983"/>
      <c r="AB813" s="166"/>
    </row>
    <row r="814" spans="1:28" ht="11" customHeight="1" thickBot="1" x14ac:dyDescent="0.3">
      <c r="A814" s="850">
        <v>1</v>
      </c>
      <c r="C814" s="909"/>
      <c r="D814" s="840"/>
      <c r="E814" s="840"/>
      <c r="F814" s="840"/>
      <c r="G814" s="840"/>
      <c r="H814" s="840"/>
      <c r="I814" s="946"/>
      <c r="J814" s="840"/>
      <c r="K814" s="907"/>
      <c r="L814" s="907"/>
      <c r="M814" s="1270"/>
      <c r="N814" s="1352"/>
      <c r="O814" s="1442"/>
      <c r="P814" s="1351"/>
      <c r="Q814" s="860"/>
      <c r="R814" s="860"/>
      <c r="S814" s="860"/>
      <c r="T814" s="954"/>
      <c r="V814" s="960"/>
      <c r="X814" s="1254"/>
      <c r="Y814" s="982"/>
      <c r="Z814" s="965"/>
      <c r="AA814" s="983"/>
      <c r="AB814" s="166"/>
    </row>
    <row r="815" spans="1:28" ht="15.75" customHeight="1" thickTop="1" thickBot="1" x14ac:dyDescent="0.3">
      <c r="A815" s="850">
        <v>1</v>
      </c>
      <c r="C815" s="907"/>
      <c r="D815" s="1464"/>
      <c r="E815" s="1464"/>
      <c r="F815" s="1465" t="str">
        <f>G9</f>
        <v>Aannemer/Onderaannemer</v>
      </c>
      <c r="G815" s="1455"/>
      <c r="H815" s="1172" t="s">
        <v>1879</v>
      </c>
      <c r="I815" s="1173">
        <f>P714</f>
        <v>0</v>
      </c>
      <c r="J815" s="1174"/>
      <c r="K815" s="1468">
        <f>O815-I815</f>
        <v>0</v>
      </c>
      <c r="L815" s="1468"/>
      <c r="M815" s="1469"/>
      <c r="N815" s="1440"/>
      <c r="O815" s="1443">
        <f>P718</f>
        <v>0</v>
      </c>
      <c r="P815" s="1352"/>
      <c r="Q815" s="907"/>
      <c r="R815" s="860"/>
      <c r="S815" s="860"/>
      <c r="T815" s="954"/>
      <c r="V815" s="976"/>
      <c r="X815" s="1254"/>
      <c r="Y815" s="956"/>
      <c r="Z815" s="965"/>
      <c r="AA815" s="977"/>
    </row>
    <row r="816" spans="1:28" ht="6" customHeight="1" thickTop="1" thickBot="1" x14ac:dyDescent="0.3">
      <c r="A816" s="850">
        <v>1</v>
      </c>
      <c r="B816" s="15"/>
      <c r="C816" s="907"/>
      <c r="D816" s="907"/>
      <c r="E816" s="908"/>
      <c r="F816" s="1456"/>
      <c r="G816" s="1457"/>
      <c r="H816" s="1457"/>
      <c r="I816" s="1458"/>
      <c r="J816" s="1167"/>
      <c r="K816" s="1166"/>
      <c r="L816" s="1166"/>
      <c r="M816" s="1175"/>
      <c r="N816" s="1440"/>
      <c r="O816" s="1444"/>
      <c r="P816" s="1352"/>
      <c r="Q816" s="907"/>
      <c r="R816" s="860"/>
      <c r="S816" s="860"/>
      <c r="T816" s="954"/>
      <c r="V816" s="976"/>
      <c r="Y816" s="952"/>
      <c r="Z816" s="965"/>
      <c r="AA816" s="957"/>
    </row>
    <row r="817" spans="1:28" ht="15.65" customHeight="1" thickTop="1" thickBot="1" x14ac:dyDescent="0.3">
      <c r="A817" s="850">
        <v>1</v>
      </c>
      <c r="C817" s="909"/>
      <c r="D817" s="840"/>
      <c r="E817" s="840"/>
      <c r="F817" s="1460" t="str">
        <f>F729</f>
        <v>Maatregelen met 30% subsidie</v>
      </c>
      <c r="G817" s="1461"/>
      <c r="H817" s="1172" t="s">
        <v>1878</v>
      </c>
      <c r="I817" s="1173">
        <f>U758</f>
        <v>0</v>
      </c>
      <c r="J817" s="1174"/>
      <c r="K817" s="1473">
        <f>O817-I817</f>
        <v>0</v>
      </c>
      <c r="L817" s="1473"/>
      <c r="M817" s="1474"/>
      <c r="N817" s="1440"/>
      <c r="O817" s="1443">
        <f>P760</f>
        <v>0</v>
      </c>
      <c r="P817" s="1353"/>
      <c r="Q817" s="907"/>
      <c r="R817" s="860"/>
      <c r="S817" s="860"/>
      <c r="T817" s="954"/>
      <c r="V817" s="960"/>
      <c r="Y817" s="979"/>
      <c r="Z817" s="965"/>
      <c r="AA817" s="983"/>
      <c r="AB817" s="166"/>
    </row>
    <row r="818" spans="1:28" ht="6.65" customHeight="1" thickTop="1" thickBot="1" x14ac:dyDescent="0.3">
      <c r="A818" s="850">
        <v>1</v>
      </c>
      <c r="C818" s="909"/>
      <c r="D818" s="840"/>
      <c r="E818" s="840"/>
      <c r="F818" s="1456"/>
      <c r="G818" s="1457"/>
      <c r="H818" s="1457"/>
      <c r="I818" s="1458"/>
      <c r="J818" s="1171"/>
      <c r="K818" s="1166"/>
      <c r="L818" s="1166"/>
      <c r="M818" s="1175"/>
      <c r="N818" s="1440"/>
      <c r="O818" s="1444"/>
      <c r="P818" s="1352"/>
      <c r="Q818" s="907"/>
      <c r="R818" s="860"/>
      <c r="S818" s="860"/>
      <c r="T818" s="954"/>
      <c r="V818" s="960"/>
      <c r="Y818" s="979"/>
      <c r="Z818" s="965"/>
      <c r="AA818" s="983"/>
      <c r="AB818" s="166"/>
    </row>
    <row r="819" spans="1:28" ht="15.65" customHeight="1" thickTop="1" thickBot="1" x14ac:dyDescent="0.3">
      <c r="A819" s="850">
        <v>1</v>
      </c>
      <c r="C819" s="909"/>
      <c r="D819" s="840"/>
      <c r="E819" s="840"/>
      <c r="F819" s="1454" t="s">
        <v>83</v>
      </c>
      <c r="G819" s="1455"/>
      <c r="H819" s="1172" t="s">
        <v>1880</v>
      </c>
      <c r="I819" s="1173">
        <f>I817+I815</f>
        <v>0</v>
      </c>
      <c r="J819" s="1174"/>
      <c r="K819" s="1468">
        <f>O819-I819</f>
        <v>0</v>
      </c>
      <c r="L819" s="1468"/>
      <c r="M819" s="1469"/>
      <c r="N819" s="1440"/>
      <c r="O819" s="1443">
        <f>O815+O817</f>
        <v>0</v>
      </c>
      <c r="P819" s="1354"/>
      <c r="Q819" s="907"/>
      <c r="R819" s="860"/>
      <c r="S819" s="860"/>
      <c r="T819" s="954"/>
      <c r="V819" s="960"/>
      <c r="Y819" s="979"/>
      <c r="Z819" s="965"/>
      <c r="AA819" s="983"/>
      <c r="AB819" s="166"/>
    </row>
    <row r="820" spans="1:28" ht="20" customHeight="1" thickTop="1" x14ac:dyDescent="0.25">
      <c r="A820" s="850">
        <v>1</v>
      </c>
      <c r="C820" s="909"/>
      <c r="D820" s="840"/>
      <c r="E820" s="840"/>
      <c r="F820" s="840"/>
      <c r="G820" s="840"/>
      <c r="H820" s="840"/>
      <c r="I820" s="840"/>
      <c r="J820" s="840"/>
      <c r="K820" s="907"/>
      <c r="L820" s="907"/>
      <c r="M820" s="1248"/>
      <c r="N820" s="1440"/>
      <c r="O820" s="1441"/>
      <c r="P820" s="1352"/>
      <c r="Q820" s="907"/>
      <c r="R820" s="860"/>
      <c r="S820" s="860"/>
      <c r="T820" s="954"/>
      <c r="V820" s="960"/>
      <c r="Y820" s="979"/>
      <c r="Z820" s="965"/>
      <c r="AA820" s="983"/>
      <c r="AB820" s="166"/>
    </row>
    <row r="821" spans="1:28" ht="13.5" x14ac:dyDescent="0.25">
      <c r="A821" s="850">
        <v>2</v>
      </c>
      <c r="C821" s="909"/>
      <c r="D821" s="840"/>
      <c r="E821" s="840"/>
      <c r="F821" s="840"/>
      <c r="G821" s="840"/>
      <c r="H821" s="840"/>
      <c r="I821" s="946"/>
      <c r="J821" s="840"/>
      <c r="K821" s="907"/>
      <c r="L821" s="907"/>
      <c r="M821" s="914"/>
      <c r="N821" s="930"/>
      <c r="O821" s="913"/>
      <c r="P821" s="907"/>
      <c r="Q821" s="907"/>
      <c r="R821" s="860"/>
      <c r="S821" s="860"/>
      <c r="T821" s="954"/>
      <c r="V821" s="960"/>
      <c r="X821" s="1254"/>
      <c r="Y821" s="982"/>
      <c r="Z821" s="965"/>
      <c r="AA821" s="983"/>
      <c r="AB821" s="166"/>
    </row>
    <row r="822" spans="1:28" ht="13.5" x14ac:dyDescent="0.25">
      <c r="A822" s="850">
        <v>2</v>
      </c>
      <c r="C822" s="909"/>
      <c r="D822" s="840"/>
      <c r="E822" s="840"/>
      <c r="F822" s="840"/>
      <c r="G822" s="840"/>
      <c r="H822" s="840"/>
      <c r="I822" s="946"/>
      <c r="J822" s="840"/>
      <c r="K822" s="907"/>
      <c r="L822" s="907"/>
      <c r="M822" s="914"/>
      <c r="N822" s="930"/>
      <c r="O822" s="913"/>
      <c r="P822" s="907"/>
      <c r="Q822" s="907"/>
      <c r="R822" s="860"/>
      <c r="S822" s="860"/>
      <c r="T822" s="954"/>
      <c r="V822" s="960"/>
      <c r="X822" s="1254"/>
      <c r="Y822" s="982"/>
      <c r="Z822" s="965"/>
      <c r="AA822" s="983"/>
      <c r="AB822" s="166"/>
    </row>
    <row r="823" spans="1:28" ht="13.5" x14ac:dyDescent="0.25">
      <c r="A823" s="850">
        <v>2</v>
      </c>
      <c r="C823" s="909"/>
      <c r="D823" s="1280"/>
      <c r="E823" s="1280"/>
      <c r="F823" s="1280"/>
      <c r="G823" s="1280"/>
      <c r="H823" s="1280"/>
      <c r="I823" s="1281"/>
      <c r="J823" s="1280"/>
      <c r="K823" s="1249"/>
      <c r="L823" s="1249"/>
      <c r="M823" s="1282"/>
      <c r="N823" s="1249"/>
      <c r="O823" s="1249"/>
      <c r="P823" s="1249"/>
      <c r="Q823" s="1249"/>
      <c r="R823" s="1251"/>
      <c r="S823" s="1251"/>
      <c r="T823" s="1251"/>
      <c r="V823" s="960"/>
      <c r="X823" s="1254"/>
      <c r="Y823" s="982"/>
      <c r="Z823" s="965"/>
      <c r="AA823" s="983"/>
      <c r="AB823" s="166"/>
    </row>
    <row r="824" spans="1:28" ht="13.5" x14ac:dyDescent="0.25">
      <c r="A824" s="850">
        <v>2</v>
      </c>
      <c r="C824" s="909"/>
      <c r="D824" s="1280"/>
      <c r="E824" s="1280"/>
      <c r="F824" s="1280"/>
      <c r="G824" s="1280"/>
      <c r="H824" s="1280"/>
      <c r="I824" s="1281"/>
      <c r="J824" s="1280"/>
      <c r="K824" s="1249"/>
      <c r="L824" s="1249"/>
      <c r="M824" s="1282"/>
      <c r="N824" s="1249"/>
      <c r="O824" s="1249"/>
      <c r="P824" s="1249"/>
      <c r="Q824" s="1249"/>
      <c r="R824" s="1251"/>
      <c r="S824" s="1251"/>
      <c r="T824" s="1251"/>
      <c r="V824" s="960"/>
      <c r="X824" s="1254"/>
      <c r="Y824" s="982"/>
      <c r="Z824" s="965"/>
      <c r="AA824" s="983"/>
      <c r="AB824" s="166"/>
    </row>
    <row r="825" spans="1:28" ht="10" x14ac:dyDescent="0.25">
      <c r="C825" s="910"/>
      <c r="D825" s="1283"/>
      <c r="E825" s="1284"/>
      <c r="F825" s="1285"/>
      <c r="G825" s="1286"/>
      <c r="H825" s="1286"/>
      <c r="I825" s="1286"/>
      <c r="J825" s="1286"/>
      <c r="K825" s="1286"/>
      <c r="L825" s="1286"/>
      <c r="M825" s="1286"/>
      <c r="N825" s="1286"/>
      <c r="O825" s="1250"/>
      <c r="P825" s="1286"/>
      <c r="Q825" s="1286"/>
      <c r="R825" s="1286"/>
      <c r="S825" s="1286"/>
      <c r="T825" s="1251"/>
      <c r="V825" s="976"/>
      <c r="Y825" s="956"/>
      <c r="Z825" s="965"/>
      <c r="AA825" s="977"/>
    </row>
    <row r="826" spans="1:28" ht="10" x14ac:dyDescent="0.25">
      <c r="C826" s="910"/>
      <c r="D826" s="1283"/>
      <c r="E826" s="1284"/>
      <c r="F826" s="1285"/>
      <c r="G826" s="1286"/>
      <c r="H826" s="1286"/>
      <c r="I826" s="1286"/>
      <c r="J826" s="1286"/>
      <c r="K826" s="1286"/>
      <c r="L826" s="1286"/>
      <c r="M826" s="1286"/>
      <c r="N826" s="1286"/>
      <c r="O826" s="1250"/>
      <c r="P826" s="1286"/>
      <c r="Q826" s="1286"/>
      <c r="R826" s="1286"/>
      <c r="S826" s="1286"/>
      <c r="T826" s="1251"/>
      <c r="V826" s="976"/>
      <c r="Y826" s="956"/>
      <c r="Z826" s="965"/>
      <c r="AA826" s="977"/>
    </row>
    <row r="827" spans="1:28" ht="10" x14ac:dyDescent="0.25">
      <c r="C827" s="910"/>
      <c r="D827" s="1283"/>
      <c r="E827" s="1284"/>
      <c r="F827" s="1285"/>
      <c r="G827" s="1286"/>
      <c r="H827" s="1286"/>
      <c r="I827" s="1286"/>
      <c r="J827" s="1286"/>
      <c r="K827" s="1286"/>
      <c r="L827" s="1286"/>
      <c r="M827" s="1286"/>
      <c r="N827" s="1286"/>
      <c r="O827" s="1286"/>
      <c r="P827" s="1286"/>
      <c r="Q827" s="1286"/>
      <c r="R827" s="1286"/>
      <c r="S827" s="1286"/>
      <c r="T827" s="1251"/>
      <c r="V827" s="976"/>
      <c r="Y827" s="956"/>
      <c r="Z827" s="965"/>
      <c r="AA827" s="977"/>
    </row>
    <row r="828" spans="1:28" ht="10" x14ac:dyDescent="0.25">
      <c r="C828" s="910"/>
      <c r="D828" s="1283"/>
      <c r="E828" s="1284"/>
      <c r="F828" s="1285"/>
      <c r="G828" s="1286"/>
      <c r="H828" s="1286"/>
      <c r="I828" s="1286"/>
      <c r="J828" s="1286"/>
      <c r="K828" s="1286"/>
      <c r="L828" s="1286"/>
      <c r="M828" s="1286"/>
      <c r="N828" s="1286"/>
      <c r="O828" s="1286"/>
      <c r="P828" s="1286"/>
      <c r="Q828" s="1286"/>
      <c r="R828" s="1286"/>
      <c r="S828" s="1286"/>
      <c r="T828" s="1251"/>
      <c r="V828" s="976"/>
      <c r="Y828" s="956"/>
      <c r="Z828" s="965"/>
      <c r="AA828" s="977"/>
    </row>
    <row r="829" spans="1:28" ht="10" x14ac:dyDescent="0.25">
      <c r="C829" s="910"/>
      <c r="D829" s="1283"/>
      <c r="E829" s="1284"/>
      <c r="F829" s="1285"/>
      <c r="G829" s="1286"/>
      <c r="H829" s="1286"/>
      <c r="I829" s="1286"/>
      <c r="J829" s="1286"/>
      <c r="K829" s="1286"/>
      <c r="L829" s="1286"/>
      <c r="M829" s="1286"/>
      <c r="N829" s="1286"/>
      <c r="O829" s="1286"/>
      <c r="P829" s="1286"/>
      <c r="Q829" s="1286"/>
      <c r="R829" s="1286"/>
      <c r="S829" s="1286"/>
      <c r="T829" s="1251"/>
      <c r="V829" s="976"/>
      <c r="Y829" s="956"/>
      <c r="Z829" s="965"/>
      <c r="AA829" s="977"/>
    </row>
    <row r="830" spans="1:28" ht="10" x14ac:dyDescent="0.25">
      <c r="C830" s="910"/>
      <c r="D830" s="1275"/>
      <c r="E830" s="1276"/>
      <c r="F830" s="1277"/>
      <c r="G830" s="1278"/>
      <c r="H830" s="1278"/>
      <c r="I830" s="1278"/>
      <c r="J830" s="1278"/>
      <c r="K830" s="1278"/>
      <c r="L830" s="1278"/>
      <c r="M830" s="1278"/>
      <c r="N830" s="1278"/>
      <c r="O830" s="1278"/>
      <c r="P830" s="1278"/>
      <c r="Q830" s="1278"/>
      <c r="R830" s="1278"/>
      <c r="S830" s="1278"/>
      <c r="T830" s="1279"/>
      <c r="V830" s="976"/>
      <c r="Y830" s="956"/>
      <c r="Z830" s="965"/>
      <c r="AA830" s="977"/>
    </row>
    <row r="831" spans="1:28" ht="10" x14ac:dyDescent="0.25">
      <c r="C831" s="910"/>
      <c r="D831" s="911"/>
      <c r="E831" s="912"/>
      <c r="F831" s="835"/>
      <c r="G831" s="20"/>
      <c r="H831" s="20"/>
      <c r="I831" s="20"/>
      <c r="J831" s="20"/>
      <c r="K831" s="20"/>
      <c r="L831" s="20"/>
      <c r="M831" s="20"/>
      <c r="N831" s="931"/>
      <c r="O831" s="857"/>
      <c r="P831" s="20"/>
      <c r="Q831" s="20"/>
      <c r="R831" s="20"/>
      <c r="S831" s="20"/>
      <c r="T831" s="977"/>
      <c r="V831" s="976"/>
      <c r="Y831" s="956"/>
      <c r="Z831" s="965"/>
      <c r="AA831" s="977"/>
    </row>
    <row r="832" spans="1:28" ht="10" x14ac:dyDescent="0.25">
      <c r="C832" s="910"/>
      <c r="D832" s="911"/>
      <c r="E832" s="912"/>
      <c r="F832" s="835"/>
      <c r="G832" s="20"/>
      <c r="H832" s="20"/>
      <c r="I832" s="20"/>
      <c r="J832" s="20"/>
      <c r="K832" s="20"/>
      <c r="L832" s="20"/>
      <c r="M832" s="20"/>
      <c r="N832" s="931"/>
      <c r="O832" s="857"/>
      <c r="P832" s="20"/>
      <c r="Q832" s="20"/>
      <c r="R832" s="20"/>
      <c r="S832" s="20"/>
      <c r="T832" s="977"/>
      <c r="V832" s="976"/>
      <c r="Y832" s="956"/>
      <c r="Z832" s="965"/>
      <c r="AA832" s="977"/>
    </row>
    <row r="833" spans="3:27" ht="10" x14ac:dyDescent="0.25">
      <c r="C833" s="910"/>
      <c r="D833" s="911"/>
      <c r="E833" s="912"/>
      <c r="F833" s="835"/>
      <c r="G833" s="20"/>
      <c r="H833" s="20"/>
      <c r="I833" s="20"/>
      <c r="J833" s="20"/>
      <c r="K833" s="20"/>
      <c r="L833" s="20"/>
      <c r="M833" s="20"/>
      <c r="N833" s="931"/>
      <c r="O833" s="857"/>
      <c r="P833" s="20"/>
      <c r="Q833" s="20"/>
      <c r="R833" s="20"/>
      <c r="S833" s="20"/>
      <c r="T833" s="977"/>
      <c r="V833" s="976"/>
      <c r="Y833" s="956"/>
      <c r="Z833" s="965"/>
      <c r="AA833" s="977"/>
    </row>
    <row r="834" spans="3:27" ht="10" x14ac:dyDescent="0.25">
      <c r="C834" s="910"/>
      <c r="D834" s="911"/>
      <c r="E834" s="912"/>
      <c r="F834" s="835"/>
      <c r="G834" s="20"/>
      <c r="H834" s="20"/>
      <c r="I834" s="20"/>
      <c r="J834" s="20"/>
      <c r="K834" s="20"/>
      <c r="L834" s="20"/>
      <c r="M834" s="20"/>
      <c r="N834" s="931"/>
      <c r="O834" s="857"/>
      <c r="P834" s="20"/>
      <c r="Q834" s="20"/>
      <c r="R834" s="20"/>
      <c r="S834" s="20"/>
      <c r="T834" s="977"/>
      <c r="V834" s="976"/>
      <c r="Y834" s="956"/>
      <c r="Z834" s="965"/>
      <c r="AA834" s="977"/>
    </row>
    <row r="835" spans="3:27" ht="10" x14ac:dyDescent="0.25">
      <c r="C835" s="910"/>
      <c r="D835" s="911"/>
      <c r="E835" s="912"/>
      <c r="F835" s="835"/>
      <c r="G835" s="20"/>
      <c r="H835" s="20"/>
      <c r="I835" s="20"/>
      <c r="J835" s="20"/>
      <c r="K835" s="20"/>
      <c r="L835" s="20"/>
      <c r="M835" s="20"/>
      <c r="N835" s="931"/>
      <c r="O835" s="857"/>
      <c r="P835" s="20"/>
      <c r="Q835" s="20"/>
      <c r="R835" s="20"/>
      <c r="S835" s="20"/>
      <c r="T835" s="977"/>
      <c r="V835" s="976"/>
      <c r="Y835" s="956"/>
      <c r="Z835" s="958"/>
      <c r="AA835" s="977"/>
    </row>
    <row r="836" spans="3:27" ht="10" x14ac:dyDescent="0.25">
      <c r="C836" s="910"/>
      <c r="D836" s="911"/>
      <c r="E836" s="912"/>
      <c r="F836" s="835"/>
      <c r="G836" s="20"/>
      <c r="H836" s="20"/>
      <c r="I836" s="20"/>
      <c r="J836" s="20"/>
      <c r="K836" s="20"/>
      <c r="L836" s="20"/>
      <c r="M836" s="20"/>
      <c r="N836" s="931"/>
      <c r="O836" s="857"/>
      <c r="P836" s="20"/>
      <c r="Q836" s="20"/>
      <c r="R836" s="20"/>
      <c r="S836" s="20"/>
      <c r="T836" s="977"/>
      <c r="V836" s="976"/>
      <c r="Y836" s="956"/>
      <c r="Z836" s="958"/>
      <c r="AA836" s="977"/>
    </row>
    <row r="837" spans="3:27" ht="10" x14ac:dyDescent="0.25">
      <c r="C837" s="910"/>
      <c r="D837" s="911"/>
      <c r="E837" s="912"/>
      <c r="F837" s="835"/>
      <c r="G837" s="20"/>
      <c r="H837" s="20"/>
      <c r="I837" s="20"/>
      <c r="J837" s="20"/>
      <c r="K837" s="20"/>
      <c r="L837" s="20"/>
      <c r="M837" s="20"/>
      <c r="N837" s="931"/>
      <c r="O837" s="857"/>
      <c r="P837" s="20"/>
      <c r="Q837" s="20"/>
      <c r="R837" s="20"/>
      <c r="S837" s="20"/>
      <c r="T837" s="977"/>
      <c r="V837" s="976"/>
      <c r="Y837" s="956"/>
      <c r="Z837" s="958"/>
      <c r="AA837" s="977"/>
    </row>
    <row r="838" spans="3:27" ht="10" x14ac:dyDescent="0.25">
      <c r="C838" s="910"/>
      <c r="D838" s="911"/>
      <c r="E838" s="912"/>
      <c r="F838" s="835"/>
      <c r="G838" s="20"/>
      <c r="H838" s="20"/>
      <c r="I838" s="20"/>
      <c r="J838" s="20"/>
      <c r="K838" s="20"/>
      <c r="L838" s="20"/>
      <c r="M838" s="20"/>
      <c r="N838" s="931"/>
      <c r="O838" s="857"/>
      <c r="P838" s="20"/>
      <c r="Q838" s="20"/>
      <c r="R838" s="20"/>
      <c r="S838" s="20"/>
      <c r="T838" s="977"/>
      <c r="V838" s="976"/>
      <c r="Y838" s="956"/>
      <c r="Z838" s="958"/>
      <c r="AA838" s="977"/>
    </row>
    <row r="839" spans="3:27" ht="10" x14ac:dyDescent="0.25">
      <c r="C839" s="910"/>
      <c r="D839" s="911"/>
      <c r="E839" s="912"/>
      <c r="F839" s="835"/>
      <c r="G839" s="20"/>
      <c r="H839" s="20"/>
      <c r="I839" s="20"/>
      <c r="J839" s="20"/>
      <c r="K839" s="20"/>
      <c r="L839" s="20"/>
      <c r="M839" s="20"/>
      <c r="N839" s="931"/>
      <c r="O839" s="857"/>
      <c r="P839" s="20"/>
      <c r="Q839" s="20"/>
      <c r="R839" s="20"/>
      <c r="S839" s="20"/>
      <c r="T839" s="977"/>
      <c r="V839" s="976"/>
      <c r="Y839" s="956"/>
      <c r="Z839" s="958"/>
      <c r="AA839" s="977"/>
    </row>
    <row r="840" spans="3:27" ht="10" x14ac:dyDescent="0.25">
      <c r="C840" s="910"/>
      <c r="D840" s="911"/>
      <c r="E840" s="912"/>
      <c r="F840" s="835"/>
      <c r="G840" s="20"/>
      <c r="H840" s="20"/>
      <c r="I840" s="20"/>
      <c r="J840" s="20"/>
      <c r="K840" s="20"/>
      <c r="L840" s="20"/>
      <c r="M840" s="20"/>
      <c r="N840" s="931"/>
      <c r="O840" s="857"/>
      <c r="P840" s="20"/>
      <c r="Q840" s="20"/>
      <c r="R840" s="20"/>
      <c r="S840" s="20"/>
      <c r="T840" s="977"/>
      <c r="V840" s="976"/>
      <c r="Y840" s="956"/>
      <c r="Z840" s="958"/>
      <c r="AA840" s="977"/>
    </row>
    <row r="841" spans="3:27" ht="10" x14ac:dyDescent="0.25">
      <c r="C841" s="910"/>
      <c r="D841" s="911"/>
      <c r="E841" s="912"/>
      <c r="F841" s="835"/>
      <c r="G841" s="20"/>
      <c r="H841" s="20"/>
      <c r="I841" s="20"/>
      <c r="J841" s="20"/>
      <c r="K841" s="20"/>
      <c r="L841" s="20"/>
      <c r="M841" s="20"/>
      <c r="N841" s="931"/>
      <c r="O841" s="857"/>
      <c r="P841" s="20"/>
      <c r="Q841" s="20"/>
      <c r="R841" s="20"/>
      <c r="S841" s="20"/>
      <c r="T841" s="977"/>
      <c r="V841" s="976"/>
      <c r="Y841" s="956"/>
      <c r="Z841" s="958"/>
      <c r="AA841" s="977"/>
    </row>
    <row r="842" spans="3:27" ht="10" x14ac:dyDescent="0.25">
      <c r="C842" s="910"/>
      <c r="D842" s="911"/>
      <c r="E842" s="912"/>
      <c r="F842" s="835"/>
      <c r="G842" s="20"/>
      <c r="H842" s="20"/>
      <c r="I842" s="20"/>
      <c r="J842" s="20"/>
      <c r="K842" s="20"/>
      <c r="L842" s="20"/>
      <c r="M842" s="20"/>
      <c r="N842" s="931"/>
      <c r="O842" s="857"/>
      <c r="P842" s="20"/>
      <c r="Q842" s="20"/>
      <c r="R842" s="20"/>
      <c r="S842" s="20"/>
      <c r="T842" s="977"/>
      <c r="V842" s="976"/>
      <c r="Y842" s="956"/>
      <c r="Z842" s="958"/>
      <c r="AA842" s="977"/>
    </row>
    <row r="843" spans="3:27" ht="10" x14ac:dyDescent="0.25">
      <c r="C843" s="910"/>
      <c r="D843" s="911"/>
      <c r="E843" s="912"/>
      <c r="F843" s="835"/>
      <c r="G843" s="20"/>
      <c r="H843" s="20"/>
      <c r="I843" s="20"/>
      <c r="J843" s="20"/>
      <c r="K843" s="20"/>
      <c r="L843" s="20"/>
      <c r="M843" s="20"/>
      <c r="N843" s="931"/>
      <c r="O843" s="857"/>
      <c r="P843" s="20"/>
      <c r="Q843" s="20"/>
      <c r="R843" s="20"/>
      <c r="S843" s="20"/>
      <c r="T843" s="977"/>
      <c r="V843" s="976"/>
      <c r="Y843" s="956"/>
      <c r="Z843" s="958"/>
      <c r="AA843" s="977"/>
    </row>
    <row r="844" spans="3:27" ht="10" x14ac:dyDescent="0.25">
      <c r="C844" s="910"/>
      <c r="D844" s="911"/>
      <c r="E844" s="912"/>
      <c r="F844" s="835"/>
      <c r="G844" s="20"/>
      <c r="H844" s="20"/>
      <c r="I844" s="20"/>
      <c r="J844" s="20"/>
      <c r="K844" s="20"/>
      <c r="L844" s="20"/>
      <c r="M844" s="20"/>
      <c r="N844" s="931"/>
      <c r="O844" s="857"/>
      <c r="P844" s="20"/>
      <c r="Q844" s="20"/>
      <c r="R844" s="20"/>
      <c r="S844" s="20"/>
      <c r="T844" s="977"/>
      <c r="V844" s="976"/>
      <c r="Y844" s="956"/>
      <c r="Z844" s="958"/>
      <c r="AA844" s="977"/>
    </row>
    <row r="845" spans="3:27" ht="10" x14ac:dyDescent="0.25">
      <c r="C845" s="910"/>
      <c r="D845" s="911"/>
      <c r="E845" s="912"/>
      <c r="F845" s="835"/>
      <c r="G845" s="20"/>
      <c r="H845" s="20"/>
      <c r="I845" s="20"/>
      <c r="J845" s="20"/>
      <c r="K845" s="20"/>
      <c r="L845" s="20"/>
      <c r="M845" s="20"/>
      <c r="N845" s="931"/>
      <c r="O845" s="857"/>
      <c r="P845" s="20"/>
      <c r="Q845" s="20"/>
      <c r="R845" s="20"/>
      <c r="S845" s="20"/>
      <c r="T845" s="977"/>
      <c r="V845" s="976"/>
      <c r="Y845" s="956"/>
      <c r="Z845" s="958"/>
      <c r="AA845" s="977"/>
    </row>
    <row r="846" spans="3:27" ht="10" x14ac:dyDescent="0.25">
      <c r="C846" s="910"/>
      <c r="D846" s="911"/>
      <c r="E846" s="912"/>
      <c r="F846" s="835"/>
      <c r="G846" s="20"/>
      <c r="H846" s="20"/>
      <c r="I846" s="20"/>
      <c r="J846" s="20"/>
      <c r="K846" s="20"/>
      <c r="L846" s="20"/>
      <c r="M846" s="20"/>
      <c r="N846" s="931"/>
      <c r="O846" s="857"/>
      <c r="P846" s="20"/>
      <c r="Q846" s="20"/>
      <c r="R846" s="20"/>
      <c r="S846" s="20"/>
      <c r="T846" s="977"/>
      <c r="V846" s="976"/>
      <c r="Y846" s="956"/>
      <c r="Z846" s="958"/>
      <c r="AA846" s="977"/>
    </row>
    <row r="847" spans="3:27" ht="10" x14ac:dyDescent="0.25">
      <c r="C847" s="15"/>
      <c r="D847" s="102"/>
      <c r="E847" s="835"/>
      <c r="F847" s="835"/>
      <c r="G847" s="20"/>
      <c r="H847" s="20"/>
      <c r="I847" s="20"/>
      <c r="J847" s="20"/>
      <c r="K847" s="20"/>
      <c r="L847" s="20"/>
      <c r="M847" s="20"/>
      <c r="N847" s="931"/>
      <c r="O847" s="857"/>
      <c r="P847" s="20"/>
      <c r="Q847" s="20"/>
      <c r="R847" s="20"/>
      <c r="S847" s="20"/>
      <c r="T847" s="977"/>
      <c r="V847" s="976"/>
      <c r="Y847" s="956"/>
      <c r="Z847" s="958"/>
      <c r="AA847" s="977"/>
    </row>
    <row r="848" spans="3:27" ht="10" x14ac:dyDescent="0.25">
      <c r="C848" s="15"/>
      <c r="D848" s="102"/>
      <c r="E848" s="835"/>
      <c r="F848" s="835"/>
      <c r="G848" s="20"/>
      <c r="H848" s="20"/>
      <c r="I848" s="20"/>
      <c r="J848" s="20"/>
      <c r="K848" s="20"/>
      <c r="L848" s="20"/>
      <c r="M848" s="20"/>
      <c r="N848" s="931"/>
      <c r="O848" s="857"/>
      <c r="P848" s="20"/>
      <c r="Q848" s="20"/>
      <c r="R848" s="20"/>
      <c r="S848" s="20"/>
      <c r="T848" s="977"/>
      <c r="V848" s="976"/>
      <c r="Y848" s="956"/>
      <c r="Z848" s="958"/>
      <c r="AA848" s="977"/>
    </row>
    <row r="849" spans="3:27" ht="10" x14ac:dyDescent="0.25">
      <c r="C849" s="15"/>
      <c r="D849" s="102"/>
      <c r="E849" s="835"/>
      <c r="F849" s="835"/>
      <c r="G849" s="20"/>
      <c r="H849" s="20"/>
      <c r="I849" s="20"/>
      <c r="J849" s="20"/>
      <c r="K849" s="20"/>
      <c r="L849" s="20"/>
      <c r="M849" s="20"/>
      <c r="N849" s="931"/>
      <c r="O849" s="857"/>
      <c r="P849" s="20"/>
      <c r="Q849" s="20"/>
      <c r="R849" s="20"/>
      <c r="S849" s="20"/>
      <c r="T849" s="977"/>
      <c r="V849" s="976"/>
      <c r="Y849" s="956"/>
      <c r="Z849" s="958"/>
      <c r="AA849" s="977"/>
    </row>
    <row r="850" spans="3:27" ht="10" x14ac:dyDescent="0.25">
      <c r="C850" s="15"/>
      <c r="D850" s="102"/>
      <c r="E850" s="835"/>
      <c r="F850" s="835"/>
      <c r="G850" s="20"/>
      <c r="H850" s="20"/>
      <c r="I850" s="20"/>
      <c r="J850" s="20"/>
      <c r="K850" s="20"/>
      <c r="L850" s="20"/>
      <c r="M850" s="20"/>
      <c r="N850" s="931"/>
      <c r="O850" s="857"/>
      <c r="P850" s="20"/>
      <c r="Q850" s="20"/>
      <c r="R850" s="20"/>
      <c r="S850" s="20"/>
      <c r="T850" s="977"/>
      <c r="V850" s="976"/>
      <c r="Y850" s="956"/>
      <c r="Z850" s="958"/>
      <c r="AA850" s="977"/>
    </row>
    <row r="851" spans="3:27" ht="10" x14ac:dyDescent="0.25">
      <c r="C851" s="15"/>
      <c r="D851" s="102"/>
      <c r="E851" s="835"/>
      <c r="F851" s="835"/>
      <c r="G851" s="20"/>
      <c r="H851" s="20"/>
      <c r="I851" s="20"/>
      <c r="J851" s="20"/>
      <c r="K851" s="20"/>
      <c r="L851" s="20"/>
      <c r="M851" s="20"/>
      <c r="N851" s="931"/>
      <c r="O851" s="857"/>
      <c r="P851" s="20"/>
      <c r="Q851" s="20"/>
      <c r="R851" s="20"/>
      <c r="S851" s="20"/>
      <c r="T851" s="977"/>
      <c r="V851" s="976"/>
      <c r="Y851" s="956"/>
      <c r="Z851" s="958"/>
      <c r="AA851" s="977"/>
    </row>
    <row r="852" spans="3:27" ht="10" x14ac:dyDescent="0.25">
      <c r="C852" s="15"/>
      <c r="D852" s="102"/>
      <c r="E852" s="835"/>
      <c r="F852" s="835"/>
      <c r="G852" s="20"/>
      <c r="H852" s="20"/>
      <c r="I852" s="20"/>
      <c r="J852" s="20"/>
      <c r="K852" s="20"/>
      <c r="L852" s="20"/>
      <c r="M852" s="20"/>
      <c r="N852" s="931"/>
      <c r="O852" s="857"/>
      <c r="P852" s="20"/>
      <c r="Q852" s="20"/>
      <c r="R852" s="20"/>
      <c r="S852" s="20"/>
      <c r="T852" s="977"/>
      <c r="V852" s="976"/>
      <c r="Y852" s="956"/>
      <c r="Z852" s="958"/>
      <c r="AA852" s="977"/>
    </row>
    <row r="853" spans="3:27" ht="10" x14ac:dyDescent="0.25">
      <c r="C853" s="15"/>
      <c r="D853" s="102"/>
      <c r="E853" s="835"/>
      <c r="F853" s="835"/>
      <c r="G853" s="20"/>
      <c r="H853" s="20"/>
      <c r="I853" s="20"/>
      <c r="J853" s="20"/>
      <c r="K853" s="20"/>
      <c r="L853" s="20"/>
      <c r="M853" s="20"/>
      <c r="N853" s="931"/>
      <c r="O853" s="857"/>
      <c r="P853" s="20"/>
      <c r="Q853" s="20"/>
      <c r="R853" s="20"/>
      <c r="S853" s="20"/>
      <c r="T853" s="977"/>
      <c r="V853" s="976"/>
      <c r="Y853" s="956"/>
      <c r="Z853" s="958"/>
      <c r="AA853" s="977"/>
    </row>
    <row r="854" spans="3:27" ht="10" x14ac:dyDescent="0.25">
      <c r="C854" s="15"/>
      <c r="D854" s="102"/>
      <c r="E854" s="835"/>
      <c r="F854" s="835"/>
      <c r="G854" s="20"/>
      <c r="H854" s="20"/>
      <c r="I854" s="20"/>
      <c r="J854" s="20"/>
      <c r="K854" s="20"/>
      <c r="L854" s="20"/>
      <c r="M854" s="20"/>
      <c r="N854" s="931"/>
      <c r="O854" s="857"/>
      <c r="P854" s="20"/>
      <c r="Q854" s="20"/>
      <c r="R854" s="20"/>
      <c r="S854" s="20"/>
      <c r="T854" s="977"/>
      <c r="V854" s="976"/>
      <c r="Y854" s="956"/>
      <c r="Z854" s="958"/>
      <c r="AA854" s="977"/>
    </row>
    <row r="855" spans="3:27" ht="10" x14ac:dyDescent="0.25">
      <c r="C855" s="15"/>
      <c r="D855" s="102"/>
      <c r="E855" s="835"/>
      <c r="F855" s="835"/>
      <c r="G855" s="20"/>
      <c r="H855" s="20"/>
      <c r="I855" s="20"/>
      <c r="J855" s="20"/>
      <c r="K855" s="20"/>
      <c r="L855" s="20"/>
      <c r="M855" s="20"/>
      <c r="N855" s="931"/>
      <c r="O855" s="857"/>
      <c r="P855" s="20"/>
      <c r="Q855" s="20"/>
      <c r="R855" s="20"/>
      <c r="S855" s="20"/>
      <c r="T855" s="977"/>
      <c r="V855" s="976"/>
      <c r="Y855" s="956"/>
      <c r="Z855" s="958"/>
      <c r="AA855" s="977"/>
    </row>
    <row r="856" spans="3:27" ht="10" x14ac:dyDescent="0.25">
      <c r="C856" s="15"/>
      <c r="D856" s="102"/>
      <c r="E856" s="835"/>
      <c r="F856" s="835"/>
      <c r="G856" s="20"/>
      <c r="H856" s="20"/>
      <c r="I856" s="20"/>
      <c r="J856" s="20"/>
      <c r="K856" s="20"/>
      <c r="L856" s="20"/>
      <c r="M856" s="20"/>
      <c r="N856" s="931"/>
      <c r="O856" s="857"/>
      <c r="P856" s="20"/>
      <c r="Q856" s="20"/>
      <c r="R856" s="20"/>
      <c r="S856" s="20"/>
      <c r="T856" s="977"/>
      <c r="V856" s="976"/>
      <c r="Y856" s="956"/>
      <c r="Z856" s="958"/>
      <c r="AA856" s="977"/>
    </row>
    <row r="857" spans="3:27" ht="10" x14ac:dyDescent="0.25">
      <c r="C857" s="15"/>
      <c r="D857" s="102"/>
      <c r="E857" s="835"/>
      <c r="F857" s="835"/>
      <c r="G857" s="20"/>
      <c r="H857" s="20"/>
      <c r="I857" s="20"/>
      <c r="J857" s="20"/>
      <c r="K857" s="20"/>
      <c r="L857" s="20"/>
      <c r="M857" s="20"/>
      <c r="N857" s="931"/>
      <c r="O857" s="857"/>
      <c r="P857" s="20"/>
      <c r="Q857" s="20"/>
      <c r="R857" s="20"/>
      <c r="S857" s="20"/>
      <c r="T857" s="977"/>
      <c r="V857" s="976"/>
      <c r="Y857" s="956"/>
      <c r="Z857" s="958"/>
      <c r="AA857" s="977"/>
    </row>
    <row r="858" spans="3:27" ht="10" x14ac:dyDescent="0.25">
      <c r="C858" s="15"/>
      <c r="D858" s="102"/>
      <c r="E858" s="835"/>
      <c r="F858" s="835"/>
      <c r="G858" s="20"/>
      <c r="H858" s="20"/>
      <c r="I858" s="20"/>
      <c r="J858" s="20"/>
      <c r="K858" s="20"/>
      <c r="L858" s="20"/>
      <c r="M858" s="20"/>
      <c r="N858" s="931"/>
      <c r="O858" s="857"/>
      <c r="P858" s="20"/>
      <c r="Q858" s="20"/>
      <c r="R858" s="20"/>
      <c r="S858" s="20"/>
      <c r="T858" s="977"/>
      <c r="V858" s="976"/>
      <c r="Y858" s="956"/>
      <c r="Z858" s="958"/>
      <c r="AA858" s="977"/>
    </row>
    <row r="859" spans="3:27" ht="10" x14ac:dyDescent="0.25">
      <c r="C859" s="15"/>
      <c r="D859" s="102"/>
      <c r="E859" s="835"/>
      <c r="F859" s="835"/>
      <c r="G859" s="20"/>
      <c r="H859" s="20"/>
      <c r="I859" s="20"/>
      <c r="J859" s="20"/>
      <c r="K859" s="20"/>
      <c r="L859" s="20"/>
      <c r="M859" s="20"/>
      <c r="N859" s="931"/>
      <c r="O859" s="857"/>
      <c r="P859" s="20"/>
      <c r="Q859" s="20"/>
      <c r="R859" s="20"/>
      <c r="S859" s="20"/>
      <c r="T859" s="977"/>
      <c r="V859" s="976"/>
      <c r="Y859" s="956"/>
      <c r="Z859" s="958"/>
      <c r="AA859" s="977"/>
    </row>
    <row r="860" spans="3:27" ht="10" x14ac:dyDescent="0.25">
      <c r="C860" s="15"/>
      <c r="D860" s="102"/>
      <c r="E860" s="835"/>
      <c r="F860" s="835"/>
      <c r="G860" s="20"/>
      <c r="H860" s="20"/>
      <c r="I860" s="20"/>
      <c r="J860" s="20"/>
      <c r="K860" s="20"/>
      <c r="L860" s="20"/>
      <c r="M860" s="20"/>
      <c r="N860" s="931"/>
      <c r="O860" s="857"/>
      <c r="P860" s="20"/>
      <c r="Q860" s="20"/>
      <c r="R860" s="20"/>
      <c r="S860" s="20"/>
      <c r="T860" s="861"/>
    </row>
    <row r="861" spans="3:27" ht="10" x14ac:dyDescent="0.25">
      <c r="C861" s="15"/>
      <c r="D861" s="102"/>
      <c r="E861" s="835"/>
      <c r="F861" s="835"/>
      <c r="G861" s="20"/>
      <c r="H861" s="20"/>
      <c r="I861" s="20"/>
      <c r="J861" s="20"/>
      <c r="K861" s="20"/>
      <c r="L861" s="20"/>
      <c r="M861" s="20"/>
      <c r="N861" s="931"/>
      <c r="O861" s="857"/>
      <c r="P861" s="20"/>
      <c r="Q861" s="20"/>
      <c r="R861" s="20"/>
      <c r="S861" s="20"/>
      <c r="T861" s="861"/>
    </row>
    <row r="862" spans="3:27" ht="10" x14ac:dyDescent="0.25">
      <c r="C862" s="15"/>
      <c r="D862" s="102"/>
      <c r="E862" s="835"/>
      <c r="F862" s="835"/>
      <c r="G862" s="20"/>
      <c r="H862" s="20"/>
      <c r="I862" s="20"/>
      <c r="J862" s="20"/>
      <c r="K862" s="20"/>
      <c r="L862" s="20"/>
      <c r="M862" s="20"/>
      <c r="N862" s="931"/>
      <c r="O862" s="857"/>
      <c r="P862" s="20"/>
      <c r="Q862" s="20"/>
      <c r="R862" s="20"/>
      <c r="S862" s="20"/>
      <c r="T862" s="861"/>
    </row>
    <row r="863" spans="3:27" ht="10" x14ac:dyDescent="0.25">
      <c r="C863" s="850"/>
      <c r="D863" s="1274"/>
      <c r="E863" s="1274"/>
      <c r="F863" s="1274"/>
      <c r="G863" s="1274"/>
      <c r="H863" s="1274"/>
      <c r="I863" s="1274"/>
      <c r="J863" s="1274"/>
      <c r="K863" s="1274"/>
      <c r="L863" s="1274"/>
      <c r="M863" s="1274"/>
      <c r="N863" s="1355"/>
      <c r="O863" s="1355"/>
      <c r="P863" s="1355"/>
      <c r="Q863" s="1274"/>
      <c r="R863" s="1274"/>
      <c r="S863" s="1274"/>
      <c r="T863" s="155"/>
      <c r="U863" s="170"/>
    </row>
    <row r="864" spans="3:27" ht="15.75" customHeight="1" x14ac:dyDescent="0.25">
      <c r="C864" s="850"/>
      <c r="D864" s="1274"/>
      <c r="E864" s="1274"/>
      <c r="F864" s="1274"/>
      <c r="G864" s="1274"/>
      <c r="H864" s="1274"/>
      <c r="I864" s="1274"/>
      <c r="J864" s="1274"/>
      <c r="K864" s="1274"/>
      <c r="L864" s="1274"/>
      <c r="M864" s="1274"/>
      <c r="N864" s="1355"/>
      <c r="O864" s="1355"/>
      <c r="P864" s="1355"/>
      <c r="Q864" s="1274"/>
      <c r="R864" s="1274"/>
      <c r="S864" s="1274"/>
      <c r="T864" s="155"/>
      <c r="U864" s="170"/>
    </row>
    <row r="865" spans="3:21" ht="15.75" customHeight="1" x14ac:dyDescent="0.25">
      <c r="C865" s="850"/>
      <c r="D865" s="1274"/>
      <c r="E865" s="1274"/>
      <c r="F865" s="1274"/>
      <c r="G865" s="1274"/>
      <c r="H865" s="1274"/>
      <c r="I865" s="1274"/>
      <c r="J865" s="1274"/>
      <c r="K865" s="1274"/>
      <c r="L865" s="1274"/>
      <c r="M865" s="1274"/>
      <c r="N865" s="1355"/>
      <c r="O865" s="1355"/>
      <c r="P865" s="1355"/>
      <c r="Q865" s="1274"/>
      <c r="R865" s="1274"/>
      <c r="S865" s="1274"/>
      <c r="T865" s="155"/>
      <c r="U865" s="170"/>
    </row>
    <row r="866" spans="3:21" ht="15.75" customHeight="1" x14ac:dyDescent="0.25">
      <c r="C866" s="850"/>
      <c r="D866" s="1274"/>
      <c r="E866" s="1274"/>
      <c r="F866" s="1274"/>
      <c r="G866" s="1274"/>
      <c r="H866" s="1274"/>
      <c r="I866" s="1274"/>
      <c r="J866" s="1274"/>
      <c r="K866" s="1274"/>
      <c r="L866" s="1274"/>
      <c r="M866" s="1274"/>
      <c r="N866" s="1355"/>
      <c r="O866" s="1355"/>
      <c r="P866" s="1355"/>
      <c r="Q866" s="1274"/>
      <c r="R866" s="1274"/>
      <c r="S866" s="1274"/>
      <c r="T866" s="155"/>
      <c r="U866" s="170"/>
    </row>
    <row r="867" spans="3:21" ht="15.75" customHeight="1" x14ac:dyDescent="0.25">
      <c r="C867" s="850"/>
      <c r="D867" s="850"/>
      <c r="E867" s="850"/>
      <c r="F867" s="850"/>
      <c r="G867" s="850"/>
      <c r="H867" s="850"/>
      <c r="I867" s="850"/>
      <c r="J867" s="850"/>
      <c r="K867" s="850"/>
      <c r="L867" s="850"/>
      <c r="M867" s="850"/>
      <c r="N867" s="1356"/>
      <c r="O867" s="1356"/>
      <c r="P867" s="1356"/>
      <c r="Q867" s="850"/>
      <c r="R867" s="850"/>
      <c r="S867" s="850"/>
    </row>
    <row r="868" spans="3:21" ht="15.75" customHeight="1" x14ac:dyDescent="0.25">
      <c r="C868" s="850"/>
      <c r="D868" s="850"/>
      <c r="E868" s="850"/>
      <c r="F868" s="850"/>
      <c r="G868" s="850"/>
      <c r="H868" s="850"/>
      <c r="I868" s="850"/>
      <c r="J868" s="850"/>
      <c r="K868" s="850"/>
      <c r="L868" s="850"/>
      <c r="M868" s="850"/>
      <c r="N868" s="1356"/>
      <c r="O868" s="1356"/>
      <c r="P868" s="1356"/>
      <c r="Q868" s="850"/>
      <c r="R868" s="850"/>
      <c r="S868" s="850"/>
    </row>
    <row r="869" spans="3:21" ht="15.75" customHeight="1" x14ac:dyDescent="0.25">
      <c r="C869" s="850"/>
      <c r="D869" s="850"/>
      <c r="E869" s="850"/>
      <c r="F869" s="850"/>
      <c r="G869" s="850"/>
      <c r="H869" s="850"/>
      <c r="I869" s="850"/>
      <c r="J869" s="850"/>
      <c r="K869" s="850"/>
      <c r="L869" s="850"/>
      <c r="M869" s="850"/>
      <c r="N869" s="1356"/>
      <c r="O869" s="1356"/>
      <c r="P869" s="1356"/>
      <c r="Q869" s="850"/>
      <c r="R869" s="850"/>
      <c r="S869" s="850"/>
    </row>
    <row r="870" spans="3:21" ht="15.75" customHeight="1" x14ac:dyDescent="0.25">
      <c r="C870" s="850"/>
      <c r="D870" s="850"/>
      <c r="E870" s="850"/>
      <c r="F870" s="850"/>
      <c r="G870" s="850"/>
      <c r="H870" s="850"/>
      <c r="I870" s="850"/>
      <c r="J870" s="850"/>
      <c r="K870" s="850"/>
      <c r="L870" s="850"/>
      <c r="M870" s="850"/>
      <c r="N870" s="1356"/>
      <c r="O870" s="1356"/>
      <c r="P870" s="1356"/>
      <c r="Q870" s="850"/>
      <c r="R870" s="850"/>
      <c r="S870" s="850"/>
    </row>
    <row r="871" spans="3:21" ht="15.75" customHeight="1" x14ac:dyDescent="0.25">
      <c r="C871" s="850"/>
      <c r="D871" s="850"/>
      <c r="E871" s="850"/>
      <c r="F871" s="850"/>
      <c r="G871" s="850"/>
      <c r="H871" s="850"/>
      <c r="I871" s="850"/>
      <c r="J871" s="850"/>
      <c r="K871" s="850"/>
      <c r="L871" s="850"/>
      <c r="M871" s="850"/>
      <c r="N871" s="1356"/>
      <c r="O871" s="1356"/>
      <c r="P871" s="1356"/>
      <c r="Q871" s="850"/>
      <c r="R871" s="850"/>
      <c r="S871" s="850"/>
    </row>
    <row r="872" spans="3:21" ht="15.75" customHeight="1" x14ac:dyDescent="0.25">
      <c r="C872" s="850"/>
      <c r="D872" s="850"/>
      <c r="E872" s="850"/>
      <c r="F872" s="850"/>
      <c r="G872" s="850"/>
      <c r="H872" s="850"/>
      <c r="I872" s="850"/>
      <c r="J872" s="850"/>
      <c r="K872" s="850"/>
      <c r="L872" s="850"/>
      <c r="M872" s="850"/>
      <c r="N872" s="1356"/>
      <c r="O872" s="1356"/>
      <c r="P872" s="1356"/>
      <c r="Q872" s="850"/>
      <c r="R872" s="850"/>
      <c r="S872" s="850"/>
    </row>
    <row r="873" spans="3:21" ht="15.75" customHeight="1" x14ac:dyDescent="0.25">
      <c r="C873" s="850"/>
      <c r="D873" s="850"/>
      <c r="E873" s="850"/>
      <c r="F873" s="850"/>
      <c r="G873" s="850"/>
      <c r="H873" s="850"/>
      <c r="I873" s="850"/>
      <c r="J873" s="850"/>
      <c r="K873" s="850"/>
      <c r="L873" s="850"/>
      <c r="M873" s="850"/>
      <c r="N873" s="1356"/>
      <c r="O873" s="1356"/>
      <c r="P873" s="1356"/>
      <c r="Q873" s="850"/>
      <c r="R873" s="850"/>
      <c r="S873" s="850"/>
    </row>
    <row r="874" spans="3:21" ht="15.75" customHeight="1" x14ac:dyDescent="0.25">
      <c r="C874" s="850"/>
      <c r="D874" s="850"/>
      <c r="E874" s="850"/>
      <c r="F874" s="850"/>
      <c r="G874" s="850"/>
      <c r="H874" s="850"/>
      <c r="I874" s="850"/>
      <c r="J874" s="850"/>
      <c r="K874" s="850"/>
      <c r="L874" s="850"/>
      <c r="M874" s="850"/>
      <c r="N874" s="1356"/>
      <c r="O874" s="1356"/>
      <c r="P874" s="1356"/>
      <c r="Q874" s="850"/>
      <c r="R874" s="850"/>
      <c r="S874" s="850"/>
    </row>
    <row r="875" spans="3:21" ht="15.75" customHeight="1" x14ac:dyDescent="0.25">
      <c r="C875" s="850"/>
      <c r="D875" s="850"/>
      <c r="E875" s="850"/>
      <c r="F875" s="850"/>
      <c r="G875" s="850"/>
      <c r="H875" s="850"/>
      <c r="I875" s="850"/>
      <c r="J875" s="850"/>
      <c r="K875" s="850"/>
      <c r="L875" s="850"/>
      <c r="M875" s="850"/>
      <c r="N875" s="1356"/>
      <c r="O875" s="1356"/>
      <c r="P875" s="1356"/>
      <c r="Q875" s="850"/>
      <c r="R875" s="850"/>
      <c r="S875" s="850"/>
    </row>
    <row r="876" spans="3:21" ht="15.75" customHeight="1" x14ac:dyDescent="0.25">
      <c r="C876" s="850"/>
      <c r="D876" s="850"/>
      <c r="E876" s="850"/>
      <c r="F876" s="850"/>
      <c r="G876" s="850"/>
      <c r="H876" s="850"/>
      <c r="I876" s="850"/>
      <c r="J876" s="850"/>
      <c r="K876" s="850"/>
      <c r="L876" s="850"/>
      <c r="M876" s="850"/>
      <c r="N876" s="1356"/>
      <c r="O876" s="1356"/>
      <c r="P876" s="1356"/>
      <c r="Q876" s="850"/>
      <c r="R876" s="850"/>
      <c r="S876" s="850"/>
    </row>
    <row r="877" spans="3:21" ht="15.75" customHeight="1" x14ac:dyDescent="0.25">
      <c r="C877" s="850"/>
      <c r="D877" s="850"/>
      <c r="E877" s="850"/>
      <c r="F877" s="850"/>
      <c r="G877" s="850"/>
      <c r="H877" s="850"/>
      <c r="I877" s="850"/>
      <c r="J877" s="850"/>
      <c r="K877" s="850"/>
      <c r="L877" s="850"/>
      <c r="M877" s="850"/>
      <c r="N877" s="1356"/>
      <c r="O877" s="1356"/>
      <c r="P877" s="1356"/>
      <c r="Q877" s="850"/>
      <c r="R877" s="850"/>
      <c r="S877" s="850"/>
    </row>
    <row r="878" spans="3:21" ht="15.75" customHeight="1" x14ac:dyDescent="0.25">
      <c r="C878" s="850"/>
      <c r="D878" s="850"/>
      <c r="E878" s="850"/>
      <c r="F878" s="850"/>
      <c r="G878" s="850"/>
      <c r="H878" s="850"/>
      <c r="I878" s="850"/>
      <c r="J878" s="850"/>
      <c r="K878" s="850"/>
      <c r="L878" s="850"/>
      <c r="M878" s="850"/>
      <c r="N878" s="1356"/>
      <c r="O878" s="1356"/>
      <c r="P878" s="1356"/>
      <c r="Q878" s="850"/>
      <c r="R878" s="850"/>
      <c r="S878" s="850"/>
    </row>
    <row r="879" spans="3:21" ht="15.75" customHeight="1" x14ac:dyDescent="0.25">
      <c r="C879" s="850"/>
      <c r="D879" s="850"/>
      <c r="E879" s="850"/>
      <c r="F879" s="850"/>
      <c r="G879" s="850"/>
      <c r="H879" s="850"/>
      <c r="I879" s="850"/>
      <c r="J879" s="850"/>
      <c r="K879" s="850"/>
      <c r="L879" s="850"/>
      <c r="M879" s="850"/>
      <c r="N879" s="1356"/>
      <c r="O879" s="1356"/>
      <c r="P879" s="1356"/>
      <c r="Q879" s="850"/>
      <c r="R879" s="850"/>
      <c r="S879" s="850"/>
    </row>
    <row r="880" spans="3:21" ht="15.75" customHeight="1" x14ac:dyDescent="0.25">
      <c r="C880" s="850"/>
      <c r="D880" s="850"/>
      <c r="E880" s="850"/>
      <c r="F880" s="850"/>
      <c r="G880" s="850"/>
      <c r="H880" s="850"/>
      <c r="I880" s="850"/>
      <c r="J880" s="850"/>
      <c r="K880" s="850"/>
      <c r="L880" s="850"/>
      <c r="M880" s="850"/>
      <c r="N880" s="1356"/>
      <c r="O880" s="1356"/>
      <c r="P880" s="1356"/>
      <c r="Q880" s="850"/>
      <c r="R880" s="850"/>
      <c r="S880" s="850"/>
    </row>
    <row r="881" spans="3:19" ht="15.75" customHeight="1" x14ac:dyDescent="0.25">
      <c r="C881" s="850"/>
      <c r="D881" s="850"/>
      <c r="E881" s="850"/>
      <c r="F881" s="850"/>
      <c r="G881" s="850"/>
      <c r="H881" s="850"/>
      <c r="I881" s="850"/>
      <c r="J881" s="850"/>
      <c r="K881" s="850"/>
      <c r="L881" s="850"/>
      <c r="M881" s="850"/>
      <c r="N881" s="1356"/>
      <c r="O881" s="1356"/>
      <c r="P881" s="1356"/>
      <c r="Q881" s="850"/>
      <c r="R881" s="850"/>
      <c r="S881" s="850"/>
    </row>
    <row r="882" spans="3:19" ht="15.75" customHeight="1" x14ac:dyDescent="0.25">
      <c r="C882" s="850"/>
      <c r="D882" s="850"/>
      <c r="E882" s="850"/>
      <c r="F882" s="850"/>
      <c r="G882" s="850"/>
      <c r="H882" s="850"/>
      <c r="I882" s="850"/>
      <c r="J882" s="850"/>
      <c r="K882" s="850"/>
      <c r="L882" s="850"/>
      <c r="M882" s="850"/>
      <c r="O882" s="1356"/>
      <c r="P882" s="1356"/>
      <c r="Q882" s="850"/>
      <c r="R882" s="850"/>
      <c r="S882" s="850"/>
    </row>
    <row r="883" spans="3:19" ht="15.75" customHeight="1" x14ac:dyDescent="0.25">
      <c r="C883" s="850"/>
      <c r="D883" s="850"/>
      <c r="E883" s="850"/>
      <c r="F883" s="850"/>
      <c r="G883" s="850"/>
      <c r="H883" s="850"/>
      <c r="I883" s="850"/>
      <c r="J883" s="850"/>
      <c r="K883" s="850"/>
      <c r="L883" s="850"/>
      <c r="M883" s="850"/>
      <c r="O883" s="1356"/>
      <c r="P883" s="1356"/>
      <c r="Q883" s="850"/>
      <c r="R883" s="850"/>
      <c r="S883" s="850"/>
    </row>
    <row r="884" spans="3:19" ht="15.75" customHeight="1" x14ac:dyDescent="0.25">
      <c r="C884" s="850"/>
      <c r="D884" s="850"/>
      <c r="E884" s="850"/>
      <c r="F884" s="850"/>
      <c r="G884" s="850"/>
      <c r="H884" s="850"/>
      <c r="I884" s="850"/>
      <c r="J884" s="850"/>
      <c r="K884" s="850"/>
      <c r="L884" s="850"/>
      <c r="M884" s="850"/>
      <c r="O884" s="1356"/>
      <c r="P884" s="1356"/>
      <c r="Q884" s="850"/>
      <c r="R884" s="850"/>
      <c r="S884" s="850"/>
    </row>
    <row r="885" spans="3:19" ht="15.75" customHeight="1" x14ac:dyDescent="0.25">
      <c r="C885" s="850"/>
      <c r="D885" s="850"/>
      <c r="E885" s="850"/>
      <c r="F885" s="850"/>
      <c r="G885" s="850"/>
      <c r="H885" s="850"/>
      <c r="I885" s="850"/>
      <c r="J885" s="850"/>
      <c r="K885" s="850"/>
      <c r="L885" s="850"/>
      <c r="M885" s="850"/>
      <c r="O885" s="1356"/>
      <c r="P885" s="1356"/>
      <c r="Q885" s="850"/>
      <c r="R885" s="850"/>
      <c r="S885" s="850"/>
    </row>
    <row r="886" spans="3:19" ht="15.75" customHeight="1" x14ac:dyDescent="0.25">
      <c r="C886" s="850"/>
      <c r="D886" s="850"/>
      <c r="E886" s="850"/>
      <c r="F886" s="850"/>
      <c r="G886" s="850"/>
      <c r="H886" s="850"/>
      <c r="I886" s="850"/>
      <c r="J886" s="850"/>
      <c r="K886" s="850"/>
      <c r="L886" s="850"/>
      <c r="M886" s="850"/>
      <c r="O886" s="1356"/>
      <c r="P886" s="1356"/>
      <c r="Q886" s="850"/>
      <c r="R886" s="850"/>
      <c r="S886" s="850"/>
    </row>
    <row r="887" spans="3:19" ht="15.75" customHeight="1" x14ac:dyDescent="0.25">
      <c r="C887" s="850"/>
      <c r="D887" s="850"/>
      <c r="E887" s="850"/>
      <c r="F887" s="850"/>
      <c r="G887" s="850"/>
      <c r="H887" s="850"/>
      <c r="I887" s="850"/>
      <c r="J887" s="850"/>
      <c r="K887" s="850"/>
      <c r="L887" s="850"/>
      <c r="M887" s="850"/>
      <c r="O887" s="1356"/>
      <c r="P887" s="1356"/>
      <c r="Q887" s="850"/>
      <c r="R887" s="850"/>
      <c r="S887" s="850"/>
    </row>
    <row r="888" spans="3:19" ht="15.75" customHeight="1" x14ac:dyDescent="0.25">
      <c r="C888" s="850"/>
      <c r="D888" s="850"/>
      <c r="E888" s="850"/>
      <c r="F888" s="850"/>
      <c r="G888" s="850"/>
      <c r="H888" s="850"/>
      <c r="I888" s="850"/>
      <c r="J888" s="850"/>
      <c r="K888" s="850"/>
      <c r="L888" s="850"/>
      <c r="M888" s="850"/>
      <c r="O888" s="1356"/>
      <c r="P888" s="1356"/>
      <c r="Q888" s="850"/>
      <c r="R888" s="850"/>
      <c r="S888" s="850"/>
    </row>
    <row r="889" spans="3:19" ht="15.75" customHeight="1" x14ac:dyDescent="0.25">
      <c r="C889" s="850"/>
      <c r="D889" s="850"/>
      <c r="E889" s="850"/>
      <c r="F889" s="850"/>
      <c r="G889" s="850"/>
      <c r="H889" s="850"/>
      <c r="I889" s="850"/>
      <c r="J889" s="850"/>
      <c r="K889" s="850"/>
      <c r="L889" s="850"/>
      <c r="M889" s="850"/>
      <c r="O889" s="1356"/>
      <c r="P889" s="1356"/>
      <c r="Q889" s="850"/>
      <c r="R889" s="850"/>
      <c r="S889" s="850"/>
    </row>
    <row r="890" spans="3:19" ht="15.75" customHeight="1" x14ac:dyDescent="0.25">
      <c r="C890" s="850"/>
      <c r="D890" s="850"/>
      <c r="E890" s="850"/>
      <c r="F890" s="850"/>
      <c r="G890" s="850"/>
      <c r="H890" s="850"/>
      <c r="I890" s="850"/>
      <c r="J890" s="850"/>
      <c r="K890" s="850"/>
      <c r="L890" s="850"/>
      <c r="M890" s="850"/>
      <c r="O890" s="1356"/>
      <c r="P890" s="1356"/>
      <c r="Q890" s="850"/>
      <c r="R890" s="850"/>
      <c r="S890" s="850"/>
    </row>
    <row r="891" spans="3:19" ht="15.75" customHeight="1" x14ac:dyDescent="0.25">
      <c r="C891" s="850"/>
      <c r="D891" s="850"/>
      <c r="E891" s="850"/>
      <c r="F891" s="850"/>
      <c r="G891" s="850"/>
      <c r="H891" s="850"/>
      <c r="I891" s="850"/>
      <c r="J891" s="850"/>
      <c r="K891" s="850"/>
      <c r="L891" s="850"/>
      <c r="M891" s="850"/>
      <c r="O891" s="1356"/>
      <c r="P891" s="1356"/>
      <c r="Q891" s="850"/>
      <c r="R891" s="850"/>
      <c r="S891" s="850"/>
    </row>
  </sheetData>
  <sheetProtection algorithmName="SHA-512" hashValue="gEabAvco6FeFg+elya40r4hpdwo/PPRXPnkBpBtG5yJNQCWnTXnKOvRo+Ako7QbN03UQPWuliImumwb7fXZT+Q==" saltValue="q0Md2kdH2vrOO9op3XTqrA==" spinCount="100000" sheet="1" autoFilter="0" pivotTables="0"/>
  <autoFilter ref="A1:A862" xr:uid="{00000000-0001-0000-0200-000000000000}"/>
  <dataConsolidate/>
  <customSheetViews>
    <customSheetView guid="{6FFCD583-56CA-4420-AC43-EFE10261B2DF}" scale="145" showGridLines="0" showAutoFilter="1">
      <selection activeCell="H9" sqref="H9"/>
      <rowBreaks count="2" manualBreakCount="2">
        <brk id="67" min="1" max="22" man="1"/>
        <brk id="682" min="1" max="22" man="1"/>
      </rowBreaks>
      <pageMargins left="0" right="0" top="0" bottom="0" header="0" footer="0"/>
      <pageSetup paperSize="8" scale="89" fitToHeight="3" orientation="portrait" r:id="rId2"/>
      <autoFilter ref="A3:A682" xr:uid="{C366731D-C284-4F0F-BDED-27B11BBE344D}"/>
    </customSheetView>
  </customSheetViews>
  <mergeCells count="60">
    <mergeCell ref="K817:M817"/>
    <mergeCell ref="K819:M819"/>
    <mergeCell ref="K785:M785"/>
    <mergeCell ref="K784:M784"/>
    <mergeCell ref="K786:M786"/>
    <mergeCell ref="K787:M787"/>
    <mergeCell ref="K788:M788"/>
    <mergeCell ref="K794:M794"/>
    <mergeCell ref="K805:M805"/>
    <mergeCell ref="K804:M804"/>
    <mergeCell ref="K810:M810"/>
    <mergeCell ref="K808:M808"/>
    <mergeCell ref="K807:M807"/>
    <mergeCell ref="K806:M806"/>
    <mergeCell ref="K791:M791"/>
    <mergeCell ref="K793:M793"/>
    <mergeCell ref="K767:M767"/>
    <mergeCell ref="K768:M768"/>
    <mergeCell ref="K769:M769"/>
    <mergeCell ref="K770:M770"/>
    <mergeCell ref="K778:M778"/>
    <mergeCell ref="K771:M771"/>
    <mergeCell ref="K772:M772"/>
    <mergeCell ref="K773:M773"/>
    <mergeCell ref="K774:M774"/>
    <mergeCell ref="K775:M775"/>
    <mergeCell ref="K776:M776"/>
    <mergeCell ref="K777:M777"/>
    <mergeCell ref="L30:M30"/>
    <mergeCell ref="L720:M720"/>
    <mergeCell ref="F34:J34"/>
    <mergeCell ref="L57:M57"/>
    <mergeCell ref="L628:M628"/>
    <mergeCell ref="L400:M400"/>
    <mergeCell ref="L335:M335"/>
    <mergeCell ref="K780:M780"/>
    <mergeCell ref="K781:M781"/>
    <mergeCell ref="K779:M779"/>
    <mergeCell ref="K782:M782"/>
    <mergeCell ref="K783:M783"/>
    <mergeCell ref="K789:M789"/>
    <mergeCell ref="D815:E815"/>
    <mergeCell ref="F815:G815"/>
    <mergeCell ref="K790:M790"/>
    <mergeCell ref="K795:M795"/>
    <mergeCell ref="K796:M796"/>
    <mergeCell ref="K802:M802"/>
    <mergeCell ref="K801:M801"/>
    <mergeCell ref="K800:M800"/>
    <mergeCell ref="K799:M799"/>
    <mergeCell ref="K798:M798"/>
    <mergeCell ref="K797:M797"/>
    <mergeCell ref="K803:M803"/>
    <mergeCell ref="K792:M792"/>
    <mergeCell ref="K815:M815"/>
    <mergeCell ref="F819:G819"/>
    <mergeCell ref="F816:I816"/>
    <mergeCell ref="F818:I818"/>
    <mergeCell ref="H764:I764"/>
    <mergeCell ref="F817:G817"/>
  </mergeCells>
  <phoneticPr fontId="33" type="noConversion"/>
  <conditionalFormatting sqref="G9:G10 G18:G19">
    <cfRule type="containsText" dxfId="432" priority="2142" operator="containsText" text="maak">
      <formula>NOT(ISERROR(SEARCH("maak",G9)))</formula>
    </cfRule>
  </conditionalFormatting>
  <conditionalFormatting sqref="G13:G14 K94:K104 K108:K109 K112:K113 K116 K190:K199 K235:K238 K241:K256 K275:K278 K319:K322 K325:K329 K345 K347:K350 K353:K355 K468:K481 K523:K546 K647 K649 K652 K706">
    <cfRule type="cellIs" dxfId="431" priority="1544" operator="greaterThan">
      <formula>0</formula>
    </cfRule>
    <cfRule type="cellIs" dxfId="430" priority="1543" operator="equal">
      <formula>0</formula>
    </cfRule>
    <cfRule type="cellIs" dxfId="429" priority="1542" operator="equal">
      <formula>0</formula>
    </cfRule>
    <cfRule type="cellIs" dxfId="428" priority="1541" operator="greaterThan">
      <formula>0</formula>
    </cfRule>
    <cfRule type="cellIs" dxfId="427" priority="1540" operator="greaterThan">
      <formula>0</formula>
    </cfRule>
  </conditionalFormatting>
  <conditionalFormatting sqref="G15">
    <cfRule type="containsText" dxfId="426" priority="2141" operator="containsText" text="(Alle)">
      <formula>NOT(ISERROR(SEARCH("(Alle)",G15)))</formula>
    </cfRule>
  </conditionalFormatting>
  <conditionalFormatting sqref="G17">
    <cfRule type="cellIs" dxfId="425" priority="2251" operator="greaterThan">
      <formula>0</formula>
    </cfRule>
    <cfRule type="cellIs" dxfId="424" priority="2250" operator="equal">
      <formula>0</formula>
    </cfRule>
    <cfRule type="cellIs" dxfId="423" priority="2248" operator="equal">
      <formula>0</formula>
    </cfRule>
    <cfRule type="cellIs" dxfId="422" priority="2247" operator="greaterThan">
      <formula>0</formula>
    </cfRule>
    <cfRule type="cellIs" dxfId="421" priority="2246" operator="greaterThan">
      <formula>0</formula>
    </cfRule>
  </conditionalFormatting>
  <conditionalFormatting sqref="G20:G26 K76:K79 K82:K85 K88:K91 K126 K129 K132 K135 K138 K157:K159 K167:K169 K172:K174 K182:K184 K187">
    <cfRule type="cellIs" dxfId="420" priority="2254" operator="greaterThan">
      <formula>0</formula>
    </cfRule>
    <cfRule type="cellIs" dxfId="419" priority="2259" operator="greaterThan">
      <formula>0</formula>
    </cfRule>
    <cfRule type="cellIs" dxfId="418" priority="2258" operator="equal">
      <formula>0</formula>
    </cfRule>
    <cfRule type="cellIs" dxfId="417" priority="2256" operator="equal">
      <formula>0</formula>
    </cfRule>
    <cfRule type="cellIs" dxfId="416" priority="2255" operator="greaterThan">
      <formula>0</formula>
    </cfRule>
  </conditionalFormatting>
  <conditionalFormatting sqref="G79">
    <cfRule type="cellIs" dxfId="415" priority="473" operator="greaterThan">
      <formula>0</formula>
    </cfRule>
    <cfRule type="cellIs" dxfId="414" priority="474" operator="lessThanOrEqual">
      <formula>0</formula>
    </cfRule>
  </conditionalFormatting>
  <conditionalFormatting sqref="G85">
    <cfRule type="cellIs" dxfId="413" priority="471" operator="greaterThan">
      <formula>0</formula>
    </cfRule>
    <cfRule type="cellIs" dxfId="412" priority="472" operator="lessThanOrEqual">
      <formula>0</formula>
    </cfRule>
  </conditionalFormatting>
  <conditionalFormatting sqref="G91">
    <cfRule type="cellIs" dxfId="411" priority="469" operator="greaterThan">
      <formula>0</formula>
    </cfRule>
    <cfRule type="cellIs" dxfId="410" priority="470" operator="lessThanOrEqual">
      <formula>0</formula>
    </cfRule>
  </conditionalFormatting>
  <conditionalFormatting sqref="G118">
    <cfRule type="containsText" dxfId="409" priority="2117" operator="containsText" text="Maak Keuze">
      <formula>NOT(ISERROR(SEARCH("Maak Keuze",G118)))</formula>
    </cfRule>
  </conditionalFormatting>
  <conditionalFormatting sqref="G148">
    <cfRule type="containsText" dxfId="408" priority="2109" operator="containsText" text="Maak Keuze">
      <formula>NOT(ISERROR(SEARCH("Maak Keuze",G148)))</formula>
    </cfRule>
  </conditionalFormatting>
  <conditionalFormatting sqref="G201">
    <cfRule type="containsText" dxfId="407" priority="1404" operator="containsText" text="Maak Keuze">
      <formula>NOT(ISERROR(SEARCH("Maak Keuze",G201)))</formula>
    </cfRule>
  </conditionalFormatting>
  <conditionalFormatting sqref="G207">
    <cfRule type="containsText" dxfId="406" priority="2080" operator="containsText" text="Maak Keuze">
      <formula>NOT(ISERROR(SEARCH("Maak Keuze",G207)))</formula>
    </cfRule>
  </conditionalFormatting>
  <conditionalFormatting sqref="G212">
    <cfRule type="containsText" dxfId="405" priority="716" operator="containsText" text="Maak Keuze">
      <formula>NOT(ISERROR(SEARCH("Maak Keuze",G212)))</formula>
    </cfRule>
  </conditionalFormatting>
  <conditionalFormatting sqref="G220">
    <cfRule type="containsText" dxfId="404" priority="1625" operator="containsText" text="Maak Keuze">
      <formula>NOT(ISERROR(SEARCH("Maak Keuze",G220)))</formula>
    </cfRule>
  </conditionalFormatting>
  <conditionalFormatting sqref="G227">
    <cfRule type="containsText" dxfId="403" priority="1622" operator="containsText" text="Maak Keuze">
      <formula>NOT(ISERROR(SEARCH("Maak Keuze",G227)))</formula>
    </cfRule>
  </conditionalFormatting>
  <conditionalFormatting sqref="G258">
    <cfRule type="containsText" dxfId="402" priority="1616" operator="containsText" text="Maak Keuze">
      <formula>NOT(ISERROR(SEARCH("Maak Keuze",G258)))</formula>
    </cfRule>
  </conditionalFormatting>
  <conditionalFormatting sqref="G270">
    <cfRule type="containsText" dxfId="401" priority="1613" operator="containsText" text="Maak Keuze">
      <formula>NOT(ISERROR(SEARCH("Maak Keuze",G270)))</formula>
    </cfRule>
  </conditionalFormatting>
  <conditionalFormatting sqref="G292">
    <cfRule type="containsText" dxfId="400" priority="1610" operator="containsText" text="Maak Keuze">
      <formula>NOT(ISERROR(SEARCH("Maak Keuze",G292)))</formula>
    </cfRule>
  </conditionalFormatting>
  <conditionalFormatting sqref="G314">
    <cfRule type="containsText" dxfId="399" priority="1607" operator="containsText" text="Maak Keuze">
      <formula>NOT(ISERROR(SEARCH("Maak Keuze",G314)))</formula>
    </cfRule>
  </conditionalFormatting>
  <conditionalFormatting sqref="G331">
    <cfRule type="containsText" dxfId="398" priority="1604" operator="containsText" text="Maak Keuze">
      <formula>NOT(ISERROR(SEARCH("Maak Keuze",G331)))</formula>
    </cfRule>
  </conditionalFormatting>
  <conditionalFormatting sqref="G337">
    <cfRule type="containsText" dxfId="397" priority="2079" operator="containsText" text="Maak Keuze">
      <formula>NOT(ISERROR(SEARCH("Maak Keuze",G337)))</formula>
    </cfRule>
  </conditionalFormatting>
  <conditionalFormatting sqref="G350">
    <cfRule type="cellIs" dxfId="396" priority="459" operator="greaterThan">
      <formula>0</formula>
    </cfRule>
    <cfRule type="cellIs" dxfId="395" priority="460" operator="lessThanOrEqual">
      <formula>0</formula>
    </cfRule>
  </conditionalFormatting>
  <conditionalFormatting sqref="G359">
    <cfRule type="cellIs" dxfId="394" priority="339" operator="greaterThan">
      <formula>0</formula>
    </cfRule>
    <cfRule type="cellIs" dxfId="393" priority="340" operator="lessThanOrEqual">
      <formula>0</formula>
    </cfRule>
  </conditionalFormatting>
  <conditionalFormatting sqref="G382">
    <cfRule type="containsText" dxfId="392" priority="1600" operator="containsText" text="Maak Keuze">
      <formula>NOT(ISERROR(SEARCH("Maak Keuze",G382)))</formula>
    </cfRule>
  </conditionalFormatting>
  <conditionalFormatting sqref="G388">
    <cfRule type="cellIs" dxfId="391" priority="419" operator="greaterThan">
      <formula>0</formula>
    </cfRule>
    <cfRule type="cellIs" dxfId="390" priority="420" operator="lessThanOrEqual">
      <formula>0</formula>
    </cfRule>
  </conditionalFormatting>
  <conditionalFormatting sqref="G396">
    <cfRule type="containsText" dxfId="389" priority="1596" operator="containsText" text="Maak Keuze">
      <formula>NOT(ISERROR(SEARCH("Maak Keuze",G396)))</formula>
    </cfRule>
  </conditionalFormatting>
  <conditionalFormatting sqref="G402">
    <cfRule type="containsText" dxfId="388" priority="2032" operator="containsText" text="Maak Keuze">
      <formula>NOT(ISERROR(SEARCH("Maak Keuze",G402)))</formula>
    </cfRule>
  </conditionalFormatting>
  <conditionalFormatting sqref="G415">
    <cfRule type="cellIs" dxfId="387" priority="456" operator="lessThanOrEqual">
      <formula>0</formula>
    </cfRule>
    <cfRule type="cellIs" dxfId="386" priority="455" operator="greaterThan">
      <formula>0</formula>
    </cfRule>
  </conditionalFormatting>
  <conditionalFormatting sqref="G421">
    <cfRule type="cellIs" dxfId="385" priority="375" operator="lessThanOrEqual">
      <formula>0</formula>
    </cfRule>
    <cfRule type="cellIs" dxfId="384" priority="374" operator="greaterThan">
      <formula>0</formula>
    </cfRule>
  </conditionalFormatting>
  <conditionalFormatting sqref="G427">
    <cfRule type="cellIs" dxfId="383" priority="451" operator="greaterThan">
      <formula>0</formula>
    </cfRule>
    <cfRule type="cellIs" dxfId="382" priority="452" operator="lessThanOrEqual">
      <formula>0</formula>
    </cfRule>
  </conditionalFormatting>
  <conditionalFormatting sqref="G433">
    <cfRule type="cellIs" dxfId="381" priority="370" operator="lessThanOrEqual">
      <formula>0</formula>
    </cfRule>
    <cfRule type="cellIs" dxfId="380" priority="369" operator="greaterThan">
      <formula>0</formula>
    </cfRule>
  </conditionalFormatting>
  <conditionalFormatting sqref="G439">
    <cfRule type="cellIs" dxfId="379" priority="360" operator="lessThanOrEqual">
      <formula>0</formula>
    </cfRule>
    <cfRule type="cellIs" dxfId="378" priority="359" operator="greaterThan">
      <formula>0</formula>
    </cfRule>
  </conditionalFormatting>
  <conditionalFormatting sqref="G445">
    <cfRule type="cellIs" dxfId="377" priority="355" operator="lessThanOrEqual">
      <formula>0</formula>
    </cfRule>
    <cfRule type="cellIs" dxfId="376" priority="354" operator="greaterThan">
      <formula>0</formula>
    </cfRule>
  </conditionalFormatting>
  <conditionalFormatting sqref="G451">
    <cfRule type="cellIs" dxfId="375" priority="350" operator="lessThanOrEqual">
      <formula>0</formula>
    </cfRule>
    <cfRule type="cellIs" dxfId="374" priority="349" operator="greaterThan">
      <formula>0</formula>
    </cfRule>
  </conditionalFormatting>
  <conditionalFormatting sqref="G457">
    <cfRule type="cellIs" dxfId="373" priority="344" operator="greaterThan">
      <formula>0</formula>
    </cfRule>
    <cfRule type="cellIs" dxfId="372" priority="345" operator="lessThanOrEqual">
      <formula>0</formula>
    </cfRule>
  </conditionalFormatting>
  <conditionalFormatting sqref="G483">
    <cfRule type="containsText" dxfId="371" priority="1582" operator="containsText" text="Maak Keuze">
      <formula>NOT(ISERROR(SEARCH("Maak Keuze",G483)))</formula>
    </cfRule>
  </conditionalFormatting>
  <conditionalFormatting sqref="G505">
    <cfRule type="containsText" dxfId="370" priority="1578" operator="containsText" text="Maak Keuze">
      <formula>NOT(ISERROR(SEARCH("Maak Keuze",G505)))</formula>
    </cfRule>
  </conditionalFormatting>
  <conditionalFormatting sqref="G518">
    <cfRule type="containsText" dxfId="369" priority="1574" operator="containsText" text="Maak Keuze">
      <formula>NOT(ISERROR(SEARCH("Maak Keuze",G518)))</formula>
    </cfRule>
  </conditionalFormatting>
  <conditionalFormatting sqref="G551">
    <cfRule type="containsText" dxfId="368" priority="1589" operator="containsText" text="Maak Keuze">
      <formula>NOT(ISERROR(SEARCH("Maak Keuze",G551)))</formula>
    </cfRule>
  </conditionalFormatting>
  <conditionalFormatting sqref="G559">
    <cfRule type="cellIs" dxfId="367" priority="115" operator="greaterThan">
      <formula>0</formula>
    </cfRule>
    <cfRule type="cellIs" dxfId="366" priority="116" operator="lessThanOrEqual">
      <formula>0</formula>
    </cfRule>
  </conditionalFormatting>
  <conditionalFormatting sqref="G565">
    <cfRule type="cellIs" dxfId="365" priority="113" operator="greaterThan">
      <formula>0</formula>
    </cfRule>
    <cfRule type="cellIs" dxfId="364" priority="114" operator="lessThanOrEqual">
      <formula>0</formula>
    </cfRule>
  </conditionalFormatting>
  <conditionalFormatting sqref="G571">
    <cfRule type="cellIs" dxfId="363" priority="100" operator="greaterThan">
      <formula>0</formula>
    </cfRule>
    <cfRule type="cellIs" dxfId="362" priority="101" operator="lessThanOrEqual">
      <formula>0</formula>
    </cfRule>
  </conditionalFormatting>
  <conditionalFormatting sqref="G577">
    <cfRule type="cellIs" dxfId="361" priority="95" operator="greaterThan">
      <formula>0</formula>
    </cfRule>
    <cfRule type="cellIs" dxfId="360" priority="96" operator="lessThanOrEqual">
      <formula>0</formula>
    </cfRule>
  </conditionalFormatting>
  <conditionalFormatting sqref="G583">
    <cfRule type="cellIs" dxfId="359" priority="90" operator="greaterThan">
      <formula>0</formula>
    </cfRule>
    <cfRule type="cellIs" dxfId="358" priority="91" operator="lessThanOrEqual">
      <formula>0</formula>
    </cfRule>
  </conditionalFormatting>
  <conditionalFormatting sqref="G589">
    <cfRule type="cellIs" dxfId="357" priority="86" operator="lessThanOrEqual">
      <formula>0</formula>
    </cfRule>
    <cfRule type="cellIs" dxfId="356" priority="85" operator="greaterThan">
      <formula>0</formula>
    </cfRule>
  </conditionalFormatting>
  <conditionalFormatting sqref="G595">
    <cfRule type="cellIs" dxfId="355" priority="80" operator="greaterThan">
      <formula>0</formula>
    </cfRule>
    <cfRule type="cellIs" dxfId="354" priority="81" operator="lessThanOrEqual">
      <formula>0</formula>
    </cfRule>
  </conditionalFormatting>
  <conditionalFormatting sqref="G601">
    <cfRule type="cellIs" dxfId="353" priority="55" operator="greaterThan">
      <formula>0</formula>
    </cfRule>
    <cfRule type="cellIs" dxfId="352" priority="56" operator="lessThanOrEqual">
      <formula>0</formula>
    </cfRule>
  </conditionalFormatting>
  <conditionalFormatting sqref="G624">
    <cfRule type="containsText" dxfId="351" priority="122" operator="containsText" text="Maak Keuze">
      <formula>NOT(ISERROR(SEARCH("Maak Keuze",G624)))</formula>
    </cfRule>
  </conditionalFormatting>
  <conditionalFormatting sqref="G658">
    <cfRule type="containsText" dxfId="350" priority="1566" operator="containsText" text="Maak Keuze">
      <formula>NOT(ISERROR(SEARCH("Maak Keuze",G658)))</formula>
    </cfRule>
  </conditionalFormatting>
  <conditionalFormatting sqref="G677">
    <cfRule type="containsText" dxfId="349" priority="1558" operator="containsText" text="Maak Keuze">
      <formula>NOT(ISERROR(SEARCH("Maak Keuze",G677)))</formula>
    </cfRule>
  </conditionalFormatting>
  <conditionalFormatting sqref="G683">
    <cfRule type="containsText" dxfId="348" priority="1984" operator="containsText" text="Maak Keuze">
      <formula>NOT(ISERROR(SEARCH("Maak Keuze",G683)))</formula>
    </cfRule>
  </conditionalFormatting>
  <conditionalFormatting sqref="G708">
    <cfRule type="containsText" dxfId="347" priority="1551" operator="containsText" text="Maak Keuze">
      <formula>NOT(ISERROR(SEARCH("Maak Keuze",G708)))</formula>
    </cfRule>
  </conditionalFormatting>
  <conditionalFormatting sqref="G753">
    <cfRule type="cellIs" dxfId="346" priority="26" operator="lessThanOrEqual">
      <formula>0</formula>
    </cfRule>
    <cfRule type="cellIs" dxfId="345" priority="25" operator="greaterThan">
      <formula>0</formula>
    </cfRule>
  </conditionalFormatting>
  <conditionalFormatting sqref="G758">
    <cfRule type="containsText" dxfId="344" priority="292" operator="containsText" text="Maak Keuze">
      <formula>NOT(ISERROR(SEARCH("Maak Keuze",G758)))</formula>
    </cfRule>
  </conditionalFormatting>
  <conditionalFormatting sqref="G363:I363">
    <cfRule type="cellIs" dxfId="343" priority="226" operator="greaterThan">
      <formula>0</formula>
    </cfRule>
    <cfRule type="cellIs" dxfId="342" priority="227" operator="lessThanOrEqual">
      <formula>0</formula>
    </cfRule>
  </conditionalFormatting>
  <conditionalFormatting sqref="G366:I366">
    <cfRule type="cellIs" dxfId="341" priority="410" operator="lessThanOrEqual">
      <formula>0</formula>
    </cfRule>
    <cfRule type="cellIs" dxfId="340" priority="409" operator="greaterThan">
      <formula>0</formula>
    </cfRule>
  </conditionalFormatting>
  <conditionalFormatting sqref="I15">
    <cfRule type="containsText" dxfId="339" priority="4708" operator="containsText" text="keuze">
      <formula>NOT(ISERROR(SEARCH("keuze",I15)))</formula>
    </cfRule>
  </conditionalFormatting>
  <conditionalFormatting sqref="I18:I20">
    <cfRule type="containsText" dxfId="338" priority="3149" operator="containsText" text="keuze">
      <formula>NOT(ISERROR(SEARCH("keuze",I18)))</formula>
    </cfRule>
  </conditionalFormatting>
  <conditionalFormatting sqref="I79">
    <cfRule type="cellIs" dxfId="337" priority="447" operator="between">
      <formula>-1</formula>
      <formula>-30</formula>
    </cfRule>
    <cfRule type="cellIs" dxfId="336" priority="446" operator="between">
      <formula>5</formula>
      <formula>50</formula>
    </cfRule>
    <cfRule type="cellIs" dxfId="335" priority="445" operator="equal">
      <formula>0</formula>
    </cfRule>
  </conditionalFormatting>
  <conditionalFormatting sqref="I85">
    <cfRule type="cellIs" dxfId="334" priority="424" operator="equal">
      <formula>0</formula>
    </cfRule>
    <cfRule type="cellIs" dxfId="333" priority="425" operator="between">
      <formula>5</formula>
      <formula>50</formula>
    </cfRule>
    <cfRule type="cellIs" dxfId="332" priority="426" operator="between">
      <formula>-1</formula>
      <formula>-30</formula>
    </cfRule>
  </conditionalFormatting>
  <conditionalFormatting sqref="I91">
    <cfRule type="cellIs" dxfId="331" priority="421" operator="equal">
      <formula>0</formula>
    </cfRule>
    <cfRule type="cellIs" dxfId="330" priority="422" operator="between">
      <formula>5</formula>
      <formula>50</formula>
    </cfRule>
    <cfRule type="cellIs" dxfId="329" priority="423" operator="between">
      <formula>-1</formula>
      <formula>-30</formula>
    </cfRule>
  </conditionalFormatting>
  <conditionalFormatting sqref="I350">
    <cfRule type="cellIs" dxfId="328" priority="434" operator="between">
      <formula>5</formula>
      <formula>50</formula>
    </cfRule>
    <cfRule type="cellIs" dxfId="327" priority="433" operator="equal">
      <formula>0</formula>
    </cfRule>
    <cfRule type="cellIs" dxfId="326" priority="435" operator="between">
      <formula>-1</formula>
      <formula>-30</formula>
    </cfRule>
  </conditionalFormatting>
  <conditionalFormatting sqref="I359">
    <cfRule type="cellIs" dxfId="325" priority="337" operator="between">
      <formula>5</formula>
      <formula>50</formula>
    </cfRule>
    <cfRule type="cellIs" dxfId="324" priority="336" operator="equal">
      <formula>0</formula>
    </cfRule>
    <cfRule type="cellIs" dxfId="323" priority="338" operator="between">
      <formula>-1</formula>
      <formula>-30</formula>
    </cfRule>
  </conditionalFormatting>
  <conditionalFormatting sqref="I388">
    <cfRule type="cellIs" dxfId="322" priority="417" operator="between">
      <formula>5</formula>
      <formula>50</formula>
    </cfRule>
    <cfRule type="cellIs" dxfId="321" priority="416" operator="equal">
      <formula>0</formula>
    </cfRule>
    <cfRule type="cellIs" dxfId="320" priority="418" operator="between">
      <formula>-1</formula>
      <formula>-30</formula>
    </cfRule>
  </conditionalFormatting>
  <conditionalFormatting sqref="I415">
    <cfRule type="cellIs" dxfId="319" priority="432" operator="between">
      <formula>-1</formula>
      <formula>-30</formula>
    </cfRule>
    <cfRule type="cellIs" dxfId="318" priority="430" operator="equal">
      <formula>0</formula>
    </cfRule>
    <cfRule type="cellIs" dxfId="317" priority="431" operator="between">
      <formula>5</formula>
      <formula>50</formula>
    </cfRule>
  </conditionalFormatting>
  <conditionalFormatting sqref="I421">
    <cfRule type="cellIs" dxfId="316" priority="372" operator="between">
      <formula>5</formula>
      <formula>50</formula>
    </cfRule>
    <cfRule type="cellIs" dxfId="315" priority="371" operator="equal">
      <formula>0</formula>
    </cfRule>
    <cfRule type="cellIs" dxfId="314" priority="373" operator="between">
      <formula>-1</formula>
      <formula>-30</formula>
    </cfRule>
  </conditionalFormatting>
  <conditionalFormatting sqref="I427">
    <cfRule type="cellIs" dxfId="313" priority="429" operator="between">
      <formula>-1</formula>
      <formula>-30</formula>
    </cfRule>
    <cfRule type="cellIs" dxfId="312" priority="427" operator="equal">
      <formula>0</formula>
    </cfRule>
    <cfRule type="cellIs" dxfId="311" priority="428" operator="between">
      <formula>5</formula>
      <formula>50</formula>
    </cfRule>
  </conditionalFormatting>
  <conditionalFormatting sqref="I433">
    <cfRule type="cellIs" dxfId="310" priority="367" operator="between">
      <formula>5</formula>
      <formula>50</formula>
    </cfRule>
    <cfRule type="cellIs" dxfId="309" priority="368" operator="between">
      <formula>-1</formula>
      <formula>-30</formula>
    </cfRule>
    <cfRule type="cellIs" dxfId="308" priority="366" operator="equal">
      <formula>0</formula>
    </cfRule>
  </conditionalFormatting>
  <conditionalFormatting sqref="I439">
    <cfRule type="cellIs" dxfId="307" priority="358" operator="between">
      <formula>-1</formula>
      <formula>-30</formula>
    </cfRule>
    <cfRule type="cellIs" dxfId="306" priority="357" operator="between">
      <formula>5</formula>
      <formula>50</formula>
    </cfRule>
    <cfRule type="cellIs" dxfId="305" priority="356" operator="equal">
      <formula>0</formula>
    </cfRule>
  </conditionalFormatting>
  <conditionalFormatting sqref="I445">
    <cfRule type="cellIs" dxfId="304" priority="353" operator="between">
      <formula>-1</formula>
      <formula>-30</formula>
    </cfRule>
    <cfRule type="cellIs" dxfId="303" priority="351" operator="equal">
      <formula>0</formula>
    </cfRule>
    <cfRule type="cellIs" dxfId="302" priority="352" operator="between">
      <formula>5</formula>
      <formula>50</formula>
    </cfRule>
  </conditionalFormatting>
  <conditionalFormatting sqref="I451">
    <cfRule type="cellIs" dxfId="301" priority="346" operator="equal">
      <formula>0</formula>
    </cfRule>
    <cfRule type="cellIs" dxfId="300" priority="348" operator="between">
      <formula>-1</formula>
      <formula>-30</formula>
    </cfRule>
    <cfRule type="cellIs" dxfId="299" priority="347" operator="between">
      <formula>5</formula>
      <formula>50</formula>
    </cfRule>
  </conditionalFormatting>
  <conditionalFormatting sqref="I457">
    <cfRule type="cellIs" dxfId="298" priority="341" operator="equal">
      <formula>0</formula>
    </cfRule>
    <cfRule type="cellIs" dxfId="297" priority="342" operator="between">
      <formula>5</formula>
      <formula>50</formula>
    </cfRule>
    <cfRule type="cellIs" dxfId="296" priority="343" operator="between">
      <formula>-1</formula>
      <formula>-30</formula>
    </cfRule>
  </conditionalFormatting>
  <conditionalFormatting sqref="I559">
    <cfRule type="cellIs" dxfId="295" priority="110" operator="equal">
      <formula>0</formula>
    </cfRule>
    <cfRule type="cellIs" dxfId="294" priority="112" operator="between">
      <formula>-1</formula>
      <formula>-30</formula>
    </cfRule>
    <cfRule type="cellIs" dxfId="293" priority="111" operator="between">
      <formula>5</formula>
      <formula>50</formula>
    </cfRule>
  </conditionalFormatting>
  <conditionalFormatting sqref="I565">
    <cfRule type="cellIs" dxfId="292" priority="108" operator="between">
      <formula>5</formula>
      <formula>50</formula>
    </cfRule>
    <cfRule type="cellIs" dxfId="291" priority="109" operator="between">
      <formula>-1</formula>
      <formula>-30</formula>
    </cfRule>
    <cfRule type="cellIs" dxfId="290" priority="107" operator="equal">
      <formula>0</formula>
    </cfRule>
  </conditionalFormatting>
  <conditionalFormatting sqref="I571">
    <cfRule type="cellIs" dxfId="289" priority="97" operator="equal">
      <formula>0</formula>
    </cfRule>
    <cfRule type="cellIs" dxfId="288" priority="98" operator="between">
      <formula>5</formula>
      <formula>50</formula>
    </cfRule>
    <cfRule type="cellIs" dxfId="287" priority="99" operator="between">
      <formula>-1</formula>
      <formula>-30</formula>
    </cfRule>
  </conditionalFormatting>
  <conditionalFormatting sqref="I577">
    <cfRule type="cellIs" dxfId="286" priority="93" operator="between">
      <formula>5</formula>
      <formula>50</formula>
    </cfRule>
    <cfRule type="cellIs" dxfId="285" priority="92" operator="equal">
      <formula>0</formula>
    </cfRule>
    <cfRule type="cellIs" dxfId="284" priority="94" operator="between">
      <formula>-1</formula>
      <formula>-30</formula>
    </cfRule>
  </conditionalFormatting>
  <conditionalFormatting sqref="I583">
    <cfRule type="cellIs" dxfId="283" priority="89" operator="between">
      <formula>-1</formula>
      <formula>-30</formula>
    </cfRule>
    <cfRule type="cellIs" dxfId="282" priority="88" operator="between">
      <formula>5</formula>
      <formula>50</formula>
    </cfRule>
    <cfRule type="cellIs" dxfId="281" priority="87" operator="equal">
      <formula>0</formula>
    </cfRule>
  </conditionalFormatting>
  <conditionalFormatting sqref="I589">
    <cfRule type="cellIs" dxfId="280" priority="84" operator="between">
      <formula>-1</formula>
      <formula>-30</formula>
    </cfRule>
    <cfRule type="cellIs" dxfId="279" priority="83" operator="between">
      <formula>5</formula>
      <formula>50</formula>
    </cfRule>
    <cfRule type="cellIs" dxfId="278" priority="82" operator="equal">
      <formula>0</formula>
    </cfRule>
  </conditionalFormatting>
  <conditionalFormatting sqref="I595">
    <cfRule type="cellIs" dxfId="277" priority="79" operator="between">
      <formula>-1</formula>
      <formula>-30</formula>
    </cfRule>
    <cfRule type="cellIs" dxfId="276" priority="78" operator="between">
      <formula>5</formula>
      <formula>50</formula>
    </cfRule>
    <cfRule type="cellIs" dxfId="275" priority="77" operator="equal">
      <formula>0</formula>
    </cfRule>
  </conditionalFormatting>
  <conditionalFormatting sqref="I601">
    <cfRule type="cellIs" dxfId="274" priority="52" operator="equal">
      <formula>0</formula>
    </cfRule>
    <cfRule type="cellIs" dxfId="273" priority="53" operator="between">
      <formula>5</formula>
      <formula>50</formula>
    </cfRule>
    <cfRule type="cellIs" dxfId="272" priority="54" operator="between">
      <formula>-1</formula>
      <formula>-30</formula>
    </cfRule>
  </conditionalFormatting>
  <conditionalFormatting sqref="I753">
    <cfRule type="cellIs" dxfId="271" priority="22" operator="equal">
      <formula>0</formula>
    </cfRule>
    <cfRule type="cellIs" dxfId="270" priority="24" operator="between">
      <formula>-1</formula>
      <formula>-30</formula>
    </cfRule>
    <cfRule type="cellIs" dxfId="269" priority="23" operator="between">
      <formula>5</formula>
      <formula>50</formula>
    </cfRule>
  </conditionalFormatting>
  <conditionalFormatting sqref="I810">
    <cfRule type="cellIs" dxfId="268" priority="3" operator="lessThanOrEqual">
      <formula>0</formula>
    </cfRule>
  </conditionalFormatting>
  <conditionalFormatting sqref="I815 K815 O815 I817 K817 O817 I819 K819 O819">
    <cfRule type="cellIs" dxfId="267" priority="4" operator="equal">
      <formula>$I$803</formula>
    </cfRule>
  </conditionalFormatting>
  <conditionalFormatting sqref="J79">
    <cfRule type="cellIs" dxfId="266" priority="1095" operator="lessThanOrEqual">
      <formula>0</formula>
    </cfRule>
    <cfRule type="cellIs" dxfId="265" priority="1094" operator="greaterThan">
      <formula>0</formula>
    </cfRule>
  </conditionalFormatting>
  <conditionalFormatting sqref="K141:K146">
    <cfRule type="cellIs" dxfId="264" priority="576" operator="greaterThan">
      <formula>0</formula>
    </cfRule>
    <cfRule type="cellIs" dxfId="263" priority="577" operator="equal">
      <formula>0</formula>
    </cfRule>
    <cfRule type="cellIs" dxfId="262" priority="578" operator="equal">
      <formula>0</formula>
    </cfRule>
    <cfRule type="cellIs" dxfId="261" priority="575" operator="greaterThan">
      <formula>0</formula>
    </cfRule>
    <cfRule type="cellIs" dxfId="260" priority="579" operator="greaterThan">
      <formula>0</formula>
    </cfRule>
  </conditionalFormatting>
  <conditionalFormatting sqref="K162:K164">
    <cfRule type="cellIs" dxfId="259" priority="759" operator="greaterThan">
      <formula>0</formula>
    </cfRule>
    <cfRule type="cellIs" dxfId="258" priority="760" operator="greaterThan">
      <formula>0</formula>
    </cfRule>
    <cfRule type="cellIs" dxfId="257" priority="761" operator="equal">
      <formula>0</formula>
    </cfRule>
    <cfRule type="cellIs" dxfId="256" priority="762" operator="equal">
      <formula>0</formula>
    </cfRule>
    <cfRule type="cellIs" dxfId="255" priority="763" operator="greaterThan">
      <formula>0</formula>
    </cfRule>
  </conditionalFormatting>
  <conditionalFormatting sqref="K177:K179">
    <cfRule type="cellIs" dxfId="254" priority="520" operator="greaterThan">
      <formula>0</formula>
    </cfRule>
    <cfRule type="cellIs" dxfId="253" priority="521" operator="greaterThan">
      <formula>0</formula>
    </cfRule>
    <cfRule type="cellIs" dxfId="252" priority="522" operator="equal">
      <formula>0</formula>
    </cfRule>
    <cfRule type="cellIs" dxfId="251" priority="524" operator="greaterThan">
      <formula>0</formula>
    </cfRule>
    <cfRule type="cellIs" dxfId="250" priority="523" operator="equal">
      <formula>0</formula>
    </cfRule>
  </conditionalFormatting>
  <conditionalFormatting sqref="K217">
    <cfRule type="cellIs" dxfId="249" priority="1952" operator="equal">
      <formula>0</formula>
    </cfRule>
    <cfRule type="cellIs" dxfId="248" priority="1953" operator="greaterThan">
      <formula>0</formula>
    </cfRule>
    <cfRule type="cellIs" dxfId="247" priority="1951" operator="equal">
      <formula>0</formula>
    </cfRule>
    <cfRule type="cellIs" dxfId="246" priority="1950" operator="greaterThan">
      <formula>0</formula>
    </cfRule>
    <cfRule type="cellIs" dxfId="245" priority="1949" operator="greaterThan">
      <formula>0</formula>
    </cfRule>
  </conditionalFormatting>
  <conditionalFormatting sqref="K225">
    <cfRule type="cellIs" dxfId="244" priority="1936" operator="equal">
      <formula>0</formula>
    </cfRule>
    <cfRule type="cellIs" dxfId="243" priority="1934" operator="greaterThan">
      <formula>0</formula>
    </cfRule>
    <cfRule type="cellIs" dxfId="242" priority="1935" operator="greaterThan">
      <formula>0</formula>
    </cfRule>
    <cfRule type="cellIs" dxfId="241" priority="1938" operator="greaterThan">
      <formula>0</formula>
    </cfRule>
    <cfRule type="cellIs" dxfId="240" priority="1937" operator="equal">
      <formula>0</formula>
    </cfRule>
  </conditionalFormatting>
  <conditionalFormatting sqref="K281">
    <cfRule type="cellIs" dxfId="239" priority="553" operator="equal">
      <formula>0</formula>
    </cfRule>
    <cfRule type="cellIs" dxfId="238" priority="554" operator="greaterThan">
      <formula>0</formula>
    </cfRule>
    <cfRule type="cellIs" dxfId="237" priority="552" operator="equal">
      <formula>0</formula>
    </cfRule>
    <cfRule type="cellIs" dxfId="236" priority="550" operator="greaterThan">
      <formula>0</formula>
    </cfRule>
    <cfRule type="cellIs" dxfId="235" priority="551" operator="greaterThan">
      <formula>0</formula>
    </cfRule>
  </conditionalFormatting>
  <conditionalFormatting sqref="K284">
    <cfRule type="cellIs" dxfId="234" priority="1884" operator="greaterThan">
      <formula>0</formula>
    </cfRule>
    <cfRule type="cellIs" dxfId="233" priority="1885" operator="greaterThan">
      <formula>0</formula>
    </cfRule>
    <cfRule type="cellIs" dxfId="232" priority="1887" operator="equal">
      <formula>0</formula>
    </cfRule>
    <cfRule type="cellIs" dxfId="231" priority="1888" operator="greaterThan">
      <formula>0</formula>
    </cfRule>
    <cfRule type="cellIs" dxfId="230" priority="1886" operator="equal">
      <formula>0</formula>
    </cfRule>
  </conditionalFormatting>
  <conditionalFormatting sqref="K288:K290">
    <cfRule type="cellIs" dxfId="229" priority="382" operator="equal">
      <formula>0</formula>
    </cfRule>
    <cfRule type="cellIs" dxfId="228" priority="383" operator="greaterThan">
      <formula>0</formula>
    </cfRule>
    <cfRule type="cellIs" dxfId="227" priority="381" operator="equal">
      <formula>0</formula>
    </cfRule>
    <cfRule type="cellIs" dxfId="226" priority="380" operator="greaterThan">
      <formula>0</formula>
    </cfRule>
    <cfRule type="cellIs" dxfId="225" priority="379" operator="greaterThan">
      <formula>0</formula>
    </cfRule>
  </conditionalFormatting>
  <conditionalFormatting sqref="K299 K302">
    <cfRule type="cellIs" dxfId="224" priority="1869" operator="greaterThan">
      <formula>0</formula>
    </cfRule>
    <cfRule type="cellIs" dxfId="223" priority="1870" operator="greaterThan">
      <formula>0</formula>
    </cfRule>
    <cfRule type="cellIs" dxfId="222" priority="1871" operator="equal">
      <formula>0</formula>
    </cfRule>
    <cfRule type="cellIs" dxfId="221" priority="1872" operator="equal">
      <formula>0</formula>
    </cfRule>
    <cfRule type="cellIs" dxfId="220" priority="1873" operator="greaterThan">
      <formula>0</formula>
    </cfRule>
  </conditionalFormatting>
  <conditionalFormatting sqref="K305:K312">
    <cfRule type="cellIs" dxfId="219" priority="549" operator="greaterThan">
      <formula>0</formula>
    </cfRule>
    <cfRule type="cellIs" dxfId="218" priority="546" operator="greaterThan">
      <formula>0</formula>
    </cfRule>
    <cfRule type="cellIs" dxfId="217" priority="545" operator="greaterThan">
      <formula>0</formula>
    </cfRule>
    <cfRule type="cellIs" dxfId="216" priority="547" operator="equal">
      <formula>0</formula>
    </cfRule>
    <cfRule type="cellIs" dxfId="215" priority="548" operator="equal">
      <formula>0</formula>
    </cfRule>
  </conditionalFormatting>
  <conditionalFormatting sqref="K358:K359">
    <cfRule type="cellIs" dxfId="214" priority="1252" operator="greaterThan">
      <formula>0</formula>
    </cfRule>
    <cfRule type="cellIs" dxfId="213" priority="1253" operator="greaterThan">
      <formula>0</formula>
    </cfRule>
    <cfRule type="cellIs" dxfId="212" priority="1254" operator="equal">
      <formula>0</formula>
    </cfRule>
    <cfRule type="cellIs" dxfId="211" priority="1255" operator="equal">
      <formula>0</formula>
    </cfRule>
    <cfRule type="cellIs" dxfId="210" priority="1256" operator="greaterThan">
      <formula>0</formula>
    </cfRule>
  </conditionalFormatting>
  <conditionalFormatting sqref="K368:K377">
    <cfRule type="cellIs" dxfId="209" priority="1081" operator="greaterThan">
      <formula>0</formula>
    </cfRule>
    <cfRule type="cellIs" dxfId="208" priority="1085" operator="greaterThan">
      <formula>0</formula>
    </cfRule>
    <cfRule type="cellIs" dxfId="207" priority="1084" operator="equal">
      <formula>0</formula>
    </cfRule>
    <cfRule type="cellIs" dxfId="206" priority="1083" operator="equal">
      <formula>0</formula>
    </cfRule>
    <cfRule type="cellIs" dxfId="205" priority="1082" operator="greaterThan">
      <formula>0</formula>
    </cfRule>
  </conditionalFormatting>
  <conditionalFormatting sqref="K379:K380">
    <cfRule type="cellIs" dxfId="204" priority="402" operator="greaterThan">
      <formula>0</formula>
    </cfRule>
    <cfRule type="cellIs" dxfId="203" priority="405" operator="greaterThan">
      <formula>0</formula>
    </cfRule>
    <cfRule type="cellIs" dxfId="202" priority="404" operator="equal">
      <formula>0</formula>
    </cfRule>
    <cfRule type="cellIs" dxfId="201" priority="401" operator="greaterThan">
      <formula>0</formula>
    </cfRule>
    <cfRule type="cellIs" dxfId="200" priority="403" operator="equal">
      <formula>0</formula>
    </cfRule>
  </conditionalFormatting>
  <conditionalFormatting sqref="K387:K388">
    <cfRule type="cellIs" dxfId="199" priority="1192" operator="greaterThan">
      <formula>0</formula>
    </cfRule>
    <cfRule type="cellIs" dxfId="198" priority="1196" operator="greaterThan">
      <formula>0</formula>
    </cfRule>
    <cfRule type="cellIs" dxfId="197" priority="1193" operator="greaterThan">
      <formula>0</formula>
    </cfRule>
    <cfRule type="cellIs" dxfId="196" priority="1195" operator="equal">
      <formula>0</formula>
    </cfRule>
    <cfRule type="cellIs" dxfId="195" priority="1194" operator="equal">
      <formula>0</formula>
    </cfRule>
  </conditionalFormatting>
  <conditionalFormatting sqref="K391">
    <cfRule type="cellIs" dxfId="194" priority="1188" operator="greaterThan">
      <formula>0</formula>
    </cfRule>
    <cfRule type="cellIs" dxfId="193" priority="1187" operator="greaterThan">
      <formula>0</formula>
    </cfRule>
    <cfRule type="cellIs" dxfId="192" priority="1189" operator="equal">
      <formula>0</formula>
    </cfRule>
    <cfRule type="cellIs" dxfId="191" priority="1190" operator="equal">
      <formula>0</formula>
    </cfRule>
    <cfRule type="cellIs" dxfId="190" priority="1191" operator="greaterThan">
      <formula>0</formula>
    </cfRule>
  </conditionalFormatting>
  <conditionalFormatting sqref="K394">
    <cfRule type="cellIs" dxfId="189" priority="1338" operator="greaterThan">
      <formula>0</formula>
    </cfRule>
    <cfRule type="cellIs" dxfId="188" priority="1339" operator="equal">
      <formula>0</formula>
    </cfRule>
    <cfRule type="cellIs" dxfId="187" priority="1340" operator="equal">
      <formula>0</formula>
    </cfRule>
    <cfRule type="cellIs" dxfId="186" priority="1341" operator="greaterThan">
      <formula>0</formula>
    </cfRule>
    <cfRule type="cellIs" dxfId="185" priority="1337" operator="greaterThan">
      <formula>0</formula>
    </cfRule>
  </conditionalFormatting>
  <conditionalFormatting sqref="K460:K462">
    <cfRule type="cellIs" dxfId="184" priority="204" operator="greaterThan">
      <formula>0</formula>
    </cfRule>
    <cfRule type="cellIs" dxfId="183" priority="203" operator="equal">
      <formula>0</formula>
    </cfRule>
    <cfRule type="cellIs" dxfId="182" priority="202" operator="equal">
      <formula>0</formula>
    </cfRule>
    <cfRule type="cellIs" dxfId="181" priority="201" operator="greaterThan">
      <formula>0</formula>
    </cfRule>
    <cfRule type="cellIs" dxfId="180" priority="200" operator="greaterThan">
      <formula>0</formula>
    </cfRule>
  </conditionalFormatting>
  <conditionalFormatting sqref="K465">
    <cfRule type="cellIs" dxfId="179" priority="314" operator="greaterThan">
      <formula>0</formula>
    </cfRule>
    <cfRule type="cellIs" dxfId="178" priority="313" operator="equal">
      <formula>0</formula>
    </cfRule>
    <cfRule type="cellIs" dxfId="177" priority="312" operator="equal">
      <formula>0</formula>
    </cfRule>
    <cfRule type="cellIs" dxfId="176" priority="311" operator="greaterThan">
      <formula>0</formula>
    </cfRule>
    <cfRule type="cellIs" dxfId="175" priority="310" operator="greaterThan">
      <formula>0</formula>
    </cfRule>
  </conditionalFormatting>
  <conditionalFormatting sqref="K488:K489 K492:K493">
    <cfRule type="cellIs" dxfId="174" priority="534" operator="greaterThan">
      <formula>0</formula>
    </cfRule>
    <cfRule type="cellIs" dxfId="173" priority="530" operator="greaterThan">
      <formula>0</formula>
    </cfRule>
    <cfRule type="cellIs" dxfId="172" priority="531" operator="greaterThan">
      <formula>0</formula>
    </cfRule>
    <cfRule type="cellIs" dxfId="171" priority="532" operator="equal">
      <formula>0</formula>
    </cfRule>
    <cfRule type="cellIs" dxfId="170" priority="533" operator="equal">
      <formula>0</formula>
    </cfRule>
  </conditionalFormatting>
  <conditionalFormatting sqref="K496:K497">
    <cfRule type="cellIs" dxfId="169" priority="669" operator="greaterThan">
      <formula>0</formula>
    </cfRule>
    <cfRule type="cellIs" dxfId="168" priority="668" operator="equal">
      <formula>0</formula>
    </cfRule>
    <cfRule type="cellIs" dxfId="167" priority="667" operator="equal">
      <formula>0</formula>
    </cfRule>
    <cfRule type="cellIs" dxfId="166" priority="666" operator="greaterThan">
      <formula>0</formula>
    </cfRule>
    <cfRule type="cellIs" dxfId="165" priority="665" operator="greaterThan">
      <formula>0</formula>
    </cfRule>
  </conditionalFormatting>
  <conditionalFormatting sqref="K510">
    <cfRule type="cellIs" dxfId="164" priority="580" operator="greaterThan">
      <formula>0</formula>
    </cfRule>
    <cfRule type="cellIs" dxfId="163" priority="581" operator="greaterThan">
      <formula>0</formula>
    </cfRule>
    <cfRule type="cellIs" dxfId="162" priority="582" operator="equal">
      <formula>0</formula>
    </cfRule>
    <cfRule type="cellIs" dxfId="161" priority="583" operator="equal">
      <formula>0</formula>
    </cfRule>
    <cfRule type="cellIs" dxfId="160" priority="584" operator="greaterThan">
      <formula>0</formula>
    </cfRule>
  </conditionalFormatting>
  <conditionalFormatting sqref="K513">
    <cfRule type="cellIs" dxfId="159" priority="1139" operator="equal">
      <formula>0</formula>
    </cfRule>
    <cfRule type="cellIs" dxfId="158" priority="1137" operator="greaterThan">
      <formula>0</formula>
    </cfRule>
    <cfRule type="cellIs" dxfId="157" priority="1138" operator="greaterThan">
      <formula>0</formula>
    </cfRule>
    <cfRule type="cellIs" dxfId="156" priority="1141" operator="greaterThan">
      <formula>0</formula>
    </cfRule>
    <cfRule type="cellIs" dxfId="155" priority="1140" operator="equal">
      <formula>0</formula>
    </cfRule>
  </conditionalFormatting>
  <conditionalFormatting sqref="K516">
    <cfRule type="cellIs" dxfId="154" priority="526" operator="greaterThan">
      <formula>0</formula>
    </cfRule>
    <cfRule type="cellIs" dxfId="153" priority="528" operator="equal">
      <formula>0</formula>
    </cfRule>
    <cfRule type="cellIs" dxfId="152" priority="529" operator="greaterThan">
      <formula>0</formula>
    </cfRule>
    <cfRule type="cellIs" dxfId="151" priority="525" operator="greaterThan">
      <formula>0</formula>
    </cfRule>
    <cfRule type="cellIs" dxfId="150" priority="527" operator="equal">
      <formula>0</formula>
    </cfRule>
  </conditionalFormatting>
  <conditionalFormatting sqref="K549">
    <cfRule type="cellIs" dxfId="149" priority="586" operator="greaterThan">
      <formula>0</formula>
    </cfRule>
    <cfRule type="cellIs" dxfId="148" priority="589" operator="greaterThan">
      <formula>0</formula>
    </cfRule>
    <cfRule type="cellIs" dxfId="147" priority="588" operator="equal">
      <formula>0</formula>
    </cfRule>
    <cfRule type="cellIs" dxfId="146" priority="585" operator="greaterThan">
      <formula>0</formula>
    </cfRule>
    <cfRule type="cellIs" dxfId="145" priority="587" operator="equal">
      <formula>0</formula>
    </cfRule>
  </conditionalFormatting>
  <conditionalFormatting sqref="K556:K559 K562:K565 K568:K571 K574:K577 K580:K583 K586:K589 K592:K595">
    <cfRule type="cellIs" dxfId="144" priority="123" operator="greaterThan">
      <formula>0</formula>
    </cfRule>
    <cfRule type="cellIs" dxfId="143" priority="124" operator="greaterThan">
      <formula>0</formula>
    </cfRule>
    <cfRule type="cellIs" dxfId="142" priority="125" operator="equal">
      <formula>0</formula>
    </cfRule>
    <cfRule type="cellIs" dxfId="141" priority="126" operator="equal">
      <formula>0</formula>
    </cfRule>
    <cfRule type="cellIs" dxfId="140" priority="127" operator="greaterThan">
      <formula>0</formula>
    </cfRule>
  </conditionalFormatting>
  <conditionalFormatting sqref="K598:K601">
    <cfRule type="cellIs" dxfId="139" priority="67" operator="greaterThan">
      <formula>0</formula>
    </cfRule>
    <cfRule type="cellIs" dxfId="138" priority="68" operator="greaterThan">
      <formula>0</formula>
    </cfRule>
    <cfRule type="cellIs" dxfId="137" priority="69" operator="equal">
      <formula>0</formula>
    </cfRule>
    <cfRule type="cellIs" dxfId="136" priority="70" operator="equal">
      <formula>0</formula>
    </cfRule>
    <cfRule type="cellIs" dxfId="135" priority="71" operator="greaterThan">
      <formula>0</formula>
    </cfRule>
  </conditionalFormatting>
  <conditionalFormatting sqref="K604:K606">
    <cfRule type="cellIs" dxfId="134" priority="66" operator="greaterThan">
      <formula>0</formula>
    </cfRule>
    <cfRule type="cellIs" dxfId="133" priority="63" operator="greaterThan">
      <formula>0</formula>
    </cfRule>
    <cfRule type="cellIs" dxfId="132" priority="64" operator="equal">
      <formula>0</formula>
    </cfRule>
    <cfRule type="cellIs" dxfId="131" priority="65" operator="equal">
      <formula>0</formula>
    </cfRule>
    <cfRule type="cellIs" dxfId="130" priority="62" operator="greaterThan">
      <formula>0</formula>
    </cfRule>
  </conditionalFormatting>
  <conditionalFormatting sqref="K609">
    <cfRule type="cellIs" dxfId="129" priority="72" operator="greaterThan">
      <formula>0</formula>
    </cfRule>
    <cfRule type="cellIs" dxfId="128" priority="76" operator="greaterThan">
      <formula>0</formula>
    </cfRule>
    <cfRule type="cellIs" dxfId="127" priority="73" operator="greaterThan">
      <formula>0</formula>
    </cfRule>
    <cfRule type="cellIs" dxfId="126" priority="75" operator="equal">
      <formula>0</formula>
    </cfRule>
    <cfRule type="cellIs" dxfId="125" priority="74" operator="equal">
      <formula>0</formula>
    </cfRule>
  </conditionalFormatting>
  <conditionalFormatting sqref="K612:K622">
    <cfRule type="cellIs" dxfId="124" priority="119" operator="equal">
      <formula>0</formula>
    </cfRule>
    <cfRule type="cellIs" dxfId="123" priority="121" operator="greaterThan">
      <formula>0</formula>
    </cfRule>
    <cfRule type="cellIs" dxfId="122" priority="120" operator="equal">
      <formula>0</formula>
    </cfRule>
    <cfRule type="cellIs" dxfId="121" priority="118" operator="greaterThan">
      <formula>0</formula>
    </cfRule>
    <cfRule type="cellIs" dxfId="120" priority="117" operator="greaterThan">
      <formula>0</formula>
    </cfRule>
  </conditionalFormatting>
  <conditionalFormatting sqref="K644">
    <cfRule type="cellIs" dxfId="119" priority="1658" operator="greaterThan">
      <formula>0</formula>
    </cfRule>
    <cfRule type="cellIs" dxfId="118" priority="1654" operator="greaterThan">
      <formula>0</formula>
    </cfRule>
    <cfRule type="cellIs" dxfId="117" priority="1655" operator="greaterThan">
      <formula>0</formula>
    </cfRule>
    <cfRule type="cellIs" dxfId="116" priority="1656" operator="equal">
      <formula>0</formula>
    </cfRule>
    <cfRule type="cellIs" dxfId="115" priority="1657" operator="equal">
      <formula>0</formula>
    </cfRule>
  </conditionalFormatting>
  <conditionalFormatting sqref="K655:K656">
    <cfRule type="cellIs" dxfId="114" priority="21" operator="greaterThan">
      <formula>0</formula>
    </cfRule>
    <cfRule type="cellIs" dxfId="113" priority="20" operator="equal">
      <formula>0</formula>
    </cfRule>
    <cfRule type="cellIs" dxfId="112" priority="19" operator="equal">
      <formula>0</formula>
    </cfRule>
    <cfRule type="cellIs" dxfId="111" priority="18" operator="greaterThan">
      <formula>0</formula>
    </cfRule>
    <cfRule type="cellIs" dxfId="110" priority="17" operator="greaterThan">
      <formula>0</formula>
    </cfRule>
  </conditionalFormatting>
  <conditionalFormatting sqref="K667 K669">
    <cfRule type="cellIs" dxfId="109" priority="304" operator="greaterThan">
      <formula>0</formula>
    </cfRule>
    <cfRule type="cellIs" dxfId="108" priority="303" operator="equal">
      <formula>0</formula>
    </cfRule>
    <cfRule type="cellIs" dxfId="107" priority="302" operator="equal">
      <formula>0</formula>
    </cfRule>
    <cfRule type="cellIs" dxfId="106" priority="301" operator="greaterThan">
      <formula>0</formula>
    </cfRule>
    <cfRule type="cellIs" dxfId="105" priority="300" operator="greaterThan">
      <formula>0</formula>
    </cfRule>
  </conditionalFormatting>
  <conditionalFormatting sqref="K672:K673">
    <cfRule type="cellIs" dxfId="104" priority="305" operator="greaterThan">
      <formula>0</formula>
    </cfRule>
    <cfRule type="cellIs" dxfId="103" priority="309" operator="greaterThan">
      <formula>0</formula>
    </cfRule>
    <cfRule type="cellIs" dxfId="102" priority="308" operator="equal">
      <formula>0</formula>
    </cfRule>
    <cfRule type="cellIs" dxfId="101" priority="307" operator="equal">
      <formula>0</formula>
    </cfRule>
    <cfRule type="cellIs" dxfId="100" priority="306" operator="greaterThan">
      <formula>0</formula>
    </cfRule>
  </conditionalFormatting>
  <conditionalFormatting sqref="K691 K695 K699 K703">
    <cfRule type="cellIs" dxfId="99" priority="1638" operator="greaterThan">
      <formula>0</formula>
    </cfRule>
    <cfRule type="cellIs" dxfId="98" priority="1637" operator="equal">
      <formula>0</formula>
    </cfRule>
    <cfRule type="cellIs" dxfId="97" priority="1636" operator="equal">
      <formula>0</formula>
    </cfRule>
    <cfRule type="cellIs" dxfId="96" priority="1634" operator="greaterThan">
      <formula>0</formula>
    </cfRule>
    <cfRule type="cellIs" dxfId="95" priority="1635" operator="greaterThan">
      <formula>0</formula>
    </cfRule>
  </conditionalFormatting>
  <conditionalFormatting sqref="K732">
    <cfRule type="cellIs" dxfId="94" priority="278" operator="greaterThan">
      <formula>0</formula>
    </cfRule>
    <cfRule type="cellIs" dxfId="93" priority="274" operator="greaterThan">
      <formula>0</formula>
    </cfRule>
    <cfRule type="cellIs" dxfId="92" priority="276" operator="equal">
      <formula>0</formula>
    </cfRule>
    <cfRule type="cellIs" dxfId="91" priority="277" operator="equal">
      <formula>0</formula>
    </cfRule>
    <cfRule type="cellIs" dxfId="90" priority="275" operator="greaterThan">
      <formula>0</formula>
    </cfRule>
  </conditionalFormatting>
  <conditionalFormatting sqref="K735">
    <cfRule type="cellIs" dxfId="89" priority="271" operator="equal">
      <formula>0</formula>
    </cfRule>
    <cfRule type="cellIs" dxfId="88" priority="270" operator="greaterThan">
      <formula>0</formula>
    </cfRule>
    <cfRule type="cellIs" dxfId="87" priority="269" operator="greaterThan">
      <formula>0</formula>
    </cfRule>
    <cfRule type="cellIs" dxfId="86" priority="273" operator="greaterThan">
      <formula>0</formula>
    </cfRule>
    <cfRule type="cellIs" dxfId="85" priority="272" operator="equal">
      <formula>0</formula>
    </cfRule>
  </conditionalFormatting>
  <conditionalFormatting sqref="K738">
    <cfRule type="cellIs" dxfId="84" priority="267" operator="equal">
      <formula>0</formula>
    </cfRule>
    <cfRule type="cellIs" dxfId="83" priority="266" operator="equal">
      <formula>0</formula>
    </cfRule>
    <cfRule type="cellIs" dxfId="82" priority="264" operator="greaterThan">
      <formula>0</formula>
    </cfRule>
    <cfRule type="cellIs" dxfId="81" priority="265" operator="greaterThan">
      <formula>0</formula>
    </cfRule>
    <cfRule type="cellIs" dxfId="80" priority="268" operator="greaterThan">
      <formula>0</formula>
    </cfRule>
  </conditionalFormatting>
  <conditionalFormatting sqref="K741">
    <cfRule type="cellIs" dxfId="79" priority="263" operator="greaterThan">
      <formula>0</formula>
    </cfRule>
    <cfRule type="cellIs" dxfId="78" priority="262" operator="equal">
      <formula>0</formula>
    </cfRule>
    <cfRule type="cellIs" dxfId="77" priority="261" operator="equal">
      <formula>0</formula>
    </cfRule>
    <cfRule type="cellIs" dxfId="76" priority="260" operator="greaterThan">
      <formula>0</formula>
    </cfRule>
    <cfRule type="cellIs" dxfId="75" priority="259" operator="greaterThan">
      <formula>0</formula>
    </cfRule>
  </conditionalFormatting>
  <conditionalFormatting sqref="K744">
    <cfRule type="cellIs" dxfId="74" priority="48" operator="greaterThan">
      <formula>0</formula>
    </cfRule>
    <cfRule type="cellIs" dxfId="73" priority="51" operator="greaterThan">
      <formula>0</formula>
    </cfRule>
    <cfRule type="cellIs" dxfId="72" priority="50" operator="equal">
      <formula>0</formula>
    </cfRule>
    <cfRule type="cellIs" dxfId="71" priority="49" operator="equal">
      <formula>0</formula>
    </cfRule>
    <cfRule type="cellIs" dxfId="70" priority="47" operator="greaterThan">
      <formula>0</formula>
    </cfRule>
  </conditionalFormatting>
  <conditionalFormatting sqref="K747">
    <cfRule type="cellIs" dxfId="69" priority="45" operator="equal">
      <formula>0</formula>
    </cfRule>
    <cfRule type="cellIs" dxfId="68" priority="44" operator="equal">
      <formula>0</formula>
    </cfRule>
    <cfRule type="cellIs" dxfId="67" priority="43" operator="greaterThan">
      <formula>0</formula>
    </cfRule>
    <cfRule type="cellIs" dxfId="66" priority="46" operator="greaterThan">
      <formula>0</formula>
    </cfRule>
    <cfRule type="cellIs" dxfId="65" priority="42" operator="greaterThan">
      <formula>0</formula>
    </cfRule>
  </conditionalFormatting>
  <conditionalFormatting sqref="K750">
    <cfRule type="cellIs" dxfId="64" priority="38" operator="greaterThan">
      <formula>0</formula>
    </cfRule>
    <cfRule type="cellIs" dxfId="63" priority="37" operator="greaterThan">
      <formula>0</formula>
    </cfRule>
    <cfRule type="cellIs" dxfId="62" priority="39" operator="equal">
      <formula>0</formula>
    </cfRule>
    <cfRule type="cellIs" dxfId="61" priority="40" operator="equal">
      <formula>0</formula>
    </cfRule>
    <cfRule type="cellIs" dxfId="60" priority="41" operator="greaterThan">
      <formula>0</formula>
    </cfRule>
  </conditionalFormatting>
  <conditionalFormatting sqref="K753">
    <cfRule type="cellIs" dxfId="59" priority="32" operator="greaterThan">
      <formula>0</formula>
    </cfRule>
    <cfRule type="cellIs" dxfId="58" priority="34" operator="equal">
      <formula>0</formula>
    </cfRule>
    <cfRule type="cellIs" dxfId="57" priority="35" operator="equal">
      <formula>0</formula>
    </cfRule>
    <cfRule type="cellIs" dxfId="56" priority="36" operator="greaterThan">
      <formula>0</formula>
    </cfRule>
    <cfRule type="cellIs" dxfId="55" priority="33" operator="greaterThan">
      <formula>0</formula>
    </cfRule>
  </conditionalFormatting>
  <conditionalFormatting sqref="K756">
    <cfRule type="cellIs" dxfId="54" priority="30" operator="equal">
      <formula>0</formula>
    </cfRule>
    <cfRule type="cellIs" dxfId="53" priority="27" operator="greaterThan">
      <formula>0</formula>
    </cfRule>
    <cfRule type="cellIs" dxfId="52" priority="28" operator="greaterThan">
      <formula>0</formula>
    </cfRule>
    <cfRule type="cellIs" dxfId="51" priority="29" operator="equal">
      <formula>0</formula>
    </cfRule>
    <cfRule type="cellIs" dxfId="50" priority="31" operator="greaterThan">
      <formula>0</formula>
    </cfRule>
  </conditionalFormatting>
  <conditionalFormatting sqref="K763 O782:O784 O787:O790 O796:O799 O802:O805 O807:O808">
    <cfRule type="cellIs" dxfId="49" priority="191" operator="lessThanOrEqual">
      <formula>0</formula>
    </cfRule>
  </conditionalFormatting>
  <conditionalFormatting sqref="K767:K770 K772:K781 K783:K787 K789:K796 K798:K802 K804:K807">
    <cfRule type="cellIs" dxfId="48" priority="136" operator="equal">
      <formula>$I$803</formula>
    </cfRule>
  </conditionalFormatting>
  <conditionalFormatting sqref="K771">
    <cfRule type="cellIs" dxfId="47" priority="10" operator="lessThanOrEqual">
      <formula>0</formula>
    </cfRule>
  </conditionalFormatting>
  <conditionalFormatting sqref="K782">
    <cfRule type="cellIs" dxfId="46" priority="9" operator="lessThanOrEqual">
      <formula>0</formula>
    </cfRule>
  </conditionalFormatting>
  <conditionalFormatting sqref="K788">
    <cfRule type="cellIs" dxfId="45" priority="8" operator="lessThanOrEqual">
      <formula>0</formula>
    </cfRule>
  </conditionalFormatting>
  <conditionalFormatting sqref="K797">
    <cfRule type="cellIs" dxfId="44" priority="7" operator="lessThanOrEqual">
      <formula>0</formula>
    </cfRule>
  </conditionalFormatting>
  <conditionalFormatting sqref="K803">
    <cfRule type="cellIs" dxfId="43" priority="6" operator="lessThanOrEqual">
      <formula>0</formula>
    </cfRule>
  </conditionalFormatting>
  <conditionalFormatting sqref="K808">
    <cfRule type="cellIs" dxfId="42" priority="5" operator="lessThanOrEqual">
      <formula>0</formula>
    </cfRule>
  </conditionalFormatting>
  <conditionalFormatting sqref="K810">
    <cfRule type="cellIs" dxfId="41" priority="1" operator="lessThanOrEqual">
      <formula>0</formula>
    </cfRule>
  </conditionalFormatting>
  <conditionalFormatting sqref="K819">
    <cfRule type="cellIs" dxfId="40" priority="132" operator="equal">
      <formula>$I$803</formula>
    </cfRule>
  </conditionalFormatting>
  <conditionalFormatting sqref="K402:L402 K412:K415 K418:K421 K424:K427 K430:K433 K436:K439 K442:K445 K448:K451 K454:K457 K500:K503">
    <cfRule type="cellIs" dxfId="39" priority="1729" operator="greaterThan">
      <formula>0</formula>
    </cfRule>
    <cfRule type="cellIs" dxfId="38" priority="1730" operator="greaterThan">
      <formula>0</formula>
    </cfRule>
    <cfRule type="cellIs" dxfId="37" priority="1731" operator="equal">
      <formula>0</formula>
    </cfRule>
    <cfRule type="cellIs" dxfId="36" priority="1733" operator="greaterThan">
      <formula>0</formula>
    </cfRule>
    <cfRule type="cellIs" dxfId="35" priority="1732" operator="equal">
      <formula>0</formula>
    </cfRule>
  </conditionalFormatting>
  <conditionalFormatting sqref="O767:O770 O772:O781">
    <cfRule type="cellIs" dxfId="34" priority="206" operator="lessThanOrEqual">
      <formula>0</formula>
    </cfRule>
  </conditionalFormatting>
  <conditionalFormatting sqref="O771">
    <cfRule type="cellIs" dxfId="33" priority="16" operator="lessThanOrEqual">
      <formula>0</formula>
    </cfRule>
  </conditionalFormatting>
  <conditionalFormatting sqref="O785:O786">
    <cfRule type="cellIs" dxfId="32" priority="14" operator="lessThanOrEqual">
      <formula>0</formula>
    </cfRule>
  </conditionalFormatting>
  <conditionalFormatting sqref="O791:O795">
    <cfRule type="cellIs" dxfId="31" priority="13" operator="lessThanOrEqual">
      <formula>0</formula>
    </cfRule>
  </conditionalFormatting>
  <conditionalFormatting sqref="O800:O801">
    <cfRule type="cellIs" dxfId="30" priority="12" operator="lessThanOrEqual">
      <formula>0</formula>
    </cfRule>
  </conditionalFormatting>
  <conditionalFormatting sqref="O806">
    <cfRule type="cellIs" dxfId="29" priority="11" operator="lessThanOrEqual">
      <formula>0</formula>
    </cfRule>
  </conditionalFormatting>
  <conditionalFormatting sqref="O810">
    <cfRule type="cellIs" dxfId="28" priority="2" operator="lessThanOrEqual">
      <formula>0</formula>
    </cfRule>
  </conditionalFormatting>
  <hyperlinks>
    <hyperlink ref="G37" r:id="rId3" xr:uid="{3CEEC7D9-EEEC-46C8-8445-905DBE0ED539}"/>
  </hyperlinks>
  <printOptions horizontalCentered="1"/>
  <pageMargins left="0.25" right="0.25" top="0.75" bottom="0.75" header="0.3" footer="0.3"/>
  <pageSetup paperSize="8" scale="86" fitToHeight="0" orientation="portrait" r:id="rId4"/>
  <headerFooter>
    <oddFooter>&amp;L_x000D_&amp;1#&amp;"Aptos"&amp;10&amp;K000000 Vertrouwelijk&amp;C&amp;P</oddFooter>
  </headerFooter>
  <ignoredErrors>
    <ignoredError sqref="A117 A16 A23:A24 A710 A717 G79 G85 G91 A119:A121 A147 A149 A155:A160 A60:A61 A123:A139 A141:A145 A96:A102 A151:A153 A74:A94" unlockedFormula="1"/>
    <ignoredError sqref="A202 A214 A332 A342 A378:A379 A397 A483 A520 A677:A678 A549 A551:A552 A658" formula="1"/>
  </ignoredErrors>
  <drawing r:id="rId5"/>
  <extLst>
    <ext xmlns:x14="http://schemas.microsoft.com/office/spreadsheetml/2009/9/main" uri="{78C0D931-6437-407d-A8EE-F0AAD7539E65}">
      <x14:conditionalFormattings>
        <x14:conditionalFormatting xmlns:xm="http://schemas.microsoft.com/office/excel/2006/main">
          <x14:cfRule type="iconSet" priority="717" id="{7E18CC4E-AF89-460A-B843-C679E322F987}">
            <x14:iconSet iconSet="3Symbols" custom="1">
              <x14:cfvo type="percent">
                <xm:f>0</xm:f>
              </x14:cfvo>
              <x14:cfvo type="num">
                <xm:f>0</xm:f>
              </x14:cfvo>
              <x14:cfvo type="num" gte="0">
                <xm:f>1</xm:f>
              </x14:cfvo>
              <x14:cfIcon iconSet="3Symbols" iconId="0"/>
              <x14:cfIcon iconSet="3Symbols" iconId="2"/>
              <x14:cfIcon iconSet="3Symbols" iconId="0"/>
            </x14:iconSet>
          </x14:cfRule>
          <xm:sqref>V716</xm:sqref>
        </x14:conditionalFormatting>
        <x14:conditionalFormatting xmlns:xm="http://schemas.microsoft.com/office/excel/2006/main">
          <x14:cfRule type="iconSet" priority="718" id="{0A78752A-1073-4B29-B239-E6574E7FC86A}">
            <x14:iconSet iconSet="3Symbols" custom="1">
              <x14:cfvo type="percent">
                <xm:f>0</xm:f>
              </x14:cfvo>
              <x14:cfvo type="num">
                <xm:f>0</xm:f>
              </x14:cfvo>
              <x14:cfvo type="num" gte="0">
                <xm:f>1</xm:f>
              </x14:cfvo>
              <x14:cfIcon iconSet="3Symbols" iconId="0"/>
              <x14:cfIcon iconSet="3Symbols" iconId="2"/>
              <x14:cfIcon iconSet="3Symbols" iconId="0"/>
            </x14:iconSet>
          </x14:cfRule>
          <xm:sqref>V718</xm:sqref>
        </x14:conditionalFormatting>
        <x14:conditionalFormatting xmlns:xm="http://schemas.microsoft.com/office/excel/2006/main">
          <x14:cfRule type="iconSet" priority="1101" id="{050ABD25-C78F-44A5-A6F7-08F0FB6E44EC}">
            <x14:iconSet iconSet="3Symbols" custom="1">
              <x14:cfvo type="percent">
                <xm:f>0</xm:f>
              </x14:cfvo>
              <x14:cfvo type="num">
                <xm:f>0</xm:f>
              </x14:cfvo>
              <x14:cfvo type="num" gte="0">
                <xm:f>1</xm:f>
              </x14:cfvo>
              <x14:cfIcon iconSet="3Symbols" iconId="0"/>
              <x14:cfIcon iconSet="3Symbols" iconId="2"/>
              <x14:cfIcon iconSet="3Symbols" iconId="0"/>
            </x14:iconSet>
          </x14:cfRule>
          <xm:sqref>V720</xm:sqref>
        </x14:conditionalFormatting>
        <x14:conditionalFormatting xmlns:xm="http://schemas.microsoft.com/office/excel/2006/main">
          <x14:cfRule type="iconSet" priority="4713" id="{283BD399-270A-4386-91A6-CF927C3CCE56}">
            <x14:iconSet iconSet="3Symbols" custom="1">
              <x14:cfvo type="percent">
                <xm:f>0</xm:f>
              </x14:cfvo>
              <x14:cfvo type="num">
                <xm:f>0</xm:f>
              </x14:cfvo>
              <x14:cfvo type="num" gte="0">
                <xm:f>1</xm:f>
              </x14:cfvo>
              <x14:cfIcon iconSet="3Symbols" iconId="0"/>
              <x14:cfIcon iconSet="3Symbols" iconId="2"/>
              <x14:cfIcon iconSet="3Symbols" iconId="0"/>
            </x14:iconSet>
          </x14:cfRule>
          <xm:sqref>V763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B7CA4129-E8F7-4591-8FCE-9D36E6CDCE67}">
          <x14:formula1>
            <xm:f>Tabellen!$B$29:$B$31</xm:f>
          </x14:formula1>
          <xm:sqref>G18:G19</xm:sqref>
        </x14:dataValidation>
        <x14:dataValidation type="list" allowBlank="1" showInputMessage="1" showErrorMessage="1" xr:uid="{1ED63A59-4E85-42D5-899E-587F8335F820}">
          <x14:formula1>
            <xm:f>Tabellen!$G$36:$G$42</xm:f>
          </x14:formula1>
          <xm:sqref>I79 I433 I421 I85 I350 I415 I91 I388 I427 I439 I445 I451 I457 I359 I571 I559 I565 I577 I583 I589 I595 I601 I753</xm:sqref>
        </x14:dataValidation>
        <x14:dataValidation type="list" allowBlank="1" showInputMessage="1" showErrorMessage="1" xr:uid="{F31B3EC3-1EB9-4B2F-967F-931B57429FF4}">
          <x14:formula1>
            <xm:f>Tabellen!$B$23:$B$26</xm:f>
          </x14:formula1>
          <xm:sqref>G10</xm:sqref>
        </x14:dataValidation>
        <x14:dataValidation type="list" allowBlank="1" showInputMessage="1" showErrorMessage="1" xr:uid="{9753D5CC-F232-4850-A09E-1B31AA80E980}">
          <x14:formula1>
            <xm:f>Tabellen!$F$35:$F$37</xm:f>
          </x14:formula1>
          <xm:sqref>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tabColor rgb="FF4F81BD"/>
  </sheetPr>
  <dimension ref="A1:BN788"/>
  <sheetViews>
    <sheetView workbookViewId="0"/>
  </sheetViews>
  <sheetFormatPr defaultColWidth="9" defaultRowHeight="15.75" customHeight="1" x14ac:dyDescent="0.25"/>
  <cols>
    <col min="1" max="1" width="4.69921875" style="382" customWidth="1"/>
    <col min="2" max="2" width="22" style="242" customWidth="1"/>
    <col min="3" max="3" width="10.69921875" style="237" customWidth="1"/>
    <col min="4" max="4" width="4.69921875" style="237" customWidth="1"/>
    <col min="5" max="5" width="10.69921875" style="237" customWidth="1"/>
    <col min="6" max="6" width="3.69921875" style="237" customWidth="1"/>
    <col min="7" max="7" width="10.69921875" style="238" customWidth="1"/>
    <col min="8" max="8" width="3.69921875" style="238" customWidth="1"/>
    <col min="9" max="9" width="10.69921875" style="383" customWidth="1"/>
    <col min="10" max="10" width="3.69921875" style="383" customWidth="1"/>
    <col min="11" max="11" width="10.69921875" style="383" customWidth="1"/>
    <col min="12" max="12" width="3.69921875" style="383" customWidth="1"/>
    <col min="13" max="13" width="1.3984375" style="239" customWidth="1"/>
    <col min="14" max="14" width="26.69921875" style="239" customWidth="1"/>
    <col min="15" max="15" width="10.69921875" style="239" customWidth="1"/>
    <col min="16" max="16" width="4.19921875" style="239" customWidth="1"/>
    <col min="17" max="17" width="10.69921875" style="323" customWidth="1"/>
    <col min="18" max="18" width="4.19921875" style="239" customWidth="1"/>
    <col min="19" max="19" width="10.69921875" style="322" customWidth="1"/>
    <col min="20" max="20" width="3.69921875" style="239" customWidth="1"/>
    <col min="21" max="21" width="9.19921875" style="239" customWidth="1"/>
    <col min="22" max="22" width="3.69921875" style="239" customWidth="1"/>
    <col min="23" max="23" width="8.69921875" style="239" customWidth="1"/>
    <col min="24" max="24" width="3.69921875" style="239" customWidth="1"/>
    <col min="25" max="25" width="8.69921875" style="239" customWidth="1"/>
    <col min="26" max="26" width="3.69921875" style="239" customWidth="1"/>
    <col min="27" max="27" width="2.69921875" style="239" customWidth="1"/>
    <col min="28" max="28" width="8.69921875" style="239" customWidth="1"/>
    <col min="29" max="29" width="7.69921875" style="239" customWidth="1"/>
    <col min="30" max="30" width="18" style="239" customWidth="1"/>
    <col min="31" max="35" width="11.3984375" style="239" customWidth="1"/>
    <col min="36" max="52" width="9.69921875" style="239" customWidth="1"/>
    <col min="53" max="53" width="2.69921875" style="239" customWidth="1"/>
    <col min="54" max="66" width="9.69921875" style="239" customWidth="1"/>
    <col min="67" max="138" width="9.19921875" style="239"/>
    <col min="139" max="139" width="10.19921875" style="239" customWidth="1"/>
    <col min="140" max="140" width="43.3984375" style="239" customWidth="1"/>
    <col min="141" max="147" width="14.19921875" style="239" customWidth="1"/>
    <col min="148" max="394" width="9.19921875" style="239"/>
    <col min="395" max="395" width="10.19921875" style="239" customWidth="1"/>
    <col min="396" max="396" width="43.3984375" style="239" customWidth="1"/>
    <col min="397" max="403" width="14.19921875" style="239" customWidth="1"/>
    <col min="404" max="650" width="9.19921875" style="239"/>
    <col min="651" max="651" width="10.19921875" style="239" customWidth="1"/>
    <col min="652" max="652" width="43.3984375" style="239" customWidth="1"/>
    <col min="653" max="659" width="14.19921875" style="239" customWidth="1"/>
    <col min="660" max="906" width="9.19921875" style="239"/>
    <col min="907" max="907" width="10.19921875" style="239" customWidth="1"/>
    <col min="908" max="908" width="43.3984375" style="239" customWidth="1"/>
    <col min="909" max="915" width="14.19921875" style="239" customWidth="1"/>
    <col min="916" max="1162" width="9.19921875" style="239"/>
    <col min="1163" max="1163" width="10.19921875" style="239" customWidth="1"/>
    <col min="1164" max="1164" width="43.3984375" style="239" customWidth="1"/>
    <col min="1165" max="1171" width="14.19921875" style="239" customWidth="1"/>
    <col min="1172" max="1418" width="9.19921875" style="239"/>
    <col min="1419" max="1419" width="10.19921875" style="239" customWidth="1"/>
    <col min="1420" max="1420" width="43.3984375" style="239" customWidth="1"/>
    <col min="1421" max="1427" width="14.19921875" style="239" customWidth="1"/>
    <col min="1428" max="1674" width="9.19921875" style="239"/>
    <col min="1675" max="1675" width="10.19921875" style="239" customWidth="1"/>
    <col min="1676" max="1676" width="43.3984375" style="239" customWidth="1"/>
    <col min="1677" max="1683" width="14.19921875" style="239" customWidth="1"/>
    <col min="1684" max="1930" width="9.19921875" style="239"/>
    <col min="1931" max="1931" width="10.19921875" style="239" customWidth="1"/>
    <col min="1932" max="1932" width="43.3984375" style="239" customWidth="1"/>
    <col min="1933" max="1939" width="14.19921875" style="239" customWidth="1"/>
    <col min="1940" max="2186" width="9.19921875" style="239"/>
    <col min="2187" max="2187" width="10.19921875" style="239" customWidth="1"/>
    <col min="2188" max="2188" width="43.3984375" style="239" customWidth="1"/>
    <col min="2189" max="2195" width="14.19921875" style="239" customWidth="1"/>
    <col min="2196" max="2442" width="9.19921875" style="239"/>
    <col min="2443" max="2443" width="10.19921875" style="239" customWidth="1"/>
    <col min="2444" max="2444" width="43.3984375" style="239" customWidth="1"/>
    <col min="2445" max="2451" width="14.19921875" style="239" customWidth="1"/>
    <col min="2452" max="2698" width="9.19921875" style="239"/>
    <col min="2699" max="2699" width="10.19921875" style="239" customWidth="1"/>
    <col min="2700" max="2700" width="43.3984375" style="239" customWidth="1"/>
    <col min="2701" max="2707" width="14.19921875" style="239" customWidth="1"/>
    <col min="2708" max="2954" width="9.19921875" style="239"/>
    <col min="2955" max="2955" width="10.19921875" style="239" customWidth="1"/>
    <col min="2956" max="2956" width="43.3984375" style="239" customWidth="1"/>
    <col min="2957" max="2963" width="14.19921875" style="239" customWidth="1"/>
    <col min="2964" max="3210" width="9.19921875" style="239"/>
    <col min="3211" max="3211" width="10.19921875" style="239" customWidth="1"/>
    <col min="3212" max="3212" width="43.3984375" style="239" customWidth="1"/>
    <col min="3213" max="3219" width="14.19921875" style="239" customWidth="1"/>
    <col min="3220" max="3466" width="9.19921875" style="239"/>
    <col min="3467" max="3467" width="10.19921875" style="239" customWidth="1"/>
    <col min="3468" max="3468" width="43.3984375" style="239" customWidth="1"/>
    <col min="3469" max="3475" width="14.19921875" style="239" customWidth="1"/>
    <col min="3476" max="3722" width="9.19921875" style="239"/>
    <col min="3723" max="3723" width="10.19921875" style="239" customWidth="1"/>
    <col min="3724" max="3724" width="43.3984375" style="239" customWidth="1"/>
    <col min="3725" max="3731" width="14.19921875" style="239" customWidth="1"/>
    <col min="3732" max="3978" width="9.19921875" style="239"/>
    <col min="3979" max="3979" width="10.19921875" style="239" customWidth="1"/>
    <col min="3980" max="3980" width="43.3984375" style="239" customWidth="1"/>
    <col min="3981" max="3987" width="14.19921875" style="239" customWidth="1"/>
    <col min="3988" max="4234" width="9.19921875" style="239"/>
    <col min="4235" max="4235" width="10.19921875" style="239" customWidth="1"/>
    <col min="4236" max="4236" width="43.3984375" style="239" customWidth="1"/>
    <col min="4237" max="4243" width="14.19921875" style="239" customWidth="1"/>
    <col min="4244" max="4490" width="9.19921875" style="239"/>
    <col min="4491" max="4491" width="10.19921875" style="239" customWidth="1"/>
    <col min="4492" max="4492" width="43.3984375" style="239" customWidth="1"/>
    <col min="4493" max="4499" width="14.19921875" style="239" customWidth="1"/>
    <col min="4500" max="4746" width="9.19921875" style="239"/>
    <col min="4747" max="4747" width="10.19921875" style="239" customWidth="1"/>
    <col min="4748" max="4748" width="43.3984375" style="239" customWidth="1"/>
    <col min="4749" max="4755" width="14.19921875" style="239" customWidth="1"/>
    <col min="4756" max="5002" width="9.19921875" style="239"/>
    <col min="5003" max="5003" width="10.19921875" style="239" customWidth="1"/>
    <col min="5004" max="5004" width="43.3984375" style="239" customWidth="1"/>
    <col min="5005" max="5011" width="14.19921875" style="239" customWidth="1"/>
    <col min="5012" max="5258" width="9.19921875" style="239"/>
    <col min="5259" max="5259" width="10.19921875" style="239" customWidth="1"/>
    <col min="5260" max="5260" width="43.3984375" style="239" customWidth="1"/>
    <col min="5261" max="5267" width="14.19921875" style="239" customWidth="1"/>
    <col min="5268" max="5514" width="9.19921875" style="239"/>
    <col min="5515" max="5515" width="10.19921875" style="239" customWidth="1"/>
    <col min="5516" max="5516" width="43.3984375" style="239" customWidth="1"/>
    <col min="5517" max="5523" width="14.19921875" style="239" customWidth="1"/>
    <col min="5524" max="5770" width="9.19921875" style="239"/>
    <col min="5771" max="5771" width="10.19921875" style="239" customWidth="1"/>
    <col min="5772" max="5772" width="43.3984375" style="239" customWidth="1"/>
    <col min="5773" max="5779" width="14.19921875" style="239" customWidth="1"/>
    <col min="5780" max="6026" width="9.19921875" style="239"/>
    <col min="6027" max="6027" width="10.19921875" style="239" customWidth="1"/>
    <col min="6028" max="6028" width="43.3984375" style="239" customWidth="1"/>
    <col min="6029" max="6035" width="14.19921875" style="239" customWidth="1"/>
    <col min="6036" max="6282" width="9.19921875" style="239"/>
    <col min="6283" max="6283" width="10.19921875" style="239" customWidth="1"/>
    <col min="6284" max="6284" width="43.3984375" style="239" customWidth="1"/>
    <col min="6285" max="6291" width="14.19921875" style="239" customWidth="1"/>
    <col min="6292" max="6538" width="9.19921875" style="239"/>
    <col min="6539" max="6539" width="10.19921875" style="239" customWidth="1"/>
    <col min="6540" max="6540" width="43.3984375" style="239" customWidth="1"/>
    <col min="6541" max="6547" width="14.19921875" style="239" customWidth="1"/>
    <col min="6548" max="6794" width="9.19921875" style="239"/>
    <col min="6795" max="6795" width="10.19921875" style="239" customWidth="1"/>
    <col min="6796" max="6796" width="43.3984375" style="239" customWidth="1"/>
    <col min="6797" max="6803" width="14.19921875" style="239" customWidth="1"/>
    <col min="6804" max="7050" width="9.19921875" style="239"/>
    <col min="7051" max="7051" width="10.19921875" style="239" customWidth="1"/>
    <col min="7052" max="7052" width="43.3984375" style="239" customWidth="1"/>
    <col min="7053" max="7059" width="14.19921875" style="239" customWidth="1"/>
    <col min="7060" max="7306" width="9.19921875" style="239"/>
    <col min="7307" max="7307" width="10.19921875" style="239" customWidth="1"/>
    <col min="7308" max="7308" width="43.3984375" style="239" customWidth="1"/>
    <col min="7309" max="7315" width="14.19921875" style="239" customWidth="1"/>
    <col min="7316" max="7562" width="9.19921875" style="239"/>
    <col min="7563" max="7563" width="10.19921875" style="239" customWidth="1"/>
    <col min="7564" max="7564" width="43.3984375" style="239" customWidth="1"/>
    <col min="7565" max="7571" width="14.19921875" style="239" customWidth="1"/>
    <col min="7572" max="7818" width="9.19921875" style="239"/>
    <col min="7819" max="7819" width="10.19921875" style="239" customWidth="1"/>
    <col min="7820" max="7820" width="43.3984375" style="239" customWidth="1"/>
    <col min="7821" max="7827" width="14.19921875" style="239" customWidth="1"/>
    <col min="7828" max="8074" width="9.19921875" style="239"/>
    <col min="8075" max="8075" width="10.19921875" style="239" customWidth="1"/>
    <col min="8076" max="8076" width="43.3984375" style="239" customWidth="1"/>
    <col min="8077" max="8083" width="14.19921875" style="239" customWidth="1"/>
    <col min="8084" max="8330" width="9.19921875" style="239"/>
    <col min="8331" max="8331" width="10.19921875" style="239" customWidth="1"/>
    <col min="8332" max="8332" width="43.3984375" style="239" customWidth="1"/>
    <col min="8333" max="8339" width="14.19921875" style="239" customWidth="1"/>
    <col min="8340" max="8586" width="9.19921875" style="239"/>
    <col min="8587" max="8587" width="10.19921875" style="239" customWidth="1"/>
    <col min="8588" max="8588" width="43.3984375" style="239" customWidth="1"/>
    <col min="8589" max="8595" width="14.19921875" style="239" customWidth="1"/>
    <col min="8596" max="8842" width="9.19921875" style="239"/>
    <col min="8843" max="8843" width="10.19921875" style="239" customWidth="1"/>
    <col min="8844" max="8844" width="43.3984375" style="239" customWidth="1"/>
    <col min="8845" max="8851" width="14.19921875" style="239" customWidth="1"/>
    <col min="8852" max="9098" width="9.19921875" style="239"/>
    <col min="9099" max="9099" width="10.19921875" style="239" customWidth="1"/>
    <col min="9100" max="9100" width="43.3984375" style="239" customWidth="1"/>
    <col min="9101" max="9107" width="14.19921875" style="239" customWidth="1"/>
    <col min="9108" max="9354" width="9.19921875" style="239"/>
    <col min="9355" max="9355" width="10.19921875" style="239" customWidth="1"/>
    <col min="9356" max="9356" width="43.3984375" style="239" customWidth="1"/>
    <col min="9357" max="9363" width="14.19921875" style="239" customWidth="1"/>
    <col min="9364" max="9610" width="9.19921875" style="239"/>
    <col min="9611" max="9611" width="10.19921875" style="239" customWidth="1"/>
    <col min="9612" max="9612" width="43.3984375" style="239" customWidth="1"/>
    <col min="9613" max="9619" width="14.19921875" style="239" customWidth="1"/>
    <col min="9620" max="9866" width="9.19921875" style="239"/>
    <col min="9867" max="9867" width="10.19921875" style="239" customWidth="1"/>
    <col min="9868" max="9868" width="43.3984375" style="239" customWidth="1"/>
    <col min="9869" max="9875" width="14.19921875" style="239" customWidth="1"/>
    <col min="9876" max="10122" width="9.19921875" style="239"/>
    <col min="10123" max="10123" width="10.19921875" style="239" customWidth="1"/>
    <col min="10124" max="10124" width="43.3984375" style="239" customWidth="1"/>
    <col min="10125" max="10131" width="14.19921875" style="239" customWidth="1"/>
    <col min="10132" max="10378" width="9.19921875" style="239"/>
    <col min="10379" max="10379" width="10.19921875" style="239" customWidth="1"/>
    <col min="10380" max="10380" width="43.3984375" style="239" customWidth="1"/>
    <col min="10381" max="10387" width="14.19921875" style="239" customWidth="1"/>
    <col min="10388" max="10634" width="9.19921875" style="239"/>
    <col min="10635" max="10635" width="10.19921875" style="239" customWidth="1"/>
    <col min="10636" max="10636" width="43.3984375" style="239" customWidth="1"/>
    <col min="10637" max="10643" width="14.19921875" style="239" customWidth="1"/>
    <col min="10644" max="10890" width="9.19921875" style="239"/>
    <col min="10891" max="10891" width="10.19921875" style="239" customWidth="1"/>
    <col min="10892" max="10892" width="43.3984375" style="239" customWidth="1"/>
    <col min="10893" max="10899" width="14.19921875" style="239" customWidth="1"/>
    <col min="10900" max="11146" width="9.19921875" style="239"/>
    <col min="11147" max="11147" width="10.19921875" style="239" customWidth="1"/>
    <col min="11148" max="11148" width="43.3984375" style="239" customWidth="1"/>
    <col min="11149" max="11155" width="14.19921875" style="239" customWidth="1"/>
    <col min="11156" max="11402" width="9.19921875" style="239"/>
    <col min="11403" max="11403" width="10.19921875" style="239" customWidth="1"/>
    <col min="11404" max="11404" width="43.3984375" style="239" customWidth="1"/>
    <col min="11405" max="11411" width="14.19921875" style="239" customWidth="1"/>
    <col min="11412" max="11658" width="9.19921875" style="239"/>
    <col min="11659" max="11659" width="10.19921875" style="239" customWidth="1"/>
    <col min="11660" max="11660" width="43.3984375" style="239" customWidth="1"/>
    <col min="11661" max="11667" width="14.19921875" style="239" customWidth="1"/>
    <col min="11668" max="11914" width="9.19921875" style="239"/>
    <col min="11915" max="11915" width="10.19921875" style="239" customWidth="1"/>
    <col min="11916" max="11916" width="43.3984375" style="239" customWidth="1"/>
    <col min="11917" max="11923" width="14.19921875" style="239" customWidth="1"/>
    <col min="11924" max="12170" width="9.19921875" style="239"/>
    <col min="12171" max="12171" width="10.19921875" style="239" customWidth="1"/>
    <col min="12172" max="12172" width="43.3984375" style="239" customWidth="1"/>
    <col min="12173" max="12179" width="14.19921875" style="239" customWidth="1"/>
    <col min="12180" max="12426" width="9.19921875" style="239"/>
    <col min="12427" max="12427" width="10.19921875" style="239" customWidth="1"/>
    <col min="12428" max="12428" width="43.3984375" style="239" customWidth="1"/>
    <col min="12429" max="12435" width="14.19921875" style="239" customWidth="1"/>
    <col min="12436" max="12682" width="9.19921875" style="239"/>
    <col min="12683" max="12683" width="10.19921875" style="239" customWidth="1"/>
    <col min="12684" max="12684" width="43.3984375" style="239" customWidth="1"/>
    <col min="12685" max="12691" width="14.19921875" style="239" customWidth="1"/>
    <col min="12692" max="12938" width="9.19921875" style="239"/>
    <col min="12939" max="12939" width="10.19921875" style="239" customWidth="1"/>
    <col min="12940" max="12940" width="43.3984375" style="239" customWidth="1"/>
    <col min="12941" max="12947" width="14.19921875" style="239" customWidth="1"/>
    <col min="12948" max="13194" width="9.19921875" style="239"/>
    <col min="13195" max="13195" width="10.19921875" style="239" customWidth="1"/>
    <col min="13196" max="13196" width="43.3984375" style="239" customWidth="1"/>
    <col min="13197" max="13203" width="14.19921875" style="239" customWidth="1"/>
    <col min="13204" max="13450" width="9.19921875" style="239"/>
    <col min="13451" max="13451" width="10.19921875" style="239" customWidth="1"/>
    <col min="13452" max="13452" width="43.3984375" style="239" customWidth="1"/>
    <col min="13453" max="13459" width="14.19921875" style="239" customWidth="1"/>
    <col min="13460" max="13706" width="9.19921875" style="239"/>
    <col min="13707" max="13707" width="10.19921875" style="239" customWidth="1"/>
    <col min="13708" max="13708" width="43.3984375" style="239" customWidth="1"/>
    <col min="13709" max="13715" width="14.19921875" style="239" customWidth="1"/>
    <col min="13716" max="13962" width="9.19921875" style="239"/>
    <col min="13963" max="13963" width="10.19921875" style="239" customWidth="1"/>
    <col min="13964" max="13964" width="43.3984375" style="239" customWidth="1"/>
    <col min="13965" max="13971" width="14.19921875" style="239" customWidth="1"/>
    <col min="13972" max="14218" width="9.19921875" style="239"/>
    <col min="14219" max="14219" width="10.19921875" style="239" customWidth="1"/>
    <col min="14220" max="14220" width="43.3984375" style="239" customWidth="1"/>
    <col min="14221" max="14227" width="14.19921875" style="239" customWidth="1"/>
    <col min="14228" max="14474" width="9.19921875" style="239"/>
    <col min="14475" max="14475" width="10.19921875" style="239" customWidth="1"/>
    <col min="14476" max="14476" width="43.3984375" style="239" customWidth="1"/>
    <col min="14477" max="14483" width="14.19921875" style="239" customWidth="1"/>
    <col min="14484" max="14730" width="9.19921875" style="239"/>
    <col min="14731" max="14731" width="10.19921875" style="239" customWidth="1"/>
    <col min="14732" max="14732" width="43.3984375" style="239" customWidth="1"/>
    <col min="14733" max="14739" width="14.19921875" style="239" customWidth="1"/>
    <col min="14740" max="14986" width="9.19921875" style="239"/>
    <col min="14987" max="14987" width="10.19921875" style="239" customWidth="1"/>
    <col min="14988" max="14988" width="43.3984375" style="239" customWidth="1"/>
    <col min="14989" max="14995" width="14.19921875" style="239" customWidth="1"/>
    <col min="14996" max="15242" width="9.19921875" style="239"/>
    <col min="15243" max="15243" width="10.19921875" style="239" customWidth="1"/>
    <col min="15244" max="15244" width="43.3984375" style="239" customWidth="1"/>
    <col min="15245" max="15251" width="14.19921875" style="239" customWidth="1"/>
    <col min="15252" max="15498" width="9.19921875" style="239"/>
    <col min="15499" max="15499" width="10.19921875" style="239" customWidth="1"/>
    <col min="15500" max="15500" width="43.3984375" style="239" customWidth="1"/>
    <col min="15501" max="15507" width="14.19921875" style="239" customWidth="1"/>
    <col min="15508" max="15754" width="9.19921875" style="239"/>
    <col min="15755" max="15755" width="10.19921875" style="239" customWidth="1"/>
    <col min="15756" max="15756" width="43.3984375" style="239" customWidth="1"/>
    <col min="15757" max="15763" width="14.19921875" style="239" customWidth="1"/>
    <col min="15764" max="16010" width="9.19921875" style="239"/>
    <col min="16011" max="16011" width="10.19921875" style="239" customWidth="1"/>
    <col min="16012" max="16012" width="43.3984375" style="239" customWidth="1"/>
    <col min="16013" max="16019" width="14.19921875" style="239" customWidth="1"/>
    <col min="16020" max="16266" width="9.19921875" style="239"/>
    <col min="16267" max="16295" width="9.19921875" style="239" customWidth="1"/>
    <col min="16296" max="16304" width="9.19921875" style="239"/>
    <col min="16305" max="16384" width="9.19921875" style="239" customWidth="1"/>
  </cols>
  <sheetData>
    <row r="1" spans="1:66" ht="32.25" customHeight="1" x14ac:dyDescent="0.25">
      <c r="A1" s="235" t="s">
        <v>842</v>
      </c>
      <c r="B1" s="1479" t="s">
        <v>196</v>
      </c>
      <c r="C1" s="1480"/>
      <c r="D1" s="236"/>
      <c r="H1" s="236"/>
      <c r="I1" s="236"/>
      <c r="J1" s="236"/>
      <c r="K1" s="236"/>
      <c r="L1" s="236"/>
      <c r="M1" s="236"/>
      <c r="N1" s="236"/>
      <c r="O1" s="236"/>
      <c r="P1" s="236"/>
      <c r="Q1" s="236"/>
      <c r="R1" s="236"/>
      <c r="S1" s="236"/>
      <c r="T1" s="236"/>
      <c r="U1" s="236"/>
      <c r="V1" s="236"/>
      <c r="W1" s="236"/>
      <c r="X1" s="236"/>
      <c r="Y1" s="236"/>
      <c r="Z1" s="236"/>
      <c r="AA1" s="236"/>
      <c r="AB1" s="236"/>
      <c r="AD1" s="179" t="s">
        <v>815</v>
      </c>
      <c r="AE1" s="240"/>
      <c r="AF1" s="240"/>
      <c r="AG1" s="240"/>
      <c r="AH1" s="240"/>
      <c r="AI1" s="240"/>
      <c r="AJ1" s="240"/>
      <c r="AK1" s="240"/>
    </row>
    <row r="2" spans="1:66" ht="27" customHeight="1" x14ac:dyDescent="0.25">
      <c r="A2" s="239"/>
      <c r="B2" s="241"/>
      <c r="C2" s="241"/>
      <c r="D2" s="241"/>
      <c r="E2" s="242"/>
      <c r="F2" s="241"/>
      <c r="G2" s="241"/>
      <c r="H2" s="241"/>
      <c r="I2" s="241"/>
      <c r="J2" s="241"/>
      <c r="K2" s="241"/>
      <c r="L2" s="241"/>
      <c r="M2" s="241"/>
      <c r="N2" s="241"/>
      <c r="O2" s="241"/>
      <c r="P2" s="241"/>
      <c r="Q2" s="241"/>
      <c r="R2" s="241"/>
      <c r="S2" s="241"/>
    </row>
    <row r="3" spans="1:66" s="247" customFormat="1" ht="41.75" customHeight="1" x14ac:dyDescent="0.25">
      <c r="A3" s="1498"/>
      <c r="B3" s="1505" t="s">
        <v>252</v>
      </c>
      <c r="C3" s="1505"/>
      <c r="D3" s="1505"/>
      <c r="E3" s="1505"/>
      <c r="F3" s="1505"/>
      <c r="G3" s="1505"/>
      <c r="H3" s="1505"/>
      <c r="I3" s="1505"/>
      <c r="J3" s="1505"/>
      <c r="K3" s="1505"/>
      <c r="L3" s="1505"/>
      <c r="M3" s="1505"/>
      <c r="N3" s="1505"/>
      <c r="O3" s="1505"/>
      <c r="P3" s="1505"/>
      <c r="Q3" s="1505"/>
      <c r="R3" s="1505"/>
      <c r="S3" s="1505"/>
      <c r="T3" s="1505"/>
      <c r="U3" s="1505"/>
      <c r="V3" s="1505"/>
      <c r="W3" s="1505"/>
      <c r="X3" s="1505"/>
      <c r="Y3" s="1505"/>
      <c r="Z3" s="1505"/>
      <c r="AA3" s="187"/>
      <c r="AB3" s="187"/>
      <c r="AC3" s="187"/>
      <c r="AD3" s="243"/>
      <c r="AE3" s="211"/>
      <c r="AF3" s="211"/>
      <c r="AG3" s="211"/>
      <c r="AH3" s="211"/>
      <c r="AI3" s="211"/>
      <c r="AJ3" s="211" t="s">
        <v>205</v>
      </c>
      <c r="AK3" s="211"/>
      <c r="AL3" s="211"/>
      <c r="AM3" s="211"/>
      <c r="AN3" s="211"/>
      <c r="AO3" s="211"/>
      <c r="AP3" s="211"/>
      <c r="AQ3" s="244"/>
      <c r="AR3" s="239"/>
      <c r="AS3" s="207" t="s">
        <v>206</v>
      </c>
      <c r="AT3" s="207"/>
      <c r="AU3" s="207"/>
      <c r="AV3" s="207"/>
      <c r="AW3" s="207"/>
      <c r="AX3" s="207"/>
      <c r="AY3" s="207"/>
      <c r="AZ3" s="207"/>
      <c r="BA3" s="239"/>
      <c r="BB3" s="245"/>
      <c r="BC3" s="245"/>
      <c r="BD3" s="239"/>
      <c r="BE3" s="207" t="s">
        <v>207</v>
      </c>
      <c r="BF3" s="246"/>
      <c r="BG3" s="246"/>
      <c r="BH3" s="246"/>
      <c r="BI3" s="246"/>
      <c r="BJ3" s="215"/>
      <c r="BK3" s="246"/>
      <c r="BL3" s="246"/>
      <c r="BM3" s="207" t="s">
        <v>207</v>
      </c>
      <c r="BN3" s="246"/>
    </row>
    <row r="4" spans="1:66" s="247" customFormat="1" ht="41.75" customHeight="1" x14ac:dyDescent="0.25">
      <c r="A4" s="1498"/>
      <c r="B4" s="205" t="s">
        <v>247</v>
      </c>
      <c r="C4" s="1494" t="s">
        <v>199</v>
      </c>
      <c r="D4" s="1494"/>
      <c r="E4" s="1494" t="s">
        <v>201</v>
      </c>
      <c r="F4" s="1494"/>
      <c r="G4" s="1494" t="s">
        <v>248</v>
      </c>
      <c r="H4" s="1494"/>
      <c r="I4" s="1494" t="s">
        <v>249</v>
      </c>
      <c r="J4" s="1494"/>
      <c r="K4" s="1494" t="s">
        <v>250</v>
      </c>
      <c r="L4" s="1494"/>
      <c r="M4" s="206"/>
      <c r="N4" s="205" t="s">
        <v>247</v>
      </c>
      <c r="O4" s="1494" t="s">
        <v>199</v>
      </c>
      <c r="P4" s="1494"/>
      <c r="Q4" s="1494" t="s">
        <v>200</v>
      </c>
      <c r="R4" s="1494"/>
      <c r="S4" s="1494" t="s">
        <v>202</v>
      </c>
      <c r="T4" s="1494"/>
      <c r="U4" s="1494" t="s">
        <v>250</v>
      </c>
      <c r="V4" s="1494"/>
      <c r="W4" s="1494" t="s">
        <v>211</v>
      </c>
      <c r="X4" s="1494"/>
      <c r="Y4" s="1494" t="s">
        <v>251</v>
      </c>
      <c r="Z4" s="1494"/>
      <c r="AA4" s="248"/>
      <c r="AB4" s="248"/>
      <c r="AC4" s="187"/>
      <c r="AD4" s="1487" t="s">
        <v>209</v>
      </c>
      <c r="AE4" s="1475" t="s">
        <v>210</v>
      </c>
      <c r="AF4" s="1475" t="s">
        <v>201</v>
      </c>
      <c r="AG4" s="1475" t="s">
        <v>200</v>
      </c>
      <c r="AH4" s="1475" t="s">
        <v>211</v>
      </c>
      <c r="AI4" s="1475" t="s">
        <v>212</v>
      </c>
      <c r="AJ4" s="1475" t="s">
        <v>213</v>
      </c>
      <c r="AK4" s="1477" t="s">
        <v>214</v>
      </c>
      <c r="AL4" s="1475" t="s">
        <v>215</v>
      </c>
      <c r="AM4" s="1485" t="s">
        <v>216</v>
      </c>
      <c r="AN4" s="1475" t="s">
        <v>217</v>
      </c>
      <c r="AO4" s="1481" t="s">
        <v>218</v>
      </c>
      <c r="AP4" s="1475" t="s">
        <v>219</v>
      </c>
      <c r="AQ4" s="1483" t="s">
        <v>220</v>
      </c>
      <c r="AR4" s="239"/>
      <c r="AS4" s="1475" t="s">
        <v>202</v>
      </c>
      <c r="AT4" s="1475" t="s">
        <v>135</v>
      </c>
      <c r="AU4" s="1475" t="s">
        <v>221</v>
      </c>
      <c r="AV4" s="1477" t="s">
        <v>222</v>
      </c>
      <c r="AW4" s="1475" t="s">
        <v>223</v>
      </c>
      <c r="AX4" s="1485" t="s">
        <v>221</v>
      </c>
      <c r="AY4" s="1475" t="s">
        <v>224</v>
      </c>
      <c r="AZ4" s="1481" t="s">
        <v>220</v>
      </c>
      <c r="BA4" s="239"/>
      <c r="BB4" s="1475" t="s">
        <v>225</v>
      </c>
      <c r="BC4" s="1483" t="s">
        <v>226</v>
      </c>
      <c r="BD4" s="239"/>
      <c r="BE4" s="1475" t="s">
        <v>227</v>
      </c>
      <c r="BF4" s="1477" t="s">
        <v>228</v>
      </c>
      <c r="BG4" s="1475" t="s">
        <v>229</v>
      </c>
      <c r="BH4" s="1485" t="s">
        <v>230</v>
      </c>
      <c r="BI4" s="1475" t="s">
        <v>231</v>
      </c>
      <c r="BJ4" s="1481" t="s">
        <v>232</v>
      </c>
      <c r="BK4" s="1475" t="s">
        <v>233</v>
      </c>
      <c r="BL4" s="1483" t="s">
        <v>220</v>
      </c>
      <c r="BM4" s="1475" t="s">
        <v>948</v>
      </c>
      <c r="BN4" s="1477" t="s">
        <v>1866</v>
      </c>
    </row>
    <row r="5" spans="1:66" s="247" customFormat="1" ht="41.75" customHeight="1" x14ac:dyDescent="0.25">
      <c r="A5" s="1498"/>
      <c r="B5" s="249"/>
      <c r="C5" s="250">
        <v>0</v>
      </c>
      <c r="D5" s="251" t="s">
        <v>72</v>
      </c>
      <c r="E5" s="252">
        <v>0</v>
      </c>
      <c r="F5" s="251" t="s">
        <v>70</v>
      </c>
      <c r="G5" s="252">
        <v>0</v>
      </c>
      <c r="H5" s="251" t="s">
        <v>70</v>
      </c>
      <c r="I5" s="252">
        <f t="shared" ref="I5:I30" si="0">C5*E5</f>
        <v>0</v>
      </c>
      <c r="J5" s="251" t="s">
        <v>70</v>
      </c>
      <c r="K5" s="195">
        <f t="shared" ref="K5:K30" si="1">+I5*G5</f>
        <v>0</v>
      </c>
      <c r="L5" s="253" t="s">
        <v>73</v>
      </c>
      <c r="M5" s="187"/>
      <c r="N5" s="249"/>
      <c r="O5" s="250">
        <v>0</v>
      </c>
      <c r="P5" s="251" t="s">
        <v>72</v>
      </c>
      <c r="Q5" s="252">
        <v>0</v>
      </c>
      <c r="R5" s="251" t="s">
        <v>70</v>
      </c>
      <c r="S5" s="252">
        <v>0</v>
      </c>
      <c r="T5" s="251" t="s">
        <v>70</v>
      </c>
      <c r="U5" s="195">
        <f>+O5*Q5*S5</f>
        <v>0</v>
      </c>
      <c r="V5" s="253" t="s">
        <v>73</v>
      </c>
      <c r="W5" s="195">
        <f>O5*Q5*2+O5*S5*2</f>
        <v>0</v>
      </c>
      <c r="X5" s="251" t="s">
        <v>70</v>
      </c>
      <c r="Y5" s="195">
        <f>O5*Q5+O5*S5*2</f>
        <v>0</v>
      </c>
      <c r="Z5" s="251" t="s">
        <v>70</v>
      </c>
      <c r="AA5" s="248"/>
      <c r="AB5" s="248"/>
      <c r="AC5" s="187"/>
      <c r="AD5" s="1487"/>
      <c r="AE5" s="1475"/>
      <c r="AF5" s="1475"/>
      <c r="AG5" s="1475"/>
      <c r="AH5" s="1475"/>
      <c r="AI5" s="1475"/>
      <c r="AJ5" s="1475"/>
      <c r="AK5" s="1477"/>
      <c r="AL5" s="1475"/>
      <c r="AM5" s="1485"/>
      <c r="AN5" s="1475"/>
      <c r="AO5" s="1481"/>
      <c r="AP5" s="1475"/>
      <c r="AQ5" s="1483"/>
      <c r="AR5" s="239"/>
      <c r="AS5" s="1475"/>
      <c r="AT5" s="1475"/>
      <c r="AU5" s="1475"/>
      <c r="AV5" s="1477"/>
      <c r="AW5" s="1475"/>
      <c r="AX5" s="1485"/>
      <c r="AY5" s="1475"/>
      <c r="AZ5" s="1481"/>
      <c r="BA5" s="239"/>
      <c r="BB5" s="1475"/>
      <c r="BC5" s="1483"/>
      <c r="BD5" s="239"/>
      <c r="BE5" s="1475"/>
      <c r="BF5" s="1477"/>
      <c r="BG5" s="1475"/>
      <c r="BH5" s="1485"/>
      <c r="BI5" s="1475"/>
      <c r="BJ5" s="1481"/>
      <c r="BK5" s="1475"/>
      <c r="BL5" s="1483"/>
      <c r="BM5" s="1475"/>
      <c r="BN5" s="1477"/>
    </row>
    <row r="6" spans="1:66" s="187" customFormat="1" ht="17.75" customHeight="1" x14ac:dyDescent="0.25">
      <c r="A6" s="1498"/>
      <c r="B6" s="254"/>
      <c r="C6" s="255">
        <v>0</v>
      </c>
      <c r="D6" s="251" t="s">
        <v>72</v>
      </c>
      <c r="E6" s="256">
        <v>0</v>
      </c>
      <c r="F6" s="251" t="s">
        <v>70</v>
      </c>
      <c r="G6" s="256">
        <v>0</v>
      </c>
      <c r="H6" s="251" t="s">
        <v>70</v>
      </c>
      <c r="I6" s="256">
        <f t="shared" si="0"/>
        <v>0</v>
      </c>
      <c r="J6" s="251" t="s">
        <v>70</v>
      </c>
      <c r="K6" s="257">
        <f t="shared" si="1"/>
        <v>0</v>
      </c>
      <c r="L6" s="258" t="s">
        <v>73</v>
      </c>
      <c r="N6" s="254"/>
      <c r="O6" s="255">
        <v>0</v>
      </c>
      <c r="P6" s="251" t="s">
        <v>72</v>
      </c>
      <c r="Q6" s="256">
        <v>0</v>
      </c>
      <c r="R6" s="251" t="s">
        <v>70</v>
      </c>
      <c r="S6" s="256">
        <v>0</v>
      </c>
      <c r="T6" s="251" t="s">
        <v>70</v>
      </c>
      <c r="U6" s="257">
        <f t="shared" ref="U6:U30" si="2">+O6*Q6*S6</f>
        <v>0</v>
      </c>
      <c r="V6" s="258" t="s">
        <v>73</v>
      </c>
      <c r="W6" s="257">
        <f t="shared" ref="W6:W30" si="3">O6*Q6*2+O6*S6*2</f>
        <v>0</v>
      </c>
      <c r="X6" s="251" t="s">
        <v>70</v>
      </c>
      <c r="Y6" s="257">
        <f t="shared" ref="Y6:Y30" si="4">O6*Q6+O6*S6*2</f>
        <v>0</v>
      </c>
      <c r="Z6" s="251" t="s">
        <v>70</v>
      </c>
      <c r="AA6" s="248"/>
      <c r="AB6" s="248"/>
      <c r="AD6" s="1488"/>
      <c r="AE6" s="1476"/>
      <c r="AF6" s="1476"/>
      <c r="AG6" s="1476"/>
      <c r="AH6" s="1476"/>
      <c r="AI6" s="1476"/>
      <c r="AJ6" s="1476"/>
      <c r="AK6" s="1478"/>
      <c r="AL6" s="1476"/>
      <c r="AM6" s="1486"/>
      <c r="AN6" s="1476"/>
      <c r="AO6" s="1482"/>
      <c r="AP6" s="1476"/>
      <c r="AQ6" s="1484"/>
      <c r="AR6" s="239"/>
      <c r="AS6" s="1476"/>
      <c r="AT6" s="1476"/>
      <c r="AU6" s="1476"/>
      <c r="AV6" s="1478"/>
      <c r="AW6" s="1476"/>
      <c r="AX6" s="1486"/>
      <c r="AY6" s="1476"/>
      <c r="AZ6" s="1482"/>
      <c r="BA6" s="239"/>
      <c r="BB6" s="1476"/>
      <c r="BC6" s="1484"/>
      <c r="BD6" s="239"/>
      <c r="BE6" s="1476"/>
      <c r="BF6" s="1478"/>
      <c r="BG6" s="1476"/>
      <c r="BH6" s="1486"/>
      <c r="BI6" s="1476"/>
      <c r="BJ6" s="1482"/>
      <c r="BK6" s="1476"/>
      <c r="BL6" s="1484"/>
      <c r="BM6" s="1476"/>
      <c r="BN6" s="1478"/>
    </row>
    <row r="7" spans="1:66" s="187" customFormat="1" ht="17" customHeight="1" x14ac:dyDescent="0.25">
      <c r="A7" s="1498"/>
      <c r="B7" s="254"/>
      <c r="C7" s="255">
        <v>0</v>
      </c>
      <c r="D7" s="251" t="s">
        <v>72</v>
      </c>
      <c r="E7" s="256">
        <v>0</v>
      </c>
      <c r="F7" s="251" t="s">
        <v>70</v>
      </c>
      <c r="G7" s="256">
        <v>0</v>
      </c>
      <c r="H7" s="251" t="s">
        <v>70</v>
      </c>
      <c r="I7" s="256">
        <f t="shared" si="0"/>
        <v>0</v>
      </c>
      <c r="J7" s="251" t="s">
        <v>70</v>
      </c>
      <c r="K7" s="257">
        <f t="shared" si="1"/>
        <v>0</v>
      </c>
      <c r="L7" s="258" t="s">
        <v>73</v>
      </c>
      <c r="N7" s="254"/>
      <c r="O7" s="255">
        <v>0</v>
      </c>
      <c r="P7" s="251" t="s">
        <v>72</v>
      </c>
      <c r="Q7" s="256">
        <v>0</v>
      </c>
      <c r="R7" s="251" t="s">
        <v>70</v>
      </c>
      <c r="S7" s="256">
        <v>0</v>
      </c>
      <c r="T7" s="251" t="s">
        <v>70</v>
      </c>
      <c r="U7" s="257">
        <f t="shared" si="2"/>
        <v>0</v>
      </c>
      <c r="V7" s="258" t="s">
        <v>73</v>
      </c>
      <c r="W7" s="257">
        <f t="shared" si="3"/>
        <v>0</v>
      </c>
      <c r="X7" s="251" t="s">
        <v>70</v>
      </c>
      <c r="Y7" s="257">
        <f t="shared" si="4"/>
        <v>0</v>
      </c>
      <c r="Z7" s="251" t="s">
        <v>70</v>
      </c>
      <c r="AA7" s="248"/>
      <c r="AB7" s="248"/>
      <c r="AD7" s="259"/>
      <c r="AE7" s="260"/>
      <c r="AF7" s="261"/>
      <c r="AG7" s="262"/>
      <c r="AH7" s="262">
        <f t="shared" ref="AH7:AH29" si="5">2*(AF7+AG7)</f>
        <v>0</v>
      </c>
      <c r="AI7" s="263">
        <f t="shared" ref="AI7:AI29" si="6">AF7*AG7</f>
        <v>0</v>
      </c>
      <c r="AJ7" s="264"/>
      <c r="AK7" s="265"/>
      <c r="AL7" s="262"/>
      <c r="AM7" s="266"/>
      <c r="AN7" s="262"/>
      <c r="AO7" s="267"/>
      <c r="AP7" s="262"/>
      <c r="AQ7" s="268"/>
      <c r="AR7" s="269"/>
      <c r="AS7" s="270"/>
      <c r="AT7" s="271">
        <f t="shared" ref="AT7:AT29" si="7">AS7*AH7</f>
        <v>0</v>
      </c>
      <c r="AU7" s="261"/>
      <c r="AV7" s="265"/>
      <c r="AW7" s="262"/>
      <c r="AX7" s="266"/>
      <c r="AY7" s="262"/>
      <c r="AZ7" s="272"/>
      <c r="BA7" s="269"/>
      <c r="BB7" s="270">
        <f t="shared" ref="BB7:BB29" si="8">AH7</f>
        <v>0</v>
      </c>
      <c r="BC7" s="268"/>
      <c r="BD7" s="269"/>
      <c r="BE7" s="264"/>
      <c r="BF7" s="265"/>
      <c r="BG7" s="262"/>
      <c r="BH7" s="266"/>
      <c r="BI7" s="262"/>
      <c r="BJ7" s="267"/>
      <c r="BK7" s="262"/>
      <c r="BL7" s="268"/>
      <c r="BM7" s="264"/>
      <c r="BN7" s="265"/>
    </row>
    <row r="8" spans="1:66" s="187" customFormat="1" ht="17.25" customHeight="1" x14ac:dyDescent="0.25">
      <c r="A8" s="1498"/>
      <c r="B8" s="254"/>
      <c r="C8" s="255">
        <v>0</v>
      </c>
      <c r="D8" s="251" t="s">
        <v>72</v>
      </c>
      <c r="E8" s="256">
        <v>0</v>
      </c>
      <c r="F8" s="251" t="s">
        <v>70</v>
      </c>
      <c r="G8" s="256">
        <v>0</v>
      </c>
      <c r="H8" s="251" t="s">
        <v>70</v>
      </c>
      <c r="I8" s="256">
        <f t="shared" si="0"/>
        <v>0</v>
      </c>
      <c r="J8" s="251" t="s">
        <v>70</v>
      </c>
      <c r="K8" s="257">
        <f t="shared" si="1"/>
        <v>0</v>
      </c>
      <c r="L8" s="258" t="s">
        <v>73</v>
      </c>
      <c r="N8" s="254"/>
      <c r="O8" s="255">
        <v>0</v>
      </c>
      <c r="P8" s="251" t="s">
        <v>72</v>
      </c>
      <c r="Q8" s="256">
        <v>0</v>
      </c>
      <c r="R8" s="251" t="s">
        <v>70</v>
      </c>
      <c r="S8" s="256">
        <v>0</v>
      </c>
      <c r="T8" s="251" t="s">
        <v>70</v>
      </c>
      <c r="U8" s="257">
        <f t="shared" si="2"/>
        <v>0</v>
      </c>
      <c r="V8" s="258" t="s">
        <v>73</v>
      </c>
      <c r="W8" s="257">
        <f t="shared" si="3"/>
        <v>0</v>
      </c>
      <c r="X8" s="251" t="s">
        <v>70</v>
      </c>
      <c r="Y8" s="257">
        <f t="shared" si="4"/>
        <v>0</v>
      </c>
      <c r="Z8" s="251" t="s">
        <v>70</v>
      </c>
      <c r="AA8" s="248"/>
      <c r="AB8" s="248"/>
      <c r="AD8" s="273"/>
      <c r="AE8" s="274"/>
      <c r="AF8" s="275"/>
      <c r="AG8" s="276"/>
      <c r="AH8" s="276">
        <f t="shared" si="5"/>
        <v>0</v>
      </c>
      <c r="AI8" s="277">
        <f t="shared" si="6"/>
        <v>0</v>
      </c>
      <c r="AJ8" s="278"/>
      <c r="AK8" s="279"/>
      <c r="AL8" s="276"/>
      <c r="AM8" s="280"/>
      <c r="AN8" s="276"/>
      <c r="AO8" s="281"/>
      <c r="AP8" s="276"/>
      <c r="AQ8" s="282"/>
      <c r="AR8" s="239"/>
      <c r="AS8" s="283"/>
      <c r="AT8" s="284">
        <f t="shared" si="7"/>
        <v>0</v>
      </c>
      <c r="AU8" s="275"/>
      <c r="AV8" s="279"/>
      <c r="AW8" s="276"/>
      <c r="AX8" s="280"/>
      <c r="AY8" s="276"/>
      <c r="AZ8" s="285"/>
      <c r="BA8" s="239"/>
      <c r="BB8" s="283">
        <f t="shared" si="8"/>
        <v>0</v>
      </c>
      <c r="BC8" s="282"/>
      <c r="BD8" s="286"/>
      <c r="BE8" s="278"/>
      <c r="BF8" s="279"/>
      <c r="BG8" s="276"/>
      <c r="BH8" s="280"/>
      <c r="BI8" s="276"/>
      <c r="BJ8" s="281"/>
      <c r="BK8" s="276"/>
      <c r="BL8" s="282"/>
      <c r="BM8" s="278"/>
      <c r="BN8" s="279"/>
    </row>
    <row r="9" spans="1:66" s="187" customFormat="1" ht="17.25" customHeight="1" x14ac:dyDescent="0.25">
      <c r="A9" s="1498"/>
      <c r="B9" s="254"/>
      <c r="C9" s="255">
        <v>0</v>
      </c>
      <c r="D9" s="251" t="s">
        <v>72</v>
      </c>
      <c r="E9" s="256">
        <v>0</v>
      </c>
      <c r="F9" s="251" t="s">
        <v>70</v>
      </c>
      <c r="G9" s="256">
        <v>0</v>
      </c>
      <c r="H9" s="251" t="s">
        <v>70</v>
      </c>
      <c r="I9" s="256">
        <f t="shared" si="0"/>
        <v>0</v>
      </c>
      <c r="J9" s="251" t="s">
        <v>70</v>
      </c>
      <c r="K9" s="257">
        <f t="shared" si="1"/>
        <v>0</v>
      </c>
      <c r="L9" s="258" t="s">
        <v>73</v>
      </c>
      <c r="N9" s="254"/>
      <c r="O9" s="255">
        <v>0</v>
      </c>
      <c r="P9" s="251" t="s">
        <v>72</v>
      </c>
      <c r="Q9" s="256">
        <v>0</v>
      </c>
      <c r="R9" s="251" t="s">
        <v>70</v>
      </c>
      <c r="S9" s="256">
        <v>0</v>
      </c>
      <c r="T9" s="251" t="s">
        <v>70</v>
      </c>
      <c r="U9" s="257">
        <f t="shared" si="2"/>
        <v>0</v>
      </c>
      <c r="V9" s="258" t="s">
        <v>73</v>
      </c>
      <c r="W9" s="257">
        <f t="shared" si="3"/>
        <v>0</v>
      </c>
      <c r="X9" s="251" t="s">
        <v>70</v>
      </c>
      <c r="Y9" s="257">
        <f t="shared" si="4"/>
        <v>0</v>
      </c>
      <c r="Z9" s="251" t="s">
        <v>70</v>
      </c>
      <c r="AA9" s="248"/>
      <c r="AB9" s="248"/>
      <c r="AD9" s="273"/>
      <c r="AE9" s="274"/>
      <c r="AF9" s="275"/>
      <c r="AG9" s="276"/>
      <c r="AH9" s="276">
        <f t="shared" si="5"/>
        <v>0</v>
      </c>
      <c r="AI9" s="277">
        <f t="shared" si="6"/>
        <v>0</v>
      </c>
      <c r="AJ9" s="278"/>
      <c r="AK9" s="279"/>
      <c r="AL9" s="276"/>
      <c r="AM9" s="280"/>
      <c r="AN9" s="276"/>
      <c r="AO9" s="281"/>
      <c r="AP9" s="276"/>
      <c r="AQ9" s="282"/>
      <c r="AR9" s="239"/>
      <c r="AS9" s="283"/>
      <c r="AT9" s="284">
        <f t="shared" si="7"/>
        <v>0</v>
      </c>
      <c r="AU9" s="275"/>
      <c r="AV9" s="279"/>
      <c r="AW9" s="276"/>
      <c r="AX9" s="280"/>
      <c r="AY9" s="276"/>
      <c r="AZ9" s="285"/>
      <c r="BA9" s="239"/>
      <c r="BB9" s="283">
        <f t="shared" si="8"/>
        <v>0</v>
      </c>
      <c r="BC9" s="282"/>
      <c r="BD9" s="286"/>
      <c r="BE9" s="278"/>
      <c r="BF9" s="279"/>
      <c r="BG9" s="276"/>
      <c r="BH9" s="280"/>
      <c r="BI9" s="276"/>
      <c r="BJ9" s="281"/>
      <c r="BK9" s="276"/>
      <c r="BL9" s="282"/>
      <c r="BM9" s="278"/>
      <c r="BN9" s="279"/>
    </row>
    <row r="10" spans="1:66" s="187" customFormat="1" ht="17.25" customHeight="1" x14ac:dyDescent="0.25">
      <c r="A10" s="1498"/>
      <c r="B10" s="254"/>
      <c r="C10" s="255">
        <v>0</v>
      </c>
      <c r="D10" s="251" t="s">
        <v>72</v>
      </c>
      <c r="E10" s="256">
        <v>0</v>
      </c>
      <c r="F10" s="251" t="s">
        <v>70</v>
      </c>
      <c r="G10" s="256">
        <v>0</v>
      </c>
      <c r="H10" s="251" t="s">
        <v>70</v>
      </c>
      <c r="I10" s="256">
        <f t="shared" si="0"/>
        <v>0</v>
      </c>
      <c r="J10" s="251" t="s">
        <v>70</v>
      </c>
      <c r="K10" s="257">
        <f t="shared" si="1"/>
        <v>0</v>
      </c>
      <c r="L10" s="258" t="s">
        <v>73</v>
      </c>
      <c r="N10" s="254"/>
      <c r="O10" s="255">
        <v>0</v>
      </c>
      <c r="P10" s="251" t="s">
        <v>72</v>
      </c>
      <c r="Q10" s="256">
        <v>0</v>
      </c>
      <c r="R10" s="251" t="s">
        <v>70</v>
      </c>
      <c r="S10" s="256">
        <v>0</v>
      </c>
      <c r="T10" s="251" t="s">
        <v>70</v>
      </c>
      <c r="U10" s="257">
        <f t="shared" si="2"/>
        <v>0</v>
      </c>
      <c r="V10" s="258" t="s">
        <v>73</v>
      </c>
      <c r="W10" s="257">
        <f t="shared" si="3"/>
        <v>0</v>
      </c>
      <c r="X10" s="251" t="s">
        <v>70</v>
      </c>
      <c r="Y10" s="257">
        <f t="shared" si="4"/>
        <v>0</v>
      </c>
      <c r="Z10" s="251" t="s">
        <v>70</v>
      </c>
      <c r="AA10" s="248"/>
      <c r="AB10" s="248"/>
      <c r="AD10" s="273"/>
      <c r="AE10" s="274"/>
      <c r="AF10" s="275"/>
      <c r="AG10" s="276"/>
      <c r="AH10" s="276">
        <f t="shared" si="5"/>
        <v>0</v>
      </c>
      <c r="AI10" s="277">
        <f t="shared" si="6"/>
        <v>0</v>
      </c>
      <c r="AJ10" s="278"/>
      <c r="AK10" s="279"/>
      <c r="AL10" s="276"/>
      <c r="AM10" s="280"/>
      <c r="AN10" s="276"/>
      <c r="AO10" s="281"/>
      <c r="AP10" s="276"/>
      <c r="AQ10" s="282"/>
      <c r="AR10" s="239"/>
      <c r="AS10" s="283"/>
      <c r="AT10" s="284">
        <f t="shared" si="7"/>
        <v>0</v>
      </c>
      <c r="AU10" s="275"/>
      <c r="AV10" s="279"/>
      <c r="AW10" s="276"/>
      <c r="AX10" s="280"/>
      <c r="AY10" s="276"/>
      <c r="AZ10" s="285"/>
      <c r="BA10" s="239"/>
      <c r="BB10" s="283">
        <f t="shared" si="8"/>
        <v>0</v>
      </c>
      <c r="BC10" s="282"/>
      <c r="BD10" s="286"/>
      <c r="BE10" s="278"/>
      <c r="BF10" s="279"/>
      <c r="BG10" s="276"/>
      <c r="BH10" s="280"/>
      <c r="BI10" s="276"/>
      <c r="BJ10" s="281"/>
      <c r="BK10" s="276"/>
      <c r="BL10" s="282"/>
      <c r="BM10" s="278"/>
      <c r="BN10" s="279"/>
    </row>
    <row r="11" spans="1:66" s="187" customFormat="1" ht="17.25" customHeight="1" x14ac:dyDescent="0.25">
      <c r="A11" s="1498"/>
      <c r="B11" s="254"/>
      <c r="C11" s="255">
        <v>0</v>
      </c>
      <c r="D11" s="251" t="s">
        <v>72</v>
      </c>
      <c r="E11" s="256">
        <v>0</v>
      </c>
      <c r="F11" s="251" t="s">
        <v>70</v>
      </c>
      <c r="G11" s="256">
        <v>0</v>
      </c>
      <c r="H11" s="251" t="s">
        <v>70</v>
      </c>
      <c r="I11" s="256">
        <f t="shared" si="0"/>
        <v>0</v>
      </c>
      <c r="J11" s="251" t="s">
        <v>70</v>
      </c>
      <c r="K11" s="257">
        <f t="shared" si="1"/>
        <v>0</v>
      </c>
      <c r="L11" s="258" t="s">
        <v>73</v>
      </c>
      <c r="N11" s="254"/>
      <c r="O11" s="255">
        <v>0</v>
      </c>
      <c r="P11" s="251" t="s">
        <v>72</v>
      </c>
      <c r="Q11" s="256">
        <v>0</v>
      </c>
      <c r="R11" s="251" t="s">
        <v>70</v>
      </c>
      <c r="S11" s="256">
        <v>0</v>
      </c>
      <c r="T11" s="251" t="s">
        <v>70</v>
      </c>
      <c r="U11" s="257">
        <f t="shared" si="2"/>
        <v>0</v>
      </c>
      <c r="V11" s="258" t="s">
        <v>73</v>
      </c>
      <c r="W11" s="257">
        <f t="shared" si="3"/>
        <v>0</v>
      </c>
      <c r="X11" s="251" t="s">
        <v>70</v>
      </c>
      <c r="Y11" s="257">
        <f t="shared" si="4"/>
        <v>0</v>
      </c>
      <c r="Z11" s="251" t="s">
        <v>70</v>
      </c>
      <c r="AA11" s="248"/>
      <c r="AB11" s="248"/>
      <c r="AD11" s="273"/>
      <c r="AE11" s="274"/>
      <c r="AF11" s="275"/>
      <c r="AG11" s="276"/>
      <c r="AH11" s="276">
        <f t="shared" si="5"/>
        <v>0</v>
      </c>
      <c r="AI11" s="277">
        <f t="shared" si="6"/>
        <v>0</v>
      </c>
      <c r="AJ11" s="278"/>
      <c r="AK11" s="279"/>
      <c r="AL11" s="276"/>
      <c r="AM11" s="280"/>
      <c r="AN11" s="276"/>
      <c r="AO11" s="281"/>
      <c r="AP11" s="276"/>
      <c r="AQ11" s="282"/>
      <c r="AR11" s="239"/>
      <c r="AS11" s="283"/>
      <c r="AT11" s="284">
        <f t="shared" si="7"/>
        <v>0</v>
      </c>
      <c r="AU11" s="275"/>
      <c r="AV11" s="279"/>
      <c r="AW11" s="276"/>
      <c r="AX11" s="280"/>
      <c r="AY11" s="276"/>
      <c r="AZ11" s="285"/>
      <c r="BA11" s="239"/>
      <c r="BB11" s="283">
        <f t="shared" si="8"/>
        <v>0</v>
      </c>
      <c r="BC11" s="282"/>
      <c r="BD11" s="286"/>
      <c r="BE11" s="278"/>
      <c r="BF11" s="279"/>
      <c r="BG11" s="276"/>
      <c r="BH11" s="280"/>
      <c r="BI11" s="276"/>
      <c r="BJ11" s="281"/>
      <c r="BK11" s="276"/>
      <c r="BL11" s="282"/>
      <c r="BM11" s="278"/>
      <c r="BN11" s="279"/>
    </row>
    <row r="12" spans="1:66" s="187" customFormat="1" ht="17.25" customHeight="1" x14ac:dyDescent="0.25">
      <c r="A12" s="1498"/>
      <c r="B12" s="254"/>
      <c r="C12" s="255">
        <v>0</v>
      </c>
      <c r="D12" s="251" t="s">
        <v>72</v>
      </c>
      <c r="E12" s="256">
        <v>0</v>
      </c>
      <c r="F12" s="251" t="s">
        <v>70</v>
      </c>
      <c r="G12" s="256">
        <v>0</v>
      </c>
      <c r="H12" s="251" t="s">
        <v>70</v>
      </c>
      <c r="I12" s="256">
        <f t="shared" si="0"/>
        <v>0</v>
      </c>
      <c r="J12" s="251" t="s">
        <v>70</v>
      </c>
      <c r="K12" s="257">
        <f t="shared" si="1"/>
        <v>0</v>
      </c>
      <c r="L12" s="258" t="s">
        <v>73</v>
      </c>
      <c r="N12" s="254"/>
      <c r="O12" s="255">
        <v>0</v>
      </c>
      <c r="P12" s="251" t="s">
        <v>72</v>
      </c>
      <c r="Q12" s="256">
        <v>0</v>
      </c>
      <c r="R12" s="251" t="s">
        <v>70</v>
      </c>
      <c r="S12" s="256">
        <v>0</v>
      </c>
      <c r="T12" s="251" t="s">
        <v>70</v>
      </c>
      <c r="U12" s="257">
        <f t="shared" si="2"/>
        <v>0</v>
      </c>
      <c r="V12" s="258" t="s">
        <v>73</v>
      </c>
      <c r="W12" s="257">
        <f t="shared" si="3"/>
        <v>0</v>
      </c>
      <c r="X12" s="251" t="s">
        <v>70</v>
      </c>
      <c r="Y12" s="257">
        <f t="shared" si="4"/>
        <v>0</v>
      </c>
      <c r="Z12" s="251" t="s">
        <v>70</v>
      </c>
      <c r="AA12" s="248"/>
      <c r="AB12" s="248"/>
      <c r="AD12" s="273"/>
      <c r="AE12" s="274"/>
      <c r="AF12" s="275"/>
      <c r="AG12" s="276"/>
      <c r="AH12" s="276">
        <f t="shared" si="5"/>
        <v>0</v>
      </c>
      <c r="AI12" s="277">
        <f t="shared" si="6"/>
        <v>0</v>
      </c>
      <c r="AJ12" s="278"/>
      <c r="AK12" s="279"/>
      <c r="AL12" s="276"/>
      <c r="AM12" s="280"/>
      <c r="AN12" s="276"/>
      <c r="AO12" s="281"/>
      <c r="AP12" s="276"/>
      <c r="AQ12" s="282"/>
      <c r="AR12" s="239"/>
      <c r="AS12" s="283"/>
      <c r="AT12" s="284">
        <f t="shared" si="7"/>
        <v>0</v>
      </c>
      <c r="AU12" s="275"/>
      <c r="AV12" s="279"/>
      <c r="AW12" s="276"/>
      <c r="AX12" s="280"/>
      <c r="AY12" s="276"/>
      <c r="AZ12" s="285"/>
      <c r="BA12" s="239"/>
      <c r="BB12" s="283">
        <f t="shared" si="8"/>
        <v>0</v>
      </c>
      <c r="BC12" s="282"/>
      <c r="BD12" s="286"/>
      <c r="BE12" s="278"/>
      <c r="BF12" s="279"/>
      <c r="BG12" s="276"/>
      <c r="BH12" s="280"/>
      <c r="BI12" s="276"/>
      <c r="BJ12" s="281"/>
      <c r="BK12" s="276"/>
      <c r="BL12" s="282"/>
      <c r="BM12" s="278"/>
      <c r="BN12" s="279"/>
    </row>
    <row r="13" spans="1:66" s="187" customFormat="1" ht="17.25" customHeight="1" x14ac:dyDescent="0.25">
      <c r="A13" s="1498"/>
      <c r="B13" s="254"/>
      <c r="C13" s="255">
        <v>0</v>
      </c>
      <c r="D13" s="251" t="s">
        <v>72</v>
      </c>
      <c r="E13" s="256">
        <v>0</v>
      </c>
      <c r="F13" s="251" t="s">
        <v>70</v>
      </c>
      <c r="G13" s="256">
        <v>0</v>
      </c>
      <c r="H13" s="251" t="s">
        <v>70</v>
      </c>
      <c r="I13" s="256">
        <f t="shared" si="0"/>
        <v>0</v>
      </c>
      <c r="J13" s="251" t="s">
        <v>70</v>
      </c>
      <c r="K13" s="257">
        <f t="shared" si="1"/>
        <v>0</v>
      </c>
      <c r="L13" s="258" t="s">
        <v>73</v>
      </c>
      <c r="N13" s="254"/>
      <c r="O13" s="255">
        <v>0</v>
      </c>
      <c r="P13" s="251" t="s">
        <v>72</v>
      </c>
      <c r="Q13" s="256">
        <v>0</v>
      </c>
      <c r="R13" s="251" t="s">
        <v>70</v>
      </c>
      <c r="S13" s="256">
        <v>0</v>
      </c>
      <c r="T13" s="251" t="s">
        <v>70</v>
      </c>
      <c r="U13" s="257">
        <f t="shared" si="2"/>
        <v>0</v>
      </c>
      <c r="V13" s="258" t="s">
        <v>73</v>
      </c>
      <c r="W13" s="257">
        <f t="shared" si="3"/>
        <v>0</v>
      </c>
      <c r="X13" s="251" t="s">
        <v>70</v>
      </c>
      <c r="Y13" s="257">
        <f t="shared" si="4"/>
        <v>0</v>
      </c>
      <c r="Z13" s="251" t="s">
        <v>70</v>
      </c>
      <c r="AA13" s="248"/>
      <c r="AB13" s="248"/>
      <c r="AD13" s="273"/>
      <c r="AE13" s="274"/>
      <c r="AF13" s="275"/>
      <c r="AG13" s="276"/>
      <c r="AH13" s="276">
        <f t="shared" si="5"/>
        <v>0</v>
      </c>
      <c r="AI13" s="277">
        <f t="shared" si="6"/>
        <v>0</v>
      </c>
      <c r="AJ13" s="278"/>
      <c r="AK13" s="279"/>
      <c r="AL13" s="276"/>
      <c r="AM13" s="280"/>
      <c r="AN13" s="276"/>
      <c r="AO13" s="281"/>
      <c r="AP13" s="276"/>
      <c r="AQ13" s="282"/>
      <c r="AR13" s="239"/>
      <c r="AS13" s="283"/>
      <c r="AT13" s="284">
        <f t="shared" si="7"/>
        <v>0</v>
      </c>
      <c r="AU13" s="275"/>
      <c r="AV13" s="279"/>
      <c r="AW13" s="276"/>
      <c r="AX13" s="280"/>
      <c r="AY13" s="276"/>
      <c r="AZ13" s="285"/>
      <c r="BA13" s="239"/>
      <c r="BB13" s="283">
        <f t="shared" si="8"/>
        <v>0</v>
      </c>
      <c r="BC13" s="282"/>
      <c r="BD13" s="286"/>
      <c r="BE13" s="278"/>
      <c r="BF13" s="279"/>
      <c r="BG13" s="276"/>
      <c r="BH13" s="280"/>
      <c r="BI13" s="276"/>
      <c r="BJ13" s="281"/>
      <c r="BK13" s="276"/>
      <c r="BL13" s="282"/>
      <c r="BM13" s="278"/>
      <c r="BN13" s="279"/>
    </row>
    <row r="14" spans="1:66" s="187" customFormat="1" ht="17.25" customHeight="1" x14ac:dyDescent="0.25">
      <c r="A14" s="1498"/>
      <c r="B14" s="254"/>
      <c r="C14" s="255">
        <v>0</v>
      </c>
      <c r="D14" s="251" t="s">
        <v>72</v>
      </c>
      <c r="E14" s="256">
        <v>0</v>
      </c>
      <c r="F14" s="251" t="s">
        <v>70</v>
      </c>
      <c r="G14" s="256">
        <v>0</v>
      </c>
      <c r="H14" s="251" t="s">
        <v>70</v>
      </c>
      <c r="I14" s="256">
        <f t="shared" si="0"/>
        <v>0</v>
      </c>
      <c r="J14" s="251" t="s">
        <v>70</v>
      </c>
      <c r="K14" s="257">
        <f t="shared" si="1"/>
        <v>0</v>
      </c>
      <c r="L14" s="258" t="s">
        <v>73</v>
      </c>
      <c r="N14" s="254"/>
      <c r="O14" s="255">
        <v>0</v>
      </c>
      <c r="P14" s="251" t="s">
        <v>72</v>
      </c>
      <c r="Q14" s="256">
        <v>0</v>
      </c>
      <c r="R14" s="251" t="s">
        <v>70</v>
      </c>
      <c r="S14" s="256">
        <v>0</v>
      </c>
      <c r="T14" s="251" t="s">
        <v>70</v>
      </c>
      <c r="U14" s="257">
        <f t="shared" si="2"/>
        <v>0</v>
      </c>
      <c r="V14" s="258" t="s">
        <v>73</v>
      </c>
      <c r="W14" s="257">
        <f t="shared" si="3"/>
        <v>0</v>
      </c>
      <c r="X14" s="251" t="s">
        <v>70</v>
      </c>
      <c r="Y14" s="257">
        <f t="shared" si="4"/>
        <v>0</v>
      </c>
      <c r="Z14" s="251" t="s">
        <v>70</v>
      </c>
      <c r="AA14" s="248"/>
      <c r="AB14" s="248"/>
      <c r="AD14" s="273"/>
      <c r="AE14" s="274"/>
      <c r="AF14" s="275"/>
      <c r="AG14" s="276"/>
      <c r="AH14" s="276">
        <f t="shared" si="5"/>
        <v>0</v>
      </c>
      <c r="AI14" s="277">
        <f t="shared" si="6"/>
        <v>0</v>
      </c>
      <c r="AJ14" s="278"/>
      <c r="AK14" s="279"/>
      <c r="AL14" s="276"/>
      <c r="AM14" s="280"/>
      <c r="AN14" s="276"/>
      <c r="AO14" s="281"/>
      <c r="AP14" s="276"/>
      <c r="AQ14" s="282"/>
      <c r="AR14" s="239"/>
      <c r="AS14" s="283"/>
      <c r="AT14" s="284">
        <f t="shared" si="7"/>
        <v>0</v>
      </c>
      <c r="AU14" s="275"/>
      <c r="AV14" s="279"/>
      <c r="AW14" s="276"/>
      <c r="AX14" s="280"/>
      <c r="AY14" s="276"/>
      <c r="AZ14" s="285"/>
      <c r="BA14" s="239"/>
      <c r="BB14" s="283">
        <f t="shared" si="8"/>
        <v>0</v>
      </c>
      <c r="BC14" s="282"/>
      <c r="BD14" s="286"/>
      <c r="BE14" s="278"/>
      <c r="BF14" s="279"/>
      <c r="BG14" s="276"/>
      <c r="BH14" s="280"/>
      <c r="BI14" s="276"/>
      <c r="BJ14" s="281"/>
      <c r="BK14" s="276"/>
      <c r="BL14" s="282"/>
      <c r="BM14" s="278"/>
      <c r="BN14" s="279"/>
    </row>
    <row r="15" spans="1:66" s="187" customFormat="1" ht="17.25" customHeight="1" x14ac:dyDescent="0.25">
      <c r="A15" s="1498"/>
      <c r="B15" s="254"/>
      <c r="C15" s="255">
        <v>0</v>
      </c>
      <c r="D15" s="251" t="s">
        <v>72</v>
      </c>
      <c r="E15" s="256">
        <v>0</v>
      </c>
      <c r="F15" s="251" t="s">
        <v>70</v>
      </c>
      <c r="G15" s="256">
        <v>0</v>
      </c>
      <c r="H15" s="251" t="s">
        <v>70</v>
      </c>
      <c r="I15" s="256">
        <f t="shared" si="0"/>
        <v>0</v>
      </c>
      <c r="J15" s="251" t="s">
        <v>70</v>
      </c>
      <c r="K15" s="257">
        <f t="shared" si="1"/>
        <v>0</v>
      </c>
      <c r="L15" s="258" t="s">
        <v>73</v>
      </c>
      <c r="N15" s="254"/>
      <c r="O15" s="255">
        <v>0</v>
      </c>
      <c r="P15" s="251" t="s">
        <v>72</v>
      </c>
      <c r="Q15" s="256">
        <v>0</v>
      </c>
      <c r="R15" s="251" t="s">
        <v>70</v>
      </c>
      <c r="S15" s="256">
        <v>0</v>
      </c>
      <c r="T15" s="251" t="s">
        <v>70</v>
      </c>
      <c r="U15" s="257">
        <f t="shared" si="2"/>
        <v>0</v>
      </c>
      <c r="V15" s="258" t="s">
        <v>73</v>
      </c>
      <c r="W15" s="257">
        <f t="shared" si="3"/>
        <v>0</v>
      </c>
      <c r="X15" s="251" t="s">
        <v>70</v>
      </c>
      <c r="Y15" s="257">
        <f t="shared" si="4"/>
        <v>0</v>
      </c>
      <c r="Z15" s="251" t="s">
        <v>70</v>
      </c>
      <c r="AA15" s="248"/>
      <c r="AB15" s="248"/>
      <c r="AD15" s="273"/>
      <c r="AE15" s="274"/>
      <c r="AF15" s="275"/>
      <c r="AG15" s="276"/>
      <c r="AH15" s="276">
        <f t="shared" si="5"/>
        <v>0</v>
      </c>
      <c r="AI15" s="277">
        <f t="shared" si="6"/>
        <v>0</v>
      </c>
      <c r="AJ15" s="278"/>
      <c r="AK15" s="279"/>
      <c r="AL15" s="276"/>
      <c r="AM15" s="280"/>
      <c r="AN15" s="276"/>
      <c r="AO15" s="281"/>
      <c r="AP15" s="276"/>
      <c r="AQ15" s="282"/>
      <c r="AR15" s="239"/>
      <c r="AS15" s="283"/>
      <c r="AT15" s="284">
        <f t="shared" si="7"/>
        <v>0</v>
      </c>
      <c r="AU15" s="275"/>
      <c r="AV15" s="279"/>
      <c r="AW15" s="276"/>
      <c r="AX15" s="280"/>
      <c r="AY15" s="276"/>
      <c r="AZ15" s="285"/>
      <c r="BA15" s="239"/>
      <c r="BB15" s="283">
        <f t="shared" si="8"/>
        <v>0</v>
      </c>
      <c r="BC15" s="282"/>
      <c r="BD15" s="286"/>
      <c r="BE15" s="278"/>
      <c r="BF15" s="279"/>
      <c r="BG15" s="276"/>
      <c r="BH15" s="280"/>
      <c r="BI15" s="276"/>
      <c r="BJ15" s="281"/>
      <c r="BK15" s="276"/>
      <c r="BL15" s="282"/>
      <c r="BM15" s="278"/>
      <c r="BN15" s="279"/>
    </row>
    <row r="16" spans="1:66" s="187" customFormat="1" ht="17.25" customHeight="1" x14ac:dyDescent="0.25">
      <c r="A16" s="1498"/>
      <c r="B16" s="254"/>
      <c r="C16" s="255">
        <v>0</v>
      </c>
      <c r="D16" s="251" t="s">
        <v>72</v>
      </c>
      <c r="E16" s="256">
        <v>0</v>
      </c>
      <c r="F16" s="251" t="s">
        <v>70</v>
      </c>
      <c r="G16" s="256">
        <v>0</v>
      </c>
      <c r="H16" s="251" t="s">
        <v>70</v>
      </c>
      <c r="I16" s="256">
        <f t="shared" si="0"/>
        <v>0</v>
      </c>
      <c r="J16" s="251" t="s">
        <v>70</v>
      </c>
      <c r="K16" s="257">
        <f t="shared" si="1"/>
        <v>0</v>
      </c>
      <c r="L16" s="258" t="s">
        <v>73</v>
      </c>
      <c r="N16" s="254"/>
      <c r="O16" s="255">
        <v>0</v>
      </c>
      <c r="P16" s="251" t="s">
        <v>72</v>
      </c>
      <c r="Q16" s="256">
        <v>0</v>
      </c>
      <c r="R16" s="251" t="s">
        <v>70</v>
      </c>
      <c r="S16" s="256">
        <v>0</v>
      </c>
      <c r="T16" s="251" t="s">
        <v>70</v>
      </c>
      <c r="U16" s="257">
        <f t="shared" si="2"/>
        <v>0</v>
      </c>
      <c r="V16" s="258" t="s">
        <v>73</v>
      </c>
      <c r="W16" s="257">
        <f t="shared" si="3"/>
        <v>0</v>
      </c>
      <c r="X16" s="251" t="s">
        <v>70</v>
      </c>
      <c r="Y16" s="257">
        <f t="shared" si="4"/>
        <v>0</v>
      </c>
      <c r="Z16" s="251" t="s">
        <v>70</v>
      </c>
      <c r="AA16" s="248"/>
      <c r="AB16" s="248"/>
      <c r="AD16" s="273"/>
      <c r="AE16" s="274"/>
      <c r="AF16" s="275"/>
      <c r="AG16" s="276"/>
      <c r="AH16" s="276">
        <f t="shared" si="5"/>
        <v>0</v>
      </c>
      <c r="AI16" s="277">
        <f t="shared" si="6"/>
        <v>0</v>
      </c>
      <c r="AJ16" s="278"/>
      <c r="AK16" s="279"/>
      <c r="AL16" s="276"/>
      <c r="AM16" s="280"/>
      <c r="AN16" s="276"/>
      <c r="AO16" s="281"/>
      <c r="AP16" s="276"/>
      <c r="AQ16" s="282"/>
      <c r="AR16" s="239"/>
      <c r="AS16" s="283"/>
      <c r="AT16" s="284">
        <f t="shared" si="7"/>
        <v>0</v>
      </c>
      <c r="AU16" s="275"/>
      <c r="AV16" s="279"/>
      <c r="AW16" s="276"/>
      <c r="AX16" s="280"/>
      <c r="AY16" s="276"/>
      <c r="AZ16" s="285"/>
      <c r="BA16" s="239"/>
      <c r="BB16" s="283">
        <f t="shared" si="8"/>
        <v>0</v>
      </c>
      <c r="BC16" s="282"/>
      <c r="BD16" s="286"/>
      <c r="BE16" s="278"/>
      <c r="BF16" s="279"/>
      <c r="BG16" s="276"/>
      <c r="BH16" s="280"/>
      <c r="BI16" s="276"/>
      <c r="BJ16" s="281"/>
      <c r="BK16" s="276"/>
      <c r="BL16" s="282"/>
      <c r="BM16" s="278"/>
      <c r="BN16" s="279"/>
    </row>
    <row r="17" spans="1:66" s="187" customFormat="1" ht="17.25" customHeight="1" x14ac:dyDescent="0.25">
      <c r="A17" s="1498"/>
      <c r="B17" s="254"/>
      <c r="C17" s="255">
        <v>0</v>
      </c>
      <c r="D17" s="251" t="s">
        <v>72</v>
      </c>
      <c r="E17" s="256">
        <v>0</v>
      </c>
      <c r="F17" s="251" t="s">
        <v>70</v>
      </c>
      <c r="G17" s="256">
        <v>0</v>
      </c>
      <c r="H17" s="251" t="s">
        <v>70</v>
      </c>
      <c r="I17" s="256">
        <f t="shared" si="0"/>
        <v>0</v>
      </c>
      <c r="J17" s="251" t="s">
        <v>70</v>
      </c>
      <c r="K17" s="257">
        <f t="shared" si="1"/>
        <v>0</v>
      </c>
      <c r="L17" s="258" t="s">
        <v>73</v>
      </c>
      <c r="N17" s="254"/>
      <c r="O17" s="255">
        <v>0</v>
      </c>
      <c r="P17" s="251" t="s">
        <v>72</v>
      </c>
      <c r="Q17" s="256">
        <v>0</v>
      </c>
      <c r="R17" s="251" t="s">
        <v>70</v>
      </c>
      <c r="S17" s="256">
        <v>0</v>
      </c>
      <c r="T17" s="251" t="s">
        <v>70</v>
      </c>
      <c r="U17" s="257">
        <f t="shared" si="2"/>
        <v>0</v>
      </c>
      <c r="V17" s="258" t="s">
        <v>73</v>
      </c>
      <c r="W17" s="257">
        <f t="shared" si="3"/>
        <v>0</v>
      </c>
      <c r="X17" s="251" t="s">
        <v>70</v>
      </c>
      <c r="Y17" s="257">
        <f t="shared" si="4"/>
        <v>0</v>
      </c>
      <c r="Z17" s="251" t="s">
        <v>70</v>
      </c>
      <c r="AA17" s="248"/>
      <c r="AB17" s="248"/>
      <c r="AD17" s="273"/>
      <c r="AE17" s="274"/>
      <c r="AF17" s="275"/>
      <c r="AG17" s="276"/>
      <c r="AH17" s="276">
        <f t="shared" si="5"/>
        <v>0</v>
      </c>
      <c r="AI17" s="277">
        <f t="shared" si="6"/>
        <v>0</v>
      </c>
      <c r="AJ17" s="278"/>
      <c r="AK17" s="279"/>
      <c r="AL17" s="276"/>
      <c r="AM17" s="280"/>
      <c r="AN17" s="276"/>
      <c r="AO17" s="281"/>
      <c r="AP17" s="276"/>
      <c r="AQ17" s="282"/>
      <c r="AR17" s="239"/>
      <c r="AS17" s="283"/>
      <c r="AT17" s="284">
        <f t="shared" si="7"/>
        <v>0</v>
      </c>
      <c r="AU17" s="275"/>
      <c r="AV17" s="279"/>
      <c r="AW17" s="276"/>
      <c r="AX17" s="280"/>
      <c r="AY17" s="276"/>
      <c r="AZ17" s="285"/>
      <c r="BA17" s="239"/>
      <c r="BB17" s="283">
        <f t="shared" si="8"/>
        <v>0</v>
      </c>
      <c r="BC17" s="282"/>
      <c r="BD17" s="286"/>
      <c r="BE17" s="278"/>
      <c r="BF17" s="279"/>
      <c r="BG17" s="276"/>
      <c r="BH17" s="280"/>
      <c r="BI17" s="276"/>
      <c r="BJ17" s="281"/>
      <c r="BK17" s="276"/>
      <c r="BL17" s="282"/>
      <c r="BM17" s="278"/>
      <c r="BN17" s="279"/>
    </row>
    <row r="18" spans="1:66" s="187" customFormat="1" ht="17.25" customHeight="1" x14ac:dyDescent="0.25">
      <c r="A18" s="1498"/>
      <c r="B18" s="254"/>
      <c r="C18" s="255">
        <v>0</v>
      </c>
      <c r="D18" s="251" t="s">
        <v>72</v>
      </c>
      <c r="E18" s="256">
        <v>0</v>
      </c>
      <c r="F18" s="251" t="s">
        <v>70</v>
      </c>
      <c r="G18" s="256">
        <v>0</v>
      </c>
      <c r="H18" s="251" t="s">
        <v>70</v>
      </c>
      <c r="I18" s="256">
        <f t="shared" si="0"/>
        <v>0</v>
      </c>
      <c r="J18" s="251" t="s">
        <v>70</v>
      </c>
      <c r="K18" s="257">
        <f t="shared" si="1"/>
        <v>0</v>
      </c>
      <c r="L18" s="258" t="s">
        <v>73</v>
      </c>
      <c r="N18" s="254"/>
      <c r="O18" s="255">
        <v>0</v>
      </c>
      <c r="P18" s="251" t="s">
        <v>72</v>
      </c>
      <c r="Q18" s="256">
        <v>0</v>
      </c>
      <c r="R18" s="251" t="s">
        <v>70</v>
      </c>
      <c r="S18" s="256">
        <v>0</v>
      </c>
      <c r="T18" s="251" t="s">
        <v>70</v>
      </c>
      <c r="U18" s="257">
        <f t="shared" si="2"/>
        <v>0</v>
      </c>
      <c r="V18" s="258" t="s">
        <v>73</v>
      </c>
      <c r="W18" s="257">
        <f t="shared" si="3"/>
        <v>0</v>
      </c>
      <c r="X18" s="251" t="s">
        <v>70</v>
      </c>
      <c r="Y18" s="257">
        <f t="shared" si="4"/>
        <v>0</v>
      </c>
      <c r="Z18" s="251" t="s">
        <v>70</v>
      </c>
      <c r="AA18" s="248"/>
      <c r="AB18" s="248"/>
      <c r="AD18" s="273"/>
      <c r="AE18" s="274"/>
      <c r="AF18" s="275"/>
      <c r="AG18" s="276"/>
      <c r="AH18" s="276">
        <f t="shared" si="5"/>
        <v>0</v>
      </c>
      <c r="AI18" s="277">
        <f t="shared" si="6"/>
        <v>0</v>
      </c>
      <c r="AJ18" s="278"/>
      <c r="AK18" s="279"/>
      <c r="AL18" s="276"/>
      <c r="AM18" s="280"/>
      <c r="AN18" s="276"/>
      <c r="AO18" s="281"/>
      <c r="AP18" s="276"/>
      <c r="AQ18" s="282"/>
      <c r="AR18" s="239"/>
      <c r="AS18" s="283"/>
      <c r="AT18" s="284">
        <f t="shared" si="7"/>
        <v>0</v>
      </c>
      <c r="AU18" s="275"/>
      <c r="AV18" s="279"/>
      <c r="AW18" s="276"/>
      <c r="AX18" s="280"/>
      <c r="AY18" s="276"/>
      <c r="AZ18" s="285"/>
      <c r="BA18" s="239"/>
      <c r="BB18" s="283">
        <f t="shared" si="8"/>
        <v>0</v>
      </c>
      <c r="BC18" s="282"/>
      <c r="BD18" s="286"/>
      <c r="BE18" s="278"/>
      <c r="BF18" s="279"/>
      <c r="BG18" s="276"/>
      <c r="BH18" s="280"/>
      <c r="BI18" s="276"/>
      <c r="BJ18" s="281"/>
      <c r="BK18" s="276"/>
      <c r="BL18" s="282"/>
      <c r="BM18" s="278"/>
      <c r="BN18" s="279"/>
    </row>
    <row r="19" spans="1:66" s="187" customFormat="1" ht="17.25" customHeight="1" x14ac:dyDescent="0.25">
      <c r="A19" s="1498"/>
      <c r="B19" s="254"/>
      <c r="C19" s="255">
        <v>0</v>
      </c>
      <c r="D19" s="251" t="s">
        <v>72</v>
      </c>
      <c r="E19" s="256">
        <v>0</v>
      </c>
      <c r="F19" s="251" t="s">
        <v>70</v>
      </c>
      <c r="G19" s="256">
        <v>0</v>
      </c>
      <c r="H19" s="251" t="s">
        <v>70</v>
      </c>
      <c r="I19" s="256">
        <f t="shared" si="0"/>
        <v>0</v>
      </c>
      <c r="J19" s="251" t="s">
        <v>70</v>
      </c>
      <c r="K19" s="257">
        <f t="shared" si="1"/>
        <v>0</v>
      </c>
      <c r="L19" s="258" t="s">
        <v>73</v>
      </c>
      <c r="N19" s="254"/>
      <c r="O19" s="255">
        <v>0</v>
      </c>
      <c r="P19" s="251" t="s">
        <v>72</v>
      </c>
      <c r="Q19" s="256">
        <v>0</v>
      </c>
      <c r="R19" s="251" t="s">
        <v>70</v>
      </c>
      <c r="S19" s="256">
        <v>0</v>
      </c>
      <c r="T19" s="251" t="s">
        <v>70</v>
      </c>
      <c r="U19" s="257">
        <f t="shared" si="2"/>
        <v>0</v>
      </c>
      <c r="V19" s="258" t="s">
        <v>73</v>
      </c>
      <c r="W19" s="257">
        <f t="shared" si="3"/>
        <v>0</v>
      </c>
      <c r="X19" s="251" t="s">
        <v>70</v>
      </c>
      <c r="Y19" s="257">
        <f t="shared" si="4"/>
        <v>0</v>
      </c>
      <c r="Z19" s="251" t="s">
        <v>70</v>
      </c>
      <c r="AA19" s="248"/>
      <c r="AB19" s="248"/>
      <c r="AD19" s="273"/>
      <c r="AE19" s="274"/>
      <c r="AF19" s="275"/>
      <c r="AG19" s="276"/>
      <c r="AH19" s="276">
        <f t="shared" si="5"/>
        <v>0</v>
      </c>
      <c r="AI19" s="277">
        <f t="shared" si="6"/>
        <v>0</v>
      </c>
      <c r="AJ19" s="278"/>
      <c r="AK19" s="279"/>
      <c r="AL19" s="276"/>
      <c r="AM19" s="280"/>
      <c r="AN19" s="276"/>
      <c r="AO19" s="281"/>
      <c r="AP19" s="276"/>
      <c r="AQ19" s="282"/>
      <c r="AR19" s="239"/>
      <c r="AS19" s="283"/>
      <c r="AT19" s="284">
        <f t="shared" si="7"/>
        <v>0</v>
      </c>
      <c r="AU19" s="275"/>
      <c r="AV19" s="279"/>
      <c r="AW19" s="276"/>
      <c r="AX19" s="280"/>
      <c r="AY19" s="276"/>
      <c r="AZ19" s="285"/>
      <c r="BA19" s="239"/>
      <c r="BB19" s="283">
        <f t="shared" si="8"/>
        <v>0</v>
      </c>
      <c r="BC19" s="282"/>
      <c r="BD19" s="286"/>
      <c r="BE19" s="278"/>
      <c r="BF19" s="279"/>
      <c r="BG19" s="276"/>
      <c r="BH19" s="280"/>
      <c r="BI19" s="276"/>
      <c r="BJ19" s="281"/>
      <c r="BK19" s="276"/>
      <c r="BL19" s="282"/>
      <c r="BM19" s="278"/>
      <c r="BN19" s="279"/>
    </row>
    <row r="20" spans="1:66" s="187" customFormat="1" ht="17.25" customHeight="1" x14ac:dyDescent="0.25">
      <c r="A20" s="1498"/>
      <c r="B20" s="254"/>
      <c r="C20" s="255">
        <v>0</v>
      </c>
      <c r="D20" s="251" t="s">
        <v>72</v>
      </c>
      <c r="E20" s="256">
        <v>0</v>
      </c>
      <c r="F20" s="251" t="s">
        <v>70</v>
      </c>
      <c r="G20" s="256">
        <v>0</v>
      </c>
      <c r="H20" s="251" t="s">
        <v>70</v>
      </c>
      <c r="I20" s="256">
        <f t="shared" si="0"/>
        <v>0</v>
      </c>
      <c r="J20" s="251" t="s">
        <v>70</v>
      </c>
      <c r="K20" s="257">
        <f t="shared" si="1"/>
        <v>0</v>
      </c>
      <c r="L20" s="258" t="s">
        <v>73</v>
      </c>
      <c r="N20" s="254"/>
      <c r="O20" s="255">
        <v>0</v>
      </c>
      <c r="P20" s="251" t="s">
        <v>72</v>
      </c>
      <c r="Q20" s="256">
        <v>0</v>
      </c>
      <c r="R20" s="251" t="s">
        <v>70</v>
      </c>
      <c r="S20" s="256">
        <v>0</v>
      </c>
      <c r="T20" s="251" t="s">
        <v>70</v>
      </c>
      <c r="U20" s="257">
        <f t="shared" si="2"/>
        <v>0</v>
      </c>
      <c r="V20" s="258" t="s">
        <v>73</v>
      </c>
      <c r="W20" s="257">
        <f t="shared" si="3"/>
        <v>0</v>
      </c>
      <c r="X20" s="251" t="s">
        <v>70</v>
      </c>
      <c r="Y20" s="257">
        <f t="shared" si="4"/>
        <v>0</v>
      </c>
      <c r="Z20" s="251" t="s">
        <v>70</v>
      </c>
      <c r="AA20" s="248"/>
      <c r="AB20" s="248"/>
      <c r="AD20" s="273"/>
      <c r="AE20" s="274"/>
      <c r="AF20" s="275"/>
      <c r="AG20" s="276"/>
      <c r="AH20" s="276">
        <f t="shared" si="5"/>
        <v>0</v>
      </c>
      <c r="AI20" s="277">
        <f t="shared" si="6"/>
        <v>0</v>
      </c>
      <c r="AJ20" s="278"/>
      <c r="AK20" s="279"/>
      <c r="AL20" s="276"/>
      <c r="AM20" s="280"/>
      <c r="AN20" s="276"/>
      <c r="AO20" s="281"/>
      <c r="AP20" s="276"/>
      <c r="AQ20" s="282"/>
      <c r="AR20" s="239"/>
      <c r="AS20" s="283"/>
      <c r="AT20" s="284">
        <f t="shared" si="7"/>
        <v>0</v>
      </c>
      <c r="AU20" s="275"/>
      <c r="AV20" s="279"/>
      <c r="AW20" s="276"/>
      <c r="AX20" s="280"/>
      <c r="AY20" s="276"/>
      <c r="AZ20" s="285"/>
      <c r="BA20" s="239"/>
      <c r="BB20" s="283">
        <f t="shared" si="8"/>
        <v>0</v>
      </c>
      <c r="BC20" s="282"/>
      <c r="BD20" s="286"/>
      <c r="BE20" s="278"/>
      <c r="BF20" s="279"/>
      <c r="BG20" s="276"/>
      <c r="BH20" s="280"/>
      <c r="BI20" s="276"/>
      <c r="BJ20" s="281"/>
      <c r="BK20" s="276"/>
      <c r="BL20" s="282"/>
      <c r="BM20" s="278"/>
      <c r="BN20" s="279"/>
    </row>
    <row r="21" spans="1:66" s="187" customFormat="1" ht="17.25" customHeight="1" x14ac:dyDescent="0.25">
      <c r="A21" s="1498"/>
      <c r="B21" s="254"/>
      <c r="C21" s="255">
        <v>0</v>
      </c>
      <c r="D21" s="251" t="s">
        <v>72</v>
      </c>
      <c r="E21" s="256">
        <v>0</v>
      </c>
      <c r="F21" s="251" t="s">
        <v>70</v>
      </c>
      <c r="G21" s="256">
        <v>0</v>
      </c>
      <c r="H21" s="251" t="s">
        <v>70</v>
      </c>
      <c r="I21" s="256">
        <f t="shared" si="0"/>
        <v>0</v>
      </c>
      <c r="J21" s="251" t="s">
        <v>70</v>
      </c>
      <c r="K21" s="257">
        <f t="shared" si="1"/>
        <v>0</v>
      </c>
      <c r="L21" s="258" t="s">
        <v>73</v>
      </c>
      <c r="N21" s="254"/>
      <c r="O21" s="255">
        <v>0</v>
      </c>
      <c r="P21" s="251" t="s">
        <v>72</v>
      </c>
      <c r="Q21" s="256">
        <v>0</v>
      </c>
      <c r="R21" s="251" t="s">
        <v>70</v>
      </c>
      <c r="S21" s="256">
        <v>0</v>
      </c>
      <c r="T21" s="251" t="s">
        <v>70</v>
      </c>
      <c r="U21" s="257">
        <f t="shared" si="2"/>
        <v>0</v>
      </c>
      <c r="V21" s="258" t="s">
        <v>73</v>
      </c>
      <c r="W21" s="257">
        <f t="shared" si="3"/>
        <v>0</v>
      </c>
      <c r="X21" s="251" t="s">
        <v>70</v>
      </c>
      <c r="Y21" s="257">
        <f t="shared" si="4"/>
        <v>0</v>
      </c>
      <c r="Z21" s="251" t="s">
        <v>70</v>
      </c>
      <c r="AA21" s="248"/>
      <c r="AB21" s="248"/>
      <c r="AD21" s="273"/>
      <c r="AE21" s="274"/>
      <c r="AF21" s="275"/>
      <c r="AG21" s="276"/>
      <c r="AH21" s="276">
        <f t="shared" si="5"/>
        <v>0</v>
      </c>
      <c r="AI21" s="277">
        <f t="shared" si="6"/>
        <v>0</v>
      </c>
      <c r="AJ21" s="278"/>
      <c r="AK21" s="279"/>
      <c r="AL21" s="276"/>
      <c r="AM21" s="280"/>
      <c r="AN21" s="276"/>
      <c r="AO21" s="281"/>
      <c r="AP21" s="276"/>
      <c r="AQ21" s="282"/>
      <c r="AR21" s="239"/>
      <c r="AS21" s="283"/>
      <c r="AT21" s="284">
        <f t="shared" si="7"/>
        <v>0</v>
      </c>
      <c r="AU21" s="275"/>
      <c r="AV21" s="279"/>
      <c r="AW21" s="276"/>
      <c r="AX21" s="280"/>
      <c r="AY21" s="276"/>
      <c r="AZ21" s="285"/>
      <c r="BA21" s="239"/>
      <c r="BB21" s="283">
        <f t="shared" si="8"/>
        <v>0</v>
      </c>
      <c r="BC21" s="282"/>
      <c r="BD21" s="286"/>
      <c r="BE21" s="278"/>
      <c r="BF21" s="279"/>
      <c r="BG21" s="276"/>
      <c r="BH21" s="280"/>
      <c r="BI21" s="276"/>
      <c r="BJ21" s="281"/>
      <c r="BK21" s="276"/>
      <c r="BL21" s="282"/>
      <c r="BM21" s="278"/>
      <c r="BN21" s="279"/>
    </row>
    <row r="22" spans="1:66" s="187" customFormat="1" ht="17.25" customHeight="1" x14ac:dyDescent="0.25">
      <c r="A22" s="1498"/>
      <c r="B22" s="254"/>
      <c r="C22" s="255">
        <v>0</v>
      </c>
      <c r="D22" s="251" t="s">
        <v>72</v>
      </c>
      <c r="E22" s="256">
        <v>0</v>
      </c>
      <c r="F22" s="251" t="s">
        <v>70</v>
      </c>
      <c r="G22" s="256">
        <v>0</v>
      </c>
      <c r="H22" s="251" t="s">
        <v>70</v>
      </c>
      <c r="I22" s="256">
        <f t="shared" si="0"/>
        <v>0</v>
      </c>
      <c r="J22" s="251" t="s">
        <v>70</v>
      </c>
      <c r="K22" s="257">
        <f t="shared" si="1"/>
        <v>0</v>
      </c>
      <c r="L22" s="258" t="s">
        <v>73</v>
      </c>
      <c r="N22" s="254"/>
      <c r="O22" s="255">
        <v>0</v>
      </c>
      <c r="P22" s="251" t="s">
        <v>72</v>
      </c>
      <c r="Q22" s="256">
        <v>0</v>
      </c>
      <c r="R22" s="251" t="s">
        <v>70</v>
      </c>
      <c r="S22" s="256">
        <v>0</v>
      </c>
      <c r="T22" s="251" t="s">
        <v>70</v>
      </c>
      <c r="U22" s="257">
        <f t="shared" si="2"/>
        <v>0</v>
      </c>
      <c r="V22" s="258" t="s">
        <v>73</v>
      </c>
      <c r="W22" s="257">
        <f t="shared" si="3"/>
        <v>0</v>
      </c>
      <c r="X22" s="251" t="s">
        <v>70</v>
      </c>
      <c r="Y22" s="257">
        <f t="shared" si="4"/>
        <v>0</v>
      </c>
      <c r="Z22" s="251" t="s">
        <v>70</v>
      </c>
      <c r="AA22" s="248"/>
      <c r="AB22" s="248"/>
      <c r="AD22" s="273"/>
      <c r="AE22" s="274"/>
      <c r="AF22" s="275"/>
      <c r="AG22" s="276"/>
      <c r="AH22" s="276">
        <f t="shared" si="5"/>
        <v>0</v>
      </c>
      <c r="AI22" s="277">
        <f t="shared" si="6"/>
        <v>0</v>
      </c>
      <c r="AJ22" s="278"/>
      <c r="AK22" s="279"/>
      <c r="AL22" s="276"/>
      <c r="AM22" s="280"/>
      <c r="AN22" s="276"/>
      <c r="AO22" s="281"/>
      <c r="AP22" s="276"/>
      <c r="AQ22" s="282"/>
      <c r="AR22" s="239"/>
      <c r="AS22" s="283"/>
      <c r="AT22" s="284">
        <f t="shared" si="7"/>
        <v>0</v>
      </c>
      <c r="AU22" s="275"/>
      <c r="AV22" s="279"/>
      <c r="AW22" s="276"/>
      <c r="AX22" s="280"/>
      <c r="AY22" s="276"/>
      <c r="AZ22" s="285"/>
      <c r="BA22" s="239"/>
      <c r="BB22" s="283">
        <f t="shared" si="8"/>
        <v>0</v>
      </c>
      <c r="BC22" s="282"/>
      <c r="BD22" s="286"/>
      <c r="BE22" s="278"/>
      <c r="BF22" s="279"/>
      <c r="BG22" s="276"/>
      <c r="BH22" s="280"/>
      <c r="BI22" s="276"/>
      <c r="BJ22" s="281"/>
      <c r="BK22" s="276"/>
      <c r="BL22" s="282"/>
      <c r="BM22" s="278"/>
      <c r="BN22" s="279"/>
    </row>
    <row r="23" spans="1:66" s="187" customFormat="1" ht="17.25" customHeight="1" x14ac:dyDescent="0.25">
      <c r="A23" s="1498"/>
      <c r="B23" s="254"/>
      <c r="C23" s="255">
        <v>0</v>
      </c>
      <c r="D23" s="251" t="s">
        <v>72</v>
      </c>
      <c r="E23" s="256">
        <v>0</v>
      </c>
      <c r="F23" s="251" t="s">
        <v>70</v>
      </c>
      <c r="G23" s="256">
        <v>0</v>
      </c>
      <c r="H23" s="251" t="s">
        <v>70</v>
      </c>
      <c r="I23" s="256">
        <f t="shared" si="0"/>
        <v>0</v>
      </c>
      <c r="J23" s="251" t="s">
        <v>70</v>
      </c>
      <c r="K23" s="257">
        <f t="shared" si="1"/>
        <v>0</v>
      </c>
      <c r="L23" s="258" t="s">
        <v>73</v>
      </c>
      <c r="N23" s="254"/>
      <c r="O23" s="255">
        <v>0</v>
      </c>
      <c r="P23" s="251" t="s">
        <v>72</v>
      </c>
      <c r="Q23" s="256">
        <v>0</v>
      </c>
      <c r="R23" s="251" t="s">
        <v>70</v>
      </c>
      <c r="S23" s="256">
        <v>0</v>
      </c>
      <c r="T23" s="251" t="s">
        <v>70</v>
      </c>
      <c r="U23" s="257">
        <f t="shared" si="2"/>
        <v>0</v>
      </c>
      <c r="V23" s="258" t="s">
        <v>73</v>
      </c>
      <c r="W23" s="257">
        <f t="shared" si="3"/>
        <v>0</v>
      </c>
      <c r="X23" s="251" t="s">
        <v>70</v>
      </c>
      <c r="Y23" s="257">
        <f t="shared" si="4"/>
        <v>0</v>
      </c>
      <c r="Z23" s="251" t="s">
        <v>70</v>
      </c>
      <c r="AA23" s="248"/>
      <c r="AB23" s="248"/>
      <c r="AD23" s="273"/>
      <c r="AE23" s="274"/>
      <c r="AF23" s="275"/>
      <c r="AG23" s="276"/>
      <c r="AH23" s="276">
        <f t="shared" si="5"/>
        <v>0</v>
      </c>
      <c r="AI23" s="277">
        <f t="shared" si="6"/>
        <v>0</v>
      </c>
      <c r="AJ23" s="278"/>
      <c r="AK23" s="279"/>
      <c r="AL23" s="276"/>
      <c r="AM23" s="280"/>
      <c r="AN23" s="276"/>
      <c r="AO23" s="281"/>
      <c r="AP23" s="276"/>
      <c r="AQ23" s="282"/>
      <c r="AR23" s="239"/>
      <c r="AS23" s="283"/>
      <c r="AT23" s="284">
        <f t="shared" si="7"/>
        <v>0</v>
      </c>
      <c r="AU23" s="275"/>
      <c r="AV23" s="279"/>
      <c r="AW23" s="276"/>
      <c r="AX23" s="280"/>
      <c r="AY23" s="276"/>
      <c r="AZ23" s="285"/>
      <c r="BA23" s="239"/>
      <c r="BB23" s="283">
        <f t="shared" si="8"/>
        <v>0</v>
      </c>
      <c r="BC23" s="282"/>
      <c r="BD23" s="286"/>
      <c r="BE23" s="278"/>
      <c r="BF23" s="279"/>
      <c r="BG23" s="276"/>
      <c r="BH23" s="280"/>
      <c r="BI23" s="276"/>
      <c r="BJ23" s="281"/>
      <c r="BK23" s="276"/>
      <c r="BL23" s="282"/>
      <c r="BM23" s="278"/>
      <c r="BN23" s="279"/>
    </row>
    <row r="24" spans="1:66" s="187" customFormat="1" ht="17.25" customHeight="1" x14ac:dyDescent="0.25">
      <c r="A24" s="1498"/>
      <c r="B24" s="254"/>
      <c r="C24" s="255">
        <v>0</v>
      </c>
      <c r="D24" s="251" t="s">
        <v>72</v>
      </c>
      <c r="E24" s="256">
        <v>0</v>
      </c>
      <c r="F24" s="251" t="s">
        <v>70</v>
      </c>
      <c r="G24" s="256">
        <v>0</v>
      </c>
      <c r="H24" s="251" t="s">
        <v>70</v>
      </c>
      <c r="I24" s="256">
        <f t="shared" si="0"/>
        <v>0</v>
      </c>
      <c r="J24" s="251" t="s">
        <v>70</v>
      </c>
      <c r="K24" s="257">
        <f t="shared" si="1"/>
        <v>0</v>
      </c>
      <c r="L24" s="258" t="s">
        <v>73</v>
      </c>
      <c r="N24" s="254"/>
      <c r="O24" s="255">
        <v>0</v>
      </c>
      <c r="P24" s="251" t="s">
        <v>72</v>
      </c>
      <c r="Q24" s="256">
        <v>0</v>
      </c>
      <c r="R24" s="251" t="s">
        <v>70</v>
      </c>
      <c r="S24" s="256">
        <v>0</v>
      </c>
      <c r="T24" s="251" t="s">
        <v>70</v>
      </c>
      <c r="U24" s="257">
        <f t="shared" si="2"/>
        <v>0</v>
      </c>
      <c r="V24" s="258" t="s">
        <v>73</v>
      </c>
      <c r="W24" s="257">
        <f t="shared" si="3"/>
        <v>0</v>
      </c>
      <c r="X24" s="251" t="s">
        <v>70</v>
      </c>
      <c r="Y24" s="257">
        <f t="shared" si="4"/>
        <v>0</v>
      </c>
      <c r="Z24" s="251" t="s">
        <v>70</v>
      </c>
      <c r="AA24" s="248"/>
      <c r="AB24" s="248"/>
      <c r="AD24" s="273"/>
      <c r="AE24" s="274"/>
      <c r="AF24" s="275"/>
      <c r="AG24" s="276"/>
      <c r="AH24" s="276">
        <f t="shared" si="5"/>
        <v>0</v>
      </c>
      <c r="AI24" s="277">
        <f t="shared" si="6"/>
        <v>0</v>
      </c>
      <c r="AJ24" s="278"/>
      <c r="AK24" s="279"/>
      <c r="AL24" s="276"/>
      <c r="AM24" s="280"/>
      <c r="AN24" s="276"/>
      <c r="AO24" s="281"/>
      <c r="AP24" s="276"/>
      <c r="AQ24" s="282"/>
      <c r="AR24" s="239"/>
      <c r="AS24" s="283"/>
      <c r="AT24" s="284">
        <f t="shared" si="7"/>
        <v>0</v>
      </c>
      <c r="AU24" s="275"/>
      <c r="AV24" s="279"/>
      <c r="AW24" s="276"/>
      <c r="AX24" s="280"/>
      <c r="AY24" s="276"/>
      <c r="AZ24" s="285"/>
      <c r="BA24" s="239"/>
      <c r="BB24" s="283">
        <f t="shared" si="8"/>
        <v>0</v>
      </c>
      <c r="BC24" s="282"/>
      <c r="BD24" s="286"/>
      <c r="BE24" s="278"/>
      <c r="BF24" s="279"/>
      <c r="BG24" s="276"/>
      <c r="BH24" s="280"/>
      <c r="BI24" s="276"/>
      <c r="BJ24" s="281"/>
      <c r="BK24" s="276"/>
      <c r="BL24" s="282"/>
      <c r="BM24" s="278"/>
      <c r="BN24" s="279"/>
    </row>
    <row r="25" spans="1:66" s="187" customFormat="1" ht="17.25" customHeight="1" x14ac:dyDescent="0.25">
      <c r="A25" s="1498"/>
      <c r="B25" s="254"/>
      <c r="C25" s="255">
        <v>0</v>
      </c>
      <c r="D25" s="251" t="s">
        <v>72</v>
      </c>
      <c r="E25" s="256">
        <v>0</v>
      </c>
      <c r="F25" s="251" t="s">
        <v>70</v>
      </c>
      <c r="G25" s="256">
        <v>0</v>
      </c>
      <c r="H25" s="251" t="s">
        <v>70</v>
      </c>
      <c r="I25" s="256">
        <f t="shared" si="0"/>
        <v>0</v>
      </c>
      <c r="J25" s="251" t="s">
        <v>70</v>
      </c>
      <c r="K25" s="257">
        <f t="shared" si="1"/>
        <v>0</v>
      </c>
      <c r="L25" s="258" t="s">
        <v>73</v>
      </c>
      <c r="N25" s="254"/>
      <c r="O25" s="255">
        <v>0</v>
      </c>
      <c r="P25" s="251" t="s">
        <v>72</v>
      </c>
      <c r="Q25" s="256">
        <v>0</v>
      </c>
      <c r="R25" s="251" t="s">
        <v>70</v>
      </c>
      <c r="S25" s="256">
        <v>0</v>
      </c>
      <c r="T25" s="251" t="s">
        <v>70</v>
      </c>
      <c r="U25" s="257">
        <f t="shared" si="2"/>
        <v>0</v>
      </c>
      <c r="V25" s="258" t="s">
        <v>73</v>
      </c>
      <c r="W25" s="257">
        <f t="shared" si="3"/>
        <v>0</v>
      </c>
      <c r="X25" s="251" t="s">
        <v>70</v>
      </c>
      <c r="Y25" s="257">
        <f t="shared" si="4"/>
        <v>0</v>
      </c>
      <c r="Z25" s="251" t="s">
        <v>70</v>
      </c>
      <c r="AA25" s="248"/>
      <c r="AB25" s="248"/>
      <c r="AD25" s="273"/>
      <c r="AE25" s="274"/>
      <c r="AF25" s="275"/>
      <c r="AG25" s="276"/>
      <c r="AH25" s="276">
        <f t="shared" si="5"/>
        <v>0</v>
      </c>
      <c r="AI25" s="277">
        <f t="shared" si="6"/>
        <v>0</v>
      </c>
      <c r="AJ25" s="278"/>
      <c r="AK25" s="279"/>
      <c r="AL25" s="276"/>
      <c r="AM25" s="280"/>
      <c r="AN25" s="276"/>
      <c r="AO25" s="281"/>
      <c r="AP25" s="276"/>
      <c r="AQ25" s="282"/>
      <c r="AR25" s="239"/>
      <c r="AS25" s="283"/>
      <c r="AT25" s="284">
        <f t="shared" si="7"/>
        <v>0</v>
      </c>
      <c r="AU25" s="275"/>
      <c r="AV25" s="279"/>
      <c r="AW25" s="276"/>
      <c r="AX25" s="280"/>
      <c r="AY25" s="276"/>
      <c r="AZ25" s="285"/>
      <c r="BA25" s="239"/>
      <c r="BB25" s="283">
        <f t="shared" si="8"/>
        <v>0</v>
      </c>
      <c r="BC25" s="282"/>
      <c r="BD25" s="286"/>
      <c r="BE25" s="278"/>
      <c r="BF25" s="279"/>
      <c r="BG25" s="276"/>
      <c r="BH25" s="280"/>
      <c r="BI25" s="276"/>
      <c r="BJ25" s="281"/>
      <c r="BK25" s="276"/>
      <c r="BL25" s="282"/>
      <c r="BM25" s="278"/>
      <c r="BN25" s="279"/>
    </row>
    <row r="26" spans="1:66" s="187" customFormat="1" ht="17.25" customHeight="1" x14ac:dyDescent="0.25">
      <c r="A26" s="1498"/>
      <c r="B26" s="254"/>
      <c r="C26" s="255">
        <v>0</v>
      </c>
      <c r="D26" s="251" t="s">
        <v>72</v>
      </c>
      <c r="E26" s="256">
        <v>0</v>
      </c>
      <c r="F26" s="251" t="s">
        <v>70</v>
      </c>
      <c r="G26" s="256">
        <v>0</v>
      </c>
      <c r="H26" s="251" t="s">
        <v>70</v>
      </c>
      <c r="I26" s="256">
        <f t="shared" si="0"/>
        <v>0</v>
      </c>
      <c r="J26" s="251" t="s">
        <v>70</v>
      </c>
      <c r="K26" s="257">
        <f t="shared" si="1"/>
        <v>0</v>
      </c>
      <c r="L26" s="258" t="s">
        <v>73</v>
      </c>
      <c r="N26" s="254"/>
      <c r="O26" s="255">
        <v>0</v>
      </c>
      <c r="P26" s="251" t="s">
        <v>72</v>
      </c>
      <c r="Q26" s="256">
        <v>0</v>
      </c>
      <c r="R26" s="251" t="s">
        <v>70</v>
      </c>
      <c r="S26" s="256">
        <v>0</v>
      </c>
      <c r="T26" s="251" t="s">
        <v>70</v>
      </c>
      <c r="U26" s="257">
        <f t="shared" si="2"/>
        <v>0</v>
      </c>
      <c r="V26" s="258" t="s">
        <v>73</v>
      </c>
      <c r="W26" s="257">
        <f t="shared" si="3"/>
        <v>0</v>
      </c>
      <c r="X26" s="251" t="s">
        <v>70</v>
      </c>
      <c r="Y26" s="257">
        <f t="shared" si="4"/>
        <v>0</v>
      </c>
      <c r="Z26" s="251" t="s">
        <v>70</v>
      </c>
      <c r="AA26" s="248"/>
      <c r="AB26" s="248"/>
      <c r="AD26" s="273"/>
      <c r="AE26" s="274"/>
      <c r="AF26" s="275"/>
      <c r="AG26" s="276"/>
      <c r="AH26" s="276">
        <f t="shared" si="5"/>
        <v>0</v>
      </c>
      <c r="AI26" s="277">
        <f t="shared" si="6"/>
        <v>0</v>
      </c>
      <c r="AJ26" s="278"/>
      <c r="AK26" s="279"/>
      <c r="AL26" s="276"/>
      <c r="AM26" s="280"/>
      <c r="AN26" s="276"/>
      <c r="AO26" s="281"/>
      <c r="AP26" s="276"/>
      <c r="AQ26" s="282"/>
      <c r="AR26" s="239"/>
      <c r="AS26" s="283"/>
      <c r="AT26" s="284">
        <f t="shared" si="7"/>
        <v>0</v>
      </c>
      <c r="AU26" s="275"/>
      <c r="AV26" s="279"/>
      <c r="AW26" s="276"/>
      <c r="AX26" s="280"/>
      <c r="AY26" s="276"/>
      <c r="AZ26" s="285"/>
      <c r="BA26" s="239"/>
      <c r="BB26" s="283">
        <f t="shared" si="8"/>
        <v>0</v>
      </c>
      <c r="BC26" s="282"/>
      <c r="BD26" s="286"/>
      <c r="BE26" s="278"/>
      <c r="BF26" s="279"/>
      <c r="BG26" s="276"/>
      <c r="BH26" s="280"/>
      <c r="BI26" s="276"/>
      <c r="BJ26" s="281"/>
      <c r="BK26" s="276"/>
      <c r="BL26" s="282"/>
      <c r="BM26" s="278"/>
      <c r="BN26" s="279"/>
    </row>
    <row r="27" spans="1:66" s="187" customFormat="1" ht="17.25" customHeight="1" x14ac:dyDescent="0.25">
      <c r="A27" s="1498"/>
      <c r="B27" s="254"/>
      <c r="C27" s="255">
        <v>0</v>
      </c>
      <c r="D27" s="251" t="s">
        <v>72</v>
      </c>
      <c r="E27" s="256">
        <v>0</v>
      </c>
      <c r="F27" s="251" t="s">
        <v>70</v>
      </c>
      <c r="G27" s="256">
        <v>0</v>
      </c>
      <c r="H27" s="251" t="s">
        <v>70</v>
      </c>
      <c r="I27" s="256">
        <f t="shared" si="0"/>
        <v>0</v>
      </c>
      <c r="J27" s="251" t="s">
        <v>70</v>
      </c>
      <c r="K27" s="257">
        <f t="shared" si="1"/>
        <v>0</v>
      </c>
      <c r="L27" s="258" t="s">
        <v>73</v>
      </c>
      <c r="N27" s="254"/>
      <c r="O27" s="255">
        <v>0</v>
      </c>
      <c r="P27" s="251" t="s">
        <v>72</v>
      </c>
      <c r="Q27" s="256">
        <v>0</v>
      </c>
      <c r="R27" s="251" t="s">
        <v>70</v>
      </c>
      <c r="S27" s="256">
        <v>0</v>
      </c>
      <c r="T27" s="251" t="s">
        <v>70</v>
      </c>
      <c r="U27" s="257">
        <f t="shared" si="2"/>
        <v>0</v>
      </c>
      <c r="V27" s="258" t="s">
        <v>73</v>
      </c>
      <c r="W27" s="257">
        <f t="shared" si="3"/>
        <v>0</v>
      </c>
      <c r="X27" s="251" t="s">
        <v>70</v>
      </c>
      <c r="Y27" s="257">
        <f t="shared" si="4"/>
        <v>0</v>
      </c>
      <c r="Z27" s="251" t="s">
        <v>70</v>
      </c>
      <c r="AA27" s="248"/>
      <c r="AB27" s="248"/>
      <c r="AD27" s="273"/>
      <c r="AE27" s="274"/>
      <c r="AF27" s="275"/>
      <c r="AG27" s="276"/>
      <c r="AH27" s="276">
        <f t="shared" si="5"/>
        <v>0</v>
      </c>
      <c r="AI27" s="277">
        <f t="shared" si="6"/>
        <v>0</v>
      </c>
      <c r="AJ27" s="278"/>
      <c r="AK27" s="279"/>
      <c r="AL27" s="276"/>
      <c r="AM27" s="280"/>
      <c r="AN27" s="276"/>
      <c r="AO27" s="281"/>
      <c r="AP27" s="276"/>
      <c r="AQ27" s="282"/>
      <c r="AR27" s="239"/>
      <c r="AS27" s="283"/>
      <c r="AT27" s="284">
        <f t="shared" si="7"/>
        <v>0</v>
      </c>
      <c r="AU27" s="275"/>
      <c r="AV27" s="279"/>
      <c r="AW27" s="276"/>
      <c r="AX27" s="280"/>
      <c r="AY27" s="276"/>
      <c r="AZ27" s="285"/>
      <c r="BA27" s="239"/>
      <c r="BB27" s="283">
        <f t="shared" si="8"/>
        <v>0</v>
      </c>
      <c r="BC27" s="282"/>
      <c r="BD27" s="286"/>
      <c r="BE27" s="278"/>
      <c r="BF27" s="279"/>
      <c r="BG27" s="276"/>
      <c r="BH27" s="280"/>
      <c r="BI27" s="276"/>
      <c r="BJ27" s="281"/>
      <c r="BK27" s="276"/>
      <c r="BL27" s="282"/>
      <c r="BM27" s="278"/>
      <c r="BN27" s="279"/>
    </row>
    <row r="28" spans="1:66" s="187" customFormat="1" ht="17.25" customHeight="1" x14ac:dyDescent="0.25">
      <c r="A28" s="1498"/>
      <c r="B28" s="254"/>
      <c r="C28" s="255">
        <v>0</v>
      </c>
      <c r="D28" s="251" t="s">
        <v>72</v>
      </c>
      <c r="E28" s="256">
        <v>0</v>
      </c>
      <c r="F28" s="251" t="s">
        <v>70</v>
      </c>
      <c r="G28" s="256">
        <v>0</v>
      </c>
      <c r="H28" s="251" t="s">
        <v>70</v>
      </c>
      <c r="I28" s="256">
        <f t="shared" si="0"/>
        <v>0</v>
      </c>
      <c r="J28" s="251" t="s">
        <v>70</v>
      </c>
      <c r="K28" s="257">
        <f t="shared" si="1"/>
        <v>0</v>
      </c>
      <c r="L28" s="258" t="s">
        <v>73</v>
      </c>
      <c r="N28" s="254"/>
      <c r="O28" s="255">
        <v>0</v>
      </c>
      <c r="P28" s="251" t="s">
        <v>72</v>
      </c>
      <c r="Q28" s="256">
        <v>0</v>
      </c>
      <c r="R28" s="251" t="s">
        <v>70</v>
      </c>
      <c r="S28" s="256">
        <v>0</v>
      </c>
      <c r="T28" s="251" t="s">
        <v>70</v>
      </c>
      <c r="U28" s="257">
        <f t="shared" si="2"/>
        <v>0</v>
      </c>
      <c r="V28" s="258" t="s">
        <v>73</v>
      </c>
      <c r="W28" s="257">
        <f t="shared" si="3"/>
        <v>0</v>
      </c>
      <c r="X28" s="251" t="s">
        <v>70</v>
      </c>
      <c r="Y28" s="257">
        <f t="shared" si="4"/>
        <v>0</v>
      </c>
      <c r="Z28" s="251" t="s">
        <v>70</v>
      </c>
      <c r="AA28" s="248"/>
      <c r="AB28" s="248"/>
      <c r="AD28" s="273"/>
      <c r="AE28" s="274"/>
      <c r="AF28" s="275"/>
      <c r="AG28" s="276"/>
      <c r="AH28" s="276">
        <f t="shared" si="5"/>
        <v>0</v>
      </c>
      <c r="AI28" s="277">
        <f t="shared" si="6"/>
        <v>0</v>
      </c>
      <c r="AJ28" s="278"/>
      <c r="AK28" s="279"/>
      <c r="AL28" s="276"/>
      <c r="AM28" s="280"/>
      <c r="AN28" s="276"/>
      <c r="AO28" s="281"/>
      <c r="AP28" s="276"/>
      <c r="AQ28" s="282"/>
      <c r="AR28" s="239"/>
      <c r="AS28" s="283"/>
      <c r="AT28" s="284">
        <f t="shared" si="7"/>
        <v>0</v>
      </c>
      <c r="AU28" s="275"/>
      <c r="AV28" s="279"/>
      <c r="AW28" s="276"/>
      <c r="AX28" s="280"/>
      <c r="AY28" s="276"/>
      <c r="AZ28" s="285"/>
      <c r="BA28" s="239"/>
      <c r="BB28" s="283">
        <f t="shared" si="8"/>
        <v>0</v>
      </c>
      <c r="BC28" s="282"/>
      <c r="BD28" s="286"/>
      <c r="BE28" s="278"/>
      <c r="BF28" s="279"/>
      <c r="BG28" s="276"/>
      <c r="BH28" s="280"/>
      <c r="BI28" s="276"/>
      <c r="BJ28" s="281"/>
      <c r="BK28" s="276"/>
      <c r="BL28" s="282"/>
      <c r="BM28" s="278"/>
      <c r="BN28" s="279"/>
    </row>
    <row r="29" spans="1:66" s="187" customFormat="1" ht="17.25" customHeight="1" x14ac:dyDescent="0.25">
      <c r="A29" s="1498"/>
      <c r="B29" s="254"/>
      <c r="C29" s="255">
        <v>0</v>
      </c>
      <c r="D29" s="251" t="s">
        <v>72</v>
      </c>
      <c r="E29" s="256">
        <v>0</v>
      </c>
      <c r="F29" s="251" t="s">
        <v>70</v>
      </c>
      <c r="G29" s="256">
        <v>0</v>
      </c>
      <c r="H29" s="251" t="s">
        <v>70</v>
      </c>
      <c r="I29" s="256">
        <f t="shared" si="0"/>
        <v>0</v>
      </c>
      <c r="J29" s="251" t="s">
        <v>70</v>
      </c>
      <c r="K29" s="257">
        <f t="shared" si="1"/>
        <v>0</v>
      </c>
      <c r="L29" s="258" t="s">
        <v>73</v>
      </c>
      <c r="N29" s="254"/>
      <c r="O29" s="255">
        <v>0</v>
      </c>
      <c r="P29" s="251" t="s">
        <v>72</v>
      </c>
      <c r="Q29" s="256">
        <v>0</v>
      </c>
      <c r="R29" s="251" t="s">
        <v>70</v>
      </c>
      <c r="S29" s="256">
        <v>0</v>
      </c>
      <c r="T29" s="251" t="s">
        <v>70</v>
      </c>
      <c r="U29" s="257">
        <f t="shared" si="2"/>
        <v>0</v>
      </c>
      <c r="V29" s="258" t="s">
        <v>73</v>
      </c>
      <c r="W29" s="257">
        <f t="shared" si="3"/>
        <v>0</v>
      </c>
      <c r="X29" s="251" t="s">
        <v>70</v>
      </c>
      <c r="Y29" s="257">
        <f t="shared" si="4"/>
        <v>0</v>
      </c>
      <c r="Z29" s="251" t="s">
        <v>70</v>
      </c>
      <c r="AA29" s="248"/>
      <c r="AB29" s="248"/>
      <c r="AD29" s="273"/>
      <c r="AE29" s="274"/>
      <c r="AF29" s="275"/>
      <c r="AG29" s="276"/>
      <c r="AH29" s="276">
        <f t="shared" si="5"/>
        <v>0</v>
      </c>
      <c r="AI29" s="277">
        <f t="shared" si="6"/>
        <v>0</v>
      </c>
      <c r="AJ29" s="278"/>
      <c r="AK29" s="279"/>
      <c r="AL29" s="276"/>
      <c r="AM29" s="280"/>
      <c r="AN29" s="276"/>
      <c r="AO29" s="281"/>
      <c r="AP29" s="276"/>
      <c r="AQ29" s="282"/>
      <c r="AR29" s="239"/>
      <c r="AS29" s="283"/>
      <c r="AT29" s="284">
        <f t="shared" si="7"/>
        <v>0</v>
      </c>
      <c r="AU29" s="275"/>
      <c r="AV29" s="279"/>
      <c r="AW29" s="276"/>
      <c r="AX29" s="280"/>
      <c r="AY29" s="276"/>
      <c r="AZ29" s="285"/>
      <c r="BA29" s="239"/>
      <c r="BB29" s="283">
        <f t="shared" si="8"/>
        <v>0</v>
      </c>
      <c r="BC29" s="282"/>
      <c r="BD29" s="286"/>
      <c r="BE29" s="278"/>
      <c r="BF29" s="279"/>
      <c r="BG29" s="276"/>
      <c r="BH29" s="280"/>
      <c r="BI29" s="276"/>
      <c r="BJ29" s="281"/>
      <c r="BK29" s="276"/>
      <c r="BL29" s="282"/>
      <c r="BM29" s="278"/>
      <c r="BN29" s="279"/>
    </row>
    <row r="30" spans="1:66" s="187" customFormat="1" ht="17.25" customHeight="1" x14ac:dyDescent="0.25">
      <c r="A30" s="1498"/>
      <c r="B30" s="254"/>
      <c r="C30" s="255">
        <v>0</v>
      </c>
      <c r="D30" s="251" t="s">
        <v>72</v>
      </c>
      <c r="E30" s="256">
        <v>0</v>
      </c>
      <c r="F30" s="251" t="s">
        <v>70</v>
      </c>
      <c r="G30" s="256">
        <v>0</v>
      </c>
      <c r="H30" s="251" t="s">
        <v>70</v>
      </c>
      <c r="I30" s="256">
        <f t="shared" si="0"/>
        <v>0</v>
      </c>
      <c r="J30" s="251" t="s">
        <v>70</v>
      </c>
      <c r="K30" s="257">
        <f t="shared" si="1"/>
        <v>0</v>
      </c>
      <c r="L30" s="258" t="s">
        <v>73</v>
      </c>
      <c r="N30" s="254"/>
      <c r="O30" s="255">
        <v>0</v>
      </c>
      <c r="P30" s="251" t="s">
        <v>72</v>
      </c>
      <c r="Q30" s="256">
        <v>0</v>
      </c>
      <c r="R30" s="251" t="s">
        <v>70</v>
      </c>
      <c r="S30" s="256">
        <v>0</v>
      </c>
      <c r="T30" s="251" t="s">
        <v>70</v>
      </c>
      <c r="U30" s="257">
        <f t="shared" si="2"/>
        <v>0</v>
      </c>
      <c r="V30" s="258" t="s">
        <v>73</v>
      </c>
      <c r="W30" s="257">
        <f t="shared" si="3"/>
        <v>0</v>
      </c>
      <c r="X30" s="251" t="s">
        <v>70</v>
      </c>
      <c r="Y30" s="257">
        <f t="shared" si="4"/>
        <v>0</v>
      </c>
      <c r="Z30" s="251" t="s">
        <v>70</v>
      </c>
      <c r="AA30" s="248"/>
      <c r="AB30" s="248"/>
      <c r="AD30" s="212" t="s">
        <v>94</v>
      </c>
      <c r="AE30" s="213"/>
      <c r="AF30" s="213"/>
      <c r="AG30" s="213"/>
      <c r="AH30" s="213"/>
      <c r="AI30" s="287"/>
      <c r="AJ30" s="288">
        <f t="shared" ref="AJ30" si="9">SUM(AJ7:AJ29)</f>
        <v>0</v>
      </c>
      <c r="AK30" s="289">
        <f>SUM(AK7:AK29)</f>
        <v>0</v>
      </c>
      <c r="AL30" s="290">
        <f>SUM(AL7:AL29)</f>
        <v>0</v>
      </c>
      <c r="AM30" s="291">
        <f>SUM(AM7:AM29)</f>
        <v>0</v>
      </c>
      <c r="AN30" s="290">
        <f>SUM(AN7:AN29)</f>
        <v>0</v>
      </c>
      <c r="AO30" s="292">
        <f>SUM(AO7:AO29)</f>
        <v>0</v>
      </c>
      <c r="AP30" s="290">
        <f t="shared" ref="AP30" si="10">SUM(AP7:AP29)</f>
        <v>0</v>
      </c>
      <c r="AQ30" s="293">
        <f>SUM(AQ7:AQ29)</f>
        <v>0</v>
      </c>
      <c r="AR30" s="239"/>
      <c r="AS30" s="294"/>
      <c r="AT30" s="287"/>
      <c r="AU30" s="290">
        <f t="shared" ref="AU30:BE30" si="11">SUM(AU7:AU29)</f>
        <v>0</v>
      </c>
      <c r="AV30" s="289">
        <f t="shared" si="11"/>
        <v>0</v>
      </c>
      <c r="AW30" s="290">
        <f t="shared" si="11"/>
        <v>0</v>
      </c>
      <c r="AX30" s="291">
        <f t="shared" si="11"/>
        <v>0</v>
      </c>
      <c r="AY30" s="290">
        <f t="shared" si="11"/>
        <v>0</v>
      </c>
      <c r="AZ30" s="295"/>
      <c r="BA30" s="239"/>
      <c r="BB30" s="288">
        <f>SUM(BB7:BB29)</f>
        <v>0</v>
      </c>
      <c r="BC30" s="293">
        <f t="shared" ref="BC30" si="12">SUM(BC7:BC29)</f>
        <v>0</v>
      </c>
      <c r="BD30" s="286"/>
      <c r="BE30" s="288">
        <f t="shared" si="11"/>
        <v>0</v>
      </c>
      <c r="BF30" s="289">
        <f>SUM(BF7:BF29)</f>
        <v>0</v>
      </c>
      <c r="BG30" s="290">
        <f>SUM(BG7:BG29)</f>
        <v>0</v>
      </c>
      <c r="BH30" s="291">
        <f>SUM(BH7:BH29)</f>
        <v>0</v>
      </c>
      <c r="BI30" s="290">
        <f>SUM(BI7:BI29)</f>
        <v>0</v>
      </c>
      <c r="BJ30" s="292">
        <f>SUM(BJ7:BJ29)</f>
        <v>0</v>
      </c>
      <c r="BK30" s="290">
        <f t="shared" ref="BK30" si="13">SUM(BK7:BK29)</f>
        <v>0</v>
      </c>
      <c r="BL30" s="293">
        <f>SUM(BL7:BL29)</f>
        <v>0</v>
      </c>
      <c r="BM30" s="288">
        <f t="shared" ref="BM30" si="14">SUM(BM7:BM29)</f>
        <v>0</v>
      </c>
      <c r="BN30" s="289">
        <f>SUM(BN7:BN29)</f>
        <v>0</v>
      </c>
    </row>
    <row r="31" spans="1:66" s="187" customFormat="1" ht="121.5" x14ac:dyDescent="0.25">
      <c r="A31" s="1498"/>
      <c r="B31" s="180"/>
      <c r="C31" s="181"/>
      <c r="D31" s="181"/>
      <c r="E31" s="182"/>
      <c r="F31" s="182"/>
      <c r="G31" s="182"/>
      <c r="H31" s="182"/>
      <c r="I31" s="182"/>
      <c r="J31" s="182"/>
      <c r="K31" s="182"/>
      <c r="L31" s="182"/>
      <c r="M31" s="183"/>
      <c r="N31" s="183"/>
      <c r="O31" s="182"/>
      <c r="P31" s="182"/>
      <c r="Q31" s="182"/>
      <c r="R31" s="184"/>
      <c r="S31" s="184"/>
      <c r="T31" s="180"/>
      <c r="U31" s="180"/>
      <c r="V31" s="180"/>
      <c r="W31" s="180"/>
      <c r="X31" s="180"/>
      <c r="Y31" s="180"/>
      <c r="Z31" s="180"/>
      <c r="AA31" s="180"/>
      <c r="AB31" s="180"/>
      <c r="AC31" s="180"/>
      <c r="AD31" s="208"/>
      <c r="AE31" s="209"/>
      <c r="AF31" s="209"/>
      <c r="AG31" s="209"/>
      <c r="AH31" s="209"/>
      <c r="AI31" s="209"/>
      <c r="AJ31" s="215" t="str">
        <f t="shared" ref="AJ31:AQ31" si="15">AJ4</f>
        <v>systeemplafond</v>
      </c>
      <c r="AK31" s="216" t="str">
        <f t="shared" si="15"/>
        <v>gips</v>
      </c>
      <c r="AL31" s="215" t="str">
        <f t="shared" si="15"/>
        <v>toeslag tussen balk</v>
      </c>
      <c r="AM31" s="217" t="str">
        <f t="shared" si="15"/>
        <v>toeslag schuurwerk</v>
      </c>
      <c r="AN31" s="215" t="str">
        <f t="shared" si="15"/>
        <v>beton spack</v>
      </c>
      <c r="AO31" s="218" t="str">
        <f t="shared" si="15"/>
        <v>schrootjes</v>
      </c>
      <c r="AP31" s="215" t="str">
        <f t="shared" si="15"/>
        <v>geen</v>
      </c>
      <c r="AQ31" s="219" t="str">
        <f t="shared" si="15"/>
        <v>anders</v>
      </c>
      <c r="AR31" s="210"/>
      <c r="AS31" s="215" t="str">
        <f t="shared" ref="AS31:AZ31" si="16">AS4</f>
        <v>hoogte</v>
      </c>
      <c r="AT31" s="215" t="str">
        <f t="shared" si="16"/>
        <v>m2</v>
      </c>
      <c r="AU31" s="215" t="str">
        <f t="shared" si="16"/>
        <v>behang</v>
      </c>
      <c r="AV31" s="216" t="str">
        <f t="shared" si="16"/>
        <v>sauswerk</v>
      </c>
      <c r="AW31" s="215" t="str">
        <f t="shared" si="16"/>
        <v>tegel</v>
      </c>
      <c r="AX31" s="217" t="str">
        <f t="shared" si="16"/>
        <v>behang</v>
      </c>
      <c r="AY31" s="215" t="str">
        <f t="shared" si="16"/>
        <v>betimmering (lambrisering)</v>
      </c>
      <c r="AZ31" s="218" t="str">
        <f t="shared" si="16"/>
        <v>anders</v>
      </c>
      <c r="BA31" s="210"/>
      <c r="BB31" s="215" t="str">
        <f>BB4</f>
        <v>plint</v>
      </c>
      <c r="BC31" s="219" t="str">
        <f>BC4</f>
        <v>knieschotten</v>
      </c>
      <c r="BD31" s="214"/>
      <c r="BE31" s="215" t="str">
        <f t="shared" ref="BE31:BL31" si="17">BE4</f>
        <v>Vinyl</v>
      </c>
      <c r="BF31" s="216" t="str">
        <f t="shared" si="17"/>
        <v>Marmoleum</v>
      </c>
      <c r="BG31" s="215" t="str">
        <f t="shared" si="17"/>
        <v>vloerbedekking</v>
      </c>
      <c r="BH31" s="217" t="str">
        <f t="shared" si="17"/>
        <v>laminaat</v>
      </c>
      <c r="BI31" s="215" t="str">
        <f t="shared" si="17"/>
        <v>Parket</v>
      </c>
      <c r="BJ31" s="218" t="str">
        <f t="shared" si="17"/>
        <v>Tegels</v>
      </c>
      <c r="BK31" s="215" t="str">
        <f t="shared" si="17"/>
        <v>Cement dekvloer</v>
      </c>
      <c r="BL31" s="219" t="str">
        <f t="shared" si="17"/>
        <v>anders</v>
      </c>
      <c r="BM31" s="215" t="str">
        <f t="shared" ref="BM31:BN31" si="18">BM4</f>
        <v xml:space="preserve">Toeslag tegen fundering 300mm hoogte Lengte buiten gevel </v>
      </c>
      <c r="BN31" s="216" t="str">
        <f t="shared" si="18"/>
        <v>toeslag balken/ribcassettevloeren 10%</v>
      </c>
    </row>
    <row r="32" spans="1:66" s="187" customFormat="1" ht="17.25" customHeight="1" x14ac:dyDescent="0.25">
      <c r="A32" s="1498"/>
      <c r="B32" s="185" t="s">
        <v>253</v>
      </c>
      <c r="C32" s="186"/>
      <c r="D32" s="185"/>
      <c r="E32" s="185"/>
      <c r="F32" s="185"/>
      <c r="G32" s="185"/>
      <c r="H32" s="185"/>
      <c r="I32" s="185"/>
      <c r="J32" s="185"/>
      <c r="K32" s="185"/>
      <c r="L32" s="185"/>
      <c r="N32" s="185" t="s">
        <v>254</v>
      </c>
      <c r="O32" s="186"/>
      <c r="P32" s="185"/>
      <c r="Q32" s="185"/>
      <c r="R32" s="185"/>
      <c r="S32" s="185"/>
      <c r="T32" s="185"/>
      <c r="U32" s="185"/>
      <c r="V32" s="185"/>
      <c r="W32" s="185"/>
      <c r="X32" s="185"/>
      <c r="Y32" s="185"/>
      <c r="Z32" s="185"/>
      <c r="AA32" s="186"/>
      <c r="AB32" s="1491" t="s">
        <v>255</v>
      </c>
      <c r="AC32" s="1491"/>
      <c r="AD32" s="296"/>
      <c r="AE32" s="296"/>
      <c r="AF32" s="296"/>
      <c r="AG32" s="296"/>
      <c r="AH32" s="296"/>
      <c r="AI32" s="296"/>
      <c r="AJ32" s="296"/>
      <c r="AK32" s="296"/>
      <c r="AL32" s="296"/>
      <c r="AM32" s="296"/>
      <c r="AN32" s="296"/>
      <c r="AO32" s="296"/>
      <c r="AP32" s="296"/>
      <c r="AQ32" s="296"/>
      <c r="AR32" s="239"/>
      <c r="AS32" s="296"/>
      <c r="AT32" s="296"/>
      <c r="AU32" s="296"/>
      <c r="AV32" s="297">
        <v>0.8</v>
      </c>
      <c r="AW32" s="296"/>
      <c r="AX32" s="296"/>
      <c r="AY32" s="296"/>
      <c r="AZ32" s="296"/>
      <c r="BA32" s="296"/>
      <c r="BB32" s="296"/>
      <c r="BC32" s="296"/>
      <c r="BD32" s="298"/>
      <c r="BE32" s="296"/>
      <c r="BF32" s="296"/>
      <c r="BG32" s="296"/>
      <c r="BH32" s="296"/>
      <c r="BI32" s="296"/>
      <c r="BJ32" s="296"/>
      <c r="BM32" s="296"/>
      <c r="BN32" s="296"/>
    </row>
    <row r="33" spans="1:66" s="187" customFormat="1" ht="17.25" customHeight="1" x14ac:dyDescent="0.25">
      <c r="A33" s="1498"/>
      <c r="B33" s="188"/>
      <c r="C33" s="189" t="s">
        <v>199</v>
      </c>
      <c r="D33" s="190"/>
      <c r="E33" s="189" t="s">
        <v>201</v>
      </c>
      <c r="F33" s="190"/>
      <c r="G33" s="189" t="s">
        <v>202</v>
      </c>
      <c r="H33" s="190"/>
      <c r="I33" s="189" t="s">
        <v>256</v>
      </c>
      <c r="J33" s="190"/>
      <c r="K33" s="189" t="s">
        <v>257</v>
      </c>
      <c r="L33" s="190"/>
      <c r="O33" s="189" t="s">
        <v>199</v>
      </c>
      <c r="P33" s="190"/>
      <c r="Q33" s="189" t="s">
        <v>200</v>
      </c>
      <c r="R33" s="190"/>
      <c r="S33" s="189" t="s">
        <v>202</v>
      </c>
      <c r="T33" s="190"/>
      <c r="U33" s="189" t="s">
        <v>257</v>
      </c>
      <c r="V33" s="190"/>
      <c r="W33" s="189" t="s">
        <v>211</v>
      </c>
      <c r="X33" s="190"/>
      <c r="Y33" s="189" t="s">
        <v>258</v>
      </c>
      <c r="Z33" s="190"/>
      <c r="AA33" s="191"/>
      <c r="AB33" s="1492" t="s">
        <v>257</v>
      </c>
      <c r="AC33" s="1493"/>
      <c r="AD33" s="296"/>
      <c r="AE33" s="296"/>
      <c r="AF33" s="296"/>
      <c r="AG33" s="296"/>
      <c r="AH33" s="296"/>
      <c r="AI33" s="296"/>
      <c r="AJ33" s="296"/>
      <c r="AK33" s="296"/>
      <c r="AL33" s="296"/>
      <c r="AM33" s="296"/>
      <c r="AN33" s="296"/>
      <c r="AO33" s="296"/>
      <c r="AP33" s="296"/>
      <c r="AQ33" s="296"/>
      <c r="AR33" s="239"/>
      <c r="AS33" s="296"/>
      <c r="AT33" s="296"/>
      <c r="AU33" s="296"/>
      <c r="AV33" s="299">
        <f>AV30*AV32</f>
        <v>0</v>
      </c>
      <c r="AW33" s="296"/>
      <c r="AX33" s="296"/>
      <c r="AY33" s="296"/>
      <c r="AZ33" s="296"/>
      <c r="BA33" s="296"/>
      <c r="BB33" s="296"/>
      <c r="BC33" s="296"/>
      <c r="BD33" s="296"/>
      <c r="BE33" s="296"/>
      <c r="BF33" s="296"/>
      <c r="BG33" s="296"/>
      <c r="BH33" s="296"/>
      <c r="BI33" s="296"/>
      <c r="BJ33" s="296"/>
      <c r="BM33" s="296"/>
      <c r="BN33" s="296"/>
    </row>
    <row r="34" spans="1:66" s="187" customFormat="1" ht="15.75" customHeight="1" x14ac:dyDescent="0.25">
      <c r="A34" s="1498"/>
      <c r="B34" s="192" t="s">
        <v>94</v>
      </c>
      <c r="C34" s="193">
        <f>SUM(C5:C30)</f>
        <v>0</v>
      </c>
      <c r="D34" s="194" t="s">
        <v>72</v>
      </c>
      <c r="E34" s="195">
        <f>SUM(E5:E30)</f>
        <v>0</v>
      </c>
      <c r="F34" s="196" t="s">
        <v>70</v>
      </c>
      <c r="G34" s="195">
        <f>SUM(G5:G30)</f>
        <v>0</v>
      </c>
      <c r="H34" s="196" t="s">
        <v>70</v>
      </c>
      <c r="I34" s="195">
        <f>SUM(I5:I30)</f>
        <v>0</v>
      </c>
      <c r="J34" s="194" t="s">
        <v>70</v>
      </c>
      <c r="K34" s="197">
        <f>SUM(K5:K30)</f>
        <v>0</v>
      </c>
      <c r="L34" s="198" t="s">
        <v>73</v>
      </c>
      <c r="O34" s="193">
        <f>SUM(O5:O30)</f>
        <v>0</v>
      </c>
      <c r="P34" s="194" t="s">
        <v>72</v>
      </c>
      <c r="Q34" s="195">
        <f>SUM(Q5:Q30)</f>
        <v>0</v>
      </c>
      <c r="R34" s="196" t="s">
        <v>70</v>
      </c>
      <c r="S34" s="195">
        <f>SUM(S5:S30)</f>
        <v>0</v>
      </c>
      <c r="T34" s="196" t="s">
        <v>70</v>
      </c>
      <c r="U34" s="199">
        <f>SUM(U5:U30)</f>
        <v>0</v>
      </c>
      <c r="V34" s="200" t="s">
        <v>73</v>
      </c>
      <c r="W34" s="195">
        <f>SUM(W5:W30)</f>
        <v>0</v>
      </c>
      <c r="X34" s="194" t="s">
        <v>70</v>
      </c>
      <c r="Y34" s="195">
        <f>SUM(Y5:Y30)</f>
        <v>0</v>
      </c>
      <c r="Z34" s="201" t="s">
        <v>70</v>
      </c>
      <c r="AA34" s="202"/>
      <c r="AB34" s="203">
        <f>+K34-U34</f>
        <v>0</v>
      </c>
      <c r="AC34" s="198" t="s">
        <v>73</v>
      </c>
      <c r="AR34" s="239"/>
    </row>
    <row r="35" spans="1:66" s="187" customFormat="1" ht="15.75" customHeight="1" x14ac:dyDescent="0.25">
      <c r="A35" s="1498"/>
      <c r="B35" s="300"/>
      <c r="C35" s="300"/>
      <c r="D35" s="300"/>
      <c r="E35" s="301"/>
      <c r="F35" s="301"/>
      <c r="G35" s="301"/>
      <c r="H35" s="301"/>
      <c r="I35" s="301"/>
      <c r="J35" s="301"/>
      <c r="K35" s="301"/>
      <c r="L35" s="301"/>
      <c r="O35" s="301"/>
      <c r="P35" s="301"/>
      <c r="Q35" s="301"/>
      <c r="R35" s="302"/>
      <c r="S35" s="302"/>
      <c r="T35" s="303"/>
      <c r="U35" s="303"/>
      <c r="V35" s="303"/>
      <c r="W35" s="303"/>
      <c r="X35" s="303"/>
      <c r="Y35" s="303"/>
      <c r="Z35" s="303"/>
      <c r="AA35" s="303"/>
      <c r="AB35" s="303"/>
      <c r="AC35" s="303"/>
      <c r="AR35" s="239"/>
    </row>
    <row r="36" spans="1:66" s="187" customFormat="1" ht="15.75" customHeight="1" x14ac:dyDescent="0.25">
      <c r="A36" s="1498"/>
      <c r="B36" s="300"/>
      <c r="C36" s="300"/>
      <c r="D36" s="300"/>
      <c r="E36" s="301"/>
      <c r="F36" s="301"/>
      <c r="G36" s="301"/>
      <c r="H36" s="301"/>
      <c r="I36" s="301"/>
      <c r="J36" s="301"/>
      <c r="K36" s="301"/>
      <c r="L36" s="301"/>
      <c r="M36" s="301"/>
      <c r="N36" s="301"/>
      <c r="O36" s="301"/>
      <c r="P36" s="301"/>
      <c r="Q36" s="301"/>
      <c r="R36" s="301"/>
      <c r="S36" s="302"/>
      <c r="T36" s="302"/>
      <c r="U36" s="303"/>
      <c r="V36" s="303"/>
      <c r="W36" s="303"/>
      <c r="X36" s="303"/>
      <c r="Y36" s="303"/>
      <c r="Z36" s="303"/>
      <c r="AA36" s="303"/>
      <c r="AB36" s="303"/>
      <c r="AC36" s="303"/>
    </row>
    <row r="37" spans="1:66" s="187" customFormat="1" ht="32.25" customHeight="1" x14ac:dyDescent="0.25">
      <c r="A37" s="1498"/>
      <c r="B37" s="304"/>
      <c r="C37" s="305"/>
      <c r="D37" s="305"/>
      <c r="E37" s="305"/>
      <c r="F37" s="305"/>
      <c r="G37" s="305"/>
      <c r="H37" s="305"/>
      <c r="I37" s="306"/>
      <c r="J37" s="306"/>
      <c r="K37" s="306"/>
      <c r="L37" s="306"/>
      <c r="M37" s="307"/>
      <c r="N37" s="307"/>
      <c r="O37" s="307"/>
      <c r="P37" s="307"/>
      <c r="Q37" s="306"/>
      <c r="R37" s="306"/>
      <c r="S37" s="306"/>
      <c r="T37" s="306"/>
      <c r="U37" s="248"/>
      <c r="V37" s="248"/>
    </row>
    <row r="38" spans="1:66" s="187" customFormat="1" ht="13.5" x14ac:dyDescent="0.25">
      <c r="A38" s="1498"/>
      <c r="B38" s="234" t="s">
        <v>259</v>
      </c>
      <c r="C38" s="1495" t="s">
        <v>199</v>
      </c>
      <c r="D38" s="1495"/>
      <c r="E38" s="1495" t="s">
        <v>200</v>
      </c>
      <c r="F38" s="1495"/>
      <c r="G38" s="1495" t="s">
        <v>202</v>
      </c>
      <c r="H38" s="1495"/>
      <c r="I38" s="1495" t="s">
        <v>245</v>
      </c>
      <c r="J38" s="1495"/>
      <c r="N38" s="234" t="s">
        <v>260</v>
      </c>
      <c r="O38" s="1489" t="s">
        <v>199</v>
      </c>
      <c r="P38" s="1490"/>
      <c r="Q38" s="1489" t="s">
        <v>200</v>
      </c>
      <c r="R38" s="1490"/>
      <c r="S38" s="1489" t="s">
        <v>202</v>
      </c>
      <c r="T38" s="1490"/>
      <c r="U38" s="1489" t="s">
        <v>245</v>
      </c>
      <c r="V38" s="1490"/>
    </row>
    <row r="39" spans="1:66" s="187" customFormat="1" ht="15.75" customHeight="1" x14ac:dyDescent="0.25">
      <c r="A39" s="1498"/>
      <c r="B39" s="233"/>
      <c r="C39" s="308"/>
      <c r="D39" s="309"/>
      <c r="E39" s="308"/>
      <c r="F39" s="309"/>
      <c r="G39" s="308"/>
      <c r="H39" s="309"/>
      <c r="I39" s="308"/>
      <c r="J39" s="309"/>
      <c r="N39" s="233"/>
      <c r="O39" s="308"/>
      <c r="P39" s="309"/>
      <c r="Q39" s="308"/>
      <c r="R39" s="309"/>
      <c r="S39" s="308"/>
      <c r="T39" s="309"/>
      <c r="U39" s="308"/>
      <c r="V39" s="309"/>
    </row>
    <row r="40" spans="1:66" s="187" customFormat="1" ht="15.75" customHeight="1" x14ac:dyDescent="0.25">
      <c r="A40" s="1498"/>
      <c r="B40" s="254"/>
      <c r="C40" s="310">
        <v>0</v>
      </c>
      <c r="D40" s="251" t="s">
        <v>72</v>
      </c>
      <c r="E40" s="311">
        <v>0</v>
      </c>
      <c r="F40" s="251" t="s">
        <v>70</v>
      </c>
      <c r="G40" s="311">
        <v>0</v>
      </c>
      <c r="H40" s="251" t="s">
        <v>70</v>
      </c>
      <c r="I40" s="311">
        <f>C40*E40*G40</f>
        <v>0</v>
      </c>
      <c r="J40" s="251" t="s">
        <v>73</v>
      </c>
      <c r="N40" s="254"/>
      <c r="O40" s="312">
        <v>0</v>
      </c>
      <c r="P40" s="251" t="s">
        <v>72</v>
      </c>
      <c r="Q40" s="311">
        <v>0</v>
      </c>
      <c r="R40" s="251" t="s">
        <v>70</v>
      </c>
      <c r="S40" s="311">
        <v>0</v>
      </c>
      <c r="T40" s="251" t="s">
        <v>70</v>
      </c>
      <c r="U40" s="311">
        <f>O40*Q40*S40</f>
        <v>0</v>
      </c>
      <c r="V40" s="251" t="s">
        <v>73</v>
      </c>
    </row>
    <row r="41" spans="1:66" s="187" customFormat="1" ht="15.75" customHeight="1" x14ac:dyDescent="0.25">
      <c r="A41" s="1498"/>
      <c r="B41" s="254"/>
      <c r="C41" s="310">
        <v>0</v>
      </c>
      <c r="D41" s="251" t="s">
        <v>72</v>
      </c>
      <c r="E41" s="311">
        <v>0</v>
      </c>
      <c r="F41" s="251" t="s">
        <v>70</v>
      </c>
      <c r="G41" s="311">
        <v>0</v>
      </c>
      <c r="H41" s="251" t="s">
        <v>70</v>
      </c>
      <c r="I41" s="311">
        <f t="shared" ref="I41:I60" si="19">C41*E41*G41</f>
        <v>0</v>
      </c>
      <c r="J41" s="251" t="s">
        <v>73</v>
      </c>
      <c r="N41" s="254"/>
      <c r="O41" s="312">
        <v>0</v>
      </c>
      <c r="P41" s="251" t="s">
        <v>72</v>
      </c>
      <c r="Q41" s="311">
        <v>0</v>
      </c>
      <c r="R41" s="251" t="s">
        <v>70</v>
      </c>
      <c r="S41" s="311">
        <v>0</v>
      </c>
      <c r="T41" s="251" t="s">
        <v>70</v>
      </c>
      <c r="U41" s="311">
        <f t="shared" ref="U41:U60" si="20">O41*Q41*S41</f>
        <v>0</v>
      </c>
      <c r="V41" s="251" t="s">
        <v>73</v>
      </c>
    </row>
    <row r="42" spans="1:66" s="187" customFormat="1" ht="15.75" customHeight="1" x14ac:dyDescent="0.25">
      <c r="A42" s="1498"/>
      <c r="B42" s="254"/>
      <c r="C42" s="310">
        <v>0</v>
      </c>
      <c r="D42" s="251" t="s">
        <v>72</v>
      </c>
      <c r="E42" s="311">
        <v>0</v>
      </c>
      <c r="F42" s="251" t="s">
        <v>70</v>
      </c>
      <c r="G42" s="311">
        <v>0</v>
      </c>
      <c r="H42" s="251" t="s">
        <v>70</v>
      </c>
      <c r="I42" s="311">
        <f t="shared" si="19"/>
        <v>0</v>
      </c>
      <c r="J42" s="251" t="s">
        <v>73</v>
      </c>
      <c r="N42" s="254"/>
      <c r="O42" s="312">
        <v>0</v>
      </c>
      <c r="P42" s="251" t="s">
        <v>72</v>
      </c>
      <c r="Q42" s="311">
        <v>0</v>
      </c>
      <c r="R42" s="251" t="s">
        <v>70</v>
      </c>
      <c r="S42" s="311">
        <v>0</v>
      </c>
      <c r="T42" s="251" t="s">
        <v>70</v>
      </c>
      <c r="U42" s="311">
        <f t="shared" si="20"/>
        <v>0</v>
      </c>
      <c r="V42" s="251" t="s">
        <v>73</v>
      </c>
    </row>
    <row r="43" spans="1:66" s="187" customFormat="1" ht="15.75" customHeight="1" x14ac:dyDescent="0.25">
      <c r="A43" s="1498"/>
      <c r="B43" s="254"/>
      <c r="C43" s="310">
        <v>0</v>
      </c>
      <c r="D43" s="251" t="s">
        <v>72</v>
      </c>
      <c r="E43" s="311">
        <v>0</v>
      </c>
      <c r="F43" s="251" t="s">
        <v>70</v>
      </c>
      <c r="G43" s="311">
        <v>0</v>
      </c>
      <c r="H43" s="251" t="s">
        <v>70</v>
      </c>
      <c r="I43" s="311">
        <f t="shared" si="19"/>
        <v>0</v>
      </c>
      <c r="J43" s="251" t="s">
        <v>73</v>
      </c>
      <c r="N43" s="254"/>
      <c r="O43" s="312">
        <v>0</v>
      </c>
      <c r="P43" s="251" t="s">
        <v>72</v>
      </c>
      <c r="Q43" s="311">
        <v>0</v>
      </c>
      <c r="R43" s="251" t="s">
        <v>70</v>
      </c>
      <c r="S43" s="311">
        <v>0</v>
      </c>
      <c r="T43" s="251" t="s">
        <v>70</v>
      </c>
      <c r="U43" s="311">
        <f t="shared" si="20"/>
        <v>0</v>
      </c>
      <c r="V43" s="251" t="s">
        <v>73</v>
      </c>
    </row>
    <row r="44" spans="1:66" s="187" customFormat="1" ht="15.75" customHeight="1" x14ac:dyDescent="0.25">
      <c r="A44" s="1498"/>
      <c r="B44" s="254"/>
      <c r="C44" s="310">
        <v>0</v>
      </c>
      <c r="D44" s="251" t="s">
        <v>72</v>
      </c>
      <c r="E44" s="311">
        <v>0</v>
      </c>
      <c r="F44" s="251" t="s">
        <v>70</v>
      </c>
      <c r="G44" s="311">
        <v>0</v>
      </c>
      <c r="H44" s="251" t="s">
        <v>70</v>
      </c>
      <c r="I44" s="311">
        <f t="shared" si="19"/>
        <v>0</v>
      </c>
      <c r="J44" s="251" t="s">
        <v>73</v>
      </c>
      <c r="N44" s="254"/>
      <c r="O44" s="312">
        <v>0</v>
      </c>
      <c r="P44" s="251" t="s">
        <v>72</v>
      </c>
      <c r="Q44" s="311">
        <v>0</v>
      </c>
      <c r="R44" s="251" t="s">
        <v>70</v>
      </c>
      <c r="S44" s="311">
        <v>0</v>
      </c>
      <c r="T44" s="251" t="s">
        <v>70</v>
      </c>
      <c r="U44" s="311">
        <f t="shared" si="20"/>
        <v>0</v>
      </c>
      <c r="V44" s="251" t="s">
        <v>73</v>
      </c>
    </row>
    <row r="45" spans="1:66" s="187" customFormat="1" ht="15.75" customHeight="1" x14ac:dyDescent="0.25">
      <c r="A45" s="1498"/>
      <c r="B45" s="254"/>
      <c r="C45" s="310">
        <v>0</v>
      </c>
      <c r="D45" s="251" t="s">
        <v>72</v>
      </c>
      <c r="E45" s="311">
        <v>0</v>
      </c>
      <c r="F45" s="251" t="s">
        <v>70</v>
      </c>
      <c r="G45" s="311">
        <v>0</v>
      </c>
      <c r="H45" s="251" t="s">
        <v>70</v>
      </c>
      <c r="I45" s="311">
        <f t="shared" si="19"/>
        <v>0</v>
      </c>
      <c r="J45" s="251" t="s">
        <v>73</v>
      </c>
      <c r="N45" s="254"/>
      <c r="O45" s="312">
        <v>0</v>
      </c>
      <c r="P45" s="251" t="s">
        <v>72</v>
      </c>
      <c r="Q45" s="311">
        <v>0</v>
      </c>
      <c r="R45" s="251" t="s">
        <v>70</v>
      </c>
      <c r="S45" s="311">
        <v>0</v>
      </c>
      <c r="T45" s="251" t="s">
        <v>70</v>
      </c>
      <c r="U45" s="311">
        <f t="shared" si="20"/>
        <v>0</v>
      </c>
      <c r="V45" s="251" t="s">
        <v>73</v>
      </c>
    </row>
    <row r="46" spans="1:66" s="187" customFormat="1" ht="15.75" customHeight="1" x14ac:dyDescent="0.25">
      <c r="A46" s="1498"/>
      <c r="B46" s="254"/>
      <c r="C46" s="310">
        <v>0</v>
      </c>
      <c r="D46" s="251" t="s">
        <v>72</v>
      </c>
      <c r="E46" s="311">
        <v>0</v>
      </c>
      <c r="F46" s="251" t="s">
        <v>70</v>
      </c>
      <c r="G46" s="311">
        <v>0</v>
      </c>
      <c r="H46" s="251" t="s">
        <v>70</v>
      </c>
      <c r="I46" s="311">
        <f t="shared" si="19"/>
        <v>0</v>
      </c>
      <c r="J46" s="251" t="s">
        <v>73</v>
      </c>
      <c r="N46" s="254"/>
      <c r="O46" s="312">
        <v>0</v>
      </c>
      <c r="P46" s="251" t="s">
        <v>72</v>
      </c>
      <c r="Q46" s="311">
        <v>0</v>
      </c>
      <c r="R46" s="251" t="s">
        <v>70</v>
      </c>
      <c r="S46" s="311">
        <v>0</v>
      </c>
      <c r="T46" s="251" t="s">
        <v>70</v>
      </c>
      <c r="U46" s="311">
        <f t="shared" si="20"/>
        <v>0</v>
      </c>
      <c r="V46" s="251" t="s">
        <v>73</v>
      </c>
    </row>
    <row r="47" spans="1:66" s="187" customFormat="1" ht="15.75" customHeight="1" x14ac:dyDescent="0.25">
      <c r="A47" s="1498"/>
      <c r="B47" s="254"/>
      <c r="C47" s="310">
        <v>0</v>
      </c>
      <c r="D47" s="251" t="s">
        <v>72</v>
      </c>
      <c r="E47" s="311">
        <v>0</v>
      </c>
      <c r="F47" s="251" t="s">
        <v>70</v>
      </c>
      <c r="G47" s="311">
        <v>0</v>
      </c>
      <c r="H47" s="251" t="s">
        <v>70</v>
      </c>
      <c r="I47" s="311">
        <f t="shared" si="19"/>
        <v>0</v>
      </c>
      <c r="J47" s="251" t="s">
        <v>73</v>
      </c>
      <c r="N47" s="254"/>
      <c r="O47" s="312">
        <v>0</v>
      </c>
      <c r="P47" s="251" t="s">
        <v>72</v>
      </c>
      <c r="Q47" s="311">
        <v>0</v>
      </c>
      <c r="R47" s="251" t="s">
        <v>70</v>
      </c>
      <c r="S47" s="311">
        <v>0</v>
      </c>
      <c r="T47" s="251" t="s">
        <v>70</v>
      </c>
      <c r="U47" s="311">
        <f t="shared" si="20"/>
        <v>0</v>
      </c>
      <c r="V47" s="251" t="s">
        <v>73</v>
      </c>
    </row>
    <row r="48" spans="1:66" s="187" customFormat="1" ht="15.75" customHeight="1" x14ac:dyDescent="0.25">
      <c r="A48" s="1498"/>
      <c r="B48" s="254"/>
      <c r="C48" s="310">
        <v>0</v>
      </c>
      <c r="D48" s="251" t="s">
        <v>72</v>
      </c>
      <c r="E48" s="311">
        <v>0</v>
      </c>
      <c r="F48" s="251" t="s">
        <v>70</v>
      </c>
      <c r="G48" s="311">
        <v>0</v>
      </c>
      <c r="H48" s="251" t="s">
        <v>70</v>
      </c>
      <c r="I48" s="311">
        <f t="shared" si="19"/>
        <v>0</v>
      </c>
      <c r="J48" s="251" t="s">
        <v>73</v>
      </c>
      <c r="N48" s="254"/>
      <c r="O48" s="312">
        <v>0</v>
      </c>
      <c r="P48" s="251" t="s">
        <v>72</v>
      </c>
      <c r="Q48" s="311">
        <v>0</v>
      </c>
      <c r="R48" s="251" t="s">
        <v>70</v>
      </c>
      <c r="S48" s="311">
        <v>0</v>
      </c>
      <c r="T48" s="251" t="s">
        <v>70</v>
      </c>
      <c r="U48" s="311">
        <f t="shared" si="20"/>
        <v>0</v>
      </c>
      <c r="V48" s="251" t="s">
        <v>73</v>
      </c>
    </row>
    <row r="49" spans="1:22" s="187" customFormat="1" ht="15.75" customHeight="1" x14ac:dyDescent="0.25">
      <c r="A49" s="1498"/>
      <c r="B49" s="254"/>
      <c r="C49" s="310">
        <v>0</v>
      </c>
      <c r="D49" s="251" t="s">
        <v>72</v>
      </c>
      <c r="E49" s="311">
        <v>0</v>
      </c>
      <c r="F49" s="251" t="s">
        <v>70</v>
      </c>
      <c r="G49" s="311">
        <v>0</v>
      </c>
      <c r="H49" s="251" t="s">
        <v>70</v>
      </c>
      <c r="I49" s="311">
        <f t="shared" si="19"/>
        <v>0</v>
      </c>
      <c r="J49" s="251" t="s">
        <v>73</v>
      </c>
      <c r="N49" s="254"/>
      <c r="O49" s="312">
        <v>0</v>
      </c>
      <c r="P49" s="251" t="s">
        <v>72</v>
      </c>
      <c r="Q49" s="311">
        <v>0</v>
      </c>
      <c r="R49" s="251" t="s">
        <v>70</v>
      </c>
      <c r="S49" s="311">
        <v>0</v>
      </c>
      <c r="T49" s="251" t="s">
        <v>70</v>
      </c>
      <c r="U49" s="311">
        <f t="shared" si="20"/>
        <v>0</v>
      </c>
      <c r="V49" s="251" t="s">
        <v>73</v>
      </c>
    </row>
    <row r="50" spans="1:22" s="187" customFormat="1" ht="15.75" customHeight="1" x14ac:dyDescent="0.25">
      <c r="A50" s="1498"/>
      <c r="B50" s="254"/>
      <c r="C50" s="310">
        <v>0</v>
      </c>
      <c r="D50" s="251" t="s">
        <v>72</v>
      </c>
      <c r="E50" s="311">
        <v>0</v>
      </c>
      <c r="F50" s="251" t="s">
        <v>70</v>
      </c>
      <c r="G50" s="311">
        <v>0</v>
      </c>
      <c r="H50" s="251" t="s">
        <v>70</v>
      </c>
      <c r="I50" s="311">
        <f t="shared" si="19"/>
        <v>0</v>
      </c>
      <c r="J50" s="251" t="s">
        <v>73</v>
      </c>
      <c r="N50" s="254"/>
      <c r="O50" s="312">
        <v>0</v>
      </c>
      <c r="P50" s="251" t="s">
        <v>72</v>
      </c>
      <c r="Q50" s="311">
        <v>0</v>
      </c>
      <c r="R50" s="251" t="s">
        <v>70</v>
      </c>
      <c r="S50" s="311">
        <v>0</v>
      </c>
      <c r="T50" s="251" t="s">
        <v>70</v>
      </c>
      <c r="U50" s="311">
        <f t="shared" si="20"/>
        <v>0</v>
      </c>
      <c r="V50" s="251" t="s">
        <v>73</v>
      </c>
    </row>
    <row r="51" spans="1:22" s="187" customFormat="1" ht="15.75" customHeight="1" x14ac:dyDescent="0.25">
      <c r="A51" s="1498"/>
      <c r="B51" s="254"/>
      <c r="C51" s="310">
        <v>0</v>
      </c>
      <c r="D51" s="251" t="s">
        <v>72</v>
      </c>
      <c r="E51" s="311">
        <v>0</v>
      </c>
      <c r="F51" s="251" t="s">
        <v>70</v>
      </c>
      <c r="G51" s="311">
        <v>0</v>
      </c>
      <c r="H51" s="251" t="s">
        <v>70</v>
      </c>
      <c r="I51" s="311">
        <f t="shared" si="19"/>
        <v>0</v>
      </c>
      <c r="J51" s="251" t="s">
        <v>73</v>
      </c>
      <c r="N51" s="254"/>
      <c r="O51" s="312">
        <v>0</v>
      </c>
      <c r="P51" s="251" t="s">
        <v>72</v>
      </c>
      <c r="Q51" s="311">
        <v>0</v>
      </c>
      <c r="R51" s="251" t="s">
        <v>70</v>
      </c>
      <c r="S51" s="311">
        <v>0</v>
      </c>
      <c r="T51" s="251" t="s">
        <v>70</v>
      </c>
      <c r="U51" s="311">
        <f t="shared" si="20"/>
        <v>0</v>
      </c>
      <c r="V51" s="251" t="s">
        <v>73</v>
      </c>
    </row>
    <row r="52" spans="1:22" s="187" customFormat="1" ht="15.75" customHeight="1" x14ac:dyDescent="0.25">
      <c r="A52" s="1498"/>
      <c r="B52" s="254"/>
      <c r="C52" s="310">
        <v>0</v>
      </c>
      <c r="D52" s="251" t="s">
        <v>72</v>
      </c>
      <c r="E52" s="311">
        <v>0</v>
      </c>
      <c r="F52" s="251" t="s">
        <v>70</v>
      </c>
      <c r="G52" s="311">
        <v>0</v>
      </c>
      <c r="H52" s="251" t="s">
        <v>70</v>
      </c>
      <c r="I52" s="311">
        <f t="shared" si="19"/>
        <v>0</v>
      </c>
      <c r="J52" s="251" t="s">
        <v>73</v>
      </c>
      <c r="N52" s="254"/>
      <c r="O52" s="312">
        <v>0</v>
      </c>
      <c r="P52" s="251" t="s">
        <v>72</v>
      </c>
      <c r="Q52" s="311">
        <v>0</v>
      </c>
      <c r="R52" s="251" t="s">
        <v>70</v>
      </c>
      <c r="S52" s="311">
        <v>0</v>
      </c>
      <c r="T52" s="251" t="s">
        <v>70</v>
      </c>
      <c r="U52" s="311">
        <f t="shared" si="20"/>
        <v>0</v>
      </c>
      <c r="V52" s="251" t="s">
        <v>73</v>
      </c>
    </row>
    <row r="53" spans="1:22" s="187" customFormat="1" ht="15.75" customHeight="1" x14ac:dyDescent="0.25">
      <c r="A53" s="1498"/>
      <c r="B53" s="254"/>
      <c r="C53" s="310">
        <v>0</v>
      </c>
      <c r="D53" s="251" t="s">
        <v>72</v>
      </c>
      <c r="E53" s="311">
        <v>0</v>
      </c>
      <c r="F53" s="251" t="s">
        <v>70</v>
      </c>
      <c r="G53" s="311">
        <v>0</v>
      </c>
      <c r="H53" s="251" t="s">
        <v>70</v>
      </c>
      <c r="I53" s="311">
        <f t="shared" si="19"/>
        <v>0</v>
      </c>
      <c r="J53" s="251" t="s">
        <v>73</v>
      </c>
      <c r="N53" s="254"/>
      <c r="O53" s="312">
        <v>0</v>
      </c>
      <c r="P53" s="251" t="s">
        <v>72</v>
      </c>
      <c r="Q53" s="311">
        <v>0</v>
      </c>
      <c r="R53" s="251" t="s">
        <v>70</v>
      </c>
      <c r="S53" s="311">
        <v>0</v>
      </c>
      <c r="T53" s="251" t="s">
        <v>70</v>
      </c>
      <c r="U53" s="311">
        <f t="shared" si="20"/>
        <v>0</v>
      </c>
      <c r="V53" s="251" t="s">
        <v>73</v>
      </c>
    </row>
    <row r="54" spans="1:22" s="187" customFormat="1" ht="15.75" customHeight="1" x14ac:dyDescent="0.25">
      <c r="A54" s="1498"/>
      <c r="B54" s="254"/>
      <c r="C54" s="310">
        <v>0</v>
      </c>
      <c r="D54" s="251" t="s">
        <v>72</v>
      </c>
      <c r="E54" s="311">
        <v>0</v>
      </c>
      <c r="F54" s="251" t="s">
        <v>70</v>
      </c>
      <c r="G54" s="311">
        <v>0</v>
      </c>
      <c r="H54" s="251" t="s">
        <v>70</v>
      </c>
      <c r="I54" s="311">
        <f t="shared" si="19"/>
        <v>0</v>
      </c>
      <c r="J54" s="251" t="s">
        <v>73</v>
      </c>
      <c r="N54" s="254"/>
      <c r="O54" s="312">
        <v>0</v>
      </c>
      <c r="P54" s="251" t="s">
        <v>72</v>
      </c>
      <c r="Q54" s="311">
        <v>0</v>
      </c>
      <c r="R54" s="251" t="s">
        <v>70</v>
      </c>
      <c r="S54" s="311">
        <v>0</v>
      </c>
      <c r="T54" s="251" t="s">
        <v>70</v>
      </c>
      <c r="U54" s="311">
        <f t="shared" si="20"/>
        <v>0</v>
      </c>
      <c r="V54" s="251" t="s">
        <v>73</v>
      </c>
    </row>
    <row r="55" spans="1:22" s="187" customFormat="1" ht="15.75" customHeight="1" x14ac:dyDescent="0.25">
      <c r="A55" s="1498"/>
      <c r="B55" s="254"/>
      <c r="C55" s="310">
        <v>0</v>
      </c>
      <c r="D55" s="251" t="s">
        <v>72</v>
      </c>
      <c r="E55" s="311">
        <v>0</v>
      </c>
      <c r="F55" s="251" t="s">
        <v>70</v>
      </c>
      <c r="G55" s="311">
        <v>0</v>
      </c>
      <c r="H55" s="251" t="s">
        <v>70</v>
      </c>
      <c r="I55" s="311">
        <f t="shared" si="19"/>
        <v>0</v>
      </c>
      <c r="J55" s="251" t="s">
        <v>73</v>
      </c>
      <c r="N55" s="254"/>
      <c r="O55" s="312">
        <v>0</v>
      </c>
      <c r="P55" s="251" t="s">
        <v>72</v>
      </c>
      <c r="Q55" s="311">
        <v>0</v>
      </c>
      <c r="R55" s="251" t="s">
        <v>70</v>
      </c>
      <c r="S55" s="311">
        <v>0</v>
      </c>
      <c r="T55" s="251" t="s">
        <v>70</v>
      </c>
      <c r="U55" s="311">
        <f t="shared" si="20"/>
        <v>0</v>
      </c>
      <c r="V55" s="251" t="s">
        <v>73</v>
      </c>
    </row>
    <row r="56" spans="1:22" s="187" customFormat="1" ht="15.75" customHeight="1" x14ac:dyDescent="0.25">
      <c r="A56" s="1498"/>
      <c r="B56" s="254"/>
      <c r="C56" s="310">
        <v>0</v>
      </c>
      <c r="D56" s="251" t="s">
        <v>72</v>
      </c>
      <c r="E56" s="311">
        <v>0</v>
      </c>
      <c r="F56" s="251" t="s">
        <v>70</v>
      </c>
      <c r="G56" s="311">
        <v>0</v>
      </c>
      <c r="H56" s="251" t="s">
        <v>70</v>
      </c>
      <c r="I56" s="311">
        <f t="shared" si="19"/>
        <v>0</v>
      </c>
      <c r="J56" s="251" t="s">
        <v>73</v>
      </c>
      <c r="N56" s="254"/>
      <c r="O56" s="312">
        <v>0</v>
      </c>
      <c r="P56" s="251" t="s">
        <v>72</v>
      </c>
      <c r="Q56" s="311">
        <v>0</v>
      </c>
      <c r="R56" s="251" t="s">
        <v>70</v>
      </c>
      <c r="S56" s="311">
        <v>0</v>
      </c>
      <c r="T56" s="251" t="s">
        <v>70</v>
      </c>
      <c r="U56" s="311">
        <f t="shared" si="20"/>
        <v>0</v>
      </c>
      <c r="V56" s="251" t="s">
        <v>73</v>
      </c>
    </row>
    <row r="57" spans="1:22" s="187" customFormat="1" ht="15.75" customHeight="1" x14ac:dyDescent="0.25">
      <c r="A57" s="313"/>
      <c r="B57" s="254"/>
      <c r="C57" s="310">
        <v>0</v>
      </c>
      <c r="D57" s="251" t="s">
        <v>72</v>
      </c>
      <c r="E57" s="311">
        <v>0</v>
      </c>
      <c r="F57" s="251" t="s">
        <v>70</v>
      </c>
      <c r="G57" s="311">
        <v>0</v>
      </c>
      <c r="H57" s="251" t="s">
        <v>70</v>
      </c>
      <c r="I57" s="311">
        <f t="shared" si="19"/>
        <v>0</v>
      </c>
      <c r="J57" s="251" t="s">
        <v>73</v>
      </c>
      <c r="N57" s="254"/>
      <c r="O57" s="312">
        <v>0</v>
      </c>
      <c r="P57" s="251" t="s">
        <v>72</v>
      </c>
      <c r="Q57" s="311">
        <v>0</v>
      </c>
      <c r="R57" s="251" t="s">
        <v>70</v>
      </c>
      <c r="S57" s="311">
        <v>0</v>
      </c>
      <c r="T57" s="251" t="s">
        <v>70</v>
      </c>
      <c r="U57" s="311">
        <f t="shared" si="20"/>
        <v>0</v>
      </c>
      <c r="V57" s="251" t="s">
        <v>73</v>
      </c>
    </row>
    <row r="58" spans="1:22" s="187" customFormat="1" ht="15.75" customHeight="1" x14ac:dyDescent="0.25">
      <c r="A58" s="313"/>
      <c r="B58" s="254"/>
      <c r="C58" s="310">
        <v>0</v>
      </c>
      <c r="D58" s="251" t="s">
        <v>72</v>
      </c>
      <c r="E58" s="311">
        <v>0</v>
      </c>
      <c r="F58" s="251" t="s">
        <v>70</v>
      </c>
      <c r="G58" s="311">
        <v>0</v>
      </c>
      <c r="H58" s="251" t="s">
        <v>70</v>
      </c>
      <c r="I58" s="311">
        <f t="shared" si="19"/>
        <v>0</v>
      </c>
      <c r="J58" s="251" t="s">
        <v>73</v>
      </c>
      <c r="N58" s="254"/>
      <c r="O58" s="312">
        <v>0</v>
      </c>
      <c r="P58" s="251" t="s">
        <v>72</v>
      </c>
      <c r="Q58" s="311">
        <v>0</v>
      </c>
      <c r="R58" s="251" t="s">
        <v>70</v>
      </c>
      <c r="S58" s="311">
        <v>0</v>
      </c>
      <c r="T58" s="251" t="s">
        <v>70</v>
      </c>
      <c r="U58" s="311">
        <f t="shared" si="20"/>
        <v>0</v>
      </c>
      <c r="V58" s="251" t="s">
        <v>73</v>
      </c>
    </row>
    <row r="59" spans="1:22" s="187" customFormat="1" ht="15.75" customHeight="1" x14ac:dyDescent="0.25">
      <c r="A59" s="313"/>
      <c r="B59" s="254"/>
      <c r="C59" s="310">
        <v>0</v>
      </c>
      <c r="D59" s="251" t="s">
        <v>72</v>
      </c>
      <c r="E59" s="311">
        <v>0</v>
      </c>
      <c r="F59" s="251" t="s">
        <v>70</v>
      </c>
      <c r="G59" s="311">
        <v>0</v>
      </c>
      <c r="H59" s="251" t="s">
        <v>70</v>
      </c>
      <c r="I59" s="311">
        <f t="shared" si="19"/>
        <v>0</v>
      </c>
      <c r="J59" s="251" t="s">
        <v>73</v>
      </c>
      <c r="N59" s="254"/>
      <c r="O59" s="312">
        <v>0</v>
      </c>
      <c r="P59" s="251" t="s">
        <v>72</v>
      </c>
      <c r="Q59" s="311">
        <v>0</v>
      </c>
      <c r="R59" s="251" t="s">
        <v>70</v>
      </c>
      <c r="S59" s="311">
        <v>0</v>
      </c>
      <c r="T59" s="251" t="s">
        <v>70</v>
      </c>
      <c r="U59" s="311">
        <f t="shared" si="20"/>
        <v>0</v>
      </c>
      <c r="V59" s="251" t="s">
        <v>73</v>
      </c>
    </row>
    <row r="60" spans="1:22" s="187" customFormat="1" ht="15.75" customHeight="1" x14ac:dyDescent="0.25">
      <c r="A60" s="313"/>
      <c r="B60" s="314"/>
      <c r="C60" s="310">
        <v>0</v>
      </c>
      <c r="D60" s="251" t="s">
        <v>72</v>
      </c>
      <c r="E60" s="311">
        <v>0</v>
      </c>
      <c r="F60" s="251" t="s">
        <v>70</v>
      </c>
      <c r="G60" s="311">
        <v>0</v>
      </c>
      <c r="H60" s="251" t="s">
        <v>70</v>
      </c>
      <c r="I60" s="311">
        <f t="shared" si="19"/>
        <v>0</v>
      </c>
      <c r="J60" s="251" t="s">
        <v>73</v>
      </c>
      <c r="N60" s="314"/>
      <c r="O60" s="312">
        <v>0</v>
      </c>
      <c r="P60" s="251" t="s">
        <v>72</v>
      </c>
      <c r="Q60" s="311">
        <v>0</v>
      </c>
      <c r="R60" s="251" t="s">
        <v>70</v>
      </c>
      <c r="S60" s="311">
        <v>0</v>
      </c>
      <c r="T60" s="251" t="s">
        <v>70</v>
      </c>
      <c r="U60" s="311">
        <f t="shared" si="20"/>
        <v>0</v>
      </c>
      <c r="V60" s="251" t="s">
        <v>73</v>
      </c>
    </row>
    <row r="61" spans="1:22" s="187" customFormat="1" ht="15.75" customHeight="1" x14ac:dyDescent="0.25">
      <c r="A61" s="313"/>
      <c r="B61" s="315"/>
      <c r="C61" s="315"/>
      <c r="D61" s="315"/>
      <c r="E61" s="315"/>
      <c r="F61" s="315"/>
      <c r="G61" s="229" t="s">
        <v>100</v>
      </c>
      <c r="H61" s="315"/>
      <c r="I61" s="316">
        <f>SUM(I40:I60)</f>
        <v>0</v>
      </c>
      <c r="J61" s="317" t="s">
        <v>73</v>
      </c>
      <c r="N61" s="315"/>
      <c r="O61" s="315"/>
      <c r="P61" s="315"/>
      <c r="Q61" s="315"/>
      <c r="R61" s="315"/>
      <c r="S61" s="229" t="s">
        <v>100</v>
      </c>
      <c r="T61" s="315"/>
      <c r="U61" s="316">
        <f>SUM(U40:U60)</f>
        <v>0</v>
      </c>
      <c r="V61" s="317" t="s">
        <v>73</v>
      </c>
    </row>
    <row r="62" spans="1:22" s="187" customFormat="1" ht="15.75" customHeight="1" x14ac:dyDescent="0.25">
      <c r="A62" s="204"/>
    </row>
    <row r="63" spans="1:22" s="187" customFormat="1" ht="15.75" customHeight="1" x14ac:dyDescent="0.25">
      <c r="A63" s="204"/>
      <c r="B63" s="227" t="s">
        <v>261</v>
      </c>
      <c r="C63" s="228" t="s">
        <v>199</v>
      </c>
      <c r="D63" s="228"/>
      <c r="E63" s="228" t="s">
        <v>200</v>
      </c>
      <c r="F63" s="228"/>
      <c r="G63" s="228" t="s">
        <v>202</v>
      </c>
      <c r="H63" s="228"/>
      <c r="I63" s="228" t="s">
        <v>245</v>
      </c>
      <c r="J63" s="228"/>
    </row>
    <row r="64" spans="1:22" s="187" customFormat="1" ht="15.75" customHeight="1" x14ac:dyDescent="0.25">
      <c r="A64" s="204"/>
      <c r="B64" s="233"/>
      <c r="C64" s="309"/>
      <c r="D64" s="309"/>
      <c r="E64" s="309"/>
      <c r="F64" s="309"/>
      <c r="G64" s="309"/>
      <c r="H64" s="309"/>
      <c r="I64" s="309"/>
      <c r="J64" s="309"/>
    </row>
    <row r="65" spans="1:10" s="187" customFormat="1" ht="15.75" customHeight="1" x14ac:dyDescent="0.25">
      <c r="B65" s="254"/>
      <c r="C65" s="255">
        <v>0</v>
      </c>
      <c r="D65" s="251" t="s">
        <v>72</v>
      </c>
      <c r="E65" s="256">
        <v>0</v>
      </c>
      <c r="F65" s="251" t="s">
        <v>70</v>
      </c>
      <c r="G65" s="256">
        <v>0</v>
      </c>
      <c r="H65" s="251" t="s">
        <v>70</v>
      </c>
      <c r="I65" s="256">
        <f>C65*E65*G65</f>
        <v>0</v>
      </c>
      <c r="J65" s="251" t="s">
        <v>73</v>
      </c>
    </row>
    <row r="66" spans="1:10" s="187" customFormat="1" ht="15.75" customHeight="1" x14ac:dyDescent="0.25">
      <c r="B66" s="254"/>
      <c r="C66" s="255">
        <v>0</v>
      </c>
      <c r="D66" s="251" t="s">
        <v>72</v>
      </c>
      <c r="E66" s="256">
        <v>0</v>
      </c>
      <c r="F66" s="251" t="s">
        <v>70</v>
      </c>
      <c r="G66" s="256">
        <v>0</v>
      </c>
      <c r="H66" s="251" t="s">
        <v>70</v>
      </c>
      <c r="I66" s="256">
        <f t="shared" ref="I66:I85" si="21">C66*E66*G66</f>
        <v>0</v>
      </c>
      <c r="J66" s="251" t="s">
        <v>73</v>
      </c>
    </row>
    <row r="67" spans="1:10" s="187" customFormat="1" ht="15.75" customHeight="1" x14ac:dyDescent="0.25">
      <c r="A67" s="1498" t="s">
        <v>246</v>
      </c>
      <c r="B67" s="254"/>
      <c r="C67" s="255">
        <v>0</v>
      </c>
      <c r="D67" s="251" t="s">
        <v>72</v>
      </c>
      <c r="E67" s="256">
        <v>0</v>
      </c>
      <c r="F67" s="251" t="s">
        <v>70</v>
      </c>
      <c r="G67" s="256">
        <v>0</v>
      </c>
      <c r="H67" s="251" t="s">
        <v>70</v>
      </c>
      <c r="I67" s="256">
        <f t="shared" si="21"/>
        <v>0</v>
      </c>
      <c r="J67" s="251" t="s">
        <v>73</v>
      </c>
    </row>
    <row r="68" spans="1:10" s="187" customFormat="1" ht="15.75" customHeight="1" x14ac:dyDescent="0.25">
      <c r="A68" s="1498"/>
      <c r="B68" s="254"/>
      <c r="C68" s="255">
        <v>0</v>
      </c>
      <c r="D68" s="251" t="s">
        <v>72</v>
      </c>
      <c r="E68" s="256">
        <v>0</v>
      </c>
      <c r="F68" s="251" t="s">
        <v>70</v>
      </c>
      <c r="G68" s="256">
        <v>0</v>
      </c>
      <c r="H68" s="251" t="s">
        <v>70</v>
      </c>
      <c r="I68" s="256">
        <f t="shared" si="21"/>
        <v>0</v>
      </c>
      <c r="J68" s="251" t="s">
        <v>73</v>
      </c>
    </row>
    <row r="69" spans="1:10" s="187" customFormat="1" ht="15.75" customHeight="1" x14ac:dyDescent="0.25">
      <c r="A69" s="1498"/>
      <c r="B69" s="254"/>
      <c r="C69" s="255">
        <v>0</v>
      </c>
      <c r="D69" s="251" t="s">
        <v>72</v>
      </c>
      <c r="E69" s="256">
        <v>0</v>
      </c>
      <c r="F69" s="251" t="s">
        <v>70</v>
      </c>
      <c r="G69" s="256">
        <v>0</v>
      </c>
      <c r="H69" s="251" t="s">
        <v>70</v>
      </c>
      <c r="I69" s="256">
        <f t="shared" si="21"/>
        <v>0</v>
      </c>
      <c r="J69" s="251" t="s">
        <v>73</v>
      </c>
    </row>
    <row r="70" spans="1:10" s="187" customFormat="1" ht="15.75" customHeight="1" x14ac:dyDescent="0.25">
      <c r="A70" s="1498"/>
      <c r="B70" s="254"/>
      <c r="C70" s="255">
        <v>0</v>
      </c>
      <c r="D70" s="251" t="s">
        <v>72</v>
      </c>
      <c r="E70" s="256">
        <v>0</v>
      </c>
      <c r="F70" s="251" t="s">
        <v>70</v>
      </c>
      <c r="G70" s="256">
        <v>0</v>
      </c>
      <c r="H70" s="251" t="s">
        <v>70</v>
      </c>
      <c r="I70" s="256">
        <f t="shared" si="21"/>
        <v>0</v>
      </c>
      <c r="J70" s="251" t="s">
        <v>73</v>
      </c>
    </row>
    <row r="71" spans="1:10" s="187" customFormat="1" ht="15.75" customHeight="1" x14ac:dyDescent="0.25">
      <c r="A71" s="1498"/>
      <c r="B71" s="254"/>
      <c r="C71" s="255">
        <v>0</v>
      </c>
      <c r="D71" s="251" t="s">
        <v>72</v>
      </c>
      <c r="E71" s="256">
        <v>0</v>
      </c>
      <c r="F71" s="251" t="s">
        <v>70</v>
      </c>
      <c r="G71" s="256">
        <v>0</v>
      </c>
      <c r="H71" s="251" t="s">
        <v>70</v>
      </c>
      <c r="I71" s="256">
        <f t="shared" si="21"/>
        <v>0</v>
      </c>
      <c r="J71" s="251" t="s">
        <v>73</v>
      </c>
    </row>
    <row r="72" spans="1:10" s="187" customFormat="1" ht="15.75" customHeight="1" x14ac:dyDescent="0.25">
      <c r="A72" s="1498"/>
      <c r="B72" s="254"/>
      <c r="C72" s="255">
        <v>0</v>
      </c>
      <c r="D72" s="251" t="s">
        <v>72</v>
      </c>
      <c r="E72" s="256">
        <v>0</v>
      </c>
      <c r="F72" s="251" t="s">
        <v>70</v>
      </c>
      <c r="G72" s="256">
        <v>0</v>
      </c>
      <c r="H72" s="251" t="s">
        <v>70</v>
      </c>
      <c r="I72" s="256">
        <f t="shared" si="21"/>
        <v>0</v>
      </c>
      <c r="J72" s="251" t="s">
        <v>73</v>
      </c>
    </row>
    <row r="73" spans="1:10" s="187" customFormat="1" ht="15.75" customHeight="1" x14ac:dyDescent="0.25">
      <c r="A73" s="1498"/>
      <c r="B73" s="254"/>
      <c r="C73" s="255">
        <v>0</v>
      </c>
      <c r="D73" s="251" t="s">
        <v>72</v>
      </c>
      <c r="E73" s="256">
        <v>0</v>
      </c>
      <c r="F73" s="251" t="s">
        <v>70</v>
      </c>
      <c r="G73" s="256">
        <v>0</v>
      </c>
      <c r="H73" s="251" t="s">
        <v>70</v>
      </c>
      <c r="I73" s="256">
        <f t="shared" si="21"/>
        <v>0</v>
      </c>
      <c r="J73" s="251" t="s">
        <v>73</v>
      </c>
    </row>
    <row r="74" spans="1:10" s="187" customFormat="1" ht="15.75" customHeight="1" x14ac:dyDescent="0.25">
      <c r="A74" s="1498"/>
      <c r="B74" s="254"/>
      <c r="C74" s="255">
        <v>0</v>
      </c>
      <c r="D74" s="251" t="s">
        <v>72</v>
      </c>
      <c r="E74" s="256">
        <v>0</v>
      </c>
      <c r="F74" s="251" t="s">
        <v>70</v>
      </c>
      <c r="G74" s="256">
        <v>0</v>
      </c>
      <c r="H74" s="251" t="s">
        <v>70</v>
      </c>
      <c r="I74" s="256">
        <f t="shared" si="21"/>
        <v>0</v>
      </c>
      <c r="J74" s="251" t="s">
        <v>73</v>
      </c>
    </row>
    <row r="75" spans="1:10" s="187" customFormat="1" ht="15.75" customHeight="1" x14ac:dyDescent="0.25">
      <c r="A75" s="1498"/>
      <c r="B75" s="254"/>
      <c r="C75" s="255">
        <v>0</v>
      </c>
      <c r="D75" s="251" t="s">
        <v>72</v>
      </c>
      <c r="E75" s="256">
        <v>0</v>
      </c>
      <c r="F75" s="251" t="s">
        <v>70</v>
      </c>
      <c r="G75" s="256">
        <v>0</v>
      </c>
      <c r="H75" s="251" t="s">
        <v>70</v>
      </c>
      <c r="I75" s="256">
        <f t="shared" si="21"/>
        <v>0</v>
      </c>
      <c r="J75" s="251" t="s">
        <v>73</v>
      </c>
    </row>
    <row r="76" spans="1:10" s="187" customFormat="1" ht="15.75" customHeight="1" x14ac:dyDescent="0.25">
      <c r="A76" s="1498"/>
      <c r="B76" s="254"/>
      <c r="C76" s="255">
        <v>0</v>
      </c>
      <c r="D76" s="251" t="s">
        <v>72</v>
      </c>
      <c r="E76" s="256">
        <v>0</v>
      </c>
      <c r="F76" s="251" t="s">
        <v>70</v>
      </c>
      <c r="G76" s="256">
        <v>0</v>
      </c>
      <c r="H76" s="251" t="s">
        <v>70</v>
      </c>
      <c r="I76" s="256">
        <f t="shared" si="21"/>
        <v>0</v>
      </c>
      <c r="J76" s="251" t="s">
        <v>73</v>
      </c>
    </row>
    <row r="77" spans="1:10" s="187" customFormat="1" ht="15.75" customHeight="1" x14ac:dyDescent="0.25">
      <c r="A77" s="1498"/>
      <c r="B77" s="254"/>
      <c r="C77" s="255">
        <v>0</v>
      </c>
      <c r="D77" s="251" t="s">
        <v>72</v>
      </c>
      <c r="E77" s="256">
        <v>0</v>
      </c>
      <c r="F77" s="251" t="s">
        <v>70</v>
      </c>
      <c r="G77" s="256">
        <v>0</v>
      </c>
      <c r="H77" s="251" t="s">
        <v>70</v>
      </c>
      <c r="I77" s="256">
        <f t="shared" si="21"/>
        <v>0</v>
      </c>
      <c r="J77" s="251" t="s">
        <v>73</v>
      </c>
    </row>
    <row r="78" spans="1:10" s="187" customFormat="1" ht="15.75" customHeight="1" x14ac:dyDescent="0.25">
      <c r="A78" s="1498"/>
      <c r="B78" s="254"/>
      <c r="C78" s="255">
        <v>0</v>
      </c>
      <c r="D78" s="251" t="s">
        <v>72</v>
      </c>
      <c r="E78" s="256">
        <v>0</v>
      </c>
      <c r="F78" s="251" t="s">
        <v>70</v>
      </c>
      <c r="G78" s="256">
        <v>0</v>
      </c>
      <c r="H78" s="251" t="s">
        <v>70</v>
      </c>
      <c r="I78" s="256">
        <f t="shared" si="21"/>
        <v>0</v>
      </c>
      <c r="J78" s="251" t="s">
        <v>73</v>
      </c>
    </row>
    <row r="79" spans="1:10" s="187" customFormat="1" ht="15.75" customHeight="1" x14ac:dyDescent="0.25">
      <c r="A79" s="1498"/>
      <c r="B79" s="254"/>
      <c r="C79" s="255">
        <v>0</v>
      </c>
      <c r="D79" s="251" t="s">
        <v>72</v>
      </c>
      <c r="E79" s="256">
        <v>0</v>
      </c>
      <c r="F79" s="251" t="s">
        <v>70</v>
      </c>
      <c r="G79" s="256">
        <v>0</v>
      </c>
      <c r="H79" s="251" t="s">
        <v>70</v>
      </c>
      <c r="I79" s="256">
        <f t="shared" si="21"/>
        <v>0</v>
      </c>
      <c r="J79" s="251" t="s">
        <v>73</v>
      </c>
    </row>
    <row r="80" spans="1:10" s="187" customFormat="1" ht="15.75" customHeight="1" x14ac:dyDescent="0.25">
      <c r="A80" s="1498"/>
      <c r="B80" s="254"/>
      <c r="C80" s="255">
        <v>0</v>
      </c>
      <c r="D80" s="251" t="s">
        <v>72</v>
      </c>
      <c r="E80" s="256">
        <v>0</v>
      </c>
      <c r="F80" s="251" t="s">
        <v>70</v>
      </c>
      <c r="G80" s="256">
        <v>0</v>
      </c>
      <c r="H80" s="251" t="s">
        <v>70</v>
      </c>
      <c r="I80" s="256">
        <f t="shared" si="21"/>
        <v>0</v>
      </c>
      <c r="J80" s="251" t="s">
        <v>73</v>
      </c>
    </row>
    <row r="81" spans="1:29" s="187" customFormat="1" ht="15.75" customHeight="1" x14ac:dyDescent="0.25">
      <c r="A81" s="1498"/>
      <c r="B81" s="254"/>
      <c r="C81" s="255">
        <v>0</v>
      </c>
      <c r="D81" s="251" t="s">
        <v>72</v>
      </c>
      <c r="E81" s="256">
        <v>0</v>
      </c>
      <c r="F81" s="251" t="s">
        <v>70</v>
      </c>
      <c r="G81" s="256">
        <v>0</v>
      </c>
      <c r="H81" s="251" t="s">
        <v>70</v>
      </c>
      <c r="I81" s="256">
        <f t="shared" si="21"/>
        <v>0</v>
      </c>
      <c r="J81" s="251" t="s">
        <v>73</v>
      </c>
    </row>
    <row r="82" spans="1:29" s="187" customFormat="1" ht="15.75" customHeight="1" x14ac:dyDescent="0.25">
      <c r="A82" s="1498"/>
      <c r="B82" s="254"/>
      <c r="C82" s="255">
        <v>0</v>
      </c>
      <c r="D82" s="251" t="s">
        <v>72</v>
      </c>
      <c r="E82" s="256">
        <v>0</v>
      </c>
      <c r="F82" s="251" t="s">
        <v>70</v>
      </c>
      <c r="G82" s="256">
        <v>0</v>
      </c>
      <c r="H82" s="251" t="s">
        <v>70</v>
      </c>
      <c r="I82" s="256">
        <f t="shared" si="21"/>
        <v>0</v>
      </c>
      <c r="J82" s="251" t="s">
        <v>73</v>
      </c>
    </row>
    <row r="83" spans="1:29" s="187" customFormat="1" ht="15.75" customHeight="1" x14ac:dyDescent="0.25">
      <c r="A83" s="1498"/>
      <c r="B83" s="254"/>
      <c r="C83" s="255">
        <v>0</v>
      </c>
      <c r="D83" s="251" t="s">
        <v>72</v>
      </c>
      <c r="E83" s="256">
        <v>0</v>
      </c>
      <c r="F83" s="251" t="s">
        <v>70</v>
      </c>
      <c r="G83" s="256">
        <v>0</v>
      </c>
      <c r="H83" s="251" t="s">
        <v>70</v>
      </c>
      <c r="I83" s="256">
        <f t="shared" si="21"/>
        <v>0</v>
      </c>
      <c r="J83" s="251" t="s">
        <v>73</v>
      </c>
    </row>
    <row r="84" spans="1:29" s="187" customFormat="1" ht="15.75" customHeight="1" x14ac:dyDescent="0.25">
      <c r="A84" s="1498"/>
      <c r="B84" s="254"/>
      <c r="C84" s="255">
        <v>0</v>
      </c>
      <c r="D84" s="251" t="s">
        <v>72</v>
      </c>
      <c r="E84" s="256">
        <v>0</v>
      </c>
      <c r="F84" s="251" t="s">
        <v>70</v>
      </c>
      <c r="G84" s="256">
        <v>0</v>
      </c>
      <c r="H84" s="251" t="s">
        <v>70</v>
      </c>
      <c r="I84" s="256">
        <f t="shared" si="21"/>
        <v>0</v>
      </c>
      <c r="J84" s="251" t="s">
        <v>73</v>
      </c>
    </row>
    <row r="85" spans="1:29" s="187" customFormat="1" ht="15.75" customHeight="1" x14ac:dyDescent="0.25">
      <c r="A85" s="1498"/>
      <c r="B85" s="314"/>
      <c r="C85" s="318">
        <v>0</v>
      </c>
      <c r="D85" s="251" t="s">
        <v>72</v>
      </c>
      <c r="E85" s="319">
        <v>0</v>
      </c>
      <c r="F85" s="251" t="s">
        <v>70</v>
      </c>
      <c r="G85" s="319">
        <v>0</v>
      </c>
      <c r="H85" s="251" t="s">
        <v>70</v>
      </c>
      <c r="I85" s="319">
        <f t="shared" si="21"/>
        <v>0</v>
      </c>
      <c r="J85" s="251" t="s">
        <v>73</v>
      </c>
    </row>
    <row r="86" spans="1:29" s="187" customFormat="1" ht="15.75" customHeight="1" x14ac:dyDescent="0.25">
      <c r="A86" s="1498"/>
      <c r="B86" s="315"/>
      <c r="C86" s="315"/>
      <c r="D86" s="315"/>
      <c r="E86" s="315"/>
      <c r="F86" s="315"/>
      <c r="G86" s="229" t="s">
        <v>100</v>
      </c>
      <c r="H86" s="315"/>
      <c r="I86" s="320">
        <f>SUM(I65:I85)</f>
        <v>0</v>
      </c>
      <c r="J86" s="317" t="s">
        <v>73</v>
      </c>
    </row>
    <row r="87" spans="1:29" s="187" customFormat="1" ht="15.75" customHeight="1" x14ac:dyDescent="0.25">
      <c r="A87" s="1498"/>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row>
    <row r="88" spans="1:29" s="187" customFormat="1" ht="15.75" customHeight="1" x14ac:dyDescent="0.25">
      <c r="A88" s="1498"/>
      <c r="B88" s="178" t="s">
        <v>262</v>
      </c>
      <c r="C88" s="321"/>
      <c r="D88" s="321"/>
      <c r="E88" s="321"/>
      <c r="F88" s="321"/>
      <c r="G88" s="238"/>
      <c r="H88" s="238"/>
      <c r="I88" s="322"/>
      <c r="J88" s="239"/>
      <c r="K88" s="239"/>
      <c r="L88" s="239"/>
      <c r="M88" s="239"/>
      <c r="N88" s="1503" t="s">
        <v>197</v>
      </c>
      <c r="O88" s="1503"/>
      <c r="P88" s="1503"/>
      <c r="Q88" s="239"/>
      <c r="R88" s="239"/>
      <c r="S88" s="239"/>
      <c r="T88" s="239"/>
      <c r="U88" s="239"/>
      <c r="V88" s="239"/>
      <c r="W88" s="239"/>
      <c r="X88" s="239"/>
      <c r="Y88" s="239"/>
      <c r="Z88" s="239"/>
      <c r="AA88" s="239"/>
      <c r="AB88" s="239"/>
      <c r="AC88" s="239"/>
    </row>
    <row r="89" spans="1:29" s="187" customFormat="1" ht="15.75" customHeight="1" x14ac:dyDescent="0.25">
      <c r="A89" s="1498"/>
      <c r="B89" s="242"/>
      <c r="C89" s="237"/>
      <c r="D89" s="237"/>
      <c r="E89" s="237"/>
      <c r="F89" s="237"/>
      <c r="G89" s="238"/>
      <c r="H89" s="238"/>
      <c r="I89" s="239"/>
      <c r="J89" s="323"/>
      <c r="K89" s="239"/>
      <c r="L89" s="322"/>
      <c r="M89" s="239"/>
      <c r="N89" s="1504"/>
      <c r="O89" s="1504"/>
      <c r="P89" s="1504"/>
      <c r="Q89" s="239"/>
      <c r="R89" s="239"/>
      <c r="S89" s="239"/>
      <c r="T89" s="239"/>
      <c r="U89" s="239"/>
      <c r="V89" s="239"/>
      <c r="W89" s="239"/>
      <c r="X89" s="239"/>
      <c r="Y89" s="239"/>
      <c r="Z89" s="239"/>
      <c r="AA89" s="239"/>
      <c r="AB89" s="239"/>
      <c r="AC89" s="239"/>
    </row>
    <row r="90" spans="1:29" s="187" customFormat="1" ht="15.75" customHeight="1" x14ac:dyDescent="0.25">
      <c r="A90" s="1498"/>
      <c r="B90" s="242"/>
      <c r="C90" s="237"/>
      <c r="D90" s="237"/>
      <c r="E90" s="237"/>
      <c r="F90" s="237"/>
      <c r="G90" s="238"/>
      <c r="H90" s="238"/>
      <c r="I90" s="239"/>
      <c r="J90" s="323"/>
      <c r="K90" s="239"/>
      <c r="L90" s="322"/>
      <c r="M90" s="239"/>
      <c r="N90" s="239"/>
      <c r="O90" s="239"/>
      <c r="P90" s="239"/>
      <c r="Q90" s="239"/>
      <c r="R90" s="239"/>
      <c r="S90" s="239"/>
      <c r="T90" s="239"/>
      <c r="U90" s="239"/>
      <c r="V90" s="239"/>
      <c r="W90" s="239"/>
      <c r="X90" s="239"/>
      <c r="Y90" s="239"/>
      <c r="Z90" s="239"/>
      <c r="AA90" s="239"/>
      <c r="AB90" s="239"/>
      <c r="AC90" s="239"/>
    </row>
    <row r="91" spans="1:29" s="187" customFormat="1" ht="15.75" customHeight="1" x14ac:dyDescent="0.25">
      <c r="A91" s="1498"/>
      <c r="B91" s="242"/>
      <c r="C91" s="237"/>
      <c r="D91" s="237"/>
      <c r="E91" s="237"/>
      <c r="F91" s="237"/>
      <c r="G91" s="238"/>
      <c r="H91" s="238"/>
      <c r="I91" s="239"/>
      <c r="J91" s="323"/>
      <c r="K91" s="239"/>
      <c r="L91" s="322"/>
      <c r="M91" s="239"/>
      <c r="N91" s="239"/>
      <c r="O91" s="239"/>
      <c r="P91" s="239"/>
      <c r="Q91" s="239"/>
      <c r="R91" s="239"/>
      <c r="S91" s="239"/>
      <c r="T91" s="239"/>
      <c r="U91" s="239"/>
      <c r="V91" s="239"/>
      <c r="W91" s="239"/>
      <c r="X91" s="239"/>
      <c r="Y91" s="239"/>
      <c r="Z91" s="239"/>
      <c r="AA91" s="239"/>
      <c r="AB91" s="239"/>
      <c r="AC91" s="239"/>
    </row>
    <row r="92" spans="1:29" s="187" customFormat="1" ht="15.75" customHeight="1" x14ac:dyDescent="0.25">
      <c r="A92" s="1498"/>
      <c r="B92" s="226" t="s">
        <v>198</v>
      </c>
      <c r="C92" s="1489" t="s">
        <v>199</v>
      </c>
      <c r="D92" s="1490"/>
      <c r="E92" s="1489" t="s">
        <v>200</v>
      </c>
      <c r="F92" s="1490"/>
      <c r="G92" s="1489" t="s">
        <v>201</v>
      </c>
      <c r="H92" s="1490"/>
      <c r="I92" s="1489" t="s">
        <v>202</v>
      </c>
      <c r="J92" s="1490"/>
      <c r="K92" s="1502"/>
      <c r="L92" s="1502"/>
      <c r="M92" s="1502"/>
      <c r="N92" s="1502"/>
      <c r="O92" s="1489" t="s">
        <v>203</v>
      </c>
      <c r="P92" s="1490"/>
      <c r="Q92" s="1489" t="s">
        <v>204</v>
      </c>
      <c r="R92" s="1490"/>
      <c r="S92" s="324"/>
      <c r="T92" s="247"/>
      <c r="U92" s="247"/>
      <c r="V92" s="247"/>
      <c r="W92" s="247"/>
      <c r="X92" s="247"/>
      <c r="Y92" s="247"/>
      <c r="Z92" s="247"/>
      <c r="AA92" s="247"/>
      <c r="AB92" s="247"/>
      <c r="AC92" s="247"/>
    </row>
    <row r="93" spans="1:29" s="187" customFormat="1" ht="15.75" customHeight="1" x14ac:dyDescent="0.25">
      <c r="A93" s="1498"/>
      <c r="B93" s="233" t="s">
        <v>208</v>
      </c>
      <c r="C93" s="309"/>
      <c r="D93" s="309"/>
      <c r="E93" s="309"/>
      <c r="F93" s="309"/>
      <c r="G93" s="309"/>
      <c r="H93" s="309"/>
      <c r="I93" s="309"/>
      <c r="J93" s="309"/>
      <c r="K93" s="308"/>
      <c r="L93" s="308"/>
      <c r="M93" s="308"/>
      <c r="N93" s="308"/>
      <c r="O93" s="325"/>
      <c r="P93" s="326"/>
      <c r="Q93" s="325"/>
      <c r="R93" s="327"/>
      <c r="S93" s="328"/>
    </row>
    <row r="94" spans="1:29" s="187" customFormat="1" ht="15.75" customHeight="1" x14ac:dyDescent="0.25">
      <c r="A94" s="1498"/>
      <c r="B94" s="233"/>
      <c r="C94" s="309"/>
      <c r="D94" s="308"/>
      <c r="E94" s="309"/>
      <c r="F94" s="308"/>
      <c r="G94" s="309"/>
      <c r="H94" s="308"/>
      <c r="I94" s="309"/>
      <c r="J94" s="308"/>
      <c r="K94" s="308"/>
      <c r="L94" s="308"/>
      <c r="M94" s="308"/>
      <c r="N94" s="308"/>
      <c r="O94" s="325"/>
      <c r="P94" s="326"/>
      <c r="Q94" s="325"/>
      <c r="R94" s="327"/>
      <c r="S94" s="328"/>
    </row>
    <row r="95" spans="1:29" s="187" customFormat="1" ht="15.75" customHeight="1" x14ac:dyDescent="0.25">
      <c r="A95" s="1498"/>
      <c r="B95" s="254"/>
      <c r="C95" s="255">
        <v>0</v>
      </c>
      <c r="D95" s="251" t="s">
        <v>72</v>
      </c>
      <c r="E95" s="256">
        <v>0</v>
      </c>
      <c r="F95" s="251" t="s">
        <v>70</v>
      </c>
      <c r="G95" s="256">
        <v>0</v>
      </c>
      <c r="H95" s="251" t="s">
        <v>70</v>
      </c>
      <c r="I95" s="256">
        <v>0</v>
      </c>
      <c r="J95" s="251" t="s">
        <v>70</v>
      </c>
      <c r="K95" s="329"/>
      <c r="L95" s="330"/>
      <c r="M95" s="330"/>
      <c r="N95" s="331"/>
      <c r="O95" s="257">
        <f t="shared" ref="O95:O101" si="22">C95*E95*G95</f>
        <v>0</v>
      </c>
      <c r="P95" s="332" t="s">
        <v>73</v>
      </c>
      <c r="Q95" s="257">
        <f t="shared" ref="Q95:Q101" si="23">C95*E95*G95*I95</f>
        <v>0</v>
      </c>
      <c r="R95" s="332" t="s">
        <v>195</v>
      </c>
      <c r="S95" s="328"/>
      <c r="T95" s="333"/>
    </row>
    <row r="96" spans="1:29" s="187" customFormat="1" ht="15.75" customHeight="1" x14ac:dyDescent="0.25">
      <c r="A96" s="1498"/>
      <c r="B96" s="254"/>
      <c r="C96" s="255">
        <v>0</v>
      </c>
      <c r="D96" s="251" t="s">
        <v>72</v>
      </c>
      <c r="E96" s="256">
        <v>0</v>
      </c>
      <c r="F96" s="251" t="s">
        <v>70</v>
      </c>
      <c r="G96" s="256">
        <v>0</v>
      </c>
      <c r="H96" s="251" t="s">
        <v>70</v>
      </c>
      <c r="I96" s="256">
        <v>0</v>
      </c>
      <c r="J96" s="251" t="s">
        <v>70</v>
      </c>
      <c r="K96" s="329"/>
      <c r="L96" s="330"/>
      <c r="M96" s="330"/>
      <c r="N96" s="331"/>
      <c r="O96" s="257">
        <f t="shared" si="22"/>
        <v>0</v>
      </c>
      <c r="P96" s="332" t="s">
        <v>73</v>
      </c>
      <c r="Q96" s="257">
        <f t="shared" si="23"/>
        <v>0</v>
      </c>
      <c r="R96" s="332" t="s">
        <v>195</v>
      </c>
      <c r="S96" s="328"/>
    </row>
    <row r="97" spans="1:36" s="187" customFormat="1" ht="15.75" customHeight="1" x14ac:dyDescent="0.25">
      <c r="A97" s="1498"/>
      <c r="B97" s="254"/>
      <c r="C97" s="255">
        <v>0</v>
      </c>
      <c r="D97" s="251" t="s">
        <v>72</v>
      </c>
      <c r="E97" s="256">
        <v>0</v>
      </c>
      <c r="F97" s="251" t="s">
        <v>70</v>
      </c>
      <c r="G97" s="256">
        <v>0</v>
      </c>
      <c r="H97" s="251" t="s">
        <v>70</v>
      </c>
      <c r="I97" s="256">
        <v>0</v>
      </c>
      <c r="J97" s="251" t="s">
        <v>70</v>
      </c>
      <c r="K97" s="329"/>
      <c r="L97" s="330"/>
      <c r="M97" s="330"/>
      <c r="N97" s="331"/>
      <c r="O97" s="257">
        <f t="shared" si="22"/>
        <v>0</v>
      </c>
      <c r="P97" s="332" t="s">
        <v>73</v>
      </c>
      <c r="Q97" s="257">
        <f t="shared" si="23"/>
        <v>0</v>
      </c>
      <c r="R97" s="332" t="s">
        <v>195</v>
      </c>
      <c r="S97" s="328"/>
    </row>
    <row r="98" spans="1:36" s="187" customFormat="1" ht="15.75" customHeight="1" x14ac:dyDescent="0.25">
      <c r="A98" s="1498"/>
      <c r="B98" s="254"/>
      <c r="C98" s="255">
        <v>0</v>
      </c>
      <c r="D98" s="251" t="s">
        <v>72</v>
      </c>
      <c r="E98" s="256">
        <v>0</v>
      </c>
      <c r="F98" s="251" t="s">
        <v>70</v>
      </c>
      <c r="G98" s="256">
        <v>0</v>
      </c>
      <c r="H98" s="251" t="s">
        <v>70</v>
      </c>
      <c r="I98" s="256">
        <v>0</v>
      </c>
      <c r="J98" s="251" t="s">
        <v>70</v>
      </c>
      <c r="K98" s="329"/>
      <c r="L98" s="330"/>
      <c r="M98" s="330"/>
      <c r="N98" s="331"/>
      <c r="O98" s="257">
        <f t="shared" si="22"/>
        <v>0</v>
      </c>
      <c r="P98" s="332" t="s">
        <v>73</v>
      </c>
      <c r="Q98" s="257">
        <f t="shared" si="23"/>
        <v>0</v>
      </c>
      <c r="R98" s="332" t="s">
        <v>195</v>
      </c>
      <c r="S98" s="328"/>
    </row>
    <row r="99" spans="1:36" s="187" customFormat="1" ht="15.75" customHeight="1" x14ac:dyDescent="0.25">
      <c r="A99" s="1498"/>
      <c r="B99" s="254"/>
      <c r="C99" s="255">
        <v>0</v>
      </c>
      <c r="D99" s="251" t="s">
        <v>72</v>
      </c>
      <c r="E99" s="256">
        <v>0</v>
      </c>
      <c r="F99" s="251" t="s">
        <v>70</v>
      </c>
      <c r="G99" s="256">
        <v>0</v>
      </c>
      <c r="H99" s="251" t="s">
        <v>70</v>
      </c>
      <c r="I99" s="256">
        <v>0</v>
      </c>
      <c r="J99" s="251" t="s">
        <v>70</v>
      </c>
      <c r="K99" s="329"/>
      <c r="L99" s="330"/>
      <c r="M99" s="330"/>
      <c r="N99" s="331"/>
      <c r="O99" s="257">
        <f t="shared" si="22"/>
        <v>0</v>
      </c>
      <c r="P99" s="332" t="s">
        <v>73</v>
      </c>
      <c r="Q99" s="257">
        <f t="shared" si="23"/>
        <v>0</v>
      </c>
      <c r="R99" s="332" t="s">
        <v>195</v>
      </c>
      <c r="S99" s="328"/>
    </row>
    <row r="100" spans="1:36" s="187" customFormat="1" ht="15.75" customHeight="1" x14ac:dyDescent="0.25">
      <c r="B100" s="254"/>
      <c r="C100" s="255">
        <v>0</v>
      </c>
      <c r="D100" s="251" t="s">
        <v>72</v>
      </c>
      <c r="E100" s="256">
        <v>0</v>
      </c>
      <c r="F100" s="251" t="s">
        <v>70</v>
      </c>
      <c r="G100" s="256">
        <v>0</v>
      </c>
      <c r="H100" s="251" t="s">
        <v>70</v>
      </c>
      <c r="I100" s="256">
        <v>0</v>
      </c>
      <c r="J100" s="251" t="s">
        <v>70</v>
      </c>
      <c r="K100" s="329"/>
      <c r="L100" s="330"/>
      <c r="M100" s="330"/>
      <c r="N100" s="331"/>
      <c r="O100" s="257">
        <f t="shared" si="22"/>
        <v>0</v>
      </c>
      <c r="P100" s="332" t="s">
        <v>73</v>
      </c>
      <c r="Q100" s="257">
        <f t="shared" si="23"/>
        <v>0</v>
      </c>
      <c r="R100" s="332" t="s">
        <v>195</v>
      </c>
      <c r="S100" s="328"/>
    </row>
    <row r="101" spans="1:36" s="187" customFormat="1" ht="15.75" customHeight="1" x14ac:dyDescent="0.25">
      <c r="A101" s="202"/>
      <c r="B101" s="254"/>
      <c r="C101" s="255">
        <v>0</v>
      </c>
      <c r="D101" s="251" t="s">
        <v>72</v>
      </c>
      <c r="E101" s="256">
        <v>0</v>
      </c>
      <c r="F101" s="251" t="s">
        <v>70</v>
      </c>
      <c r="G101" s="256">
        <v>0</v>
      </c>
      <c r="H101" s="251" t="s">
        <v>70</v>
      </c>
      <c r="I101" s="256">
        <v>0</v>
      </c>
      <c r="J101" s="251" t="s">
        <v>70</v>
      </c>
      <c r="K101" s="329"/>
      <c r="L101" s="330"/>
      <c r="M101" s="330"/>
      <c r="N101" s="331"/>
      <c r="O101" s="257">
        <f t="shared" si="22"/>
        <v>0</v>
      </c>
      <c r="P101" s="332" t="s">
        <v>73</v>
      </c>
      <c r="Q101" s="257">
        <f t="shared" si="23"/>
        <v>0</v>
      </c>
      <c r="R101" s="332" t="s">
        <v>195</v>
      </c>
      <c r="S101" s="328"/>
      <c r="AJ101" s="303"/>
    </row>
    <row r="102" spans="1:36" s="187" customFormat="1" ht="15.75" customHeight="1" x14ac:dyDescent="0.25">
      <c r="A102" s="202"/>
      <c r="B102" s="230" t="s">
        <v>234</v>
      </c>
      <c r="C102" s="231"/>
      <c r="D102" s="334"/>
      <c r="E102" s="334"/>
      <c r="F102" s="334"/>
      <c r="G102" s="334"/>
      <c r="H102" s="334"/>
      <c r="I102" s="334"/>
      <c r="J102" s="334"/>
      <c r="K102" s="308"/>
      <c r="L102" s="308"/>
      <c r="M102" s="308"/>
      <c r="N102" s="308"/>
      <c r="O102" s="335"/>
      <c r="P102" s="336"/>
      <c r="Q102" s="335"/>
      <c r="R102" s="336"/>
      <c r="S102" s="328"/>
      <c r="T102" s="333"/>
      <c r="AJ102" s="186"/>
    </row>
    <row r="103" spans="1:36" s="187" customFormat="1" ht="15.75" customHeight="1" x14ac:dyDescent="0.25">
      <c r="A103" s="202"/>
      <c r="B103" s="254"/>
      <c r="C103" s="255">
        <v>0</v>
      </c>
      <c r="D103" s="251" t="s">
        <v>72</v>
      </c>
      <c r="E103" s="256">
        <v>0</v>
      </c>
      <c r="F103" s="251" t="s">
        <v>70</v>
      </c>
      <c r="G103" s="256">
        <v>0</v>
      </c>
      <c r="H103" s="251" t="s">
        <v>70</v>
      </c>
      <c r="I103" s="256">
        <v>0</v>
      </c>
      <c r="J103" s="251" t="s">
        <v>70</v>
      </c>
      <c r="K103" s="337"/>
      <c r="L103" s="330"/>
      <c r="M103" s="330"/>
      <c r="N103" s="338"/>
      <c r="O103" s="257">
        <f t="shared" ref="O103:O110" si="24">C103*E103*G103</f>
        <v>0</v>
      </c>
      <c r="P103" s="332" t="s">
        <v>73</v>
      </c>
      <c r="Q103" s="257">
        <f t="shared" ref="Q103:Q110" si="25">O103*I103</f>
        <v>0</v>
      </c>
      <c r="R103" s="332" t="s">
        <v>195</v>
      </c>
      <c r="S103" s="328"/>
      <c r="AJ103" s="191"/>
    </row>
    <row r="104" spans="1:36" s="187" customFormat="1" ht="15.75" customHeight="1" x14ac:dyDescent="0.25">
      <c r="A104" s="300"/>
      <c r="B104" s="254"/>
      <c r="C104" s="255">
        <v>0</v>
      </c>
      <c r="D104" s="251" t="s">
        <v>72</v>
      </c>
      <c r="E104" s="256">
        <v>0</v>
      </c>
      <c r="F104" s="251" t="s">
        <v>70</v>
      </c>
      <c r="G104" s="256">
        <v>0</v>
      </c>
      <c r="H104" s="251" t="s">
        <v>70</v>
      </c>
      <c r="I104" s="256">
        <v>0</v>
      </c>
      <c r="J104" s="251" t="s">
        <v>70</v>
      </c>
      <c r="K104" s="337"/>
      <c r="L104" s="330"/>
      <c r="M104" s="330"/>
      <c r="N104" s="338"/>
      <c r="O104" s="257">
        <f t="shared" si="24"/>
        <v>0</v>
      </c>
      <c r="P104" s="332" t="s">
        <v>73</v>
      </c>
      <c r="Q104" s="257">
        <f t="shared" si="25"/>
        <v>0</v>
      </c>
      <c r="R104" s="332" t="s">
        <v>195</v>
      </c>
      <c r="S104" s="328"/>
      <c r="T104" s="339"/>
      <c r="AJ104" s="202"/>
    </row>
    <row r="105" spans="1:36" s="187" customFormat="1" ht="15.75" customHeight="1" x14ac:dyDescent="0.25">
      <c r="A105" s="300"/>
      <c r="B105" s="254"/>
      <c r="C105" s="255">
        <v>0</v>
      </c>
      <c r="D105" s="251" t="s">
        <v>72</v>
      </c>
      <c r="E105" s="256">
        <v>0</v>
      </c>
      <c r="F105" s="251" t="s">
        <v>70</v>
      </c>
      <c r="G105" s="256">
        <v>0</v>
      </c>
      <c r="H105" s="251" t="s">
        <v>70</v>
      </c>
      <c r="I105" s="256">
        <v>0</v>
      </c>
      <c r="J105" s="251" t="s">
        <v>70</v>
      </c>
      <c r="K105" s="329"/>
      <c r="L105" s="330"/>
      <c r="M105" s="330"/>
      <c r="N105" s="331"/>
      <c r="O105" s="257">
        <f t="shared" si="24"/>
        <v>0</v>
      </c>
      <c r="P105" s="332" t="s">
        <v>73</v>
      </c>
      <c r="Q105" s="257">
        <f t="shared" si="25"/>
        <v>0</v>
      </c>
      <c r="R105" s="332" t="s">
        <v>195</v>
      </c>
      <c r="S105" s="308"/>
      <c r="AJ105" s="303"/>
    </row>
    <row r="106" spans="1:36" s="187" customFormat="1" ht="15.75" customHeight="1" x14ac:dyDescent="0.25">
      <c r="A106" s="315"/>
      <c r="B106" s="254"/>
      <c r="C106" s="255">
        <v>0</v>
      </c>
      <c r="D106" s="251" t="s">
        <v>72</v>
      </c>
      <c r="E106" s="256">
        <v>0</v>
      </c>
      <c r="F106" s="251" t="s">
        <v>70</v>
      </c>
      <c r="G106" s="256">
        <v>0</v>
      </c>
      <c r="H106" s="251" t="s">
        <v>70</v>
      </c>
      <c r="I106" s="256">
        <v>0</v>
      </c>
      <c r="J106" s="251" t="s">
        <v>70</v>
      </c>
      <c r="K106" s="329"/>
      <c r="L106" s="330"/>
      <c r="M106" s="330"/>
      <c r="N106" s="331"/>
      <c r="O106" s="257">
        <f t="shared" si="24"/>
        <v>0</v>
      </c>
      <c r="P106" s="332" t="s">
        <v>73</v>
      </c>
      <c r="Q106" s="257">
        <f t="shared" si="25"/>
        <v>0</v>
      </c>
      <c r="R106" s="332" t="s">
        <v>195</v>
      </c>
      <c r="S106" s="308"/>
      <c r="AJ106" s="303"/>
    </row>
    <row r="107" spans="1:36" s="187" customFormat="1" ht="15.75" customHeight="1" x14ac:dyDescent="0.25">
      <c r="A107" s="315"/>
      <c r="B107" s="254"/>
      <c r="C107" s="255">
        <v>0</v>
      </c>
      <c r="D107" s="251" t="s">
        <v>72</v>
      </c>
      <c r="E107" s="256">
        <v>0</v>
      </c>
      <c r="F107" s="251" t="s">
        <v>70</v>
      </c>
      <c r="G107" s="256">
        <v>0</v>
      </c>
      <c r="H107" s="251" t="s">
        <v>70</v>
      </c>
      <c r="I107" s="256">
        <v>0</v>
      </c>
      <c r="J107" s="251" t="s">
        <v>70</v>
      </c>
      <c r="K107" s="329"/>
      <c r="L107" s="330"/>
      <c r="M107" s="330"/>
      <c r="N107" s="331"/>
      <c r="O107" s="257">
        <f t="shared" si="24"/>
        <v>0</v>
      </c>
      <c r="P107" s="332" t="s">
        <v>73</v>
      </c>
      <c r="Q107" s="257">
        <f t="shared" si="25"/>
        <v>0</v>
      </c>
      <c r="R107" s="332" t="s">
        <v>195</v>
      </c>
      <c r="S107" s="308"/>
    </row>
    <row r="108" spans="1:36" s="187" customFormat="1" ht="15.75" customHeight="1" x14ac:dyDescent="0.25">
      <c r="A108" s="315"/>
      <c r="B108" s="254"/>
      <c r="C108" s="255">
        <v>0</v>
      </c>
      <c r="D108" s="251" t="s">
        <v>72</v>
      </c>
      <c r="E108" s="256">
        <v>0</v>
      </c>
      <c r="F108" s="251" t="s">
        <v>70</v>
      </c>
      <c r="G108" s="256">
        <v>0</v>
      </c>
      <c r="H108" s="251" t="s">
        <v>70</v>
      </c>
      <c r="I108" s="256">
        <v>0</v>
      </c>
      <c r="J108" s="251" t="s">
        <v>70</v>
      </c>
      <c r="K108" s="329"/>
      <c r="L108" s="330"/>
      <c r="M108" s="330"/>
      <c r="N108" s="331"/>
      <c r="O108" s="257">
        <f t="shared" si="24"/>
        <v>0</v>
      </c>
      <c r="P108" s="332" t="s">
        <v>73</v>
      </c>
      <c r="Q108" s="257">
        <f t="shared" si="25"/>
        <v>0</v>
      </c>
      <c r="R108" s="332" t="s">
        <v>195</v>
      </c>
      <c r="S108" s="308"/>
      <c r="U108" s="340"/>
    </row>
    <row r="109" spans="1:36" s="187" customFormat="1" ht="15.75" customHeight="1" x14ac:dyDescent="0.25">
      <c r="A109" s="315"/>
      <c r="B109" s="254"/>
      <c r="C109" s="255">
        <v>0</v>
      </c>
      <c r="D109" s="251" t="s">
        <v>72</v>
      </c>
      <c r="E109" s="256">
        <v>0</v>
      </c>
      <c r="F109" s="251" t="s">
        <v>70</v>
      </c>
      <c r="G109" s="256">
        <v>0</v>
      </c>
      <c r="H109" s="251" t="s">
        <v>70</v>
      </c>
      <c r="I109" s="256">
        <v>0</v>
      </c>
      <c r="J109" s="251" t="s">
        <v>70</v>
      </c>
      <c r="K109" s="337"/>
      <c r="L109" s="330"/>
      <c r="M109" s="330"/>
      <c r="N109" s="338"/>
      <c r="O109" s="257">
        <f t="shared" si="24"/>
        <v>0</v>
      </c>
      <c r="P109" s="332" t="s">
        <v>73</v>
      </c>
      <c r="Q109" s="257">
        <f t="shared" si="25"/>
        <v>0</v>
      </c>
      <c r="R109" s="332" t="s">
        <v>195</v>
      </c>
      <c r="S109" s="328"/>
      <c r="T109" s="339"/>
    </row>
    <row r="110" spans="1:36" s="187" customFormat="1" ht="15.75" customHeight="1" x14ac:dyDescent="0.25">
      <c r="A110" s="315"/>
      <c r="B110" s="254"/>
      <c r="C110" s="255">
        <v>0</v>
      </c>
      <c r="D110" s="251" t="s">
        <v>72</v>
      </c>
      <c r="E110" s="256">
        <v>0</v>
      </c>
      <c r="F110" s="251" t="s">
        <v>70</v>
      </c>
      <c r="G110" s="256">
        <v>0</v>
      </c>
      <c r="H110" s="251" t="s">
        <v>70</v>
      </c>
      <c r="I110" s="256">
        <v>0</v>
      </c>
      <c r="J110" s="251" t="s">
        <v>70</v>
      </c>
      <c r="K110" s="337"/>
      <c r="L110" s="330"/>
      <c r="M110" s="330"/>
      <c r="N110" s="338"/>
      <c r="O110" s="257">
        <f t="shared" si="24"/>
        <v>0</v>
      </c>
      <c r="P110" s="332" t="s">
        <v>73</v>
      </c>
      <c r="Q110" s="257">
        <f t="shared" si="25"/>
        <v>0</v>
      </c>
      <c r="R110" s="332" t="s">
        <v>195</v>
      </c>
      <c r="S110" s="328"/>
      <c r="T110" s="339"/>
    </row>
    <row r="111" spans="1:36" s="187" customFormat="1" ht="15.75" customHeight="1" x14ac:dyDescent="0.25">
      <c r="A111" s="315"/>
      <c r="B111" s="230" t="s">
        <v>235</v>
      </c>
      <c r="C111" s="231"/>
      <c r="D111" s="334"/>
      <c r="E111" s="334"/>
      <c r="F111" s="334"/>
      <c r="G111" s="334"/>
      <c r="H111" s="334"/>
      <c r="I111" s="334"/>
      <c r="J111" s="334"/>
      <c r="K111" s="232" t="s">
        <v>236</v>
      </c>
      <c r="L111" s="341"/>
      <c r="M111" s="342"/>
      <c r="N111" s="343">
        <f>SUM(O103:O110)</f>
        <v>0</v>
      </c>
      <c r="O111" s="335"/>
      <c r="P111" s="336"/>
      <c r="Q111" s="335"/>
      <c r="R111" s="336"/>
      <c r="S111" s="328"/>
    </row>
    <row r="112" spans="1:36" s="187" customFormat="1" ht="15.75" customHeight="1" x14ac:dyDescent="0.25">
      <c r="A112" s="315"/>
      <c r="B112" s="254"/>
      <c r="C112" s="255">
        <v>0</v>
      </c>
      <c r="D112" s="251" t="s">
        <v>72</v>
      </c>
      <c r="E112" s="256">
        <v>0</v>
      </c>
      <c r="F112" s="251" t="s">
        <v>70</v>
      </c>
      <c r="G112" s="256">
        <v>0</v>
      </c>
      <c r="H112" s="251" t="s">
        <v>70</v>
      </c>
      <c r="I112" s="256">
        <v>0</v>
      </c>
      <c r="J112" s="251" t="s">
        <v>70</v>
      </c>
      <c r="K112" s="344"/>
      <c r="L112" s="344"/>
      <c r="M112" s="344"/>
      <c r="N112" s="344"/>
      <c r="O112" s="345">
        <f t="shared" ref="O112:O119" si="26">C112*E112*G112</f>
        <v>0</v>
      </c>
      <c r="P112" s="332" t="s">
        <v>73</v>
      </c>
      <c r="Q112" s="257">
        <f t="shared" ref="Q112:Q119" si="27">O112*I112</f>
        <v>0</v>
      </c>
      <c r="R112" s="332" t="s">
        <v>195</v>
      </c>
      <c r="S112" s="308" t="s">
        <v>237</v>
      </c>
    </row>
    <row r="113" spans="1:21" s="187" customFormat="1" ht="15.75" customHeight="1" x14ac:dyDescent="0.25">
      <c r="A113" s="315"/>
      <c r="B113" s="254"/>
      <c r="C113" s="255">
        <v>0</v>
      </c>
      <c r="D113" s="251" t="s">
        <v>72</v>
      </c>
      <c r="E113" s="256">
        <v>0</v>
      </c>
      <c r="F113" s="251" t="s">
        <v>70</v>
      </c>
      <c r="G113" s="256">
        <v>0</v>
      </c>
      <c r="H113" s="251" t="s">
        <v>70</v>
      </c>
      <c r="I113" s="256">
        <v>0</v>
      </c>
      <c r="J113" s="251" t="s">
        <v>70</v>
      </c>
      <c r="K113" s="329"/>
      <c r="L113" s="330"/>
      <c r="M113" s="330"/>
      <c r="N113" s="331"/>
      <c r="O113" s="257">
        <f t="shared" si="26"/>
        <v>0</v>
      </c>
      <c r="P113" s="332" t="s">
        <v>73</v>
      </c>
      <c r="Q113" s="257">
        <f t="shared" si="27"/>
        <v>0</v>
      </c>
      <c r="R113" s="332" t="s">
        <v>195</v>
      </c>
      <c r="S113" s="308" t="s">
        <v>237</v>
      </c>
    </row>
    <row r="114" spans="1:21" s="187" customFormat="1" ht="15.75" customHeight="1" x14ac:dyDescent="0.25">
      <c r="A114" s="315"/>
      <c r="B114" s="254"/>
      <c r="C114" s="255">
        <v>0</v>
      </c>
      <c r="D114" s="251" t="s">
        <v>72</v>
      </c>
      <c r="E114" s="256">
        <v>0</v>
      </c>
      <c r="F114" s="251" t="s">
        <v>70</v>
      </c>
      <c r="G114" s="256">
        <v>0</v>
      </c>
      <c r="H114" s="251" t="s">
        <v>70</v>
      </c>
      <c r="I114" s="256">
        <v>0</v>
      </c>
      <c r="J114" s="251" t="s">
        <v>70</v>
      </c>
      <c r="K114" s="329"/>
      <c r="L114" s="330"/>
      <c r="M114" s="330"/>
      <c r="N114" s="331"/>
      <c r="O114" s="257">
        <f t="shared" si="26"/>
        <v>0</v>
      </c>
      <c r="P114" s="332" t="s">
        <v>73</v>
      </c>
      <c r="Q114" s="257">
        <f t="shared" si="27"/>
        <v>0</v>
      </c>
      <c r="R114" s="332" t="s">
        <v>195</v>
      </c>
      <c r="S114" s="308" t="s">
        <v>237</v>
      </c>
    </row>
    <row r="115" spans="1:21" s="187" customFormat="1" ht="15.75" customHeight="1" x14ac:dyDescent="0.25">
      <c r="A115" s="315"/>
      <c r="B115" s="254"/>
      <c r="C115" s="255">
        <v>0</v>
      </c>
      <c r="D115" s="251" t="s">
        <v>72</v>
      </c>
      <c r="E115" s="256">
        <v>0</v>
      </c>
      <c r="F115" s="251" t="s">
        <v>70</v>
      </c>
      <c r="G115" s="256">
        <v>0</v>
      </c>
      <c r="H115" s="251" t="s">
        <v>70</v>
      </c>
      <c r="I115" s="256">
        <v>0</v>
      </c>
      <c r="J115" s="251" t="s">
        <v>70</v>
      </c>
      <c r="K115" s="329"/>
      <c r="L115" s="330"/>
      <c r="M115" s="330"/>
      <c r="N115" s="331"/>
      <c r="O115" s="257">
        <f t="shared" si="26"/>
        <v>0</v>
      </c>
      <c r="P115" s="332" t="s">
        <v>73</v>
      </c>
      <c r="Q115" s="257">
        <f t="shared" si="27"/>
        <v>0</v>
      </c>
      <c r="R115" s="332" t="s">
        <v>195</v>
      </c>
      <c r="S115" s="308" t="s">
        <v>237</v>
      </c>
    </row>
    <row r="116" spans="1:21" s="187" customFormat="1" ht="15.75" customHeight="1" x14ac:dyDescent="0.25">
      <c r="A116" s="315"/>
      <c r="B116" s="254"/>
      <c r="C116" s="255">
        <v>0</v>
      </c>
      <c r="D116" s="251" t="s">
        <v>72</v>
      </c>
      <c r="E116" s="256">
        <v>0</v>
      </c>
      <c r="F116" s="251" t="s">
        <v>70</v>
      </c>
      <c r="G116" s="256">
        <v>0</v>
      </c>
      <c r="H116" s="251" t="s">
        <v>70</v>
      </c>
      <c r="I116" s="256">
        <v>0</v>
      </c>
      <c r="J116" s="251" t="s">
        <v>70</v>
      </c>
      <c r="K116" s="329"/>
      <c r="L116" s="330"/>
      <c r="M116" s="330"/>
      <c r="N116" s="331"/>
      <c r="O116" s="257">
        <f t="shared" si="26"/>
        <v>0</v>
      </c>
      <c r="P116" s="332" t="s">
        <v>73</v>
      </c>
      <c r="Q116" s="257">
        <f t="shared" si="27"/>
        <v>0</v>
      </c>
      <c r="R116" s="332" t="s">
        <v>195</v>
      </c>
      <c r="S116" s="308" t="s">
        <v>237</v>
      </c>
      <c r="U116" s="340"/>
    </row>
    <row r="117" spans="1:21" s="187" customFormat="1" ht="15.75" customHeight="1" x14ac:dyDescent="0.25">
      <c r="A117" s="315"/>
      <c r="B117" s="254"/>
      <c r="C117" s="255">
        <v>0</v>
      </c>
      <c r="D117" s="251" t="s">
        <v>72</v>
      </c>
      <c r="E117" s="256">
        <v>0</v>
      </c>
      <c r="F117" s="251" t="s">
        <v>70</v>
      </c>
      <c r="G117" s="256">
        <v>0</v>
      </c>
      <c r="H117" s="251" t="s">
        <v>70</v>
      </c>
      <c r="I117" s="256">
        <v>0</v>
      </c>
      <c r="J117" s="251" t="s">
        <v>70</v>
      </c>
      <c r="K117" s="329"/>
      <c r="L117" s="330"/>
      <c r="M117" s="330"/>
      <c r="N117" s="331"/>
      <c r="O117" s="257">
        <f t="shared" si="26"/>
        <v>0</v>
      </c>
      <c r="P117" s="332" t="s">
        <v>73</v>
      </c>
      <c r="Q117" s="257">
        <f t="shared" si="27"/>
        <v>0</v>
      </c>
      <c r="R117" s="332" t="s">
        <v>195</v>
      </c>
      <c r="S117" s="308" t="s">
        <v>237</v>
      </c>
      <c r="U117" s="340"/>
    </row>
    <row r="118" spans="1:21" s="187" customFormat="1" ht="15.75" customHeight="1" x14ac:dyDescent="0.25">
      <c r="A118" s="315"/>
      <c r="B118" s="254"/>
      <c r="C118" s="255">
        <v>0</v>
      </c>
      <c r="D118" s="251" t="s">
        <v>72</v>
      </c>
      <c r="E118" s="256">
        <v>0</v>
      </c>
      <c r="F118" s="251" t="s">
        <v>70</v>
      </c>
      <c r="G118" s="256">
        <v>0</v>
      </c>
      <c r="H118" s="251" t="s">
        <v>70</v>
      </c>
      <c r="I118" s="256">
        <v>0</v>
      </c>
      <c r="J118" s="251" t="s">
        <v>70</v>
      </c>
      <c r="K118" s="329"/>
      <c r="L118" s="330"/>
      <c r="M118" s="330"/>
      <c r="N118" s="331"/>
      <c r="O118" s="257">
        <f t="shared" si="26"/>
        <v>0</v>
      </c>
      <c r="P118" s="332" t="s">
        <v>73</v>
      </c>
      <c r="Q118" s="257">
        <f t="shared" si="27"/>
        <v>0</v>
      </c>
      <c r="R118" s="332" t="s">
        <v>195</v>
      </c>
      <c r="S118" s="308" t="s">
        <v>237</v>
      </c>
      <c r="U118" s="340"/>
    </row>
    <row r="119" spans="1:21" s="187" customFormat="1" ht="15.75" customHeight="1" x14ac:dyDescent="0.25">
      <c r="A119" s="315"/>
      <c r="B119" s="254"/>
      <c r="C119" s="255">
        <v>0</v>
      </c>
      <c r="D119" s="251" t="s">
        <v>72</v>
      </c>
      <c r="E119" s="256">
        <v>0</v>
      </c>
      <c r="F119" s="251" t="s">
        <v>70</v>
      </c>
      <c r="G119" s="256">
        <v>0</v>
      </c>
      <c r="H119" s="251" t="s">
        <v>70</v>
      </c>
      <c r="I119" s="256">
        <v>0</v>
      </c>
      <c r="J119" s="251" t="s">
        <v>70</v>
      </c>
      <c r="K119" s="329"/>
      <c r="L119" s="330"/>
      <c r="M119" s="330"/>
      <c r="N119" s="331"/>
      <c r="O119" s="257">
        <f t="shared" si="26"/>
        <v>0</v>
      </c>
      <c r="P119" s="332" t="s">
        <v>73</v>
      </c>
      <c r="Q119" s="257">
        <f t="shared" si="27"/>
        <v>0</v>
      </c>
      <c r="R119" s="332" t="s">
        <v>195</v>
      </c>
      <c r="S119" s="308" t="s">
        <v>237</v>
      </c>
      <c r="U119" s="340"/>
    </row>
    <row r="120" spans="1:21" s="187" customFormat="1" ht="15.75" customHeight="1" x14ac:dyDescent="0.25">
      <c r="A120" s="315"/>
      <c r="B120" s="230" t="s">
        <v>238</v>
      </c>
      <c r="C120" s="231"/>
      <c r="D120" s="334"/>
      <c r="E120" s="334"/>
      <c r="F120" s="334"/>
      <c r="G120" s="334"/>
      <c r="H120" s="334"/>
      <c r="I120" s="334"/>
      <c r="J120" s="334"/>
      <c r="K120" s="308"/>
      <c r="L120" s="308"/>
      <c r="M120" s="308"/>
      <c r="N120" s="308"/>
      <c r="O120" s="335"/>
      <c r="P120" s="336"/>
      <c r="Q120" s="335"/>
      <c r="R120" s="336"/>
      <c r="S120" s="308"/>
    </row>
    <row r="121" spans="1:21" s="187" customFormat="1" ht="15.75" customHeight="1" x14ac:dyDescent="0.25">
      <c r="A121" s="315"/>
      <c r="B121" s="254"/>
      <c r="C121" s="255">
        <v>0</v>
      </c>
      <c r="D121" s="187" t="s">
        <v>72</v>
      </c>
      <c r="E121" s="256">
        <v>0</v>
      </c>
      <c r="F121" s="187" t="s">
        <v>70</v>
      </c>
      <c r="G121" s="256">
        <v>0</v>
      </c>
      <c r="H121" s="187" t="s">
        <v>70</v>
      </c>
      <c r="I121" s="256">
        <v>0</v>
      </c>
      <c r="J121" s="187" t="s">
        <v>70</v>
      </c>
      <c r="K121" s="346"/>
      <c r="L121" s="347"/>
      <c r="M121" s="347"/>
      <c r="N121" s="348"/>
      <c r="O121" s="349">
        <f t="shared" ref="O121:O126" si="28">C121*E121*G121</f>
        <v>0</v>
      </c>
      <c r="P121" s="350" t="s">
        <v>73</v>
      </c>
      <c r="Q121" s="349">
        <f t="shared" ref="Q121:Q126" si="29">O121*I121</f>
        <v>0</v>
      </c>
      <c r="R121" s="350" t="s">
        <v>195</v>
      </c>
      <c r="S121" s="308" t="s">
        <v>237</v>
      </c>
    </row>
    <row r="122" spans="1:21" s="187" customFormat="1" ht="15.75" customHeight="1" x14ac:dyDescent="0.25">
      <c r="A122" s="315"/>
      <c r="B122" s="254"/>
      <c r="C122" s="255">
        <v>0</v>
      </c>
      <c r="D122" s="251" t="s">
        <v>72</v>
      </c>
      <c r="E122" s="256">
        <v>0</v>
      </c>
      <c r="F122" s="251" t="s">
        <v>70</v>
      </c>
      <c r="G122" s="256">
        <v>0</v>
      </c>
      <c r="H122" s="251" t="s">
        <v>70</v>
      </c>
      <c r="I122" s="256">
        <v>0</v>
      </c>
      <c r="J122" s="251" t="s">
        <v>70</v>
      </c>
      <c r="K122" s="329"/>
      <c r="L122" s="330"/>
      <c r="M122" s="330"/>
      <c r="N122" s="331"/>
      <c r="O122" s="257">
        <f t="shared" si="28"/>
        <v>0</v>
      </c>
      <c r="P122" s="332" t="s">
        <v>73</v>
      </c>
      <c r="Q122" s="257">
        <f t="shared" si="29"/>
        <v>0</v>
      </c>
      <c r="R122" s="332" t="s">
        <v>195</v>
      </c>
      <c r="S122" s="308" t="s">
        <v>237</v>
      </c>
    </row>
    <row r="123" spans="1:21" s="187" customFormat="1" ht="15.75" customHeight="1" x14ac:dyDescent="0.25">
      <c r="A123" s="315"/>
      <c r="B123" s="313"/>
      <c r="C123" s="255">
        <v>0</v>
      </c>
      <c r="D123" s="251" t="s">
        <v>72</v>
      </c>
      <c r="E123" s="256">
        <v>0</v>
      </c>
      <c r="F123" s="251" t="s">
        <v>70</v>
      </c>
      <c r="G123" s="256">
        <v>0</v>
      </c>
      <c r="H123" s="251" t="s">
        <v>70</v>
      </c>
      <c r="I123" s="256">
        <v>0</v>
      </c>
      <c r="J123" s="251" t="s">
        <v>70</v>
      </c>
      <c r="K123" s="329"/>
      <c r="L123" s="330"/>
      <c r="M123" s="330"/>
      <c r="N123" s="331"/>
      <c r="O123" s="257">
        <f t="shared" si="28"/>
        <v>0</v>
      </c>
      <c r="P123" s="332" t="s">
        <v>73</v>
      </c>
      <c r="Q123" s="257">
        <f t="shared" si="29"/>
        <v>0</v>
      </c>
      <c r="R123" s="332" t="s">
        <v>195</v>
      </c>
      <c r="S123" s="308" t="s">
        <v>237</v>
      </c>
    </row>
    <row r="124" spans="1:21" s="187" customFormat="1" ht="15.75" customHeight="1" x14ac:dyDescent="0.25">
      <c r="A124" s="315"/>
      <c r="B124" s="313"/>
      <c r="C124" s="255">
        <v>0</v>
      </c>
      <c r="D124" s="251" t="s">
        <v>72</v>
      </c>
      <c r="E124" s="256">
        <v>0</v>
      </c>
      <c r="F124" s="251" t="s">
        <v>70</v>
      </c>
      <c r="G124" s="256">
        <v>0</v>
      </c>
      <c r="H124" s="251" t="s">
        <v>70</v>
      </c>
      <c r="I124" s="256">
        <v>0</v>
      </c>
      <c r="J124" s="251" t="s">
        <v>70</v>
      </c>
      <c r="K124" s="329"/>
      <c r="L124" s="330"/>
      <c r="M124" s="330"/>
      <c r="N124" s="331"/>
      <c r="O124" s="257">
        <f t="shared" si="28"/>
        <v>0</v>
      </c>
      <c r="P124" s="332" t="s">
        <v>73</v>
      </c>
      <c r="Q124" s="257">
        <f t="shared" si="29"/>
        <v>0</v>
      </c>
      <c r="R124" s="332" t="s">
        <v>195</v>
      </c>
      <c r="S124" s="308" t="s">
        <v>237</v>
      </c>
    </row>
    <row r="125" spans="1:21" s="187" customFormat="1" ht="15.75" customHeight="1" x14ac:dyDescent="0.25">
      <c r="A125" s="315"/>
      <c r="B125" s="313"/>
      <c r="C125" s="255">
        <v>0</v>
      </c>
      <c r="D125" s="251" t="s">
        <v>72</v>
      </c>
      <c r="E125" s="256">
        <v>0</v>
      </c>
      <c r="F125" s="251" t="s">
        <v>70</v>
      </c>
      <c r="G125" s="256">
        <v>0</v>
      </c>
      <c r="H125" s="251" t="s">
        <v>70</v>
      </c>
      <c r="I125" s="256">
        <v>0</v>
      </c>
      <c r="J125" s="251" t="s">
        <v>70</v>
      </c>
      <c r="K125" s="329"/>
      <c r="L125" s="330"/>
      <c r="M125" s="330"/>
      <c r="N125" s="331"/>
      <c r="O125" s="257">
        <f t="shared" si="28"/>
        <v>0</v>
      </c>
      <c r="P125" s="332" t="s">
        <v>73</v>
      </c>
      <c r="Q125" s="257">
        <f t="shared" si="29"/>
        <v>0</v>
      </c>
      <c r="R125" s="332" t="s">
        <v>195</v>
      </c>
      <c r="S125" s="308" t="s">
        <v>237</v>
      </c>
      <c r="U125" s="340"/>
    </row>
    <row r="126" spans="1:21" s="187" customFormat="1" ht="15.75" customHeight="1" x14ac:dyDescent="0.25">
      <c r="A126" s="315"/>
      <c r="B126" s="313"/>
      <c r="C126" s="255">
        <v>0</v>
      </c>
      <c r="D126" s="251" t="s">
        <v>72</v>
      </c>
      <c r="E126" s="256">
        <v>0</v>
      </c>
      <c r="F126" s="251" t="s">
        <v>70</v>
      </c>
      <c r="G126" s="256">
        <v>0</v>
      </c>
      <c r="H126" s="251" t="s">
        <v>70</v>
      </c>
      <c r="I126" s="256">
        <v>0</v>
      </c>
      <c r="J126" s="251" t="s">
        <v>70</v>
      </c>
      <c r="K126" s="329"/>
      <c r="L126" s="330"/>
      <c r="M126" s="330"/>
      <c r="N126" s="331"/>
      <c r="O126" s="257">
        <f t="shared" si="28"/>
        <v>0</v>
      </c>
      <c r="P126" s="332" t="s">
        <v>73</v>
      </c>
      <c r="Q126" s="257">
        <f t="shared" si="29"/>
        <v>0</v>
      </c>
      <c r="R126" s="332" t="s">
        <v>195</v>
      </c>
      <c r="S126" s="308" t="s">
        <v>237</v>
      </c>
      <c r="U126" s="340"/>
    </row>
    <row r="127" spans="1:21" s="187" customFormat="1" ht="15.75" customHeight="1" x14ac:dyDescent="0.25">
      <c r="A127" s="315"/>
      <c r="B127" s="230" t="s">
        <v>239</v>
      </c>
      <c r="D127" s="334"/>
      <c r="E127" s="334"/>
      <c r="F127" s="334"/>
      <c r="G127" s="334"/>
      <c r="H127" s="334"/>
      <c r="I127" s="334"/>
      <c r="J127" s="334"/>
      <c r="K127" s="308"/>
      <c r="L127" s="308"/>
      <c r="M127" s="308"/>
      <c r="N127" s="308"/>
      <c r="O127" s="335"/>
      <c r="P127" s="336"/>
      <c r="Q127" s="335"/>
      <c r="R127" s="336"/>
      <c r="S127" s="308"/>
    </row>
    <row r="128" spans="1:21" s="187" customFormat="1" ht="15.75" customHeight="1" x14ac:dyDescent="0.25">
      <c r="A128" s="315"/>
      <c r="B128" s="313"/>
      <c r="C128" s="255">
        <v>0</v>
      </c>
      <c r="D128" s="251" t="s">
        <v>72</v>
      </c>
      <c r="E128" s="256">
        <v>0</v>
      </c>
      <c r="F128" s="251" t="s">
        <v>70</v>
      </c>
      <c r="G128" s="256">
        <v>0</v>
      </c>
      <c r="H128" s="251" t="s">
        <v>70</v>
      </c>
      <c r="I128" s="256">
        <v>0</v>
      </c>
      <c r="J128" s="251" t="s">
        <v>70</v>
      </c>
      <c r="K128" s="329"/>
      <c r="L128" s="330"/>
      <c r="M128" s="330"/>
      <c r="N128" s="331"/>
      <c r="O128" s="257">
        <f t="shared" ref="O128:O135" si="30">C128*E128*G128</f>
        <v>0</v>
      </c>
      <c r="P128" s="332" t="s">
        <v>73</v>
      </c>
      <c r="Q128" s="257">
        <f t="shared" ref="Q128:Q135" si="31">O128*I128</f>
        <v>0</v>
      </c>
      <c r="R128" s="332" t="s">
        <v>195</v>
      </c>
      <c r="S128" s="308" t="s">
        <v>237</v>
      </c>
    </row>
    <row r="129" spans="1:21" s="187" customFormat="1" ht="15.75" customHeight="1" x14ac:dyDescent="0.25">
      <c r="A129" s="315"/>
      <c r="B129" s="313"/>
      <c r="C129" s="255">
        <v>0</v>
      </c>
      <c r="D129" s="251" t="s">
        <v>72</v>
      </c>
      <c r="E129" s="256">
        <v>0</v>
      </c>
      <c r="F129" s="251" t="s">
        <v>70</v>
      </c>
      <c r="G129" s="256">
        <v>0</v>
      </c>
      <c r="H129" s="251" t="s">
        <v>70</v>
      </c>
      <c r="I129" s="256">
        <v>0</v>
      </c>
      <c r="J129" s="251" t="s">
        <v>70</v>
      </c>
      <c r="K129" s="329"/>
      <c r="L129" s="330"/>
      <c r="M129" s="330"/>
      <c r="N129" s="331"/>
      <c r="O129" s="257">
        <f t="shared" si="30"/>
        <v>0</v>
      </c>
      <c r="P129" s="332" t="s">
        <v>73</v>
      </c>
      <c r="Q129" s="257">
        <f t="shared" si="31"/>
        <v>0</v>
      </c>
      <c r="R129" s="332" t="s">
        <v>195</v>
      </c>
      <c r="S129" s="308" t="s">
        <v>237</v>
      </c>
    </row>
    <row r="130" spans="1:21" s="187" customFormat="1" ht="15.75" customHeight="1" x14ac:dyDescent="0.25">
      <c r="A130" s="315"/>
      <c r="B130" s="313"/>
      <c r="C130" s="255">
        <v>0</v>
      </c>
      <c r="D130" s="251" t="s">
        <v>72</v>
      </c>
      <c r="E130" s="256">
        <v>0</v>
      </c>
      <c r="F130" s="251" t="s">
        <v>70</v>
      </c>
      <c r="G130" s="256">
        <v>0</v>
      </c>
      <c r="H130" s="251" t="s">
        <v>70</v>
      </c>
      <c r="I130" s="256">
        <v>0</v>
      </c>
      <c r="J130" s="251" t="s">
        <v>70</v>
      </c>
      <c r="K130" s="329"/>
      <c r="L130" s="330"/>
      <c r="M130" s="330"/>
      <c r="N130" s="331"/>
      <c r="O130" s="257">
        <f t="shared" si="30"/>
        <v>0</v>
      </c>
      <c r="P130" s="332" t="s">
        <v>73</v>
      </c>
      <c r="Q130" s="257">
        <f t="shared" si="31"/>
        <v>0</v>
      </c>
      <c r="R130" s="332" t="s">
        <v>195</v>
      </c>
      <c r="S130" s="308" t="s">
        <v>237</v>
      </c>
    </row>
    <row r="131" spans="1:21" s="187" customFormat="1" ht="15.75" customHeight="1" x14ac:dyDescent="0.25">
      <c r="B131" s="313"/>
      <c r="C131" s="255">
        <v>0</v>
      </c>
      <c r="D131" s="251" t="s">
        <v>72</v>
      </c>
      <c r="E131" s="256">
        <v>0</v>
      </c>
      <c r="F131" s="251" t="s">
        <v>70</v>
      </c>
      <c r="G131" s="256">
        <v>0</v>
      </c>
      <c r="H131" s="251" t="s">
        <v>70</v>
      </c>
      <c r="I131" s="256">
        <v>0</v>
      </c>
      <c r="J131" s="251" t="s">
        <v>70</v>
      </c>
      <c r="K131" s="329"/>
      <c r="L131" s="330"/>
      <c r="M131" s="330"/>
      <c r="N131" s="331"/>
      <c r="O131" s="257">
        <f t="shared" si="30"/>
        <v>0</v>
      </c>
      <c r="P131" s="332" t="s">
        <v>73</v>
      </c>
      <c r="Q131" s="257">
        <f t="shared" si="31"/>
        <v>0</v>
      </c>
      <c r="R131" s="332" t="s">
        <v>195</v>
      </c>
      <c r="S131" s="308" t="s">
        <v>237</v>
      </c>
    </row>
    <row r="132" spans="1:21" s="187" customFormat="1" ht="15.75" customHeight="1" x14ac:dyDescent="0.25">
      <c r="A132" s="315"/>
      <c r="B132" s="313"/>
      <c r="C132" s="255">
        <v>0</v>
      </c>
      <c r="D132" s="251" t="s">
        <v>72</v>
      </c>
      <c r="E132" s="256">
        <v>0</v>
      </c>
      <c r="F132" s="251" t="s">
        <v>70</v>
      </c>
      <c r="G132" s="256">
        <v>0</v>
      </c>
      <c r="H132" s="251" t="s">
        <v>70</v>
      </c>
      <c r="I132" s="256">
        <v>0</v>
      </c>
      <c r="J132" s="251" t="s">
        <v>70</v>
      </c>
      <c r="K132" s="329"/>
      <c r="L132" s="330"/>
      <c r="M132" s="330"/>
      <c r="N132" s="331"/>
      <c r="O132" s="257">
        <f t="shared" si="30"/>
        <v>0</v>
      </c>
      <c r="P132" s="332" t="s">
        <v>73</v>
      </c>
      <c r="Q132" s="257">
        <f t="shared" si="31"/>
        <v>0</v>
      </c>
      <c r="R132" s="332" t="s">
        <v>195</v>
      </c>
      <c r="S132" s="308" t="s">
        <v>237</v>
      </c>
      <c r="U132" s="340"/>
    </row>
    <row r="133" spans="1:21" s="187" customFormat="1" ht="15.75" customHeight="1" x14ac:dyDescent="0.25">
      <c r="A133" s="315"/>
      <c r="B133" s="313"/>
      <c r="C133" s="255">
        <v>0</v>
      </c>
      <c r="D133" s="251" t="s">
        <v>72</v>
      </c>
      <c r="E133" s="256">
        <v>0</v>
      </c>
      <c r="F133" s="251" t="s">
        <v>70</v>
      </c>
      <c r="G133" s="256">
        <v>0</v>
      </c>
      <c r="H133" s="251" t="s">
        <v>70</v>
      </c>
      <c r="I133" s="256">
        <v>0</v>
      </c>
      <c r="J133" s="251" t="s">
        <v>70</v>
      </c>
      <c r="K133" s="329"/>
      <c r="L133" s="330"/>
      <c r="M133" s="330"/>
      <c r="N133" s="331"/>
      <c r="O133" s="257">
        <f t="shared" si="30"/>
        <v>0</v>
      </c>
      <c r="P133" s="332" t="s">
        <v>73</v>
      </c>
      <c r="Q133" s="257">
        <f t="shared" si="31"/>
        <v>0</v>
      </c>
      <c r="R133" s="332" t="s">
        <v>195</v>
      </c>
      <c r="S133" s="308" t="s">
        <v>237</v>
      </c>
      <c r="U133" s="340"/>
    </row>
    <row r="134" spans="1:21" s="187" customFormat="1" ht="15.75" customHeight="1" x14ac:dyDescent="0.25">
      <c r="A134" s="315"/>
      <c r="B134" s="313"/>
      <c r="C134" s="255">
        <v>0</v>
      </c>
      <c r="D134" s="251" t="s">
        <v>72</v>
      </c>
      <c r="E134" s="256">
        <v>0</v>
      </c>
      <c r="F134" s="251" t="s">
        <v>70</v>
      </c>
      <c r="G134" s="256">
        <v>0</v>
      </c>
      <c r="H134" s="251" t="s">
        <v>70</v>
      </c>
      <c r="I134" s="256">
        <v>0</v>
      </c>
      <c r="J134" s="251" t="s">
        <v>70</v>
      </c>
      <c r="K134" s="329"/>
      <c r="L134" s="330"/>
      <c r="M134" s="330"/>
      <c r="N134" s="331"/>
      <c r="O134" s="257">
        <f t="shared" si="30"/>
        <v>0</v>
      </c>
      <c r="P134" s="332" t="s">
        <v>73</v>
      </c>
      <c r="Q134" s="257">
        <f t="shared" si="31"/>
        <v>0</v>
      </c>
      <c r="R134" s="332" t="s">
        <v>195</v>
      </c>
      <c r="S134" s="308" t="s">
        <v>237</v>
      </c>
      <c r="U134" s="340"/>
    </row>
    <row r="135" spans="1:21" s="187" customFormat="1" ht="15.75" customHeight="1" x14ac:dyDescent="0.25">
      <c r="A135" s="315"/>
      <c r="C135" s="255">
        <v>0</v>
      </c>
      <c r="D135" s="251" t="s">
        <v>72</v>
      </c>
      <c r="E135" s="256">
        <v>0</v>
      </c>
      <c r="F135" s="251" t="s">
        <v>70</v>
      </c>
      <c r="G135" s="256">
        <v>0</v>
      </c>
      <c r="H135" s="251" t="s">
        <v>70</v>
      </c>
      <c r="I135" s="256">
        <v>0</v>
      </c>
      <c r="J135" s="251" t="s">
        <v>70</v>
      </c>
      <c r="K135" s="329"/>
      <c r="L135" s="330"/>
      <c r="M135" s="330"/>
      <c r="N135" s="331"/>
      <c r="O135" s="257">
        <f t="shared" si="30"/>
        <v>0</v>
      </c>
      <c r="P135" s="332" t="s">
        <v>73</v>
      </c>
      <c r="Q135" s="257">
        <f t="shared" si="31"/>
        <v>0</v>
      </c>
      <c r="R135" s="332" t="s">
        <v>195</v>
      </c>
      <c r="S135" s="308" t="s">
        <v>237</v>
      </c>
      <c r="U135" s="340"/>
    </row>
    <row r="136" spans="1:21" s="187" customFormat="1" ht="15.75" customHeight="1" x14ac:dyDescent="0.25">
      <c r="A136" s="315"/>
      <c r="B136" s="231" t="s">
        <v>240</v>
      </c>
      <c r="D136" s="178"/>
      <c r="E136" s="178"/>
      <c r="F136" s="178"/>
      <c r="G136" s="178"/>
      <c r="H136" s="178"/>
      <c r="I136" s="178"/>
      <c r="J136" s="178"/>
      <c r="K136" s="178"/>
      <c r="L136" s="178"/>
      <c r="M136" s="178"/>
      <c r="N136" s="178"/>
      <c r="O136" s="351"/>
      <c r="P136" s="351"/>
      <c r="Q136" s="351"/>
      <c r="R136" s="351"/>
      <c r="S136" s="178"/>
      <c r="T136" s="178"/>
      <c r="U136" s="178"/>
    </row>
    <row r="137" spans="1:21" s="187" customFormat="1" ht="15.75" customHeight="1" x14ac:dyDescent="0.25">
      <c r="A137" s="315"/>
      <c r="B137" s="230" t="s">
        <v>241</v>
      </c>
      <c r="C137" s="231"/>
      <c r="D137" s="334"/>
      <c r="E137" s="334"/>
      <c r="F137" s="334"/>
      <c r="G137" s="334"/>
      <c r="H137" s="334"/>
      <c r="I137" s="334"/>
      <c r="J137" s="334"/>
      <c r="K137" s="308"/>
      <c r="L137" s="308"/>
      <c r="M137" s="308"/>
      <c r="N137" s="308"/>
      <c r="O137" s="335"/>
      <c r="P137" s="336"/>
      <c r="Q137" s="335"/>
      <c r="R137" s="336"/>
      <c r="S137" s="308"/>
    </row>
    <row r="138" spans="1:21" s="187" customFormat="1" ht="15.75" customHeight="1" x14ac:dyDescent="0.25">
      <c r="A138" s="315"/>
      <c r="B138" s="313"/>
      <c r="C138" s="255">
        <v>0</v>
      </c>
      <c r="D138" s="251" t="s">
        <v>72</v>
      </c>
      <c r="E138" s="256">
        <v>0</v>
      </c>
      <c r="F138" s="251" t="s">
        <v>70</v>
      </c>
      <c r="G138" s="256">
        <v>0</v>
      </c>
      <c r="H138" s="251" t="s">
        <v>70</v>
      </c>
      <c r="I138" s="256">
        <v>0</v>
      </c>
      <c r="J138" s="251" t="s">
        <v>70</v>
      </c>
      <c r="K138" s="352"/>
      <c r="L138" s="353"/>
      <c r="M138" s="330"/>
      <c r="N138" s="331"/>
      <c r="O138" s="257">
        <f t="shared" ref="O138:O144" si="32">C138*E138*G138</f>
        <v>0</v>
      </c>
      <c r="P138" s="332" t="s">
        <v>73</v>
      </c>
      <c r="Q138" s="257">
        <f t="shared" ref="Q138:Q144" si="33">O138*I138</f>
        <v>0</v>
      </c>
      <c r="R138" s="332" t="s">
        <v>195</v>
      </c>
      <c r="S138" s="308" t="s">
        <v>237</v>
      </c>
    </row>
    <row r="139" spans="1:21" s="187" customFormat="1" ht="15.75" customHeight="1" x14ac:dyDescent="0.25">
      <c r="A139" s="315"/>
      <c r="B139" s="313"/>
      <c r="C139" s="255">
        <v>0</v>
      </c>
      <c r="D139" s="251" t="s">
        <v>72</v>
      </c>
      <c r="E139" s="256">
        <v>0</v>
      </c>
      <c r="F139" s="251" t="s">
        <v>70</v>
      </c>
      <c r="G139" s="256">
        <v>0</v>
      </c>
      <c r="H139" s="251" t="s">
        <v>70</v>
      </c>
      <c r="I139" s="256">
        <v>0</v>
      </c>
      <c r="J139" s="251" t="s">
        <v>70</v>
      </c>
      <c r="K139" s="352"/>
      <c r="L139" s="353"/>
      <c r="M139" s="330"/>
      <c r="N139" s="331"/>
      <c r="O139" s="257">
        <f t="shared" si="32"/>
        <v>0</v>
      </c>
      <c r="P139" s="332" t="s">
        <v>73</v>
      </c>
      <c r="Q139" s="257">
        <f t="shared" si="33"/>
        <v>0</v>
      </c>
      <c r="R139" s="332" t="s">
        <v>195</v>
      </c>
      <c r="S139" s="308" t="s">
        <v>237</v>
      </c>
    </row>
    <row r="140" spans="1:21" s="187" customFormat="1" ht="15.75" customHeight="1" x14ac:dyDescent="0.25">
      <c r="A140" s="315"/>
      <c r="B140" s="313"/>
      <c r="C140" s="255">
        <v>0</v>
      </c>
      <c r="D140" s="251" t="s">
        <v>72</v>
      </c>
      <c r="E140" s="256">
        <v>0</v>
      </c>
      <c r="F140" s="251" t="s">
        <v>70</v>
      </c>
      <c r="G140" s="256">
        <v>0</v>
      </c>
      <c r="H140" s="251" t="s">
        <v>70</v>
      </c>
      <c r="I140" s="256">
        <v>0</v>
      </c>
      <c r="J140" s="251" t="s">
        <v>70</v>
      </c>
      <c r="K140" s="329"/>
      <c r="L140" s="330"/>
      <c r="M140" s="330"/>
      <c r="N140" s="331"/>
      <c r="O140" s="257">
        <f t="shared" si="32"/>
        <v>0</v>
      </c>
      <c r="P140" s="332" t="s">
        <v>73</v>
      </c>
      <c r="Q140" s="257">
        <f t="shared" si="33"/>
        <v>0</v>
      </c>
      <c r="R140" s="332" t="s">
        <v>195</v>
      </c>
      <c r="S140" s="308" t="s">
        <v>237</v>
      </c>
      <c r="U140" s="340"/>
    </row>
    <row r="141" spans="1:21" s="187" customFormat="1" ht="15.75" customHeight="1" x14ac:dyDescent="0.25">
      <c r="A141" s="315"/>
      <c r="B141" s="313"/>
      <c r="C141" s="255">
        <v>0</v>
      </c>
      <c r="D141" s="251" t="s">
        <v>72</v>
      </c>
      <c r="E141" s="256">
        <v>0</v>
      </c>
      <c r="F141" s="251" t="s">
        <v>70</v>
      </c>
      <c r="G141" s="256">
        <v>0</v>
      </c>
      <c r="H141" s="251" t="s">
        <v>70</v>
      </c>
      <c r="I141" s="256">
        <v>0</v>
      </c>
      <c r="J141" s="251" t="s">
        <v>70</v>
      </c>
      <c r="K141" s="329"/>
      <c r="L141" s="330"/>
      <c r="M141" s="330"/>
      <c r="N141" s="331"/>
      <c r="O141" s="257">
        <f t="shared" si="32"/>
        <v>0</v>
      </c>
      <c r="P141" s="332" t="s">
        <v>73</v>
      </c>
      <c r="Q141" s="257">
        <f t="shared" si="33"/>
        <v>0</v>
      </c>
      <c r="R141" s="332" t="s">
        <v>195</v>
      </c>
      <c r="S141" s="308" t="s">
        <v>237</v>
      </c>
      <c r="U141" s="340"/>
    </row>
    <row r="142" spans="1:21" s="187" customFormat="1" ht="15.75" customHeight="1" x14ac:dyDescent="0.25">
      <c r="A142" s="315"/>
      <c r="B142" s="313"/>
      <c r="C142" s="255">
        <v>0</v>
      </c>
      <c r="D142" s="251" t="s">
        <v>72</v>
      </c>
      <c r="E142" s="256">
        <v>0</v>
      </c>
      <c r="F142" s="251" t="s">
        <v>70</v>
      </c>
      <c r="G142" s="256">
        <v>0</v>
      </c>
      <c r="H142" s="251" t="s">
        <v>70</v>
      </c>
      <c r="I142" s="256">
        <v>0</v>
      </c>
      <c r="J142" s="251" t="s">
        <v>70</v>
      </c>
      <c r="K142" s="329"/>
      <c r="L142" s="330"/>
      <c r="M142" s="330"/>
      <c r="N142" s="331"/>
      <c r="O142" s="257">
        <f t="shared" si="32"/>
        <v>0</v>
      </c>
      <c r="P142" s="332" t="s">
        <v>73</v>
      </c>
      <c r="Q142" s="257">
        <f t="shared" si="33"/>
        <v>0</v>
      </c>
      <c r="R142" s="332" t="s">
        <v>195</v>
      </c>
      <c r="S142" s="308" t="s">
        <v>237</v>
      </c>
      <c r="U142" s="340"/>
    </row>
    <row r="143" spans="1:21" s="187" customFormat="1" ht="15.75" customHeight="1" x14ac:dyDescent="0.25">
      <c r="A143" s="315"/>
      <c r="B143" s="313"/>
      <c r="C143" s="255">
        <v>0</v>
      </c>
      <c r="D143" s="251" t="s">
        <v>72</v>
      </c>
      <c r="E143" s="256">
        <v>0</v>
      </c>
      <c r="F143" s="251" t="s">
        <v>70</v>
      </c>
      <c r="G143" s="256">
        <v>0</v>
      </c>
      <c r="H143" s="251" t="s">
        <v>70</v>
      </c>
      <c r="I143" s="256">
        <v>0</v>
      </c>
      <c r="J143" s="251" t="s">
        <v>70</v>
      </c>
      <c r="K143" s="352"/>
      <c r="L143" s="353"/>
      <c r="M143" s="330"/>
      <c r="N143" s="331"/>
      <c r="O143" s="257">
        <f t="shared" si="32"/>
        <v>0</v>
      </c>
      <c r="P143" s="332" t="s">
        <v>73</v>
      </c>
      <c r="Q143" s="257">
        <f t="shared" si="33"/>
        <v>0</v>
      </c>
      <c r="R143" s="332" t="s">
        <v>195</v>
      </c>
      <c r="S143" s="308" t="s">
        <v>237</v>
      </c>
    </row>
    <row r="144" spans="1:21" s="187" customFormat="1" ht="15.75" customHeight="1" x14ac:dyDescent="0.25">
      <c r="A144" s="315"/>
      <c r="B144" s="313"/>
      <c r="C144" s="255">
        <v>0</v>
      </c>
      <c r="D144" s="251" t="s">
        <v>72</v>
      </c>
      <c r="E144" s="256">
        <v>0</v>
      </c>
      <c r="F144" s="251" t="s">
        <v>70</v>
      </c>
      <c r="G144" s="256">
        <v>0</v>
      </c>
      <c r="H144" s="251" t="s">
        <v>70</v>
      </c>
      <c r="I144" s="256">
        <v>0</v>
      </c>
      <c r="J144" s="251" t="s">
        <v>70</v>
      </c>
      <c r="K144" s="352"/>
      <c r="L144" s="353"/>
      <c r="M144" s="330"/>
      <c r="N144" s="331"/>
      <c r="O144" s="354">
        <f t="shared" si="32"/>
        <v>0</v>
      </c>
      <c r="P144" s="355" t="s">
        <v>73</v>
      </c>
      <c r="Q144" s="354">
        <f t="shared" si="33"/>
        <v>0</v>
      </c>
      <c r="R144" s="355" t="s">
        <v>195</v>
      </c>
      <c r="S144" s="308" t="s">
        <v>237</v>
      </c>
    </row>
    <row r="145" spans="1:36" s="187" customFormat="1" ht="15.75" customHeight="1" x14ac:dyDescent="0.25">
      <c r="A145" s="315"/>
      <c r="B145" s="313"/>
      <c r="C145" s="356"/>
      <c r="D145" s="356"/>
      <c r="E145" s="356"/>
      <c r="F145" s="356"/>
      <c r="G145" s="356"/>
      <c r="H145" s="356"/>
      <c r="I145" s="356"/>
      <c r="J145" s="356"/>
      <c r="K145" s="353"/>
      <c r="L145" s="353"/>
      <c r="M145" s="330"/>
      <c r="N145" s="331"/>
      <c r="O145" s="1501" t="s">
        <v>242</v>
      </c>
      <c r="P145" s="1499"/>
      <c r="Q145" s="1499" t="s">
        <v>243</v>
      </c>
      <c r="R145" s="1499"/>
      <c r="S145" s="308" t="s">
        <v>237</v>
      </c>
    </row>
    <row r="146" spans="1:36" s="187" customFormat="1" ht="15.75" customHeight="1" x14ac:dyDescent="0.25">
      <c r="A146" s="315"/>
      <c r="B146" s="313"/>
      <c r="C146" s="353"/>
      <c r="D146" s="353"/>
      <c r="E146" s="353"/>
      <c r="F146" s="353"/>
      <c r="G146" s="353"/>
      <c r="H146" s="353"/>
      <c r="I146" s="353"/>
      <c r="J146" s="353"/>
      <c r="K146" s="353"/>
      <c r="L146" s="353"/>
      <c r="M146" s="330"/>
      <c r="N146" s="331"/>
      <c r="O146" s="357">
        <f>SUM(O95:O144)</f>
        <v>0</v>
      </c>
      <c r="P146" s="358" t="s">
        <v>73</v>
      </c>
      <c r="Q146" s="357">
        <f>SUM(Q95:Q144)</f>
        <v>0</v>
      </c>
      <c r="R146" s="358" t="s">
        <v>195</v>
      </c>
      <c r="S146" s="359"/>
    </row>
    <row r="147" spans="1:36" s="187" customFormat="1" ht="15.75" customHeight="1" x14ac:dyDescent="0.25">
      <c r="A147" s="315"/>
      <c r="B147" s="313"/>
      <c r="C147" s="359"/>
      <c r="D147" s="359"/>
      <c r="E147" s="359"/>
      <c r="F147" s="359"/>
      <c r="G147" s="359"/>
      <c r="H147" s="359"/>
      <c r="I147" s="359"/>
      <c r="J147" s="359"/>
      <c r="K147" s="359"/>
      <c r="L147" s="359"/>
      <c r="M147" s="359"/>
      <c r="N147" s="359"/>
      <c r="O147" s="359"/>
      <c r="P147" s="360"/>
      <c r="Q147" s="361"/>
      <c r="R147" s="362"/>
      <c r="S147" s="359"/>
      <c r="T147" s="359"/>
    </row>
    <row r="148" spans="1:36" s="187" customFormat="1" ht="15.75" customHeight="1" x14ac:dyDescent="0.25">
      <c r="A148" s="315"/>
      <c r="B148" s="313"/>
      <c r="C148" s="363"/>
      <c r="D148" s="363"/>
      <c r="E148" s="363"/>
      <c r="F148" s="363"/>
      <c r="G148" s="364"/>
      <c r="H148" s="364"/>
      <c r="I148" s="365"/>
      <c r="J148" s="365"/>
      <c r="K148" s="364"/>
      <c r="L148" s="364"/>
      <c r="M148" s="222"/>
      <c r="N148" s="222"/>
      <c r="O148" s="366"/>
      <c r="P148" s="367"/>
      <c r="Q148" s="222"/>
      <c r="R148" s="368"/>
      <c r="S148" s="328"/>
    </row>
    <row r="149" spans="1:36" s="187" customFormat="1" ht="15.75" customHeight="1" x14ac:dyDescent="0.25">
      <c r="A149" s="315"/>
      <c r="B149" s="313"/>
      <c r="C149" s="369">
        <v>0</v>
      </c>
      <c r="D149" s="220" t="s">
        <v>72</v>
      </c>
      <c r="E149" s="221"/>
      <c r="F149" s="222"/>
      <c r="G149" s="222"/>
      <c r="H149" s="222"/>
      <c r="I149" s="221"/>
      <c r="J149" s="223" t="s">
        <v>244</v>
      </c>
      <c r="K149" s="256">
        <v>0</v>
      </c>
      <c r="L149" s="220" t="s">
        <v>70</v>
      </c>
      <c r="M149" s="222"/>
      <c r="N149" s="222"/>
      <c r="O149" s="366"/>
      <c r="P149" s="367"/>
      <c r="Q149" s="222"/>
      <c r="R149" s="368"/>
      <c r="S149" s="328"/>
    </row>
    <row r="150" spans="1:36" s="187" customFormat="1" ht="15.75" customHeight="1" x14ac:dyDescent="0.25">
      <c r="A150" s="315"/>
      <c r="B150" s="313"/>
      <c r="C150" s="370"/>
      <c r="D150" s="370"/>
      <c r="E150" s="371"/>
      <c r="F150" s="371"/>
      <c r="G150" s="371"/>
      <c r="H150" s="371"/>
      <c r="I150" s="371"/>
      <c r="J150" s="371"/>
      <c r="K150" s="371"/>
      <c r="L150" s="371"/>
      <c r="M150" s="372"/>
      <c r="N150" s="372"/>
      <c r="O150" s="366"/>
      <c r="P150" s="367"/>
      <c r="Q150" s="222"/>
      <c r="R150" s="368"/>
      <c r="S150" s="373"/>
      <c r="T150" s="374"/>
      <c r="U150" s="374"/>
    </row>
    <row r="151" spans="1:36" s="187" customFormat="1" ht="15.75" customHeight="1" x14ac:dyDescent="0.25">
      <c r="A151" s="315"/>
      <c r="B151" s="254"/>
      <c r="C151" s="375"/>
      <c r="D151" s="225"/>
      <c r="E151" s="1496" t="s">
        <v>245</v>
      </c>
      <c r="F151" s="1497"/>
      <c r="G151" s="1496"/>
      <c r="H151" s="1497"/>
      <c r="I151" s="1497"/>
      <c r="J151" s="1497"/>
      <c r="K151" s="1500"/>
      <c r="L151" s="371"/>
      <c r="M151" s="372"/>
      <c r="N151" s="372"/>
      <c r="O151" s="366"/>
      <c r="P151" s="367"/>
      <c r="Q151" s="222"/>
      <c r="R151" s="368"/>
      <c r="S151" s="373"/>
      <c r="T151" s="374"/>
      <c r="U151" s="374"/>
    </row>
    <row r="152" spans="1:36" s="187" customFormat="1" ht="15.75" customHeight="1" x14ac:dyDescent="0.2">
      <c r="A152" s="315"/>
      <c r="B152" s="254"/>
      <c r="E152" s="376">
        <v>0</v>
      </c>
      <c r="F152" s="224" t="s">
        <v>73</v>
      </c>
      <c r="I152" s="377"/>
      <c r="J152" s="378"/>
      <c r="K152" s="379"/>
      <c r="L152" s="371"/>
      <c r="M152" s="372"/>
      <c r="N152" s="372"/>
      <c r="O152" s="372"/>
      <c r="P152" s="380"/>
      <c r="Q152" s="372"/>
      <c r="R152" s="185"/>
      <c r="S152" s="373"/>
      <c r="T152" s="374"/>
      <c r="U152" s="374"/>
    </row>
    <row r="153" spans="1:36" s="187" customFormat="1" ht="15.75" customHeight="1" x14ac:dyDescent="0.25">
      <c r="A153" s="315"/>
      <c r="B153" s="254"/>
      <c r="C153" s="305"/>
      <c r="D153" s="305"/>
      <c r="E153" s="306"/>
      <c r="F153" s="306"/>
      <c r="G153" s="306"/>
      <c r="H153" s="306"/>
      <c r="I153" s="381"/>
      <c r="J153" s="307"/>
      <c r="K153" s="307"/>
      <c r="L153" s="307"/>
      <c r="O153" s="306"/>
      <c r="P153" s="306"/>
      <c r="Q153" s="306"/>
      <c r="R153" s="248"/>
      <c r="S153" s="248"/>
    </row>
    <row r="154" spans="1:36" s="187" customFormat="1" ht="15.75" customHeight="1" x14ac:dyDescent="0.25">
      <c r="A154" s="315"/>
    </row>
    <row r="155" spans="1:36" s="187" customFormat="1" ht="15.75" customHeight="1" x14ac:dyDescent="0.25">
      <c r="A155" s="315"/>
      <c r="B155" s="242"/>
      <c r="C155" s="237"/>
      <c r="D155" s="237"/>
      <c r="E155" s="237"/>
      <c r="F155" s="237"/>
      <c r="G155" s="238"/>
      <c r="H155" s="238"/>
      <c r="I155" s="239"/>
      <c r="J155" s="323"/>
      <c r="K155" s="239"/>
      <c r="L155" s="322"/>
      <c r="M155" s="239"/>
      <c r="N155" s="239"/>
      <c r="O155" s="239"/>
      <c r="P155" s="239"/>
      <c r="Q155" s="239"/>
      <c r="R155" s="239"/>
      <c r="S155" s="239"/>
      <c r="T155" s="239"/>
      <c r="U155" s="239"/>
      <c r="V155" s="239"/>
      <c r="W155" s="239"/>
      <c r="X155" s="239"/>
      <c r="Y155" s="239"/>
      <c r="Z155" s="239"/>
      <c r="AA155" s="239"/>
      <c r="AB155" s="239"/>
      <c r="AC155" s="239"/>
    </row>
    <row r="156" spans="1:36" s="187" customFormat="1" ht="15.75" customHeight="1" x14ac:dyDescent="0.25">
      <c r="A156" s="239"/>
      <c r="B156" s="242"/>
      <c r="C156" s="237"/>
      <c r="D156" s="237"/>
      <c r="E156" s="237"/>
      <c r="F156" s="237"/>
      <c r="G156" s="238"/>
      <c r="H156" s="238"/>
      <c r="I156" s="239"/>
      <c r="J156" s="323"/>
      <c r="K156" s="239"/>
      <c r="L156" s="322"/>
      <c r="M156" s="239"/>
      <c r="N156" s="239"/>
      <c r="O156" s="239"/>
      <c r="P156" s="239"/>
      <c r="Q156" s="239"/>
      <c r="R156" s="239"/>
      <c r="S156" s="239"/>
      <c r="T156" s="239"/>
      <c r="U156" s="239"/>
      <c r="V156" s="239"/>
      <c r="W156" s="239"/>
      <c r="X156" s="239"/>
      <c r="Y156" s="239"/>
      <c r="Z156" s="239"/>
      <c r="AA156" s="239"/>
      <c r="AB156" s="239"/>
      <c r="AC156" s="239"/>
    </row>
    <row r="157" spans="1:36" s="303" customFormat="1" ht="15.75" customHeight="1" x14ac:dyDescent="0.25">
      <c r="A157" s="382"/>
      <c r="B157" s="187"/>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187"/>
      <c r="Z157" s="187"/>
      <c r="AA157" s="187"/>
      <c r="AB157" s="187"/>
      <c r="AC157" s="187"/>
      <c r="AD157" s="239"/>
      <c r="AE157" s="239"/>
      <c r="AF157" s="239"/>
      <c r="AG157" s="239"/>
      <c r="AH157" s="239"/>
      <c r="AI157" s="239"/>
      <c r="AJ157" s="239"/>
    </row>
    <row r="158" spans="1:36" s="186" customFormat="1" ht="15.75" customHeight="1" x14ac:dyDescent="0.25">
      <c r="A158" s="382"/>
      <c r="B158" s="187"/>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c r="AA158" s="187"/>
      <c r="AB158" s="187"/>
      <c r="AC158" s="187"/>
      <c r="AD158" s="239"/>
      <c r="AE158" s="239"/>
      <c r="AF158" s="239"/>
      <c r="AG158" s="239"/>
      <c r="AH158" s="239"/>
      <c r="AI158" s="239"/>
      <c r="AJ158" s="239"/>
    </row>
    <row r="159" spans="1:36" s="191" customFormat="1" ht="15.75" customHeight="1" x14ac:dyDescent="0.25">
      <c r="A159" s="382"/>
      <c r="B159" s="187"/>
      <c r="C159" s="187"/>
      <c r="D159" s="187"/>
      <c r="E159" s="187"/>
      <c r="F159" s="187"/>
      <c r="G159" s="187"/>
      <c r="H159" s="187"/>
      <c r="I159" s="187"/>
      <c r="J159" s="187"/>
      <c r="K159" s="187"/>
      <c r="L159" s="187"/>
      <c r="M159" s="187"/>
      <c r="N159" s="187"/>
      <c r="O159" s="187"/>
      <c r="P159" s="187"/>
      <c r="Q159" s="187"/>
      <c r="R159" s="187"/>
      <c r="S159" s="187"/>
      <c r="T159" s="187"/>
      <c r="U159" s="187"/>
      <c r="V159" s="187"/>
      <c r="W159" s="187"/>
      <c r="X159" s="187"/>
      <c r="Y159" s="187"/>
      <c r="Z159" s="187"/>
      <c r="AA159" s="187"/>
      <c r="AB159" s="187"/>
      <c r="AC159" s="187"/>
      <c r="AD159" s="239"/>
      <c r="AE159" s="239"/>
      <c r="AF159" s="239"/>
      <c r="AG159" s="239"/>
      <c r="AH159" s="239"/>
      <c r="AI159" s="239"/>
      <c r="AJ159" s="239"/>
    </row>
    <row r="160" spans="1:36" s="202" customFormat="1" ht="15.75" customHeight="1" x14ac:dyDescent="0.25">
      <c r="A160" s="382"/>
      <c r="B160" s="187"/>
      <c r="C160" s="187"/>
      <c r="D160" s="187"/>
      <c r="E160" s="187"/>
      <c r="F160" s="187"/>
      <c r="G160" s="187"/>
      <c r="H160" s="187"/>
      <c r="I160" s="187"/>
      <c r="J160" s="187"/>
      <c r="K160" s="187"/>
      <c r="L160" s="187"/>
      <c r="M160" s="187"/>
      <c r="N160" s="187"/>
      <c r="O160" s="187"/>
      <c r="P160" s="187"/>
      <c r="Q160" s="187"/>
      <c r="R160" s="187"/>
      <c r="S160" s="187"/>
      <c r="T160" s="187"/>
      <c r="U160" s="187"/>
      <c r="V160" s="187"/>
      <c r="W160" s="187"/>
      <c r="X160" s="187"/>
      <c r="Y160" s="187"/>
      <c r="Z160" s="187"/>
      <c r="AA160" s="187"/>
      <c r="AB160" s="187"/>
      <c r="AC160" s="187"/>
      <c r="AD160" s="239"/>
      <c r="AE160" s="239"/>
      <c r="AF160" s="239"/>
      <c r="AG160" s="239"/>
      <c r="AH160" s="239"/>
      <c r="AI160" s="239"/>
      <c r="AJ160" s="239"/>
    </row>
    <row r="161" spans="1:36" s="303" customFormat="1" ht="15.75" customHeight="1" x14ac:dyDescent="0.25">
      <c r="A161" s="382"/>
      <c r="B161" s="187"/>
      <c r="C161" s="187"/>
      <c r="D161" s="187"/>
      <c r="E161" s="187"/>
      <c r="F161" s="187"/>
      <c r="G161" s="187"/>
      <c r="H161" s="187"/>
      <c r="I161" s="187"/>
      <c r="J161" s="187"/>
      <c r="K161" s="187"/>
      <c r="L161" s="187"/>
      <c r="M161" s="187"/>
      <c r="N161" s="187"/>
      <c r="O161" s="187"/>
      <c r="P161" s="187"/>
      <c r="Q161" s="187"/>
      <c r="R161" s="187"/>
      <c r="S161" s="187"/>
      <c r="T161" s="187"/>
      <c r="U161" s="187"/>
      <c r="V161" s="187"/>
      <c r="W161" s="187"/>
      <c r="X161" s="187"/>
      <c r="Y161" s="187"/>
      <c r="Z161" s="187"/>
      <c r="AA161" s="187"/>
      <c r="AB161" s="187"/>
      <c r="AC161" s="187"/>
      <c r="AD161" s="239"/>
      <c r="AE161" s="239"/>
      <c r="AF161" s="239"/>
      <c r="AG161" s="239"/>
      <c r="AH161" s="239"/>
      <c r="AI161" s="239"/>
      <c r="AJ161" s="239"/>
    </row>
    <row r="162" spans="1:36" s="303" customFormat="1" ht="15.75" customHeight="1" x14ac:dyDescent="0.25">
      <c r="A162" s="382"/>
      <c r="B162" s="187"/>
      <c r="C162" s="187"/>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c r="AA162" s="187"/>
      <c r="AB162" s="187"/>
      <c r="AC162" s="187"/>
      <c r="AD162" s="239"/>
      <c r="AE162" s="239"/>
      <c r="AF162" s="239"/>
      <c r="AG162" s="239"/>
      <c r="AH162" s="239"/>
      <c r="AI162" s="239"/>
      <c r="AJ162" s="239"/>
    </row>
    <row r="163" spans="1:36" s="187" customFormat="1" ht="15.75" customHeight="1" x14ac:dyDescent="0.25">
      <c r="B163" s="254"/>
      <c r="C163" s="237"/>
      <c r="D163" s="237"/>
      <c r="E163" s="237"/>
      <c r="F163" s="237"/>
      <c r="G163" s="238"/>
      <c r="H163" s="238"/>
      <c r="I163" s="383"/>
      <c r="J163" s="383"/>
      <c r="K163" s="383"/>
      <c r="L163" s="383"/>
      <c r="M163" s="239"/>
      <c r="N163" s="239"/>
      <c r="O163" s="239"/>
      <c r="P163" s="239"/>
      <c r="Q163" s="323"/>
      <c r="R163" s="239"/>
      <c r="S163" s="322"/>
      <c r="T163" s="239"/>
      <c r="U163" s="239"/>
      <c r="V163" s="239"/>
      <c r="W163" s="239"/>
      <c r="X163" s="239"/>
      <c r="AD163" s="239"/>
      <c r="AE163" s="239"/>
      <c r="AF163" s="239"/>
      <c r="AG163" s="239"/>
      <c r="AH163" s="239"/>
      <c r="AI163" s="239"/>
      <c r="AJ163" s="239"/>
    </row>
    <row r="164" spans="1:36" s="187" customFormat="1" ht="15.75" customHeight="1" x14ac:dyDescent="0.25">
      <c r="B164" s="254"/>
      <c r="C164" s="237"/>
      <c r="D164" s="237"/>
      <c r="E164" s="237"/>
      <c r="F164" s="237"/>
      <c r="G164" s="238"/>
      <c r="H164" s="238"/>
      <c r="I164" s="383"/>
      <c r="J164" s="383"/>
      <c r="K164" s="383"/>
      <c r="L164" s="383"/>
      <c r="M164" s="239"/>
      <c r="N164" s="239"/>
      <c r="O164" s="239"/>
      <c r="P164" s="239"/>
      <c r="Q164" s="323"/>
      <c r="R164" s="239"/>
      <c r="S164" s="322"/>
      <c r="T164" s="239"/>
      <c r="U164" s="239"/>
      <c r="V164" s="239"/>
      <c r="W164" s="239"/>
      <c r="X164" s="239"/>
    </row>
    <row r="165" spans="1:36" s="187" customFormat="1" ht="15.75" customHeight="1" x14ac:dyDescent="0.25">
      <c r="B165" s="254"/>
      <c r="C165" s="237"/>
      <c r="D165" s="237"/>
      <c r="E165" s="237"/>
      <c r="F165" s="237"/>
      <c r="G165" s="238"/>
      <c r="H165" s="238"/>
      <c r="I165" s="383"/>
      <c r="J165" s="383"/>
      <c r="K165" s="383"/>
      <c r="L165" s="383"/>
      <c r="M165" s="239"/>
      <c r="N165" s="239"/>
      <c r="O165" s="239"/>
      <c r="P165" s="239"/>
      <c r="Q165" s="323"/>
      <c r="R165" s="239"/>
      <c r="S165" s="322"/>
      <c r="T165" s="239"/>
      <c r="U165" s="239"/>
      <c r="V165" s="239"/>
      <c r="W165" s="239"/>
      <c r="X165" s="239"/>
    </row>
    <row r="166" spans="1:36" s="187" customFormat="1" ht="15.75" customHeight="1" x14ac:dyDescent="0.25">
      <c r="B166" s="254"/>
      <c r="C166" s="237"/>
      <c r="D166" s="237"/>
      <c r="E166" s="237"/>
      <c r="F166" s="237"/>
      <c r="G166" s="238"/>
      <c r="H166" s="238"/>
      <c r="I166" s="383"/>
      <c r="J166" s="383"/>
      <c r="K166" s="383"/>
      <c r="L166" s="383"/>
      <c r="M166" s="239"/>
      <c r="N166" s="239"/>
      <c r="O166" s="239"/>
      <c r="P166" s="239"/>
      <c r="Q166" s="323"/>
      <c r="R166" s="239"/>
      <c r="S166" s="322"/>
      <c r="T166" s="239"/>
      <c r="U166" s="239"/>
      <c r="V166" s="239"/>
      <c r="W166" s="239"/>
      <c r="X166" s="239"/>
    </row>
    <row r="167" spans="1:36" s="187" customFormat="1" ht="15.75" customHeight="1" x14ac:dyDescent="0.25">
      <c r="B167" s="254"/>
      <c r="C167" s="237"/>
      <c r="D167" s="237"/>
      <c r="E167" s="237"/>
      <c r="F167" s="237"/>
      <c r="G167" s="238"/>
      <c r="H167" s="238"/>
      <c r="I167" s="383"/>
      <c r="J167" s="383"/>
      <c r="K167" s="383"/>
      <c r="L167" s="383"/>
      <c r="M167" s="239"/>
      <c r="N167" s="239"/>
      <c r="O167" s="239"/>
      <c r="P167" s="239"/>
      <c r="Q167" s="323"/>
      <c r="R167" s="239"/>
      <c r="S167" s="322"/>
      <c r="T167" s="239"/>
      <c r="U167" s="239"/>
      <c r="V167" s="239"/>
      <c r="W167" s="239"/>
      <c r="X167" s="239"/>
    </row>
    <row r="168" spans="1:36" s="187" customFormat="1" ht="15.75" customHeight="1" x14ac:dyDescent="0.25">
      <c r="B168" s="254"/>
      <c r="C168" s="237"/>
      <c r="D168" s="237"/>
      <c r="E168" s="237"/>
      <c r="F168" s="237"/>
      <c r="G168" s="238"/>
      <c r="H168" s="238"/>
      <c r="I168" s="383"/>
      <c r="J168" s="383"/>
      <c r="K168" s="383"/>
      <c r="L168" s="383"/>
      <c r="M168" s="239"/>
      <c r="N168" s="239"/>
      <c r="O168" s="239"/>
      <c r="P168" s="239"/>
      <c r="Q168" s="323"/>
      <c r="R168" s="239"/>
      <c r="S168" s="322"/>
      <c r="T168" s="239"/>
      <c r="U168" s="239"/>
      <c r="V168" s="239"/>
      <c r="W168" s="239"/>
      <c r="X168" s="239"/>
    </row>
    <row r="169" spans="1:36" s="187" customFormat="1" ht="15.75" customHeight="1" x14ac:dyDescent="0.25">
      <c r="A169" s="315"/>
      <c r="B169" s="254"/>
      <c r="C169" s="237"/>
      <c r="D169" s="237"/>
      <c r="E169" s="237"/>
      <c r="F169" s="237"/>
      <c r="G169" s="238"/>
      <c r="H169" s="238"/>
      <c r="I169" s="383"/>
      <c r="J169" s="383"/>
      <c r="K169" s="383"/>
      <c r="L169" s="383"/>
      <c r="M169" s="239"/>
      <c r="N169" s="239"/>
      <c r="O169" s="239"/>
      <c r="P169" s="239"/>
      <c r="Q169" s="323"/>
      <c r="R169" s="239"/>
      <c r="S169" s="322"/>
      <c r="T169" s="239"/>
      <c r="U169" s="239"/>
      <c r="V169" s="239"/>
      <c r="W169" s="239"/>
      <c r="X169" s="239"/>
    </row>
    <row r="170" spans="1:36" s="187" customFormat="1" ht="15.75" customHeight="1" x14ac:dyDescent="0.25">
      <c r="A170" s="315"/>
      <c r="B170" s="254"/>
      <c r="C170" s="237"/>
      <c r="D170" s="237"/>
      <c r="E170" s="237"/>
      <c r="F170" s="237"/>
      <c r="G170" s="238"/>
      <c r="H170" s="238"/>
      <c r="I170" s="383"/>
      <c r="J170" s="383"/>
      <c r="K170" s="383"/>
      <c r="L170" s="383"/>
      <c r="M170" s="239"/>
      <c r="N170" s="239"/>
      <c r="O170" s="239"/>
      <c r="P170" s="239"/>
      <c r="Q170" s="323"/>
      <c r="R170" s="239"/>
      <c r="S170" s="322"/>
      <c r="T170" s="239"/>
      <c r="U170" s="239"/>
      <c r="V170" s="239"/>
      <c r="W170" s="239"/>
      <c r="X170" s="239"/>
    </row>
    <row r="171" spans="1:36" s="187" customFormat="1" ht="15.75" customHeight="1" x14ac:dyDescent="0.25">
      <c r="A171" s="315"/>
      <c r="B171" s="254"/>
      <c r="C171" s="237"/>
      <c r="D171" s="237"/>
      <c r="E171" s="237"/>
      <c r="F171" s="237"/>
      <c r="G171" s="238"/>
      <c r="H171" s="238"/>
      <c r="I171" s="383"/>
      <c r="J171" s="383"/>
      <c r="K171" s="383"/>
      <c r="L171" s="383"/>
      <c r="M171" s="239"/>
      <c r="N171" s="239"/>
      <c r="O171" s="239"/>
      <c r="P171" s="239"/>
      <c r="Q171" s="323"/>
      <c r="R171" s="239"/>
      <c r="S171" s="322"/>
      <c r="T171" s="239"/>
      <c r="U171" s="239"/>
      <c r="V171" s="239"/>
      <c r="W171" s="239"/>
      <c r="X171" s="239"/>
    </row>
    <row r="172" spans="1:36" s="187" customFormat="1" ht="15.75" customHeight="1" x14ac:dyDescent="0.25">
      <c r="A172" s="315"/>
      <c r="B172" s="254"/>
      <c r="C172" s="237"/>
      <c r="D172" s="237"/>
      <c r="E172" s="237"/>
      <c r="F172" s="237"/>
      <c r="G172" s="238"/>
      <c r="H172" s="238"/>
      <c r="I172" s="383"/>
      <c r="J172" s="383"/>
      <c r="K172" s="383"/>
      <c r="L172" s="383"/>
      <c r="M172" s="239"/>
      <c r="N172" s="239"/>
      <c r="O172" s="239"/>
      <c r="P172" s="239"/>
      <c r="Q172" s="323"/>
      <c r="R172" s="239"/>
      <c r="S172" s="322"/>
      <c r="T172" s="239"/>
      <c r="U172" s="239"/>
      <c r="V172" s="239"/>
      <c r="W172" s="239"/>
      <c r="X172" s="239"/>
      <c r="Y172" s="239"/>
    </row>
    <row r="173" spans="1:36" s="187" customFormat="1" ht="15.75" customHeight="1" x14ac:dyDescent="0.25">
      <c r="A173" s="315"/>
      <c r="B173" s="254"/>
      <c r="C173" s="237"/>
      <c r="D173" s="237"/>
      <c r="E173" s="237"/>
      <c r="F173" s="237"/>
      <c r="G173" s="238"/>
      <c r="H173" s="238"/>
      <c r="I173" s="383"/>
      <c r="J173" s="383"/>
      <c r="K173" s="383"/>
      <c r="L173" s="383"/>
      <c r="M173" s="239"/>
      <c r="N173" s="239"/>
      <c r="O173" s="239"/>
      <c r="P173" s="239"/>
      <c r="Q173" s="323"/>
      <c r="R173" s="239"/>
      <c r="S173" s="322"/>
      <c r="T173" s="239"/>
      <c r="U173" s="239"/>
      <c r="V173" s="239"/>
      <c r="W173" s="239"/>
      <c r="X173" s="239"/>
      <c r="Y173" s="239"/>
    </row>
    <row r="174" spans="1:36" s="187" customFormat="1" ht="15.75" customHeight="1" x14ac:dyDescent="0.25">
      <c r="A174" s="315"/>
      <c r="B174" s="254"/>
      <c r="C174" s="237"/>
      <c r="D174" s="237"/>
      <c r="E174" s="237"/>
      <c r="F174" s="237"/>
      <c r="G174" s="238"/>
      <c r="H174" s="238"/>
      <c r="I174" s="383"/>
      <c r="J174" s="383"/>
      <c r="K174" s="383"/>
      <c r="L174" s="383"/>
      <c r="M174" s="239"/>
      <c r="N174" s="239"/>
      <c r="O174" s="239"/>
      <c r="P174" s="239"/>
      <c r="Q174" s="323"/>
      <c r="R174" s="239"/>
      <c r="S174" s="322"/>
      <c r="T174" s="239"/>
      <c r="U174" s="239"/>
      <c r="V174" s="239"/>
      <c r="W174" s="239"/>
      <c r="X174" s="239"/>
      <c r="Y174" s="239"/>
    </row>
    <row r="175" spans="1:36" s="187" customFormat="1" ht="15.75" customHeight="1" x14ac:dyDescent="0.25">
      <c r="A175" s="315"/>
      <c r="B175" s="254"/>
      <c r="C175" s="237"/>
      <c r="D175" s="237"/>
      <c r="E175" s="237"/>
      <c r="F175" s="237"/>
      <c r="G175" s="238"/>
      <c r="H175" s="238"/>
      <c r="I175" s="383"/>
      <c r="J175" s="383"/>
      <c r="K175" s="383"/>
      <c r="L175" s="383"/>
      <c r="M175" s="239"/>
      <c r="N175" s="239"/>
      <c r="O175" s="239"/>
      <c r="P175" s="239"/>
      <c r="Q175" s="323"/>
      <c r="R175" s="239"/>
      <c r="S175" s="322"/>
      <c r="T175" s="239"/>
      <c r="U175" s="239"/>
      <c r="V175" s="239"/>
      <c r="W175" s="239"/>
      <c r="X175" s="239"/>
      <c r="Y175" s="239"/>
    </row>
    <row r="176" spans="1:36" s="187" customFormat="1" ht="15.75" customHeight="1" x14ac:dyDescent="0.25">
      <c r="A176" s="315"/>
      <c r="B176" s="254"/>
      <c r="C176" s="237"/>
      <c r="D176" s="237"/>
      <c r="E176" s="237"/>
      <c r="F176" s="237"/>
      <c r="G176" s="238"/>
      <c r="H176" s="238"/>
      <c r="I176" s="383"/>
      <c r="J176" s="383"/>
      <c r="K176" s="383"/>
      <c r="L176" s="383"/>
      <c r="M176" s="239"/>
      <c r="N176" s="239"/>
      <c r="O176" s="239"/>
      <c r="P176" s="239"/>
      <c r="Q176" s="323"/>
      <c r="R176" s="239"/>
      <c r="S176" s="322"/>
      <c r="T176" s="239"/>
      <c r="U176" s="239"/>
      <c r="V176" s="239"/>
      <c r="W176" s="239"/>
      <c r="X176" s="239"/>
      <c r="Y176" s="239"/>
    </row>
    <row r="177" spans="1:29" s="187" customFormat="1" ht="15.75" customHeight="1" x14ac:dyDescent="0.25">
      <c r="A177" s="315"/>
      <c r="B177" s="254"/>
      <c r="C177" s="237"/>
      <c r="D177" s="237"/>
      <c r="E177" s="237"/>
      <c r="F177" s="237"/>
      <c r="G177" s="238"/>
      <c r="H177" s="238"/>
      <c r="I177" s="383"/>
      <c r="J177" s="383"/>
      <c r="K177" s="383"/>
      <c r="L177" s="383"/>
      <c r="M177" s="239"/>
      <c r="N177" s="239"/>
      <c r="O177" s="239"/>
      <c r="P177" s="239"/>
      <c r="Q177" s="323"/>
      <c r="R177" s="239"/>
      <c r="S177" s="322"/>
      <c r="T177" s="239"/>
      <c r="U177" s="239"/>
      <c r="V177" s="239"/>
      <c r="W177" s="239"/>
      <c r="X177" s="239"/>
      <c r="Y177" s="239"/>
    </row>
    <row r="178" spans="1:29" s="187" customFormat="1" ht="15.75" customHeight="1" x14ac:dyDescent="0.25">
      <c r="A178" s="315"/>
      <c r="B178" s="254"/>
      <c r="C178" s="237"/>
      <c r="D178" s="237"/>
      <c r="E178" s="237"/>
      <c r="F178" s="237"/>
      <c r="G178" s="238"/>
      <c r="H178" s="238"/>
      <c r="I178" s="383"/>
      <c r="J178" s="383"/>
      <c r="K178" s="383"/>
      <c r="L178" s="383"/>
      <c r="M178" s="239"/>
      <c r="N178" s="239"/>
      <c r="O178" s="239"/>
      <c r="P178" s="239"/>
      <c r="Q178" s="323"/>
      <c r="R178" s="239"/>
      <c r="S178" s="322"/>
      <c r="T178" s="239"/>
      <c r="U178" s="239"/>
      <c r="V178" s="239"/>
      <c r="W178" s="239"/>
      <c r="X178" s="239"/>
      <c r="Y178" s="239"/>
    </row>
    <row r="179" spans="1:29" s="187" customFormat="1" ht="15.75" customHeight="1" x14ac:dyDescent="0.25">
      <c r="A179" s="315"/>
      <c r="B179" s="314"/>
      <c r="C179" s="237"/>
      <c r="D179" s="237"/>
      <c r="E179" s="237"/>
      <c r="F179" s="237"/>
      <c r="G179" s="238"/>
      <c r="H179" s="238"/>
      <c r="I179" s="383"/>
      <c r="J179" s="383"/>
      <c r="K179" s="383"/>
      <c r="L179" s="383"/>
      <c r="M179" s="239"/>
      <c r="N179" s="239"/>
      <c r="O179" s="239"/>
      <c r="P179" s="239"/>
      <c r="Q179" s="323"/>
      <c r="R179" s="239"/>
      <c r="S179" s="322"/>
      <c r="T179" s="239"/>
      <c r="U179" s="239"/>
      <c r="V179" s="239"/>
      <c r="W179" s="239"/>
      <c r="X179" s="239"/>
      <c r="Y179" s="239"/>
    </row>
    <row r="180" spans="1:29" s="187" customFormat="1" ht="15.75" customHeight="1" x14ac:dyDescent="0.25">
      <c r="A180" s="315"/>
      <c r="B180" s="242"/>
      <c r="C180" s="237"/>
      <c r="D180" s="237"/>
      <c r="E180" s="237"/>
      <c r="F180" s="237"/>
      <c r="G180" s="238"/>
      <c r="H180" s="238"/>
      <c r="I180" s="383"/>
      <c r="J180" s="383"/>
      <c r="K180" s="383"/>
      <c r="L180" s="383"/>
      <c r="M180" s="239"/>
      <c r="N180" s="239"/>
      <c r="O180" s="239"/>
      <c r="P180" s="239"/>
      <c r="Q180" s="323"/>
      <c r="R180" s="239"/>
      <c r="S180" s="322"/>
      <c r="T180" s="239"/>
      <c r="U180" s="239"/>
      <c r="V180" s="239"/>
      <c r="W180" s="239"/>
      <c r="X180" s="239"/>
      <c r="Y180" s="239"/>
      <c r="Z180" s="239"/>
      <c r="AA180" s="239"/>
      <c r="AB180" s="239"/>
      <c r="AC180" s="239"/>
    </row>
    <row r="181" spans="1:29" s="187" customFormat="1" ht="15.75" customHeight="1" x14ac:dyDescent="0.25">
      <c r="A181" s="315"/>
      <c r="B181" s="242"/>
      <c r="C181" s="237"/>
      <c r="D181" s="237"/>
      <c r="E181" s="237"/>
      <c r="F181" s="237"/>
      <c r="G181" s="238"/>
      <c r="H181" s="238"/>
      <c r="I181" s="383"/>
      <c r="J181" s="383"/>
      <c r="K181" s="383"/>
      <c r="L181" s="383"/>
      <c r="M181" s="239"/>
      <c r="N181" s="239"/>
      <c r="O181" s="239"/>
      <c r="P181" s="239"/>
      <c r="Q181" s="323"/>
      <c r="R181" s="239"/>
      <c r="S181" s="322"/>
      <c r="T181" s="239"/>
      <c r="U181" s="239"/>
      <c r="V181" s="239"/>
      <c r="W181" s="239"/>
      <c r="X181" s="239"/>
      <c r="Y181" s="239"/>
      <c r="Z181" s="239"/>
      <c r="AA181" s="239"/>
      <c r="AB181" s="239"/>
      <c r="AC181" s="239"/>
    </row>
    <row r="182" spans="1:29" s="187" customFormat="1" ht="15.75" customHeight="1" x14ac:dyDescent="0.25">
      <c r="A182" s="315"/>
      <c r="B182" s="242"/>
      <c r="C182" s="237"/>
      <c r="D182" s="237"/>
      <c r="E182" s="237"/>
      <c r="F182" s="237"/>
      <c r="G182" s="238"/>
      <c r="H182" s="238"/>
      <c r="I182" s="383"/>
      <c r="J182" s="383"/>
      <c r="K182" s="383"/>
      <c r="L182" s="383"/>
      <c r="M182" s="239"/>
      <c r="N182" s="239"/>
      <c r="O182" s="239"/>
      <c r="P182" s="239"/>
      <c r="Q182" s="323"/>
      <c r="R182" s="239"/>
      <c r="S182" s="322"/>
      <c r="T182" s="239"/>
      <c r="U182" s="239"/>
      <c r="V182" s="239"/>
      <c r="W182" s="239"/>
      <c r="X182" s="239"/>
      <c r="Y182" s="239"/>
      <c r="Z182" s="239"/>
      <c r="AA182" s="239"/>
      <c r="AB182" s="239"/>
      <c r="AC182" s="239"/>
    </row>
    <row r="183" spans="1:29" s="187" customFormat="1" ht="15.75" customHeight="1" x14ac:dyDescent="0.25">
      <c r="A183" s="315"/>
      <c r="B183" s="242"/>
      <c r="C183" s="237"/>
      <c r="D183" s="237"/>
      <c r="E183" s="237"/>
      <c r="F183" s="237"/>
      <c r="G183" s="238"/>
      <c r="H183" s="238"/>
      <c r="I183" s="383"/>
      <c r="J183" s="383"/>
      <c r="K183" s="383"/>
      <c r="L183" s="383"/>
      <c r="M183" s="239"/>
      <c r="N183" s="239"/>
      <c r="O183" s="239"/>
      <c r="P183" s="239"/>
      <c r="Q183" s="323"/>
      <c r="R183" s="239"/>
      <c r="S183" s="322"/>
      <c r="T183" s="239"/>
      <c r="U183" s="239"/>
      <c r="V183" s="239"/>
      <c r="W183" s="239"/>
      <c r="X183" s="239"/>
      <c r="Y183" s="239"/>
      <c r="Z183" s="239"/>
      <c r="AA183" s="239"/>
      <c r="AB183" s="239"/>
      <c r="AC183" s="239"/>
    </row>
    <row r="184" spans="1:29" s="187" customFormat="1" ht="15.75" customHeight="1" x14ac:dyDescent="0.25">
      <c r="A184" s="315"/>
      <c r="B184" s="242"/>
      <c r="C184" s="237"/>
      <c r="D184" s="237"/>
      <c r="E184" s="237"/>
      <c r="F184" s="237"/>
      <c r="G184" s="238"/>
      <c r="H184" s="238"/>
      <c r="I184" s="383"/>
      <c r="J184" s="383"/>
      <c r="K184" s="383"/>
      <c r="L184" s="383"/>
      <c r="M184" s="239"/>
      <c r="N184" s="239"/>
      <c r="O184" s="239"/>
      <c r="P184" s="239"/>
      <c r="Q184" s="323"/>
      <c r="R184" s="239"/>
      <c r="S184" s="322"/>
      <c r="T184" s="239"/>
      <c r="U184" s="239"/>
      <c r="V184" s="239"/>
      <c r="W184" s="239"/>
      <c r="X184" s="239"/>
      <c r="Y184" s="239"/>
      <c r="Z184" s="239"/>
      <c r="AA184" s="239"/>
      <c r="AB184" s="239"/>
      <c r="AC184" s="239"/>
    </row>
    <row r="185" spans="1:29" s="187" customFormat="1" ht="15.75" customHeight="1" x14ac:dyDescent="0.25">
      <c r="A185" s="315"/>
      <c r="B185" s="242"/>
      <c r="C185" s="237"/>
      <c r="D185" s="237"/>
      <c r="E185" s="237"/>
      <c r="F185" s="237"/>
      <c r="G185" s="238"/>
      <c r="H185" s="238"/>
      <c r="I185" s="383"/>
      <c r="J185" s="383"/>
      <c r="K185" s="383"/>
      <c r="L185" s="383"/>
      <c r="M185" s="239"/>
      <c r="N185" s="239"/>
      <c r="O185" s="239"/>
      <c r="P185" s="239"/>
      <c r="Q185" s="323"/>
      <c r="R185" s="239"/>
      <c r="S185" s="322"/>
      <c r="T185" s="239"/>
      <c r="U185" s="239"/>
      <c r="V185" s="239"/>
      <c r="W185" s="239"/>
      <c r="X185" s="239"/>
      <c r="Y185" s="239"/>
      <c r="Z185" s="239"/>
      <c r="AA185" s="239"/>
      <c r="AB185" s="239"/>
      <c r="AC185" s="239"/>
    </row>
    <row r="186" spans="1:29" s="187" customFormat="1" ht="15.75" customHeight="1" x14ac:dyDescent="0.25">
      <c r="A186" s="382"/>
      <c r="B186" s="242"/>
      <c r="C186" s="237"/>
      <c r="D186" s="237"/>
      <c r="E186" s="237"/>
      <c r="F186" s="237"/>
      <c r="G186" s="238"/>
      <c r="H186" s="238"/>
      <c r="I186" s="383"/>
      <c r="J186" s="383"/>
      <c r="K186" s="383"/>
      <c r="L186" s="383"/>
      <c r="M186" s="239"/>
      <c r="N186" s="239"/>
      <c r="O186" s="239"/>
      <c r="P186" s="239"/>
      <c r="Q186" s="323"/>
      <c r="R186" s="239"/>
      <c r="S186" s="322"/>
      <c r="T186" s="239"/>
      <c r="U186" s="239"/>
      <c r="V186" s="239"/>
      <c r="W186" s="239"/>
      <c r="X186" s="239"/>
      <c r="Y186" s="239"/>
      <c r="Z186" s="239"/>
      <c r="AA186" s="239"/>
      <c r="AB186" s="239"/>
      <c r="AC186" s="239"/>
    </row>
    <row r="788" spans="8:8" ht="15.75" customHeight="1" x14ac:dyDescent="0.25">
      <c r="H788" s="238">
        <f>IF('Isolatieaanpak '!$G$9="M29 i.c.m. versterking",(G788*P716),0)</f>
        <v>0</v>
      </c>
    </row>
  </sheetData>
  <customSheetViews>
    <customSheetView guid="{6FFCD583-56CA-4420-AC43-EFE10261B2DF}">
      <rowBreaks count="1" manualBreakCount="1">
        <brk id="85" max="46" man="1"/>
      </rowBreaks>
      <colBreaks count="1" manualBreakCount="1">
        <brk id="16" max="1048575" man="1"/>
      </colBreaks>
      <pageMargins left="0" right="0" top="0" bottom="0" header="0" footer="0"/>
      <pageSetup paperSize="9" scale="31" fitToWidth="0" fitToHeight="6" orientation="portrait" r:id="rId1"/>
      <headerFooter alignWithMargins="0">
        <oddHeader>&amp;L&amp;8VIAA, Groningen&amp;C&amp;"Arial,Vet"Uittrekstaten&amp;R&amp;8Printdatum &amp;D</oddHeader>
        <oddFooter>&amp;L&amp;8&amp;Z&amp;F&amp;R&amp;8blad &amp;P van &amp;N</oddFooter>
      </headerFooter>
    </customSheetView>
  </customSheetViews>
  <mergeCells count="71">
    <mergeCell ref="E151:F151"/>
    <mergeCell ref="G4:H4"/>
    <mergeCell ref="A3:A56"/>
    <mergeCell ref="Q145:R145"/>
    <mergeCell ref="G151:K151"/>
    <mergeCell ref="O145:P145"/>
    <mergeCell ref="K92:N92"/>
    <mergeCell ref="E92:F92"/>
    <mergeCell ref="G92:H92"/>
    <mergeCell ref="I92:J92"/>
    <mergeCell ref="O92:P92"/>
    <mergeCell ref="Q92:R92"/>
    <mergeCell ref="N88:P89"/>
    <mergeCell ref="B3:Z3"/>
    <mergeCell ref="A67:A99"/>
    <mergeCell ref="C4:D4"/>
    <mergeCell ref="C92:D92"/>
    <mergeCell ref="C38:D38"/>
    <mergeCell ref="E38:F38"/>
    <mergeCell ref="G38:H38"/>
    <mergeCell ref="I38:J38"/>
    <mergeCell ref="O38:P38"/>
    <mergeCell ref="K4:L4"/>
    <mergeCell ref="E4:F4"/>
    <mergeCell ref="O4:P4"/>
    <mergeCell ref="I4:J4"/>
    <mergeCell ref="Q38:R38"/>
    <mergeCell ref="S38:T38"/>
    <mergeCell ref="AB32:AC32"/>
    <mergeCell ref="AB33:AC33"/>
    <mergeCell ref="AG4:AG6"/>
    <mergeCell ref="W4:X4"/>
    <mergeCell ref="Y4:Z4"/>
    <mergeCell ref="Q4:R4"/>
    <mergeCell ref="S4:T4"/>
    <mergeCell ref="U4:V4"/>
    <mergeCell ref="U38:V38"/>
    <mergeCell ref="AH4:AH6"/>
    <mergeCell ref="AI4:AI6"/>
    <mergeCell ref="AD4:AD6"/>
    <mergeCell ref="AE4:AE6"/>
    <mergeCell ref="AF4:AF6"/>
    <mergeCell ref="AJ4:AJ6"/>
    <mergeCell ref="AK4:AK6"/>
    <mergeCell ref="AL4:AL6"/>
    <mergeCell ref="AM4:AM6"/>
    <mergeCell ref="AW4:AW6"/>
    <mergeCell ref="AU4:AU6"/>
    <mergeCell ref="AV4:AV6"/>
    <mergeCell ref="AX4:AX6"/>
    <mergeCell ref="AN4:AN6"/>
    <mergeCell ref="AO4:AO6"/>
    <mergeCell ref="AP4:AP6"/>
    <mergeCell ref="AQ4:AQ6"/>
    <mergeCell ref="AS4:AS6"/>
    <mergeCell ref="BM4:BM6"/>
    <mergeCell ref="BN4:BN6"/>
    <mergeCell ref="B1:C1"/>
    <mergeCell ref="BJ4:BJ6"/>
    <mergeCell ref="BK4:BK6"/>
    <mergeCell ref="BL4:BL6"/>
    <mergeCell ref="BE4:BE6"/>
    <mergeCell ref="BG4:BG6"/>
    <mergeCell ref="BF4:BF6"/>
    <mergeCell ref="BH4:BH6"/>
    <mergeCell ref="BI4:BI6"/>
    <mergeCell ref="AY4:AY6"/>
    <mergeCell ref="AZ4:AZ6"/>
    <mergeCell ref="BB4:BB6"/>
    <mergeCell ref="BC4:BC6"/>
    <mergeCell ref="AT4:AT6"/>
  </mergeCells>
  <conditionalFormatting sqref="C5:C30">
    <cfRule type="cellIs" dxfId="27" priority="5" operator="equal">
      <formula>0</formula>
    </cfRule>
  </conditionalFormatting>
  <conditionalFormatting sqref="C40:C60 E40:E60 G40:G60 O40:O60 Q40:Q60 S40:S60 I40:I61 U40:U61 C65:C85 E65:E85 G65:G85 I65:I86">
    <cfRule type="cellIs" dxfId="26" priority="1" operator="equal">
      <formula>0</formula>
    </cfRule>
  </conditionalFormatting>
  <conditionalFormatting sqref="C95:C101 C121:C126 E121:E126 G121:G126 I121:I126">
    <cfRule type="cellIs" dxfId="25" priority="30" operator="equal">
      <formula>0</formula>
    </cfRule>
  </conditionalFormatting>
  <conditionalFormatting sqref="C103:C110">
    <cfRule type="cellIs" dxfId="24" priority="25" operator="equal">
      <formula>0</formula>
    </cfRule>
  </conditionalFormatting>
  <conditionalFormatting sqref="C112:C119">
    <cfRule type="cellIs" dxfId="23" priority="147" operator="equal">
      <formula>0</formula>
    </cfRule>
  </conditionalFormatting>
  <conditionalFormatting sqref="C128:C135">
    <cfRule type="cellIs" dxfId="22" priority="142" operator="equal">
      <formula>0</formula>
    </cfRule>
  </conditionalFormatting>
  <conditionalFormatting sqref="C138:C144">
    <cfRule type="cellIs" dxfId="21" priority="14" operator="equal">
      <formula>0</formula>
    </cfRule>
  </conditionalFormatting>
  <conditionalFormatting sqref="C149">
    <cfRule type="cellIs" dxfId="20" priority="126" operator="equal">
      <formula>0</formula>
    </cfRule>
  </conditionalFormatting>
  <conditionalFormatting sqref="E5:E30 O5:O30 Q5:Q30 S5:S30">
    <cfRule type="cellIs" dxfId="19" priority="2" operator="lessThan">
      <formula>0.1</formula>
    </cfRule>
  </conditionalFormatting>
  <conditionalFormatting sqref="E95:E101">
    <cfRule type="cellIs" dxfId="18" priority="29" operator="equal">
      <formula>0</formula>
    </cfRule>
  </conditionalFormatting>
  <conditionalFormatting sqref="E103:E110">
    <cfRule type="cellIs" dxfId="17" priority="24" operator="equal">
      <formula>0</formula>
    </cfRule>
  </conditionalFormatting>
  <conditionalFormatting sqref="E112:E119">
    <cfRule type="cellIs" dxfId="16" priority="141" operator="equal">
      <formula>0</formula>
    </cfRule>
  </conditionalFormatting>
  <conditionalFormatting sqref="E128:E135">
    <cfRule type="cellIs" dxfId="15" priority="135" operator="equal">
      <formula>0</formula>
    </cfRule>
  </conditionalFormatting>
  <conditionalFormatting sqref="E138:E144">
    <cfRule type="cellIs" dxfId="14" priority="13" operator="equal">
      <formula>0</formula>
    </cfRule>
  </conditionalFormatting>
  <conditionalFormatting sqref="E152">
    <cfRule type="cellIs" dxfId="13" priority="48" operator="equal">
      <formula>0</formula>
    </cfRule>
  </conditionalFormatting>
  <conditionalFormatting sqref="G5:G30">
    <cfRule type="cellIs" dxfId="12" priority="4" operator="equal">
      <formula>0</formula>
    </cfRule>
  </conditionalFormatting>
  <conditionalFormatting sqref="G95:G101">
    <cfRule type="cellIs" dxfId="11" priority="28" operator="equal">
      <formula>0</formula>
    </cfRule>
  </conditionalFormatting>
  <conditionalFormatting sqref="G103:G110">
    <cfRule type="cellIs" dxfId="10" priority="23" operator="equal">
      <formula>0</formula>
    </cfRule>
  </conditionalFormatting>
  <conditionalFormatting sqref="G112:G119">
    <cfRule type="cellIs" dxfId="9" priority="134" operator="equal">
      <formula>0</formula>
    </cfRule>
  </conditionalFormatting>
  <conditionalFormatting sqref="G128:G135">
    <cfRule type="cellIs" dxfId="8" priority="129" operator="equal">
      <formula>0</formula>
    </cfRule>
  </conditionalFormatting>
  <conditionalFormatting sqref="G138:G144">
    <cfRule type="cellIs" dxfId="7" priority="12" operator="equal">
      <formula>0</formula>
    </cfRule>
  </conditionalFormatting>
  <conditionalFormatting sqref="I5:I30">
    <cfRule type="cellIs" dxfId="6" priority="3" operator="equal">
      <formula>0</formula>
    </cfRule>
  </conditionalFormatting>
  <conditionalFormatting sqref="I95:I101">
    <cfRule type="cellIs" dxfId="5" priority="27" operator="equal">
      <formula>0</formula>
    </cfRule>
  </conditionalFormatting>
  <conditionalFormatting sqref="I103:I110">
    <cfRule type="cellIs" dxfId="4" priority="15" operator="equal">
      <formula>0</formula>
    </cfRule>
  </conditionalFormatting>
  <conditionalFormatting sqref="I112:I119">
    <cfRule type="cellIs" dxfId="3" priority="128" operator="equal">
      <formula>0</formula>
    </cfRule>
  </conditionalFormatting>
  <conditionalFormatting sqref="I128:I135">
    <cfRule type="cellIs" dxfId="2" priority="26" operator="equal">
      <formula>0</formula>
    </cfRule>
  </conditionalFormatting>
  <conditionalFormatting sqref="I138:I144">
    <cfRule type="cellIs" dxfId="1" priority="148" operator="equal">
      <formula>0</formula>
    </cfRule>
  </conditionalFormatting>
  <conditionalFormatting sqref="K149:L149">
    <cfRule type="cellIs" dxfId="0" priority="125" operator="equal">
      <formula>0</formula>
    </cfRule>
  </conditionalFormatting>
  <pageMargins left="0.23622047244094491" right="0.23622047244094491" top="0.74803149606299213" bottom="0.74803149606299213" header="0.31496062992125984" footer="0.31496062992125984"/>
  <pageSetup paperSize="9" scale="31" fitToWidth="0" fitToHeight="6" orientation="portrait" r:id="rId2"/>
  <headerFooter alignWithMargins="0">
    <oddHeader>&amp;L&amp;8VIAA, Groningen&amp;C&amp;"Arial,Vet"Uittrekstaten&amp;R&amp;8Printdatum &amp;D</oddHeader>
    <oddFooter>&amp;L&amp;8&amp;Z&amp;F_x000D_&amp;1#&amp;"Aptos"&amp;10&amp;K000000 Vertrouwelijk&amp;R&amp;8blad &amp;P van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3BE28-69DD-4EFE-BDA4-647FEE86CF45}">
  <sheetPr>
    <tabColor rgb="FF88EA9F"/>
    <outlinePr summaryBelow="0"/>
  </sheetPr>
  <dimension ref="A1:BS2624"/>
  <sheetViews>
    <sheetView workbookViewId="0">
      <selection activeCell="D15" sqref="D15"/>
    </sheetView>
  </sheetViews>
  <sheetFormatPr defaultColWidth="9" defaultRowHeight="15.65" customHeight="1" outlineLevelRow="3" x14ac:dyDescent="0.25"/>
  <cols>
    <col min="1" max="1" width="2.09765625" style="391" customWidth="1"/>
    <col min="2" max="2" width="10.59765625" style="402" customWidth="1"/>
    <col min="3" max="3" width="1.8984375" style="485" customWidth="1"/>
    <col min="4" max="4" width="79.19921875" style="402" customWidth="1"/>
    <col min="5" max="5" width="10.59765625" style="402" customWidth="1"/>
    <col min="6" max="6" width="6.59765625" style="402" customWidth="1"/>
    <col min="7" max="7" width="7.59765625" style="402" customWidth="1"/>
    <col min="8" max="8" width="9.69921875" style="402" customWidth="1"/>
    <col min="9" max="9" width="12" style="547" customWidth="1"/>
    <col min="10" max="10" width="16.09765625" style="547" customWidth="1"/>
    <col min="11" max="11" width="11.69921875" style="547" customWidth="1"/>
    <col min="12" max="12" width="12.69921875" style="547" customWidth="1"/>
    <col min="13" max="13" width="13.69921875" style="547" customWidth="1"/>
    <col min="14" max="14" width="1.19921875" style="491" customWidth="1"/>
    <col min="15" max="15" width="13.69921875" style="661" customWidth="1"/>
    <col min="16" max="16" width="12.3984375" style="661" customWidth="1"/>
    <col min="17" max="17" width="12.59765625" style="661" customWidth="1"/>
    <col min="18" max="23" width="12.69921875" style="660" customWidth="1"/>
    <col min="24" max="24" width="14.09765625" style="660" customWidth="1"/>
    <col min="25" max="25" width="58.3984375" style="661" customWidth="1"/>
    <col min="26" max="26" width="55.8984375" style="610" customWidth="1"/>
    <col min="27" max="31" width="9" style="610" customWidth="1"/>
    <col min="32" max="33" width="9" style="610"/>
    <col min="34" max="34" width="21.69921875" style="610" customWidth="1"/>
    <col min="35" max="35" width="35.19921875" style="610" customWidth="1"/>
    <col min="36" max="71" width="9" style="610"/>
    <col min="72" max="16384" width="9" style="402"/>
  </cols>
  <sheetData>
    <row r="1" spans="1:71" s="575" customFormat="1" ht="15.65" customHeight="1" x14ac:dyDescent="0.25">
      <c r="A1" s="586" t="s">
        <v>841</v>
      </c>
      <c r="B1" s="583"/>
      <c r="C1" s="571"/>
      <c r="D1" s="572" t="s">
        <v>55</v>
      </c>
      <c r="E1" s="573"/>
      <c r="F1" s="572"/>
      <c r="G1" s="574"/>
      <c r="H1" s="574"/>
      <c r="I1" s="570"/>
      <c r="J1" s="570"/>
      <c r="K1" s="570"/>
      <c r="L1" s="570"/>
      <c r="M1" s="570"/>
      <c r="N1" s="570"/>
      <c r="O1" s="570"/>
      <c r="P1" s="570"/>
      <c r="Q1" s="570"/>
      <c r="R1" s="570"/>
      <c r="S1" s="570"/>
      <c r="T1" s="570"/>
      <c r="U1" s="570"/>
      <c r="V1" s="570"/>
      <c r="W1" s="570"/>
      <c r="X1" s="570"/>
      <c r="Y1" s="570"/>
      <c r="Z1" s="607"/>
      <c r="AA1" s="608"/>
      <c r="AB1" s="608"/>
      <c r="AC1" s="608"/>
      <c r="AD1" s="608"/>
      <c r="AE1" s="608"/>
      <c r="AF1" s="608" t="str">
        <f>'Isolatieaanpak '!G9</f>
        <v>Aannemer/Onderaannemer</v>
      </c>
      <c r="AG1" s="609"/>
      <c r="AH1" s="609"/>
      <c r="AI1" s="608"/>
      <c r="AJ1" s="608"/>
      <c r="AK1" s="608"/>
      <c r="AL1" s="608"/>
      <c r="AM1" s="608"/>
      <c r="AN1" s="608"/>
      <c r="AO1" s="608"/>
      <c r="AP1" s="608"/>
      <c r="AQ1" s="608"/>
      <c r="AR1" s="608"/>
      <c r="AS1" s="608"/>
      <c r="AT1" s="608"/>
      <c r="AU1" s="608"/>
      <c r="AV1" s="608"/>
      <c r="AW1" s="608"/>
      <c r="AX1" s="608"/>
      <c r="AY1" s="608"/>
      <c r="AZ1" s="608"/>
      <c r="BA1" s="608"/>
      <c r="BB1" s="608"/>
      <c r="BC1" s="608"/>
      <c r="BD1" s="608"/>
      <c r="BE1" s="608"/>
      <c r="BF1" s="608"/>
      <c r="BG1" s="608"/>
      <c r="BH1" s="608"/>
      <c r="BI1" s="608"/>
      <c r="BJ1" s="608"/>
      <c r="BK1" s="608"/>
      <c r="BL1" s="608"/>
      <c r="BM1" s="608"/>
      <c r="BN1" s="608"/>
      <c r="BO1" s="608"/>
      <c r="BP1" s="608"/>
      <c r="BQ1" s="608"/>
      <c r="BR1" s="608"/>
      <c r="BS1" s="608"/>
    </row>
    <row r="2" spans="1:71" ht="15.65" customHeight="1" x14ac:dyDescent="0.25">
      <c r="B2" s="392"/>
      <c r="D2" s="393"/>
      <c r="E2" s="394"/>
      <c r="F2" s="390"/>
      <c r="G2" s="390"/>
      <c r="H2" s="390"/>
      <c r="I2" s="542"/>
      <c r="J2" s="542"/>
      <c r="K2" s="542"/>
      <c r="L2" s="542"/>
      <c r="M2" s="542"/>
      <c r="N2" s="494"/>
      <c r="O2" s="646"/>
      <c r="P2" s="646"/>
      <c r="Q2" s="646"/>
      <c r="R2" s="647"/>
      <c r="S2" s="647"/>
      <c r="T2" s="647"/>
      <c r="U2" s="647"/>
      <c r="V2" s="647"/>
      <c r="W2" s="647"/>
      <c r="X2" s="647"/>
      <c r="Y2" s="646"/>
    </row>
    <row r="3" spans="1:71" s="576" customFormat="1" ht="24.65" customHeight="1" x14ac:dyDescent="0.25">
      <c r="B3" s="577" t="s">
        <v>119</v>
      </c>
      <c r="C3" s="582"/>
      <c r="D3" s="577" t="s">
        <v>120</v>
      </c>
      <c r="E3" s="577" t="s">
        <v>121</v>
      </c>
      <c r="F3" s="577" t="s">
        <v>122</v>
      </c>
      <c r="G3" s="579" t="s">
        <v>123</v>
      </c>
      <c r="H3" s="580" t="s">
        <v>124</v>
      </c>
      <c r="I3" s="581" t="s">
        <v>69</v>
      </c>
      <c r="J3" s="581" t="s">
        <v>125</v>
      </c>
      <c r="K3" s="581"/>
      <c r="L3" s="581" t="s">
        <v>126</v>
      </c>
      <c r="M3" s="581" t="s">
        <v>94</v>
      </c>
      <c r="N3" s="578"/>
      <c r="O3" s="636" t="s">
        <v>127</v>
      </c>
      <c r="P3" s="636" t="str">
        <f>B3</f>
        <v>Code</v>
      </c>
      <c r="Q3" s="637" t="s">
        <v>954</v>
      </c>
      <c r="R3" s="638" t="s">
        <v>955</v>
      </c>
      <c r="S3" s="638" t="s">
        <v>956</v>
      </c>
      <c r="T3" s="638" t="s">
        <v>1292</v>
      </c>
      <c r="U3" s="638" t="s">
        <v>957</v>
      </c>
      <c r="V3" s="638" t="s">
        <v>958</v>
      </c>
      <c r="W3" s="638" t="s">
        <v>959</v>
      </c>
      <c r="X3" s="638" t="s">
        <v>1119</v>
      </c>
      <c r="Y3" s="636" t="s">
        <v>128</v>
      </c>
      <c r="Z3" s="611"/>
      <c r="AA3" s="612"/>
      <c r="AB3" s="612"/>
      <c r="AC3" s="612"/>
      <c r="AD3" s="612"/>
      <c r="AE3" s="612"/>
      <c r="AF3" s="612"/>
      <c r="AG3" s="612"/>
      <c r="AH3" s="612"/>
      <c r="AI3" s="612"/>
      <c r="AJ3" s="612"/>
      <c r="AK3" s="612"/>
      <c r="AL3" s="612"/>
      <c r="AM3" s="612"/>
      <c r="AN3" s="612"/>
      <c r="AO3" s="612"/>
      <c r="AP3" s="612"/>
      <c r="AQ3" s="612"/>
      <c r="AR3" s="612"/>
      <c r="AS3" s="612"/>
      <c r="AT3" s="612"/>
      <c r="AU3" s="612"/>
      <c r="AV3" s="612"/>
      <c r="AW3" s="612"/>
      <c r="AX3" s="612"/>
      <c r="AY3" s="612"/>
      <c r="AZ3" s="612"/>
      <c r="BA3" s="612"/>
      <c r="BB3" s="612"/>
      <c r="BC3" s="612"/>
      <c r="BD3" s="612"/>
      <c r="BE3" s="612"/>
      <c r="BF3" s="612"/>
      <c r="BG3" s="612"/>
      <c r="BH3" s="612"/>
      <c r="BI3" s="612"/>
      <c r="BJ3" s="612"/>
      <c r="BK3" s="612"/>
      <c r="BL3" s="612"/>
      <c r="BM3" s="612"/>
      <c r="BN3" s="612"/>
      <c r="BO3" s="612"/>
      <c r="BP3" s="612"/>
      <c r="BQ3" s="612"/>
      <c r="BR3" s="612"/>
      <c r="BS3" s="612"/>
    </row>
    <row r="4" spans="1:71" s="539" customFormat="1" ht="6.65" customHeight="1" x14ac:dyDescent="0.25">
      <c r="A4" s="585"/>
      <c r="B4" s="533"/>
      <c r="C4" s="534"/>
      <c r="D4" s="533"/>
      <c r="E4" s="535"/>
      <c r="F4" s="536"/>
      <c r="G4" s="536"/>
      <c r="H4" s="537"/>
      <c r="I4" s="540"/>
      <c r="J4" s="541"/>
      <c r="K4" s="541"/>
      <c r="L4" s="541"/>
      <c r="M4" s="540"/>
      <c r="N4" s="538"/>
      <c r="O4" s="643"/>
      <c r="P4" s="643"/>
      <c r="Q4" s="643"/>
      <c r="R4" s="644"/>
      <c r="S4" s="644"/>
      <c r="T4" s="644"/>
      <c r="U4" s="644"/>
      <c r="V4" s="644"/>
      <c r="W4" s="644"/>
      <c r="X4" s="644"/>
      <c r="Y4" s="645"/>
      <c r="Z4" s="605"/>
      <c r="AA4" s="606"/>
      <c r="AB4" s="606"/>
      <c r="AC4" s="606"/>
      <c r="AD4" s="606"/>
      <c r="AE4" s="606"/>
      <c r="AF4" s="606"/>
      <c r="AG4" s="606"/>
      <c r="AH4" s="606"/>
      <c r="AI4" s="606"/>
      <c r="AJ4" s="606"/>
      <c r="AK4" s="606"/>
      <c r="AL4" s="606"/>
      <c r="AM4" s="606"/>
      <c r="AN4" s="606"/>
      <c r="AO4" s="606"/>
      <c r="AP4" s="606"/>
      <c r="AQ4" s="606"/>
      <c r="AR4" s="606"/>
      <c r="AS4" s="606"/>
      <c r="AT4" s="606"/>
      <c r="AU4" s="606"/>
      <c r="AV4" s="606"/>
      <c r="AW4" s="606"/>
      <c r="AX4" s="606"/>
      <c r="AY4" s="606"/>
      <c r="AZ4" s="606"/>
      <c r="BA4" s="606"/>
      <c r="BB4" s="606"/>
      <c r="BC4" s="606"/>
      <c r="BD4" s="606"/>
      <c r="BE4" s="606"/>
      <c r="BF4" s="606"/>
      <c r="BG4" s="606"/>
      <c r="BH4" s="606"/>
      <c r="BI4" s="606"/>
      <c r="BJ4" s="606"/>
      <c r="BK4" s="606"/>
      <c r="BL4" s="606"/>
      <c r="BM4" s="606"/>
      <c r="BN4" s="606"/>
      <c r="BO4" s="606"/>
      <c r="BP4" s="606"/>
      <c r="BQ4" s="606"/>
      <c r="BR4" s="606"/>
      <c r="BS4" s="606"/>
    </row>
    <row r="5" spans="1:71" s="469" customFormat="1" ht="9" customHeight="1" thickBot="1" x14ac:dyDescent="0.3">
      <c r="A5" s="587"/>
      <c r="B5" s="456"/>
      <c r="C5" s="486"/>
      <c r="D5" s="457"/>
      <c r="E5" s="458"/>
      <c r="F5" s="457"/>
      <c r="G5" s="459"/>
      <c r="H5" s="459"/>
      <c r="I5" s="543"/>
      <c r="J5" s="543"/>
      <c r="K5" s="543"/>
      <c r="L5" s="543"/>
      <c r="M5" s="543"/>
      <c r="N5" s="486"/>
      <c r="O5" s="648"/>
      <c r="P5" s="648"/>
      <c r="Q5" s="648"/>
      <c r="R5" s="649"/>
      <c r="S5" s="649"/>
      <c r="T5" s="649"/>
      <c r="U5" s="649"/>
      <c r="V5" s="649"/>
      <c r="W5" s="649"/>
      <c r="X5" s="649"/>
      <c r="Y5" s="648"/>
      <c r="Z5" s="615"/>
      <c r="AA5" s="616"/>
      <c r="AB5" s="610"/>
      <c r="AC5" s="610"/>
      <c r="AD5" s="610"/>
      <c r="AE5" s="610"/>
      <c r="AF5" s="610"/>
      <c r="AG5" s="613"/>
      <c r="AH5" s="613"/>
      <c r="AI5" s="610"/>
      <c r="AJ5" s="610"/>
      <c r="AK5" s="610"/>
      <c r="AL5" s="610"/>
      <c r="AM5" s="610"/>
      <c r="AN5" s="610"/>
      <c r="AO5" s="610"/>
      <c r="AP5" s="610"/>
      <c r="AQ5" s="610"/>
      <c r="AR5" s="610"/>
      <c r="AS5" s="610"/>
      <c r="AT5" s="610"/>
      <c r="AU5" s="610"/>
      <c r="AV5" s="610"/>
      <c r="AW5" s="610"/>
      <c r="AX5" s="610"/>
      <c r="AY5" s="610"/>
      <c r="AZ5" s="610"/>
      <c r="BA5" s="610"/>
      <c r="BB5" s="610"/>
      <c r="BC5" s="610"/>
      <c r="BD5" s="610"/>
      <c r="BE5" s="610"/>
      <c r="BF5" s="610"/>
      <c r="BG5" s="610"/>
      <c r="BH5" s="610"/>
      <c r="BI5" s="610"/>
      <c r="BJ5" s="610"/>
      <c r="BK5" s="610"/>
      <c r="BL5" s="610"/>
      <c r="BM5" s="610"/>
      <c r="BN5" s="610"/>
      <c r="BO5" s="610"/>
      <c r="BP5" s="610"/>
      <c r="BQ5" s="610"/>
      <c r="BR5" s="610"/>
      <c r="BS5" s="610"/>
    </row>
    <row r="6" spans="1:71" s="475" customFormat="1" ht="15.65" customHeight="1" thickTop="1" thickBot="1" x14ac:dyDescent="0.3">
      <c r="A6" s="588"/>
      <c r="B6" s="464" t="s">
        <v>129</v>
      </c>
      <c r="C6" s="584"/>
      <c r="D6" s="455" t="s">
        <v>75</v>
      </c>
      <c r="E6" s="465"/>
      <c r="F6" s="466"/>
      <c r="G6" s="467"/>
      <c r="H6" s="468"/>
      <c r="I6" s="544"/>
      <c r="J6" s="544"/>
      <c r="K6" s="544"/>
      <c r="L6" s="544"/>
      <c r="M6" s="544"/>
      <c r="N6" s="487"/>
      <c r="O6" s="650"/>
      <c r="P6" s="650"/>
      <c r="Q6" s="650"/>
      <c r="R6" s="651"/>
      <c r="S6" s="651"/>
      <c r="T6" s="651"/>
      <c r="U6" s="651"/>
      <c r="V6" s="651"/>
      <c r="W6" s="651"/>
      <c r="X6" s="651"/>
      <c r="Y6" s="652"/>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610"/>
      <c r="AX6" s="610"/>
      <c r="AY6" s="610"/>
      <c r="AZ6" s="610"/>
      <c r="BA6" s="610"/>
      <c r="BB6" s="610"/>
      <c r="BC6" s="610"/>
      <c r="BD6" s="610"/>
      <c r="BE6" s="610"/>
      <c r="BF6" s="610"/>
      <c r="BG6" s="610"/>
      <c r="BH6" s="610"/>
      <c r="BI6" s="610"/>
      <c r="BJ6" s="610"/>
      <c r="BK6" s="610"/>
      <c r="BL6" s="610"/>
      <c r="BM6" s="610"/>
      <c r="BN6" s="610"/>
      <c r="BO6" s="610"/>
      <c r="BP6" s="610"/>
      <c r="BQ6" s="610"/>
      <c r="BR6" s="610"/>
      <c r="BS6" s="610"/>
    </row>
    <row r="7" spans="1:71" s="470" customFormat="1" ht="9" customHeight="1" outlineLevel="1" thickTop="1" x14ac:dyDescent="0.25">
      <c r="A7" s="589"/>
      <c r="B7" s="460"/>
      <c r="C7" s="488"/>
      <c r="D7" s="461"/>
      <c r="E7" s="462"/>
      <c r="F7" s="461"/>
      <c r="G7" s="463"/>
      <c r="H7" s="463"/>
      <c r="I7" s="545"/>
      <c r="J7" s="545"/>
      <c r="K7" s="545"/>
      <c r="L7" s="545"/>
      <c r="M7" s="545"/>
      <c r="N7" s="488"/>
      <c r="O7" s="653"/>
      <c r="P7" s="653"/>
      <c r="Q7" s="653"/>
      <c r="R7" s="654"/>
      <c r="S7" s="654"/>
      <c r="T7" s="654"/>
      <c r="U7" s="654"/>
      <c r="V7" s="654"/>
      <c r="W7" s="654"/>
      <c r="X7" s="654"/>
      <c r="Y7" s="653"/>
      <c r="Z7" s="615"/>
      <c r="AA7" s="616"/>
      <c r="AB7" s="610"/>
      <c r="AC7" s="610"/>
      <c r="AD7" s="610"/>
      <c r="AE7" s="610"/>
      <c r="AF7" s="610"/>
      <c r="AG7" s="613"/>
      <c r="AH7" s="613"/>
      <c r="AI7" s="610"/>
      <c r="AJ7" s="610"/>
      <c r="AK7" s="610"/>
      <c r="AL7" s="610"/>
      <c r="AM7" s="610"/>
      <c r="AN7" s="610"/>
      <c r="AO7" s="610"/>
      <c r="AP7" s="610"/>
      <c r="AQ7" s="610"/>
      <c r="AR7" s="610"/>
      <c r="AS7" s="610"/>
      <c r="AT7" s="610"/>
      <c r="AU7" s="610"/>
      <c r="AV7" s="610"/>
      <c r="AW7" s="610"/>
      <c r="AX7" s="610"/>
      <c r="AY7" s="610"/>
      <c r="AZ7" s="610"/>
      <c r="BA7" s="610"/>
      <c r="BB7" s="610"/>
      <c r="BC7" s="610"/>
      <c r="BD7" s="610"/>
      <c r="BE7" s="610"/>
      <c r="BF7" s="610"/>
      <c r="BG7" s="610"/>
      <c r="BH7" s="610"/>
      <c r="BI7" s="610"/>
      <c r="BJ7" s="610"/>
      <c r="BK7" s="610"/>
      <c r="BL7" s="610"/>
      <c r="BM7" s="610"/>
      <c r="BN7" s="610"/>
      <c r="BO7" s="610"/>
      <c r="BP7" s="610"/>
      <c r="BQ7" s="610"/>
      <c r="BR7" s="610"/>
      <c r="BS7" s="610"/>
    </row>
    <row r="8" spans="1:71" s="639" customFormat="1" ht="15.65" customHeight="1" outlineLevel="1" x14ac:dyDescent="0.25">
      <c r="B8" s="396" t="s">
        <v>859</v>
      </c>
      <c r="C8" s="640"/>
      <c r="D8" s="396" t="s">
        <v>1754</v>
      </c>
      <c r="E8" s="403">
        <v>1</v>
      </c>
      <c r="F8" s="396" t="s">
        <v>73</v>
      </c>
      <c r="G8" s="641"/>
      <c r="H8" s="397"/>
      <c r="I8" s="642"/>
      <c r="J8" s="546"/>
      <c r="K8" s="642"/>
      <c r="L8" s="546">
        <f>SUM(L9:L15)</f>
        <v>19.664999999999999</v>
      </c>
      <c r="M8" s="546">
        <f>SUM(M9:M15)</f>
        <v>19.664999999999999</v>
      </c>
      <c r="N8" s="640"/>
      <c r="O8" s="655">
        <f>SUM(O9:O15)</f>
        <v>19.664999999999999</v>
      </c>
      <c r="P8" s="656" t="str">
        <f>B8</f>
        <v>V1-1-A1</v>
      </c>
      <c r="Q8" s="656"/>
      <c r="R8" s="657"/>
      <c r="S8" s="657"/>
      <c r="T8" s="657"/>
      <c r="U8" s="657"/>
      <c r="V8" s="657"/>
      <c r="W8" s="657"/>
      <c r="X8" s="657">
        <f>SUM(X9:X15)</f>
        <v>23.08671</v>
      </c>
      <c r="Y8" s="658"/>
      <c r="Z8" s="612"/>
      <c r="AA8" s="612"/>
      <c r="AB8" s="612"/>
      <c r="AC8" s="612"/>
      <c r="AD8" s="612"/>
      <c r="AE8" s="612"/>
      <c r="AF8" s="612"/>
      <c r="AG8" s="612"/>
      <c r="AH8" s="612"/>
      <c r="AI8" s="612"/>
      <c r="AJ8" s="612"/>
      <c r="AK8" s="612"/>
      <c r="AL8" s="612"/>
      <c r="AM8" s="612"/>
      <c r="AN8" s="612"/>
      <c r="AO8" s="612"/>
      <c r="AP8" s="612"/>
      <c r="AQ8" s="612"/>
      <c r="AR8" s="612"/>
      <c r="AS8" s="612"/>
      <c r="AT8" s="612"/>
      <c r="AU8" s="612"/>
      <c r="AV8" s="612"/>
      <c r="AW8" s="612"/>
      <c r="AX8" s="612"/>
      <c r="AY8" s="612"/>
      <c r="AZ8" s="612"/>
      <c r="BA8" s="612"/>
      <c r="BB8" s="612"/>
      <c r="BC8" s="612"/>
      <c r="BD8" s="612"/>
      <c r="BE8" s="612"/>
      <c r="BF8" s="612"/>
      <c r="BG8" s="612"/>
      <c r="BH8" s="612"/>
      <c r="BI8" s="612"/>
      <c r="BJ8" s="612"/>
      <c r="BK8" s="612"/>
      <c r="BL8" s="612"/>
      <c r="BM8" s="612"/>
      <c r="BN8" s="612"/>
      <c r="BO8" s="612"/>
      <c r="BP8" s="612"/>
      <c r="BQ8" s="612"/>
      <c r="BR8" s="612"/>
      <c r="BS8" s="612"/>
    </row>
    <row r="9" spans="1:71" ht="15.65" customHeight="1" outlineLevel="2" x14ac:dyDescent="0.25">
      <c r="B9" s="404"/>
      <c r="D9" s="413" t="s">
        <v>130</v>
      </c>
      <c r="E9" s="405"/>
      <c r="G9" s="406"/>
      <c r="H9" s="406"/>
      <c r="N9" s="494"/>
      <c r="O9" s="659"/>
      <c r="P9" s="659"/>
      <c r="Q9" s="659"/>
    </row>
    <row r="10" spans="1:71" s="401" customFormat="1" ht="15.65" customHeight="1" outlineLevel="2" x14ac:dyDescent="0.25">
      <c r="A10" s="590"/>
      <c r="B10" s="402"/>
      <c r="C10" s="489"/>
      <c r="D10" s="402" t="s">
        <v>1074</v>
      </c>
      <c r="E10" s="405"/>
      <c r="F10" s="402"/>
      <c r="G10" s="406"/>
      <c r="H10" s="406"/>
      <c r="I10" s="547"/>
      <c r="J10" s="547"/>
      <c r="K10" s="547"/>
      <c r="L10" s="547"/>
      <c r="M10" s="547"/>
      <c r="N10" s="495"/>
      <c r="O10" s="659"/>
      <c r="P10" s="659"/>
      <c r="Q10" s="662"/>
      <c r="R10" s="660"/>
      <c r="S10" s="660"/>
      <c r="T10" s="660"/>
      <c r="U10" s="660"/>
      <c r="V10" s="660"/>
      <c r="W10" s="660"/>
      <c r="X10" s="660"/>
      <c r="Y10" s="661"/>
      <c r="Z10" s="617"/>
      <c r="AA10" s="617"/>
      <c r="AB10" s="617"/>
      <c r="AC10" s="617"/>
      <c r="AD10" s="617"/>
      <c r="AE10" s="617"/>
      <c r="AF10" s="617"/>
      <c r="AG10" s="617"/>
      <c r="AH10" s="617"/>
      <c r="AI10" s="617"/>
      <c r="AJ10" s="617"/>
      <c r="AK10" s="617"/>
      <c r="AL10" s="617"/>
      <c r="AM10" s="617"/>
      <c r="AN10" s="617"/>
      <c r="AO10" s="617"/>
      <c r="AP10" s="617"/>
      <c r="AQ10" s="617"/>
      <c r="AR10" s="617"/>
      <c r="AS10" s="617"/>
      <c r="AT10" s="617"/>
      <c r="AU10" s="617"/>
      <c r="AV10" s="617"/>
      <c r="AW10" s="617"/>
      <c r="AX10" s="617"/>
      <c r="AY10" s="617"/>
      <c r="AZ10" s="617"/>
      <c r="BA10" s="617"/>
      <c r="BB10" s="617"/>
      <c r="BC10" s="617"/>
      <c r="BD10" s="617"/>
      <c r="BE10" s="617"/>
      <c r="BF10" s="617"/>
      <c r="BG10" s="617"/>
      <c r="BH10" s="617"/>
      <c r="BI10" s="617"/>
      <c r="BJ10" s="617"/>
      <c r="BK10" s="617"/>
      <c r="BL10" s="617"/>
      <c r="BM10" s="617"/>
      <c r="BN10" s="617"/>
      <c r="BO10" s="617"/>
      <c r="BP10" s="617"/>
      <c r="BQ10" s="617"/>
      <c r="BR10" s="617"/>
      <c r="BS10" s="617"/>
    </row>
    <row r="11" spans="1:71" s="401" customFormat="1" ht="15.65" customHeight="1" outlineLevel="2" x14ac:dyDescent="0.25">
      <c r="A11" s="590"/>
      <c r="B11" s="402"/>
      <c r="C11" s="489"/>
      <c r="D11" s="402" t="s">
        <v>1075</v>
      </c>
      <c r="E11" s="405"/>
      <c r="F11" s="402"/>
      <c r="G11" s="406"/>
      <c r="H11" s="406"/>
      <c r="I11" s="547"/>
      <c r="J11" s="547"/>
      <c r="K11" s="547"/>
      <c r="L11" s="547"/>
      <c r="M11" s="547"/>
      <c r="N11" s="495"/>
      <c r="O11" s="659"/>
      <c r="P11" s="659"/>
      <c r="Q11" s="662"/>
      <c r="R11" s="660"/>
      <c r="S11" s="660"/>
      <c r="T11" s="662"/>
      <c r="U11" s="660"/>
      <c r="V11" s="660"/>
      <c r="W11" s="660"/>
      <c r="X11" s="660"/>
      <c r="Y11" s="661"/>
      <c r="Z11" s="617"/>
      <c r="AA11" s="617"/>
      <c r="AB11" s="617"/>
      <c r="AC11" s="617"/>
      <c r="AD11" s="617"/>
      <c r="AE11" s="617"/>
      <c r="AF11" s="617"/>
      <c r="AG11" s="617"/>
      <c r="AH11" s="617"/>
      <c r="AI11" s="617"/>
      <c r="AJ11" s="617"/>
      <c r="AK11" s="617"/>
      <c r="AL11" s="617"/>
      <c r="AM11" s="617"/>
      <c r="AN11" s="617"/>
      <c r="AO11" s="617"/>
      <c r="AP11" s="617"/>
      <c r="AQ11" s="617"/>
      <c r="AR11" s="617"/>
      <c r="AS11" s="617"/>
      <c r="AT11" s="617"/>
      <c r="AU11" s="617"/>
      <c r="AV11" s="617"/>
      <c r="AW11" s="617"/>
      <c r="AX11" s="617"/>
      <c r="AY11" s="617"/>
      <c r="AZ11" s="617"/>
      <c r="BA11" s="617"/>
      <c r="BB11" s="617"/>
      <c r="BC11" s="617"/>
      <c r="BD11" s="617"/>
      <c r="BE11" s="617"/>
      <c r="BF11" s="617"/>
      <c r="BG11" s="617"/>
      <c r="BH11" s="617"/>
      <c r="BI11" s="617"/>
      <c r="BJ11" s="617"/>
      <c r="BK11" s="617"/>
      <c r="BL11" s="617"/>
      <c r="BM11" s="617"/>
      <c r="BN11" s="617"/>
      <c r="BO11" s="617"/>
      <c r="BP11" s="617"/>
      <c r="BQ11" s="617"/>
      <c r="BR11" s="617"/>
      <c r="BS11" s="617"/>
    </row>
    <row r="12" spans="1:71" s="401" customFormat="1" ht="15.65" customHeight="1" outlineLevel="2" x14ac:dyDescent="0.25">
      <c r="A12" s="590"/>
      <c r="B12" s="402"/>
      <c r="C12" s="489"/>
      <c r="D12" s="402" t="s">
        <v>1076</v>
      </c>
      <c r="E12" s="405"/>
      <c r="F12" s="402"/>
      <c r="G12" s="406"/>
      <c r="H12" s="406"/>
      <c r="I12" s="547"/>
      <c r="J12" s="547"/>
      <c r="K12" s="547"/>
      <c r="L12" s="547"/>
      <c r="M12" s="547"/>
      <c r="N12" s="495"/>
      <c r="O12" s="659"/>
      <c r="P12" s="659"/>
      <c r="Q12" s="662"/>
      <c r="R12" s="682"/>
      <c r="S12" s="844"/>
      <c r="T12" s="845"/>
      <c r="U12" s="660"/>
      <c r="V12" s="660"/>
      <c r="W12" s="660"/>
      <c r="X12" s="660"/>
      <c r="Y12" s="661"/>
      <c r="Z12" s="617"/>
      <c r="AA12" s="617"/>
      <c r="AB12" s="617"/>
      <c r="AC12" s="617"/>
      <c r="AD12" s="617"/>
      <c r="AE12" s="617"/>
      <c r="AF12" s="617"/>
      <c r="AG12" s="617"/>
      <c r="AH12" s="617"/>
      <c r="AI12" s="617"/>
      <c r="AJ12" s="617"/>
      <c r="AK12" s="617"/>
      <c r="AL12" s="617"/>
      <c r="AM12" s="617"/>
      <c r="AN12" s="617"/>
      <c r="AO12" s="617"/>
      <c r="AP12" s="617"/>
      <c r="AQ12" s="617"/>
      <c r="AR12" s="617"/>
      <c r="AS12" s="617"/>
      <c r="AT12" s="617"/>
      <c r="AU12" s="617"/>
      <c r="AV12" s="617"/>
      <c r="AW12" s="617"/>
      <c r="AX12" s="617"/>
      <c r="AY12" s="617"/>
      <c r="AZ12" s="617"/>
      <c r="BA12" s="617"/>
      <c r="BB12" s="617"/>
      <c r="BC12" s="617"/>
      <c r="BD12" s="617"/>
      <c r="BE12" s="617"/>
      <c r="BF12" s="617"/>
      <c r="BG12" s="617"/>
      <c r="BH12" s="617"/>
      <c r="BI12" s="617"/>
      <c r="BJ12" s="617"/>
      <c r="BK12" s="617"/>
      <c r="BL12" s="617"/>
      <c r="BM12" s="617"/>
      <c r="BN12" s="617"/>
      <c r="BO12" s="617"/>
      <c r="BP12" s="617"/>
      <c r="BQ12" s="617"/>
      <c r="BR12" s="617"/>
      <c r="BS12" s="617"/>
    </row>
    <row r="13" spans="1:71" s="401" customFormat="1" ht="15.65" customHeight="1" outlineLevel="2" x14ac:dyDescent="0.25">
      <c r="A13" s="590"/>
      <c r="B13" s="402"/>
      <c r="C13" s="489"/>
      <c r="D13" s="402" t="s">
        <v>1077</v>
      </c>
      <c r="E13" s="405"/>
      <c r="F13" s="402"/>
      <c r="G13" s="406"/>
      <c r="H13" s="406"/>
      <c r="I13" s="547"/>
      <c r="J13" s="547"/>
      <c r="K13" s="547"/>
      <c r="L13" s="547"/>
      <c r="M13" s="547"/>
      <c r="N13" s="495"/>
      <c r="O13" s="659"/>
      <c r="P13" s="659"/>
      <c r="Q13" s="662"/>
      <c r="R13" s="660"/>
      <c r="S13" s="660"/>
      <c r="T13" s="682"/>
      <c r="U13" s="660"/>
      <c r="V13" s="660"/>
      <c r="W13" s="660"/>
      <c r="X13" s="660"/>
      <c r="Y13" s="661"/>
      <c r="Z13" s="617"/>
      <c r="AA13" s="617"/>
      <c r="AB13" s="617"/>
      <c r="AC13" s="617"/>
      <c r="AD13" s="617"/>
      <c r="AE13" s="617"/>
      <c r="AF13" s="617"/>
      <c r="AG13" s="617"/>
      <c r="AH13" s="617"/>
      <c r="AI13" s="617"/>
      <c r="AJ13" s="617"/>
      <c r="AK13" s="617"/>
      <c r="AL13" s="617"/>
      <c r="AM13" s="617"/>
      <c r="AN13" s="617"/>
      <c r="AO13" s="617"/>
      <c r="AP13" s="617"/>
      <c r="AQ13" s="617"/>
      <c r="AR13" s="617"/>
      <c r="AS13" s="617"/>
      <c r="AT13" s="617"/>
      <c r="AU13" s="617"/>
      <c r="AV13" s="617"/>
      <c r="AW13" s="617"/>
      <c r="AX13" s="617"/>
      <c r="AY13" s="617"/>
      <c r="AZ13" s="617"/>
      <c r="BA13" s="617"/>
      <c r="BB13" s="617"/>
      <c r="BC13" s="617"/>
      <c r="BD13" s="617"/>
      <c r="BE13" s="617"/>
      <c r="BF13" s="617"/>
      <c r="BG13" s="617"/>
      <c r="BH13" s="617"/>
      <c r="BI13" s="617"/>
      <c r="BJ13" s="617"/>
      <c r="BK13" s="617"/>
      <c r="BL13" s="617"/>
      <c r="BM13" s="617"/>
      <c r="BN13" s="617"/>
      <c r="BO13" s="617"/>
      <c r="BP13" s="617"/>
      <c r="BQ13" s="617"/>
      <c r="BR13" s="617"/>
      <c r="BS13" s="617"/>
    </row>
    <row r="14" spans="1:71" s="401" customFormat="1" ht="15.65" customHeight="1" outlineLevel="2" x14ac:dyDescent="0.25">
      <c r="A14" s="590"/>
      <c r="B14" s="402" t="str">
        <f>B8</f>
        <v>V1-1-A1</v>
      </c>
      <c r="C14" s="490"/>
      <c r="D14" s="402" t="str">
        <f>D8</f>
        <v xml:space="preserve">Spouwmuurisolatie vlokken (minerale wol) 60 mm van 0 m² tot 45 m² </v>
      </c>
      <c r="E14" s="405">
        <v>1</v>
      </c>
      <c r="F14" s="402" t="s">
        <v>73</v>
      </c>
      <c r="G14" s="406"/>
      <c r="H14" s="406"/>
      <c r="I14" s="547"/>
      <c r="J14" s="547"/>
      <c r="K14" s="547">
        <v>19.664999999999999</v>
      </c>
      <c r="L14" s="547">
        <f>E14*K14</f>
        <v>19.664999999999999</v>
      </c>
      <c r="M14" s="547">
        <f>J14+H14*Tabellen!$K$2+L14</f>
        <v>19.664999999999999</v>
      </c>
      <c r="N14" s="495"/>
      <c r="O14" s="849">
        <f>S14+T14</f>
        <v>19.664999999999999</v>
      </c>
      <c r="P14" s="659"/>
      <c r="Q14" s="662" t="s">
        <v>951</v>
      </c>
      <c r="R14" s="682">
        <f>_xlfn.XLOOKUP(Q14,Tabellen!$B$9:$B$21,Tabellen!$C$9:$C$21,"controleren")</f>
        <v>0.3</v>
      </c>
      <c r="S14" s="849">
        <f>IF('Isolatieaanpak '!$G$9="Doe-het-zelver",(M14*R14)*Tabellen!$K$5,M14*R14)</f>
        <v>5.8994999999999997</v>
      </c>
      <c r="T14" s="849">
        <f>(100%-R14)*M14</f>
        <v>13.765499999999999</v>
      </c>
      <c r="U14" s="660">
        <f>S14*Tabellen!$G$2</f>
        <v>0.53095499999999995</v>
      </c>
      <c r="V14" s="660">
        <f>T14*Tabellen!$H$2</f>
        <v>2.890755</v>
      </c>
      <c r="W14" s="660">
        <f>U14+V14</f>
        <v>3.42171</v>
      </c>
      <c r="X14" s="660">
        <f>O14+W14</f>
        <v>23.08671</v>
      </c>
      <c r="Y14" s="661"/>
      <c r="Z14" s="617"/>
      <c r="AA14" s="617"/>
      <c r="AB14" s="617"/>
      <c r="AC14" s="617"/>
      <c r="AD14" s="617"/>
      <c r="AE14" s="617"/>
      <c r="AF14" s="617"/>
      <c r="AG14" s="617"/>
      <c r="AH14" s="617"/>
      <c r="AI14" s="617"/>
      <c r="AJ14" s="617"/>
      <c r="AK14" s="617"/>
      <c r="AL14" s="617"/>
      <c r="AM14" s="617"/>
      <c r="AN14" s="617"/>
      <c r="AO14" s="617"/>
      <c r="AP14" s="617"/>
      <c r="AQ14" s="617"/>
      <c r="AR14" s="617"/>
      <c r="AS14" s="617"/>
      <c r="AT14" s="617"/>
      <c r="AU14" s="617"/>
      <c r="AV14" s="617"/>
      <c r="AW14" s="617"/>
      <c r="AX14" s="617"/>
      <c r="AY14" s="617"/>
      <c r="AZ14" s="617"/>
      <c r="BA14" s="617"/>
      <c r="BB14" s="617"/>
      <c r="BC14" s="617"/>
      <c r="BD14" s="617"/>
      <c r="BE14" s="617"/>
      <c r="BF14" s="617"/>
      <c r="BG14" s="617"/>
      <c r="BH14" s="617"/>
      <c r="BI14" s="617"/>
      <c r="BJ14" s="617"/>
      <c r="BK14" s="617"/>
      <c r="BL14" s="617"/>
      <c r="BM14" s="617"/>
      <c r="BN14" s="617"/>
      <c r="BO14" s="617"/>
      <c r="BP14" s="617"/>
      <c r="BQ14" s="617"/>
      <c r="BR14" s="617"/>
      <c r="BS14" s="617"/>
    </row>
    <row r="15" spans="1:71" ht="15.65" customHeight="1" outlineLevel="2" x14ac:dyDescent="0.25">
      <c r="B15" s="404"/>
      <c r="E15" s="405"/>
      <c r="G15" s="406"/>
      <c r="H15" s="406"/>
      <c r="N15" s="495"/>
      <c r="O15" s="659"/>
      <c r="P15" s="659"/>
      <c r="Q15" s="659"/>
    </row>
    <row r="16" spans="1:71" ht="9" customHeight="1" outlineLevel="1" x14ac:dyDescent="0.25">
      <c r="B16" s="408"/>
      <c r="D16" s="409"/>
      <c r="E16" s="411"/>
      <c r="F16" s="409"/>
      <c r="G16" s="410"/>
      <c r="H16" s="410"/>
      <c r="I16" s="548"/>
      <c r="J16" s="548"/>
      <c r="K16" s="548"/>
      <c r="L16" s="548"/>
      <c r="M16" s="548"/>
      <c r="N16" s="485"/>
      <c r="O16" s="663"/>
      <c r="P16" s="663"/>
      <c r="Q16" s="663"/>
      <c r="R16" s="664"/>
      <c r="S16" s="664"/>
      <c r="T16" s="664"/>
      <c r="U16" s="664"/>
      <c r="V16" s="664"/>
      <c r="W16" s="664"/>
      <c r="X16" s="664"/>
      <c r="Y16" s="663"/>
      <c r="Z16" s="615"/>
      <c r="AA16" s="616"/>
      <c r="AG16" s="613"/>
      <c r="AH16" s="613"/>
    </row>
    <row r="17" spans="1:71" s="568" customFormat="1" ht="15.65" customHeight="1" outlineLevel="1" x14ac:dyDescent="0.25">
      <c r="B17" s="395" t="s">
        <v>860</v>
      </c>
      <c r="C17" s="593"/>
      <c r="D17" s="396" t="s">
        <v>1755</v>
      </c>
      <c r="E17" s="403">
        <v>1</v>
      </c>
      <c r="F17" s="396" t="s">
        <v>73</v>
      </c>
      <c r="G17" s="397"/>
      <c r="H17" s="397"/>
      <c r="I17" s="546"/>
      <c r="J17" s="546"/>
      <c r="K17" s="546"/>
      <c r="L17" s="546">
        <f>SUM(L18:L24)</f>
        <v>18</v>
      </c>
      <c r="M17" s="546">
        <f>SUM(M18:M24)</f>
        <v>18</v>
      </c>
      <c r="N17" s="593"/>
      <c r="O17" s="655">
        <f>SUM(O18:O24)</f>
        <v>18</v>
      </c>
      <c r="P17" s="656" t="str">
        <f>B17</f>
        <v>V1-1-A2</v>
      </c>
      <c r="Q17" s="656"/>
      <c r="R17" s="657"/>
      <c r="S17" s="657"/>
      <c r="T17" s="657"/>
      <c r="U17" s="657"/>
      <c r="V17" s="657"/>
      <c r="W17" s="657"/>
      <c r="X17" s="657">
        <f>SUM(X18:X24)</f>
        <v>21.131999999999998</v>
      </c>
      <c r="Y17" s="658"/>
      <c r="Z17" s="610"/>
      <c r="AA17" s="610"/>
      <c r="AB17" s="610"/>
      <c r="AC17" s="610"/>
      <c r="AD17" s="610"/>
      <c r="AE17" s="610"/>
      <c r="AF17" s="610"/>
      <c r="AG17" s="610"/>
      <c r="AH17" s="610"/>
      <c r="AI17" s="610"/>
      <c r="AJ17" s="610"/>
      <c r="AK17" s="610"/>
      <c r="AL17" s="610"/>
      <c r="AM17" s="610"/>
      <c r="AN17" s="610"/>
      <c r="AO17" s="610"/>
      <c r="AP17" s="610"/>
      <c r="AQ17" s="610"/>
      <c r="AR17" s="610"/>
      <c r="AS17" s="610"/>
      <c r="AT17" s="610"/>
      <c r="AU17" s="610"/>
      <c r="AV17" s="610"/>
      <c r="AW17" s="610"/>
      <c r="AX17" s="610"/>
      <c r="AY17" s="610"/>
      <c r="AZ17" s="610"/>
      <c r="BA17" s="610"/>
      <c r="BB17" s="610"/>
      <c r="BC17" s="610"/>
      <c r="BD17" s="610"/>
      <c r="BE17" s="610"/>
      <c r="BF17" s="610"/>
      <c r="BG17" s="610"/>
      <c r="BH17" s="610"/>
      <c r="BI17" s="610"/>
      <c r="BJ17" s="610"/>
      <c r="BK17" s="610"/>
      <c r="BL17" s="610"/>
      <c r="BM17" s="610"/>
      <c r="BN17" s="610"/>
      <c r="BO17" s="610"/>
      <c r="BP17" s="610"/>
      <c r="BQ17" s="610"/>
      <c r="BR17" s="610"/>
      <c r="BS17" s="610"/>
    </row>
    <row r="18" spans="1:71" ht="15.65" customHeight="1" outlineLevel="2" x14ac:dyDescent="0.25">
      <c r="B18" s="404"/>
      <c r="D18" s="413" t="s">
        <v>130</v>
      </c>
      <c r="E18" s="405"/>
      <c r="G18" s="406"/>
      <c r="H18" s="406"/>
      <c r="N18" s="494"/>
      <c r="O18" s="659"/>
      <c r="P18" s="659"/>
      <c r="Q18" s="659"/>
    </row>
    <row r="19" spans="1:71" s="401" customFormat="1" ht="15.65" customHeight="1" outlineLevel="2" x14ac:dyDescent="0.25">
      <c r="A19" s="590"/>
      <c r="B19" s="402"/>
      <c r="C19" s="489"/>
      <c r="D19" s="402" t="s">
        <v>1074</v>
      </c>
      <c r="E19" s="405"/>
      <c r="F19" s="402"/>
      <c r="G19" s="406"/>
      <c r="H19" s="406"/>
      <c r="I19" s="547"/>
      <c r="J19" s="547"/>
      <c r="K19" s="547"/>
      <c r="L19" s="547"/>
      <c r="M19" s="547"/>
      <c r="N19" s="495"/>
      <c r="O19" s="659"/>
      <c r="P19" s="659"/>
      <c r="Q19" s="662"/>
      <c r="R19" s="660"/>
      <c r="S19" s="660"/>
      <c r="T19" s="660"/>
      <c r="U19" s="660"/>
      <c r="V19" s="660"/>
      <c r="W19" s="660"/>
      <c r="X19" s="660"/>
      <c r="Y19" s="661"/>
      <c r="Z19" s="617"/>
      <c r="AA19" s="617"/>
      <c r="AB19" s="617"/>
      <c r="AC19" s="617"/>
      <c r="AD19" s="617"/>
      <c r="AE19" s="617"/>
      <c r="AF19" s="617"/>
      <c r="AG19" s="617"/>
      <c r="AH19" s="617"/>
      <c r="AI19" s="617"/>
      <c r="AJ19" s="617"/>
      <c r="AK19" s="617"/>
      <c r="AL19" s="617"/>
      <c r="AM19" s="617"/>
      <c r="AN19" s="617"/>
      <c r="AO19" s="617"/>
      <c r="AP19" s="617"/>
      <c r="AQ19" s="617"/>
      <c r="AR19" s="617"/>
      <c r="AS19" s="617"/>
      <c r="AT19" s="617"/>
      <c r="AU19" s="617"/>
      <c r="AV19" s="617"/>
      <c r="AW19" s="617"/>
      <c r="AX19" s="617"/>
      <c r="AY19" s="617"/>
      <c r="AZ19" s="617"/>
      <c r="BA19" s="617"/>
      <c r="BB19" s="617"/>
      <c r="BC19" s="617"/>
      <c r="BD19" s="617"/>
      <c r="BE19" s="617"/>
      <c r="BF19" s="617"/>
      <c r="BG19" s="617"/>
      <c r="BH19" s="617"/>
      <c r="BI19" s="617"/>
      <c r="BJ19" s="617"/>
      <c r="BK19" s="617"/>
      <c r="BL19" s="617"/>
      <c r="BM19" s="617"/>
      <c r="BN19" s="617"/>
      <c r="BO19" s="617"/>
      <c r="BP19" s="617"/>
      <c r="BQ19" s="617"/>
      <c r="BR19" s="617"/>
      <c r="BS19" s="617"/>
    </row>
    <row r="20" spans="1:71" s="401" customFormat="1" ht="15.65" customHeight="1" outlineLevel="2" x14ac:dyDescent="0.25">
      <c r="A20" s="590"/>
      <c r="B20" s="402"/>
      <c r="C20" s="489"/>
      <c r="D20" s="402" t="s">
        <v>1075</v>
      </c>
      <c r="E20" s="405"/>
      <c r="F20" s="402"/>
      <c r="G20" s="406"/>
      <c r="H20" s="406"/>
      <c r="I20" s="547"/>
      <c r="J20" s="547"/>
      <c r="K20" s="547"/>
      <c r="L20" s="547"/>
      <c r="M20" s="547"/>
      <c r="N20" s="495"/>
      <c r="O20" s="659"/>
      <c r="P20" s="659"/>
      <c r="Q20" s="662"/>
      <c r="R20" s="660"/>
      <c r="S20" s="660"/>
      <c r="T20" s="660"/>
      <c r="U20" s="660"/>
      <c r="V20" s="660"/>
      <c r="W20" s="660"/>
      <c r="X20" s="660"/>
      <c r="Y20" s="661"/>
      <c r="Z20" s="617"/>
      <c r="AA20" s="617"/>
      <c r="AB20" s="617"/>
      <c r="AC20" s="617"/>
      <c r="AD20" s="617"/>
      <c r="AE20" s="617"/>
      <c r="AF20" s="617"/>
      <c r="AG20" s="617"/>
      <c r="AH20" s="617"/>
      <c r="AI20" s="617"/>
      <c r="AJ20" s="617"/>
      <c r="AK20" s="617"/>
      <c r="AL20" s="617"/>
      <c r="AM20" s="617"/>
      <c r="AN20" s="617"/>
      <c r="AO20" s="617"/>
      <c r="AP20" s="617"/>
      <c r="AQ20" s="617"/>
      <c r="AR20" s="617"/>
      <c r="AS20" s="617"/>
      <c r="AT20" s="617"/>
      <c r="AU20" s="617"/>
      <c r="AV20" s="617"/>
      <c r="AW20" s="617"/>
      <c r="AX20" s="617"/>
      <c r="AY20" s="617"/>
      <c r="AZ20" s="617"/>
      <c r="BA20" s="617"/>
      <c r="BB20" s="617"/>
      <c r="BC20" s="617"/>
      <c r="BD20" s="617"/>
      <c r="BE20" s="617"/>
      <c r="BF20" s="617"/>
      <c r="BG20" s="617"/>
      <c r="BH20" s="617"/>
      <c r="BI20" s="617"/>
      <c r="BJ20" s="617"/>
      <c r="BK20" s="617"/>
      <c r="BL20" s="617"/>
      <c r="BM20" s="617"/>
      <c r="BN20" s="617"/>
      <c r="BO20" s="617"/>
      <c r="BP20" s="617"/>
      <c r="BQ20" s="617"/>
      <c r="BR20" s="617"/>
      <c r="BS20" s="617"/>
    </row>
    <row r="21" spans="1:71" s="401" customFormat="1" ht="15.65" customHeight="1" outlineLevel="2" x14ac:dyDescent="0.25">
      <c r="A21" s="590"/>
      <c r="B21" s="402"/>
      <c r="C21" s="489"/>
      <c r="D21" s="402" t="s">
        <v>1076</v>
      </c>
      <c r="E21" s="405"/>
      <c r="F21" s="402"/>
      <c r="G21" s="406"/>
      <c r="H21" s="406"/>
      <c r="I21" s="547"/>
      <c r="J21" s="547"/>
      <c r="K21" s="547"/>
      <c r="L21" s="547"/>
      <c r="M21" s="547"/>
      <c r="N21" s="495"/>
      <c r="O21" s="659"/>
      <c r="P21" s="659"/>
      <c r="Q21" s="662"/>
      <c r="R21" s="660"/>
      <c r="S21" s="660"/>
      <c r="T21" s="660"/>
      <c r="U21" s="660"/>
      <c r="V21" s="660"/>
      <c r="W21" s="660"/>
      <c r="X21" s="660"/>
      <c r="Y21" s="661"/>
      <c r="Z21" s="617"/>
      <c r="AA21" s="617"/>
      <c r="AB21" s="617"/>
      <c r="AC21" s="617"/>
      <c r="AD21" s="617"/>
      <c r="AE21" s="617"/>
      <c r="AF21" s="617"/>
      <c r="AG21" s="617"/>
      <c r="AH21" s="617"/>
      <c r="AI21" s="617"/>
      <c r="AJ21" s="617"/>
      <c r="AK21" s="617"/>
      <c r="AL21" s="617"/>
      <c r="AM21" s="617"/>
      <c r="AN21" s="617"/>
      <c r="AO21" s="617"/>
      <c r="AP21" s="617"/>
      <c r="AQ21" s="617"/>
      <c r="AR21" s="617"/>
      <c r="AS21" s="617"/>
      <c r="AT21" s="617"/>
      <c r="AU21" s="617"/>
      <c r="AV21" s="617"/>
      <c r="AW21" s="617"/>
      <c r="AX21" s="617"/>
      <c r="AY21" s="617"/>
      <c r="AZ21" s="617"/>
      <c r="BA21" s="617"/>
      <c r="BB21" s="617"/>
      <c r="BC21" s="617"/>
      <c r="BD21" s="617"/>
      <c r="BE21" s="617"/>
      <c r="BF21" s="617"/>
      <c r="BG21" s="617"/>
      <c r="BH21" s="617"/>
      <c r="BI21" s="617"/>
      <c r="BJ21" s="617"/>
      <c r="BK21" s="617"/>
      <c r="BL21" s="617"/>
      <c r="BM21" s="617"/>
      <c r="BN21" s="617"/>
      <c r="BO21" s="617"/>
      <c r="BP21" s="617"/>
      <c r="BQ21" s="617"/>
      <c r="BR21" s="617"/>
      <c r="BS21" s="617"/>
    </row>
    <row r="22" spans="1:71" s="401" customFormat="1" ht="15.65" customHeight="1" outlineLevel="2" x14ac:dyDescent="0.25">
      <c r="A22" s="590"/>
      <c r="B22" s="402"/>
      <c r="C22" s="489"/>
      <c r="D22" s="402" t="s">
        <v>1077</v>
      </c>
      <c r="E22" s="405"/>
      <c r="F22" s="402"/>
      <c r="G22" s="406"/>
      <c r="H22" s="406"/>
      <c r="I22" s="547"/>
      <c r="J22" s="547"/>
      <c r="K22" s="547"/>
      <c r="L22" s="547"/>
      <c r="M22" s="547"/>
      <c r="N22" s="495"/>
      <c r="O22" s="659"/>
      <c r="P22" s="659"/>
      <c r="Q22" s="662"/>
      <c r="R22" s="660"/>
      <c r="S22" s="660"/>
      <c r="T22" s="660"/>
      <c r="U22" s="660"/>
      <c r="V22" s="660"/>
      <c r="W22" s="660"/>
      <c r="X22" s="660"/>
      <c r="Y22" s="661"/>
      <c r="Z22" s="617"/>
      <c r="AA22" s="617"/>
      <c r="AB22" s="617"/>
      <c r="AC22" s="617"/>
      <c r="AD22" s="617"/>
      <c r="AE22" s="617"/>
      <c r="AF22" s="617"/>
      <c r="AG22" s="617"/>
      <c r="AH22" s="617"/>
      <c r="AI22" s="617"/>
      <c r="AJ22" s="617"/>
      <c r="AK22" s="617"/>
      <c r="AL22" s="617"/>
      <c r="AM22" s="617"/>
      <c r="AN22" s="617"/>
      <c r="AO22" s="617"/>
      <c r="AP22" s="617"/>
      <c r="AQ22" s="617"/>
      <c r="AR22" s="617"/>
      <c r="AS22" s="617"/>
      <c r="AT22" s="617"/>
      <c r="AU22" s="617"/>
      <c r="AV22" s="617"/>
      <c r="AW22" s="617"/>
      <c r="AX22" s="617"/>
      <c r="AY22" s="617"/>
      <c r="AZ22" s="617"/>
      <c r="BA22" s="617"/>
      <c r="BB22" s="617"/>
      <c r="BC22" s="617"/>
      <c r="BD22" s="617"/>
      <c r="BE22" s="617"/>
      <c r="BF22" s="617"/>
      <c r="BG22" s="617"/>
      <c r="BH22" s="617"/>
      <c r="BI22" s="617"/>
      <c r="BJ22" s="617"/>
      <c r="BK22" s="617"/>
      <c r="BL22" s="617"/>
      <c r="BM22" s="617"/>
      <c r="BN22" s="617"/>
      <c r="BO22" s="617"/>
      <c r="BP22" s="617"/>
      <c r="BQ22" s="617"/>
      <c r="BR22" s="617"/>
      <c r="BS22" s="617"/>
    </row>
    <row r="23" spans="1:71" s="401" customFormat="1" ht="15.65" customHeight="1" outlineLevel="2" x14ac:dyDescent="0.25">
      <c r="A23" s="590"/>
      <c r="B23" s="402" t="str">
        <f>B17</f>
        <v>V1-1-A2</v>
      </c>
      <c r="C23" s="490"/>
      <c r="D23" s="402" t="str">
        <f>D17</f>
        <v>Spouwmuurisolatie vlokken (minerale wol) 60 mm van 45 m² tot 75 m²</v>
      </c>
      <c r="E23" s="405">
        <v>1</v>
      </c>
      <c r="F23" s="402" t="s">
        <v>73</v>
      </c>
      <c r="G23" s="406"/>
      <c r="H23" s="406"/>
      <c r="I23" s="547"/>
      <c r="J23" s="547"/>
      <c r="K23" s="547">
        <v>19.664999999999999</v>
      </c>
      <c r="L23" s="547">
        <v>18</v>
      </c>
      <c r="M23" s="547">
        <f>J23+H23*Tabellen!$K$2+L23</f>
        <v>18</v>
      </c>
      <c r="N23" s="495"/>
      <c r="O23" s="849">
        <f>S23+T23</f>
        <v>18</v>
      </c>
      <c r="P23" s="659"/>
      <c r="Q23" s="662" t="s">
        <v>951</v>
      </c>
      <c r="R23" s="682">
        <f>_xlfn.XLOOKUP(Q23,Tabellen!$B$9:$B$21,Tabellen!$C$9:$C$21,"controleren")</f>
        <v>0.3</v>
      </c>
      <c r="S23" s="849">
        <f>IF('Isolatieaanpak '!$G$9="Doe-het-zelver",(M23*R23)*Tabellen!$K$5,M23*R23)</f>
        <v>5.3999999999999995</v>
      </c>
      <c r="T23" s="849">
        <f>(100%-R23)*M23</f>
        <v>12.6</v>
      </c>
      <c r="U23" s="660">
        <f>S23*Tabellen!$G$2</f>
        <v>0.48599999999999993</v>
      </c>
      <c r="V23" s="660">
        <f>T23*Tabellen!$H$2</f>
        <v>2.6459999999999999</v>
      </c>
      <c r="W23" s="660">
        <f>U23+V23</f>
        <v>3.1319999999999997</v>
      </c>
      <c r="X23" s="660">
        <f>O23+W23</f>
        <v>21.131999999999998</v>
      </c>
      <c r="Y23" s="661"/>
      <c r="Z23" s="617"/>
      <c r="AA23" s="617"/>
      <c r="AB23" s="617"/>
      <c r="AC23" s="617"/>
      <c r="AD23" s="617"/>
      <c r="AE23" s="617"/>
      <c r="AF23" s="617"/>
      <c r="AG23" s="617"/>
      <c r="AH23" s="617"/>
      <c r="AI23" s="617"/>
      <c r="AJ23" s="617"/>
      <c r="AK23" s="617"/>
      <c r="AL23" s="617"/>
      <c r="AM23" s="617"/>
      <c r="AN23" s="617"/>
      <c r="AO23" s="617"/>
      <c r="AP23" s="617"/>
      <c r="AQ23" s="617"/>
      <c r="AR23" s="617"/>
      <c r="AS23" s="617"/>
      <c r="AT23" s="617"/>
      <c r="AU23" s="617"/>
      <c r="AV23" s="617"/>
      <c r="AW23" s="617"/>
      <c r="AX23" s="617"/>
      <c r="AY23" s="617"/>
      <c r="AZ23" s="617"/>
      <c r="BA23" s="617"/>
      <c r="BB23" s="617"/>
      <c r="BC23" s="617"/>
      <c r="BD23" s="617"/>
      <c r="BE23" s="617"/>
      <c r="BF23" s="617"/>
      <c r="BG23" s="617"/>
      <c r="BH23" s="617"/>
      <c r="BI23" s="617"/>
      <c r="BJ23" s="617"/>
      <c r="BK23" s="617"/>
      <c r="BL23" s="617"/>
      <c r="BM23" s="617"/>
      <c r="BN23" s="617"/>
      <c r="BO23" s="617"/>
      <c r="BP23" s="617"/>
      <c r="BQ23" s="617"/>
      <c r="BR23" s="617"/>
      <c r="BS23" s="617"/>
    </row>
    <row r="24" spans="1:71" ht="15.65" customHeight="1" outlineLevel="2" x14ac:dyDescent="0.25">
      <c r="B24" s="404"/>
      <c r="E24" s="405"/>
      <c r="G24" s="412"/>
      <c r="H24" s="406"/>
      <c r="N24" s="494"/>
      <c r="O24" s="659"/>
      <c r="P24" s="659"/>
      <c r="Q24" s="659"/>
    </row>
    <row r="25" spans="1:71" ht="9" customHeight="1" outlineLevel="1" x14ac:dyDescent="0.25">
      <c r="B25" s="408"/>
      <c r="D25" s="409"/>
      <c r="E25" s="411"/>
      <c r="F25" s="409"/>
      <c r="G25" s="410"/>
      <c r="H25" s="410"/>
      <c r="I25" s="548"/>
      <c r="J25" s="548"/>
      <c r="K25" s="548"/>
      <c r="L25" s="548"/>
      <c r="M25" s="548"/>
      <c r="N25" s="485"/>
      <c r="O25" s="663"/>
      <c r="P25" s="663"/>
      <c r="Q25" s="663"/>
      <c r="R25" s="664"/>
      <c r="S25" s="664"/>
      <c r="T25" s="664"/>
      <c r="U25" s="664"/>
      <c r="V25" s="664"/>
      <c r="W25" s="664"/>
      <c r="X25" s="664"/>
      <c r="Y25" s="663"/>
      <c r="Z25" s="615"/>
      <c r="AA25" s="616"/>
      <c r="AG25" s="613"/>
      <c r="AH25" s="613"/>
    </row>
    <row r="26" spans="1:71" s="568" customFormat="1" ht="15.65" customHeight="1" outlineLevel="1" x14ac:dyDescent="0.25">
      <c r="B26" s="395" t="s">
        <v>861</v>
      </c>
      <c r="C26" s="593"/>
      <c r="D26" s="396" t="s">
        <v>1751</v>
      </c>
      <c r="E26" s="403">
        <v>1</v>
      </c>
      <c r="F26" s="396" t="s">
        <v>73</v>
      </c>
      <c r="G26" s="397"/>
      <c r="H26" s="397"/>
      <c r="I26" s="546"/>
      <c r="J26" s="546"/>
      <c r="K26" s="546"/>
      <c r="L26" s="546">
        <f>SUM(L27:L33)</f>
        <v>17.594999999999999</v>
      </c>
      <c r="M26" s="546">
        <f>SUM(M27:M33)</f>
        <v>17.594999999999999</v>
      </c>
      <c r="N26" s="593"/>
      <c r="O26" s="655">
        <f>SUM(O27:O33)</f>
        <v>17.594999999999999</v>
      </c>
      <c r="P26" s="656" t="str">
        <f>B26</f>
        <v>V1-1-A3</v>
      </c>
      <c r="Q26" s="656"/>
      <c r="R26" s="657"/>
      <c r="S26" s="657"/>
      <c r="T26" s="657"/>
      <c r="U26" s="657"/>
      <c r="V26" s="657"/>
      <c r="W26" s="657"/>
      <c r="X26" s="657">
        <f>SUM(X27:X33)</f>
        <v>20.656529999999997</v>
      </c>
      <c r="Y26" s="658"/>
      <c r="Z26" s="610"/>
      <c r="AA26" s="610"/>
      <c r="AB26" s="610"/>
      <c r="AC26" s="610"/>
      <c r="AD26" s="610"/>
      <c r="AE26" s="610"/>
      <c r="AF26" s="610"/>
      <c r="AG26" s="610"/>
      <c r="AH26" s="610"/>
      <c r="AI26" s="610"/>
      <c r="AJ26" s="610"/>
      <c r="AK26" s="610"/>
      <c r="AL26" s="610"/>
      <c r="AM26" s="610"/>
      <c r="AN26" s="610"/>
      <c r="AO26" s="610"/>
      <c r="AP26" s="610"/>
      <c r="AQ26" s="610"/>
      <c r="AR26" s="610"/>
      <c r="AS26" s="610"/>
      <c r="AT26" s="610"/>
      <c r="AU26" s="610"/>
      <c r="AV26" s="610"/>
      <c r="AW26" s="610"/>
      <c r="AX26" s="610"/>
      <c r="AY26" s="610"/>
      <c r="AZ26" s="610"/>
      <c r="BA26" s="610"/>
      <c r="BB26" s="610"/>
      <c r="BC26" s="610"/>
      <c r="BD26" s="610"/>
      <c r="BE26" s="610"/>
      <c r="BF26" s="610"/>
      <c r="BG26" s="610"/>
      <c r="BH26" s="610"/>
      <c r="BI26" s="610"/>
      <c r="BJ26" s="610"/>
      <c r="BK26" s="610"/>
      <c r="BL26" s="610"/>
      <c r="BM26" s="610"/>
      <c r="BN26" s="610"/>
      <c r="BO26" s="610"/>
      <c r="BP26" s="610"/>
      <c r="BQ26" s="610"/>
      <c r="BR26" s="610"/>
      <c r="BS26" s="610"/>
    </row>
    <row r="27" spans="1:71" ht="15.65" customHeight="1" outlineLevel="2" x14ac:dyDescent="0.25">
      <c r="B27" s="404"/>
      <c r="D27" s="413" t="s">
        <v>130</v>
      </c>
      <c r="E27" s="405"/>
      <c r="G27" s="406"/>
      <c r="H27" s="406"/>
      <c r="N27" s="494"/>
      <c r="O27" s="659"/>
      <c r="P27" s="659"/>
      <c r="Q27" s="659"/>
    </row>
    <row r="28" spans="1:71" s="401" customFormat="1" ht="15.65" customHeight="1" outlineLevel="2" x14ac:dyDescent="0.25">
      <c r="A28" s="590"/>
      <c r="B28" s="402"/>
      <c r="C28" s="489"/>
      <c r="D28" s="402" t="s">
        <v>1074</v>
      </c>
      <c r="E28" s="405"/>
      <c r="F28" s="402"/>
      <c r="G28" s="406"/>
      <c r="H28" s="406"/>
      <c r="I28" s="547"/>
      <c r="J28" s="547"/>
      <c r="K28" s="547"/>
      <c r="L28" s="547"/>
      <c r="M28" s="547"/>
      <c r="N28" s="495"/>
      <c r="O28" s="659"/>
      <c r="P28" s="659"/>
      <c r="Q28" s="662"/>
      <c r="R28" s="660"/>
      <c r="S28" s="660"/>
      <c r="T28" s="660"/>
      <c r="U28" s="660"/>
      <c r="V28" s="660"/>
      <c r="W28" s="660"/>
      <c r="X28" s="660"/>
      <c r="Y28" s="661"/>
      <c r="Z28" s="617"/>
      <c r="AA28" s="617"/>
      <c r="AB28" s="617"/>
      <c r="AC28" s="617"/>
      <c r="AD28" s="617"/>
      <c r="AE28" s="617"/>
      <c r="AF28" s="617"/>
      <c r="AG28" s="617"/>
      <c r="AH28" s="617"/>
      <c r="AI28" s="617"/>
      <c r="AJ28" s="617"/>
      <c r="AK28" s="617"/>
      <c r="AL28" s="617"/>
      <c r="AM28" s="617"/>
      <c r="AN28" s="617"/>
      <c r="AO28" s="617"/>
      <c r="AP28" s="617"/>
      <c r="AQ28" s="617"/>
      <c r="AR28" s="617"/>
      <c r="AS28" s="617"/>
      <c r="AT28" s="617"/>
      <c r="AU28" s="617"/>
      <c r="AV28" s="617"/>
      <c r="AW28" s="617"/>
      <c r="AX28" s="617"/>
      <c r="AY28" s="617"/>
      <c r="AZ28" s="617"/>
      <c r="BA28" s="617"/>
      <c r="BB28" s="617"/>
      <c r="BC28" s="617"/>
      <c r="BD28" s="617"/>
      <c r="BE28" s="617"/>
      <c r="BF28" s="617"/>
      <c r="BG28" s="617"/>
      <c r="BH28" s="617"/>
      <c r="BI28" s="617"/>
      <c r="BJ28" s="617"/>
      <c r="BK28" s="617"/>
      <c r="BL28" s="617"/>
      <c r="BM28" s="617"/>
      <c r="BN28" s="617"/>
      <c r="BO28" s="617"/>
      <c r="BP28" s="617"/>
      <c r="BQ28" s="617"/>
      <c r="BR28" s="617"/>
      <c r="BS28" s="617"/>
    </row>
    <row r="29" spans="1:71" s="401" customFormat="1" ht="15.65" customHeight="1" outlineLevel="2" x14ac:dyDescent="0.25">
      <c r="A29" s="590"/>
      <c r="B29" s="402"/>
      <c r="C29" s="489"/>
      <c r="D29" s="402" t="s">
        <v>1075</v>
      </c>
      <c r="E29" s="405"/>
      <c r="F29" s="402"/>
      <c r="G29" s="406"/>
      <c r="H29" s="406"/>
      <c r="I29" s="547"/>
      <c r="J29" s="547"/>
      <c r="K29" s="547"/>
      <c r="L29" s="547"/>
      <c r="M29" s="547"/>
      <c r="N29" s="495"/>
      <c r="O29" s="659"/>
      <c r="P29" s="659"/>
      <c r="Q29" s="662"/>
      <c r="R29" s="660"/>
      <c r="S29" s="660"/>
      <c r="T29" s="660"/>
      <c r="U29" s="660"/>
      <c r="V29" s="660"/>
      <c r="W29" s="660"/>
      <c r="X29" s="660"/>
      <c r="Y29" s="661"/>
      <c r="Z29" s="617"/>
      <c r="AA29" s="617"/>
      <c r="AB29" s="617"/>
      <c r="AC29" s="617"/>
      <c r="AD29" s="617"/>
      <c r="AE29" s="617"/>
      <c r="AF29" s="617"/>
      <c r="AG29" s="617"/>
      <c r="AH29" s="617"/>
      <c r="AI29" s="617"/>
      <c r="AJ29" s="617"/>
      <c r="AK29" s="617"/>
      <c r="AL29" s="617"/>
      <c r="AM29" s="617"/>
      <c r="AN29" s="617"/>
      <c r="AO29" s="617"/>
      <c r="AP29" s="617"/>
      <c r="AQ29" s="617"/>
      <c r="AR29" s="617"/>
      <c r="AS29" s="617"/>
      <c r="AT29" s="617"/>
      <c r="AU29" s="617"/>
      <c r="AV29" s="617"/>
      <c r="AW29" s="617"/>
      <c r="AX29" s="617"/>
      <c r="AY29" s="617"/>
      <c r="AZ29" s="617"/>
      <c r="BA29" s="617"/>
      <c r="BB29" s="617"/>
      <c r="BC29" s="617"/>
      <c r="BD29" s="617"/>
      <c r="BE29" s="617"/>
      <c r="BF29" s="617"/>
      <c r="BG29" s="617"/>
      <c r="BH29" s="617"/>
      <c r="BI29" s="617"/>
      <c r="BJ29" s="617"/>
      <c r="BK29" s="617"/>
      <c r="BL29" s="617"/>
      <c r="BM29" s="617"/>
      <c r="BN29" s="617"/>
      <c r="BO29" s="617"/>
      <c r="BP29" s="617"/>
      <c r="BQ29" s="617"/>
      <c r="BR29" s="617"/>
      <c r="BS29" s="617"/>
    </row>
    <row r="30" spans="1:71" s="401" customFormat="1" ht="15.65" customHeight="1" outlineLevel="2" x14ac:dyDescent="0.25">
      <c r="A30" s="590"/>
      <c r="B30" s="402"/>
      <c r="C30" s="489"/>
      <c r="D30" s="402" t="s">
        <v>1076</v>
      </c>
      <c r="E30" s="405"/>
      <c r="F30" s="402"/>
      <c r="G30" s="406"/>
      <c r="H30" s="406"/>
      <c r="I30" s="547"/>
      <c r="J30" s="547"/>
      <c r="K30" s="547"/>
      <c r="L30" s="547"/>
      <c r="M30" s="547"/>
      <c r="N30" s="495"/>
      <c r="O30" s="659"/>
      <c r="P30" s="659"/>
      <c r="Q30" s="662"/>
      <c r="R30" s="660"/>
      <c r="S30" s="660"/>
      <c r="T30" s="660"/>
      <c r="U30" s="660"/>
      <c r="V30" s="660"/>
      <c r="W30" s="660"/>
      <c r="X30" s="660"/>
      <c r="Y30" s="661"/>
      <c r="Z30" s="617"/>
      <c r="AA30" s="617"/>
      <c r="AB30" s="617"/>
      <c r="AC30" s="617"/>
      <c r="AD30" s="617"/>
      <c r="AE30" s="617"/>
      <c r="AF30" s="617"/>
      <c r="AG30" s="617"/>
      <c r="AH30" s="617"/>
      <c r="AI30" s="617"/>
      <c r="AJ30" s="617"/>
      <c r="AK30" s="617"/>
      <c r="AL30" s="617"/>
      <c r="AM30" s="617"/>
      <c r="AN30" s="617"/>
      <c r="AO30" s="617"/>
      <c r="AP30" s="617"/>
      <c r="AQ30" s="617"/>
      <c r="AR30" s="617"/>
      <c r="AS30" s="617"/>
      <c r="AT30" s="617"/>
      <c r="AU30" s="617"/>
      <c r="AV30" s="617"/>
      <c r="AW30" s="617"/>
      <c r="AX30" s="617"/>
      <c r="AY30" s="617"/>
      <c r="AZ30" s="617"/>
      <c r="BA30" s="617"/>
      <c r="BB30" s="617"/>
      <c r="BC30" s="617"/>
      <c r="BD30" s="617"/>
      <c r="BE30" s="617"/>
      <c r="BF30" s="617"/>
      <c r="BG30" s="617"/>
      <c r="BH30" s="617"/>
      <c r="BI30" s="617"/>
      <c r="BJ30" s="617"/>
      <c r="BK30" s="617"/>
      <c r="BL30" s="617"/>
      <c r="BM30" s="617"/>
      <c r="BN30" s="617"/>
      <c r="BO30" s="617"/>
      <c r="BP30" s="617"/>
      <c r="BQ30" s="617"/>
      <c r="BR30" s="617"/>
      <c r="BS30" s="617"/>
    </row>
    <row r="31" spans="1:71" s="401" customFormat="1" ht="15.65" customHeight="1" outlineLevel="2" x14ac:dyDescent="0.25">
      <c r="A31" s="590"/>
      <c r="B31" s="402"/>
      <c r="C31" s="489"/>
      <c r="D31" s="402" t="s">
        <v>1077</v>
      </c>
      <c r="E31" s="405"/>
      <c r="F31" s="402"/>
      <c r="G31" s="406"/>
      <c r="H31" s="406"/>
      <c r="I31" s="547"/>
      <c r="J31" s="547"/>
      <c r="K31" s="547"/>
      <c r="L31" s="547"/>
      <c r="M31" s="547"/>
      <c r="N31" s="495"/>
      <c r="O31" s="659"/>
      <c r="P31" s="659"/>
      <c r="Q31" s="662"/>
      <c r="R31" s="660"/>
      <c r="S31" s="660"/>
      <c r="T31" s="660"/>
      <c r="U31" s="660"/>
      <c r="V31" s="660"/>
      <c r="W31" s="660"/>
      <c r="X31" s="660"/>
      <c r="Y31" s="661"/>
      <c r="Z31" s="617"/>
      <c r="AA31" s="617"/>
      <c r="AB31" s="617"/>
      <c r="AC31" s="617"/>
      <c r="AD31" s="617"/>
      <c r="AE31" s="617"/>
      <c r="AF31" s="617"/>
      <c r="AG31" s="617"/>
      <c r="AH31" s="617"/>
      <c r="AI31" s="617"/>
      <c r="AJ31" s="617"/>
      <c r="AK31" s="617"/>
      <c r="AL31" s="617"/>
      <c r="AM31" s="617"/>
      <c r="AN31" s="617"/>
      <c r="AO31" s="617"/>
      <c r="AP31" s="617"/>
      <c r="AQ31" s="617"/>
      <c r="AR31" s="617"/>
      <c r="AS31" s="617"/>
      <c r="AT31" s="617"/>
      <c r="AU31" s="617"/>
      <c r="AV31" s="617"/>
      <c r="AW31" s="617"/>
      <c r="AX31" s="617"/>
      <c r="AY31" s="617"/>
      <c r="AZ31" s="617"/>
      <c r="BA31" s="617"/>
      <c r="BB31" s="617"/>
      <c r="BC31" s="617"/>
      <c r="BD31" s="617"/>
      <c r="BE31" s="617"/>
      <c r="BF31" s="617"/>
      <c r="BG31" s="617"/>
      <c r="BH31" s="617"/>
      <c r="BI31" s="617"/>
      <c r="BJ31" s="617"/>
      <c r="BK31" s="617"/>
      <c r="BL31" s="617"/>
      <c r="BM31" s="617"/>
      <c r="BN31" s="617"/>
      <c r="BO31" s="617"/>
      <c r="BP31" s="617"/>
      <c r="BQ31" s="617"/>
      <c r="BR31" s="617"/>
      <c r="BS31" s="617"/>
    </row>
    <row r="32" spans="1:71" s="401" customFormat="1" ht="15.65" customHeight="1" outlineLevel="2" x14ac:dyDescent="0.25">
      <c r="A32" s="590"/>
      <c r="B32" s="402" t="str">
        <f>B26</f>
        <v>V1-1-A3</v>
      </c>
      <c r="C32" s="490"/>
      <c r="D32" s="402" t="str">
        <f>D26</f>
        <v xml:space="preserve">Spouwmuurisolatie vlokken (minerale wol) 60 mm vanaf 75 m² </v>
      </c>
      <c r="E32" s="405">
        <v>1</v>
      </c>
      <c r="F32" s="402" t="s">
        <v>73</v>
      </c>
      <c r="G32" s="406"/>
      <c r="H32" s="406"/>
      <c r="I32" s="547"/>
      <c r="J32" s="547"/>
      <c r="K32" s="547">
        <v>17.594999999999999</v>
      </c>
      <c r="L32" s="547">
        <f>E32*K32</f>
        <v>17.594999999999999</v>
      </c>
      <c r="M32" s="547">
        <f>J32+H32*Tabellen!$K$2+L32</f>
        <v>17.594999999999999</v>
      </c>
      <c r="N32" s="495"/>
      <c r="O32" s="849">
        <f>S32+T32</f>
        <v>17.594999999999999</v>
      </c>
      <c r="P32" s="659"/>
      <c r="Q32" s="662" t="s">
        <v>951</v>
      </c>
      <c r="R32" s="682">
        <f>_xlfn.XLOOKUP(Q32,Tabellen!$B$9:$B$21,Tabellen!$C$9:$C$21,"controleren")</f>
        <v>0.3</v>
      </c>
      <c r="S32" s="849">
        <f>IF('Isolatieaanpak '!$G$9="Doe-het-zelver",(M32*R32)*Tabellen!$K$5,M32*R32)</f>
        <v>5.2784999999999993</v>
      </c>
      <c r="T32" s="849">
        <f>(100%-R32)*M32</f>
        <v>12.316499999999998</v>
      </c>
      <c r="U32" s="660">
        <f>S32*Tabellen!$G$2</f>
        <v>0.4750649999999999</v>
      </c>
      <c r="V32" s="660">
        <f>T32*Tabellen!$H$2</f>
        <v>2.5864649999999996</v>
      </c>
      <c r="W32" s="660">
        <f>U32+V32</f>
        <v>3.0615299999999994</v>
      </c>
      <c r="X32" s="660">
        <f>O32+W32</f>
        <v>20.656529999999997</v>
      </c>
      <c r="Y32" s="661"/>
      <c r="Z32" s="617"/>
      <c r="AA32" s="617"/>
      <c r="AB32" s="617"/>
      <c r="AC32" s="617"/>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617"/>
      <c r="BB32" s="617"/>
      <c r="BC32" s="617"/>
      <c r="BD32" s="617"/>
      <c r="BE32" s="617"/>
      <c r="BF32" s="617"/>
      <c r="BG32" s="617"/>
      <c r="BH32" s="617"/>
      <c r="BI32" s="617"/>
      <c r="BJ32" s="617"/>
      <c r="BK32" s="617"/>
      <c r="BL32" s="617"/>
      <c r="BM32" s="617"/>
      <c r="BN32" s="617"/>
      <c r="BO32" s="617"/>
      <c r="BP32" s="617"/>
      <c r="BQ32" s="617"/>
      <c r="BR32" s="617"/>
      <c r="BS32" s="617"/>
    </row>
    <row r="33" spans="1:71" ht="15.65" customHeight="1" outlineLevel="2" x14ac:dyDescent="0.25">
      <c r="B33" s="404"/>
      <c r="E33" s="405"/>
      <c r="G33" s="406"/>
      <c r="H33" s="406"/>
      <c r="N33" s="494"/>
      <c r="O33" s="659"/>
      <c r="P33" s="659"/>
      <c r="Q33" s="659"/>
    </row>
    <row r="34" spans="1:71" ht="9" customHeight="1" outlineLevel="1" x14ac:dyDescent="0.25">
      <c r="B34" s="408"/>
      <c r="D34" s="409"/>
      <c r="E34" s="411"/>
      <c r="F34" s="409"/>
      <c r="G34" s="410"/>
      <c r="H34" s="410"/>
      <c r="I34" s="548"/>
      <c r="J34" s="548"/>
      <c r="K34" s="548"/>
      <c r="L34" s="548"/>
      <c r="M34" s="548"/>
      <c r="N34" s="485"/>
      <c r="O34" s="663"/>
      <c r="P34" s="663"/>
      <c r="Q34" s="663"/>
      <c r="R34" s="664"/>
      <c r="S34" s="664"/>
      <c r="T34" s="664"/>
      <c r="U34" s="664"/>
      <c r="V34" s="664"/>
      <c r="W34" s="664"/>
      <c r="X34" s="664"/>
      <c r="Y34" s="663"/>
      <c r="Z34" s="615"/>
      <c r="AA34" s="616"/>
      <c r="AG34" s="613"/>
      <c r="AH34" s="613"/>
    </row>
    <row r="35" spans="1:71" s="568" customFormat="1" ht="15.65" customHeight="1" outlineLevel="1" x14ac:dyDescent="0.25">
      <c r="B35" s="395" t="s">
        <v>862</v>
      </c>
      <c r="C35" s="593"/>
      <c r="D35" s="396" t="s">
        <v>1247</v>
      </c>
      <c r="E35" s="403">
        <v>1</v>
      </c>
      <c r="F35" s="396" t="s">
        <v>73</v>
      </c>
      <c r="G35" s="397"/>
      <c r="H35" s="397"/>
      <c r="I35" s="546"/>
      <c r="J35" s="546"/>
      <c r="K35" s="546"/>
      <c r="L35" s="546">
        <f>SUM(L36:L39)</f>
        <v>0.10349999999999999</v>
      </c>
      <c r="M35" s="546">
        <f>SUM(M36:M38)</f>
        <v>0.10349999999999999</v>
      </c>
      <c r="N35" s="593"/>
      <c r="O35" s="655">
        <f>SUM(O36:O39)</f>
        <v>0.10349999999999998</v>
      </c>
      <c r="P35" s="656" t="str">
        <f>B35</f>
        <v>V1-1-A4</v>
      </c>
      <c r="Q35" s="656"/>
      <c r="R35" s="657"/>
      <c r="S35" s="657"/>
      <c r="T35" s="657"/>
      <c r="U35" s="657"/>
      <c r="V35" s="657"/>
      <c r="W35" s="657"/>
      <c r="X35" s="657">
        <f>SUM(X36:X39)</f>
        <v>0.12150899999999998</v>
      </c>
      <c r="Y35" s="658"/>
      <c r="Z35" s="610"/>
      <c r="AA35" s="610"/>
      <c r="AB35" s="610"/>
      <c r="AC35" s="610"/>
      <c r="AD35" s="610"/>
      <c r="AE35" s="610"/>
      <c r="AF35" s="610"/>
      <c r="AG35" s="610"/>
      <c r="AH35" s="610"/>
      <c r="AI35" s="610"/>
      <c r="AJ35" s="610"/>
      <c r="AK35" s="610"/>
      <c r="AL35" s="610"/>
      <c r="AM35" s="610"/>
      <c r="AN35" s="610"/>
      <c r="AO35" s="610"/>
      <c r="AP35" s="610"/>
      <c r="AQ35" s="610"/>
      <c r="AR35" s="610"/>
      <c r="AS35" s="610"/>
      <c r="AT35" s="610"/>
      <c r="AU35" s="610"/>
      <c r="AV35" s="610"/>
      <c r="AW35" s="610"/>
      <c r="AX35" s="610"/>
      <c r="AY35" s="610"/>
      <c r="AZ35" s="610"/>
      <c r="BA35" s="610"/>
      <c r="BB35" s="610"/>
      <c r="BC35" s="610"/>
      <c r="BD35" s="610"/>
      <c r="BE35" s="610"/>
      <c r="BF35" s="610"/>
      <c r="BG35" s="610"/>
      <c r="BH35" s="610"/>
      <c r="BI35" s="610"/>
      <c r="BJ35" s="610"/>
      <c r="BK35" s="610"/>
      <c r="BL35" s="610"/>
      <c r="BM35" s="610"/>
      <c r="BN35" s="610"/>
      <c r="BO35" s="610"/>
      <c r="BP35" s="610"/>
      <c r="BQ35" s="610"/>
      <c r="BR35" s="610"/>
      <c r="BS35" s="610"/>
    </row>
    <row r="36" spans="1:71" ht="15.65" customHeight="1" outlineLevel="2" x14ac:dyDescent="0.25">
      <c r="B36" s="404"/>
      <c r="D36" s="413" t="s">
        <v>1042</v>
      </c>
      <c r="E36" s="405"/>
      <c r="G36" s="406"/>
      <c r="H36" s="406"/>
      <c r="N36" s="494"/>
      <c r="O36" s="659"/>
      <c r="P36" s="659"/>
      <c r="Q36" s="659"/>
    </row>
    <row r="37" spans="1:71" s="401" customFormat="1" ht="15.65" customHeight="1" outlineLevel="2" x14ac:dyDescent="0.25">
      <c r="A37" s="590"/>
      <c r="B37" s="402" t="str">
        <f>B35</f>
        <v>V1-1-A4</v>
      </c>
      <c r="C37" s="490"/>
      <c r="D37" s="402" t="str">
        <f>D35</f>
        <v xml:space="preserve">╚ Vlokken meer-/minderprijs per mm </v>
      </c>
      <c r="E37" s="405">
        <v>1</v>
      </c>
      <c r="F37" s="402" t="s">
        <v>73</v>
      </c>
      <c r="G37" s="406"/>
      <c r="H37" s="406"/>
      <c r="I37" s="547"/>
      <c r="J37" s="547"/>
      <c r="K37" s="547">
        <v>0.10349999999999999</v>
      </c>
      <c r="L37" s="547">
        <f>E37*K37</f>
        <v>0.10349999999999999</v>
      </c>
      <c r="M37" s="547">
        <f>J37+H37*Tabellen!$K$2+L37</f>
        <v>0.10349999999999999</v>
      </c>
      <c r="N37" s="495"/>
      <c r="O37" s="849">
        <f>S37+T37</f>
        <v>0.10349999999999998</v>
      </c>
      <c r="P37" s="659"/>
      <c r="Q37" s="662" t="s">
        <v>951</v>
      </c>
      <c r="R37" s="682">
        <f>_xlfn.XLOOKUP(Q37,Tabellen!$B$9:$B$21,Tabellen!$C$9:$C$21,"controleren")</f>
        <v>0.3</v>
      </c>
      <c r="S37" s="849">
        <f>IF('Isolatieaanpak '!$G$9="Doe-het-zelver",(M37*R37)*Tabellen!$K$5,M37*R37)</f>
        <v>3.1049999999999998E-2</v>
      </c>
      <c r="T37" s="849">
        <f>(100%-R37)*M37</f>
        <v>7.2449999999999987E-2</v>
      </c>
      <c r="U37" s="660">
        <f>S37*Tabellen!$G$2</f>
        <v>2.7944999999999997E-3</v>
      </c>
      <c r="V37" s="660">
        <f>T37*Tabellen!$H$2</f>
        <v>1.5214499999999997E-2</v>
      </c>
      <c r="W37" s="660">
        <f>U37+V37</f>
        <v>1.8008999999999997E-2</v>
      </c>
      <c r="X37" s="660">
        <f>O37+W37</f>
        <v>0.12150899999999998</v>
      </c>
      <c r="Y37" s="661"/>
      <c r="Z37" s="617"/>
      <c r="AA37" s="617"/>
      <c r="AB37" s="617"/>
      <c r="AC37" s="617"/>
      <c r="AD37" s="617"/>
      <c r="AE37" s="617"/>
      <c r="AF37" s="617"/>
      <c r="AG37" s="617"/>
      <c r="AH37" s="617"/>
      <c r="AI37" s="617"/>
      <c r="AJ37" s="617"/>
      <c r="AK37" s="617"/>
      <c r="AL37" s="617"/>
      <c r="AM37" s="617"/>
      <c r="AN37" s="617"/>
      <c r="AO37" s="617"/>
      <c r="AP37" s="617"/>
      <c r="AQ37" s="617"/>
      <c r="AR37" s="617"/>
      <c r="AS37" s="617"/>
      <c r="AT37" s="617"/>
      <c r="AU37" s="617"/>
      <c r="AV37" s="617"/>
      <c r="AW37" s="617"/>
      <c r="AX37" s="617"/>
      <c r="AY37" s="617"/>
      <c r="AZ37" s="617"/>
      <c r="BA37" s="617"/>
      <c r="BB37" s="617"/>
      <c r="BC37" s="617"/>
      <c r="BD37" s="617"/>
      <c r="BE37" s="617"/>
      <c r="BF37" s="617"/>
      <c r="BG37" s="617"/>
      <c r="BH37" s="617"/>
      <c r="BI37" s="617"/>
      <c r="BJ37" s="617"/>
      <c r="BK37" s="617"/>
      <c r="BL37" s="617"/>
      <c r="BM37" s="617"/>
      <c r="BN37" s="617"/>
      <c r="BO37" s="617"/>
      <c r="BP37" s="617"/>
      <c r="BQ37" s="617"/>
      <c r="BR37" s="617"/>
      <c r="BS37" s="617"/>
    </row>
    <row r="38" spans="1:71" s="401" customFormat="1" ht="15.65" customHeight="1" outlineLevel="2" x14ac:dyDescent="0.25">
      <c r="A38" s="590"/>
      <c r="B38" s="407"/>
      <c r="C38" s="490"/>
      <c r="E38" s="417"/>
      <c r="G38" s="399"/>
      <c r="H38" s="399"/>
      <c r="I38" s="549"/>
      <c r="J38" s="549"/>
      <c r="K38" s="549"/>
      <c r="L38" s="550"/>
      <c r="M38" s="551"/>
      <c r="N38" s="495"/>
      <c r="O38" s="659"/>
      <c r="P38" s="659"/>
      <c r="Q38" s="665"/>
      <c r="R38" s="660"/>
      <c r="S38" s="666"/>
      <c r="T38" s="660"/>
      <c r="U38" s="660"/>
      <c r="V38" s="660"/>
      <c r="W38" s="660"/>
      <c r="X38" s="660"/>
      <c r="Y38" s="667"/>
      <c r="Z38" s="618"/>
      <c r="AA38" s="617"/>
      <c r="AB38" s="617"/>
      <c r="AC38" s="617"/>
      <c r="AD38" s="617"/>
      <c r="AE38" s="617"/>
      <c r="AF38" s="617"/>
      <c r="AG38" s="617"/>
      <c r="AH38" s="617"/>
      <c r="AI38" s="617"/>
      <c r="AJ38" s="617"/>
      <c r="AK38" s="617"/>
      <c r="AL38" s="617"/>
      <c r="AM38" s="617"/>
      <c r="AN38" s="617"/>
      <c r="AO38" s="617"/>
      <c r="AP38" s="617"/>
      <c r="AQ38" s="617"/>
      <c r="AR38" s="617"/>
      <c r="AS38" s="617"/>
      <c r="AT38" s="617"/>
      <c r="AU38" s="617"/>
      <c r="AV38" s="617"/>
      <c r="AW38" s="617"/>
      <c r="AX38" s="617"/>
      <c r="AY38" s="617"/>
      <c r="AZ38" s="617"/>
      <c r="BA38" s="617"/>
      <c r="BB38" s="617"/>
      <c r="BC38" s="617"/>
      <c r="BD38" s="617"/>
      <c r="BE38" s="617"/>
      <c r="BF38" s="617"/>
      <c r="BG38" s="617"/>
      <c r="BH38" s="617"/>
      <c r="BI38" s="617"/>
      <c r="BJ38" s="617"/>
      <c r="BK38" s="617"/>
      <c r="BL38" s="617"/>
      <c r="BM38" s="617"/>
      <c r="BN38" s="617"/>
      <c r="BO38" s="617"/>
      <c r="BP38" s="617"/>
      <c r="BQ38" s="617"/>
      <c r="BR38" s="617"/>
      <c r="BS38" s="617"/>
    </row>
    <row r="39" spans="1:71" ht="15.65" customHeight="1" outlineLevel="2" x14ac:dyDescent="0.25">
      <c r="B39" s="404"/>
      <c r="E39" s="405"/>
      <c r="G39" s="406"/>
      <c r="H39" s="406"/>
      <c r="N39" s="494"/>
      <c r="O39" s="659"/>
      <c r="P39" s="659"/>
      <c r="Q39" s="659"/>
    </row>
    <row r="40" spans="1:71" ht="9" customHeight="1" outlineLevel="1" x14ac:dyDescent="0.25">
      <c r="B40" s="408"/>
      <c r="D40" s="409"/>
      <c r="E40" s="411"/>
      <c r="F40" s="409"/>
      <c r="G40" s="410"/>
      <c r="H40" s="410"/>
      <c r="I40" s="548"/>
      <c r="J40" s="548"/>
      <c r="K40" s="548"/>
      <c r="L40" s="548"/>
      <c r="M40" s="548"/>
      <c r="N40" s="485"/>
      <c r="O40" s="663"/>
      <c r="P40" s="663"/>
      <c r="Q40" s="663"/>
      <c r="R40" s="664"/>
      <c r="S40" s="664"/>
      <c r="T40" s="664"/>
      <c r="U40" s="664"/>
      <c r="V40" s="664"/>
      <c r="W40" s="664"/>
      <c r="X40" s="664"/>
      <c r="Y40" s="663"/>
      <c r="Z40" s="615"/>
      <c r="AA40" s="616"/>
      <c r="AG40" s="613"/>
      <c r="AH40" s="613"/>
    </row>
    <row r="41" spans="1:71" s="568" customFormat="1" ht="15.65" customHeight="1" outlineLevel="1" x14ac:dyDescent="0.25">
      <c r="B41" s="395" t="s">
        <v>863</v>
      </c>
      <c r="C41" s="593"/>
      <c r="D41" s="396" t="s">
        <v>1757</v>
      </c>
      <c r="E41" s="403">
        <v>1</v>
      </c>
      <c r="F41" s="396" t="s">
        <v>73</v>
      </c>
      <c r="G41" s="397"/>
      <c r="H41" s="397"/>
      <c r="I41" s="546"/>
      <c r="J41" s="546"/>
      <c r="K41" s="546"/>
      <c r="L41" s="546">
        <f>SUM(L42:L48)</f>
        <v>19.664999999999999</v>
      </c>
      <c r="M41" s="546">
        <f>SUM(M42:M48)</f>
        <v>19.664999999999999</v>
      </c>
      <c r="N41" s="593"/>
      <c r="O41" s="655">
        <f>SUM(O42:O48)</f>
        <v>19.664999999999999</v>
      </c>
      <c r="P41" s="656" t="str">
        <f>B41</f>
        <v>V1-1-B1</v>
      </c>
      <c r="Q41" s="656"/>
      <c r="R41" s="657"/>
      <c r="S41" s="657"/>
      <c r="T41" s="657"/>
      <c r="U41" s="657"/>
      <c r="V41" s="657"/>
      <c r="W41" s="657"/>
      <c r="X41" s="657">
        <f>SUM(X42:X48)</f>
        <v>23.08671</v>
      </c>
      <c r="Y41" s="658"/>
      <c r="Z41" s="610"/>
      <c r="AA41" s="610"/>
      <c r="AB41" s="610"/>
      <c r="AC41" s="610"/>
      <c r="AD41" s="610"/>
      <c r="AE41" s="610"/>
      <c r="AF41" s="610"/>
      <c r="AG41" s="610"/>
      <c r="AH41" s="610"/>
      <c r="AI41" s="610"/>
      <c r="AJ41" s="610"/>
      <c r="AK41" s="610"/>
      <c r="AL41" s="610"/>
      <c r="AM41" s="610"/>
      <c r="AN41" s="610"/>
      <c r="AO41" s="610"/>
      <c r="AP41" s="610"/>
      <c r="AQ41" s="610"/>
      <c r="AR41" s="610"/>
      <c r="AS41" s="610"/>
      <c r="AT41" s="610"/>
      <c r="AU41" s="610"/>
      <c r="AV41" s="610"/>
      <c r="AW41" s="610"/>
      <c r="AX41" s="610"/>
      <c r="AY41" s="610"/>
      <c r="AZ41" s="610"/>
      <c r="BA41" s="610"/>
      <c r="BB41" s="610"/>
      <c r="BC41" s="610"/>
      <c r="BD41" s="610"/>
      <c r="BE41" s="610"/>
      <c r="BF41" s="610"/>
      <c r="BG41" s="610"/>
      <c r="BH41" s="610"/>
      <c r="BI41" s="610"/>
      <c r="BJ41" s="610"/>
      <c r="BK41" s="610"/>
      <c r="BL41" s="610"/>
      <c r="BM41" s="610"/>
      <c r="BN41" s="610"/>
      <c r="BO41" s="610"/>
      <c r="BP41" s="610"/>
      <c r="BQ41" s="610"/>
      <c r="BR41" s="610"/>
      <c r="BS41" s="610"/>
    </row>
    <row r="42" spans="1:71" ht="15.65" customHeight="1" outlineLevel="2" x14ac:dyDescent="0.25">
      <c r="B42" s="404"/>
      <c r="D42" s="413" t="s">
        <v>131</v>
      </c>
      <c r="E42" s="405"/>
      <c r="G42" s="406"/>
      <c r="H42" s="406"/>
      <c r="N42" s="494"/>
      <c r="O42" s="659"/>
      <c r="P42" s="659"/>
      <c r="Q42" s="659"/>
    </row>
    <row r="43" spans="1:71" s="401" customFormat="1" ht="15.65" customHeight="1" outlineLevel="2" x14ac:dyDescent="0.25">
      <c r="A43" s="590"/>
      <c r="B43" s="402"/>
      <c r="C43" s="489"/>
      <c r="D43" s="402" t="s">
        <v>1074</v>
      </c>
      <c r="E43" s="405"/>
      <c r="F43" s="402"/>
      <c r="G43" s="406"/>
      <c r="H43" s="406"/>
      <c r="I43" s="547"/>
      <c r="J43" s="547"/>
      <c r="K43" s="547"/>
      <c r="L43" s="547"/>
      <c r="M43" s="547"/>
      <c r="N43" s="495"/>
      <c r="O43" s="659"/>
      <c r="P43" s="659"/>
      <c r="Q43" s="662"/>
      <c r="R43" s="660"/>
      <c r="S43" s="660"/>
      <c r="T43" s="660"/>
      <c r="U43" s="660"/>
      <c r="V43" s="660"/>
      <c r="W43" s="660"/>
      <c r="X43" s="660"/>
      <c r="Y43" s="661"/>
      <c r="Z43" s="617"/>
      <c r="AA43" s="617"/>
      <c r="AB43" s="617"/>
      <c r="AC43" s="617"/>
      <c r="AD43" s="617"/>
      <c r="AE43" s="617"/>
      <c r="AF43" s="617"/>
      <c r="AG43" s="617"/>
      <c r="AH43" s="617"/>
      <c r="AI43" s="617"/>
      <c r="AJ43" s="617"/>
      <c r="AK43" s="617"/>
      <c r="AL43" s="617"/>
      <c r="AM43" s="617"/>
      <c r="AN43" s="617"/>
      <c r="AO43" s="617"/>
      <c r="AP43" s="617"/>
      <c r="AQ43" s="617"/>
      <c r="AR43" s="617"/>
      <c r="AS43" s="617"/>
      <c r="AT43" s="617"/>
      <c r="AU43" s="617"/>
      <c r="AV43" s="617"/>
      <c r="AW43" s="617"/>
      <c r="AX43" s="617"/>
      <c r="AY43" s="617"/>
      <c r="AZ43" s="617"/>
      <c r="BA43" s="617"/>
      <c r="BB43" s="617"/>
      <c r="BC43" s="617"/>
      <c r="BD43" s="617"/>
      <c r="BE43" s="617"/>
      <c r="BF43" s="617"/>
      <c r="BG43" s="617"/>
      <c r="BH43" s="617"/>
      <c r="BI43" s="617"/>
      <c r="BJ43" s="617"/>
      <c r="BK43" s="617"/>
      <c r="BL43" s="617"/>
      <c r="BM43" s="617"/>
      <c r="BN43" s="617"/>
      <c r="BO43" s="617"/>
      <c r="BP43" s="617"/>
      <c r="BQ43" s="617"/>
      <c r="BR43" s="617"/>
      <c r="BS43" s="617"/>
    </row>
    <row r="44" spans="1:71" s="401" customFormat="1" ht="15.65" customHeight="1" outlineLevel="2" x14ac:dyDescent="0.25">
      <c r="A44" s="590"/>
      <c r="B44" s="402"/>
      <c r="C44" s="489"/>
      <c r="D44" s="402" t="s">
        <v>1075</v>
      </c>
      <c r="E44" s="405"/>
      <c r="F44" s="402"/>
      <c r="G44" s="406"/>
      <c r="H44" s="406"/>
      <c r="I44" s="547"/>
      <c r="J44" s="547"/>
      <c r="K44" s="547"/>
      <c r="L44" s="547"/>
      <c r="M44" s="547"/>
      <c r="N44" s="495"/>
      <c r="O44" s="659"/>
      <c r="P44" s="659"/>
      <c r="Q44" s="662"/>
      <c r="R44" s="660"/>
      <c r="S44" s="660"/>
      <c r="T44" s="660"/>
      <c r="U44" s="660"/>
      <c r="V44" s="660"/>
      <c r="W44" s="660"/>
      <c r="X44" s="660"/>
      <c r="Y44" s="661"/>
      <c r="Z44" s="617"/>
      <c r="AA44" s="617"/>
      <c r="AB44" s="617"/>
      <c r="AC44" s="617"/>
      <c r="AD44" s="617"/>
      <c r="AE44" s="617"/>
      <c r="AF44" s="617"/>
      <c r="AG44" s="617"/>
      <c r="AH44" s="617"/>
      <c r="AI44" s="617"/>
      <c r="AJ44" s="617"/>
      <c r="AK44" s="617"/>
      <c r="AL44" s="617"/>
      <c r="AM44" s="617"/>
      <c r="AN44" s="617"/>
      <c r="AO44" s="617"/>
      <c r="AP44" s="617"/>
      <c r="AQ44" s="617"/>
      <c r="AR44" s="617"/>
      <c r="AS44" s="617"/>
      <c r="AT44" s="617"/>
      <c r="AU44" s="617"/>
      <c r="AV44" s="617"/>
      <c r="AW44" s="617"/>
      <c r="AX44" s="617"/>
      <c r="AY44" s="617"/>
      <c r="AZ44" s="617"/>
      <c r="BA44" s="617"/>
      <c r="BB44" s="617"/>
      <c r="BC44" s="617"/>
      <c r="BD44" s="617"/>
      <c r="BE44" s="617"/>
      <c r="BF44" s="617"/>
      <c r="BG44" s="617"/>
      <c r="BH44" s="617"/>
      <c r="BI44" s="617"/>
      <c r="BJ44" s="617"/>
      <c r="BK44" s="617"/>
      <c r="BL44" s="617"/>
      <c r="BM44" s="617"/>
      <c r="BN44" s="617"/>
      <c r="BO44" s="617"/>
      <c r="BP44" s="617"/>
      <c r="BQ44" s="617"/>
      <c r="BR44" s="617"/>
      <c r="BS44" s="617"/>
    </row>
    <row r="45" spans="1:71" s="401" customFormat="1" ht="15.65" customHeight="1" outlineLevel="2" x14ac:dyDescent="0.25">
      <c r="A45" s="590"/>
      <c r="B45" s="402"/>
      <c r="C45" s="489"/>
      <c r="D45" s="402" t="s">
        <v>1076</v>
      </c>
      <c r="E45" s="405"/>
      <c r="F45" s="402"/>
      <c r="G45" s="406"/>
      <c r="H45" s="406"/>
      <c r="I45" s="547"/>
      <c r="J45" s="547"/>
      <c r="K45" s="547"/>
      <c r="L45" s="547"/>
      <c r="M45" s="547"/>
      <c r="N45" s="495"/>
      <c r="O45" s="659"/>
      <c r="P45" s="659"/>
      <c r="Q45" s="662"/>
      <c r="R45" s="660"/>
      <c r="S45" s="660"/>
      <c r="T45" s="660"/>
      <c r="U45" s="660"/>
      <c r="V45" s="660"/>
      <c r="W45" s="660"/>
      <c r="X45" s="660"/>
      <c r="Y45" s="661"/>
      <c r="Z45" s="617"/>
      <c r="AA45" s="617"/>
      <c r="AB45" s="617"/>
      <c r="AC45" s="617"/>
      <c r="AD45" s="617"/>
      <c r="AE45" s="617"/>
      <c r="AF45" s="617"/>
      <c r="AG45" s="617"/>
      <c r="AH45" s="617"/>
      <c r="AI45" s="617"/>
      <c r="AJ45" s="617"/>
      <c r="AK45" s="617"/>
      <c r="AL45" s="617"/>
      <c r="AM45" s="617"/>
      <c r="AN45" s="617"/>
      <c r="AO45" s="617"/>
      <c r="AP45" s="617"/>
      <c r="AQ45" s="617"/>
      <c r="AR45" s="617"/>
      <c r="AS45" s="617"/>
      <c r="AT45" s="617"/>
      <c r="AU45" s="617"/>
      <c r="AV45" s="617"/>
      <c r="AW45" s="617"/>
      <c r="AX45" s="617"/>
      <c r="AY45" s="617"/>
      <c r="AZ45" s="617"/>
      <c r="BA45" s="617"/>
      <c r="BB45" s="617"/>
      <c r="BC45" s="617"/>
      <c r="BD45" s="617"/>
      <c r="BE45" s="617"/>
      <c r="BF45" s="617"/>
      <c r="BG45" s="617"/>
      <c r="BH45" s="617"/>
      <c r="BI45" s="617"/>
      <c r="BJ45" s="617"/>
      <c r="BK45" s="617"/>
      <c r="BL45" s="617"/>
      <c r="BM45" s="617"/>
      <c r="BN45" s="617"/>
      <c r="BO45" s="617"/>
      <c r="BP45" s="617"/>
      <c r="BQ45" s="617"/>
      <c r="BR45" s="617"/>
      <c r="BS45" s="617"/>
    </row>
    <row r="46" spans="1:71" s="401" customFormat="1" ht="15.65" customHeight="1" outlineLevel="2" x14ac:dyDescent="0.25">
      <c r="A46" s="590"/>
      <c r="B46" s="402"/>
      <c r="C46" s="489"/>
      <c r="D46" s="402" t="s">
        <v>1077</v>
      </c>
      <c r="E46" s="405"/>
      <c r="F46" s="402"/>
      <c r="G46" s="406"/>
      <c r="H46" s="406"/>
      <c r="I46" s="547"/>
      <c r="J46" s="547"/>
      <c r="K46" s="547"/>
      <c r="L46" s="547"/>
      <c r="M46" s="547"/>
      <c r="N46" s="495"/>
      <c r="O46" s="659"/>
      <c r="P46" s="659"/>
      <c r="Q46" s="662"/>
      <c r="R46" s="660"/>
      <c r="S46" s="660"/>
      <c r="T46" s="660"/>
      <c r="U46" s="660"/>
      <c r="V46" s="660"/>
      <c r="W46" s="660"/>
      <c r="X46" s="660"/>
      <c r="Y46" s="661"/>
      <c r="Z46" s="617"/>
      <c r="AA46" s="617"/>
      <c r="AB46" s="617"/>
      <c r="AC46" s="617"/>
      <c r="AD46" s="617"/>
      <c r="AE46" s="617"/>
      <c r="AF46" s="617"/>
      <c r="AG46" s="617"/>
      <c r="AH46" s="617"/>
      <c r="AI46" s="617"/>
      <c r="AJ46" s="617"/>
      <c r="AK46" s="617"/>
      <c r="AL46" s="617"/>
      <c r="AM46" s="617"/>
      <c r="AN46" s="617"/>
      <c r="AO46" s="617"/>
      <c r="AP46" s="617"/>
      <c r="AQ46" s="617"/>
      <c r="AR46" s="617"/>
      <c r="AS46" s="617"/>
      <c r="AT46" s="617"/>
      <c r="AU46" s="617"/>
      <c r="AV46" s="617"/>
      <c r="AW46" s="617"/>
      <c r="AX46" s="617"/>
      <c r="AY46" s="617"/>
      <c r="AZ46" s="617"/>
      <c r="BA46" s="617"/>
      <c r="BB46" s="617"/>
      <c r="BC46" s="617"/>
      <c r="BD46" s="617"/>
      <c r="BE46" s="617"/>
      <c r="BF46" s="617"/>
      <c r="BG46" s="617"/>
      <c r="BH46" s="617"/>
      <c r="BI46" s="617"/>
      <c r="BJ46" s="617"/>
      <c r="BK46" s="617"/>
      <c r="BL46" s="617"/>
      <c r="BM46" s="617"/>
      <c r="BN46" s="617"/>
      <c r="BO46" s="617"/>
      <c r="BP46" s="617"/>
      <c r="BQ46" s="617"/>
      <c r="BR46" s="617"/>
      <c r="BS46" s="617"/>
    </row>
    <row r="47" spans="1:71" s="401" customFormat="1" ht="15.65" customHeight="1" outlineLevel="2" x14ac:dyDescent="0.25">
      <c r="A47" s="590"/>
      <c r="B47" s="402" t="str">
        <f>B41</f>
        <v>V1-1-B1</v>
      </c>
      <c r="C47" s="490"/>
      <c r="D47" s="402" t="str">
        <f>D41</f>
        <v>Spouwmuurisolatie EPS parels / korrels 60 mm van 0 m² tot 45 m²</v>
      </c>
      <c r="E47" s="405">
        <v>1</v>
      </c>
      <c r="F47" s="402" t="s">
        <v>73</v>
      </c>
      <c r="G47" s="406"/>
      <c r="H47" s="406"/>
      <c r="I47" s="547"/>
      <c r="J47" s="547"/>
      <c r="K47" s="547">
        <v>19.664999999999999</v>
      </c>
      <c r="L47" s="547">
        <f>E47*K47</f>
        <v>19.664999999999999</v>
      </c>
      <c r="M47" s="547">
        <f>J47+H47*Tabellen!$K$2+L47</f>
        <v>19.664999999999999</v>
      </c>
      <c r="N47" s="495"/>
      <c r="O47" s="849">
        <f>S47+T47</f>
        <v>19.664999999999999</v>
      </c>
      <c r="P47" s="659"/>
      <c r="Q47" s="662" t="s">
        <v>951</v>
      </c>
      <c r="R47" s="682">
        <f>_xlfn.XLOOKUP(Q47,Tabellen!$B$9:$B$21,Tabellen!$C$9:$C$21,"controleren")</f>
        <v>0.3</v>
      </c>
      <c r="S47" s="849">
        <f>IF('Isolatieaanpak '!$G$9="Doe-het-zelver",(M47*R47)*Tabellen!$K$5,M47*R47)</f>
        <v>5.8994999999999997</v>
      </c>
      <c r="T47" s="849">
        <f>(100%-R47)*M47</f>
        <v>13.765499999999999</v>
      </c>
      <c r="U47" s="660">
        <f>S47*Tabellen!$G$2</f>
        <v>0.53095499999999995</v>
      </c>
      <c r="V47" s="660">
        <f>T47*Tabellen!$H$2</f>
        <v>2.890755</v>
      </c>
      <c r="W47" s="660">
        <f>U47+V47</f>
        <v>3.42171</v>
      </c>
      <c r="X47" s="660">
        <f>O47+W47</f>
        <v>23.08671</v>
      </c>
      <c r="Y47" s="661"/>
      <c r="Z47" s="617"/>
      <c r="AA47" s="617"/>
      <c r="AB47" s="617"/>
      <c r="AC47" s="617"/>
      <c r="AD47" s="617"/>
      <c r="AE47" s="617"/>
      <c r="AF47" s="617"/>
      <c r="AG47" s="617"/>
      <c r="AH47" s="617"/>
      <c r="AI47" s="617"/>
      <c r="AJ47" s="617"/>
      <c r="AK47" s="617"/>
      <c r="AL47" s="617"/>
      <c r="AM47" s="617"/>
      <c r="AN47" s="617"/>
      <c r="AO47" s="617"/>
      <c r="AP47" s="617"/>
      <c r="AQ47" s="617"/>
      <c r="AR47" s="617"/>
      <c r="AS47" s="617"/>
      <c r="AT47" s="617"/>
      <c r="AU47" s="617"/>
      <c r="AV47" s="617"/>
      <c r="AW47" s="617"/>
      <c r="AX47" s="617"/>
      <c r="AY47" s="617"/>
      <c r="AZ47" s="617"/>
      <c r="BA47" s="617"/>
      <c r="BB47" s="617"/>
      <c r="BC47" s="617"/>
      <c r="BD47" s="617"/>
      <c r="BE47" s="617"/>
      <c r="BF47" s="617"/>
      <c r="BG47" s="617"/>
      <c r="BH47" s="617"/>
      <c r="BI47" s="617"/>
      <c r="BJ47" s="617"/>
      <c r="BK47" s="617"/>
      <c r="BL47" s="617"/>
      <c r="BM47" s="617"/>
      <c r="BN47" s="617"/>
      <c r="BO47" s="617"/>
      <c r="BP47" s="617"/>
      <c r="BQ47" s="617"/>
      <c r="BR47" s="617"/>
      <c r="BS47" s="617"/>
    </row>
    <row r="48" spans="1:71" ht="15.65" customHeight="1" outlineLevel="2" x14ac:dyDescent="0.25">
      <c r="B48" s="404"/>
      <c r="E48" s="405"/>
      <c r="G48" s="406"/>
      <c r="H48" s="406"/>
      <c r="N48" s="494"/>
      <c r="O48" s="659"/>
      <c r="P48" s="659"/>
      <c r="Q48" s="659"/>
    </row>
    <row r="49" spans="1:71" ht="9" customHeight="1" outlineLevel="1" x14ac:dyDescent="0.25">
      <c r="B49" s="408"/>
      <c r="D49" s="409"/>
      <c r="E49" s="411"/>
      <c r="F49" s="409"/>
      <c r="G49" s="410"/>
      <c r="H49" s="410"/>
      <c r="I49" s="548"/>
      <c r="J49" s="548"/>
      <c r="K49" s="548"/>
      <c r="L49" s="548"/>
      <c r="M49" s="548"/>
      <c r="N49" s="485"/>
      <c r="O49" s="663"/>
      <c r="P49" s="663"/>
      <c r="Q49" s="663"/>
      <c r="R49" s="664"/>
      <c r="S49" s="664"/>
      <c r="T49" s="664"/>
      <c r="U49" s="664"/>
      <c r="V49" s="664"/>
      <c r="W49" s="664"/>
      <c r="X49" s="664"/>
      <c r="Y49" s="663"/>
      <c r="Z49" s="615"/>
      <c r="AA49" s="616"/>
      <c r="AG49" s="613"/>
      <c r="AH49" s="613"/>
    </row>
    <row r="50" spans="1:71" s="568" customFormat="1" ht="15.65" customHeight="1" outlineLevel="1" x14ac:dyDescent="0.25">
      <c r="B50" s="395" t="s">
        <v>864</v>
      </c>
      <c r="C50" s="593"/>
      <c r="D50" s="396" t="s">
        <v>1756</v>
      </c>
      <c r="E50" s="403">
        <v>1</v>
      </c>
      <c r="F50" s="396" t="s">
        <v>73</v>
      </c>
      <c r="G50" s="397"/>
      <c r="H50" s="397"/>
      <c r="I50" s="546"/>
      <c r="J50" s="546"/>
      <c r="K50" s="546"/>
      <c r="L50" s="546">
        <f>SUM(L51:L57)</f>
        <v>18.63</v>
      </c>
      <c r="M50" s="546">
        <f>SUM(M51:M57)</f>
        <v>18.63</v>
      </c>
      <c r="N50" s="593"/>
      <c r="O50" s="655">
        <f>SUM(O51:O57)</f>
        <v>18.63</v>
      </c>
      <c r="P50" s="656" t="str">
        <f>B50</f>
        <v>V1-1-B2</v>
      </c>
      <c r="Q50" s="656"/>
      <c r="R50" s="657"/>
      <c r="S50" s="657"/>
      <c r="T50" s="657"/>
      <c r="U50" s="657"/>
      <c r="V50" s="657"/>
      <c r="W50" s="657"/>
      <c r="X50" s="657">
        <f>SUM(X51:X57)</f>
        <v>21.87162</v>
      </c>
      <c r="Y50" s="658"/>
      <c r="Z50" s="610"/>
      <c r="AA50" s="610"/>
      <c r="AB50" s="610"/>
      <c r="AC50" s="610"/>
      <c r="AD50" s="610"/>
      <c r="AE50" s="610"/>
      <c r="AF50" s="610"/>
      <c r="AG50" s="610"/>
      <c r="AH50" s="610"/>
      <c r="AI50" s="610"/>
      <c r="AJ50" s="610"/>
      <c r="AK50" s="610"/>
      <c r="AL50" s="610"/>
      <c r="AM50" s="610"/>
      <c r="AN50" s="610"/>
      <c r="AO50" s="610"/>
      <c r="AP50" s="610"/>
      <c r="AQ50" s="610"/>
      <c r="AR50" s="610"/>
      <c r="AS50" s="610"/>
      <c r="AT50" s="610"/>
      <c r="AU50" s="610"/>
      <c r="AV50" s="610"/>
      <c r="AW50" s="610"/>
      <c r="AX50" s="610"/>
      <c r="AY50" s="610"/>
      <c r="AZ50" s="610"/>
      <c r="BA50" s="610"/>
      <c r="BB50" s="610"/>
      <c r="BC50" s="610"/>
      <c r="BD50" s="610"/>
      <c r="BE50" s="610"/>
      <c r="BF50" s="610"/>
      <c r="BG50" s="610"/>
      <c r="BH50" s="610"/>
      <c r="BI50" s="610"/>
      <c r="BJ50" s="610"/>
      <c r="BK50" s="610"/>
      <c r="BL50" s="610"/>
      <c r="BM50" s="610"/>
      <c r="BN50" s="610"/>
      <c r="BO50" s="610"/>
      <c r="BP50" s="610"/>
      <c r="BQ50" s="610"/>
      <c r="BR50" s="610"/>
      <c r="BS50" s="610"/>
    </row>
    <row r="51" spans="1:71" ht="15.65" customHeight="1" outlineLevel="2" x14ac:dyDescent="0.25">
      <c r="B51" s="404"/>
      <c r="D51" s="413" t="s">
        <v>131</v>
      </c>
      <c r="E51" s="405"/>
      <c r="G51" s="406"/>
      <c r="H51" s="406"/>
      <c r="N51" s="494"/>
      <c r="O51" s="659"/>
      <c r="P51" s="659"/>
      <c r="Q51" s="659"/>
    </row>
    <row r="52" spans="1:71" s="401" customFormat="1" ht="15.65" customHeight="1" outlineLevel="2" x14ac:dyDescent="0.25">
      <c r="A52" s="590"/>
      <c r="B52" s="402"/>
      <c r="C52" s="489"/>
      <c r="D52" s="402" t="s">
        <v>1074</v>
      </c>
      <c r="E52" s="405"/>
      <c r="F52" s="402"/>
      <c r="G52" s="406"/>
      <c r="H52" s="406"/>
      <c r="I52" s="547"/>
      <c r="J52" s="547"/>
      <c r="K52" s="547"/>
      <c r="L52" s="547"/>
      <c r="M52" s="547"/>
      <c r="N52" s="495"/>
      <c r="O52" s="659"/>
      <c r="P52" s="659"/>
      <c r="Q52" s="662"/>
      <c r="R52" s="660"/>
      <c r="S52" s="660"/>
      <c r="T52" s="660"/>
      <c r="U52" s="660"/>
      <c r="V52" s="660"/>
      <c r="W52" s="660"/>
      <c r="X52" s="660"/>
      <c r="Y52" s="661"/>
      <c r="Z52" s="617"/>
      <c r="AA52" s="617"/>
      <c r="AB52" s="617"/>
      <c r="AC52" s="617"/>
      <c r="AD52" s="617"/>
      <c r="AE52" s="617"/>
      <c r="AF52" s="617"/>
      <c r="AG52" s="617"/>
      <c r="AH52" s="617"/>
      <c r="AI52" s="617"/>
      <c r="AJ52" s="617"/>
      <c r="AK52" s="617"/>
      <c r="AL52" s="617"/>
      <c r="AM52" s="617"/>
      <c r="AN52" s="617"/>
      <c r="AO52" s="617"/>
      <c r="AP52" s="617"/>
      <c r="AQ52" s="617"/>
      <c r="AR52" s="617"/>
      <c r="AS52" s="617"/>
      <c r="AT52" s="617"/>
      <c r="AU52" s="617"/>
      <c r="AV52" s="617"/>
      <c r="AW52" s="617"/>
      <c r="AX52" s="617"/>
      <c r="AY52" s="617"/>
      <c r="AZ52" s="617"/>
      <c r="BA52" s="617"/>
      <c r="BB52" s="617"/>
      <c r="BC52" s="617"/>
      <c r="BD52" s="617"/>
      <c r="BE52" s="617"/>
      <c r="BF52" s="617"/>
      <c r="BG52" s="617"/>
      <c r="BH52" s="617"/>
      <c r="BI52" s="617"/>
      <c r="BJ52" s="617"/>
      <c r="BK52" s="617"/>
      <c r="BL52" s="617"/>
      <c r="BM52" s="617"/>
      <c r="BN52" s="617"/>
      <c r="BO52" s="617"/>
      <c r="BP52" s="617"/>
      <c r="BQ52" s="617"/>
      <c r="BR52" s="617"/>
      <c r="BS52" s="617"/>
    </row>
    <row r="53" spans="1:71" s="401" customFormat="1" ht="15.65" customHeight="1" outlineLevel="2" x14ac:dyDescent="0.25">
      <c r="A53" s="590"/>
      <c r="B53" s="402"/>
      <c r="C53" s="489"/>
      <c r="D53" s="402" t="s">
        <v>1075</v>
      </c>
      <c r="E53" s="405"/>
      <c r="F53" s="402"/>
      <c r="G53" s="406"/>
      <c r="H53" s="406"/>
      <c r="I53" s="547"/>
      <c r="J53" s="547"/>
      <c r="K53" s="547"/>
      <c r="L53" s="547"/>
      <c r="M53" s="547"/>
      <c r="N53" s="495"/>
      <c r="O53" s="659"/>
      <c r="P53" s="659"/>
      <c r="Q53" s="662"/>
      <c r="R53" s="660"/>
      <c r="S53" s="660"/>
      <c r="T53" s="660"/>
      <c r="U53" s="660"/>
      <c r="V53" s="660"/>
      <c r="W53" s="660"/>
      <c r="X53" s="660"/>
      <c r="Y53" s="661"/>
      <c r="Z53" s="617"/>
      <c r="AA53" s="617"/>
      <c r="AB53" s="617"/>
      <c r="AC53" s="617"/>
      <c r="AD53" s="617"/>
      <c r="AE53" s="617"/>
      <c r="AF53" s="617"/>
      <c r="AG53" s="617"/>
      <c r="AH53" s="617"/>
      <c r="AI53" s="617"/>
      <c r="AJ53" s="617"/>
      <c r="AK53" s="617"/>
      <c r="AL53" s="617"/>
      <c r="AM53" s="617"/>
      <c r="AN53" s="617"/>
      <c r="AO53" s="617"/>
      <c r="AP53" s="617"/>
      <c r="AQ53" s="617"/>
      <c r="AR53" s="617"/>
      <c r="AS53" s="617"/>
      <c r="AT53" s="617"/>
      <c r="AU53" s="617"/>
      <c r="AV53" s="617"/>
      <c r="AW53" s="617"/>
      <c r="AX53" s="617"/>
      <c r="AY53" s="617"/>
      <c r="AZ53" s="617"/>
      <c r="BA53" s="617"/>
      <c r="BB53" s="617"/>
      <c r="BC53" s="617"/>
      <c r="BD53" s="617"/>
      <c r="BE53" s="617"/>
      <c r="BF53" s="617"/>
      <c r="BG53" s="617"/>
      <c r="BH53" s="617"/>
      <c r="BI53" s="617"/>
      <c r="BJ53" s="617"/>
      <c r="BK53" s="617"/>
      <c r="BL53" s="617"/>
      <c r="BM53" s="617"/>
      <c r="BN53" s="617"/>
      <c r="BO53" s="617"/>
      <c r="BP53" s="617"/>
      <c r="BQ53" s="617"/>
      <c r="BR53" s="617"/>
      <c r="BS53" s="617"/>
    </row>
    <row r="54" spans="1:71" s="401" customFormat="1" ht="15.65" customHeight="1" outlineLevel="2" x14ac:dyDescent="0.25">
      <c r="A54" s="590"/>
      <c r="B54" s="402"/>
      <c r="C54" s="489"/>
      <c r="D54" s="402" t="s">
        <v>1076</v>
      </c>
      <c r="E54" s="405"/>
      <c r="F54" s="402"/>
      <c r="G54" s="406"/>
      <c r="H54" s="406"/>
      <c r="I54" s="547"/>
      <c r="J54" s="547"/>
      <c r="K54" s="547"/>
      <c r="L54" s="547"/>
      <c r="M54" s="547"/>
      <c r="N54" s="495"/>
      <c r="O54" s="659"/>
      <c r="P54" s="659"/>
      <c r="Q54" s="662"/>
      <c r="R54" s="660"/>
      <c r="S54" s="660"/>
      <c r="T54" s="660"/>
      <c r="U54" s="660"/>
      <c r="V54" s="660"/>
      <c r="W54" s="660"/>
      <c r="X54" s="660"/>
      <c r="Y54" s="661"/>
      <c r="Z54" s="617"/>
      <c r="AA54" s="617"/>
      <c r="AB54" s="617"/>
      <c r="AC54" s="617"/>
      <c r="AD54" s="617"/>
      <c r="AE54" s="617"/>
      <c r="AF54" s="617"/>
      <c r="AG54" s="617"/>
      <c r="AH54" s="617"/>
      <c r="AI54" s="617"/>
      <c r="AJ54" s="617"/>
      <c r="AK54" s="617"/>
      <c r="AL54" s="617"/>
      <c r="AM54" s="617"/>
      <c r="AN54" s="617"/>
      <c r="AO54" s="617"/>
      <c r="AP54" s="617"/>
      <c r="AQ54" s="617"/>
      <c r="AR54" s="617"/>
      <c r="AS54" s="617"/>
      <c r="AT54" s="617"/>
      <c r="AU54" s="617"/>
      <c r="AV54" s="617"/>
      <c r="AW54" s="617"/>
      <c r="AX54" s="617"/>
      <c r="AY54" s="617"/>
      <c r="AZ54" s="617"/>
      <c r="BA54" s="617"/>
      <c r="BB54" s="617"/>
      <c r="BC54" s="617"/>
      <c r="BD54" s="617"/>
      <c r="BE54" s="617"/>
      <c r="BF54" s="617"/>
      <c r="BG54" s="617"/>
      <c r="BH54" s="617"/>
      <c r="BI54" s="617"/>
      <c r="BJ54" s="617"/>
      <c r="BK54" s="617"/>
      <c r="BL54" s="617"/>
      <c r="BM54" s="617"/>
      <c r="BN54" s="617"/>
      <c r="BO54" s="617"/>
      <c r="BP54" s="617"/>
      <c r="BQ54" s="617"/>
      <c r="BR54" s="617"/>
      <c r="BS54" s="617"/>
    </row>
    <row r="55" spans="1:71" s="401" customFormat="1" ht="15.65" customHeight="1" outlineLevel="2" x14ac:dyDescent="0.25">
      <c r="A55" s="590"/>
      <c r="B55" s="402"/>
      <c r="C55" s="489"/>
      <c r="D55" s="402" t="s">
        <v>1077</v>
      </c>
      <c r="E55" s="405"/>
      <c r="F55" s="402"/>
      <c r="G55" s="406"/>
      <c r="H55" s="406"/>
      <c r="I55" s="547"/>
      <c r="J55" s="547"/>
      <c r="K55" s="547"/>
      <c r="L55" s="547"/>
      <c r="M55" s="547"/>
      <c r="N55" s="495"/>
      <c r="O55" s="659"/>
      <c r="P55" s="659"/>
      <c r="Q55" s="662"/>
      <c r="R55" s="660"/>
      <c r="S55" s="660"/>
      <c r="T55" s="660"/>
      <c r="U55" s="660"/>
      <c r="V55" s="660"/>
      <c r="W55" s="660"/>
      <c r="X55" s="660"/>
      <c r="Y55" s="661"/>
      <c r="Z55" s="617"/>
      <c r="AA55" s="617"/>
      <c r="AB55" s="617"/>
      <c r="AC55" s="617"/>
      <c r="AD55" s="617"/>
      <c r="AE55" s="617"/>
      <c r="AF55" s="617"/>
      <c r="AG55" s="617"/>
      <c r="AH55" s="617"/>
      <c r="AI55" s="617"/>
      <c r="AJ55" s="617"/>
      <c r="AK55" s="617"/>
      <c r="AL55" s="617"/>
      <c r="AM55" s="617"/>
      <c r="AN55" s="617"/>
      <c r="AO55" s="617"/>
      <c r="AP55" s="617"/>
      <c r="AQ55" s="617"/>
      <c r="AR55" s="617"/>
      <c r="AS55" s="617"/>
      <c r="AT55" s="617"/>
      <c r="AU55" s="617"/>
      <c r="AV55" s="617"/>
      <c r="AW55" s="617"/>
      <c r="AX55" s="617"/>
      <c r="AY55" s="617"/>
      <c r="AZ55" s="617"/>
      <c r="BA55" s="617"/>
      <c r="BB55" s="617"/>
      <c r="BC55" s="617"/>
      <c r="BD55" s="617"/>
      <c r="BE55" s="617"/>
      <c r="BF55" s="617"/>
      <c r="BG55" s="617"/>
      <c r="BH55" s="617"/>
      <c r="BI55" s="617"/>
      <c r="BJ55" s="617"/>
      <c r="BK55" s="617"/>
      <c r="BL55" s="617"/>
      <c r="BM55" s="617"/>
      <c r="BN55" s="617"/>
      <c r="BO55" s="617"/>
      <c r="BP55" s="617"/>
      <c r="BQ55" s="617"/>
      <c r="BR55" s="617"/>
      <c r="BS55" s="617"/>
    </row>
    <row r="56" spans="1:71" s="401" customFormat="1" ht="15.65" customHeight="1" outlineLevel="2" x14ac:dyDescent="0.25">
      <c r="A56" s="590"/>
      <c r="B56" s="402" t="str">
        <f>B50</f>
        <v>V1-1-B2</v>
      </c>
      <c r="C56" s="490"/>
      <c r="D56" s="402" t="str">
        <f>D50</f>
        <v>Spouwmuurisolatie EPS parels / korrels 60 mm van 45 m² tot 75 m²</v>
      </c>
      <c r="E56" s="405">
        <v>1</v>
      </c>
      <c r="F56" s="402" t="s">
        <v>73</v>
      </c>
      <c r="G56" s="406"/>
      <c r="H56" s="406"/>
      <c r="I56" s="547"/>
      <c r="J56" s="547"/>
      <c r="K56" s="547">
        <v>18.63</v>
      </c>
      <c r="L56" s="547">
        <f>E56*K56</f>
        <v>18.63</v>
      </c>
      <c r="M56" s="547">
        <f>J56+H56*Tabellen!$K$2+L56</f>
        <v>18.63</v>
      </c>
      <c r="N56" s="495"/>
      <c r="O56" s="849">
        <f>S56+T56</f>
        <v>18.63</v>
      </c>
      <c r="P56" s="659"/>
      <c r="Q56" s="662" t="s">
        <v>951</v>
      </c>
      <c r="R56" s="682">
        <f>_xlfn.XLOOKUP(Q56,Tabellen!$B$9:$B$21,Tabellen!$C$9:$C$21,"controleren")</f>
        <v>0.3</v>
      </c>
      <c r="S56" s="849">
        <f>IF('Isolatieaanpak '!$G$9="Doe-het-zelver",(M56*R56)*Tabellen!$K$5,M56*R56)</f>
        <v>5.5889999999999995</v>
      </c>
      <c r="T56" s="849">
        <f>(100%-R56)*M56</f>
        <v>13.040999999999999</v>
      </c>
      <c r="U56" s="660">
        <f>S56*Tabellen!$G$2</f>
        <v>0.50300999999999996</v>
      </c>
      <c r="V56" s="660">
        <f>T56*Tabellen!$H$2</f>
        <v>2.7386099999999995</v>
      </c>
      <c r="W56" s="660">
        <f>U56+V56</f>
        <v>3.2416199999999993</v>
      </c>
      <c r="X56" s="660">
        <f>O56+W56</f>
        <v>21.87162</v>
      </c>
      <c r="Y56" s="661"/>
      <c r="Z56" s="617"/>
      <c r="AA56" s="617"/>
      <c r="AB56" s="617"/>
      <c r="AC56" s="617"/>
      <c r="AD56" s="617"/>
      <c r="AE56" s="617"/>
      <c r="AF56" s="617"/>
      <c r="AG56" s="617"/>
      <c r="AH56" s="617"/>
      <c r="AI56" s="617"/>
      <c r="AJ56" s="617"/>
      <c r="AK56" s="617"/>
      <c r="AL56" s="617"/>
      <c r="AM56" s="617"/>
      <c r="AN56" s="617"/>
      <c r="AO56" s="617"/>
      <c r="AP56" s="617"/>
      <c r="AQ56" s="617"/>
      <c r="AR56" s="617"/>
      <c r="AS56" s="617"/>
      <c r="AT56" s="617"/>
      <c r="AU56" s="617"/>
      <c r="AV56" s="617"/>
      <c r="AW56" s="617"/>
      <c r="AX56" s="617"/>
      <c r="AY56" s="617"/>
      <c r="AZ56" s="617"/>
      <c r="BA56" s="617"/>
      <c r="BB56" s="617"/>
      <c r="BC56" s="617"/>
      <c r="BD56" s="617"/>
      <c r="BE56" s="617"/>
      <c r="BF56" s="617"/>
      <c r="BG56" s="617"/>
      <c r="BH56" s="617"/>
      <c r="BI56" s="617"/>
      <c r="BJ56" s="617"/>
      <c r="BK56" s="617"/>
      <c r="BL56" s="617"/>
      <c r="BM56" s="617"/>
      <c r="BN56" s="617"/>
      <c r="BO56" s="617"/>
      <c r="BP56" s="617"/>
      <c r="BQ56" s="617"/>
      <c r="BR56" s="617"/>
      <c r="BS56" s="617"/>
    </row>
    <row r="57" spans="1:71" ht="15.65" customHeight="1" outlineLevel="2" x14ac:dyDescent="0.25">
      <c r="B57" s="404"/>
      <c r="E57" s="405"/>
      <c r="G57" s="406"/>
      <c r="H57" s="406"/>
      <c r="N57" s="494"/>
      <c r="O57" s="659"/>
      <c r="P57" s="659"/>
      <c r="Q57" s="659"/>
    </row>
    <row r="58" spans="1:71" ht="9" customHeight="1" outlineLevel="1" x14ac:dyDescent="0.25">
      <c r="B58" s="408"/>
      <c r="D58" s="409"/>
      <c r="E58" s="411"/>
      <c r="F58" s="409"/>
      <c r="G58" s="410"/>
      <c r="H58" s="410"/>
      <c r="I58" s="548"/>
      <c r="J58" s="548"/>
      <c r="K58" s="548"/>
      <c r="L58" s="548"/>
      <c r="M58" s="548"/>
      <c r="N58" s="485"/>
      <c r="O58" s="663"/>
      <c r="P58" s="663"/>
      <c r="Q58" s="663"/>
      <c r="R58" s="664"/>
      <c r="S58" s="664"/>
      <c r="T58" s="664"/>
      <c r="U58" s="664"/>
      <c r="V58" s="664"/>
      <c r="W58" s="664"/>
      <c r="X58" s="664"/>
      <c r="Y58" s="663"/>
      <c r="Z58" s="615"/>
      <c r="AA58" s="616"/>
      <c r="AG58" s="613"/>
      <c r="AH58" s="613"/>
    </row>
    <row r="59" spans="1:71" s="568" customFormat="1" ht="15.65" customHeight="1" outlineLevel="1" x14ac:dyDescent="0.25">
      <c r="B59" s="395" t="s">
        <v>865</v>
      </c>
      <c r="C59" s="593"/>
      <c r="D59" s="396" t="s">
        <v>1752</v>
      </c>
      <c r="E59" s="403">
        <v>1</v>
      </c>
      <c r="F59" s="396" t="s">
        <v>73</v>
      </c>
      <c r="G59" s="397"/>
      <c r="H59" s="397"/>
      <c r="I59" s="546"/>
      <c r="J59" s="546"/>
      <c r="K59" s="546"/>
      <c r="L59" s="546">
        <f>SUM(L60:L66)</f>
        <v>17.594999999999999</v>
      </c>
      <c r="M59" s="546">
        <f>SUM(M60:M66)</f>
        <v>17.594999999999999</v>
      </c>
      <c r="N59" s="593"/>
      <c r="O59" s="655">
        <f>SUM(O60:O66)</f>
        <v>17.594999999999999</v>
      </c>
      <c r="P59" s="656" t="str">
        <f>B59</f>
        <v>V1-1-B3</v>
      </c>
      <c r="Q59" s="656"/>
      <c r="R59" s="657"/>
      <c r="S59" s="657"/>
      <c r="T59" s="657"/>
      <c r="U59" s="657"/>
      <c r="V59" s="657"/>
      <c r="W59" s="657"/>
      <c r="X59" s="657">
        <f>SUM(X60:X66)</f>
        <v>20.656529999999997</v>
      </c>
      <c r="Y59" s="658"/>
      <c r="Z59" s="610"/>
      <c r="AA59" s="610"/>
      <c r="AB59" s="610"/>
      <c r="AC59" s="610"/>
      <c r="AD59" s="610"/>
      <c r="AE59" s="610"/>
      <c r="AF59" s="610"/>
      <c r="AG59" s="610"/>
      <c r="AH59" s="610"/>
      <c r="AI59" s="610"/>
      <c r="AJ59" s="610"/>
      <c r="AK59" s="610"/>
      <c r="AL59" s="610"/>
      <c r="AM59" s="610"/>
      <c r="AN59" s="610"/>
      <c r="AO59" s="610"/>
      <c r="AP59" s="610"/>
      <c r="AQ59" s="610"/>
      <c r="AR59" s="610"/>
      <c r="AS59" s="610"/>
      <c r="AT59" s="610"/>
      <c r="AU59" s="610"/>
      <c r="AV59" s="610"/>
      <c r="AW59" s="610"/>
      <c r="AX59" s="610"/>
      <c r="AY59" s="610"/>
      <c r="AZ59" s="610"/>
      <c r="BA59" s="610"/>
      <c r="BB59" s="610"/>
      <c r="BC59" s="610"/>
      <c r="BD59" s="610"/>
      <c r="BE59" s="610"/>
      <c r="BF59" s="610"/>
      <c r="BG59" s="610"/>
      <c r="BH59" s="610"/>
      <c r="BI59" s="610"/>
      <c r="BJ59" s="610"/>
      <c r="BK59" s="610"/>
      <c r="BL59" s="610"/>
      <c r="BM59" s="610"/>
      <c r="BN59" s="610"/>
      <c r="BO59" s="610"/>
      <c r="BP59" s="610"/>
      <c r="BQ59" s="610"/>
      <c r="BR59" s="610"/>
      <c r="BS59" s="610"/>
    </row>
    <row r="60" spans="1:71" ht="15.65" customHeight="1" outlineLevel="2" x14ac:dyDescent="0.25">
      <c r="B60" s="404"/>
      <c r="D60" s="413" t="s">
        <v>131</v>
      </c>
      <c r="E60" s="405"/>
      <c r="G60" s="406"/>
      <c r="H60" s="406"/>
      <c r="N60" s="494"/>
      <c r="O60" s="659"/>
      <c r="P60" s="659"/>
      <c r="Q60" s="659"/>
    </row>
    <row r="61" spans="1:71" s="401" customFormat="1" ht="15.65" customHeight="1" outlineLevel="2" x14ac:dyDescent="0.25">
      <c r="A61" s="590"/>
      <c r="B61" s="402"/>
      <c r="C61" s="489"/>
      <c r="D61" s="402" t="s">
        <v>1074</v>
      </c>
      <c r="E61" s="405"/>
      <c r="F61" s="402"/>
      <c r="G61" s="406"/>
      <c r="H61" s="406"/>
      <c r="I61" s="547"/>
      <c r="J61" s="547"/>
      <c r="K61" s="547"/>
      <c r="L61" s="547"/>
      <c r="M61" s="547"/>
      <c r="N61" s="495"/>
      <c r="O61" s="659"/>
      <c r="P61" s="659"/>
      <c r="Q61" s="662"/>
      <c r="R61" s="660"/>
      <c r="S61" s="660"/>
      <c r="T61" s="660"/>
      <c r="U61" s="660"/>
      <c r="V61" s="660"/>
      <c r="W61" s="660"/>
      <c r="X61" s="660"/>
      <c r="Y61" s="661"/>
      <c r="Z61" s="617"/>
      <c r="AA61" s="617"/>
      <c r="AB61" s="617"/>
      <c r="AC61" s="617"/>
      <c r="AD61" s="617"/>
      <c r="AE61" s="617"/>
      <c r="AF61" s="617"/>
      <c r="AG61" s="617"/>
      <c r="AH61" s="617"/>
      <c r="AI61" s="617"/>
      <c r="AJ61" s="617"/>
      <c r="AK61" s="617"/>
      <c r="AL61" s="617"/>
      <c r="AM61" s="617"/>
      <c r="AN61" s="617"/>
      <c r="AO61" s="617"/>
      <c r="AP61" s="617"/>
      <c r="AQ61" s="617"/>
      <c r="AR61" s="617"/>
      <c r="AS61" s="617"/>
      <c r="AT61" s="617"/>
      <c r="AU61" s="617"/>
      <c r="AV61" s="617"/>
      <c r="AW61" s="617"/>
      <c r="AX61" s="617"/>
      <c r="AY61" s="617"/>
      <c r="AZ61" s="617"/>
      <c r="BA61" s="617"/>
      <c r="BB61" s="617"/>
      <c r="BC61" s="617"/>
      <c r="BD61" s="617"/>
      <c r="BE61" s="617"/>
      <c r="BF61" s="617"/>
      <c r="BG61" s="617"/>
      <c r="BH61" s="617"/>
      <c r="BI61" s="617"/>
      <c r="BJ61" s="617"/>
      <c r="BK61" s="617"/>
      <c r="BL61" s="617"/>
      <c r="BM61" s="617"/>
      <c r="BN61" s="617"/>
      <c r="BO61" s="617"/>
      <c r="BP61" s="617"/>
      <c r="BQ61" s="617"/>
      <c r="BR61" s="617"/>
      <c r="BS61" s="617"/>
    </row>
    <row r="62" spans="1:71" s="401" customFormat="1" ht="15.65" customHeight="1" outlineLevel="2" x14ac:dyDescent="0.25">
      <c r="A62" s="590"/>
      <c r="B62" s="402"/>
      <c r="C62" s="489"/>
      <c r="D62" s="402" t="s">
        <v>1075</v>
      </c>
      <c r="E62" s="405"/>
      <c r="F62" s="402"/>
      <c r="G62" s="406"/>
      <c r="H62" s="406"/>
      <c r="I62" s="547"/>
      <c r="J62" s="547"/>
      <c r="K62" s="547"/>
      <c r="L62" s="547"/>
      <c r="M62" s="547"/>
      <c r="N62" s="495"/>
      <c r="O62" s="659"/>
      <c r="P62" s="659"/>
      <c r="Q62" s="662"/>
      <c r="R62" s="660"/>
      <c r="S62" s="660"/>
      <c r="T62" s="660"/>
      <c r="U62" s="660"/>
      <c r="V62" s="660"/>
      <c r="W62" s="660"/>
      <c r="X62" s="660"/>
      <c r="Y62" s="661"/>
      <c r="Z62" s="617"/>
      <c r="AA62" s="617"/>
      <c r="AB62" s="617"/>
      <c r="AC62" s="617"/>
      <c r="AD62" s="617"/>
      <c r="AE62" s="617"/>
      <c r="AF62" s="617"/>
      <c r="AG62" s="617"/>
      <c r="AH62" s="617"/>
      <c r="AI62" s="617"/>
      <c r="AJ62" s="617"/>
      <c r="AK62" s="617"/>
      <c r="AL62" s="617"/>
      <c r="AM62" s="617"/>
      <c r="AN62" s="617"/>
      <c r="AO62" s="617"/>
      <c r="AP62" s="617"/>
      <c r="AQ62" s="617"/>
      <c r="AR62" s="617"/>
      <c r="AS62" s="617"/>
      <c r="AT62" s="617"/>
      <c r="AU62" s="617"/>
      <c r="AV62" s="617"/>
      <c r="AW62" s="617"/>
      <c r="AX62" s="617"/>
      <c r="AY62" s="617"/>
      <c r="AZ62" s="617"/>
      <c r="BA62" s="617"/>
      <c r="BB62" s="617"/>
      <c r="BC62" s="617"/>
      <c r="BD62" s="617"/>
      <c r="BE62" s="617"/>
      <c r="BF62" s="617"/>
      <c r="BG62" s="617"/>
      <c r="BH62" s="617"/>
      <c r="BI62" s="617"/>
      <c r="BJ62" s="617"/>
      <c r="BK62" s="617"/>
      <c r="BL62" s="617"/>
      <c r="BM62" s="617"/>
      <c r="BN62" s="617"/>
      <c r="BO62" s="617"/>
      <c r="BP62" s="617"/>
      <c r="BQ62" s="617"/>
      <c r="BR62" s="617"/>
      <c r="BS62" s="617"/>
    </row>
    <row r="63" spans="1:71" s="401" customFormat="1" ht="15.65" customHeight="1" outlineLevel="2" x14ac:dyDescent="0.25">
      <c r="A63" s="590"/>
      <c r="B63" s="402"/>
      <c r="C63" s="489"/>
      <c r="D63" s="402" t="s">
        <v>1076</v>
      </c>
      <c r="E63" s="405"/>
      <c r="F63" s="402"/>
      <c r="G63" s="406"/>
      <c r="H63" s="406"/>
      <c r="I63" s="547"/>
      <c r="J63" s="547"/>
      <c r="K63" s="547"/>
      <c r="L63" s="547"/>
      <c r="M63" s="547"/>
      <c r="N63" s="495"/>
      <c r="O63" s="659"/>
      <c r="P63" s="659"/>
      <c r="Q63" s="662"/>
      <c r="R63" s="660"/>
      <c r="S63" s="660"/>
      <c r="T63" s="660"/>
      <c r="U63" s="660"/>
      <c r="V63" s="660"/>
      <c r="W63" s="660"/>
      <c r="X63" s="660"/>
      <c r="Y63" s="661"/>
      <c r="Z63" s="617"/>
      <c r="AA63" s="617"/>
      <c r="AB63" s="617"/>
      <c r="AC63" s="617"/>
      <c r="AD63" s="617"/>
      <c r="AE63" s="617"/>
      <c r="AF63" s="617"/>
      <c r="AG63" s="617"/>
      <c r="AH63" s="617"/>
      <c r="AI63" s="617"/>
      <c r="AJ63" s="617"/>
      <c r="AK63" s="617"/>
      <c r="AL63" s="617"/>
      <c r="AM63" s="617"/>
      <c r="AN63" s="617"/>
      <c r="AO63" s="617"/>
      <c r="AP63" s="617"/>
      <c r="AQ63" s="617"/>
      <c r="AR63" s="617"/>
      <c r="AS63" s="617"/>
      <c r="AT63" s="617"/>
      <c r="AU63" s="617"/>
      <c r="AV63" s="617"/>
      <c r="AW63" s="617"/>
      <c r="AX63" s="617"/>
      <c r="AY63" s="617"/>
      <c r="AZ63" s="617"/>
      <c r="BA63" s="617"/>
      <c r="BB63" s="617"/>
      <c r="BC63" s="617"/>
      <c r="BD63" s="617"/>
      <c r="BE63" s="617"/>
      <c r="BF63" s="617"/>
      <c r="BG63" s="617"/>
      <c r="BH63" s="617"/>
      <c r="BI63" s="617"/>
      <c r="BJ63" s="617"/>
      <c r="BK63" s="617"/>
      <c r="BL63" s="617"/>
      <c r="BM63" s="617"/>
      <c r="BN63" s="617"/>
      <c r="BO63" s="617"/>
      <c r="BP63" s="617"/>
      <c r="BQ63" s="617"/>
      <c r="BR63" s="617"/>
      <c r="BS63" s="617"/>
    </row>
    <row r="64" spans="1:71" s="401" customFormat="1" ht="15.65" customHeight="1" outlineLevel="2" x14ac:dyDescent="0.25">
      <c r="A64" s="590"/>
      <c r="B64" s="402"/>
      <c r="C64" s="489"/>
      <c r="D64" s="402" t="s">
        <v>1077</v>
      </c>
      <c r="E64" s="405"/>
      <c r="F64" s="402"/>
      <c r="G64" s="406"/>
      <c r="H64" s="406"/>
      <c r="I64" s="547"/>
      <c r="J64" s="547"/>
      <c r="K64" s="547"/>
      <c r="L64" s="547"/>
      <c r="M64" s="547"/>
      <c r="N64" s="495"/>
      <c r="O64" s="659"/>
      <c r="P64" s="659"/>
      <c r="Q64" s="662"/>
      <c r="R64" s="660"/>
      <c r="S64" s="660"/>
      <c r="T64" s="660"/>
      <c r="U64" s="660"/>
      <c r="V64" s="660"/>
      <c r="W64" s="660"/>
      <c r="X64" s="660"/>
      <c r="Y64" s="661"/>
      <c r="Z64" s="617"/>
      <c r="AA64" s="617"/>
      <c r="AB64" s="617"/>
      <c r="AC64" s="617"/>
      <c r="AD64" s="617"/>
      <c r="AE64" s="617"/>
      <c r="AF64" s="617"/>
      <c r="AG64" s="617"/>
      <c r="AH64" s="617"/>
      <c r="AI64" s="617"/>
      <c r="AJ64" s="617"/>
      <c r="AK64" s="617"/>
      <c r="AL64" s="617"/>
      <c r="AM64" s="617"/>
      <c r="AN64" s="617"/>
      <c r="AO64" s="617"/>
      <c r="AP64" s="617"/>
      <c r="AQ64" s="617"/>
      <c r="AR64" s="617"/>
      <c r="AS64" s="617"/>
      <c r="AT64" s="617"/>
      <c r="AU64" s="617"/>
      <c r="AV64" s="617"/>
      <c r="AW64" s="617"/>
      <c r="AX64" s="617"/>
      <c r="AY64" s="617"/>
      <c r="AZ64" s="617"/>
      <c r="BA64" s="617"/>
      <c r="BB64" s="617"/>
      <c r="BC64" s="617"/>
      <c r="BD64" s="617"/>
      <c r="BE64" s="617"/>
      <c r="BF64" s="617"/>
      <c r="BG64" s="617"/>
      <c r="BH64" s="617"/>
      <c r="BI64" s="617"/>
      <c r="BJ64" s="617"/>
      <c r="BK64" s="617"/>
      <c r="BL64" s="617"/>
      <c r="BM64" s="617"/>
      <c r="BN64" s="617"/>
      <c r="BO64" s="617"/>
      <c r="BP64" s="617"/>
      <c r="BQ64" s="617"/>
      <c r="BR64" s="617"/>
      <c r="BS64" s="617"/>
    </row>
    <row r="65" spans="1:71" s="401" customFormat="1" ht="15.65" customHeight="1" outlineLevel="2" x14ac:dyDescent="0.25">
      <c r="A65" s="590"/>
      <c r="B65" s="402" t="str">
        <f>B59</f>
        <v>V1-1-B3</v>
      </c>
      <c r="C65" s="490"/>
      <c r="D65" s="402" t="str">
        <f>D59</f>
        <v>Spouwmuurisolatie EPS parels / korrels 60 mm vanaf 75 m²</v>
      </c>
      <c r="E65" s="405">
        <v>1</v>
      </c>
      <c r="F65" s="402" t="s">
        <v>73</v>
      </c>
      <c r="G65" s="406"/>
      <c r="H65" s="406"/>
      <c r="I65" s="547"/>
      <c r="J65" s="547"/>
      <c r="K65" s="547">
        <v>17.594999999999999</v>
      </c>
      <c r="L65" s="547">
        <f>E65*K65</f>
        <v>17.594999999999999</v>
      </c>
      <c r="M65" s="547">
        <f>J65+H65*Tabellen!$K$2+L65</f>
        <v>17.594999999999999</v>
      </c>
      <c r="N65" s="495"/>
      <c r="O65" s="849">
        <f>S65+T65</f>
        <v>17.594999999999999</v>
      </c>
      <c r="P65" s="659"/>
      <c r="Q65" s="662" t="s">
        <v>951</v>
      </c>
      <c r="R65" s="682">
        <f>_xlfn.XLOOKUP(Q65,Tabellen!$B$9:$B$21,Tabellen!$C$9:$C$21,"controleren")</f>
        <v>0.3</v>
      </c>
      <c r="S65" s="849">
        <f>IF('Isolatieaanpak '!$G$9="Doe-het-zelver",(M65*R65)*Tabellen!$K$5,M65*R65)</f>
        <v>5.2784999999999993</v>
      </c>
      <c r="T65" s="849">
        <f>(100%-R65)*M65</f>
        <v>12.316499999999998</v>
      </c>
      <c r="U65" s="660">
        <f>S65*Tabellen!$G$2</f>
        <v>0.4750649999999999</v>
      </c>
      <c r="V65" s="660">
        <f>T65*Tabellen!$H$2</f>
        <v>2.5864649999999996</v>
      </c>
      <c r="W65" s="660">
        <f>U65+V65</f>
        <v>3.0615299999999994</v>
      </c>
      <c r="X65" s="660">
        <f>O65+W65</f>
        <v>20.656529999999997</v>
      </c>
      <c r="Y65" s="661"/>
      <c r="Z65" s="617"/>
      <c r="AA65" s="617"/>
      <c r="AB65" s="617"/>
      <c r="AC65" s="617"/>
      <c r="AD65" s="617"/>
      <c r="AE65" s="617"/>
      <c r="AF65" s="617"/>
      <c r="AG65" s="617"/>
      <c r="AH65" s="617"/>
      <c r="AI65" s="617"/>
      <c r="AJ65" s="617"/>
      <c r="AK65" s="617"/>
      <c r="AL65" s="617"/>
      <c r="AM65" s="617"/>
      <c r="AN65" s="617"/>
      <c r="AO65" s="617"/>
      <c r="AP65" s="617"/>
      <c r="AQ65" s="617"/>
      <c r="AR65" s="617"/>
      <c r="AS65" s="617"/>
      <c r="AT65" s="617"/>
      <c r="AU65" s="617"/>
      <c r="AV65" s="617"/>
      <c r="AW65" s="617"/>
      <c r="AX65" s="617"/>
      <c r="AY65" s="617"/>
      <c r="AZ65" s="617"/>
      <c r="BA65" s="617"/>
      <c r="BB65" s="617"/>
      <c r="BC65" s="617"/>
      <c r="BD65" s="617"/>
      <c r="BE65" s="617"/>
      <c r="BF65" s="617"/>
      <c r="BG65" s="617"/>
      <c r="BH65" s="617"/>
      <c r="BI65" s="617"/>
      <c r="BJ65" s="617"/>
      <c r="BK65" s="617"/>
      <c r="BL65" s="617"/>
      <c r="BM65" s="617"/>
      <c r="BN65" s="617"/>
      <c r="BO65" s="617"/>
      <c r="BP65" s="617"/>
      <c r="BQ65" s="617"/>
      <c r="BR65" s="617"/>
      <c r="BS65" s="617"/>
    </row>
    <row r="66" spans="1:71" ht="15.65" customHeight="1" outlineLevel="2" x14ac:dyDescent="0.25">
      <c r="B66" s="404"/>
      <c r="E66" s="405"/>
      <c r="G66" s="406"/>
      <c r="H66" s="406"/>
      <c r="N66" s="494"/>
      <c r="O66" s="659"/>
      <c r="P66" s="659"/>
      <c r="Q66" s="659"/>
    </row>
    <row r="67" spans="1:71" ht="9" customHeight="1" outlineLevel="1" x14ac:dyDescent="0.25">
      <c r="B67" s="408"/>
      <c r="D67" s="409"/>
      <c r="E67" s="411"/>
      <c r="F67" s="409"/>
      <c r="G67" s="410"/>
      <c r="H67" s="410"/>
      <c r="I67" s="548"/>
      <c r="J67" s="548"/>
      <c r="K67" s="548"/>
      <c r="L67" s="548"/>
      <c r="M67" s="548"/>
      <c r="N67" s="485"/>
      <c r="O67" s="663"/>
      <c r="P67" s="663"/>
      <c r="Q67" s="663"/>
      <c r="R67" s="664"/>
      <c r="S67" s="664"/>
      <c r="T67" s="664"/>
      <c r="U67" s="664"/>
      <c r="V67" s="664"/>
      <c r="W67" s="664"/>
      <c r="X67" s="664"/>
      <c r="Y67" s="663"/>
      <c r="Z67" s="615"/>
      <c r="AA67" s="616"/>
      <c r="AG67" s="613"/>
      <c r="AH67" s="613"/>
    </row>
    <row r="68" spans="1:71" s="568" customFormat="1" ht="15.65" customHeight="1" outlineLevel="1" x14ac:dyDescent="0.25">
      <c r="B68" s="395" t="s">
        <v>866</v>
      </c>
      <c r="C68" s="593"/>
      <c r="D68" s="396" t="s">
        <v>1248</v>
      </c>
      <c r="E68" s="403">
        <v>1</v>
      </c>
      <c r="F68" s="396" t="s">
        <v>73</v>
      </c>
      <c r="G68" s="397"/>
      <c r="H68" s="397"/>
      <c r="I68" s="546"/>
      <c r="J68" s="546"/>
      <c r="K68" s="546"/>
      <c r="L68" s="546">
        <f>SUM(L69:L72)</f>
        <v>0.10349999999999999</v>
      </c>
      <c r="M68" s="546">
        <f>SUM(M69:M70)</f>
        <v>0.10349999999999999</v>
      </c>
      <c r="N68" s="593"/>
      <c r="O68" s="655">
        <f>SUM(O69:O72)</f>
        <v>0.10349999999999998</v>
      </c>
      <c r="P68" s="656" t="str">
        <f>B68</f>
        <v>V1-1-B4</v>
      </c>
      <c r="Q68" s="656"/>
      <c r="R68" s="657"/>
      <c r="S68" s="657"/>
      <c r="T68" s="657"/>
      <c r="U68" s="657"/>
      <c r="V68" s="657"/>
      <c r="W68" s="657"/>
      <c r="X68" s="657">
        <f>SUM(X69:X72)</f>
        <v>0.12150899999999998</v>
      </c>
      <c r="Y68" s="658"/>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10"/>
      <c r="AZ68" s="610"/>
      <c r="BA68" s="610"/>
      <c r="BB68" s="610"/>
      <c r="BC68" s="610"/>
      <c r="BD68" s="610"/>
      <c r="BE68" s="610"/>
      <c r="BF68" s="610"/>
      <c r="BG68" s="610"/>
      <c r="BH68" s="610"/>
      <c r="BI68" s="610"/>
      <c r="BJ68" s="610"/>
      <c r="BK68" s="610"/>
      <c r="BL68" s="610"/>
      <c r="BM68" s="610"/>
      <c r="BN68" s="610"/>
      <c r="BO68" s="610"/>
      <c r="BP68" s="610"/>
      <c r="BQ68" s="610"/>
      <c r="BR68" s="610"/>
      <c r="BS68" s="610"/>
    </row>
    <row r="69" spans="1:71" ht="15.65" customHeight="1" outlineLevel="2" x14ac:dyDescent="0.25">
      <c r="B69" s="404"/>
      <c r="D69" s="413" t="s">
        <v>1042</v>
      </c>
      <c r="E69" s="405"/>
      <c r="G69" s="406"/>
      <c r="H69" s="406"/>
      <c r="N69" s="494"/>
      <c r="O69" s="659"/>
      <c r="P69" s="659"/>
      <c r="Q69" s="659"/>
    </row>
    <row r="70" spans="1:71" s="401" customFormat="1" ht="15.65" customHeight="1" outlineLevel="2" x14ac:dyDescent="0.25">
      <c r="A70" s="590"/>
      <c r="B70" s="409" t="str">
        <f>B68</f>
        <v>V1-1-B4</v>
      </c>
      <c r="C70" s="490"/>
      <c r="D70" s="402" t="str">
        <f>D68</f>
        <v>╚ EPS meer-/minderprijs per mm</v>
      </c>
      <c r="E70" s="405">
        <v>1</v>
      </c>
      <c r="F70" s="402" t="s">
        <v>73</v>
      </c>
      <c r="G70" s="406"/>
      <c r="H70" s="406"/>
      <c r="I70" s="547"/>
      <c r="J70" s="547"/>
      <c r="K70" s="547">
        <v>0.10349999999999999</v>
      </c>
      <c r="L70" s="547">
        <f>E70*K70</f>
        <v>0.10349999999999999</v>
      </c>
      <c r="M70" s="547">
        <f>J70+H70*Tabellen!$K$2+L70</f>
        <v>0.10349999999999999</v>
      </c>
      <c r="N70" s="495"/>
      <c r="O70" s="849">
        <f>S70+T70</f>
        <v>0.10349999999999998</v>
      </c>
      <c r="P70" s="659"/>
      <c r="Q70" s="662" t="s">
        <v>951</v>
      </c>
      <c r="R70" s="682">
        <f>_xlfn.XLOOKUP(Q70,Tabellen!$B$9:$B$21,Tabellen!$C$9:$C$21,"controleren")</f>
        <v>0.3</v>
      </c>
      <c r="S70" s="849">
        <f>IF('Isolatieaanpak '!$G$9="Doe-het-zelver",(M70*R70)*Tabellen!$K$5,M70*R70)</f>
        <v>3.1049999999999998E-2</v>
      </c>
      <c r="T70" s="849">
        <f>(100%-R70)*M70</f>
        <v>7.2449999999999987E-2</v>
      </c>
      <c r="U70" s="660">
        <f>S70*Tabellen!$G$2</f>
        <v>2.7944999999999997E-3</v>
      </c>
      <c r="V70" s="660">
        <f>T70*Tabellen!$H$2</f>
        <v>1.5214499999999997E-2</v>
      </c>
      <c r="W70" s="660">
        <f>U70+V70</f>
        <v>1.8008999999999997E-2</v>
      </c>
      <c r="X70" s="660">
        <f>O70+W70</f>
        <v>0.12150899999999998</v>
      </c>
      <c r="Y70" s="661"/>
      <c r="Z70" s="617"/>
      <c r="AA70" s="617"/>
      <c r="AB70" s="617"/>
      <c r="AC70" s="617"/>
      <c r="AD70" s="617"/>
      <c r="AE70" s="617"/>
      <c r="AF70" s="617"/>
      <c r="AG70" s="617"/>
      <c r="AH70" s="617"/>
      <c r="AI70" s="617"/>
      <c r="AJ70" s="617"/>
      <c r="AK70" s="617"/>
      <c r="AL70" s="617"/>
      <c r="AM70" s="617"/>
      <c r="AN70" s="617"/>
      <c r="AO70" s="617"/>
      <c r="AP70" s="617"/>
      <c r="AQ70" s="617"/>
      <c r="AR70" s="617"/>
      <c r="AS70" s="617"/>
      <c r="AT70" s="617"/>
      <c r="AU70" s="617"/>
      <c r="AV70" s="617"/>
      <c r="AW70" s="617"/>
      <c r="AX70" s="617"/>
      <c r="AY70" s="617"/>
      <c r="AZ70" s="617"/>
      <c r="BA70" s="617"/>
      <c r="BB70" s="617"/>
      <c r="BC70" s="617"/>
      <c r="BD70" s="617"/>
      <c r="BE70" s="617"/>
      <c r="BF70" s="617"/>
      <c r="BG70" s="617"/>
      <c r="BH70" s="617"/>
      <c r="BI70" s="617"/>
      <c r="BJ70" s="617"/>
      <c r="BK70" s="617"/>
      <c r="BL70" s="617"/>
      <c r="BM70" s="617"/>
      <c r="BN70" s="617"/>
      <c r="BO70" s="617"/>
      <c r="BP70" s="617"/>
      <c r="BQ70" s="617"/>
      <c r="BR70" s="617"/>
      <c r="BS70" s="617"/>
    </row>
    <row r="71" spans="1:71" s="401" customFormat="1" ht="15.65" customHeight="1" outlineLevel="2" x14ac:dyDescent="0.25">
      <c r="A71" s="590"/>
      <c r="B71" s="402"/>
      <c r="C71" s="490"/>
      <c r="D71" s="402"/>
      <c r="E71" s="405"/>
      <c r="F71" s="402"/>
      <c r="G71" s="406"/>
      <c r="H71" s="406"/>
      <c r="I71" s="547"/>
      <c r="J71" s="547"/>
      <c r="K71" s="547"/>
      <c r="L71" s="547"/>
      <c r="M71" s="547"/>
      <c r="N71" s="495"/>
      <c r="O71" s="659"/>
      <c r="P71" s="659"/>
      <c r="Q71" s="662"/>
      <c r="R71" s="660"/>
      <c r="S71" s="660"/>
      <c r="T71" s="660"/>
      <c r="U71" s="660"/>
      <c r="V71" s="660"/>
      <c r="W71" s="660"/>
      <c r="X71" s="660"/>
      <c r="Y71" s="661"/>
      <c r="Z71" s="617"/>
      <c r="AA71" s="617"/>
      <c r="AB71" s="617"/>
      <c r="AC71" s="617"/>
      <c r="AD71" s="617"/>
      <c r="AE71" s="617"/>
      <c r="AF71" s="617"/>
      <c r="AG71" s="617"/>
      <c r="AH71" s="617"/>
      <c r="AI71" s="617"/>
      <c r="AJ71" s="617"/>
      <c r="AK71" s="617"/>
      <c r="AL71" s="617"/>
      <c r="AM71" s="617"/>
      <c r="AN71" s="617"/>
      <c r="AO71" s="617"/>
      <c r="AP71" s="617"/>
      <c r="AQ71" s="617"/>
      <c r="AR71" s="617"/>
      <c r="AS71" s="617"/>
      <c r="AT71" s="617"/>
      <c r="AU71" s="617"/>
      <c r="AV71" s="617"/>
      <c r="AW71" s="617"/>
      <c r="AX71" s="617"/>
      <c r="AY71" s="617"/>
      <c r="AZ71" s="617"/>
      <c r="BA71" s="617"/>
      <c r="BB71" s="617"/>
      <c r="BC71" s="617"/>
      <c r="BD71" s="617"/>
      <c r="BE71" s="617"/>
      <c r="BF71" s="617"/>
      <c r="BG71" s="617"/>
      <c r="BH71" s="617"/>
      <c r="BI71" s="617"/>
      <c r="BJ71" s="617"/>
      <c r="BK71" s="617"/>
      <c r="BL71" s="617"/>
      <c r="BM71" s="617"/>
      <c r="BN71" s="617"/>
      <c r="BO71" s="617"/>
      <c r="BP71" s="617"/>
      <c r="BQ71" s="617"/>
      <c r="BR71" s="617"/>
      <c r="BS71" s="617"/>
    </row>
    <row r="72" spans="1:71" ht="15.65" customHeight="1" outlineLevel="2" x14ac:dyDescent="0.25">
      <c r="B72" s="404"/>
      <c r="E72" s="405"/>
      <c r="G72" s="406"/>
      <c r="H72" s="406"/>
      <c r="N72" s="494"/>
      <c r="O72" s="659"/>
      <c r="P72" s="659"/>
      <c r="Q72" s="659"/>
    </row>
    <row r="73" spans="1:71" ht="9" customHeight="1" outlineLevel="1" x14ac:dyDescent="0.25">
      <c r="B73" s="408"/>
      <c r="D73" s="409"/>
      <c r="E73" s="411"/>
      <c r="F73" s="409"/>
      <c r="G73" s="410"/>
      <c r="H73" s="410"/>
      <c r="I73" s="548"/>
      <c r="J73" s="548"/>
      <c r="K73" s="548"/>
      <c r="L73" s="548"/>
      <c r="M73" s="548"/>
      <c r="N73" s="485"/>
      <c r="O73" s="663"/>
      <c r="P73" s="663"/>
      <c r="Q73" s="663"/>
      <c r="R73" s="664"/>
      <c r="S73" s="664"/>
      <c r="T73" s="664"/>
      <c r="U73" s="664"/>
      <c r="V73" s="664"/>
      <c r="W73" s="664"/>
      <c r="X73" s="664"/>
      <c r="Y73" s="663"/>
      <c r="Z73" s="615"/>
      <c r="AA73" s="616"/>
      <c r="AG73" s="613"/>
      <c r="AH73" s="613"/>
    </row>
    <row r="74" spans="1:71" s="568" customFormat="1" ht="15.65" customHeight="1" outlineLevel="1" x14ac:dyDescent="0.25">
      <c r="B74" s="395" t="s">
        <v>867</v>
      </c>
      <c r="C74" s="593"/>
      <c r="D74" s="396" t="s">
        <v>1758</v>
      </c>
      <c r="E74" s="403">
        <v>1</v>
      </c>
      <c r="F74" s="396" t="s">
        <v>73</v>
      </c>
      <c r="G74" s="397"/>
      <c r="H74" s="397"/>
      <c r="I74" s="546"/>
      <c r="J74" s="546"/>
      <c r="K74" s="546"/>
      <c r="L74" s="546">
        <f>SUM(L75:L81)</f>
        <v>24.839999999999996</v>
      </c>
      <c r="M74" s="546">
        <f>SUM(M75:M81)</f>
        <v>24.839999999999996</v>
      </c>
      <c r="N74" s="593"/>
      <c r="O74" s="655">
        <f>SUM(O75:O81)</f>
        <v>24.839999999999993</v>
      </c>
      <c r="P74" s="656" t="str">
        <f>B74</f>
        <v>V1-1-C1</v>
      </c>
      <c r="Q74" s="656"/>
      <c r="R74" s="657"/>
      <c r="S74" s="657"/>
      <c r="T74" s="657"/>
      <c r="U74" s="657"/>
      <c r="V74" s="657"/>
      <c r="W74" s="657"/>
      <c r="X74" s="657">
        <f>SUM(X75:X81)</f>
        <v>29.162159999999993</v>
      </c>
      <c r="Y74" s="658"/>
      <c r="Z74" s="610"/>
      <c r="AA74" s="610"/>
      <c r="AB74" s="610"/>
      <c r="AC74" s="610"/>
      <c r="AD74" s="610"/>
      <c r="AE74" s="610"/>
      <c r="AF74" s="610"/>
      <c r="AG74" s="610"/>
      <c r="AH74" s="610"/>
      <c r="AI74" s="610"/>
      <c r="AJ74" s="610"/>
      <c r="AK74" s="610"/>
      <c r="AL74" s="610"/>
      <c r="AM74" s="610"/>
      <c r="AN74" s="610"/>
      <c r="AO74" s="610"/>
      <c r="AP74" s="610"/>
      <c r="AQ74" s="610"/>
      <c r="AR74" s="610"/>
      <c r="AS74" s="610"/>
      <c r="AT74" s="610"/>
      <c r="AU74" s="610"/>
      <c r="AV74" s="610"/>
      <c r="AW74" s="610"/>
      <c r="AX74" s="610"/>
      <c r="AY74" s="610"/>
      <c r="AZ74" s="610"/>
      <c r="BA74" s="610"/>
      <c r="BB74" s="610"/>
      <c r="BC74" s="610"/>
      <c r="BD74" s="610"/>
      <c r="BE74" s="610"/>
      <c r="BF74" s="610"/>
      <c r="BG74" s="610"/>
      <c r="BH74" s="610"/>
      <c r="BI74" s="610"/>
      <c r="BJ74" s="610"/>
      <c r="BK74" s="610"/>
      <c r="BL74" s="610"/>
      <c r="BM74" s="610"/>
      <c r="BN74" s="610"/>
      <c r="BO74" s="610"/>
      <c r="BP74" s="610"/>
      <c r="BQ74" s="610"/>
      <c r="BR74" s="610"/>
      <c r="BS74" s="610"/>
    </row>
    <row r="75" spans="1:71" ht="15.65" customHeight="1" outlineLevel="2" x14ac:dyDescent="0.25">
      <c r="B75" s="404"/>
      <c r="D75" s="413" t="s">
        <v>131</v>
      </c>
      <c r="E75" s="405"/>
      <c r="G75" s="406"/>
      <c r="H75" s="406"/>
      <c r="N75" s="494"/>
      <c r="O75" s="659"/>
      <c r="P75" s="659"/>
      <c r="Q75" s="659"/>
    </row>
    <row r="76" spans="1:71" s="401" customFormat="1" ht="15.65" customHeight="1" outlineLevel="2" x14ac:dyDescent="0.25">
      <c r="A76" s="590"/>
      <c r="B76" s="402"/>
      <c r="C76" s="489"/>
      <c r="D76" s="402" t="s">
        <v>1074</v>
      </c>
      <c r="E76" s="405"/>
      <c r="F76" s="402"/>
      <c r="G76" s="406"/>
      <c r="H76" s="406"/>
      <c r="I76" s="547"/>
      <c r="J76" s="547"/>
      <c r="K76" s="547"/>
      <c r="L76" s="547"/>
      <c r="M76" s="547"/>
      <c r="N76" s="495"/>
      <c r="O76" s="659"/>
      <c r="P76" s="659"/>
      <c r="Q76" s="662"/>
      <c r="R76" s="660"/>
      <c r="S76" s="660"/>
      <c r="T76" s="660"/>
      <c r="U76" s="660"/>
      <c r="V76" s="660"/>
      <c r="W76" s="660"/>
      <c r="X76" s="660"/>
      <c r="Y76" s="661"/>
      <c r="Z76" s="617"/>
      <c r="AA76" s="617"/>
      <c r="AB76" s="617"/>
      <c r="AC76" s="617"/>
      <c r="AD76" s="617"/>
      <c r="AE76" s="617"/>
      <c r="AF76" s="617"/>
      <c r="AG76" s="617"/>
      <c r="AH76" s="617"/>
      <c r="AI76" s="617"/>
      <c r="AJ76" s="617"/>
      <c r="AK76" s="617"/>
      <c r="AL76" s="617"/>
      <c r="AM76" s="617"/>
      <c r="AN76" s="617"/>
      <c r="AO76" s="617"/>
      <c r="AP76" s="617"/>
      <c r="AQ76" s="617"/>
      <c r="AR76" s="617"/>
      <c r="AS76" s="617"/>
      <c r="AT76" s="617"/>
      <c r="AU76" s="617"/>
      <c r="AV76" s="617"/>
      <c r="AW76" s="617"/>
      <c r="AX76" s="617"/>
      <c r="AY76" s="617"/>
      <c r="AZ76" s="617"/>
      <c r="BA76" s="617"/>
      <c r="BB76" s="617"/>
      <c r="BC76" s="617"/>
      <c r="BD76" s="617"/>
      <c r="BE76" s="617"/>
      <c r="BF76" s="617"/>
      <c r="BG76" s="617"/>
      <c r="BH76" s="617"/>
      <c r="BI76" s="617"/>
      <c r="BJ76" s="617"/>
      <c r="BK76" s="617"/>
      <c r="BL76" s="617"/>
      <c r="BM76" s="617"/>
      <c r="BN76" s="617"/>
      <c r="BO76" s="617"/>
      <c r="BP76" s="617"/>
      <c r="BQ76" s="617"/>
      <c r="BR76" s="617"/>
      <c r="BS76" s="617"/>
    </row>
    <row r="77" spans="1:71" s="401" customFormat="1" ht="15.65" customHeight="1" outlineLevel="2" x14ac:dyDescent="0.25">
      <c r="A77" s="590"/>
      <c r="B77" s="402"/>
      <c r="C77" s="489"/>
      <c r="D77" s="402" t="s">
        <v>1075</v>
      </c>
      <c r="E77" s="405"/>
      <c r="F77" s="402"/>
      <c r="G77" s="406"/>
      <c r="H77" s="406"/>
      <c r="I77" s="547"/>
      <c r="J77" s="547"/>
      <c r="K77" s="547"/>
      <c r="L77" s="547"/>
      <c r="M77" s="547"/>
      <c r="N77" s="495"/>
      <c r="O77" s="659"/>
      <c r="P77" s="659"/>
      <c r="Q77" s="662"/>
      <c r="R77" s="660"/>
      <c r="S77" s="660"/>
      <c r="T77" s="660"/>
      <c r="U77" s="660"/>
      <c r="V77" s="660"/>
      <c r="W77" s="660"/>
      <c r="X77" s="660"/>
      <c r="Y77" s="661"/>
      <c r="Z77" s="617"/>
      <c r="AA77" s="617"/>
      <c r="AB77" s="617"/>
      <c r="AC77" s="617"/>
      <c r="AD77" s="617"/>
      <c r="AE77" s="617"/>
      <c r="AF77" s="617"/>
      <c r="AG77" s="617"/>
      <c r="AH77" s="617"/>
      <c r="AI77" s="617"/>
      <c r="AJ77" s="617"/>
      <c r="AK77" s="617"/>
      <c r="AL77" s="617"/>
      <c r="AM77" s="617"/>
      <c r="AN77" s="617"/>
      <c r="AO77" s="617"/>
      <c r="AP77" s="617"/>
      <c r="AQ77" s="617"/>
      <c r="AR77" s="617"/>
      <c r="AS77" s="617"/>
      <c r="AT77" s="617"/>
      <c r="AU77" s="617"/>
      <c r="AV77" s="617"/>
      <c r="AW77" s="617"/>
      <c r="AX77" s="617"/>
      <c r="AY77" s="617"/>
      <c r="AZ77" s="617"/>
      <c r="BA77" s="617"/>
      <c r="BB77" s="617"/>
      <c r="BC77" s="617"/>
      <c r="BD77" s="617"/>
      <c r="BE77" s="617"/>
      <c r="BF77" s="617"/>
      <c r="BG77" s="617"/>
      <c r="BH77" s="617"/>
      <c r="BI77" s="617"/>
      <c r="BJ77" s="617"/>
      <c r="BK77" s="617"/>
      <c r="BL77" s="617"/>
      <c r="BM77" s="617"/>
      <c r="BN77" s="617"/>
      <c r="BO77" s="617"/>
      <c r="BP77" s="617"/>
      <c r="BQ77" s="617"/>
      <c r="BR77" s="617"/>
      <c r="BS77" s="617"/>
    </row>
    <row r="78" spans="1:71" s="401" customFormat="1" ht="15.65" customHeight="1" outlineLevel="2" x14ac:dyDescent="0.25">
      <c r="A78" s="590"/>
      <c r="B78" s="402"/>
      <c r="C78" s="489"/>
      <c r="D78" s="402" t="s">
        <v>1076</v>
      </c>
      <c r="E78" s="405"/>
      <c r="F78" s="402"/>
      <c r="G78" s="406"/>
      <c r="H78" s="406"/>
      <c r="I78" s="547"/>
      <c r="J78" s="547"/>
      <c r="K78" s="547"/>
      <c r="L78" s="547"/>
      <c r="M78" s="547"/>
      <c r="N78" s="495"/>
      <c r="O78" s="659"/>
      <c r="P78" s="659"/>
      <c r="Q78" s="662"/>
      <c r="R78" s="660"/>
      <c r="S78" s="660"/>
      <c r="T78" s="660"/>
      <c r="U78" s="660"/>
      <c r="V78" s="660"/>
      <c r="W78" s="660"/>
      <c r="X78" s="660"/>
      <c r="Y78" s="661"/>
      <c r="Z78" s="617"/>
      <c r="AA78" s="617"/>
      <c r="AB78" s="617"/>
      <c r="AC78" s="617"/>
      <c r="AD78" s="617"/>
      <c r="AE78" s="617"/>
      <c r="AF78" s="617"/>
      <c r="AG78" s="617"/>
      <c r="AH78" s="617"/>
      <c r="AI78" s="617"/>
      <c r="AJ78" s="617"/>
      <c r="AK78" s="617"/>
      <c r="AL78" s="617"/>
      <c r="AM78" s="617"/>
      <c r="AN78" s="617"/>
      <c r="AO78" s="617"/>
      <c r="AP78" s="617"/>
      <c r="AQ78" s="617"/>
      <c r="AR78" s="617"/>
      <c r="AS78" s="617"/>
      <c r="AT78" s="617"/>
      <c r="AU78" s="617"/>
      <c r="AV78" s="617"/>
      <c r="AW78" s="617"/>
      <c r="AX78" s="617"/>
      <c r="AY78" s="617"/>
      <c r="AZ78" s="617"/>
      <c r="BA78" s="617"/>
      <c r="BB78" s="617"/>
      <c r="BC78" s="617"/>
      <c r="BD78" s="617"/>
      <c r="BE78" s="617"/>
      <c r="BF78" s="617"/>
      <c r="BG78" s="617"/>
      <c r="BH78" s="617"/>
      <c r="BI78" s="617"/>
      <c r="BJ78" s="617"/>
      <c r="BK78" s="617"/>
      <c r="BL78" s="617"/>
      <c r="BM78" s="617"/>
      <c r="BN78" s="617"/>
      <c r="BO78" s="617"/>
      <c r="BP78" s="617"/>
      <c r="BQ78" s="617"/>
      <c r="BR78" s="617"/>
      <c r="BS78" s="617"/>
    </row>
    <row r="79" spans="1:71" s="401" customFormat="1" ht="15.65" customHeight="1" outlineLevel="2" x14ac:dyDescent="0.25">
      <c r="A79" s="590"/>
      <c r="B79" s="402"/>
      <c r="C79" s="489"/>
      <c r="D79" s="402" t="s">
        <v>1077</v>
      </c>
      <c r="E79" s="405"/>
      <c r="F79" s="402"/>
      <c r="G79" s="406"/>
      <c r="H79" s="406"/>
      <c r="I79" s="547"/>
      <c r="J79" s="547"/>
      <c r="K79" s="547"/>
      <c r="L79" s="547"/>
      <c r="M79" s="547"/>
      <c r="N79" s="495"/>
      <c r="O79" s="659"/>
      <c r="P79" s="659"/>
      <c r="Q79" s="662"/>
      <c r="R79" s="660"/>
      <c r="S79" s="660"/>
      <c r="T79" s="660"/>
      <c r="U79" s="660"/>
      <c r="V79" s="660"/>
      <c r="W79" s="660"/>
      <c r="X79" s="660"/>
      <c r="Y79" s="661"/>
      <c r="Z79" s="617"/>
      <c r="AA79" s="617"/>
      <c r="AB79" s="617"/>
      <c r="AC79" s="617"/>
      <c r="AD79" s="617"/>
      <c r="AE79" s="617"/>
      <c r="AF79" s="617"/>
      <c r="AG79" s="617"/>
      <c r="AH79" s="617"/>
      <c r="AI79" s="617"/>
      <c r="AJ79" s="617"/>
      <c r="AK79" s="617"/>
      <c r="AL79" s="617"/>
      <c r="AM79" s="617"/>
      <c r="AN79" s="617"/>
      <c r="AO79" s="617"/>
      <c r="AP79" s="617"/>
      <c r="AQ79" s="617"/>
      <c r="AR79" s="617"/>
      <c r="AS79" s="617"/>
      <c r="AT79" s="617"/>
      <c r="AU79" s="617"/>
      <c r="AV79" s="617"/>
      <c r="AW79" s="617"/>
      <c r="AX79" s="617"/>
      <c r="AY79" s="617"/>
      <c r="AZ79" s="617"/>
      <c r="BA79" s="617"/>
      <c r="BB79" s="617"/>
      <c r="BC79" s="617"/>
      <c r="BD79" s="617"/>
      <c r="BE79" s="617"/>
      <c r="BF79" s="617"/>
      <c r="BG79" s="617"/>
      <c r="BH79" s="617"/>
      <c r="BI79" s="617"/>
      <c r="BJ79" s="617"/>
      <c r="BK79" s="617"/>
      <c r="BL79" s="617"/>
      <c r="BM79" s="617"/>
      <c r="BN79" s="617"/>
      <c r="BO79" s="617"/>
      <c r="BP79" s="617"/>
      <c r="BQ79" s="617"/>
      <c r="BR79" s="617"/>
      <c r="BS79" s="617"/>
    </row>
    <row r="80" spans="1:71" s="401" customFormat="1" ht="15.65" customHeight="1" outlineLevel="2" x14ac:dyDescent="0.25">
      <c r="A80" s="590"/>
      <c r="B80" s="402" t="str">
        <f>B74</f>
        <v>V1-1-C1</v>
      </c>
      <c r="C80" s="490"/>
      <c r="D80" s="402" t="str">
        <f>D74</f>
        <v>Spouwmuurisolatie PUR schuim 60 mm van 0 m² tot 70 m²</v>
      </c>
      <c r="E80" s="405">
        <v>1</v>
      </c>
      <c r="F80" s="402" t="s">
        <v>73</v>
      </c>
      <c r="G80" s="406"/>
      <c r="H80" s="406"/>
      <c r="I80" s="547"/>
      <c r="J80" s="547"/>
      <c r="K80" s="547">
        <v>24.839999999999996</v>
      </c>
      <c r="L80" s="547">
        <f>E80*K80</f>
        <v>24.839999999999996</v>
      </c>
      <c r="M80" s="547">
        <f>J80+H80*Tabellen!$K$2+L80</f>
        <v>24.839999999999996</v>
      </c>
      <c r="N80" s="495"/>
      <c r="O80" s="849">
        <f>S80+T80</f>
        <v>24.839999999999993</v>
      </c>
      <c r="P80" s="659"/>
      <c r="Q80" s="662" t="s">
        <v>951</v>
      </c>
      <c r="R80" s="682">
        <f>_xlfn.XLOOKUP(Q80,Tabellen!$B$9:$B$21,Tabellen!$C$9:$C$21,"controleren")</f>
        <v>0.3</v>
      </c>
      <c r="S80" s="849">
        <f>IF('Isolatieaanpak '!$G$9="Doe-het-zelver",(M80*R80)*Tabellen!$K$5,M80*R80)</f>
        <v>7.4519999999999982</v>
      </c>
      <c r="T80" s="849">
        <f>(100%-R80)*M80</f>
        <v>17.387999999999995</v>
      </c>
      <c r="U80" s="660">
        <f>S80*Tabellen!$G$2</f>
        <v>0.67067999999999983</v>
      </c>
      <c r="V80" s="660">
        <f>T80*Tabellen!$H$2</f>
        <v>3.6514799999999985</v>
      </c>
      <c r="W80" s="660">
        <f>U80+V80</f>
        <v>4.3221599999999984</v>
      </c>
      <c r="X80" s="660">
        <f>O80+W80</f>
        <v>29.162159999999993</v>
      </c>
      <c r="Y80" s="661"/>
      <c r="Z80" s="617"/>
      <c r="AA80" s="617"/>
      <c r="AB80" s="617"/>
      <c r="AC80" s="617"/>
      <c r="AD80" s="617"/>
      <c r="AE80" s="617"/>
      <c r="AF80" s="617"/>
      <c r="AG80" s="617"/>
      <c r="AH80" s="617"/>
      <c r="AI80" s="617"/>
      <c r="AJ80" s="617"/>
      <c r="AK80" s="617"/>
      <c r="AL80" s="617"/>
      <c r="AM80" s="617"/>
      <c r="AN80" s="617"/>
      <c r="AO80" s="617"/>
      <c r="AP80" s="617"/>
      <c r="AQ80" s="617"/>
      <c r="AR80" s="617"/>
      <c r="AS80" s="617"/>
      <c r="AT80" s="617"/>
      <c r="AU80" s="617"/>
      <c r="AV80" s="617"/>
      <c r="AW80" s="617"/>
      <c r="AX80" s="617"/>
      <c r="AY80" s="617"/>
      <c r="AZ80" s="617"/>
      <c r="BA80" s="617"/>
      <c r="BB80" s="617"/>
      <c r="BC80" s="617"/>
      <c r="BD80" s="617"/>
      <c r="BE80" s="617"/>
      <c r="BF80" s="617"/>
      <c r="BG80" s="617"/>
      <c r="BH80" s="617"/>
      <c r="BI80" s="617"/>
      <c r="BJ80" s="617"/>
      <c r="BK80" s="617"/>
      <c r="BL80" s="617"/>
      <c r="BM80" s="617"/>
      <c r="BN80" s="617"/>
      <c r="BO80" s="617"/>
      <c r="BP80" s="617"/>
      <c r="BQ80" s="617"/>
      <c r="BR80" s="617"/>
      <c r="BS80" s="617"/>
    </row>
    <row r="81" spans="1:71" ht="15.65" customHeight="1" outlineLevel="2" x14ac:dyDescent="0.25">
      <c r="B81" s="404"/>
      <c r="E81" s="405"/>
      <c r="G81" s="406"/>
      <c r="H81" s="406"/>
      <c r="N81" s="494"/>
      <c r="O81" s="659"/>
      <c r="P81" s="659"/>
      <c r="Q81" s="659"/>
    </row>
    <row r="82" spans="1:71" ht="9" customHeight="1" outlineLevel="1" x14ac:dyDescent="0.25">
      <c r="B82" s="408"/>
      <c r="D82" s="409"/>
      <c r="E82" s="411"/>
      <c r="F82" s="409"/>
      <c r="G82" s="410"/>
      <c r="H82" s="410"/>
      <c r="I82" s="548"/>
      <c r="J82" s="548"/>
      <c r="K82" s="548"/>
      <c r="L82" s="548"/>
      <c r="M82" s="548"/>
      <c r="N82" s="485"/>
      <c r="O82" s="663"/>
      <c r="P82" s="663"/>
      <c r="Q82" s="663"/>
      <c r="R82" s="664"/>
      <c r="S82" s="664"/>
      <c r="T82" s="664"/>
      <c r="U82" s="664"/>
      <c r="V82" s="664"/>
      <c r="W82" s="664"/>
      <c r="X82" s="664"/>
      <c r="Y82" s="663"/>
      <c r="Z82" s="615"/>
      <c r="AA82" s="616"/>
      <c r="AG82" s="613"/>
      <c r="AH82" s="613"/>
    </row>
    <row r="83" spans="1:71" s="568" customFormat="1" ht="15.65" customHeight="1" outlineLevel="1" x14ac:dyDescent="0.25">
      <c r="B83" s="395" t="s">
        <v>868</v>
      </c>
      <c r="C83" s="593"/>
      <c r="D83" s="396" t="s">
        <v>1759</v>
      </c>
      <c r="E83" s="403">
        <v>1</v>
      </c>
      <c r="F83" s="396" t="s">
        <v>73</v>
      </c>
      <c r="G83" s="397"/>
      <c r="H83" s="397"/>
      <c r="I83" s="546"/>
      <c r="J83" s="546"/>
      <c r="K83" s="546"/>
      <c r="L83" s="546">
        <f>SUM(L84:L90)</f>
        <v>23.805</v>
      </c>
      <c r="M83" s="546">
        <f>SUM(M84:M90)</f>
        <v>23.805</v>
      </c>
      <c r="N83" s="593"/>
      <c r="O83" s="655">
        <f>SUM(O84:O90)</f>
        <v>23.805</v>
      </c>
      <c r="P83" s="656" t="str">
        <f>B83</f>
        <v>V1-1-C2</v>
      </c>
      <c r="Q83" s="656"/>
      <c r="R83" s="657"/>
      <c r="S83" s="657"/>
      <c r="T83" s="657"/>
      <c r="U83" s="657"/>
      <c r="V83" s="657"/>
      <c r="W83" s="657"/>
      <c r="X83" s="657">
        <f>SUM(X84:X90)</f>
        <v>27.94707</v>
      </c>
      <c r="Y83" s="658"/>
      <c r="Z83" s="610"/>
      <c r="AA83" s="610"/>
      <c r="AB83" s="610"/>
      <c r="AC83" s="610"/>
      <c r="AD83" s="610"/>
      <c r="AE83" s="610"/>
      <c r="AF83" s="610"/>
      <c r="AG83" s="610"/>
      <c r="AH83" s="610"/>
      <c r="AI83" s="610"/>
      <c r="AJ83" s="610"/>
      <c r="AK83" s="610"/>
      <c r="AL83" s="610"/>
      <c r="AM83" s="610"/>
      <c r="AN83" s="610"/>
      <c r="AO83" s="610"/>
      <c r="AP83" s="610"/>
      <c r="AQ83" s="610"/>
      <c r="AR83" s="610"/>
      <c r="AS83" s="610"/>
      <c r="AT83" s="610"/>
      <c r="AU83" s="610"/>
      <c r="AV83" s="610"/>
      <c r="AW83" s="610"/>
      <c r="AX83" s="610"/>
      <c r="AY83" s="610"/>
      <c r="AZ83" s="610"/>
      <c r="BA83" s="610"/>
      <c r="BB83" s="610"/>
      <c r="BC83" s="610"/>
      <c r="BD83" s="610"/>
      <c r="BE83" s="610"/>
      <c r="BF83" s="610"/>
      <c r="BG83" s="610"/>
      <c r="BH83" s="610"/>
      <c r="BI83" s="610"/>
      <c r="BJ83" s="610"/>
      <c r="BK83" s="610"/>
      <c r="BL83" s="610"/>
      <c r="BM83" s="610"/>
      <c r="BN83" s="610"/>
      <c r="BO83" s="610"/>
      <c r="BP83" s="610"/>
      <c r="BQ83" s="610"/>
      <c r="BR83" s="610"/>
      <c r="BS83" s="610"/>
    </row>
    <row r="84" spans="1:71" ht="15.65" customHeight="1" outlineLevel="2" x14ac:dyDescent="0.25">
      <c r="B84" s="404"/>
      <c r="D84" s="413" t="s">
        <v>131</v>
      </c>
      <c r="E84" s="405"/>
      <c r="G84" s="406"/>
      <c r="H84" s="406"/>
      <c r="N84" s="494"/>
      <c r="O84" s="659"/>
      <c r="P84" s="659"/>
      <c r="Q84" s="659"/>
    </row>
    <row r="85" spans="1:71" s="401" customFormat="1" ht="15.65" customHeight="1" outlineLevel="2" x14ac:dyDescent="0.25">
      <c r="A85" s="590"/>
      <c r="B85" s="402"/>
      <c r="C85" s="489"/>
      <c r="D85" s="402" t="s">
        <v>1074</v>
      </c>
      <c r="E85" s="405"/>
      <c r="F85" s="402"/>
      <c r="G85" s="406"/>
      <c r="H85" s="406"/>
      <c r="I85" s="547"/>
      <c r="J85" s="547"/>
      <c r="K85" s="547"/>
      <c r="L85" s="547"/>
      <c r="M85" s="547"/>
      <c r="N85" s="495"/>
      <c r="O85" s="659"/>
      <c r="P85" s="659"/>
      <c r="Q85" s="662"/>
      <c r="R85" s="660"/>
      <c r="S85" s="660"/>
      <c r="T85" s="660"/>
      <c r="U85" s="660"/>
      <c r="V85" s="660"/>
      <c r="W85" s="660"/>
      <c r="X85" s="660"/>
      <c r="Y85" s="661"/>
      <c r="Z85" s="617"/>
      <c r="AA85" s="617"/>
      <c r="AB85" s="617"/>
      <c r="AC85" s="617"/>
      <c r="AD85" s="617"/>
      <c r="AE85" s="617"/>
      <c r="AF85" s="617"/>
      <c r="AG85" s="617"/>
      <c r="AH85" s="617"/>
      <c r="AI85" s="617"/>
      <c r="AJ85" s="617"/>
      <c r="AK85" s="617"/>
      <c r="AL85" s="617"/>
      <c r="AM85" s="617"/>
      <c r="AN85" s="617"/>
      <c r="AO85" s="617"/>
      <c r="AP85" s="617"/>
      <c r="AQ85" s="617"/>
      <c r="AR85" s="617"/>
      <c r="AS85" s="617"/>
      <c r="AT85" s="617"/>
      <c r="AU85" s="617"/>
      <c r="AV85" s="617"/>
      <c r="AW85" s="617"/>
      <c r="AX85" s="617"/>
      <c r="AY85" s="617"/>
      <c r="AZ85" s="617"/>
      <c r="BA85" s="617"/>
      <c r="BB85" s="617"/>
      <c r="BC85" s="617"/>
      <c r="BD85" s="617"/>
      <c r="BE85" s="617"/>
      <c r="BF85" s="617"/>
      <c r="BG85" s="617"/>
      <c r="BH85" s="617"/>
      <c r="BI85" s="617"/>
      <c r="BJ85" s="617"/>
      <c r="BK85" s="617"/>
      <c r="BL85" s="617"/>
      <c r="BM85" s="617"/>
      <c r="BN85" s="617"/>
      <c r="BO85" s="617"/>
      <c r="BP85" s="617"/>
      <c r="BQ85" s="617"/>
      <c r="BR85" s="617"/>
      <c r="BS85" s="617"/>
    </row>
    <row r="86" spans="1:71" s="401" customFormat="1" ht="15.65" customHeight="1" outlineLevel="2" x14ac:dyDescent="0.25">
      <c r="A86" s="590"/>
      <c r="B86" s="402"/>
      <c r="C86" s="489"/>
      <c r="D86" s="402" t="s">
        <v>1075</v>
      </c>
      <c r="E86" s="405"/>
      <c r="F86" s="402"/>
      <c r="G86" s="406"/>
      <c r="H86" s="406"/>
      <c r="I86" s="547"/>
      <c r="J86" s="547"/>
      <c r="K86" s="547"/>
      <c r="L86" s="547"/>
      <c r="M86" s="547"/>
      <c r="N86" s="495"/>
      <c r="O86" s="659"/>
      <c r="P86" s="659"/>
      <c r="Q86" s="662"/>
      <c r="R86" s="660"/>
      <c r="S86" s="660"/>
      <c r="T86" s="660"/>
      <c r="U86" s="660"/>
      <c r="V86" s="660"/>
      <c r="W86" s="660"/>
      <c r="X86" s="660"/>
      <c r="Y86" s="661"/>
      <c r="Z86" s="617"/>
      <c r="AA86" s="617"/>
      <c r="AB86" s="617"/>
      <c r="AC86" s="617"/>
      <c r="AD86" s="617"/>
      <c r="AE86" s="617"/>
      <c r="AF86" s="617"/>
      <c r="AG86" s="617"/>
      <c r="AH86" s="617"/>
      <c r="AI86" s="617"/>
      <c r="AJ86" s="617"/>
      <c r="AK86" s="617"/>
      <c r="AL86" s="617"/>
      <c r="AM86" s="617"/>
      <c r="AN86" s="617"/>
      <c r="AO86" s="617"/>
      <c r="AP86" s="617"/>
      <c r="AQ86" s="617"/>
      <c r="AR86" s="617"/>
      <c r="AS86" s="617"/>
      <c r="AT86" s="617"/>
      <c r="AU86" s="617"/>
      <c r="AV86" s="617"/>
      <c r="AW86" s="617"/>
      <c r="AX86" s="617"/>
      <c r="AY86" s="617"/>
      <c r="AZ86" s="617"/>
      <c r="BA86" s="617"/>
      <c r="BB86" s="617"/>
      <c r="BC86" s="617"/>
      <c r="BD86" s="617"/>
      <c r="BE86" s="617"/>
      <c r="BF86" s="617"/>
      <c r="BG86" s="617"/>
      <c r="BH86" s="617"/>
      <c r="BI86" s="617"/>
      <c r="BJ86" s="617"/>
      <c r="BK86" s="617"/>
      <c r="BL86" s="617"/>
      <c r="BM86" s="617"/>
      <c r="BN86" s="617"/>
      <c r="BO86" s="617"/>
      <c r="BP86" s="617"/>
      <c r="BQ86" s="617"/>
      <c r="BR86" s="617"/>
      <c r="BS86" s="617"/>
    </row>
    <row r="87" spans="1:71" s="401" customFormat="1" ht="15.65" customHeight="1" outlineLevel="2" x14ac:dyDescent="0.25">
      <c r="A87" s="590"/>
      <c r="B87" s="402"/>
      <c r="C87" s="489"/>
      <c r="D87" s="402" t="s">
        <v>1076</v>
      </c>
      <c r="E87" s="405"/>
      <c r="F87" s="402"/>
      <c r="G87" s="406"/>
      <c r="H87" s="406"/>
      <c r="I87" s="547"/>
      <c r="J87" s="547"/>
      <c r="K87" s="547"/>
      <c r="L87" s="547"/>
      <c r="M87" s="547"/>
      <c r="N87" s="495"/>
      <c r="O87" s="659"/>
      <c r="P87" s="659"/>
      <c r="Q87" s="662"/>
      <c r="R87" s="660"/>
      <c r="S87" s="660"/>
      <c r="T87" s="660"/>
      <c r="U87" s="660"/>
      <c r="V87" s="660"/>
      <c r="W87" s="660"/>
      <c r="X87" s="660"/>
      <c r="Y87" s="661"/>
      <c r="Z87" s="617"/>
      <c r="AA87" s="617"/>
      <c r="AB87" s="617"/>
      <c r="AC87" s="617"/>
      <c r="AD87" s="617"/>
      <c r="AE87" s="617"/>
      <c r="AF87" s="617"/>
      <c r="AG87" s="617"/>
      <c r="AH87" s="617"/>
      <c r="AI87" s="617"/>
      <c r="AJ87" s="617"/>
      <c r="AK87" s="617"/>
      <c r="AL87" s="617"/>
      <c r="AM87" s="617"/>
      <c r="AN87" s="617"/>
      <c r="AO87" s="617"/>
      <c r="AP87" s="617"/>
      <c r="AQ87" s="617"/>
      <c r="AR87" s="617"/>
      <c r="AS87" s="617"/>
      <c r="AT87" s="617"/>
      <c r="AU87" s="617"/>
      <c r="AV87" s="617"/>
      <c r="AW87" s="617"/>
      <c r="AX87" s="617"/>
      <c r="AY87" s="617"/>
      <c r="AZ87" s="617"/>
      <c r="BA87" s="617"/>
      <c r="BB87" s="617"/>
      <c r="BC87" s="617"/>
      <c r="BD87" s="617"/>
      <c r="BE87" s="617"/>
      <c r="BF87" s="617"/>
      <c r="BG87" s="617"/>
      <c r="BH87" s="617"/>
      <c r="BI87" s="617"/>
      <c r="BJ87" s="617"/>
      <c r="BK87" s="617"/>
      <c r="BL87" s="617"/>
      <c r="BM87" s="617"/>
      <c r="BN87" s="617"/>
      <c r="BO87" s="617"/>
      <c r="BP87" s="617"/>
      <c r="BQ87" s="617"/>
      <c r="BR87" s="617"/>
      <c r="BS87" s="617"/>
    </row>
    <row r="88" spans="1:71" s="401" customFormat="1" ht="15.65" customHeight="1" outlineLevel="2" x14ac:dyDescent="0.25">
      <c r="A88" s="590"/>
      <c r="B88" s="402"/>
      <c r="C88" s="489"/>
      <c r="D88" s="402" t="s">
        <v>1077</v>
      </c>
      <c r="E88" s="405"/>
      <c r="F88" s="402"/>
      <c r="G88" s="406"/>
      <c r="H88" s="406"/>
      <c r="I88" s="547"/>
      <c r="J88" s="547"/>
      <c r="K88" s="547"/>
      <c r="L88" s="547"/>
      <c r="M88" s="547"/>
      <c r="N88" s="495"/>
      <c r="O88" s="659"/>
      <c r="P88" s="659"/>
      <c r="Q88" s="662"/>
      <c r="R88" s="660"/>
      <c r="S88" s="660"/>
      <c r="T88" s="660"/>
      <c r="U88" s="660"/>
      <c r="V88" s="660"/>
      <c r="W88" s="660"/>
      <c r="X88" s="660"/>
      <c r="Y88" s="661"/>
      <c r="Z88" s="617"/>
      <c r="AA88" s="617"/>
      <c r="AB88" s="617"/>
      <c r="AC88" s="617"/>
      <c r="AD88" s="617"/>
      <c r="AE88" s="617"/>
      <c r="AF88" s="617"/>
      <c r="AG88" s="617"/>
      <c r="AH88" s="617"/>
      <c r="AI88" s="617"/>
      <c r="AJ88" s="617"/>
      <c r="AK88" s="617"/>
      <c r="AL88" s="617"/>
      <c r="AM88" s="617"/>
      <c r="AN88" s="617"/>
      <c r="AO88" s="617"/>
      <c r="AP88" s="617"/>
      <c r="AQ88" s="617"/>
      <c r="AR88" s="617"/>
      <c r="AS88" s="617"/>
      <c r="AT88" s="617"/>
      <c r="AU88" s="617"/>
      <c r="AV88" s="617"/>
      <c r="AW88" s="617"/>
      <c r="AX88" s="617"/>
      <c r="AY88" s="617"/>
      <c r="AZ88" s="617"/>
      <c r="BA88" s="617"/>
      <c r="BB88" s="617"/>
      <c r="BC88" s="617"/>
      <c r="BD88" s="617"/>
      <c r="BE88" s="617"/>
      <c r="BF88" s="617"/>
      <c r="BG88" s="617"/>
      <c r="BH88" s="617"/>
      <c r="BI88" s="617"/>
      <c r="BJ88" s="617"/>
      <c r="BK88" s="617"/>
      <c r="BL88" s="617"/>
      <c r="BM88" s="617"/>
      <c r="BN88" s="617"/>
      <c r="BO88" s="617"/>
      <c r="BP88" s="617"/>
      <c r="BQ88" s="617"/>
      <c r="BR88" s="617"/>
      <c r="BS88" s="617"/>
    </row>
    <row r="89" spans="1:71" s="401" customFormat="1" ht="15.65" customHeight="1" outlineLevel="2" x14ac:dyDescent="0.25">
      <c r="A89" s="590"/>
      <c r="B89" s="402" t="str">
        <f>B83</f>
        <v>V1-1-C2</v>
      </c>
      <c r="C89" s="490"/>
      <c r="D89" s="402" t="str">
        <f>D83</f>
        <v>Spouwmuurisolatie PUR schuim 60 mm van 70 m² tot 130 m²</v>
      </c>
      <c r="E89" s="405">
        <v>1</v>
      </c>
      <c r="F89" s="402" t="s">
        <v>73</v>
      </c>
      <c r="G89" s="406"/>
      <c r="H89" s="406"/>
      <c r="I89" s="547"/>
      <c r="J89" s="547"/>
      <c r="K89" s="547">
        <v>23.805</v>
      </c>
      <c r="L89" s="547">
        <f>E89*K89</f>
        <v>23.805</v>
      </c>
      <c r="M89" s="547">
        <f>J89+H89*Tabellen!$K$2+L89</f>
        <v>23.805</v>
      </c>
      <c r="N89" s="495"/>
      <c r="O89" s="849">
        <f>S89+T89</f>
        <v>23.805</v>
      </c>
      <c r="P89" s="659"/>
      <c r="Q89" s="662" t="s">
        <v>951</v>
      </c>
      <c r="R89" s="682">
        <f>_xlfn.XLOOKUP(Q89,Tabellen!$B$9:$B$21,Tabellen!$C$9:$C$21,"controleren")</f>
        <v>0.3</v>
      </c>
      <c r="S89" s="849">
        <f>IF('Isolatieaanpak '!$G$9="Doe-het-zelver",(M89*R89)*Tabellen!$K$5,M89*R89)</f>
        <v>7.1414999999999997</v>
      </c>
      <c r="T89" s="849">
        <f>(100%-R89)*M89</f>
        <v>16.663499999999999</v>
      </c>
      <c r="U89" s="660">
        <f>S89*Tabellen!$G$2</f>
        <v>0.64273499999999995</v>
      </c>
      <c r="V89" s="660">
        <f>T89*Tabellen!$H$2</f>
        <v>3.4993349999999999</v>
      </c>
      <c r="W89" s="660">
        <f>U89+V89</f>
        <v>4.1420699999999995</v>
      </c>
      <c r="X89" s="660">
        <f>O89+W89</f>
        <v>27.94707</v>
      </c>
      <c r="Y89" s="661"/>
      <c r="Z89" s="617"/>
      <c r="AA89" s="617"/>
      <c r="AB89" s="617"/>
      <c r="AC89" s="617"/>
      <c r="AD89" s="617"/>
      <c r="AE89" s="617"/>
      <c r="AF89" s="617"/>
      <c r="AG89" s="617"/>
      <c r="AH89" s="617"/>
      <c r="AI89" s="617"/>
      <c r="AJ89" s="617"/>
      <c r="AK89" s="617"/>
      <c r="AL89" s="617"/>
      <c r="AM89" s="617"/>
      <c r="AN89" s="617"/>
      <c r="AO89" s="617"/>
      <c r="AP89" s="617"/>
      <c r="AQ89" s="617"/>
      <c r="AR89" s="617"/>
      <c r="AS89" s="617"/>
      <c r="AT89" s="617"/>
      <c r="AU89" s="617"/>
      <c r="AV89" s="617"/>
      <c r="AW89" s="617"/>
      <c r="AX89" s="617"/>
      <c r="AY89" s="617"/>
      <c r="AZ89" s="617"/>
      <c r="BA89" s="617"/>
      <c r="BB89" s="617"/>
      <c r="BC89" s="617"/>
      <c r="BD89" s="617"/>
      <c r="BE89" s="617"/>
      <c r="BF89" s="617"/>
      <c r="BG89" s="617"/>
      <c r="BH89" s="617"/>
      <c r="BI89" s="617"/>
      <c r="BJ89" s="617"/>
      <c r="BK89" s="617"/>
      <c r="BL89" s="617"/>
      <c r="BM89" s="617"/>
      <c r="BN89" s="617"/>
      <c r="BO89" s="617"/>
      <c r="BP89" s="617"/>
      <c r="BQ89" s="617"/>
      <c r="BR89" s="617"/>
      <c r="BS89" s="617"/>
    </row>
    <row r="90" spans="1:71" ht="15.65" customHeight="1" outlineLevel="2" x14ac:dyDescent="0.25">
      <c r="B90" s="404"/>
      <c r="E90" s="405"/>
      <c r="G90" s="406"/>
      <c r="H90" s="406"/>
      <c r="N90" s="494"/>
      <c r="O90" s="659"/>
      <c r="P90" s="659"/>
      <c r="Q90" s="659"/>
    </row>
    <row r="91" spans="1:71" ht="9" customHeight="1" outlineLevel="1" x14ac:dyDescent="0.25">
      <c r="B91" s="408"/>
      <c r="D91" s="409"/>
      <c r="E91" s="411"/>
      <c r="F91" s="409"/>
      <c r="G91" s="410"/>
      <c r="H91" s="410"/>
      <c r="I91" s="548"/>
      <c r="J91" s="548"/>
      <c r="K91" s="548"/>
      <c r="L91" s="548"/>
      <c r="M91" s="548"/>
      <c r="N91" s="485"/>
      <c r="O91" s="663"/>
      <c r="P91" s="663"/>
      <c r="Q91" s="663"/>
      <c r="R91" s="664"/>
      <c r="S91" s="664"/>
      <c r="T91" s="664"/>
      <c r="U91" s="664"/>
      <c r="V91" s="664"/>
      <c r="W91" s="664"/>
      <c r="X91" s="664"/>
      <c r="Y91" s="663"/>
      <c r="Z91" s="615"/>
      <c r="AA91" s="616"/>
      <c r="AG91" s="613"/>
      <c r="AH91" s="613"/>
    </row>
    <row r="92" spans="1:71" s="568" customFormat="1" ht="15.65" customHeight="1" outlineLevel="1" x14ac:dyDescent="0.25">
      <c r="B92" s="395" t="s">
        <v>869</v>
      </c>
      <c r="C92" s="593"/>
      <c r="D92" s="396" t="s">
        <v>1753</v>
      </c>
      <c r="E92" s="403">
        <v>1</v>
      </c>
      <c r="F92" s="396" t="s">
        <v>73</v>
      </c>
      <c r="G92" s="397"/>
      <c r="H92" s="397"/>
      <c r="I92" s="546"/>
      <c r="J92" s="546"/>
      <c r="K92" s="546"/>
      <c r="L92" s="546">
        <f>SUM(L93:L99)</f>
        <v>22.77</v>
      </c>
      <c r="M92" s="546">
        <f>SUM(M93:M99)</f>
        <v>22.77</v>
      </c>
      <c r="N92" s="593"/>
      <c r="O92" s="655">
        <f>SUM(O93:O99)</f>
        <v>22.769999999999996</v>
      </c>
      <c r="P92" s="656" t="str">
        <f>B92</f>
        <v>V1-1-C3</v>
      </c>
      <c r="Q92" s="656"/>
      <c r="R92" s="657"/>
      <c r="S92" s="657"/>
      <c r="T92" s="657"/>
      <c r="U92" s="657"/>
      <c r="V92" s="657"/>
      <c r="W92" s="657"/>
      <c r="X92" s="657">
        <f>SUM(X93:X99)</f>
        <v>26.731979999999997</v>
      </c>
      <c r="Y92" s="658"/>
      <c r="Z92" s="610"/>
      <c r="AA92" s="610"/>
      <c r="AB92" s="610"/>
      <c r="AC92" s="610"/>
      <c r="AD92" s="610"/>
      <c r="AE92" s="610"/>
      <c r="AF92" s="610"/>
      <c r="AG92" s="610"/>
      <c r="AH92" s="610"/>
      <c r="AI92" s="610"/>
      <c r="AJ92" s="610"/>
      <c r="AK92" s="610"/>
      <c r="AL92" s="610"/>
      <c r="AM92" s="610"/>
      <c r="AN92" s="610"/>
      <c r="AO92" s="610"/>
      <c r="AP92" s="610"/>
      <c r="AQ92" s="610"/>
      <c r="AR92" s="610"/>
      <c r="AS92" s="610"/>
      <c r="AT92" s="610"/>
      <c r="AU92" s="610"/>
      <c r="AV92" s="610"/>
      <c r="AW92" s="610"/>
      <c r="AX92" s="610"/>
      <c r="AY92" s="610"/>
      <c r="AZ92" s="610"/>
      <c r="BA92" s="610"/>
      <c r="BB92" s="610"/>
      <c r="BC92" s="610"/>
      <c r="BD92" s="610"/>
      <c r="BE92" s="610"/>
      <c r="BF92" s="610"/>
      <c r="BG92" s="610"/>
      <c r="BH92" s="610"/>
      <c r="BI92" s="610"/>
      <c r="BJ92" s="610"/>
      <c r="BK92" s="610"/>
      <c r="BL92" s="610"/>
      <c r="BM92" s="610"/>
      <c r="BN92" s="610"/>
      <c r="BO92" s="610"/>
      <c r="BP92" s="610"/>
      <c r="BQ92" s="610"/>
      <c r="BR92" s="610"/>
      <c r="BS92" s="610"/>
    </row>
    <row r="93" spans="1:71" ht="15.65" customHeight="1" outlineLevel="2" x14ac:dyDescent="0.25">
      <c r="B93" s="404"/>
      <c r="D93" s="413" t="s">
        <v>131</v>
      </c>
      <c r="E93" s="405"/>
      <c r="G93" s="406"/>
      <c r="H93" s="406"/>
      <c r="N93" s="494"/>
      <c r="O93" s="659"/>
      <c r="P93" s="659"/>
      <c r="Q93" s="659"/>
    </row>
    <row r="94" spans="1:71" s="401" customFormat="1" ht="15.65" customHeight="1" outlineLevel="2" x14ac:dyDescent="0.25">
      <c r="A94" s="590"/>
      <c r="B94" s="402"/>
      <c r="C94" s="489"/>
      <c r="D94" s="402" t="s">
        <v>1074</v>
      </c>
      <c r="E94" s="405"/>
      <c r="F94" s="402"/>
      <c r="G94" s="406"/>
      <c r="H94" s="406"/>
      <c r="I94" s="547"/>
      <c r="J94" s="547"/>
      <c r="K94" s="547"/>
      <c r="L94" s="547"/>
      <c r="M94" s="547"/>
      <c r="N94" s="495"/>
      <c r="O94" s="659"/>
      <c r="P94" s="659"/>
      <c r="Q94" s="662"/>
      <c r="R94" s="660"/>
      <c r="S94" s="660"/>
      <c r="T94" s="660"/>
      <c r="U94" s="660"/>
      <c r="V94" s="660"/>
      <c r="W94" s="660"/>
      <c r="X94" s="660"/>
      <c r="Y94" s="661"/>
      <c r="Z94" s="617"/>
      <c r="AA94" s="617"/>
      <c r="AB94" s="617"/>
      <c r="AC94" s="617"/>
      <c r="AD94" s="617"/>
      <c r="AE94" s="617"/>
      <c r="AF94" s="617"/>
      <c r="AG94" s="617"/>
      <c r="AH94" s="617"/>
      <c r="AI94" s="617"/>
      <c r="AJ94" s="617"/>
      <c r="AK94" s="617"/>
      <c r="AL94" s="617"/>
      <c r="AM94" s="617"/>
      <c r="AN94" s="617"/>
      <c r="AO94" s="617"/>
      <c r="AP94" s="617"/>
      <c r="AQ94" s="617"/>
      <c r="AR94" s="617"/>
      <c r="AS94" s="617"/>
      <c r="AT94" s="617"/>
      <c r="AU94" s="617"/>
      <c r="AV94" s="617"/>
      <c r="AW94" s="617"/>
      <c r="AX94" s="617"/>
      <c r="AY94" s="617"/>
      <c r="AZ94" s="617"/>
      <c r="BA94" s="617"/>
      <c r="BB94" s="617"/>
      <c r="BC94" s="617"/>
      <c r="BD94" s="617"/>
      <c r="BE94" s="617"/>
      <c r="BF94" s="617"/>
      <c r="BG94" s="617"/>
      <c r="BH94" s="617"/>
      <c r="BI94" s="617"/>
      <c r="BJ94" s="617"/>
      <c r="BK94" s="617"/>
      <c r="BL94" s="617"/>
      <c r="BM94" s="617"/>
      <c r="BN94" s="617"/>
      <c r="BO94" s="617"/>
      <c r="BP94" s="617"/>
      <c r="BQ94" s="617"/>
      <c r="BR94" s="617"/>
      <c r="BS94" s="617"/>
    </row>
    <row r="95" spans="1:71" s="401" customFormat="1" ht="15.65" customHeight="1" outlineLevel="2" x14ac:dyDescent="0.25">
      <c r="A95" s="590"/>
      <c r="B95" s="402"/>
      <c r="C95" s="489"/>
      <c r="D95" s="402" t="s">
        <v>1075</v>
      </c>
      <c r="E95" s="405"/>
      <c r="F95" s="402"/>
      <c r="G95" s="406"/>
      <c r="H95" s="406"/>
      <c r="I95" s="547"/>
      <c r="J95" s="547"/>
      <c r="K95" s="547"/>
      <c r="L95" s="547"/>
      <c r="M95" s="547"/>
      <c r="N95" s="495"/>
      <c r="O95" s="659"/>
      <c r="P95" s="659"/>
      <c r="Q95" s="662"/>
      <c r="R95" s="660"/>
      <c r="S95" s="660"/>
      <c r="T95" s="660"/>
      <c r="U95" s="660"/>
      <c r="V95" s="660"/>
      <c r="W95" s="660"/>
      <c r="X95" s="660"/>
      <c r="Y95" s="661"/>
      <c r="Z95" s="617"/>
      <c r="AA95" s="617"/>
      <c r="AB95" s="617"/>
      <c r="AC95" s="617"/>
      <c r="AD95" s="617"/>
      <c r="AE95" s="617"/>
      <c r="AF95" s="617"/>
      <c r="AG95" s="617"/>
      <c r="AH95" s="617"/>
      <c r="AI95" s="617"/>
      <c r="AJ95" s="617"/>
      <c r="AK95" s="617"/>
      <c r="AL95" s="617"/>
      <c r="AM95" s="617"/>
      <c r="AN95" s="617"/>
      <c r="AO95" s="617"/>
      <c r="AP95" s="617"/>
      <c r="AQ95" s="617"/>
      <c r="AR95" s="617"/>
      <c r="AS95" s="617"/>
      <c r="AT95" s="617"/>
      <c r="AU95" s="617"/>
      <c r="AV95" s="617"/>
      <c r="AW95" s="617"/>
      <c r="AX95" s="617"/>
      <c r="AY95" s="617"/>
      <c r="AZ95" s="617"/>
      <c r="BA95" s="617"/>
      <c r="BB95" s="617"/>
      <c r="BC95" s="617"/>
      <c r="BD95" s="617"/>
      <c r="BE95" s="617"/>
      <c r="BF95" s="617"/>
      <c r="BG95" s="617"/>
      <c r="BH95" s="617"/>
      <c r="BI95" s="617"/>
      <c r="BJ95" s="617"/>
      <c r="BK95" s="617"/>
      <c r="BL95" s="617"/>
      <c r="BM95" s="617"/>
      <c r="BN95" s="617"/>
      <c r="BO95" s="617"/>
      <c r="BP95" s="617"/>
      <c r="BQ95" s="617"/>
      <c r="BR95" s="617"/>
      <c r="BS95" s="617"/>
    </row>
    <row r="96" spans="1:71" s="401" customFormat="1" ht="15.65" customHeight="1" outlineLevel="2" x14ac:dyDescent="0.25">
      <c r="A96" s="590"/>
      <c r="B96" s="402"/>
      <c r="C96" s="489"/>
      <c r="D96" s="402" t="s">
        <v>1076</v>
      </c>
      <c r="E96" s="405"/>
      <c r="F96" s="402"/>
      <c r="G96" s="406"/>
      <c r="H96" s="406"/>
      <c r="I96" s="547"/>
      <c r="J96" s="547"/>
      <c r="K96" s="547"/>
      <c r="L96" s="547"/>
      <c r="M96" s="547"/>
      <c r="N96" s="495"/>
      <c r="O96" s="659"/>
      <c r="P96" s="659"/>
      <c r="Q96" s="662"/>
      <c r="R96" s="660"/>
      <c r="S96" s="660"/>
      <c r="T96" s="660"/>
      <c r="U96" s="660"/>
      <c r="V96" s="660"/>
      <c r="W96" s="660"/>
      <c r="X96" s="660"/>
      <c r="Y96" s="661"/>
      <c r="Z96" s="617"/>
      <c r="AA96" s="617"/>
      <c r="AB96" s="617"/>
      <c r="AC96" s="617"/>
      <c r="AD96" s="617"/>
      <c r="AE96" s="617"/>
      <c r="AF96" s="617"/>
      <c r="AG96" s="617"/>
      <c r="AH96" s="617"/>
      <c r="AI96" s="617"/>
      <c r="AJ96" s="617"/>
      <c r="AK96" s="617"/>
      <c r="AL96" s="617"/>
      <c r="AM96" s="617"/>
      <c r="AN96" s="617"/>
      <c r="AO96" s="617"/>
      <c r="AP96" s="617"/>
      <c r="AQ96" s="617"/>
      <c r="AR96" s="617"/>
      <c r="AS96" s="617"/>
      <c r="AT96" s="617"/>
      <c r="AU96" s="617"/>
      <c r="AV96" s="617"/>
      <c r="AW96" s="617"/>
      <c r="AX96" s="617"/>
      <c r="AY96" s="617"/>
      <c r="AZ96" s="617"/>
      <c r="BA96" s="617"/>
      <c r="BB96" s="617"/>
      <c r="BC96" s="617"/>
      <c r="BD96" s="617"/>
      <c r="BE96" s="617"/>
      <c r="BF96" s="617"/>
      <c r="BG96" s="617"/>
      <c r="BH96" s="617"/>
      <c r="BI96" s="617"/>
      <c r="BJ96" s="617"/>
      <c r="BK96" s="617"/>
      <c r="BL96" s="617"/>
      <c r="BM96" s="617"/>
      <c r="BN96" s="617"/>
      <c r="BO96" s="617"/>
      <c r="BP96" s="617"/>
      <c r="BQ96" s="617"/>
      <c r="BR96" s="617"/>
      <c r="BS96" s="617"/>
    </row>
    <row r="97" spans="1:71" s="401" customFormat="1" ht="15.65" customHeight="1" outlineLevel="2" x14ac:dyDescent="0.25">
      <c r="A97" s="590"/>
      <c r="B97" s="402"/>
      <c r="C97" s="489"/>
      <c r="D97" s="402" t="s">
        <v>1077</v>
      </c>
      <c r="E97" s="405"/>
      <c r="F97" s="402"/>
      <c r="G97" s="406"/>
      <c r="H97" s="406"/>
      <c r="I97" s="547"/>
      <c r="J97" s="547"/>
      <c r="K97" s="547"/>
      <c r="L97" s="547"/>
      <c r="M97" s="547"/>
      <c r="N97" s="495"/>
      <c r="O97" s="659"/>
      <c r="P97" s="659"/>
      <c r="Q97" s="662"/>
      <c r="R97" s="660"/>
      <c r="S97" s="660"/>
      <c r="T97" s="660"/>
      <c r="U97" s="660"/>
      <c r="V97" s="660"/>
      <c r="W97" s="660"/>
      <c r="X97" s="660"/>
      <c r="Y97" s="661"/>
      <c r="Z97" s="617"/>
      <c r="AA97" s="617"/>
      <c r="AB97" s="617"/>
      <c r="AC97" s="617"/>
      <c r="AD97" s="617"/>
      <c r="AE97" s="617"/>
      <c r="AF97" s="617"/>
      <c r="AG97" s="617"/>
      <c r="AH97" s="617"/>
      <c r="AI97" s="617"/>
      <c r="AJ97" s="617"/>
      <c r="AK97" s="617"/>
      <c r="AL97" s="617"/>
      <c r="AM97" s="617"/>
      <c r="AN97" s="617"/>
      <c r="AO97" s="617"/>
      <c r="AP97" s="617"/>
      <c r="AQ97" s="617"/>
      <c r="AR97" s="617"/>
      <c r="AS97" s="617"/>
      <c r="AT97" s="617"/>
      <c r="AU97" s="617"/>
      <c r="AV97" s="617"/>
      <c r="AW97" s="617"/>
      <c r="AX97" s="617"/>
      <c r="AY97" s="617"/>
      <c r="AZ97" s="617"/>
      <c r="BA97" s="617"/>
      <c r="BB97" s="617"/>
      <c r="BC97" s="617"/>
      <c r="BD97" s="617"/>
      <c r="BE97" s="617"/>
      <c r="BF97" s="617"/>
      <c r="BG97" s="617"/>
      <c r="BH97" s="617"/>
      <c r="BI97" s="617"/>
      <c r="BJ97" s="617"/>
      <c r="BK97" s="617"/>
      <c r="BL97" s="617"/>
      <c r="BM97" s="617"/>
      <c r="BN97" s="617"/>
      <c r="BO97" s="617"/>
      <c r="BP97" s="617"/>
      <c r="BQ97" s="617"/>
      <c r="BR97" s="617"/>
      <c r="BS97" s="617"/>
    </row>
    <row r="98" spans="1:71" s="401" customFormat="1" ht="15.65" customHeight="1" outlineLevel="2" x14ac:dyDescent="0.25">
      <c r="A98" s="590"/>
      <c r="B98" s="402" t="str">
        <f>B92</f>
        <v>V1-1-C3</v>
      </c>
      <c r="C98" s="490"/>
      <c r="D98" s="402" t="str">
        <f>D92</f>
        <v>Spouwmuurisolatie PUR schuim 60 mm vanaf 130 m²</v>
      </c>
      <c r="E98" s="405">
        <v>1</v>
      </c>
      <c r="F98" s="402" t="s">
        <v>73</v>
      </c>
      <c r="G98" s="406"/>
      <c r="H98" s="406"/>
      <c r="I98" s="547"/>
      <c r="J98" s="547"/>
      <c r="K98" s="547">
        <v>22.77</v>
      </c>
      <c r="L98" s="547">
        <f>E98*K98</f>
        <v>22.77</v>
      </c>
      <c r="M98" s="547">
        <f>J98+H98*Tabellen!$K$2+L98</f>
        <v>22.77</v>
      </c>
      <c r="N98" s="495"/>
      <c r="O98" s="849">
        <f>S98+T98</f>
        <v>22.769999999999996</v>
      </c>
      <c r="P98" s="659"/>
      <c r="Q98" s="662" t="s">
        <v>951</v>
      </c>
      <c r="R98" s="682">
        <f>_xlfn.XLOOKUP(Q98,Tabellen!$B$9:$B$21,Tabellen!$C$9:$C$21,"controleren")</f>
        <v>0.3</v>
      </c>
      <c r="S98" s="849">
        <f>IF('Isolatieaanpak '!$G$9="Doe-het-zelver",(M98*R98)*Tabellen!$K$5,M98*R98)</f>
        <v>6.8309999999999995</v>
      </c>
      <c r="T98" s="849">
        <f>(100%-R98)*M98</f>
        <v>15.938999999999998</v>
      </c>
      <c r="U98" s="660">
        <f>S98*Tabellen!$G$2</f>
        <v>0.61478999999999995</v>
      </c>
      <c r="V98" s="660">
        <f>T98*Tabellen!$H$2</f>
        <v>3.3471899999999994</v>
      </c>
      <c r="W98" s="660">
        <f>U98+V98</f>
        <v>3.9619799999999996</v>
      </c>
      <c r="X98" s="660">
        <f>O98+W98</f>
        <v>26.731979999999997</v>
      </c>
      <c r="Y98" s="661"/>
      <c r="Z98" s="617"/>
      <c r="AA98" s="617"/>
      <c r="AB98" s="617"/>
      <c r="AC98" s="617"/>
      <c r="AD98" s="617"/>
      <c r="AE98" s="617"/>
      <c r="AF98" s="617"/>
      <c r="AG98" s="617"/>
      <c r="AH98" s="617"/>
      <c r="AI98" s="617"/>
      <c r="AJ98" s="617"/>
      <c r="AK98" s="617"/>
      <c r="AL98" s="617"/>
      <c r="AM98" s="617"/>
      <c r="AN98" s="617"/>
      <c r="AO98" s="617"/>
      <c r="AP98" s="617"/>
      <c r="AQ98" s="617"/>
      <c r="AR98" s="617"/>
      <c r="AS98" s="617"/>
      <c r="AT98" s="617"/>
      <c r="AU98" s="617"/>
      <c r="AV98" s="617"/>
      <c r="AW98" s="617"/>
      <c r="AX98" s="617"/>
      <c r="AY98" s="617"/>
      <c r="AZ98" s="617"/>
      <c r="BA98" s="617"/>
      <c r="BB98" s="617"/>
      <c r="BC98" s="617"/>
      <c r="BD98" s="617"/>
      <c r="BE98" s="617"/>
      <c r="BF98" s="617"/>
      <c r="BG98" s="617"/>
      <c r="BH98" s="617"/>
      <c r="BI98" s="617"/>
      <c r="BJ98" s="617"/>
      <c r="BK98" s="617"/>
      <c r="BL98" s="617"/>
      <c r="BM98" s="617"/>
      <c r="BN98" s="617"/>
      <c r="BO98" s="617"/>
      <c r="BP98" s="617"/>
      <c r="BQ98" s="617"/>
      <c r="BR98" s="617"/>
      <c r="BS98" s="617"/>
    </row>
    <row r="99" spans="1:71" ht="15.65" customHeight="1" outlineLevel="2" x14ac:dyDescent="0.25">
      <c r="B99" s="404"/>
      <c r="E99" s="405"/>
      <c r="G99" s="406"/>
      <c r="H99" s="406"/>
      <c r="N99" s="494"/>
      <c r="O99" s="659"/>
      <c r="P99" s="659"/>
      <c r="Q99" s="659"/>
    </row>
    <row r="100" spans="1:71" ht="9" customHeight="1" outlineLevel="1" x14ac:dyDescent="0.25">
      <c r="B100" s="408"/>
      <c r="D100" s="409"/>
      <c r="E100" s="411"/>
      <c r="F100" s="409"/>
      <c r="G100" s="410"/>
      <c r="H100" s="410"/>
      <c r="I100" s="548"/>
      <c r="J100" s="548"/>
      <c r="K100" s="548"/>
      <c r="L100" s="548"/>
      <c r="M100" s="548"/>
      <c r="N100" s="485"/>
      <c r="O100" s="663"/>
      <c r="P100" s="663"/>
      <c r="Q100" s="663"/>
      <c r="R100" s="664"/>
      <c r="S100" s="664"/>
      <c r="T100" s="664"/>
      <c r="U100" s="664"/>
      <c r="V100" s="664"/>
      <c r="W100" s="664"/>
      <c r="X100" s="664"/>
      <c r="Y100" s="663"/>
      <c r="Z100" s="615"/>
      <c r="AA100" s="616"/>
      <c r="AG100" s="613"/>
      <c r="AH100" s="613"/>
    </row>
    <row r="101" spans="1:71" s="568" customFormat="1" ht="15.65" customHeight="1" outlineLevel="1" x14ac:dyDescent="0.25">
      <c r="B101" s="395" t="s">
        <v>870</v>
      </c>
      <c r="C101" s="593"/>
      <c r="D101" s="396" t="s">
        <v>1249</v>
      </c>
      <c r="E101" s="403">
        <v>1</v>
      </c>
      <c r="F101" s="396" t="s">
        <v>73</v>
      </c>
      <c r="G101" s="397"/>
      <c r="H101" s="397"/>
      <c r="I101" s="546"/>
      <c r="J101" s="546"/>
      <c r="K101" s="546"/>
      <c r="L101" s="546">
        <f>SUM(L102:L105)</f>
        <v>0.232875</v>
      </c>
      <c r="M101" s="546">
        <f>SUM(M102:M103)</f>
        <v>0.232875</v>
      </c>
      <c r="N101" s="593"/>
      <c r="O101" s="655">
        <f>SUM(O102:O105)</f>
        <v>0.23287499999999997</v>
      </c>
      <c r="P101" s="656" t="str">
        <f>B101</f>
        <v>V1-1-C4</v>
      </c>
      <c r="Q101" s="656"/>
      <c r="R101" s="657"/>
      <c r="S101" s="657"/>
      <c r="T101" s="657"/>
      <c r="U101" s="657"/>
      <c r="V101" s="657"/>
      <c r="W101" s="657"/>
      <c r="X101" s="657">
        <f>SUM(X102:X105)</f>
        <v>0.27339524999999998</v>
      </c>
      <c r="Y101" s="658"/>
      <c r="Z101" s="610"/>
      <c r="AA101" s="610"/>
      <c r="AB101" s="610"/>
      <c r="AC101" s="610"/>
      <c r="AD101" s="610"/>
      <c r="AE101" s="610"/>
      <c r="AF101" s="610"/>
      <c r="AG101" s="610"/>
      <c r="AH101" s="610"/>
      <c r="AI101" s="610"/>
      <c r="AJ101" s="610"/>
      <c r="AK101" s="610"/>
      <c r="AL101" s="610"/>
      <c r="AM101" s="610"/>
      <c r="AN101" s="610"/>
      <c r="AO101" s="610"/>
      <c r="AP101" s="610"/>
      <c r="AQ101" s="610"/>
      <c r="AR101" s="610"/>
      <c r="AS101" s="610"/>
      <c r="AT101" s="610"/>
      <c r="AU101" s="610"/>
      <c r="AV101" s="610"/>
      <c r="AW101" s="610"/>
      <c r="AX101" s="610"/>
      <c r="AY101" s="610"/>
      <c r="AZ101" s="610"/>
      <c r="BA101" s="610"/>
      <c r="BB101" s="610"/>
      <c r="BC101" s="610"/>
      <c r="BD101" s="610"/>
      <c r="BE101" s="610"/>
      <c r="BF101" s="610"/>
      <c r="BG101" s="610"/>
      <c r="BH101" s="610"/>
      <c r="BI101" s="610"/>
      <c r="BJ101" s="610"/>
      <c r="BK101" s="610"/>
      <c r="BL101" s="610"/>
      <c r="BM101" s="610"/>
      <c r="BN101" s="610"/>
      <c r="BO101" s="610"/>
      <c r="BP101" s="610"/>
      <c r="BQ101" s="610"/>
      <c r="BR101" s="610"/>
      <c r="BS101" s="610"/>
    </row>
    <row r="102" spans="1:71" ht="15.65" customHeight="1" outlineLevel="2" x14ac:dyDescent="0.25">
      <c r="B102" s="404"/>
      <c r="D102" s="413" t="s">
        <v>1043</v>
      </c>
      <c r="E102" s="405"/>
      <c r="G102" s="406"/>
      <c r="H102" s="406"/>
      <c r="N102" s="494"/>
      <c r="O102" s="659"/>
      <c r="P102" s="659"/>
      <c r="Q102" s="659"/>
    </row>
    <row r="103" spans="1:71" s="401" customFormat="1" ht="15.65" customHeight="1" outlineLevel="2" x14ac:dyDescent="0.25">
      <c r="A103" s="590"/>
      <c r="B103" s="402" t="str">
        <f>B101</f>
        <v>V1-1-C4</v>
      </c>
      <c r="C103" s="490"/>
      <c r="D103" s="402" t="str">
        <f>D101</f>
        <v>╚ PUR meer-/minderprijs per mm</v>
      </c>
      <c r="E103" s="405">
        <v>1</v>
      </c>
      <c r="F103" s="402" t="s">
        <v>73</v>
      </c>
      <c r="G103" s="406"/>
      <c r="H103" s="406"/>
      <c r="I103" s="547"/>
      <c r="J103" s="547"/>
      <c r="K103" s="547">
        <v>0.232875</v>
      </c>
      <c r="L103" s="547">
        <f>E103*K103</f>
        <v>0.232875</v>
      </c>
      <c r="M103" s="547">
        <f>J103+H103*Tabellen!$K$2+L103</f>
        <v>0.232875</v>
      </c>
      <c r="N103" s="495"/>
      <c r="O103" s="849">
        <f>S103+T103</f>
        <v>0.23287499999999997</v>
      </c>
      <c r="P103" s="659"/>
      <c r="Q103" s="662" t="s">
        <v>951</v>
      </c>
      <c r="R103" s="682">
        <f>_xlfn.XLOOKUP(Q103,Tabellen!$B$9:$B$21,Tabellen!$C$9:$C$21,"controleren")</f>
        <v>0.3</v>
      </c>
      <c r="S103" s="849">
        <f>IF('Isolatieaanpak '!$G$9="Doe-het-zelver",(M103*R103)*Tabellen!$K$5,M103*R103)</f>
        <v>6.9862499999999994E-2</v>
      </c>
      <c r="T103" s="849">
        <f>(100%-R103)*M103</f>
        <v>0.16301249999999998</v>
      </c>
      <c r="U103" s="660">
        <f>S103*Tabellen!$G$2</f>
        <v>6.2876249999999989E-3</v>
      </c>
      <c r="V103" s="660">
        <f>T103*Tabellen!$H$2</f>
        <v>3.4232624999999996E-2</v>
      </c>
      <c r="W103" s="660">
        <f>U103+V103</f>
        <v>4.0520249999999994E-2</v>
      </c>
      <c r="X103" s="660">
        <f>O103+W103</f>
        <v>0.27339524999999998</v>
      </c>
      <c r="Y103" s="661"/>
      <c r="Z103" s="617"/>
      <c r="AA103" s="617"/>
      <c r="AB103" s="617"/>
      <c r="AC103" s="617"/>
      <c r="AD103" s="617"/>
      <c r="AE103" s="617"/>
      <c r="AF103" s="617"/>
      <c r="AG103" s="617"/>
      <c r="AH103" s="617"/>
      <c r="AI103" s="617"/>
      <c r="AJ103" s="617"/>
      <c r="AK103" s="617"/>
      <c r="AL103" s="617"/>
      <c r="AM103" s="617"/>
      <c r="AN103" s="617"/>
      <c r="AO103" s="617"/>
      <c r="AP103" s="617"/>
      <c r="AQ103" s="617"/>
      <c r="AR103" s="617"/>
      <c r="AS103" s="617"/>
      <c r="AT103" s="617"/>
      <c r="AU103" s="617"/>
      <c r="AV103" s="617"/>
      <c r="AW103" s="617"/>
      <c r="AX103" s="617"/>
      <c r="AY103" s="617"/>
      <c r="AZ103" s="617"/>
      <c r="BA103" s="617"/>
      <c r="BB103" s="617"/>
      <c r="BC103" s="617"/>
      <c r="BD103" s="617"/>
      <c r="BE103" s="617"/>
      <c r="BF103" s="617"/>
      <c r="BG103" s="617"/>
      <c r="BH103" s="617"/>
      <c r="BI103" s="617"/>
      <c r="BJ103" s="617"/>
      <c r="BK103" s="617"/>
      <c r="BL103" s="617"/>
      <c r="BM103" s="617"/>
      <c r="BN103" s="617"/>
      <c r="BO103" s="617"/>
      <c r="BP103" s="617"/>
      <c r="BQ103" s="617"/>
      <c r="BR103" s="617"/>
      <c r="BS103" s="617"/>
    </row>
    <row r="104" spans="1:71" s="401" customFormat="1" ht="15.65" customHeight="1" outlineLevel="2" x14ac:dyDescent="0.25">
      <c r="A104" s="590"/>
      <c r="B104" s="402"/>
      <c r="C104" s="490"/>
      <c r="D104" s="402"/>
      <c r="E104" s="405"/>
      <c r="F104" s="402"/>
      <c r="G104" s="406"/>
      <c r="H104" s="406"/>
      <c r="I104" s="547"/>
      <c r="J104" s="547"/>
      <c r="K104" s="547"/>
      <c r="L104" s="547"/>
      <c r="M104" s="547"/>
      <c r="N104" s="495"/>
      <c r="O104" s="659"/>
      <c r="P104" s="659"/>
      <c r="Q104" s="662"/>
      <c r="R104" s="660"/>
      <c r="S104" s="660"/>
      <c r="T104" s="660"/>
      <c r="U104" s="660"/>
      <c r="V104" s="660"/>
      <c r="W104" s="660"/>
      <c r="X104" s="660"/>
      <c r="Y104" s="661"/>
      <c r="Z104" s="617"/>
      <c r="AA104" s="617"/>
      <c r="AB104" s="617"/>
      <c r="AC104" s="617"/>
      <c r="AD104" s="617"/>
      <c r="AE104" s="617"/>
      <c r="AF104" s="617"/>
      <c r="AG104" s="617"/>
      <c r="AH104" s="617"/>
      <c r="AI104" s="617"/>
      <c r="AJ104" s="617"/>
      <c r="AK104" s="617"/>
      <c r="AL104" s="617"/>
      <c r="AM104" s="617"/>
      <c r="AN104" s="617"/>
      <c r="AO104" s="617"/>
      <c r="AP104" s="617"/>
      <c r="AQ104" s="617"/>
      <c r="AR104" s="617"/>
      <c r="AS104" s="617"/>
      <c r="AT104" s="617"/>
      <c r="AU104" s="617"/>
      <c r="AV104" s="617"/>
      <c r="AW104" s="617"/>
      <c r="AX104" s="617"/>
      <c r="AY104" s="617"/>
      <c r="AZ104" s="617"/>
      <c r="BA104" s="617"/>
      <c r="BB104" s="617"/>
      <c r="BC104" s="617"/>
      <c r="BD104" s="617"/>
      <c r="BE104" s="617"/>
      <c r="BF104" s="617"/>
      <c r="BG104" s="617"/>
      <c r="BH104" s="617"/>
      <c r="BI104" s="617"/>
      <c r="BJ104" s="617"/>
      <c r="BK104" s="617"/>
      <c r="BL104" s="617"/>
      <c r="BM104" s="617"/>
      <c r="BN104" s="617"/>
      <c r="BO104" s="617"/>
      <c r="BP104" s="617"/>
      <c r="BQ104" s="617"/>
      <c r="BR104" s="617"/>
      <c r="BS104" s="617"/>
    </row>
    <row r="105" spans="1:71" ht="15.65" customHeight="1" outlineLevel="2" x14ac:dyDescent="0.25">
      <c r="B105" s="404"/>
      <c r="E105" s="405"/>
      <c r="G105" s="406"/>
      <c r="H105" s="406"/>
      <c r="N105" s="494"/>
      <c r="O105" s="659"/>
      <c r="P105" s="659"/>
      <c r="Q105" s="659"/>
    </row>
    <row r="106" spans="1:71" ht="9" customHeight="1" outlineLevel="1" x14ac:dyDescent="0.25">
      <c r="B106" s="408"/>
      <c r="D106" s="409"/>
      <c r="E106" s="411"/>
      <c r="F106" s="409"/>
      <c r="G106" s="410"/>
      <c r="H106" s="410"/>
      <c r="I106" s="548"/>
      <c r="J106" s="548"/>
      <c r="K106" s="548"/>
      <c r="L106" s="548"/>
      <c r="M106" s="548"/>
      <c r="N106" s="485"/>
      <c r="O106" s="663"/>
      <c r="P106" s="663"/>
      <c r="Q106" s="663"/>
      <c r="R106" s="664"/>
      <c r="S106" s="664"/>
      <c r="T106" s="664"/>
      <c r="U106" s="664"/>
      <c r="V106" s="664"/>
      <c r="W106" s="664"/>
      <c r="X106" s="664"/>
      <c r="Y106" s="663"/>
      <c r="Z106" s="615"/>
      <c r="AA106" s="616"/>
      <c r="AG106" s="613"/>
      <c r="AH106" s="613"/>
    </row>
    <row r="107" spans="1:71" s="568" customFormat="1" ht="15.65" customHeight="1" outlineLevel="1" x14ac:dyDescent="0.25">
      <c r="B107" s="395" t="s">
        <v>871</v>
      </c>
      <c r="C107" s="593"/>
      <c r="D107" s="396" t="s">
        <v>132</v>
      </c>
      <c r="E107" s="403">
        <v>1</v>
      </c>
      <c r="F107" s="396" t="s">
        <v>73</v>
      </c>
      <c r="G107" s="397"/>
      <c r="H107" s="397"/>
      <c r="I107" s="546"/>
      <c r="J107" s="546"/>
      <c r="K107" s="546"/>
      <c r="L107" s="546">
        <f>SUM(L108:L110)</f>
        <v>0</v>
      </c>
      <c r="M107" s="546">
        <f>SUM(M108:M110)</f>
        <v>0</v>
      </c>
      <c r="N107" s="593"/>
      <c r="O107" s="655">
        <f>SUM(O108:O110)</f>
        <v>0</v>
      </c>
      <c r="P107" s="656" t="str">
        <f>B107</f>
        <v>V1-1-D1</v>
      </c>
      <c r="Q107" s="656"/>
      <c r="R107" s="657"/>
      <c r="S107" s="657"/>
      <c r="T107" s="657"/>
      <c r="U107" s="657"/>
      <c r="V107" s="657"/>
      <c r="W107" s="657"/>
      <c r="X107" s="670"/>
      <c r="Y107" s="658"/>
      <c r="Z107" s="610"/>
      <c r="AA107" s="610"/>
      <c r="AB107" s="610"/>
      <c r="AC107" s="610"/>
      <c r="AD107" s="610"/>
      <c r="AE107" s="610"/>
      <c r="AF107" s="610"/>
      <c r="AG107" s="610"/>
      <c r="AH107" s="610"/>
      <c r="AI107" s="610"/>
      <c r="AJ107" s="610"/>
      <c r="AK107" s="610"/>
      <c r="AL107" s="610"/>
      <c r="AM107" s="610"/>
      <c r="AN107" s="610"/>
      <c r="AO107" s="610"/>
      <c r="AP107" s="610"/>
      <c r="AQ107" s="610"/>
      <c r="AR107" s="610"/>
      <c r="AS107" s="610"/>
      <c r="AT107" s="610"/>
      <c r="AU107" s="610"/>
      <c r="AV107" s="610"/>
      <c r="AW107" s="610"/>
      <c r="AX107" s="610"/>
      <c r="AY107" s="610"/>
      <c r="AZ107" s="610"/>
      <c r="BA107" s="610"/>
      <c r="BB107" s="610"/>
      <c r="BC107" s="610"/>
      <c r="BD107" s="610"/>
      <c r="BE107" s="610"/>
      <c r="BF107" s="610"/>
      <c r="BG107" s="610"/>
      <c r="BH107" s="610"/>
      <c r="BI107" s="610"/>
      <c r="BJ107" s="610"/>
      <c r="BK107" s="610"/>
      <c r="BL107" s="610"/>
      <c r="BM107" s="610"/>
      <c r="BN107" s="610"/>
      <c r="BO107" s="610"/>
      <c r="BP107" s="610"/>
      <c r="BQ107" s="610"/>
      <c r="BR107" s="610"/>
      <c r="BS107" s="610"/>
    </row>
    <row r="108" spans="1:71" ht="15.65" customHeight="1" outlineLevel="2" x14ac:dyDescent="0.25">
      <c r="B108" s="404"/>
      <c r="D108" s="413" t="s">
        <v>1246</v>
      </c>
      <c r="E108" s="405"/>
      <c r="F108" s="414"/>
      <c r="G108" s="415"/>
      <c r="H108" s="415"/>
      <c r="I108" s="553"/>
      <c r="J108" s="553"/>
      <c r="K108" s="553"/>
      <c r="N108" s="494"/>
      <c r="O108" s="659"/>
      <c r="P108" s="659"/>
      <c r="Q108" s="659"/>
    </row>
    <row r="109" spans="1:71" s="401" customFormat="1" ht="15.65" customHeight="1" outlineLevel="2" x14ac:dyDescent="0.25">
      <c r="A109" s="590"/>
      <c r="B109" s="407"/>
      <c r="C109" s="490"/>
      <c r="D109" s="401" t="s">
        <v>1308</v>
      </c>
      <c r="E109" s="416"/>
      <c r="G109" s="399"/>
      <c r="H109" s="399"/>
      <c r="I109" s="549"/>
      <c r="J109" s="549"/>
      <c r="K109" s="549"/>
      <c r="L109" s="549"/>
      <c r="M109" s="549"/>
      <c r="N109" s="495"/>
      <c r="O109" s="849">
        <f>S109+T109</f>
        <v>0</v>
      </c>
      <c r="P109" s="659"/>
      <c r="Q109" s="662" t="s">
        <v>951</v>
      </c>
      <c r="R109" s="682">
        <f>_xlfn.XLOOKUP(Q109,Tabellen!$B$9:$B$21,Tabellen!$C$9:$C$21,"controleren")</f>
        <v>0.3</v>
      </c>
      <c r="S109" s="849">
        <f>IF('Isolatieaanpak '!$G$9="Doe-het-zelver",(M109*R109)*Tabellen!$K$5,M109*R109)</f>
        <v>0</v>
      </c>
      <c r="T109" s="849">
        <f>(100%-R109)*M109</f>
        <v>0</v>
      </c>
      <c r="U109" s="660">
        <f>S109*Tabellen!$G$2</f>
        <v>0</v>
      </c>
      <c r="V109" s="660">
        <f>T109*Tabellen!$H$2</f>
        <v>0</v>
      </c>
      <c r="W109" s="660">
        <f>U109+V109</f>
        <v>0</v>
      </c>
      <c r="X109" s="660">
        <f>O109+W109</f>
        <v>0</v>
      </c>
      <c r="Y109" s="659"/>
      <c r="Z109" s="618"/>
      <c r="AA109" s="617"/>
      <c r="AB109" s="617"/>
      <c r="AC109" s="617"/>
      <c r="AD109" s="617"/>
      <c r="AE109" s="617"/>
      <c r="AF109" s="617"/>
      <c r="AG109" s="617"/>
      <c r="AH109" s="617"/>
      <c r="AI109" s="617"/>
      <c r="AJ109" s="617"/>
      <c r="AK109" s="617"/>
      <c r="AL109" s="617"/>
      <c r="AM109" s="617"/>
      <c r="AN109" s="617"/>
      <c r="AO109" s="617"/>
      <c r="AP109" s="617"/>
      <c r="AQ109" s="617"/>
      <c r="AR109" s="617"/>
      <c r="AS109" s="617"/>
      <c r="AT109" s="617"/>
      <c r="AU109" s="617"/>
      <c r="AV109" s="617"/>
      <c r="AW109" s="617"/>
      <c r="AX109" s="617"/>
      <c r="AY109" s="617"/>
      <c r="AZ109" s="617"/>
      <c r="BA109" s="617"/>
      <c r="BB109" s="617"/>
      <c r="BC109" s="617"/>
      <c r="BD109" s="617"/>
      <c r="BE109" s="617"/>
      <c r="BF109" s="617"/>
      <c r="BG109" s="617"/>
      <c r="BH109" s="617"/>
      <c r="BI109" s="617"/>
      <c r="BJ109" s="617"/>
      <c r="BK109" s="617"/>
      <c r="BL109" s="617"/>
      <c r="BM109" s="617"/>
      <c r="BN109" s="617"/>
      <c r="BO109" s="617"/>
      <c r="BP109" s="617"/>
      <c r="BQ109" s="617"/>
      <c r="BR109" s="617"/>
      <c r="BS109" s="617"/>
    </row>
    <row r="110" spans="1:71" ht="15.65" customHeight="1" outlineLevel="2" x14ac:dyDescent="0.25">
      <c r="B110" s="404"/>
      <c r="E110" s="405"/>
      <c r="G110" s="406"/>
      <c r="H110" s="406"/>
      <c r="N110" s="494"/>
      <c r="O110" s="659"/>
      <c r="P110" s="659"/>
      <c r="Q110" s="659"/>
      <c r="Y110" s="659"/>
      <c r="Z110" s="614"/>
    </row>
    <row r="111" spans="1:71" ht="9" customHeight="1" outlineLevel="1" x14ac:dyDescent="0.25">
      <c r="B111" s="408"/>
      <c r="D111" s="409"/>
      <c r="E111" s="411"/>
      <c r="F111" s="409"/>
      <c r="G111" s="410"/>
      <c r="H111" s="410"/>
      <c r="I111" s="548"/>
      <c r="J111" s="548"/>
      <c r="K111" s="548"/>
      <c r="L111" s="548"/>
      <c r="M111" s="548"/>
      <c r="N111" s="485"/>
      <c r="O111" s="663"/>
      <c r="P111" s="663"/>
      <c r="Q111" s="663"/>
      <c r="R111" s="664"/>
      <c r="S111" s="664"/>
      <c r="T111" s="664"/>
      <c r="U111" s="664"/>
      <c r="V111" s="664"/>
      <c r="W111" s="664"/>
      <c r="X111" s="664"/>
      <c r="Y111" s="663"/>
      <c r="Z111" s="615"/>
      <c r="AA111" s="616"/>
      <c r="AG111" s="613"/>
      <c r="AH111" s="613"/>
    </row>
    <row r="112" spans="1:71" s="568" customFormat="1" ht="15.65" customHeight="1" outlineLevel="1" x14ac:dyDescent="0.25">
      <c r="B112" s="395" t="s">
        <v>133</v>
      </c>
      <c r="C112" s="593"/>
      <c r="D112" s="396" t="s">
        <v>827</v>
      </c>
      <c r="E112" s="403">
        <v>1</v>
      </c>
      <c r="F112" s="396" t="s">
        <v>71</v>
      </c>
      <c r="G112" s="397"/>
      <c r="H112" s="397"/>
      <c r="I112" s="546"/>
      <c r="J112" s="546"/>
      <c r="K112" s="546"/>
      <c r="L112" s="546"/>
      <c r="M112" s="546"/>
      <c r="N112" s="593"/>
      <c r="O112" s="655"/>
      <c r="P112" s="656" t="str">
        <f>B112</f>
        <v>V1-1-X</v>
      </c>
      <c r="Q112" s="656"/>
      <c r="R112" s="657"/>
      <c r="S112" s="657"/>
      <c r="T112" s="657"/>
      <c r="U112" s="657"/>
      <c r="V112" s="657"/>
      <c r="W112" s="657"/>
      <c r="X112" s="657"/>
      <c r="Y112" s="671"/>
      <c r="Z112" s="625"/>
      <c r="AA112" s="610"/>
      <c r="AB112" s="610"/>
      <c r="AC112" s="610"/>
      <c r="AD112" s="610"/>
      <c r="AE112" s="610"/>
      <c r="AF112" s="610"/>
      <c r="AG112" s="610"/>
      <c r="AH112" s="610"/>
      <c r="AI112" s="610"/>
      <c r="AJ112" s="610"/>
      <c r="AK112" s="610"/>
      <c r="AL112" s="610"/>
      <c r="AM112" s="610"/>
      <c r="AN112" s="610"/>
      <c r="AO112" s="610"/>
      <c r="AP112" s="610"/>
      <c r="AQ112" s="610"/>
      <c r="AR112" s="610"/>
      <c r="AS112" s="610"/>
      <c r="AT112" s="610"/>
      <c r="AU112" s="610"/>
      <c r="AV112" s="610"/>
      <c r="AW112" s="610"/>
      <c r="AX112" s="610"/>
      <c r="AY112" s="610"/>
      <c r="AZ112" s="610"/>
      <c r="BA112" s="610"/>
      <c r="BB112" s="610"/>
      <c r="BC112" s="610"/>
      <c r="BD112" s="610"/>
      <c r="BE112" s="610"/>
      <c r="BF112" s="610"/>
      <c r="BG112" s="610"/>
      <c r="BH112" s="610"/>
      <c r="BI112" s="610"/>
      <c r="BJ112" s="610"/>
      <c r="BK112" s="610"/>
      <c r="BL112" s="610"/>
      <c r="BM112" s="610"/>
      <c r="BN112" s="610"/>
      <c r="BO112" s="610"/>
      <c r="BP112" s="610"/>
      <c r="BQ112" s="610"/>
      <c r="BR112" s="610"/>
      <c r="BS112" s="610"/>
    </row>
    <row r="113" spans="1:71" ht="15.65" customHeight="1" outlineLevel="2" x14ac:dyDescent="0.25">
      <c r="B113" s="404"/>
      <c r="D113" s="413" t="s">
        <v>145</v>
      </c>
      <c r="E113" s="405"/>
      <c r="G113" s="406"/>
      <c r="H113" s="406"/>
      <c r="N113" s="494"/>
      <c r="O113" s="659"/>
      <c r="P113" s="659"/>
      <c r="Q113" s="659"/>
      <c r="Y113" s="659"/>
      <c r="Z113" s="614"/>
    </row>
    <row r="114" spans="1:71" ht="15.65" customHeight="1" outlineLevel="2" x14ac:dyDescent="0.25">
      <c r="B114" s="409" t="s">
        <v>872</v>
      </c>
      <c r="D114" s="404" t="s">
        <v>943</v>
      </c>
      <c r="E114" s="427">
        <v>1</v>
      </c>
      <c r="F114" s="427" t="s">
        <v>830</v>
      </c>
      <c r="G114" s="427"/>
      <c r="H114" s="427"/>
      <c r="I114" s="554"/>
      <c r="J114" s="554"/>
      <c r="K114" s="554">
        <v>776.24999999999989</v>
      </c>
      <c r="L114" s="554">
        <f t="shared" ref="L114:L130" si="0">E114*K114</f>
        <v>776.24999999999989</v>
      </c>
      <c r="M114" s="554">
        <f>J114+H114*Tabellen!$K$2+L114</f>
        <v>776.24999999999989</v>
      </c>
      <c r="N114" s="494"/>
      <c r="O114" s="849">
        <f>S114+T114</f>
        <v>776.24999999999977</v>
      </c>
      <c r="P114" s="659"/>
      <c r="Q114" s="662" t="s">
        <v>951</v>
      </c>
      <c r="R114" s="682">
        <f>_xlfn.XLOOKUP(Q114,Tabellen!$B$9:$B$21,Tabellen!$C$9:$C$21,"controleren")</f>
        <v>0.3</v>
      </c>
      <c r="S114" s="849">
        <f>IF('Isolatieaanpak '!$G$9="Doe-het-zelver",(M114*R114)*Tabellen!$K$5,M114*R114)</f>
        <v>232.87499999999994</v>
      </c>
      <c r="T114" s="849">
        <f>(100%-R114)*M114</f>
        <v>543.37499999999989</v>
      </c>
      <c r="U114" s="660">
        <f>S114*Tabellen!$G$2</f>
        <v>20.958749999999995</v>
      </c>
      <c r="V114" s="660">
        <f>T114*Tabellen!$H$2</f>
        <v>114.10874999999997</v>
      </c>
      <c r="W114" s="660">
        <f>U114+V114</f>
        <v>135.06749999999997</v>
      </c>
      <c r="X114" s="660">
        <f>O114+W114</f>
        <v>911.31749999999977</v>
      </c>
    </row>
    <row r="115" spans="1:71" ht="15.65" customHeight="1" outlineLevel="2" x14ac:dyDescent="0.25">
      <c r="D115" s="404"/>
      <c r="E115" s="427"/>
      <c r="F115" s="427"/>
      <c r="G115" s="427"/>
      <c r="H115" s="427"/>
      <c r="I115" s="554"/>
      <c r="J115" s="554"/>
      <c r="K115" s="554"/>
      <c r="L115" s="554"/>
      <c r="M115" s="554"/>
      <c r="N115" s="494"/>
      <c r="O115" s="659"/>
      <c r="P115" s="659"/>
      <c r="Q115" s="662"/>
      <c r="R115" s="682"/>
    </row>
    <row r="116" spans="1:71" ht="15.65" customHeight="1" outlineLevel="2" x14ac:dyDescent="0.25">
      <c r="B116" s="409" t="s">
        <v>873</v>
      </c>
      <c r="D116" s="404" t="s">
        <v>840</v>
      </c>
      <c r="E116" s="427">
        <v>1</v>
      </c>
      <c r="F116" s="427" t="s">
        <v>830</v>
      </c>
      <c r="G116" s="427"/>
      <c r="H116" s="427"/>
      <c r="I116" s="554"/>
      <c r="J116" s="554"/>
      <c r="K116" s="554">
        <v>155.25</v>
      </c>
      <c r="L116" s="554">
        <f t="shared" ref="L116" si="1">E116*K116</f>
        <v>155.25</v>
      </c>
      <c r="M116" s="554">
        <f>J116+H116*Tabellen!$K$2+L116</f>
        <v>155.25</v>
      </c>
      <c r="N116" s="494"/>
      <c r="O116" s="849">
        <f>S116+T116</f>
        <v>155.25</v>
      </c>
      <c r="P116" s="659"/>
      <c r="Q116" s="662" t="s">
        <v>951</v>
      </c>
      <c r="R116" s="682">
        <f>_xlfn.XLOOKUP(Q116,Tabellen!$B$9:$B$21,Tabellen!$C$9:$C$21,"controleren")</f>
        <v>0.3</v>
      </c>
      <c r="S116" s="849">
        <f>IF('Isolatieaanpak '!$G$9="Doe-het-zelver",(M116*R116)*Tabellen!$K$5,M116*R116)</f>
        <v>46.574999999999996</v>
      </c>
      <c r="T116" s="849">
        <f>(100%-R116)*M116</f>
        <v>108.675</v>
      </c>
      <c r="U116" s="660">
        <f>S116*Tabellen!$G$2</f>
        <v>4.1917499999999999</v>
      </c>
      <c r="V116" s="660">
        <f>T116*Tabellen!$H$2</f>
        <v>22.821749999999998</v>
      </c>
      <c r="W116" s="660">
        <f>U116+V116</f>
        <v>27.013499999999997</v>
      </c>
      <c r="X116" s="660">
        <f>O116+W116</f>
        <v>182.26349999999999</v>
      </c>
    </row>
    <row r="117" spans="1:71" ht="15.65" customHeight="1" outlineLevel="2" x14ac:dyDescent="0.25">
      <c r="D117" s="404"/>
      <c r="E117" s="427"/>
      <c r="F117" s="427"/>
      <c r="G117" s="427"/>
      <c r="H117" s="427"/>
      <c r="I117" s="554"/>
      <c r="J117" s="554"/>
      <c r="K117" s="554"/>
      <c r="L117" s="554"/>
      <c r="M117" s="554"/>
      <c r="N117" s="494"/>
      <c r="O117" s="659"/>
      <c r="P117" s="659"/>
      <c r="Q117" s="662"/>
      <c r="R117" s="682"/>
    </row>
    <row r="118" spans="1:71" ht="15.65" customHeight="1" outlineLevel="2" x14ac:dyDescent="0.25">
      <c r="B118" s="409" t="s">
        <v>874</v>
      </c>
      <c r="D118" s="404" t="s">
        <v>1613</v>
      </c>
      <c r="E118" s="427">
        <v>1</v>
      </c>
      <c r="F118" s="427" t="s">
        <v>830</v>
      </c>
      <c r="G118" s="427"/>
      <c r="H118" s="427"/>
      <c r="I118" s="554"/>
      <c r="J118" s="554"/>
      <c r="K118" s="554">
        <v>77.625</v>
      </c>
      <c r="L118" s="554">
        <f t="shared" si="0"/>
        <v>77.625</v>
      </c>
      <c r="M118" s="554">
        <f>J118+H118*Tabellen!$K$2+L118</f>
        <v>77.625</v>
      </c>
      <c r="N118" s="494"/>
      <c r="O118" s="849">
        <f>S118+T118</f>
        <v>77.625</v>
      </c>
      <c r="P118" s="659"/>
      <c r="Q118" s="662" t="s">
        <v>951</v>
      </c>
      <c r="R118" s="682">
        <f>_xlfn.XLOOKUP(Q118,Tabellen!$B$9:$B$21,Tabellen!$C$9:$C$21,"controleren")</f>
        <v>0.3</v>
      </c>
      <c r="S118" s="849">
        <f>IF('Isolatieaanpak '!$G$9="Doe-het-zelver",(M118*R118)*Tabellen!$K$5,M118*R118)</f>
        <v>23.287499999999998</v>
      </c>
      <c r="T118" s="849">
        <f>(100%-R118)*M118</f>
        <v>54.337499999999999</v>
      </c>
      <c r="U118" s="660">
        <f>S118*Tabellen!$G$2</f>
        <v>2.0958749999999999</v>
      </c>
      <c r="V118" s="660">
        <f>T118*Tabellen!$H$2</f>
        <v>11.410874999999999</v>
      </c>
      <c r="W118" s="660">
        <f>U118+V118</f>
        <v>13.506749999999998</v>
      </c>
      <c r="X118" s="660">
        <f>O118+W118</f>
        <v>91.131749999999997</v>
      </c>
    </row>
    <row r="119" spans="1:71" ht="15.65" customHeight="1" outlineLevel="2" x14ac:dyDescent="0.25">
      <c r="D119" s="404"/>
      <c r="E119" s="427"/>
      <c r="F119" s="427"/>
      <c r="G119" s="427"/>
      <c r="H119" s="427"/>
      <c r="I119" s="554"/>
      <c r="J119" s="554"/>
      <c r="K119" s="554"/>
      <c r="L119" s="554"/>
      <c r="M119" s="554"/>
      <c r="N119" s="494"/>
      <c r="O119" s="659"/>
      <c r="P119" s="659"/>
      <c r="Q119" s="662"/>
      <c r="R119" s="682"/>
    </row>
    <row r="120" spans="1:71" s="401" customFormat="1" ht="15.65" customHeight="1" outlineLevel="2" x14ac:dyDescent="0.25">
      <c r="A120" s="590"/>
      <c r="B120" s="409" t="s">
        <v>875</v>
      </c>
      <c r="C120" s="490"/>
      <c r="D120" s="510" t="s">
        <v>1570</v>
      </c>
      <c r="E120" s="733">
        <v>1</v>
      </c>
      <c r="F120" s="414" t="s">
        <v>117</v>
      </c>
      <c r="G120" s="415"/>
      <c r="H120" s="415"/>
      <c r="I120" s="734">
        <v>470.45821499999994</v>
      </c>
      <c r="J120" s="555">
        <f>E120*I120</f>
        <v>470.45821499999994</v>
      </c>
      <c r="K120" s="553"/>
      <c r="L120" s="553"/>
      <c r="M120" s="553">
        <f>J120+H120*Tabellen!$K$2+L120</f>
        <v>470.45821499999994</v>
      </c>
      <c r="N120" s="495"/>
      <c r="O120" s="660">
        <f t="shared" ref="O120" si="2">R120+T120</f>
        <v>569.25444014999994</v>
      </c>
      <c r="P120" s="673"/>
      <c r="Q120" s="665" t="s">
        <v>983</v>
      </c>
      <c r="R120" s="660">
        <f>H120*Tabellen!$K$2*Tabellen!$F$2</f>
        <v>0</v>
      </c>
      <c r="S120" s="666" t="s">
        <v>1049</v>
      </c>
      <c r="T120" s="660">
        <f>J120*Tabellen!$F$2</f>
        <v>569.25444014999994</v>
      </c>
      <c r="U120" s="660">
        <f>R120*Tabellen!$G$2</f>
        <v>0</v>
      </c>
      <c r="V120" s="660">
        <f>T120*Tabellen!$H$2</f>
        <v>119.54343243149998</v>
      </c>
      <c r="W120" s="660">
        <f t="shared" ref="W120" si="3">U120+V120</f>
        <v>119.54343243149998</v>
      </c>
      <c r="X120" s="660">
        <f t="shared" ref="X120" si="4">O120+W120</f>
        <v>688.79787258149986</v>
      </c>
      <c r="Y120" s="659"/>
      <c r="Z120" s="618"/>
      <c r="AA120" s="617"/>
      <c r="AB120" s="617"/>
      <c r="AC120" s="617"/>
      <c r="AD120" s="617"/>
      <c r="AE120" s="617"/>
      <c r="AF120" s="617"/>
      <c r="AG120" s="617"/>
      <c r="AH120" s="617"/>
      <c r="AI120" s="617"/>
      <c r="AJ120" s="617"/>
      <c r="AK120" s="617"/>
      <c r="AL120" s="617"/>
      <c r="AM120" s="617"/>
      <c r="AN120" s="617"/>
      <c r="AO120" s="617"/>
      <c r="AP120" s="617"/>
      <c r="AQ120" s="617"/>
      <c r="AR120" s="617"/>
      <c r="AS120" s="617"/>
      <c r="AT120" s="617"/>
      <c r="AU120" s="617"/>
      <c r="AV120" s="617"/>
      <c r="AW120" s="617"/>
      <c r="AX120" s="617"/>
      <c r="AY120" s="617"/>
      <c r="AZ120" s="617"/>
      <c r="BA120" s="617"/>
      <c r="BB120" s="617"/>
      <c r="BC120" s="617"/>
      <c r="BD120" s="617"/>
      <c r="BE120" s="617"/>
      <c r="BF120" s="617"/>
      <c r="BG120" s="617"/>
      <c r="BH120" s="617"/>
      <c r="BI120" s="617"/>
      <c r="BJ120" s="617"/>
      <c r="BK120" s="617"/>
      <c r="BL120" s="617"/>
      <c r="BM120" s="617"/>
      <c r="BN120" s="617"/>
      <c r="BO120" s="617"/>
      <c r="BP120" s="617"/>
      <c r="BQ120" s="617"/>
      <c r="BR120" s="617"/>
      <c r="BS120" s="617"/>
    </row>
    <row r="121" spans="1:71" s="401" customFormat="1" ht="15.65" customHeight="1" outlineLevel="2" x14ac:dyDescent="0.25">
      <c r="A121" s="590"/>
      <c r="B121" s="402"/>
      <c r="C121" s="490"/>
      <c r="D121" s="404"/>
      <c r="E121" s="405"/>
      <c r="F121" s="402"/>
      <c r="G121" s="406"/>
      <c r="H121" s="406"/>
      <c r="I121" s="547"/>
      <c r="J121" s="547"/>
      <c r="K121" s="547"/>
      <c r="L121" s="547"/>
      <c r="M121" s="547"/>
      <c r="N121" s="495"/>
      <c r="O121" s="659"/>
      <c r="P121" s="659"/>
      <c r="Q121" s="662"/>
      <c r="R121" s="682"/>
      <c r="S121" s="660"/>
      <c r="T121" s="660"/>
      <c r="U121" s="660"/>
      <c r="V121" s="660"/>
      <c r="W121" s="660"/>
      <c r="X121" s="660"/>
      <c r="Y121" s="659"/>
      <c r="Z121" s="618"/>
      <c r="AA121" s="617"/>
      <c r="AB121" s="617"/>
      <c r="AC121" s="617"/>
      <c r="AD121" s="617"/>
      <c r="AE121" s="617"/>
      <c r="AF121" s="617"/>
      <c r="AG121" s="617"/>
      <c r="AH121" s="617"/>
      <c r="AI121" s="617"/>
      <c r="AJ121" s="617"/>
      <c r="AK121" s="617"/>
      <c r="AL121" s="617"/>
      <c r="AM121" s="617"/>
      <c r="AN121" s="617"/>
      <c r="AO121" s="617"/>
      <c r="AP121" s="617"/>
      <c r="AQ121" s="617"/>
      <c r="AR121" s="617"/>
      <c r="AS121" s="617"/>
      <c r="AT121" s="617"/>
      <c r="AU121" s="617"/>
      <c r="AV121" s="617"/>
      <c r="AW121" s="617"/>
      <c r="AX121" s="617"/>
      <c r="AY121" s="617"/>
      <c r="AZ121" s="617"/>
      <c r="BA121" s="617"/>
      <c r="BB121" s="617"/>
      <c r="BC121" s="617"/>
      <c r="BD121" s="617"/>
      <c r="BE121" s="617"/>
      <c r="BF121" s="617"/>
      <c r="BG121" s="617"/>
      <c r="BH121" s="617"/>
      <c r="BI121" s="617"/>
      <c r="BJ121" s="617"/>
      <c r="BK121" s="617"/>
      <c r="BL121" s="617"/>
      <c r="BM121" s="617"/>
      <c r="BN121" s="617"/>
      <c r="BO121" s="617"/>
      <c r="BP121" s="617"/>
      <c r="BQ121" s="617"/>
      <c r="BR121" s="617"/>
      <c r="BS121" s="617"/>
    </row>
    <row r="122" spans="1:71" s="401" customFormat="1" ht="15.65" customHeight="1" outlineLevel="2" x14ac:dyDescent="0.25">
      <c r="A122" s="590"/>
      <c r="B122" s="409" t="s">
        <v>876</v>
      </c>
      <c r="C122" s="490"/>
      <c r="D122" s="404" t="s">
        <v>828</v>
      </c>
      <c r="E122" s="405">
        <v>1</v>
      </c>
      <c r="F122" s="402" t="s">
        <v>73</v>
      </c>
      <c r="G122" s="406"/>
      <c r="H122" s="406"/>
      <c r="I122" s="547"/>
      <c r="J122" s="547"/>
      <c r="K122" s="547">
        <v>7.7624999999999993</v>
      </c>
      <c r="L122" s="547">
        <f t="shared" si="0"/>
        <v>7.7624999999999993</v>
      </c>
      <c r="M122" s="547">
        <f>J122+H122*Tabellen!$K$2+L122</f>
        <v>7.7624999999999993</v>
      </c>
      <c r="N122" s="495"/>
      <c r="O122" s="849">
        <f>S122+T122</f>
        <v>7.7624999999999993</v>
      </c>
      <c r="P122" s="659"/>
      <c r="Q122" s="662" t="s">
        <v>951</v>
      </c>
      <c r="R122" s="682">
        <f>_xlfn.XLOOKUP(Q122,Tabellen!$B$9:$B$21,Tabellen!$C$9:$C$21,"controleren")</f>
        <v>0.3</v>
      </c>
      <c r="S122" s="849">
        <f>IF('Isolatieaanpak '!$G$9="Doe-het-zelver",(M122*R122)*Tabellen!$K$5,M122*R122)</f>
        <v>2.3287499999999999</v>
      </c>
      <c r="T122" s="849">
        <f>(100%-R122)*M122</f>
        <v>5.433749999999999</v>
      </c>
      <c r="U122" s="660">
        <f>S122*Tabellen!$G$2</f>
        <v>0.20958749999999998</v>
      </c>
      <c r="V122" s="660">
        <f>T122*Tabellen!$H$2</f>
        <v>1.1410874999999998</v>
      </c>
      <c r="W122" s="660">
        <f>U122+V122</f>
        <v>1.3506749999999998</v>
      </c>
      <c r="X122" s="660">
        <f>O122+W122</f>
        <v>9.1131749999999982</v>
      </c>
      <c r="Y122" s="659"/>
      <c r="Z122" s="618"/>
      <c r="AA122" s="617"/>
      <c r="AB122" s="617"/>
      <c r="AC122" s="617"/>
      <c r="AD122" s="617"/>
      <c r="AE122" s="617"/>
      <c r="AF122" s="617"/>
      <c r="AG122" s="617"/>
      <c r="AH122" s="617"/>
      <c r="AI122" s="617"/>
      <c r="AJ122" s="617"/>
      <c r="AK122" s="617"/>
      <c r="AL122" s="617"/>
      <c r="AM122" s="617"/>
      <c r="AN122" s="617"/>
      <c r="AO122" s="617"/>
      <c r="AP122" s="617"/>
      <c r="AQ122" s="617"/>
      <c r="AR122" s="617"/>
      <c r="AS122" s="617"/>
      <c r="AT122" s="617"/>
      <c r="AU122" s="617"/>
      <c r="AV122" s="617"/>
      <c r="AW122" s="617"/>
      <c r="AX122" s="617"/>
      <c r="AY122" s="617"/>
      <c r="AZ122" s="617"/>
      <c r="BA122" s="617"/>
      <c r="BB122" s="617"/>
      <c r="BC122" s="617"/>
      <c r="BD122" s="617"/>
      <c r="BE122" s="617"/>
      <c r="BF122" s="617"/>
      <c r="BG122" s="617"/>
      <c r="BH122" s="617"/>
      <c r="BI122" s="617"/>
      <c r="BJ122" s="617"/>
      <c r="BK122" s="617"/>
      <c r="BL122" s="617"/>
      <c r="BM122" s="617"/>
      <c r="BN122" s="617"/>
      <c r="BO122" s="617"/>
      <c r="BP122" s="617"/>
      <c r="BQ122" s="617"/>
      <c r="BR122" s="617"/>
      <c r="BS122" s="617"/>
    </row>
    <row r="123" spans="1:71" s="401" customFormat="1" ht="15.65" customHeight="1" outlineLevel="2" x14ac:dyDescent="0.25">
      <c r="A123" s="590"/>
      <c r="B123" s="402"/>
      <c r="C123" s="490"/>
      <c r="D123" s="404"/>
      <c r="E123" s="405"/>
      <c r="F123" s="402"/>
      <c r="G123" s="406"/>
      <c r="H123" s="406"/>
      <c r="I123" s="547"/>
      <c r="J123" s="547"/>
      <c r="K123" s="547"/>
      <c r="L123" s="547"/>
      <c r="M123" s="547"/>
      <c r="N123" s="495"/>
      <c r="O123" s="659"/>
      <c r="P123" s="659"/>
      <c r="Q123" s="662"/>
      <c r="R123" s="682"/>
      <c r="S123" s="660"/>
      <c r="T123" s="660"/>
      <c r="U123" s="660"/>
      <c r="V123" s="660"/>
      <c r="W123" s="660"/>
      <c r="X123" s="660"/>
      <c r="Y123" s="659"/>
      <c r="Z123" s="618"/>
      <c r="AA123" s="617"/>
      <c r="AB123" s="617"/>
      <c r="AC123" s="617"/>
      <c r="AD123" s="617"/>
      <c r="AE123" s="617"/>
      <c r="AF123" s="617"/>
      <c r="AG123" s="617"/>
      <c r="AH123" s="617"/>
      <c r="AI123" s="617"/>
      <c r="AJ123" s="617"/>
      <c r="AK123" s="617"/>
      <c r="AL123" s="617"/>
      <c r="AM123" s="617"/>
      <c r="AN123" s="617"/>
      <c r="AO123" s="617"/>
      <c r="AP123" s="617"/>
      <c r="AQ123" s="617"/>
      <c r="AR123" s="617"/>
      <c r="AS123" s="617"/>
      <c r="AT123" s="617"/>
      <c r="AU123" s="617"/>
      <c r="AV123" s="617"/>
      <c r="AW123" s="617"/>
      <c r="AX123" s="617"/>
      <c r="AY123" s="617"/>
      <c r="AZ123" s="617"/>
      <c r="BA123" s="617"/>
      <c r="BB123" s="617"/>
      <c r="BC123" s="617"/>
      <c r="BD123" s="617"/>
      <c r="BE123" s="617"/>
      <c r="BF123" s="617"/>
      <c r="BG123" s="617"/>
      <c r="BH123" s="617"/>
      <c r="BI123" s="617"/>
      <c r="BJ123" s="617"/>
      <c r="BK123" s="617"/>
      <c r="BL123" s="617"/>
      <c r="BM123" s="617"/>
      <c r="BN123" s="617"/>
      <c r="BO123" s="617"/>
      <c r="BP123" s="617"/>
      <c r="BQ123" s="617"/>
      <c r="BR123" s="617"/>
      <c r="BS123" s="617"/>
    </row>
    <row r="124" spans="1:71" s="401" customFormat="1" ht="15.65" customHeight="1" outlineLevel="2" x14ac:dyDescent="0.25">
      <c r="A124" s="590"/>
      <c r="B124" s="409" t="s">
        <v>877</v>
      </c>
      <c r="C124" s="490"/>
      <c r="D124" s="404" t="s">
        <v>831</v>
      </c>
      <c r="E124" s="405">
        <v>1</v>
      </c>
      <c r="F124" s="402" t="s">
        <v>830</v>
      </c>
      <c r="G124" s="406"/>
      <c r="H124" s="406"/>
      <c r="I124" s="547"/>
      <c r="J124" s="547"/>
      <c r="K124" s="547">
        <v>155.25</v>
      </c>
      <c r="L124" s="547">
        <f t="shared" si="0"/>
        <v>155.25</v>
      </c>
      <c r="M124" s="547">
        <f>J124+H124*Tabellen!$K$2+L124</f>
        <v>155.25</v>
      </c>
      <c r="N124" s="495"/>
      <c r="O124" s="849">
        <f>S124+T124</f>
        <v>155.25</v>
      </c>
      <c r="P124" s="659"/>
      <c r="Q124" s="662" t="s">
        <v>951</v>
      </c>
      <c r="R124" s="682">
        <f>_xlfn.XLOOKUP(Q124,Tabellen!$B$9:$B$21,Tabellen!$C$9:$C$21,"controleren")</f>
        <v>0.3</v>
      </c>
      <c r="S124" s="849">
        <f>IF('Isolatieaanpak '!$G$9="Doe-het-zelver",(M124*R124)*Tabellen!$K$5,M124*R124)</f>
        <v>46.574999999999996</v>
      </c>
      <c r="T124" s="849">
        <f>(100%-R124)*M124</f>
        <v>108.675</v>
      </c>
      <c r="U124" s="660">
        <f>S124*Tabellen!$G$2</f>
        <v>4.1917499999999999</v>
      </c>
      <c r="V124" s="660">
        <f>T124*Tabellen!$H$2</f>
        <v>22.821749999999998</v>
      </c>
      <c r="W124" s="660">
        <f>U124+V124</f>
        <v>27.013499999999997</v>
      </c>
      <c r="X124" s="660">
        <f>O124+W124</f>
        <v>182.26349999999999</v>
      </c>
      <c r="Y124" s="659"/>
      <c r="Z124" s="618"/>
      <c r="AA124" s="617"/>
      <c r="AB124" s="617"/>
      <c r="AC124" s="617"/>
      <c r="AD124" s="617"/>
      <c r="AE124" s="617"/>
      <c r="AF124" s="617"/>
      <c r="AG124" s="617"/>
      <c r="AH124" s="617"/>
      <c r="AI124" s="617"/>
      <c r="AJ124" s="617"/>
      <c r="AK124" s="617"/>
      <c r="AL124" s="617"/>
      <c r="AM124" s="617"/>
      <c r="AN124" s="617"/>
      <c r="AO124" s="617"/>
      <c r="AP124" s="617"/>
      <c r="AQ124" s="617"/>
      <c r="AR124" s="617"/>
      <c r="AS124" s="617"/>
      <c r="AT124" s="617"/>
      <c r="AU124" s="617"/>
      <c r="AV124" s="617"/>
      <c r="AW124" s="617"/>
      <c r="AX124" s="617"/>
      <c r="AY124" s="617"/>
      <c r="AZ124" s="617"/>
      <c r="BA124" s="617"/>
      <c r="BB124" s="617"/>
      <c r="BC124" s="617"/>
      <c r="BD124" s="617"/>
      <c r="BE124" s="617"/>
      <c r="BF124" s="617"/>
      <c r="BG124" s="617"/>
      <c r="BH124" s="617"/>
      <c r="BI124" s="617"/>
      <c r="BJ124" s="617"/>
      <c r="BK124" s="617"/>
      <c r="BL124" s="617"/>
      <c r="BM124" s="617"/>
      <c r="BN124" s="617"/>
      <c r="BO124" s="617"/>
      <c r="BP124" s="617"/>
      <c r="BQ124" s="617"/>
      <c r="BR124" s="617"/>
      <c r="BS124" s="617"/>
    </row>
    <row r="125" spans="1:71" s="401" customFormat="1" ht="15.65" customHeight="1" outlineLevel="2" x14ac:dyDescent="0.25">
      <c r="A125" s="590"/>
      <c r="B125" s="402"/>
      <c r="C125" s="490"/>
      <c r="D125" s="404"/>
      <c r="E125" s="405"/>
      <c r="F125" s="402"/>
      <c r="G125" s="406"/>
      <c r="H125" s="406"/>
      <c r="I125" s="547"/>
      <c r="J125" s="547"/>
      <c r="K125" s="547"/>
      <c r="L125" s="547"/>
      <c r="M125" s="547"/>
      <c r="N125" s="495"/>
      <c r="O125" s="659"/>
      <c r="P125" s="659"/>
      <c r="Q125" s="662"/>
      <c r="R125" s="682"/>
      <c r="S125" s="660"/>
      <c r="T125" s="660"/>
      <c r="U125" s="660"/>
      <c r="V125" s="660"/>
      <c r="W125" s="660"/>
      <c r="X125" s="660"/>
      <c r="Y125" s="659"/>
      <c r="Z125" s="618"/>
      <c r="AA125" s="617"/>
      <c r="AB125" s="617"/>
      <c r="AC125" s="617"/>
      <c r="AD125" s="617"/>
      <c r="AE125" s="617"/>
      <c r="AF125" s="617"/>
      <c r="AG125" s="617"/>
      <c r="AH125" s="617"/>
      <c r="AI125" s="617"/>
      <c r="AJ125" s="617"/>
      <c r="AK125" s="617"/>
      <c r="AL125" s="617"/>
      <c r="AM125" s="617"/>
      <c r="AN125" s="617"/>
      <c r="AO125" s="617"/>
      <c r="AP125" s="617"/>
      <c r="AQ125" s="617"/>
      <c r="AR125" s="617"/>
      <c r="AS125" s="617"/>
      <c r="AT125" s="617"/>
      <c r="AU125" s="617"/>
      <c r="AV125" s="617"/>
      <c r="AW125" s="617"/>
      <c r="AX125" s="617"/>
      <c r="AY125" s="617"/>
      <c r="AZ125" s="617"/>
      <c r="BA125" s="617"/>
      <c r="BB125" s="617"/>
      <c r="BC125" s="617"/>
      <c r="BD125" s="617"/>
      <c r="BE125" s="617"/>
      <c r="BF125" s="617"/>
      <c r="BG125" s="617"/>
      <c r="BH125" s="617"/>
      <c r="BI125" s="617"/>
      <c r="BJ125" s="617"/>
      <c r="BK125" s="617"/>
      <c r="BL125" s="617"/>
      <c r="BM125" s="617"/>
      <c r="BN125" s="617"/>
      <c r="BO125" s="617"/>
      <c r="BP125" s="617"/>
      <c r="BQ125" s="617"/>
      <c r="BR125" s="617"/>
      <c r="BS125" s="617"/>
    </row>
    <row r="126" spans="1:71" s="401" customFormat="1" ht="15.65" customHeight="1" outlineLevel="2" x14ac:dyDescent="0.25">
      <c r="A126" s="590"/>
      <c r="B126" s="409" t="s">
        <v>937</v>
      </c>
      <c r="C126" s="490"/>
      <c r="D126" s="404" t="s">
        <v>855</v>
      </c>
      <c r="E126" s="405">
        <v>1</v>
      </c>
      <c r="F126" s="402" t="s">
        <v>830</v>
      </c>
      <c r="G126" s="406"/>
      <c r="H126" s="406"/>
      <c r="I126" s="547"/>
      <c r="J126" s="547"/>
      <c r="K126" s="547">
        <v>77.625</v>
      </c>
      <c r="L126" s="547">
        <f t="shared" si="0"/>
        <v>77.625</v>
      </c>
      <c r="M126" s="547">
        <f>J126+H126*Tabellen!$K$2+L126</f>
        <v>77.625</v>
      </c>
      <c r="N126" s="495"/>
      <c r="O126" s="849">
        <f>S126+T126</f>
        <v>77.625</v>
      </c>
      <c r="P126" s="659"/>
      <c r="Q126" s="662" t="s">
        <v>951</v>
      </c>
      <c r="R126" s="682">
        <f>_xlfn.XLOOKUP(Q126,Tabellen!$B$9:$B$21,Tabellen!$C$9:$C$21,"controleren")</f>
        <v>0.3</v>
      </c>
      <c r="S126" s="849">
        <f>IF('Isolatieaanpak '!$G$9="Doe-het-zelver",(M126*R126)*Tabellen!$K$5,M126*R126)</f>
        <v>23.287499999999998</v>
      </c>
      <c r="T126" s="849">
        <f>(100%-R126)*M126</f>
        <v>54.337499999999999</v>
      </c>
      <c r="U126" s="660">
        <f>S126*Tabellen!$G$2</f>
        <v>2.0958749999999999</v>
      </c>
      <c r="V126" s="660">
        <f>T126*Tabellen!$H$2</f>
        <v>11.410874999999999</v>
      </c>
      <c r="W126" s="660">
        <f>U126+V126</f>
        <v>13.506749999999998</v>
      </c>
      <c r="X126" s="660">
        <f>O126+W126</f>
        <v>91.131749999999997</v>
      </c>
      <c r="Y126" s="661"/>
      <c r="Z126" s="618"/>
      <c r="AA126" s="617"/>
      <c r="AB126" s="617"/>
      <c r="AC126" s="617"/>
      <c r="AD126" s="617"/>
      <c r="AE126" s="617"/>
      <c r="AF126" s="617"/>
      <c r="AG126" s="617"/>
      <c r="AH126" s="617"/>
      <c r="AI126" s="617"/>
      <c r="AJ126" s="617"/>
      <c r="AK126" s="617"/>
      <c r="AL126" s="617"/>
      <c r="AM126" s="617"/>
      <c r="AN126" s="617"/>
      <c r="AO126" s="617"/>
      <c r="AP126" s="617"/>
      <c r="AQ126" s="617"/>
      <c r="AR126" s="617"/>
      <c r="AS126" s="617"/>
      <c r="AT126" s="617"/>
      <c r="AU126" s="617"/>
      <c r="AV126" s="617"/>
      <c r="AW126" s="617"/>
      <c r="AX126" s="617"/>
      <c r="AY126" s="617"/>
      <c r="AZ126" s="617"/>
      <c r="BA126" s="617"/>
      <c r="BB126" s="617"/>
      <c r="BC126" s="617"/>
      <c r="BD126" s="617"/>
      <c r="BE126" s="617"/>
      <c r="BF126" s="617"/>
      <c r="BG126" s="617"/>
      <c r="BH126" s="617"/>
      <c r="BI126" s="617"/>
      <c r="BJ126" s="617"/>
      <c r="BK126" s="617"/>
      <c r="BL126" s="617"/>
      <c r="BM126" s="617"/>
      <c r="BN126" s="617"/>
      <c r="BO126" s="617"/>
      <c r="BP126" s="617"/>
      <c r="BQ126" s="617"/>
      <c r="BR126" s="617"/>
      <c r="BS126" s="617"/>
    </row>
    <row r="127" spans="1:71" s="401" customFormat="1" ht="15.65" customHeight="1" outlineLevel="2" x14ac:dyDescent="0.25">
      <c r="A127" s="590"/>
      <c r="B127" s="402"/>
      <c r="C127" s="490"/>
      <c r="D127" s="404"/>
      <c r="E127" s="405"/>
      <c r="F127" s="402"/>
      <c r="G127" s="406"/>
      <c r="H127" s="406"/>
      <c r="I127" s="547"/>
      <c r="J127" s="547"/>
      <c r="K127" s="547"/>
      <c r="L127" s="547"/>
      <c r="M127" s="547"/>
      <c r="N127" s="495"/>
      <c r="O127" s="659"/>
      <c r="P127" s="659"/>
      <c r="Q127" s="662"/>
      <c r="R127" s="682"/>
      <c r="S127" s="660"/>
      <c r="T127" s="660"/>
      <c r="U127" s="660"/>
      <c r="V127" s="660"/>
      <c r="W127" s="660"/>
      <c r="X127" s="660"/>
      <c r="Y127" s="661"/>
      <c r="Z127" s="618"/>
      <c r="AA127" s="617"/>
      <c r="AB127" s="617"/>
      <c r="AC127" s="617"/>
      <c r="AD127" s="617"/>
      <c r="AE127" s="617"/>
      <c r="AF127" s="617"/>
      <c r="AG127" s="617"/>
      <c r="AH127" s="617"/>
      <c r="AI127" s="617"/>
      <c r="AJ127" s="617"/>
      <c r="AK127" s="617"/>
      <c r="AL127" s="617"/>
      <c r="AM127" s="617"/>
      <c r="AN127" s="617"/>
      <c r="AO127" s="617"/>
      <c r="AP127" s="617"/>
      <c r="AQ127" s="617"/>
      <c r="AR127" s="617"/>
      <c r="AS127" s="617"/>
      <c r="AT127" s="617"/>
      <c r="AU127" s="617"/>
      <c r="AV127" s="617"/>
      <c r="AW127" s="617"/>
      <c r="AX127" s="617"/>
      <c r="AY127" s="617"/>
      <c r="AZ127" s="617"/>
      <c r="BA127" s="617"/>
      <c r="BB127" s="617"/>
      <c r="BC127" s="617"/>
      <c r="BD127" s="617"/>
      <c r="BE127" s="617"/>
      <c r="BF127" s="617"/>
      <c r="BG127" s="617"/>
      <c r="BH127" s="617"/>
      <c r="BI127" s="617"/>
      <c r="BJ127" s="617"/>
      <c r="BK127" s="617"/>
      <c r="BL127" s="617"/>
      <c r="BM127" s="617"/>
      <c r="BN127" s="617"/>
      <c r="BO127" s="617"/>
      <c r="BP127" s="617"/>
      <c r="BQ127" s="617"/>
      <c r="BR127" s="617"/>
      <c r="BS127" s="617"/>
    </row>
    <row r="128" spans="1:71" s="401" customFormat="1" ht="15.65" customHeight="1" outlineLevel="2" x14ac:dyDescent="0.25">
      <c r="A128" s="590"/>
      <c r="B128" s="409" t="s">
        <v>938</v>
      </c>
      <c r="C128" s="490"/>
      <c r="D128" s="404" t="s">
        <v>856</v>
      </c>
      <c r="E128" s="405">
        <v>1</v>
      </c>
      <c r="F128" s="402" t="s">
        <v>830</v>
      </c>
      <c r="G128" s="406"/>
      <c r="H128" s="406"/>
      <c r="I128" s="547"/>
      <c r="J128" s="547"/>
      <c r="K128" s="547">
        <v>181.125</v>
      </c>
      <c r="L128" s="547">
        <f t="shared" si="0"/>
        <v>181.125</v>
      </c>
      <c r="M128" s="547">
        <f>J128+H128*Tabellen!$K$2+L128</f>
        <v>181.125</v>
      </c>
      <c r="N128" s="495"/>
      <c r="O128" s="849">
        <f>S128+T128</f>
        <v>181.125</v>
      </c>
      <c r="P128" s="659"/>
      <c r="Q128" s="662" t="s">
        <v>951</v>
      </c>
      <c r="R128" s="682">
        <f>_xlfn.XLOOKUP(Q128,Tabellen!$B$9:$B$21,Tabellen!$C$9:$C$21,"controleren")</f>
        <v>0.3</v>
      </c>
      <c r="S128" s="849">
        <f>IF('Isolatieaanpak '!$G$9="Doe-het-zelver",(M128*R128)*Tabellen!$K$5,M128*R128)</f>
        <v>54.337499999999999</v>
      </c>
      <c r="T128" s="849">
        <f>(100%-R128)*M128</f>
        <v>126.78749999999999</v>
      </c>
      <c r="U128" s="660">
        <f>S128*Tabellen!$G$2</f>
        <v>4.8903749999999997</v>
      </c>
      <c r="V128" s="660">
        <f>T128*Tabellen!$H$2</f>
        <v>26.625374999999998</v>
      </c>
      <c r="W128" s="660">
        <f>U128+V128</f>
        <v>31.515749999999997</v>
      </c>
      <c r="X128" s="660">
        <f>O128+W128</f>
        <v>212.64075</v>
      </c>
      <c r="Y128" s="659"/>
      <c r="Z128" s="618"/>
      <c r="AA128" s="617"/>
      <c r="AB128" s="617"/>
      <c r="AC128" s="617"/>
      <c r="AD128" s="617"/>
      <c r="AE128" s="617"/>
      <c r="AF128" s="617"/>
      <c r="AG128" s="617"/>
      <c r="AH128" s="617"/>
      <c r="AI128" s="617"/>
      <c r="AJ128" s="617"/>
      <c r="AK128" s="617"/>
      <c r="AL128" s="617"/>
      <c r="AM128" s="617"/>
      <c r="AN128" s="617"/>
      <c r="AO128" s="617"/>
      <c r="AP128" s="617"/>
      <c r="AQ128" s="617"/>
      <c r="AR128" s="617"/>
      <c r="AS128" s="617"/>
      <c r="AT128" s="617"/>
      <c r="AU128" s="617"/>
      <c r="AV128" s="617"/>
      <c r="AW128" s="617"/>
      <c r="AX128" s="617"/>
      <c r="AY128" s="617"/>
      <c r="AZ128" s="617"/>
      <c r="BA128" s="617"/>
      <c r="BB128" s="617"/>
      <c r="BC128" s="617"/>
      <c r="BD128" s="617"/>
      <c r="BE128" s="617"/>
      <c r="BF128" s="617"/>
      <c r="BG128" s="617"/>
      <c r="BH128" s="617"/>
      <c r="BI128" s="617"/>
      <c r="BJ128" s="617"/>
      <c r="BK128" s="617"/>
      <c r="BL128" s="617"/>
      <c r="BM128" s="617"/>
      <c r="BN128" s="617"/>
      <c r="BO128" s="617"/>
      <c r="BP128" s="617"/>
      <c r="BQ128" s="617"/>
      <c r="BR128" s="617"/>
      <c r="BS128" s="617"/>
    </row>
    <row r="129" spans="1:71" s="401" customFormat="1" ht="15.65" customHeight="1" outlineLevel="2" x14ac:dyDescent="0.25">
      <c r="A129" s="590"/>
      <c r="B129" s="402"/>
      <c r="C129" s="490"/>
      <c r="D129" s="404"/>
      <c r="E129" s="405"/>
      <c r="F129" s="402"/>
      <c r="G129" s="406"/>
      <c r="H129" s="406"/>
      <c r="I129" s="547"/>
      <c r="J129" s="547"/>
      <c r="K129" s="547"/>
      <c r="L129" s="547"/>
      <c r="M129" s="547"/>
      <c r="N129" s="495"/>
      <c r="O129" s="659"/>
      <c r="P129" s="659"/>
      <c r="Q129" s="662"/>
      <c r="R129" s="682"/>
      <c r="S129" s="660"/>
      <c r="T129" s="660"/>
      <c r="U129" s="660"/>
      <c r="V129" s="660"/>
      <c r="W129" s="660"/>
      <c r="X129" s="660"/>
      <c r="Y129" s="659"/>
      <c r="Z129" s="618"/>
      <c r="AA129" s="617"/>
      <c r="AB129" s="617"/>
      <c r="AC129" s="617"/>
      <c r="AD129" s="617"/>
      <c r="AE129" s="617"/>
      <c r="AF129" s="617"/>
      <c r="AG129" s="617"/>
      <c r="AH129" s="617"/>
      <c r="AI129" s="617"/>
      <c r="AJ129" s="617"/>
      <c r="AK129" s="617"/>
      <c r="AL129" s="617"/>
      <c r="AM129" s="617"/>
      <c r="AN129" s="617"/>
      <c r="AO129" s="617"/>
      <c r="AP129" s="617"/>
      <c r="AQ129" s="617"/>
      <c r="AR129" s="617"/>
      <c r="AS129" s="617"/>
      <c r="AT129" s="617"/>
      <c r="AU129" s="617"/>
      <c r="AV129" s="617"/>
      <c r="AW129" s="617"/>
      <c r="AX129" s="617"/>
      <c r="AY129" s="617"/>
      <c r="AZ129" s="617"/>
      <c r="BA129" s="617"/>
      <c r="BB129" s="617"/>
      <c r="BC129" s="617"/>
      <c r="BD129" s="617"/>
      <c r="BE129" s="617"/>
      <c r="BF129" s="617"/>
      <c r="BG129" s="617"/>
      <c r="BH129" s="617"/>
      <c r="BI129" s="617"/>
      <c r="BJ129" s="617"/>
      <c r="BK129" s="617"/>
      <c r="BL129" s="617"/>
      <c r="BM129" s="617"/>
      <c r="BN129" s="617"/>
      <c r="BO129" s="617"/>
      <c r="BP129" s="617"/>
      <c r="BQ129" s="617"/>
      <c r="BR129" s="617"/>
      <c r="BS129" s="617"/>
    </row>
    <row r="130" spans="1:71" s="401" customFormat="1" ht="15.65" customHeight="1" outlineLevel="2" x14ac:dyDescent="0.25">
      <c r="A130" s="590"/>
      <c r="B130" s="409" t="s">
        <v>939</v>
      </c>
      <c r="C130" s="490"/>
      <c r="D130" s="404" t="s">
        <v>829</v>
      </c>
      <c r="E130" s="405">
        <v>1</v>
      </c>
      <c r="F130" s="402" t="s">
        <v>70</v>
      </c>
      <c r="G130" s="406"/>
      <c r="H130" s="406"/>
      <c r="I130" s="547"/>
      <c r="J130" s="547"/>
      <c r="K130" s="547">
        <v>8.2799999999999994</v>
      </c>
      <c r="L130" s="547">
        <f t="shared" si="0"/>
        <v>8.2799999999999994</v>
      </c>
      <c r="M130" s="547">
        <f>J130+H130*Tabellen!$K$2+L130</f>
        <v>8.2799999999999994</v>
      </c>
      <c r="N130" s="495"/>
      <c r="O130" s="849">
        <f>S130+T130</f>
        <v>8.2799999999999994</v>
      </c>
      <c r="P130" s="659"/>
      <c r="Q130" s="662" t="s">
        <v>951</v>
      </c>
      <c r="R130" s="682">
        <f>_xlfn.XLOOKUP(Q130,Tabellen!$B$9:$B$21,Tabellen!$C$9:$C$21,"controleren")</f>
        <v>0.3</v>
      </c>
      <c r="S130" s="849">
        <f>IF('Isolatieaanpak '!$G$9="Doe-het-zelver",(M130*R130)*Tabellen!$K$5,M130*R130)</f>
        <v>2.4839999999999995</v>
      </c>
      <c r="T130" s="849">
        <f>(100%-R130)*M130</f>
        <v>5.7959999999999994</v>
      </c>
      <c r="U130" s="660">
        <f>S130*Tabellen!$G$2</f>
        <v>0.22355999999999995</v>
      </c>
      <c r="V130" s="660">
        <f>T130*Tabellen!$H$2</f>
        <v>1.2171599999999998</v>
      </c>
      <c r="W130" s="660">
        <f>U130+V130</f>
        <v>1.4407199999999998</v>
      </c>
      <c r="X130" s="660">
        <f>O130+W130</f>
        <v>9.72072</v>
      </c>
      <c r="Y130" s="659"/>
      <c r="Z130" s="618"/>
      <c r="AA130" s="617"/>
      <c r="AB130" s="617"/>
      <c r="AC130" s="617"/>
      <c r="AD130" s="617"/>
      <c r="AE130" s="617"/>
      <c r="AF130" s="617"/>
      <c r="AG130" s="617"/>
      <c r="AH130" s="617"/>
      <c r="AI130" s="617"/>
      <c r="AJ130" s="617"/>
      <c r="AK130" s="617"/>
      <c r="AL130" s="617"/>
      <c r="AM130" s="617"/>
      <c r="AN130" s="617"/>
      <c r="AO130" s="617"/>
      <c r="AP130" s="617"/>
      <c r="AQ130" s="617"/>
      <c r="AR130" s="617"/>
      <c r="AS130" s="617"/>
      <c r="AT130" s="617"/>
      <c r="AU130" s="617"/>
      <c r="AV130" s="617"/>
      <c r="AW130" s="617"/>
      <c r="AX130" s="617"/>
      <c r="AY130" s="617"/>
      <c r="AZ130" s="617"/>
      <c r="BA130" s="617"/>
      <c r="BB130" s="617"/>
      <c r="BC130" s="617"/>
      <c r="BD130" s="617"/>
      <c r="BE130" s="617"/>
      <c r="BF130" s="617"/>
      <c r="BG130" s="617"/>
      <c r="BH130" s="617"/>
      <c r="BI130" s="617"/>
      <c r="BJ130" s="617"/>
      <c r="BK130" s="617"/>
      <c r="BL130" s="617"/>
      <c r="BM130" s="617"/>
      <c r="BN130" s="617"/>
      <c r="BO130" s="617"/>
      <c r="BP130" s="617"/>
      <c r="BQ130" s="617"/>
      <c r="BR130" s="617"/>
      <c r="BS130" s="617"/>
    </row>
    <row r="131" spans="1:71" s="401" customFormat="1" ht="15.65" customHeight="1" outlineLevel="2" x14ac:dyDescent="0.25">
      <c r="A131" s="590"/>
      <c r="B131" s="402"/>
      <c r="C131" s="490"/>
      <c r="D131" s="404"/>
      <c r="E131" s="405"/>
      <c r="F131" s="402"/>
      <c r="G131" s="406"/>
      <c r="H131" s="406"/>
      <c r="I131" s="547"/>
      <c r="J131" s="547"/>
      <c r="K131" s="547">
        <v>0</v>
      </c>
      <c r="L131" s="547"/>
      <c r="M131" s="547"/>
      <c r="N131" s="495"/>
      <c r="O131" s="659"/>
      <c r="P131" s="659"/>
      <c r="Q131" s="662"/>
      <c r="R131" s="682"/>
      <c r="S131" s="660"/>
      <c r="T131" s="660"/>
      <c r="U131" s="660"/>
      <c r="V131" s="660"/>
      <c r="W131" s="660"/>
      <c r="X131" s="660"/>
      <c r="Y131" s="659"/>
      <c r="Z131" s="618"/>
      <c r="AA131" s="617"/>
      <c r="AB131" s="617"/>
      <c r="AC131" s="617"/>
      <c r="AD131" s="617"/>
      <c r="AE131" s="617"/>
      <c r="AF131" s="617"/>
      <c r="AG131" s="617"/>
      <c r="AH131" s="617"/>
      <c r="AI131" s="617"/>
      <c r="AJ131" s="617"/>
      <c r="AK131" s="617"/>
      <c r="AL131" s="617"/>
      <c r="AM131" s="617"/>
      <c r="AN131" s="617"/>
      <c r="AO131" s="617"/>
      <c r="AP131" s="617"/>
      <c r="AQ131" s="617"/>
      <c r="AR131" s="617"/>
      <c r="AS131" s="617"/>
      <c r="AT131" s="617"/>
      <c r="AU131" s="617"/>
      <c r="AV131" s="617"/>
      <c r="AW131" s="617"/>
      <c r="AX131" s="617"/>
      <c r="AY131" s="617"/>
      <c r="AZ131" s="617"/>
      <c r="BA131" s="617"/>
      <c r="BB131" s="617"/>
      <c r="BC131" s="617"/>
      <c r="BD131" s="617"/>
      <c r="BE131" s="617"/>
      <c r="BF131" s="617"/>
      <c r="BG131" s="617"/>
      <c r="BH131" s="617"/>
      <c r="BI131" s="617"/>
      <c r="BJ131" s="617"/>
      <c r="BK131" s="617"/>
      <c r="BL131" s="617"/>
      <c r="BM131" s="617"/>
      <c r="BN131" s="617"/>
      <c r="BO131" s="617"/>
      <c r="BP131" s="617"/>
      <c r="BQ131" s="617"/>
      <c r="BR131" s="617"/>
      <c r="BS131" s="617"/>
    </row>
    <row r="132" spans="1:71" ht="15.65" customHeight="1" outlineLevel="2" x14ac:dyDescent="0.25">
      <c r="A132" s="590"/>
      <c r="B132" s="409" t="s">
        <v>1409</v>
      </c>
      <c r="C132" s="490"/>
      <c r="D132" s="404" t="s">
        <v>1408</v>
      </c>
      <c r="E132" s="405">
        <v>1</v>
      </c>
      <c r="F132" s="402" t="s">
        <v>72</v>
      </c>
      <c r="G132" s="406"/>
      <c r="H132" s="406"/>
      <c r="K132" s="547">
        <v>33.637499999999996</v>
      </c>
      <c r="L132" s="547">
        <f>E132*K132</f>
        <v>33.637499999999996</v>
      </c>
      <c r="M132" s="547">
        <f>J132+H132*Tabellen!$K$2+L132</f>
        <v>33.637499999999996</v>
      </c>
      <c r="N132" s="495"/>
      <c r="O132" s="849">
        <f>S132+T132</f>
        <v>33.637499999999996</v>
      </c>
      <c r="P132" s="659"/>
      <c r="Q132" s="662" t="s">
        <v>951</v>
      </c>
      <c r="R132" s="682">
        <f>_xlfn.XLOOKUP(Q132,Tabellen!$B$9:$B$21,Tabellen!$C$9:$C$21,"controleren")</f>
        <v>0.3</v>
      </c>
      <c r="S132" s="849">
        <f>IF('Isolatieaanpak '!$G$9="Doe-het-zelver",(M132*R132)*Tabellen!$K$5,M132*R132)</f>
        <v>10.091249999999999</v>
      </c>
      <c r="T132" s="849">
        <f>(100%-R132)*M132</f>
        <v>23.546249999999997</v>
      </c>
      <c r="U132" s="660">
        <f>S132*Tabellen!$G$2</f>
        <v>0.90821249999999987</v>
      </c>
      <c r="V132" s="660">
        <f>T132*Tabellen!$H$2</f>
        <v>4.9447124999999996</v>
      </c>
      <c r="W132" s="660">
        <f>U132+V132</f>
        <v>5.852924999999999</v>
      </c>
      <c r="X132" s="660">
        <f>O132+W132</f>
        <v>39.490424999999995</v>
      </c>
    </row>
    <row r="133" spans="1:71" ht="15.65" customHeight="1" outlineLevel="2" x14ac:dyDescent="0.25">
      <c r="A133" s="590"/>
      <c r="C133" s="490"/>
      <c r="D133" s="404"/>
      <c r="E133" s="405"/>
      <c r="G133" s="406"/>
      <c r="H133" s="406"/>
      <c r="N133" s="495"/>
      <c r="O133" s="659"/>
      <c r="P133" s="659"/>
      <c r="Q133" s="662"/>
      <c r="R133" s="682"/>
    </row>
    <row r="134" spans="1:71" ht="15.65" customHeight="1" outlineLevel="2" x14ac:dyDescent="0.25">
      <c r="A134" s="590"/>
      <c r="B134" s="409" t="s">
        <v>1410</v>
      </c>
      <c r="C134" s="490"/>
      <c r="D134" s="404" t="s">
        <v>1567</v>
      </c>
      <c r="E134" s="405">
        <v>1</v>
      </c>
      <c r="F134" s="402" t="s">
        <v>72</v>
      </c>
      <c r="G134" s="406"/>
      <c r="H134" s="406"/>
      <c r="K134" s="547">
        <v>113.85</v>
      </c>
      <c r="L134" s="547">
        <f>E134*K134</f>
        <v>113.85</v>
      </c>
      <c r="M134" s="547">
        <f>J134+H134*Tabellen!$K$2+L134</f>
        <v>113.85</v>
      </c>
      <c r="N134" s="495"/>
      <c r="O134" s="849">
        <f>S134+T134</f>
        <v>113.85</v>
      </c>
      <c r="P134" s="659"/>
      <c r="Q134" s="662" t="s">
        <v>951</v>
      </c>
      <c r="R134" s="682">
        <f>_xlfn.XLOOKUP(Q134,Tabellen!$B$9:$B$21,Tabellen!$C$9:$C$21,"controleren")</f>
        <v>0.3</v>
      </c>
      <c r="S134" s="849">
        <f>IF('Isolatieaanpak '!$G$9="Doe-het-zelver",(M134*R134)*Tabellen!$K$5,M134*R134)</f>
        <v>34.154999999999994</v>
      </c>
      <c r="T134" s="849">
        <f>(100%-R134)*M134</f>
        <v>79.694999999999993</v>
      </c>
      <c r="U134" s="660">
        <f>S134*Tabellen!$G$2</f>
        <v>3.0739499999999995</v>
      </c>
      <c r="V134" s="660">
        <f>T134*Tabellen!$H$2</f>
        <v>16.735949999999999</v>
      </c>
      <c r="W134" s="660">
        <f>U134+V134</f>
        <v>19.809899999999999</v>
      </c>
      <c r="X134" s="660">
        <f>O134+W134</f>
        <v>133.65989999999999</v>
      </c>
    </row>
    <row r="135" spans="1:71" ht="15.65" customHeight="1" outlineLevel="2" x14ac:dyDescent="0.25">
      <c r="A135" s="590"/>
      <c r="C135" s="490"/>
      <c r="D135" s="404"/>
      <c r="E135" s="405"/>
      <c r="G135" s="406"/>
      <c r="H135" s="406"/>
      <c r="N135" s="495"/>
      <c r="O135" s="659"/>
      <c r="P135" s="659"/>
      <c r="Q135" s="662"/>
      <c r="R135" s="682"/>
    </row>
    <row r="136" spans="1:71" ht="15.65" customHeight="1" outlineLevel="3" x14ac:dyDescent="0.25">
      <c r="B136" s="1451" t="s">
        <v>1607</v>
      </c>
      <c r="C136" s="1452"/>
      <c r="D136" s="1453" t="s">
        <v>2068</v>
      </c>
      <c r="E136" s="733"/>
      <c r="F136" s="414"/>
      <c r="G136" s="415"/>
      <c r="H136" s="415"/>
      <c r="I136" s="734"/>
      <c r="J136" s="555"/>
      <c r="K136" s="553"/>
      <c r="L136" s="553"/>
      <c r="M136" s="553">
        <f>J136+H136*Tabellen!$K$2+L136</f>
        <v>0</v>
      </c>
      <c r="N136" s="495"/>
      <c r="O136" s="849">
        <f>S136+T136</f>
        <v>0</v>
      </c>
      <c r="P136" s="659"/>
      <c r="Q136" s="662" t="s">
        <v>951</v>
      </c>
      <c r="R136" s="682">
        <f>_xlfn.XLOOKUP(Q136,Tabellen!$B$9:$B$21,Tabellen!$C$9:$C$21,"controleren")</f>
        <v>0.3</v>
      </c>
      <c r="S136" s="849">
        <f>IF('Isolatieaanpak '!$G$9="Doe-het-zelver",(M136*R136)*Tabellen!$K$5,M136*R136)</f>
        <v>0</v>
      </c>
      <c r="T136" s="849">
        <f>(100%-R136)*M136</f>
        <v>0</v>
      </c>
      <c r="U136" s="660">
        <f>S136*Tabellen!$G$2</f>
        <v>0</v>
      </c>
      <c r="V136" s="660">
        <f>T136*Tabellen!$H$2</f>
        <v>0</v>
      </c>
      <c r="W136" s="660">
        <f>U136+V136</f>
        <v>0</v>
      </c>
      <c r="X136" s="660">
        <f>O136+W136</f>
        <v>0</v>
      </c>
      <c r="Y136" s="659"/>
      <c r="Z136" s="614"/>
    </row>
    <row r="137" spans="1:71" ht="15.65" customHeight="1" outlineLevel="2" x14ac:dyDescent="0.25">
      <c r="B137" s="404"/>
      <c r="E137" s="416"/>
      <c r="F137" s="401"/>
      <c r="G137" s="399"/>
      <c r="H137" s="406"/>
      <c r="N137" s="494"/>
      <c r="O137" s="659"/>
      <c r="P137" s="659"/>
      <c r="Q137" s="659"/>
      <c r="Y137" s="659"/>
      <c r="Z137" s="614"/>
    </row>
    <row r="138" spans="1:71" s="401" customFormat="1" ht="15.65" customHeight="1" outlineLevel="2" x14ac:dyDescent="0.25">
      <c r="A138" s="590"/>
      <c r="B138" s="409" t="s">
        <v>2046</v>
      </c>
      <c r="C138" s="490"/>
      <c r="D138" s="404" t="s">
        <v>2051</v>
      </c>
      <c r="E138" s="405">
        <v>1</v>
      </c>
      <c r="F138" s="402" t="s">
        <v>830</v>
      </c>
      <c r="G138" s="406"/>
      <c r="H138" s="406"/>
      <c r="I138" s="547"/>
      <c r="J138" s="547"/>
      <c r="K138" s="547">
        <v>371.04</v>
      </c>
      <c r="L138" s="547">
        <f t="shared" ref="L138:L146" si="5">E138*K138</f>
        <v>371.04</v>
      </c>
      <c r="M138" s="547">
        <f>J138+H138*Tabellen!$K$2+L138</f>
        <v>371.04</v>
      </c>
      <c r="N138" s="495"/>
      <c r="O138" s="849">
        <f>S138+T138</f>
        <v>371.04</v>
      </c>
      <c r="P138" s="659"/>
      <c r="Q138" s="662" t="s">
        <v>951</v>
      </c>
      <c r="R138" s="682">
        <f>_xlfn.XLOOKUP(Q138,Tabellen!$B$9:$B$21,Tabellen!$C$9:$C$21,"controleren")</f>
        <v>0.3</v>
      </c>
      <c r="S138" s="849">
        <f>IF('Isolatieaanpak '!$G$9="Doe-het-zelver",(M138*R138)*Tabellen!$K$5,M138*R138)</f>
        <v>111.312</v>
      </c>
      <c r="T138" s="849">
        <f>(100%-R138)*M138</f>
        <v>259.72800000000001</v>
      </c>
      <c r="U138" s="660">
        <f>S138*Tabellen!$G$2</f>
        <v>10.018079999999999</v>
      </c>
      <c r="V138" s="660">
        <f>T138*Tabellen!$H$2</f>
        <v>54.542879999999997</v>
      </c>
      <c r="W138" s="660">
        <f>U138+V138</f>
        <v>64.560959999999994</v>
      </c>
      <c r="X138" s="660">
        <f>O138+W138</f>
        <v>435.60095999999999</v>
      </c>
      <c r="Y138" s="659"/>
      <c r="Z138" s="618"/>
      <c r="AA138" s="617"/>
      <c r="AB138" s="617"/>
      <c r="AC138" s="617"/>
      <c r="AD138" s="617"/>
      <c r="AE138" s="617"/>
      <c r="AF138" s="617"/>
      <c r="AG138" s="617"/>
      <c r="AH138" s="617"/>
      <c r="AI138" s="617"/>
      <c r="AJ138" s="617"/>
      <c r="AK138" s="617"/>
      <c r="AL138" s="617"/>
      <c r="AM138" s="617"/>
      <c r="AN138" s="617"/>
      <c r="AO138" s="617"/>
      <c r="AP138" s="617"/>
      <c r="AQ138" s="617"/>
      <c r="AR138" s="617"/>
      <c r="AS138" s="617"/>
      <c r="AT138" s="617"/>
      <c r="AU138" s="617"/>
      <c r="AV138" s="617"/>
      <c r="AW138" s="617"/>
      <c r="AX138" s="617"/>
      <c r="AY138" s="617"/>
      <c r="AZ138" s="617"/>
      <c r="BA138" s="617"/>
      <c r="BB138" s="617"/>
      <c r="BC138" s="617"/>
      <c r="BD138" s="617"/>
      <c r="BE138" s="617"/>
      <c r="BF138" s="617"/>
      <c r="BG138" s="617"/>
      <c r="BH138" s="617"/>
      <c r="BI138" s="617"/>
      <c r="BJ138" s="617"/>
      <c r="BK138" s="617"/>
      <c r="BL138" s="617"/>
      <c r="BM138" s="617"/>
      <c r="BN138" s="617"/>
      <c r="BO138" s="617"/>
      <c r="BP138" s="617"/>
      <c r="BQ138" s="617"/>
      <c r="BR138" s="617"/>
      <c r="BS138" s="617"/>
    </row>
    <row r="139" spans="1:71" s="401" customFormat="1" ht="15.65" customHeight="1" outlineLevel="2" x14ac:dyDescent="0.25">
      <c r="A139" s="590"/>
      <c r="B139" s="402"/>
      <c r="C139" s="490"/>
      <c r="D139" s="404"/>
      <c r="E139" s="405"/>
      <c r="F139" s="402"/>
      <c r="G139" s="406"/>
      <c r="H139" s="406"/>
      <c r="I139" s="547"/>
      <c r="J139" s="547"/>
      <c r="K139" s="547"/>
      <c r="L139" s="547"/>
      <c r="M139" s="547"/>
      <c r="N139" s="495"/>
      <c r="O139" s="659"/>
      <c r="P139" s="659"/>
      <c r="Q139" s="662"/>
      <c r="R139" s="682"/>
      <c r="S139" s="660"/>
      <c r="T139" s="660"/>
      <c r="U139" s="660"/>
      <c r="V139" s="660"/>
      <c r="W139" s="660"/>
      <c r="X139" s="660"/>
      <c r="Y139" s="659"/>
      <c r="Z139" s="618"/>
      <c r="AA139" s="617"/>
      <c r="AB139" s="617"/>
      <c r="AC139" s="617"/>
      <c r="AD139" s="617"/>
      <c r="AE139" s="617"/>
      <c r="AF139" s="617"/>
      <c r="AG139" s="617"/>
      <c r="AH139" s="617"/>
      <c r="AI139" s="617"/>
      <c r="AJ139" s="617"/>
      <c r="AK139" s="617"/>
      <c r="AL139" s="617"/>
      <c r="AM139" s="617"/>
      <c r="AN139" s="617"/>
      <c r="AO139" s="617"/>
      <c r="AP139" s="617"/>
      <c r="AQ139" s="617"/>
      <c r="AR139" s="617"/>
      <c r="AS139" s="617"/>
      <c r="AT139" s="617"/>
      <c r="AU139" s="617"/>
      <c r="AV139" s="617"/>
      <c r="AW139" s="617"/>
      <c r="AX139" s="617"/>
      <c r="AY139" s="617"/>
      <c r="AZ139" s="617"/>
      <c r="BA139" s="617"/>
      <c r="BB139" s="617"/>
      <c r="BC139" s="617"/>
      <c r="BD139" s="617"/>
      <c r="BE139" s="617"/>
      <c r="BF139" s="617"/>
      <c r="BG139" s="617"/>
      <c r="BH139" s="617"/>
      <c r="BI139" s="617"/>
      <c r="BJ139" s="617"/>
      <c r="BK139" s="617"/>
      <c r="BL139" s="617"/>
      <c r="BM139" s="617"/>
      <c r="BN139" s="617"/>
      <c r="BO139" s="617"/>
      <c r="BP139" s="617"/>
      <c r="BQ139" s="617"/>
      <c r="BR139" s="617"/>
      <c r="BS139" s="617"/>
    </row>
    <row r="140" spans="1:71" s="401" customFormat="1" ht="15.65" customHeight="1" outlineLevel="2" x14ac:dyDescent="0.25">
      <c r="A140" s="590"/>
      <c r="B140" s="409" t="s">
        <v>2047</v>
      </c>
      <c r="C140" s="490"/>
      <c r="D140" s="404" t="s">
        <v>2052</v>
      </c>
      <c r="E140" s="405">
        <v>1</v>
      </c>
      <c r="F140" s="402" t="s">
        <v>830</v>
      </c>
      <c r="G140" s="406"/>
      <c r="H140" s="406"/>
      <c r="I140" s="547"/>
      <c r="J140" s="547"/>
      <c r="K140" s="547">
        <v>422.57</v>
      </c>
      <c r="L140" s="547">
        <f t="shared" si="5"/>
        <v>422.57</v>
      </c>
      <c r="M140" s="547">
        <f>J140+H140*Tabellen!$K$2+L140</f>
        <v>422.57</v>
      </c>
      <c r="N140" s="495"/>
      <c r="O140" s="849">
        <f>S140+T140</f>
        <v>422.56999999999994</v>
      </c>
      <c r="P140" s="659"/>
      <c r="Q140" s="662" t="s">
        <v>951</v>
      </c>
      <c r="R140" s="682">
        <f>_xlfn.XLOOKUP(Q140,Tabellen!$B$9:$B$21,Tabellen!$C$9:$C$21,"controleren")</f>
        <v>0.3</v>
      </c>
      <c r="S140" s="849">
        <f>IF('Isolatieaanpak '!$G$9="Doe-het-zelver",(M140*R140)*Tabellen!$K$5,M140*R140)</f>
        <v>126.77099999999999</v>
      </c>
      <c r="T140" s="849">
        <f>(100%-R140)*M140</f>
        <v>295.79899999999998</v>
      </c>
      <c r="U140" s="660">
        <f>S140*Tabellen!$G$2</f>
        <v>11.409389999999998</v>
      </c>
      <c r="V140" s="660">
        <f>T140*Tabellen!$H$2</f>
        <v>62.117789999999992</v>
      </c>
      <c r="W140" s="660">
        <f>U140+V140</f>
        <v>73.527179999999987</v>
      </c>
      <c r="X140" s="660">
        <f>O140+W140</f>
        <v>496.09717999999992</v>
      </c>
      <c r="Y140" s="659"/>
      <c r="Z140" s="618"/>
      <c r="AA140" s="617"/>
      <c r="AB140" s="617"/>
      <c r="AC140" s="617"/>
      <c r="AD140" s="617"/>
      <c r="AE140" s="617"/>
      <c r="AF140" s="617"/>
      <c r="AG140" s="617"/>
      <c r="AH140" s="617"/>
      <c r="AI140" s="617"/>
      <c r="AJ140" s="617"/>
      <c r="AK140" s="617"/>
      <c r="AL140" s="617"/>
      <c r="AM140" s="617"/>
      <c r="AN140" s="617"/>
      <c r="AO140" s="617"/>
      <c r="AP140" s="617"/>
      <c r="AQ140" s="617"/>
      <c r="AR140" s="617"/>
      <c r="AS140" s="617"/>
      <c r="AT140" s="617"/>
      <c r="AU140" s="617"/>
      <c r="AV140" s="617"/>
      <c r="AW140" s="617"/>
      <c r="AX140" s="617"/>
      <c r="AY140" s="617"/>
      <c r="AZ140" s="617"/>
      <c r="BA140" s="617"/>
      <c r="BB140" s="617"/>
      <c r="BC140" s="617"/>
      <c r="BD140" s="617"/>
      <c r="BE140" s="617"/>
      <c r="BF140" s="617"/>
      <c r="BG140" s="617"/>
      <c r="BH140" s="617"/>
      <c r="BI140" s="617"/>
      <c r="BJ140" s="617"/>
      <c r="BK140" s="617"/>
      <c r="BL140" s="617"/>
      <c r="BM140" s="617"/>
      <c r="BN140" s="617"/>
      <c r="BO140" s="617"/>
      <c r="BP140" s="617"/>
      <c r="BQ140" s="617"/>
      <c r="BR140" s="617"/>
      <c r="BS140" s="617"/>
    </row>
    <row r="141" spans="1:71" s="401" customFormat="1" ht="15.65" customHeight="1" outlineLevel="2" x14ac:dyDescent="0.25">
      <c r="A141" s="590"/>
      <c r="B141" s="402"/>
      <c r="C141" s="490"/>
      <c r="D141" s="404"/>
      <c r="E141" s="405"/>
      <c r="F141" s="402"/>
      <c r="G141" s="406"/>
      <c r="H141" s="406"/>
      <c r="I141" s="547"/>
      <c r="J141" s="547"/>
      <c r="K141" s="547">
        <v>0</v>
      </c>
      <c r="L141" s="547"/>
      <c r="M141" s="547"/>
      <c r="N141" s="495"/>
      <c r="O141" s="659"/>
      <c r="P141" s="659"/>
      <c r="Q141" s="662"/>
      <c r="R141" s="682"/>
      <c r="S141" s="660"/>
      <c r="T141" s="660"/>
      <c r="U141" s="660"/>
      <c r="V141" s="660"/>
      <c r="W141" s="660"/>
      <c r="X141" s="660"/>
      <c r="Y141" s="659"/>
      <c r="Z141" s="618"/>
      <c r="AA141" s="617"/>
      <c r="AB141" s="617"/>
      <c r="AC141" s="617"/>
      <c r="AD141" s="617"/>
      <c r="AE141" s="617"/>
      <c r="AF141" s="617"/>
      <c r="AG141" s="617"/>
      <c r="AH141" s="617"/>
      <c r="AI141" s="617"/>
      <c r="AJ141" s="617"/>
      <c r="AK141" s="617"/>
      <c r="AL141" s="617"/>
      <c r="AM141" s="617"/>
      <c r="AN141" s="617"/>
      <c r="AO141" s="617"/>
      <c r="AP141" s="617"/>
      <c r="AQ141" s="617"/>
      <c r="AR141" s="617"/>
      <c r="AS141" s="617"/>
      <c r="AT141" s="617"/>
      <c r="AU141" s="617"/>
      <c r="AV141" s="617"/>
      <c r="AW141" s="617"/>
      <c r="AX141" s="617"/>
      <c r="AY141" s="617"/>
      <c r="AZ141" s="617"/>
      <c r="BA141" s="617"/>
      <c r="BB141" s="617"/>
      <c r="BC141" s="617"/>
      <c r="BD141" s="617"/>
      <c r="BE141" s="617"/>
      <c r="BF141" s="617"/>
      <c r="BG141" s="617"/>
      <c r="BH141" s="617"/>
      <c r="BI141" s="617"/>
      <c r="BJ141" s="617"/>
      <c r="BK141" s="617"/>
      <c r="BL141" s="617"/>
      <c r="BM141" s="617"/>
      <c r="BN141" s="617"/>
      <c r="BO141" s="617"/>
      <c r="BP141" s="617"/>
      <c r="BQ141" s="617"/>
      <c r="BR141" s="617"/>
      <c r="BS141" s="617"/>
    </row>
    <row r="142" spans="1:71" ht="15.65" customHeight="1" outlineLevel="2" x14ac:dyDescent="0.25">
      <c r="A142" s="590"/>
      <c r="B142" s="409" t="s">
        <v>2048</v>
      </c>
      <c r="C142" s="490"/>
      <c r="D142" s="404" t="s">
        <v>2053</v>
      </c>
      <c r="E142" s="405">
        <v>1</v>
      </c>
      <c r="F142" s="402" t="s">
        <v>830</v>
      </c>
      <c r="G142" s="406"/>
      <c r="H142" s="406"/>
      <c r="K142" s="547">
        <v>412.27</v>
      </c>
      <c r="L142" s="547">
        <f t="shared" si="5"/>
        <v>412.27</v>
      </c>
      <c r="M142" s="547">
        <f>J142+H142*Tabellen!$K$2+L142</f>
        <v>412.27</v>
      </c>
      <c r="N142" s="495"/>
      <c r="O142" s="849">
        <f>S142+T142</f>
        <v>412.26999999999992</v>
      </c>
      <c r="P142" s="659"/>
      <c r="Q142" s="662" t="s">
        <v>951</v>
      </c>
      <c r="R142" s="682">
        <f>_xlfn.XLOOKUP(Q142,Tabellen!$B$9:$B$21,Tabellen!$C$9:$C$21,"controleren")</f>
        <v>0.3</v>
      </c>
      <c r="S142" s="849">
        <f>IF('Isolatieaanpak '!$G$9="Doe-het-zelver",(M142*R142)*Tabellen!$K$5,M142*R142)</f>
        <v>123.68099999999998</v>
      </c>
      <c r="T142" s="849">
        <f>(100%-R142)*M142</f>
        <v>288.58899999999994</v>
      </c>
      <c r="U142" s="660">
        <f>S142*Tabellen!$G$2</f>
        <v>11.131289999999998</v>
      </c>
      <c r="V142" s="660">
        <f>T142*Tabellen!$H$2</f>
        <v>60.603689999999986</v>
      </c>
      <c r="W142" s="660">
        <f>U142+V142</f>
        <v>71.734979999999979</v>
      </c>
      <c r="X142" s="660">
        <f>O142+W142</f>
        <v>484.00497999999993</v>
      </c>
    </row>
    <row r="143" spans="1:71" ht="15.65" customHeight="1" outlineLevel="2" x14ac:dyDescent="0.25">
      <c r="A143" s="590"/>
      <c r="C143" s="490"/>
      <c r="D143" s="404"/>
      <c r="E143" s="405"/>
      <c r="G143" s="406"/>
      <c r="H143" s="406"/>
      <c r="N143" s="495"/>
      <c r="O143" s="659"/>
      <c r="P143" s="659"/>
      <c r="Q143" s="662"/>
      <c r="R143" s="682"/>
    </row>
    <row r="144" spans="1:71" ht="15.65" customHeight="1" outlineLevel="2" x14ac:dyDescent="0.25">
      <c r="A144" s="590"/>
      <c r="B144" s="409" t="s">
        <v>2049</v>
      </c>
      <c r="C144" s="490"/>
      <c r="D144" s="404" t="s">
        <v>2054</v>
      </c>
      <c r="E144" s="405">
        <v>1</v>
      </c>
      <c r="F144" s="402" t="s">
        <v>830</v>
      </c>
      <c r="G144" s="406"/>
      <c r="H144" s="406"/>
      <c r="K144" s="547">
        <v>412.27</v>
      </c>
      <c r="L144" s="547">
        <f t="shared" si="5"/>
        <v>412.27</v>
      </c>
      <c r="M144" s="547">
        <f>J144+H144*Tabellen!$K$2+L144</f>
        <v>412.27</v>
      </c>
      <c r="N144" s="495"/>
      <c r="O144" s="849">
        <f>S144+T144</f>
        <v>412.26999999999992</v>
      </c>
      <c r="P144" s="659"/>
      <c r="Q144" s="662" t="s">
        <v>951</v>
      </c>
      <c r="R144" s="682">
        <f>_xlfn.XLOOKUP(Q144,Tabellen!$B$9:$B$21,Tabellen!$C$9:$C$21,"controleren")</f>
        <v>0.3</v>
      </c>
      <c r="S144" s="849">
        <f>IF('Isolatieaanpak '!$G$9="Doe-het-zelver",(M144*R144)*Tabellen!$K$5,M144*R144)</f>
        <v>123.68099999999998</v>
      </c>
      <c r="T144" s="849">
        <f>(100%-R144)*M144</f>
        <v>288.58899999999994</v>
      </c>
      <c r="U144" s="660">
        <f>S144*Tabellen!$G$2</f>
        <v>11.131289999999998</v>
      </c>
      <c r="V144" s="660">
        <f>T144*Tabellen!$H$2</f>
        <v>60.603689999999986</v>
      </c>
      <c r="W144" s="660">
        <f>U144+V144</f>
        <v>71.734979999999979</v>
      </c>
      <c r="X144" s="660">
        <f>O144+W144</f>
        <v>484.00497999999993</v>
      </c>
    </row>
    <row r="145" spans="1:71" ht="15.65" customHeight="1" outlineLevel="2" x14ac:dyDescent="0.25">
      <c r="A145" s="590"/>
      <c r="C145" s="490"/>
      <c r="D145" s="404"/>
      <c r="E145" s="405"/>
      <c r="G145" s="406"/>
      <c r="H145" s="406"/>
      <c r="N145" s="495"/>
      <c r="O145" s="659"/>
      <c r="P145" s="659"/>
      <c r="Q145" s="662"/>
      <c r="R145" s="682"/>
    </row>
    <row r="146" spans="1:71" ht="15.65" customHeight="1" outlineLevel="3" x14ac:dyDescent="0.25">
      <c r="B146" s="409" t="s">
        <v>2050</v>
      </c>
      <c r="C146" s="732"/>
      <c r="D146" t="s">
        <v>2055</v>
      </c>
      <c r="E146" s="733">
        <v>1</v>
      </c>
      <c r="F146" s="414" t="s">
        <v>71</v>
      </c>
      <c r="G146" s="415"/>
      <c r="H146" s="415"/>
      <c r="I146" s="734"/>
      <c r="J146" s="555"/>
      <c r="K146" s="553">
        <v>128.83000000000001</v>
      </c>
      <c r="L146" s="547">
        <f t="shared" si="5"/>
        <v>128.83000000000001</v>
      </c>
      <c r="M146" s="553">
        <f>J146+H146*Tabellen!$K$2+L146</f>
        <v>128.83000000000001</v>
      </c>
      <c r="N146" s="495"/>
      <c r="O146" s="849">
        <f>S146+T146</f>
        <v>128.82999999999998</v>
      </c>
      <c r="P146" s="659"/>
      <c r="Q146" s="662" t="s">
        <v>951</v>
      </c>
      <c r="R146" s="682">
        <f>_xlfn.XLOOKUP(Q146,Tabellen!$B$9:$B$21,Tabellen!$C$9:$C$21,"controleren")</f>
        <v>0.3</v>
      </c>
      <c r="S146" s="849">
        <f>IF('Isolatieaanpak '!$G$9="Doe-het-zelver",(M146*R146)*Tabellen!$K$5,M146*R146)</f>
        <v>38.649000000000001</v>
      </c>
      <c r="T146" s="849">
        <f>(100%-R146)*M146</f>
        <v>90.180999999999997</v>
      </c>
      <c r="U146" s="660">
        <f>S146*Tabellen!$G$2</f>
        <v>3.4784099999999998</v>
      </c>
      <c r="V146" s="660">
        <f>T146*Tabellen!$H$2</f>
        <v>18.938009999999998</v>
      </c>
      <c r="W146" s="660">
        <f>U146+V146</f>
        <v>22.416419999999999</v>
      </c>
      <c r="X146" s="660">
        <f>O146+W146</f>
        <v>151.24641999999997</v>
      </c>
      <c r="Y146" s="659"/>
      <c r="Z146" s="614"/>
    </row>
    <row r="147" spans="1:71" ht="15.65" customHeight="1" outlineLevel="2" x14ac:dyDescent="0.25">
      <c r="B147" s="404"/>
      <c r="E147" s="416"/>
      <c r="F147" s="401"/>
      <c r="G147" s="399"/>
      <c r="H147" s="406"/>
      <c r="N147" s="494"/>
      <c r="O147" s="659"/>
      <c r="P147" s="659"/>
      <c r="Q147" s="659"/>
      <c r="Y147" s="659"/>
      <c r="Z147" s="614"/>
    </row>
    <row r="148" spans="1:71" ht="9" customHeight="1" outlineLevel="1" x14ac:dyDescent="0.25">
      <c r="B148" s="408"/>
      <c r="D148" s="409"/>
      <c r="E148" s="411"/>
      <c r="F148" s="409"/>
      <c r="G148" s="410"/>
      <c r="H148" s="410"/>
      <c r="I148" s="548"/>
      <c r="J148" s="548"/>
      <c r="K148" s="548"/>
      <c r="L148" s="548"/>
      <c r="M148" s="548"/>
      <c r="N148" s="485"/>
      <c r="O148" s="663"/>
      <c r="P148" s="663"/>
      <c r="Q148" s="663"/>
      <c r="R148" s="664"/>
      <c r="S148" s="664"/>
      <c r="T148" s="664"/>
      <c r="U148" s="664"/>
      <c r="V148" s="664"/>
      <c r="W148" s="664"/>
      <c r="X148" s="664"/>
      <c r="Y148" s="663"/>
      <c r="Z148" s="615"/>
      <c r="AA148" s="616"/>
      <c r="AG148" s="613"/>
      <c r="AH148" s="613"/>
    </row>
    <row r="149" spans="1:71" s="568" customFormat="1" ht="15.65" customHeight="1" outlineLevel="1" x14ac:dyDescent="0.25">
      <c r="B149" s="395" t="s">
        <v>1095</v>
      </c>
      <c r="C149" s="593"/>
      <c r="D149" s="396" t="s">
        <v>1793</v>
      </c>
      <c r="E149" s="403">
        <v>91.3</v>
      </c>
      <c r="F149" s="396" t="s">
        <v>73</v>
      </c>
      <c r="G149" s="397"/>
      <c r="H149" s="397">
        <f>SUM(H150:H168)</f>
        <v>172.06056000000001</v>
      </c>
      <c r="I149" s="546"/>
      <c r="J149" s="546">
        <f>SUM(J150:J168)</f>
        <v>8351.703268199999</v>
      </c>
      <c r="K149" s="546"/>
      <c r="L149" s="546"/>
      <c r="M149" s="546">
        <f>SUM(M150:M168)/E149</f>
        <v>208.3182693121577</v>
      </c>
      <c r="N149" s="593"/>
      <c r="O149" s="657">
        <f>SUM(O150:O168)/E149</f>
        <v>252.0651058677108</v>
      </c>
      <c r="P149" s="656" t="str">
        <f>B149</f>
        <v>V1-2-A1</v>
      </c>
      <c r="Q149" s="656"/>
      <c r="R149" s="657"/>
      <c r="S149" s="657"/>
      <c r="T149" s="657"/>
      <c r="U149" s="657"/>
      <c r="V149" s="657"/>
      <c r="W149" s="657"/>
      <c r="X149" s="657">
        <f>SUM(X150:X168)/E149</f>
        <v>288.03319228017108</v>
      </c>
      <c r="Y149" s="671"/>
      <c r="Z149" s="625"/>
      <c r="AA149" s="610"/>
      <c r="AB149" s="610"/>
      <c r="AC149" s="610"/>
      <c r="AD149" s="610"/>
      <c r="AE149" s="610"/>
      <c r="AF149" s="610"/>
      <c r="AG149" s="610"/>
      <c r="AH149" s="610"/>
      <c r="AI149" s="610"/>
      <c r="AJ149" s="610"/>
      <c r="AK149" s="610"/>
      <c r="AL149" s="610"/>
      <c r="AM149" s="610"/>
      <c r="AN149" s="610"/>
      <c r="AO149" s="610"/>
      <c r="AP149" s="610"/>
      <c r="AQ149" s="610"/>
      <c r="AR149" s="610"/>
      <c r="AS149" s="610"/>
      <c r="AT149" s="610"/>
      <c r="AU149" s="610"/>
      <c r="AV149" s="610"/>
      <c r="AW149" s="610"/>
      <c r="AX149" s="610"/>
      <c r="AY149" s="610"/>
      <c r="AZ149" s="610"/>
      <c r="BA149" s="610"/>
      <c r="BB149" s="610"/>
      <c r="BC149" s="610"/>
      <c r="BD149" s="610"/>
      <c r="BE149" s="610"/>
      <c r="BF149" s="610"/>
      <c r="BG149" s="610"/>
      <c r="BH149" s="610"/>
      <c r="BI149" s="610"/>
      <c r="BJ149" s="610"/>
      <c r="BK149" s="610"/>
      <c r="BL149" s="610"/>
      <c r="BM149" s="610"/>
      <c r="BN149" s="610"/>
      <c r="BO149" s="610"/>
      <c r="BP149" s="610"/>
      <c r="BQ149" s="610"/>
      <c r="BR149" s="610"/>
      <c r="BS149" s="610"/>
    </row>
    <row r="150" spans="1:71" ht="15.65" customHeight="1" outlineLevel="2" x14ac:dyDescent="0.25">
      <c r="B150" s="404"/>
      <c r="D150" s="413" t="s">
        <v>1143</v>
      </c>
      <c r="E150" s="405"/>
      <c r="F150" s="414"/>
      <c r="G150" s="415"/>
      <c r="H150" s="415"/>
      <c r="I150" s="553"/>
      <c r="J150" s="553"/>
      <c r="K150" s="553"/>
      <c r="N150" s="494"/>
      <c r="O150" s="659" t="s">
        <v>153</v>
      </c>
      <c r="P150" s="659"/>
      <c r="Q150" s="659"/>
      <c r="Y150" s="659"/>
      <c r="Z150" s="614"/>
    </row>
    <row r="151" spans="1:71" s="401" customFormat="1" ht="15.65" customHeight="1" outlineLevel="2" x14ac:dyDescent="0.25">
      <c r="A151" s="591"/>
      <c r="B151" s="407"/>
      <c r="C151" s="490"/>
      <c r="E151" s="416"/>
      <c r="G151" s="399"/>
      <c r="H151" s="399"/>
      <c r="I151" s="549"/>
      <c r="J151" s="549"/>
      <c r="K151" s="549"/>
      <c r="L151" s="549"/>
      <c r="M151" s="549"/>
      <c r="N151" s="495"/>
      <c r="O151" s="659" t="str">
        <f>R151</f>
        <v>incl. opslagen</v>
      </c>
      <c r="P151" s="659"/>
      <c r="Q151" s="665"/>
      <c r="R151" s="672" t="str">
        <f>Tabellen!$C$2</f>
        <v>incl. opslagen</v>
      </c>
      <c r="S151" s="666"/>
      <c r="T151" s="672" t="str">
        <f>Tabellen!$C$2</f>
        <v>incl. opslagen</v>
      </c>
      <c r="U151" s="660"/>
      <c r="V151" s="660"/>
      <c r="W151" s="660"/>
      <c r="X151" s="660"/>
      <c r="Y151" s="659"/>
      <c r="Z151" s="618"/>
      <c r="AA151" s="617"/>
      <c r="AB151" s="617"/>
      <c r="AC151" s="617"/>
      <c r="AD151" s="617"/>
      <c r="AE151" s="617"/>
      <c r="AF151" s="617"/>
      <c r="AG151" s="617"/>
      <c r="AH151" s="617"/>
      <c r="AI151" s="617"/>
      <c r="AJ151" s="617"/>
      <c r="AK151" s="617"/>
      <c r="AL151" s="617"/>
      <c r="AM151" s="617"/>
      <c r="AN151" s="617"/>
      <c r="AO151" s="617"/>
      <c r="AP151" s="617"/>
      <c r="AQ151" s="617"/>
      <c r="AR151" s="617"/>
      <c r="AS151" s="617"/>
      <c r="AT151" s="617"/>
      <c r="AU151" s="617"/>
      <c r="AV151" s="617"/>
      <c r="AW151" s="617"/>
      <c r="AX151" s="617"/>
      <c r="AY151" s="617"/>
      <c r="AZ151" s="617"/>
      <c r="BA151" s="617"/>
      <c r="BB151" s="617"/>
      <c r="BC151" s="617"/>
      <c r="BD151" s="617"/>
      <c r="BE151" s="617"/>
      <c r="BF151" s="617"/>
      <c r="BG151" s="617"/>
      <c r="BH151" s="617"/>
      <c r="BI151" s="617"/>
      <c r="BJ151" s="617"/>
      <c r="BK151" s="617"/>
      <c r="BL151" s="617"/>
      <c r="BM151" s="617"/>
      <c r="BN151" s="617"/>
      <c r="BO151" s="617"/>
      <c r="BP151" s="617"/>
      <c r="BQ151" s="617"/>
      <c r="BR151" s="617"/>
      <c r="BS151" s="617"/>
    </row>
    <row r="152" spans="1:71" s="401" customFormat="1" ht="15.65" customHeight="1" outlineLevel="2" x14ac:dyDescent="0.25">
      <c r="A152" s="591"/>
      <c r="B152" s="478"/>
      <c r="C152" s="490"/>
      <c r="D152" s="483" t="s">
        <v>1300</v>
      </c>
      <c r="E152" s="423">
        <v>1</v>
      </c>
      <c r="F152" s="424" t="s">
        <v>830</v>
      </c>
      <c r="G152" s="425">
        <v>2</v>
      </c>
      <c r="H152" s="425">
        <f t="shared" ref="H152:H167" si="6">E152*G152</f>
        <v>2</v>
      </c>
      <c r="I152" s="555"/>
      <c r="J152" s="555"/>
      <c r="K152" s="555"/>
      <c r="L152" s="555"/>
      <c r="M152" s="556">
        <f>J152+H152*Tabellen!$K$2+L152</f>
        <v>124</v>
      </c>
      <c r="N152" s="495"/>
      <c r="O152" s="660">
        <f t="shared" ref="O152:O167" si="7">R152+T152</f>
        <v>150.04</v>
      </c>
      <c r="P152" s="661"/>
      <c r="Q152" s="665" t="s">
        <v>983</v>
      </c>
      <c r="R152" s="660">
        <f>H152*Tabellen!$K$2*Tabellen!$F$2</f>
        <v>150.04</v>
      </c>
      <c r="S152" s="666" t="s">
        <v>1049</v>
      </c>
      <c r="T152" s="660">
        <f>J152*Tabellen!$F$2</f>
        <v>0</v>
      </c>
      <c r="U152" s="660">
        <f>R152*Tabellen!$G$2</f>
        <v>13.503599999999999</v>
      </c>
      <c r="V152" s="660">
        <f>T152*Tabellen!$H$2</f>
        <v>0</v>
      </c>
      <c r="W152" s="660">
        <f t="shared" ref="W152:W167" si="8">U152+V152</f>
        <v>13.503599999999999</v>
      </c>
      <c r="X152" s="660">
        <f t="shared" ref="X152:X167" si="9">O152+W152</f>
        <v>163.5436</v>
      </c>
      <c r="Y152" s="661"/>
      <c r="Z152" s="619"/>
      <c r="AA152" s="617"/>
      <c r="AB152" s="617"/>
      <c r="AC152" s="617"/>
      <c r="AD152" s="617"/>
      <c r="AE152" s="617"/>
      <c r="AF152" s="617"/>
      <c r="AG152" s="617"/>
      <c r="AH152" s="617"/>
      <c r="AI152" s="617"/>
      <c r="AJ152" s="617"/>
      <c r="AK152" s="617"/>
      <c r="AL152" s="617"/>
      <c r="AM152" s="617"/>
      <c r="AN152" s="617"/>
      <c r="AO152" s="617"/>
      <c r="AP152" s="617"/>
      <c r="AQ152" s="617"/>
      <c r="AR152" s="617"/>
      <c r="AS152" s="617"/>
      <c r="AT152" s="617"/>
      <c r="AU152" s="617"/>
      <c r="AV152" s="617"/>
      <c r="AW152" s="617"/>
      <c r="AX152" s="617"/>
      <c r="AY152" s="617"/>
      <c r="AZ152" s="617"/>
      <c r="BA152" s="617"/>
      <c r="BB152" s="617"/>
      <c r="BC152" s="617"/>
      <c r="BD152" s="617"/>
      <c r="BE152" s="617"/>
      <c r="BF152" s="617"/>
      <c r="BG152" s="617"/>
      <c r="BH152" s="617"/>
      <c r="BI152" s="617"/>
      <c r="BJ152" s="617"/>
      <c r="BK152" s="617"/>
      <c r="BL152" s="617"/>
      <c r="BM152" s="617"/>
      <c r="BN152" s="617"/>
      <c r="BO152" s="617"/>
      <c r="BP152" s="617"/>
      <c r="BQ152" s="617"/>
      <c r="BR152" s="617"/>
      <c r="BS152" s="617"/>
    </row>
    <row r="153" spans="1:71" s="401" customFormat="1" ht="15.65" customHeight="1" outlineLevel="2" x14ac:dyDescent="0.25">
      <c r="A153" s="591"/>
      <c r="B153" s="478"/>
      <c r="C153" s="490"/>
      <c r="D153" s="483" t="s">
        <v>1309</v>
      </c>
      <c r="E153" s="423">
        <v>13.04</v>
      </c>
      <c r="F153" s="511" t="s">
        <v>70</v>
      </c>
      <c r="G153" s="425">
        <v>0.2</v>
      </c>
      <c r="H153" s="425">
        <f t="shared" si="6"/>
        <v>2.6080000000000001</v>
      </c>
      <c r="I153" s="555"/>
      <c r="J153" s="555"/>
      <c r="K153" s="555"/>
      <c r="L153" s="555"/>
      <c r="M153" s="556">
        <f>J153+H153*Tabellen!$K$2+L153</f>
        <v>161.696</v>
      </c>
      <c r="N153" s="495"/>
      <c r="O153" s="660">
        <f t="shared" si="7"/>
        <v>195.65215999999998</v>
      </c>
      <c r="P153" s="661"/>
      <c r="Q153" s="665" t="s">
        <v>983</v>
      </c>
      <c r="R153" s="660">
        <f>H153*Tabellen!$K$2*Tabellen!$F$2</f>
        <v>195.65215999999998</v>
      </c>
      <c r="S153" s="666" t="s">
        <v>1049</v>
      </c>
      <c r="T153" s="660">
        <f>J153*Tabellen!$F$2</f>
        <v>0</v>
      </c>
      <c r="U153" s="660">
        <f>R153*Tabellen!$G$2</f>
        <v>17.608694399999997</v>
      </c>
      <c r="V153" s="660">
        <f>T153*Tabellen!$H$2</f>
        <v>0</v>
      </c>
      <c r="W153" s="660">
        <f t="shared" si="8"/>
        <v>17.608694399999997</v>
      </c>
      <c r="X153" s="660">
        <f t="shared" si="9"/>
        <v>213.26085439999997</v>
      </c>
      <c r="Y153" s="661"/>
      <c r="Z153" s="619"/>
      <c r="AA153" s="617"/>
      <c r="AB153" s="617"/>
      <c r="AC153" s="617"/>
      <c r="AD153" s="617"/>
      <c r="AE153" s="617"/>
      <c r="AF153" s="617"/>
      <c r="AG153" s="617"/>
      <c r="AH153" s="617"/>
      <c r="AI153" s="617"/>
      <c r="AJ153" s="617"/>
      <c r="AK153" s="617"/>
      <c r="AL153" s="617"/>
      <c r="AM153" s="617"/>
      <c r="AN153" s="617"/>
      <c r="AO153" s="617"/>
      <c r="AP153" s="617"/>
      <c r="AQ153" s="617"/>
      <c r="AR153" s="617"/>
      <c r="AS153" s="617"/>
      <c r="AT153" s="617"/>
      <c r="AU153" s="617"/>
      <c r="AV153" s="617"/>
      <c r="AW153" s="617"/>
      <c r="AX153" s="617"/>
      <c r="AY153" s="617"/>
      <c r="AZ153" s="617"/>
      <c r="BA153" s="617"/>
      <c r="BB153" s="617"/>
      <c r="BC153" s="617"/>
      <c r="BD153" s="617"/>
      <c r="BE153" s="617"/>
      <c r="BF153" s="617"/>
      <c r="BG153" s="617"/>
      <c r="BH153" s="617"/>
      <c r="BI153" s="617"/>
      <c r="BJ153" s="617"/>
      <c r="BK153" s="617"/>
      <c r="BL153" s="617"/>
      <c r="BM153" s="617"/>
      <c r="BN153" s="617"/>
      <c r="BO153" s="617"/>
      <c r="BP153" s="617"/>
      <c r="BQ153" s="617"/>
      <c r="BR153" s="617"/>
      <c r="BS153" s="617"/>
    </row>
    <row r="154" spans="1:71" s="401" customFormat="1" ht="15.65" customHeight="1" outlineLevel="2" x14ac:dyDescent="0.25">
      <c r="A154" s="591"/>
      <c r="B154" s="478"/>
      <c r="C154" s="490"/>
      <c r="D154" s="483" t="s">
        <v>1310</v>
      </c>
      <c r="E154" s="423">
        <v>14.49</v>
      </c>
      <c r="F154" s="511" t="s">
        <v>70</v>
      </c>
      <c r="G154" s="425">
        <v>0.5</v>
      </c>
      <c r="H154" s="425">
        <f t="shared" si="6"/>
        <v>7.2450000000000001</v>
      </c>
      <c r="I154" s="555">
        <v>5.1749999999999998</v>
      </c>
      <c r="J154" s="555">
        <f t="shared" ref="J154:J166" si="10">E154*I154</f>
        <v>74.985749999999996</v>
      </c>
      <c r="K154" s="555"/>
      <c r="L154" s="555"/>
      <c r="M154" s="556">
        <f>J154+H154*Tabellen!$K$2+L154</f>
        <v>524.17574999999999</v>
      </c>
      <c r="N154" s="495"/>
      <c r="O154" s="660">
        <f t="shared" si="7"/>
        <v>634.25265749999994</v>
      </c>
      <c r="P154" s="668"/>
      <c r="Q154" s="665" t="s">
        <v>983</v>
      </c>
      <c r="R154" s="660">
        <f>H154*Tabellen!$K$2*Tabellen!$F$2</f>
        <v>543.51990000000001</v>
      </c>
      <c r="S154" s="666" t="s">
        <v>1049</v>
      </c>
      <c r="T154" s="660">
        <f>J154*Tabellen!$F$2</f>
        <v>90.732757499999991</v>
      </c>
      <c r="U154" s="660">
        <f>R154*Tabellen!$G$2</f>
        <v>48.916790999999996</v>
      </c>
      <c r="V154" s="660">
        <f>T154*Tabellen!$H$2</f>
        <v>19.053879074999998</v>
      </c>
      <c r="W154" s="660">
        <f t="shared" si="8"/>
        <v>67.970670074999987</v>
      </c>
      <c r="X154" s="660">
        <f t="shared" si="9"/>
        <v>702.22332757499998</v>
      </c>
      <c r="Y154" s="661"/>
      <c r="Z154" s="619"/>
      <c r="AA154" s="617"/>
      <c r="AB154" s="617"/>
      <c r="AC154" s="617"/>
      <c r="AD154" s="617"/>
      <c r="AE154" s="617"/>
      <c r="AF154" s="617"/>
      <c r="AG154" s="617"/>
      <c r="AH154" s="617"/>
      <c r="AI154" s="617"/>
      <c r="AJ154" s="617"/>
      <c r="AK154" s="617"/>
      <c r="AL154" s="617"/>
      <c r="AM154" s="617"/>
      <c r="AN154" s="617"/>
      <c r="AO154" s="617"/>
      <c r="AP154" s="617"/>
      <c r="AQ154" s="617"/>
      <c r="AR154" s="617"/>
      <c r="AS154" s="617"/>
      <c r="AT154" s="617"/>
      <c r="AU154" s="617"/>
      <c r="AV154" s="617"/>
      <c r="AW154" s="617"/>
      <c r="AX154" s="617"/>
      <c r="AY154" s="617"/>
      <c r="AZ154" s="617"/>
      <c r="BA154" s="617"/>
      <c r="BB154" s="617"/>
      <c r="BC154" s="617"/>
      <c r="BD154" s="617"/>
      <c r="BE154" s="617"/>
      <c r="BF154" s="617"/>
      <c r="BG154" s="617"/>
      <c r="BH154" s="617"/>
      <c r="BI154" s="617"/>
      <c r="BJ154" s="617"/>
      <c r="BK154" s="617"/>
      <c r="BL154" s="617"/>
      <c r="BM154" s="617"/>
      <c r="BN154" s="617"/>
      <c r="BO154" s="617"/>
      <c r="BP154" s="617"/>
      <c r="BQ154" s="617"/>
      <c r="BR154" s="617"/>
      <c r="BS154" s="617"/>
    </row>
    <row r="155" spans="1:71" s="401" customFormat="1" ht="15.65" customHeight="1" outlineLevel="2" x14ac:dyDescent="0.25">
      <c r="A155" s="591"/>
      <c r="B155" s="478"/>
      <c r="C155" s="490"/>
      <c r="D155" s="483" t="s">
        <v>1311</v>
      </c>
      <c r="E155" s="423">
        <v>14</v>
      </c>
      <c r="F155" s="511" t="s">
        <v>70</v>
      </c>
      <c r="G155" s="425">
        <v>0.2</v>
      </c>
      <c r="H155" s="425">
        <f t="shared" si="6"/>
        <v>2.8000000000000003</v>
      </c>
      <c r="I155" s="555">
        <v>18.381599999999999</v>
      </c>
      <c r="J155" s="555">
        <f t="shared" si="10"/>
        <v>257.3424</v>
      </c>
      <c r="K155" s="555"/>
      <c r="L155" s="555"/>
      <c r="M155" s="556">
        <f>J155+H155*Tabellen!$K$2+L155</f>
        <v>430.94240000000002</v>
      </c>
      <c r="N155" s="495"/>
      <c r="O155" s="660">
        <f t="shared" si="7"/>
        <v>521.44030399999997</v>
      </c>
      <c r="P155" s="668"/>
      <c r="Q155" s="665" t="s">
        <v>983</v>
      </c>
      <c r="R155" s="660">
        <f>H155*Tabellen!$K$2*Tabellen!$F$2</f>
        <v>210.05600000000001</v>
      </c>
      <c r="S155" s="666" t="s">
        <v>1049</v>
      </c>
      <c r="T155" s="660">
        <f>J155*Tabellen!$F$2</f>
        <v>311.38430399999999</v>
      </c>
      <c r="U155" s="660">
        <f>R155*Tabellen!$G$2</f>
        <v>18.90504</v>
      </c>
      <c r="V155" s="660">
        <f>T155*Tabellen!$H$2</f>
        <v>65.39070384</v>
      </c>
      <c r="W155" s="660">
        <f t="shared" si="8"/>
        <v>84.29574384</v>
      </c>
      <c r="X155" s="660">
        <f t="shared" si="9"/>
        <v>605.73604783999997</v>
      </c>
      <c r="Y155" s="661"/>
      <c r="Z155" s="619"/>
      <c r="AA155" s="617"/>
      <c r="AB155" s="617"/>
      <c r="AC155" s="617"/>
      <c r="AD155" s="617"/>
      <c r="AE155" s="617"/>
      <c r="AF155" s="617"/>
      <c r="AG155" s="617"/>
      <c r="AH155" s="617"/>
      <c r="AI155" s="617"/>
      <c r="AJ155" s="617"/>
      <c r="AK155" s="617"/>
      <c r="AL155" s="617"/>
      <c r="AM155" s="617"/>
      <c r="AN155" s="617"/>
      <c r="AO155" s="617"/>
      <c r="AP155" s="617"/>
      <c r="AQ155" s="617"/>
      <c r="AR155" s="617"/>
      <c r="AS155" s="617"/>
      <c r="AT155" s="617"/>
      <c r="AU155" s="617"/>
      <c r="AV155" s="617"/>
      <c r="AW155" s="617"/>
      <c r="AX155" s="617"/>
      <c r="AY155" s="617"/>
      <c r="AZ155" s="617"/>
      <c r="BA155" s="617"/>
      <c r="BB155" s="617"/>
      <c r="BC155" s="617"/>
      <c r="BD155" s="617"/>
      <c r="BE155" s="617"/>
      <c r="BF155" s="617"/>
      <c r="BG155" s="617"/>
      <c r="BH155" s="617"/>
      <c r="BI155" s="617"/>
      <c r="BJ155" s="617"/>
      <c r="BK155" s="617"/>
      <c r="BL155" s="617"/>
      <c r="BM155" s="617"/>
      <c r="BN155" s="617"/>
      <c r="BO155" s="617"/>
      <c r="BP155" s="617"/>
      <c r="BQ155" s="617"/>
      <c r="BR155" s="617"/>
      <c r="BS155" s="617"/>
    </row>
    <row r="156" spans="1:71" s="401" customFormat="1" ht="15.65" customHeight="1" outlineLevel="2" x14ac:dyDescent="0.25">
      <c r="A156" s="591"/>
      <c r="B156" s="478"/>
      <c r="C156" s="490"/>
      <c r="D156" s="483" t="s">
        <v>1312</v>
      </c>
      <c r="E156" s="423">
        <v>28</v>
      </c>
      <c r="F156" s="424" t="s">
        <v>72</v>
      </c>
      <c r="G156" s="425"/>
      <c r="H156" s="425"/>
      <c r="I156" s="555">
        <v>0.67274999999999996</v>
      </c>
      <c r="J156" s="555">
        <f>E156*I156</f>
        <v>18.837</v>
      </c>
      <c r="K156" s="555"/>
      <c r="L156" s="555"/>
      <c r="M156" s="556">
        <f>J156+H156*Tabellen!$K$2+L156</f>
        <v>18.837</v>
      </c>
      <c r="N156" s="495"/>
      <c r="O156" s="660">
        <f t="shared" si="7"/>
        <v>22.792769999999997</v>
      </c>
      <c r="P156" s="668"/>
      <c r="Q156" s="665" t="s">
        <v>983</v>
      </c>
      <c r="R156" s="660">
        <f>H156*Tabellen!$K$2*Tabellen!$F$2</f>
        <v>0</v>
      </c>
      <c r="S156" s="666" t="s">
        <v>1049</v>
      </c>
      <c r="T156" s="660">
        <f>J156*Tabellen!$F$2</f>
        <v>22.792769999999997</v>
      </c>
      <c r="U156" s="660">
        <f>R156*Tabellen!$G$2</f>
        <v>0</v>
      </c>
      <c r="V156" s="660">
        <f>T156*Tabellen!$H$2</f>
        <v>4.7864816999999995</v>
      </c>
      <c r="W156" s="660">
        <f t="shared" si="8"/>
        <v>4.7864816999999995</v>
      </c>
      <c r="X156" s="660">
        <f t="shared" si="9"/>
        <v>27.579251699999997</v>
      </c>
      <c r="Y156" s="661"/>
      <c r="Z156" s="619"/>
      <c r="AA156" s="617"/>
      <c r="AB156" s="617"/>
      <c r="AC156" s="617"/>
      <c r="AD156" s="617"/>
      <c r="AE156" s="617"/>
      <c r="AF156" s="617"/>
      <c r="AG156" s="617"/>
      <c r="AH156" s="617"/>
      <c r="AI156" s="617"/>
      <c r="AJ156" s="617"/>
      <c r="AK156" s="617"/>
      <c r="AL156" s="617"/>
      <c r="AM156" s="617"/>
      <c r="AN156" s="617"/>
      <c r="AO156" s="617"/>
      <c r="AP156" s="617"/>
      <c r="AQ156" s="617"/>
      <c r="AR156" s="617"/>
      <c r="AS156" s="617"/>
      <c r="AT156" s="617"/>
      <c r="AU156" s="617"/>
      <c r="AV156" s="617"/>
      <c r="AW156" s="617"/>
      <c r="AX156" s="617"/>
      <c r="AY156" s="617"/>
      <c r="AZ156" s="617"/>
      <c r="BA156" s="617"/>
      <c r="BB156" s="617"/>
      <c r="BC156" s="617"/>
      <c r="BD156" s="617"/>
      <c r="BE156" s="617"/>
      <c r="BF156" s="617"/>
      <c r="BG156" s="617"/>
      <c r="BH156" s="617"/>
      <c r="BI156" s="617"/>
      <c r="BJ156" s="617"/>
      <c r="BK156" s="617"/>
      <c r="BL156" s="617"/>
      <c r="BM156" s="617"/>
      <c r="BN156" s="617"/>
      <c r="BO156" s="617"/>
      <c r="BP156" s="617"/>
      <c r="BQ156" s="617"/>
      <c r="BR156" s="617"/>
      <c r="BS156" s="617"/>
    </row>
    <row r="157" spans="1:71" s="401" customFormat="1" ht="15.65" customHeight="1" outlineLevel="2" x14ac:dyDescent="0.25">
      <c r="A157" s="591"/>
      <c r="B157" s="478"/>
      <c r="C157" s="490"/>
      <c r="D157" s="483" t="s">
        <v>1794</v>
      </c>
      <c r="E157" s="423">
        <f>E149</f>
        <v>91.3</v>
      </c>
      <c r="F157" s="424" t="s">
        <v>73</v>
      </c>
      <c r="G157" s="425">
        <v>0.08</v>
      </c>
      <c r="H157" s="425">
        <v>0.05</v>
      </c>
      <c r="I157" s="555"/>
      <c r="J157" s="555"/>
      <c r="K157" s="555"/>
      <c r="L157" s="555"/>
      <c r="M157" s="556">
        <f>J157+H157*Tabellen!$K$2+L157</f>
        <v>3.1</v>
      </c>
      <c r="N157" s="495"/>
      <c r="O157" s="660">
        <f t="shared" ref="O157" si="11">R157+T157</f>
        <v>3.7509999999999999</v>
      </c>
      <c r="P157" s="668"/>
      <c r="Q157" s="665" t="s">
        <v>983</v>
      </c>
      <c r="R157" s="660">
        <f>H157*Tabellen!$K$2*Tabellen!$F$2</f>
        <v>3.7509999999999999</v>
      </c>
      <c r="S157" s="666" t="s">
        <v>1049</v>
      </c>
      <c r="T157" s="660">
        <f>J157*Tabellen!$F$2</f>
        <v>0</v>
      </c>
      <c r="U157" s="660">
        <f>R157*Tabellen!$G$2</f>
        <v>0.33759</v>
      </c>
      <c r="V157" s="660">
        <f>T157*Tabellen!$H$2</f>
        <v>0</v>
      </c>
      <c r="W157" s="660">
        <f t="shared" ref="W157" si="12">U157+V157</f>
        <v>0.33759</v>
      </c>
      <c r="X157" s="660">
        <f t="shared" ref="X157" si="13">O157+W157</f>
        <v>4.0885899999999999</v>
      </c>
      <c r="Y157" s="661"/>
      <c r="Z157" s="619"/>
      <c r="AA157" s="617"/>
      <c r="AB157" s="617"/>
      <c r="AC157" s="617"/>
      <c r="AD157" s="617"/>
      <c r="AE157" s="617"/>
      <c r="AF157" s="617"/>
      <c r="AG157" s="617"/>
      <c r="AH157" s="617"/>
      <c r="AI157" s="617"/>
      <c r="AJ157" s="617"/>
      <c r="AK157" s="617"/>
      <c r="AL157" s="617"/>
      <c r="AM157" s="617"/>
      <c r="AN157" s="617"/>
      <c r="AO157" s="617"/>
      <c r="AP157" s="617"/>
      <c r="AQ157" s="617"/>
      <c r="AR157" s="617"/>
      <c r="AS157" s="617"/>
      <c r="AT157" s="617"/>
      <c r="AU157" s="617"/>
      <c r="AV157" s="617"/>
      <c r="AW157" s="617"/>
      <c r="AX157" s="617"/>
      <c r="AY157" s="617"/>
      <c r="AZ157" s="617"/>
      <c r="BA157" s="617"/>
      <c r="BB157" s="617"/>
      <c r="BC157" s="617"/>
      <c r="BD157" s="617"/>
      <c r="BE157" s="617"/>
      <c r="BF157" s="617"/>
      <c r="BG157" s="617"/>
      <c r="BH157" s="617"/>
      <c r="BI157" s="617"/>
      <c r="BJ157" s="617"/>
      <c r="BK157" s="617"/>
      <c r="BL157" s="617"/>
      <c r="BM157" s="617"/>
      <c r="BN157" s="617"/>
      <c r="BO157" s="617"/>
      <c r="BP157" s="617"/>
      <c r="BQ157" s="617"/>
      <c r="BR157" s="617"/>
      <c r="BS157" s="617"/>
    </row>
    <row r="158" spans="1:71" s="401" customFormat="1" ht="15.65" customHeight="1" outlineLevel="2" x14ac:dyDescent="0.25">
      <c r="A158" s="591"/>
      <c r="B158" s="478"/>
      <c r="C158" s="490"/>
      <c r="D158" s="483" t="s">
        <v>1794</v>
      </c>
      <c r="E158" s="423">
        <f>E157*1.1</f>
        <v>100.43</v>
      </c>
      <c r="F158" s="424" t="s">
        <v>73</v>
      </c>
      <c r="G158" s="425"/>
      <c r="H158" s="425">
        <v>0.05</v>
      </c>
      <c r="I158" s="555">
        <v>1.7077499999999999</v>
      </c>
      <c r="J158" s="555">
        <f t="shared" ref="J158" si="14">E158*I158</f>
        <v>171.5093325</v>
      </c>
      <c r="K158" s="555"/>
      <c r="L158" s="555"/>
      <c r="M158" s="556">
        <f>J158+H158*Tabellen!$K$2+L158</f>
        <v>174.60933249999999</v>
      </c>
      <c r="N158" s="495"/>
      <c r="O158" s="660">
        <f t="shared" ref="O158" si="15">R158+T158</f>
        <v>211.27729232499999</v>
      </c>
      <c r="P158" s="668"/>
      <c r="Q158" s="665" t="s">
        <v>983</v>
      </c>
      <c r="R158" s="660">
        <f>H158*Tabellen!$K$2*Tabellen!$F$2</f>
        <v>3.7509999999999999</v>
      </c>
      <c r="S158" s="666" t="s">
        <v>1049</v>
      </c>
      <c r="T158" s="660">
        <f>J158*Tabellen!$F$2</f>
        <v>207.52629232499999</v>
      </c>
      <c r="U158" s="660">
        <f>R158*Tabellen!$G$2</f>
        <v>0.33759</v>
      </c>
      <c r="V158" s="660">
        <f>T158*Tabellen!$H$2</f>
        <v>43.580521388249998</v>
      </c>
      <c r="W158" s="660">
        <f t="shared" ref="W158" si="16">U158+V158</f>
        <v>43.918111388249997</v>
      </c>
      <c r="X158" s="660">
        <f t="shared" ref="X158" si="17">O158+W158</f>
        <v>255.19540371324999</v>
      </c>
      <c r="Y158" s="661"/>
      <c r="Z158" s="619"/>
      <c r="AA158" s="617"/>
      <c r="AB158" s="617"/>
      <c r="AC158" s="617"/>
      <c r="AD158" s="617"/>
      <c r="AE158" s="617"/>
      <c r="AF158" s="617"/>
      <c r="AG158" s="617"/>
      <c r="AH158" s="617"/>
      <c r="AI158" s="617"/>
      <c r="AJ158" s="617"/>
      <c r="AK158" s="617"/>
      <c r="AL158" s="617"/>
      <c r="AM158" s="617"/>
      <c r="AN158" s="617"/>
      <c r="AO158" s="617"/>
      <c r="AP158" s="617"/>
      <c r="AQ158" s="617"/>
      <c r="AR158" s="617"/>
      <c r="AS158" s="617"/>
      <c r="AT158" s="617"/>
      <c r="AU158" s="617"/>
      <c r="AV158" s="617"/>
      <c r="AW158" s="617"/>
      <c r="AX158" s="617"/>
      <c r="AY158" s="617"/>
      <c r="AZ158" s="617"/>
      <c r="BA158" s="617"/>
      <c r="BB158" s="617"/>
      <c r="BC158" s="617"/>
      <c r="BD158" s="617"/>
      <c r="BE158" s="617"/>
      <c r="BF158" s="617"/>
      <c r="BG158" s="617"/>
      <c r="BH158" s="617"/>
      <c r="BI158" s="617"/>
      <c r="BJ158" s="617"/>
      <c r="BK158" s="617"/>
      <c r="BL158" s="617"/>
      <c r="BM158" s="617"/>
      <c r="BN158" s="617"/>
      <c r="BO158" s="617"/>
      <c r="BP158" s="617"/>
      <c r="BQ158" s="617"/>
      <c r="BR158" s="617"/>
      <c r="BS158" s="617"/>
    </row>
    <row r="159" spans="1:71" s="401" customFormat="1" ht="15.65" customHeight="1" outlineLevel="2" x14ac:dyDescent="0.25">
      <c r="A159" s="591"/>
      <c r="B159" s="478"/>
      <c r="C159" s="490"/>
      <c r="D159" s="483" t="s">
        <v>1313</v>
      </c>
      <c r="E159" s="423">
        <v>91.3</v>
      </c>
      <c r="F159" s="511" t="s">
        <v>73</v>
      </c>
      <c r="G159" s="425">
        <v>0.4</v>
      </c>
      <c r="H159" s="425">
        <f t="shared" si="6"/>
        <v>36.520000000000003</v>
      </c>
      <c r="I159" s="557"/>
      <c r="J159" s="555"/>
      <c r="K159" s="555"/>
      <c r="L159" s="555"/>
      <c r="M159" s="556">
        <f>J159+H159*Tabellen!$K$2+L159</f>
        <v>2264.2400000000002</v>
      </c>
      <c r="N159" s="495"/>
      <c r="O159" s="660">
        <f t="shared" si="7"/>
        <v>2739.7304000000004</v>
      </c>
      <c r="P159" s="669"/>
      <c r="Q159" s="665" t="s">
        <v>983</v>
      </c>
      <c r="R159" s="660">
        <f>H159*Tabellen!$K$2*Tabellen!$F$2</f>
        <v>2739.7304000000004</v>
      </c>
      <c r="S159" s="666" t="s">
        <v>1049</v>
      </c>
      <c r="T159" s="660">
        <f>J159*Tabellen!$F$2</f>
        <v>0</v>
      </c>
      <c r="U159" s="660">
        <f>R159*Tabellen!$G$2</f>
        <v>246.57573600000003</v>
      </c>
      <c r="V159" s="660">
        <f>T159*Tabellen!$H$2</f>
        <v>0</v>
      </c>
      <c r="W159" s="660">
        <f t="shared" si="8"/>
        <v>246.57573600000003</v>
      </c>
      <c r="X159" s="660">
        <f t="shared" si="9"/>
        <v>2986.3061360000006</v>
      </c>
      <c r="Y159" s="661"/>
      <c r="Z159" s="619"/>
      <c r="AA159" s="617"/>
      <c r="AB159" s="617"/>
      <c r="AC159" s="617"/>
      <c r="AD159" s="617"/>
      <c r="AE159" s="617"/>
      <c r="AF159" s="617"/>
      <c r="AG159" s="617"/>
      <c r="AH159" s="617"/>
      <c r="AI159" s="617"/>
      <c r="AJ159" s="617"/>
      <c r="AK159" s="617"/>
      <c r="AL159" s="617"/>
      <c r="AM159" s="617"/>
      <c r="AN159" s="617"/>
      <c r="AO159" s="617"/>
      <c r="AP159" s="617"/>
      <c r="AQ159" s="617"/>
      <c r="AR159" s="617"/>
      <c r="AS159" s="617"/>
      <c r="AT159" s="617"/>
      <c r="AU159" s="617"/>
      <c r="AV159" s="617"/>
      <c r="AW159" s="617"/>
      <c r="AX159" s="617"/>
      <c r="AY159" s="617"/>
      <c r="AZ159" s="617"/>
      <c r="BA159" s="617"/>
      <c r="BB159" s="617"/>
      <c r="BC159" s="617"/>
      <c r="BD159" s="617"/>
      <c r="BE159" s="617"/>
      <c r="BF159" s="617"/>
      <c r="BG159" s="617"/>
      <c r="BH159" s="617"/>
      <c r="BI159" s="617"/>
      <c r="BJ159" s="617"/>
      <c r="BK159" s="617"/>
      <c r="BL159" s="617"/>
      <c r="BM159" s="617"/>
      <c r="BN159" s="617"/>
      <c r="BO159" s="617"/>
      <c r="BP159" s="617"/>
      <c r="BQ159" s="617"/>
      <c r="BR159" s="617"/>
      <c r="BS159" s="617"/>
    </row>
    <row r="160" spans="1:71" s="401" customFormat="1" ht="15.65" customHeight="1" outlineLevel="2" x14ac:dyDescent="0.25">
      <c r="A160" s="591"/>
      <c r="B160" s="478"/>
      <c r="C160" s="490"/>
      <c r="D160" s="483" t="s">
        <v>1314</v>
      </c>
      <c r="E160" s="423">
        <v>91.3</v>
      </c>
      <c r="F160" s="513" t="s">
        <v>73</v>
      </c>
      <c r="G160" s="425"/>
      <c r="H160" s="425"/>
      <c r="I160" s="555">
        <v>11.219399999999998</v>
      </c>
      <c r="J160" s="555">
        <f t="shared" si="10"/>
        <v>1024.3312199999998</v>
      </c>
      <c r="K160" s="555"/>
      <c r="L160" s="555"/>
      <c r="M160" s="556">
        <f>J160+H160*Tabellen!$K$2+L160</f>
        <v>1024.3312199999998</v>
      </c>
      <c r="N160" s="495"/>
      <c r="O160" s="660">
        <f t="shared" si="7"/>
        <v>1239.4407761999996</v>
      </c>
      <c r="P160" s="661"/>
      <c r="Q160" s="665" t="s">
        <v>983</v>
      </c>
      <c r="R160" s="660">
        <f>H160*Tabellen!$K$2*Tabellen!$F$2</f>
        <v>0</v>
      </c>
      <c r="S160" s="666" t="s">
        <v>1049</v>
      </c>
      <c r="T160" s="660">
        <f>J160*Tabellen!$F$2</f>
        <v>1239.4407761999996</v>
      </c>
      <c r="U160" s="660">
        <f>R160*Tabellen!$G$2</f>
        <v>0</v>
      </c>
      <c r="V160" s="660">
        <f>T160*Tabellen!$H$2</f>
        <v>260.2825630019999</v>
      </c>
      <c r="W160" s="660">
        <f t="shared" si="8"/>
        <v>260.2825630019999</v>
      </c>
      <c r="X160" s="660">
        <f t="shared" si="9"/>
        <v>1499.7233392019996</v>
      </c>
      <c r="Y160" s="661"/>
      <c r="Z160" s="619"/>
      <c r="AA160" s="617"/>
      <c r="AB160" s="617"/>
      <c r="AC160" s="617"/>
      <c r="AD160" s="617"/>
      <c r="AE160" s="617"/>
      <c r="AF160" s="617"/>
      <c r="AG160" s="617"/>
      <c r="AH160" s="617"/>
      <c r="AI160" s="617"/>
      <c r="AJ160" s="617"/>
      <c r="AK160" s="617"/>
      <c r="AL160" s="617"/>
      <c r="AM160" s="617"/>
      <c r="AN160" s="617"/>
      <c r="AO160" s="617"/>
      <c r="AP160" s="617"/>
      <c r="AQ160" s="617"/>
      <c r="AR160" s="617"/>
      <c r="AS160" s="617"/>
      <c r="AT160" s="617"/>
      <c r="AU160" s="617"/>
      <c r="AV160" s="617"/>
      <c r="AW160" s="617"/>
      <c r="AX160" s="617"/>
      <c r="AY160" s="617"/>
      <c r="AZ160" s="617"/>
      <c r="BA160" s="617"/>
      <c r="BB160" s="617"/>
      <c r="BC160" s="617"/>
      <c r="BD160" s="617"/>
      <c r="BE160" s="617"/>
      <c r="BF160" s="617"/>
      <c r="BG160" s="617"/>
      <c r="BH160" s="617"/>
      <c r="BI160" s="617"/>
      <c r="BJ160" s="617"/>
      <c r="BK160" s="617"/>
      <c r="BL160" s="617"/>
      <c r="BM160" s="617"/>
      <c r="BN160" s="617"/>
      <c r="BO160" s="617"/>
      <c r="BP160" s="617"/>
      <c r="BQ160" s="617"/>
      <c r="BR160" s="617"/>
      <c r="BS160" s="617"/>
    </row>
    <row r="161" spans="1:71" s="401" customFormat="1" ht="15.65" customHeight="1" outlineLevel="2" x14ac:dyDescent="0.25">
      <c r="A161" s="591"/>
      <c r="B161" s="478"/>
      <c r="C161" s="490"/>
      <c r="D161" s="514" t="s">
        <v>1315</v>
      </c>
      <c r="E161" s="423">
        <v>159.78800000000001</v>
      </c>
      <c r="F161" s="511" t="s">
        <v>70</v>
      </c>
      <c r="G161" s="425">
        <v>0.12</v>
      </c>
      <c r="H161" s="425">
        <f t="shared" si="6"/>
        <v>19.17456</v>
      </c>
      <c r="I161" s="555">
        <v>0.40365000000000001</v>
      </c>
      <c r="J161" s="555">
        <f t="shared" si="10"/>
        <v>64.498426200000011</v>
      </c>
      <c r="K161" s="555"/>
      <c r="L161" s="555"/>
      <c r="M161" s="556">
        <f>J161+H161*Tabellen!$K$2+L161</f>
        <v>1253.3211461999999</v>
      </c>
      <c r="N161" s="495"/>
      <c r="O161" s="660">
        <f t="shared" si="7"/>
        <v>1516.5185869019999</v>
      </c>
      <c r="P161" s="669"/>
      <c r="Q161" s="665" t="s">
        <v>983</v>
      </c>
      <c r="R161" s="660">
        <f>H161*Tabellen!$K$2*Tabellen!$F$2</f>
        <v>1438.4754911999999</v>
      </c>
      <c r="S161" s="666" t="s">
        <v>1049</v>
      </c>
      <c r="T161" s="660">
        <f>J161*Tabellen!$F$2</f>
        <v>78.043095702000016</v>
      </c>
      <c r="U161" s="660">
        <f>R161*Tabellen!$G$2</f>
        <v>129.46279420799999</v>
      </c>
      <c r="V161" s="660">
        <f>T161*Tabellen!$H$2</f>
        <v>16.389050097420004</v>
      </c>
      <c r="W161" s="660">
        <f t="shared" si="8"/>
        <v>145.85184430542</v>
      </c>
      <c r="X161" s="660">
        <f t="shared" si="9"/>
        <v>1662.3704312074199</v>
      </c>
      <c r="Y161" s="661"/>
      <c r="Z161" s="619"/>
      <c r="AA161" s="617"/>
      <c r="AB161" s="617"/>
      <c r="AC161" s="617"/>
      <c r="AD161" s="617"/>
      <c r="AE161" s="617"/>
      <c r="AF161" s="617"/>
      <c r="AG161" s="617"/>
      <c r="AH161" s="617"/>
      <c r="AI161" s="617"/>
      <c r="AJ161" s="617"/>
      <c r="AK161" s="617"/>
      <c r="AL161" s="617"/>
      <c r="AM161" s="617"/>
      <c r="AN161" s="617"/>
      <c r="AO161" s="617"/>
      <c r="AP161" s="617"/>
      <c r="AQ161" s="617"/>
      <c r="AR161" s="617"/>
      <c r="AS161" s="617"/>
      <c r="AT161" s="617"/>
      <c r="AU161" s="617"/>
      <c r="AV161" s="617"/>
      <c r="AW161" s="617"/>
      <c r="AX161" s="617"/>
      <c r="AY161" s="617"/>
      <c r="AZ161" s="617"/>
      <c r="BA161" s="617"/>
      <c r="BB161" s="617"/>
      <c r="BC161" s="617"/>
      <c r="BD161" s="617"/>
      <c r="BE161" s="617"/>
      <c r="BF161" s="617"/>
      <c r="BG161" s="617"/>
      <c r="BH161" s="617"/>
      <c r="BI161" s="617"/>
      <c r="BJ161" s="617"/>
      <c r="BK161" s="617"/>
      <c r="BL161" s="617"/>
      <c r="BM161" s="617"/>
      <c r="BN161" s="617"/>
      <c r="BO161" s="617"/>
      <c r="BP161" s="617"/>
      <c r="BQ161" s="617"/>
      <c r="BR161" s="617"/>
      <c r="BS161" s="617"/>
    </row>
    <row r="162" spans="1:71" s="401" customFormat="1" ht="15.65" customHeight="1" outlineLevel="2" x14ac:dyDescent="0.25">
      <c r="A162" s="591"/>
      <c r="B162" s="478"/>
      <c r="C162" s="490"/>
      <c r="D162" s="483" t="s">
        <v>1316</v>
      </c>
      <c r="E162" s="423">
        <v>22.25</v>
      </c>
      <c r="F162" s="511" t="s">
        <v>70</v>
      </c>
      <c r="G162" s="425">
        <v>0.18</v>
      </c>
      <c r="H162" s="425">
        <f t="shared" si="6"/>
        <v>4.0049999999999999</v>
      </c>
      <c r="I162" s="555">
        <v>0.70379999999999998</v>
      </c>
      <c r="J162" s="555">
        <f t="shared" si="10"/>
        <v>15.659549999999999</v>
      </c>
      <c r="K162" s="555"/>
      <c r="L162" s="555"/>
      <c r="M162" s="556">
        <f>J162+H162*Tabellen!$K$2+L162</f>
        <v>263.96955000000003</v>
      </c>
      <c r="N162" s="495"/>
      <c r="O162" s="660">
        <f t="shared" si="7"/>
        <v>319.40315550000003</v>
      </c>
      <c r="P162" s="668"/>
      <c r="Q162" s="665" t="s">
        <v>983</v>
      </c>
      <c r="R162" s="660">
        <f>H162*Tabellen!$K$2*Tabellen!$F$2</f>
        <v>300.45510000000002</v>
      </c>
      <c r="S162" s="666" t="s">
        <v>1049</v>
      </c>
      <c r="T162" s="660">
        <f>J162*Tabellen!$F$2</f>
        <v>18.948055499999999</v>
      </c>
      <c r="U162" s="660">
        <f>R162*Tabellen!$G$2</f>
        <v>27.040959000000001</v>
      </c>
      <c r="V162" s="660">
        <f>T162*Tabellen!$H$2</f>
        <v>3.9790916549999995</v>
      </c>
      <c r="W162" s="660">
        <f t="shared" si="8"/>
        <v>31.020050654999999</v>
      </c>
      <c r="X162" s="660">
        <f t="shared" si="9"/>
        <v>350.423206155</v>
      </c>
      <c r="Y162" s="661"/>
      <c r="Z162" s="619"/>
      <c r="AA162" s="617"/>
      <c r="AB162" s="617"/>
      <c r="AC162" s="617"/>
      <c r="AD162" s="617"/>
      <c r="AE162" s="617"/>
      <c r="AF162" s="617"/>
      <c r="AG162" s="617"/>
      <c r="AH162" s="617"/>
      <c r="AI162" s="617"/>
      <c r="AJ162" s="617"/>
      <c r="AK162" s="617"/>
      <c r="AL162" s="617"/>
      <c r="AM162" s="617"/>
      <c r="AN162" s="617"/>
      <c r="AO162" s="617"/>
      <c r="AP162" s="617"/>
      <c r="AQ162" s="617"/>
      <c r="AR162" s="617"/>
      <c r="AS162" s="617"/>
      <c r="AT162" s="617"/>
      <c r="AU162" s="617"/>
      <c r="AV162" s="617"/>
      <c r="AW162" s="617"/>
      <c r="AX162" s="617"/>
      <c r="AY162" s="617"/>
      <c r="AZ162" s="617"/>
      <c r="BA162" s="617"/>
      <c r="BB162" s="617"/>
      <c r="BC162" s="617"/>
      <c r="BD162" s="617"/>
      <c r="BE162" s="617"/>
      <c r="BF162" s="617"/>
      <c r="BG162" s="617"/>
      <c r="BH162" s="617"/>
      <c r="BI162" s="617"/>
      <c r="BJ162" s="617"/>
      <c r="BK162" s="617"/>
      <c r="BL162" s="617"/>
      <c r="BM162" s="617"/>
      <c r="BN162" s="617"/>
      <c r="BO162" s="617"/>
      <c r="BP162" s="617"/>
      <c r="BQ162" s="617"/>
      <c r="BR162" s="617"/>
      <c r="BS162" s="617"/>
    </row>
    <row r="163" spans="1:71" s="401" customFormat="1" ht="15.65" customHeight="1" outlineLevel="2" x14ac:dyDescent="0.25">
      <c r="A163" s="591"/>
      <c r="B163" s="478"/>
      <c r="C163" s="490"/>
      <c r="D163" s="483" t="s">
        <v>1792</v>
      </c>
      <c r="E163" s="423">
        <v>91.3</v>
      </c>
      <c r="F163" s="511" t="s">
        <v>73</v>
      </c>
      <c r="G163" s="425">
        <v>1</v>
      </c>
      <c r="H163" s="425">
        <f t="shared" si="6"/>
        <v>91.3</v>
      </c>
      <c r="I163" s="555">
        <v>57.959999999999994</v>
      </c>
      <c r="J163" s="555">
        <f t="shared" si="10"/>
        <v>5291.7479999999996</v>
      </c>
      <c r="K163" s="555"/>
      <c r="L163" s="555"/>
      <c r="M163" s="556">
        <f>J163+H163*Tabellen!$K$2+L163</f>
        <v>10952.347999999998</v>
      </c>
      <c r="N163" s="495"/>
      <c r="O163" s="660">
        <f t="shared" si="7"/>
        <v>13252.341079999998</v>
      </c>
      <c r="P163" s="668"/>
      <c r="Q163" s="665" t="s">
        <v>983</v>
      </c>
      <c r="R163" s="660">
        <f>H163*Tabellen!$K$2*Tabellen!$F$2</f>
        <v>6849.3259999999991</v>
      </c>
      <c r="S163" s="666" t="s">
        <v>1049</v>
      </c>
      <c r="T163" s="660">
        <f>J163*Tabellen!$F$2</f>
        <v>6403.0150799999992</v>
      </c>
      <c r="U163" s="660">
        <f>R163*Tabellen!$G$2</f>
        <v>616.4393399999999</v>
      </c>
      <c r="V163" s="660">
        <f>T163*Tabellen!$H$2</f>
        <v>1344.6331667999998</v>
      </c>
      <c r="W163" s="660">
        <f t="shared" si="8"/>
        <v>1961.0725067999997</v>
      </c>
      <c r="X163" s="660">
        <f t="shared" si="9"/>
        <v>15213.413586799998</v>
      </c>
      <c r="Y163" s="661"/>
      <c r="Z163" s="619"/>
      <c r="AA163" s="617"/>
      <c r="AB163" s="617"/>
      <c r="AC163" s="617"/>
      <c r="AD163" s="617"/>
      <c r="AE163" s="617"/>
      <c r="AF163" s="617"/>
      <c r="AG163" s="617"/>
      <c r="AH163" s="617"/>
      <c r="AI163" s="617"/>
      <c r="AJ163" s="617"/>
      <c r="AK163" s="617"/>
      <c r="AL163" s="617"/>
      <c r="AM163" s="617"/>
      <c r="AN163" s="617"/>
      <c r="AO163" s="617"/>
      <c r="AP163" s="617"/>
      <c r="AQ163" s="617"/>
      <c r="AR163" s="617"/>
      <c r="AS163" s="617"/>
      <c r="AT163" s="617"/>
      <c r="AU163" s="617"/>
      <c r="AV163" s="617"/>
      <c r="AW163" s="617"/>
      <c r="AX163" s="617"/>
      <c r="AY163" s="617"/>
      <c r="AZ163" s="617"/>
      <c r="BA163" s="617"/>
      <c r="BB163" s="617"/>
      <c r="BC163" s="617"/>
      <c r="BD163" s="617"/>
      <c r="BE163" s="617"/>
      <c r="BF163" s="617"/>
      <c r="BG163" s="617"/>
      <c r="BH163" s="617"/>
      <c r="BI163" s="617"/>
      <c r="BJ163" s="617"/>
      <c r="BK163" s="617"/>
      <c r="BL163" s="617"/>
      <c r="BM163" s="617"/>
      <c r="BN163" s="617"/>
      <c r="BO163" s="617"/>
      <c r="BP163" s="617"/>
      <c r="BQ163" s="617"/>
      <c r="BR163" s="617"/>
      <c r="BS163" s="617"/>
    </row>
    <row r="164" spans="1:71" s="401" customFormat="1" ht="15.65" customHeight="1" outlineLevel="2" x14ac:dyDescent="0.25">
      <c r="A164" s="591"/>
      <c r="B164" s="478"/>
      <c r="C164" s="490"/>
      <c r="D164" s="483" t="s">
        <v>1317</v>
      </c>
      <c r="E164" s="423">
        <v>91.3</v>
      </c>
      <c r="F164" s="424" t="s">
        <v>73</v>
      </c>
      <c r="G164" s="425"/>
      <c r="H164" s="425">
        <f t="shared" si="6"/>
        <v>0</v>
      </c>
      <c r="I164" s="555">
        <v>2.7634499999999997</v>
      </c>
      <c r="J164" s="555">
        <f t="shared" si="10"/>
        <v>252.30298499999998</v>
      </c>
      <c r="K164" s="555"/>
      <c r="L164" s="555"/>
      <c r="M164" s="556">
        <f>J164+H164*Tabellen!$K$2+L164</f>
        <v>252.30298499999998</v>
      </c>
      <c r="N164" s="495"/>
      <c r="O164" s="660">
        <f t="shared" si="7"/>
        <v>305.28661184999999</v>
      </c>
      <c r="P164" s="668"/>
      <c r="Q164" s="665" t="s">
        <v>983</v>
      </c>
      <c r="R164" s="660">
        <f>H164*Tabellen!$K$2*Tabellen!$F$2</f>
        <v>0</v>
      </c>
      <c r="S164" s="666" t="s">
        <v>1049</v>
      </c>
      <c r="T164" s="660">
        <f>J164*Tabellen!$F$2</f>
        <v>305.28661184999999</v>
      </c>
      <c r="U164" s="660">
        <f>R164*Tabellen!$G$2</f>
        <v>0</v>
      </c>
      <c r="V164" s="660">
        <f>T164*Tabellen!$H$2</f>
        <v>64.1101884885</v>
      </c>
      <c r="W164" s="660">
        <f t="shared" si="8"/>
        <v>64.1101884885</v>
      </c>
      <c r="X164" s="660">
        <f t="shared" si="9"/>
        <v>369.39680033849999</v>
      </c>
      <c r="Y164" s="661"/>
      <c r="Z164" s="619"/>
      <c r="AA164" s="617"/>
      <c r="AB164" s="617"/>
      <c r="AC164" s="617"/>
      <c r="AD164" s="617"/>
      <c r="AE164" s="617"/>
      <c r="AF164" s="617"/>
      <c r="AG164" s="617"/>
      <c r="AH164" s="617"/>
      <c r="AI164" s="617"/>
      <c r="AJ164" s="617"/>
      <c r="AK164" s="617"/>
      <c r="AL164" s="617"/>
      <c r="AM164" s="617"/>
      <c r="AN164" s="617"/>
      <c r="AO164" s="617"/>
      <c r="AP164" s="617"/>
      <c r="AQ164" s="617"/>
      <c r="AR164" s="617"/>
      <c r="AS164" s="617"/>
      <c r="AT164" s="617"/>
      <c r="AU164" s="617"/>
      <c r="AV164" s="617"/>
      <c r="AW164" s="617"/>
      <c r="AX164" s="617"/>
      <c r="AY164" s="617"/>
      <c r="AZ164" s="617"/>
      <c r="BA164" s="617"/>
      <c r="BB164" s="617"/>
      <c r="BC164" s="617"/>
      <c r="BD164" s="617"/>
      <c r="BE164" s="617"/>
      <c r="BF164" s="617"/>
      <c r="BG164" s="617"/>
      <c r="BH164" s="617"/>
      <c r="BI164" s="617"/>
      <c r="BJ164" s="617"/>
      <c r="BK164" s="617"/>
      <c r="BL164" s="617"/>
      <c r="BM164" s="617"/>
      <c r="BN164" s="617"/>
      <c r="BO164" s="617"/>
      <c r="BP164" s="617"/>
      <c r="BQ164" s="617"/>
      <c r="BR164" s="617"/>
      <c r="BS164" s="617"/>
    </row>
    <row r="165" spans="1:71" s="401" customFormat="1" ht="15.65" customHeight="1" outlineLevel="2" x14ac:dyDescent="0.25">
      <c r="A165" s="591"/>
      <c r="B165" s="478"/>
      <c r="C165" s="490"/>
      <c r="D165" s="483" t="s">
        <v>1318</v>
      </c>
      <c r="E165" s="423">
        <v>14.49</v>
      </c>
      <c r="F165" s="424" t="s">
        <v>70</v>
      </c>
      <c r="G165" s="425">
        <v>0.2</v>
      </c>
      <c r="H165" s="425">
        <f t="shared" si="6"/>
        <v>2.8980000000000001</v>
      </c>
      <c r="I165" s="555">
        <v>48.572549999999993</v>
      </c>
      <c r="J165" s="555">
        <f t="shared" si="10"/>
        <v>703.81624949999991</v>
      </c>
      <c r="K165" s="555"/>
      <c r="L165" s="555"/>
      <c r="M165" s="556">
        <f>J165+H165*Tabellen!$K$2+L165</f>
        <v>883.49224949999996</v>
      </c>
      <c r="N165" s="495"/>
      <c r="O165" s="660">
        <f t="shared" si="7"/>
        <v>1069.0256218949999</v>
      </c>
      <c r="P165" s="668"/>
      <c r="Q165" s="665" t="s">
        <v>983</v>
      </c>
      <c r="R165" s="660">
        <f>H165*Tabellen!$K$2*Tabellen!$F$2</f>
        <v>217.40796</v>
      </c>
      <c r="S165" s="666" t="s">
        <v>1049</v>
      </c>
      <c r="T165" s="660">
        <f>J165*Tabellen!$F$2</f>
        <v>851.61766189499986</v>
      </c>
      <c r="U165" s="660">
        <f>R165*Tabellen!$G$2</f>
        <v>19.566716400000001</v>
      </c>
      <c r="V165" s="660">
        <f>T165*Tabellen!$H$2</f>
        <v>178.83970899794997</v>
      </c>
      <c r="W165" s="660">
        <f t="shared" si="8"/>
        <v>198.40642539794996</v>
      </c>
      <c r="X165" s="660">
        <f t="shared" si="9"/>
        <v>1267.4320472929498</v>
      </c>
      <c r="Y165" s="661"/>
      <c r="Z165" s="619"/>
      <c r="AA165" s="617"/>
      <c r="AB165" s="617"/>
      <c r="AC165" s="617"/>
      <c r="AD165" s="617"/>
      <c r="AE165" s="617"/>
      <c r="AF165" s="617"/>
      <c r="AG165" s="617"/>
      <c r="AH165" s="617"/>
      <c r="AI165" s="617"/>
      <c r="AJ165" s="617"/>
      <c r="AK165" s="617"/>
      <c r="AL165" s="617"/>
      <c r="AM165" s="617"/>
      <c r="AN165" s="617"/>
      <c r="AO165" s="617"/>
      <c r="AP165" s="617"/>
      <c r="AQ165" s="617"/>
      <c r="AR165" s="617"/>
      <c r="AS165" s="617"/>
      <c r="AT165" s="617"/>
      <c r="AU165" s="617"/>
      <c r="AV165" s="617"/>
      <c r="AW165" s="617"/>
      <c r="AX165" s="617"/>
      <c r="AY165" s="617"/>
      <c r="AZ165" s="617"/>
      <c r="BA165" s="617"/>
      <c r="BB165" s="617"/>
      <c r="BC165" s="617"/>
      <c r="BD165" s="617"/>
      <c r="BE165" s="617"/>
      <c r="BF165" s="617"/>
      <c r="BG165" s="617"/>
      <c r="BH165" s="617"/>
      <c r="BI165" s="617"/>
      <c r="BJ165" s="617"/>
      <c r="BK165" s="617"/>
      <c r="BL165" s="617"/>
      <c r="BM165" s="617"/>
      <c r="BN165" s="617"/>
      <c r="BO165" s="617"/>
      <c r="BP165" s="617"/>
      <c r="BQ165" s="617"/>
      <c r="BR165" s="617"/>
      <c r="BS165" s="617"/>
    </row>
    <row r="166" spans="1:71" s="401" customFormat="1" ht="15.65" customHeight="1" outlineLevel="2" x14ac:dyDescent="0.25">
      <c r="A166" s="591"/>
      <c r="B166" s="478"/>
      <c r="C166" s="490"/>
      <c r="D166" s="483" t="s">
        <v>1125</v>
      </c>
      <c r="E166" s="423">
        <v>4.7</v>
      </c>
      <c r="F166" s="511" t="s">
        <v>73</v>
      </c>
      <c r="G166" s="425">
        <v>0.3</v>
      </c>
      <c r="H166" s="425">
        <f t="shared" si="6"/>
        <v>1.41</v>
      </c>
      <c r="I166" s="557">
        <v>101.41964999999999</v>
      </c>
      <c r="J166" s="555">
        <f t="shared" si="10"/>
        <v>476.67235499999998</v>
      </c>
      <c r="K166" s="555"/>
      <c r="L166" s="555"/>
      <c r="M166" s="556">
        <f>J166+H166*Tabellen!$K$2+L166</f>
        <v>564.092355</v>
      </c>
      <c r="N166" s="495"/>
      <c r="O166" s="660">
        <f t="shared" si="7"/>
        <v>682.55174954999995</v>
      </c>
      <c r="P166" s="669"/>
      <c r="Q166" s="665" t="s">
        <v>983</v>
      </c>
      <c r="R166" s="660">
        <f>H166*Tabellen!$K$2*Tabellen!$F$2</f>
        <v>105.7782</v>
      </c>
      <c r="S166" s="666" t="s">
        <v>1049</v>
      </c>
      <c r="T166" s="660">
        <f>J166*Tabellen!$F$2</f>
        <v>576.77354954999998</v>
      </c>
      <c r="U166" s="660">
        <f>R166*Tabellen!$G$2</f>
        <v>9.5200379999999996</v>
      </c>
      <c r="V166" s="660">
        <f>T166*Tabellen!$H$2</f>
        <v>121.12244540549999</v>
      </c>
      <c r="W166" s="660">
        <f t="shared" si="8"/>
        <v>130.6424834055</v>
      </c>
      <c r="X166" s="660">
        <f t="shared" si="9"/>
        <v>813.19423295549996</v>
      </c>
      <c r="Y166" s="661"/>
      <c r="Z166" s="619"/>
      <c r="AA166" s="617"/>
      <c r="AB166" s="617"/>
      <c r="AC166" s="617"/>
      <c r="AD166" s="617"/>
      <c r="AE166" s="617"/>
      <c r="AF166" s="617"/>
      <c r="AG166" s="617"/>
      <c r="AH166" s="617"/>
      <c r="AI166" s="617"/>
      <c r="AJ166" s="617"/>
      <c r="AK166" s="617"/>
      <c r="AL166" s="617"/>
      <c r="AM166" s="617"/>
      <c r="AN166" s="617"/>
      <c r="AO166" s="617"/>
      <c r="AP166" s="617"/>
      <c r="AQ166" s="617"/>
      <c r="AR166" s="617"/>
      <c r="AS166" s="617"/>
      <c r="AT166" s="617"/>
      <c r="AU166" s="617"/>
      <c r="AV166" s="617"/>
      <c r="AW166" s="617"/>
      <c r="AX166" s="617"/>
      <c r="AY166" s="617"/>
      <c r="AZ166" s="617"/>
      <c r="BA166" s="617"/>
      <c r="BB166" s="617"/>
      <c r="BC166" s="617"/>
      <c r="BD166" s="617"/>
      <c r="BE166" s="617"/>
      <c r="BF166" s="617"/>
      <c r="BG166" s="617"/>
      <c r="BH166" s="617"/>
      <c r="BI166" s="617"/>
      <c r="BJ166" s="617"/>
      <c r="BK166" s="617"/>
      <c r="BL166" s="617"/>
      <c r="BM166" s="617"/>
      <c r="BN166" s="617"/>
      <c r="BO166" s="617"/>
      <c r="BP166" s="617"/>
      <c r="BQ166" s="617"/>
      <c r="BR166" s="617"/>
      <c r="BS166" s="617"/>
    </row>
    <row r="167" spans="1:71" s="401" customFormat="1" ht="15.65" customHeight="1" outlineLevel="2" x14ac:dyDescent="0.25">
      <c r="A167" s="591"/>
      <c r="B167" s="478"/>
      <c r="C167" s="490"/>
      <c r="D167" s="483" t="s">
        <v>1301</v>
      </c>
      <c r="E167" s="423">
        <v>1</v>
      </c>
      <c r="F167" s="513" t="s">
        <v>830</v>
      </c>
      <c r="G167" s="425">
        <v>2</v>
      </c>
      <c r="H167" s="425">
        <f t="shared" si="6"/>
        <v>2</v>
      </c>
      <c r="I167" s="555"/>
      <c r="J167" s="555"/>
      <c r="K167" s="555"/>
      <c r="L167" s="555"/>
      <c r="M167" s="556">
        <f>J167+H167*Tabellen!$K$2+L167</f>
        <v>124</v>
      </c>
      <c r="N167" s="495"/>
      <c r="O167" s="660">
        <f t="shared" si="7"/>
        <v>150.04</v>
      </c>
      <c r="P167" s="661"/>
      <c r="Q167" s="665" t="s">
        <v>983</v>
      </c>
      <c r="R167" s="660">
        <f>H167*Tabellen!$K$2*Tabellen!$F$2</f>
        <v>150.04</v>
      </c>
      <c r="S167" s="666" t="s">
        <v>1049</v>
      </c>
      <c r="T167" s="660">
        <f>J167*Tabellen!$F$2</f>
        <v>0</v>
      </c>
      <c r="U167" s="660">
        <f>R167*Tabellen!$G$2</f>
        <v>13.503599999999999</v>
      </c>
      <c r="V167" s="660">
        <f>T167*Tabellen!$H$2</f>
        <v>0</v>
      </c>
      <c r="W167" s="660">
        <f t="shared" si="8"/>
        <v>13.503599999999999</v>
      </c>
      <c r="X167" s="660">
        <f t="shared" si="9"/>
        <v>163.5436</v>
      </c>
      <c r="Y167" s="661"/>
      <c r="Z167" s="619"/>
      <c r="AA167" s="617"/>
      <c r="AB167" s="617"/>
      <c r="AC167" s="617"/>
      <c r="AD167" s="617"/>
      <c r="AE167" s="617"/>
      <c r="AF167" s="617"/>
      <c r="AG167" s="617"/>
      <c r="AH167" s="617"/>
      <c r="AI167" s="617"/>
      <c r="AJ167" s="617"/>
      <c r="AK167" s="617"/>
      <c r="AL167" s="617"/>
      <c r="AM167" s="617"/>
      <c r="AN167" s="617"/>
      <c r="AO167" s="617"/>
      <c r="AP167" s="617"/>
      <c r="AQ167" s="617"/>
      <c r="AR167" s="617"/>
      <c r="AS167" s="617"/>
      <c r="AT167" s="617"/>
      <c r="AU167" s="617"/>
      <c r="AV167" s="617"/>
      <c r="AW167" s="617"/>
      <c r="AX167" s="617"/>
      <c r="AY167" s="617"/>
      <c r="AZ167" s="617"/>
      <c r="BA167" s="617"/>
      <c r="BB167" s="617"/>
      <c r="BC167" s="617"/>
      <c r="BD167" s="617"/>
      <c r="BE167" s="617"/>
      <c r="BF167" s="617"/>
      <c r="BG167" s="617"/>
      <c r="BH167" s="617"/>
      <c r="BI167" s="617"/>
      <c r="BJ167" s="617"/>
      <c r="BK167" s="617"/>
      <c r="BL167" s="617"/>
      <c r="BM167" s="617"/>
      <c r="BN167" s="617"/>
      <c r="BO167" s="617"/>
      <c r="BP167" s="617"/>
      <c r="BQ167" s="617"/>
      <c r="BR167" s="617"/>
      <c r="BS167" s="617"/>
    </row>
    <row r="168" spans="1:71" s="401" customFormat="1" ht="15.65" customHeight="1" outlineLevel="2" x14ac:dyDescent="0.25">
      <c r="A168" s="591"/>
      <c r="B168" s="478"/>
      <c r="C168" s="490"/>
      <c r="D168" s="514"/>
      <c r="E168" s="423"/>
      <c r="F168" s="511"/>
      <c r="G168" s="425"/>
      <c r="H168" s="425"/>
      <c r="I168" s="555"/>
      <c r="J168" s="555"/>
      <c r="K168" s="555"/>
      <c r="L168" s="555"/>
      <c r="M168" s="556"/>
      <c r="N168" s="495"/>
      <c r="O168" s="660"/>
      <c r="P168" s="669"/>
      <c r="Q168" s="665"/>
      <c r="R168" s="660"/>
      <c r="S168" s="666"/>
      <c r="T168" s="660"/>
      <c r="U168" s="660"/>
      <c r="V168" s="660"/>
      <c r="W168" s="660"/>
      <c r="X168" s="660"/>
      <c r="Y168" s="661"/>
      <c r="Z168" s="619"/>
      <c r="AA168" s="617"/>
      <c r="AB168" s="617"/>
      <c r="AC168" s="617"/>
      <c r="AD168" s="617"/>
      <c r="AE168" s="617"/>
      <c r="AF168" s="617"/>
      <c r="AG168" s="617"/>
      <c r="AH168" s="617"/>
      <c r="AI168" s="617"/>
      <c r="AJ168" s="617"/>
      <c r="AK168" s="617"/>
      <c r="AL168" s="617"/>
      <c r="AM168" s="617"/>
      <c r="AN168" s="617"/>
      <c r="AO168" s="617"/>
      <c r="AP168" s="617"/>
      <c r="AQ168" s="617"/>
      <c r="AR168" s="617"/>
      <c r="AS168" s="617"/>
      <c r="AT168" s="617"/>
      <c r="AU168" s="617"/>
      <c r="AV168" s="617"/>
      <c r="AW168" s="617"/>
      <c r="AX168" s="617"/>
      <c r="AY168" s="617"/>
      <c r="AZ168" s="617"/>
      <c r="BA168" s="617"/>
      <c r="BB168" s="617"/>
      <c r="BC168" s="617"/>
      <c r="BD168" s="617"/>
      <c r="BE168" s="617"/>
      <c r="BF168" s="617"/>
      <c r="BG168" s="617"/>
      <c r="BH168" s="617"/>
      <c r="BI168" s="617"/>
      <c r="BJ168" s="617"/>
      <c r="BK168" s="617"/>
      <c r="BL168" s="617"/>
      <c r="BM168" s="617"/>
      <c r="BN168" s="617"/>
      <c r="BO168" s="617"/>
      <c r="BP168" s="617"/>
      <c r="BQ168" s="617"/>
      <c r="BR168" s="617"/>
      <c r="BS168" s="617"/>
    </row>
    <row r="169" spans="1:71" ht="9" customHeight="1" outlineLevel="1" x14ac:dyDescent="0.25">
      <c r="B169" s="408"/>
      <c r="D169" s="409"/>
      <c r="E169" s="411"/>
      <c r="F169" s="409"/>
      <c r="G169" s="410"/>
      <c r="H169" s="410"/>
      <c r="I169" s="548"/>
      <c r="J169" s="548"/>
      <c r="K169" s="548"/>
      <c r="L169" s="548"/>
      <c r="M169" s="548"/>
      <c r="N169" s="485"/>
      <c r="O169" s="663"/>
      <c r="P169" s="663"/>
      <c r="Q169" s="663"/>
      <c r="R169" s="664"/>
      <c r="S169" s="664"/>
      <c r="T169" s="664"/>
      <c r="U169" s="664"/>
      <c r="V169" s="664"/>
      <c r="W169" s="664"/>
      <c r="X169" s="664"/>
      <c r="Y169" s="663"/>
      <c r="Z169" s="615"/>
      <c r="AA169" s="616"/>
      <c r="AG169" s="613"/>
      <c r="AH169" s="613"/>
    </row>
    <row r="170" spans="1:71" s="568" customFormat="1" ht="15.65" customHeight="1" outlineLevel="1" x14ac:dyDescent="0.25">
      <c r="B170" s="395" t="s">
        <v>1096</v>
      </c>
      <c r="C170" s="593"/>
      <c r="D170" s="396" t="s">
        <v>1601</v>
      </c>
      <c r="E170" s="403">
        <v>91.3</v>
      </c>
      <c r="F170" s="396" t="s">
        <v>73</v>
      </c>
      <c r="G170" s="397"/>
      <c r="H170" s="397">
        <f>SUM(H171:H189)/E170</f>
        <v>2.1845625410733844</v>
      </c>
      <c r="I170" s="546"/>
      <c r="J170" s="546">
        <f>SUM(J171:J189)/E170</f>
        <v>151.84694176560785</v>
      </c>
      <c r="K170" s="546"/>
      <c r="L170" s="546"/>
      <c r="M170" s="546">
        <f>SUM(M171:M189)/E170</f>
        <v>287.28981931215765</v>
      </c>
      <c r="N170" s="593"/>
      <c r="O170" s="655">
        <f>SUM(O171:O189)/E170</f>
        <v>347.62068136771086</v>
      </c>
      <c r="P170" s="656" t="str">
        <f>B170</f>
        <v>V1-2-B1</v>
      </c>
      <c r="Q170" s="656"/>
      <c r="R170" s="657"/>
      <c r="S170" s="657"/>
      <c r="T170" s="657"/>
      <c r="U170" s="657"/>
      <c r="V170" s="657"/>
      <c r="W170" s="657"/>
      <c r="X170" s="657">
        <f>SUM(X171:X189)/E170</f>
        <v>400.95471863517105</v>
      </c>
      <c r="Y170" s="656"/>
      <c r="Z170" s="625"/>
      <c r="AA170" s="610"/>
      <c r="AB170" s="610"/>
      <c r="AC170" s="610"/>
      <c r="AD170" s="610"/>
      <c r="AE170" s="610"/>
      <c r="AF170" s="610"/>
      <c r="AG170" s="610"/>
      <c r="AH170" s="610"/>
      <c r="AI170" s="610"/>
      <c r="AJ170" s="610"/>
      <c r="AK170" s="610"/>
      <c r="AL170" s="610"/>
      <c r="AM170" s="610"/>
      <c r="AN170" s="610"/>
      <c r="AO170" s="610"/>
      <c r="AP170" s="610"/>
      <c r="AQ170" s="610"/>
      <c r="AR170" s="610"/>
      <c r="AS170" s="610"/>
      <c r="AT170" s="610"/>
      <c r="AU170" s="610"/>
      <c r="AV170" s="610"/>
      <c r="AW170" s="610"/>
      <c r="AX170" s="610"/>
      <c r="AY170" s="610"/>
      <c r="AZ170" s="610"/>
      <c r="BA170" s="610"/>
      <c r="BB170" s="610"/>
      <c r="BC170" s="610"/>
      <c r="BD170" s="610"/>
      <c r="BE170" s="610"/>
      <c r="BF170" s="610"/>
      <c r="BG170" s="610"/>
      <c r="BH170" s="610"/>
      <c r="BI170" s="610"/>
      <c r="BJ170" s="610"/>
      <c r="BK170" s="610"/>
      <c r="BL170" s="610"/>
      <c r="BM170" s="610"/>
      <c r="BN170" s="610"/>
      <c r="BO170" s="610"/>
      <c r="BP170" s="610"/>
      <c r="BQ170" s="610"/>
      <c r="BR170" s="610"/>
      <c r="BS170" s="610"/>
    </row>
    <row r="171" spans="1:71" ht="15.65" customHeight="1" outlineLevel="2" x14ac:dyDescent="0.25">
      <c r="A171" s="591"/>
      <c r="B171" s="404"/>
      <c r="D171" s="413" t="s">
        <v>1143</v>
      </c>
      <c r="E171" s="405"/>
      <c r="F171" s="414"/>
      <c r="G171" s="415"/>
      <c r="H171" s="415"/>
      <c r="I171" s="553"/>
      <c r="J171" s="553"/>
      <c r="K171" s="553"/>
      <c r="N171" s="494"/>
      <c r="O171" s="659" t="s">
        <v>153</v>
      </c>
      <c r="P171" s="659"/>
      <c r="Q171" s="665"/>
      <c r="S171" s="666"/>
      <c r="Y171" s="659"/>
      <c r="Z171" s="614"/>
    </row>
    <row r="172" spans="1:71" s="401" customFormat="1" ht="15.65" customHeight="1" outlineLevel="2" x14ac:dyDescent="0.25">
      <c r="A172" s="591"/>
      <c r="B172" s="407"/>
      <c r="C172" s="490"/>
      <c r="E172" s="416"/>
      <c r="G172" s="399"/>
      <c r="H172" s="399"/>
      <c r="I172" s="549"/>
      <c r="J172" s="549"/>
      <c r="K172" s="549"/>
      <c r="L172" s="550"/>
      <c r="M172" s="549"/>
      <c r="N172" s="495"/>
      <c r="O172" s="659" t="str">
        <f>R172</f>
        <v>incl. opslagen</v>
      </c>
      <c r="P172" s="659"/>
      <c r="Q172" s="665"/>
      <c r="R172" s="672" t="str">
        <f>Tabellen!$C$2</f>
        <v>incl. opslagen</v>
      </c>
      <c r="S172" s="666"/>
      <c r="T172" s="672" t="str">
        <f>Tabellen!$C$2</f>
        <v>incl. opslagen</v>
      </c>
      <c r="U172" s="660"/>
      <c r="V172" s="660"/>
      <c r="W172" s="660"/>
      <c r="X172" s="660"/>
      <c r="Y172" s="659"/>
      <c r="Z172" s="618"/>
      <c r="AA172" s="617"/>
      <c r="AB172" s="617"/>
      <c r="AC172" s="617"/>
      <c r="AD172" s="617"/>
      <c r="AE172" s="617"/>
      <c r="AF172" s="617"/>
      <c r="AG172" s="617"/>
      <c r="AH172" s="617"/>
      <c r="AI172" s="617"/>
      <c r="AJ172" s="617"/>
      <c r="AK172" s="617"/>
      <c r="AL172" s="617"/>
      <c r="AM172" s="617"/>
      <c r="AN172" s="617"/>
      <c r="AO172" s="617"/>
      <c r="AP172" s="617"/>
      <c r="AQ172" s="617"/>
      <c r="AR172" s="617"/>
      <c r="AS172" s="617"/>
      <c r="AT172" s="617"/>
      <c r="AU172" s="617"/>
      <c r="AV172" s="617"/>
      <c r="AW172" s="617"/>
      <c r="AX172" s="617"/>
      <c r="AY172" s="617"/>
      <c r="AZ172" s="617"/>
      <c r="BA172" s="617"/>
      <c r="BB172" s="617"/>
      <c r="BC172" s="617"/>
      <c r="BD172" s="617"/>
      <c r="BE172" s="617"/>
      <c r="BF172" s="617"/>
      <c r="BG172" s="617"/>
      <c r="BH172" s="617"/>
      <c r="BI172" s="617"/>
      <c r="BJ172" s="617"/>
      <c r="BK172" s="617"/>
      <c r="BL172" s="617"/>
      <c r="BM172" s="617"/>
      <c r="BN172" s="617"/>
      <c r="BO172" s="617"/>
      <c r="BP172" s="617"/>
      <c r="BQ172" s="617"/>
      <c r="BR172" s="617"/>
      <c r="BS172" s="617"/>
    </row>
    <row r="173" spans="1:71" s="401" customFormat="1" ht="15.65" customHeight="1" outlineLevel="2" x14ac:dyDescent="0.25">
      <c r="A173" s="591"/>
      <c r="B173" s="478"/>
      <c r="C173" s="490"/>
      <c r="D173" s="483" t="s">
        <v>1300</v>
      </c>
      <c r="E173" s="423">
        <v>1</v>
      </c>
      <c r="F173" s="424" t="s">
        <v>830</v>
      </c>
      <c r="G173" s="425">
        <v>2</v>
      </c>
      <c r="H173" s="425">
        <f t="shared" ref="H173:H188" si="18">E173*G173</f>
        <v>2</v>
      </c>
      <c r="I173" s="555"/>
      <c r="J173" s="555"/>
      <c r="K173" s="555"/>
      <c r="L173" s="555"/>
      <c r="M173" s="556">
        <f>J173+H173*Tabellen!$K$2+L173</f>
        <v>124</v>
      </c>
      <c r="N173" s="495"/>
      <c r="O173" s="660">
        <f t="shared" ref="O173:O188" si="19">R173+T173</f>
        <v>150.04</v>
      </c>
      <c r="P173" s="661"/>
      <c r="Q173" s="665" t="s">
        <v>983</v>
      </c>
      <c r="R173" s="660">
        <f>H173*Tabellen!$K$2*Tabellen!$F$2</f>
        <v>150.04</v>
      </c>
      <c r="S173" s="666" t="s">
        <v>1049</v>
      </c>
      <c r="T173" s="660">
        <f>J173*Tabellen!$F$2</f>
        <v>0</v>
      </c>
      <c r="U173" s="660">
        <f>R173*Tabellen!$G$2</f>
        <v>13.503599999999999</v>
      </c>
      <c r="V173" s="660">
        <f>T173*Tabellen!$H$2</f>
        <v>0</v>
      </c>
      <c r="W173" s="660">
        <f t="shared" ref="W173:W188" si="20">U173+V173</f>
        <v>13.503599999999999</v>
      </c>
      <c r="X173" s="660">
        <f t="shared" ref="X173:X188" si="21">O173+W173</f>
        <v>163.5436</v>
      </c>
      <c r="Y173" s="661"/>
      <c r="Z173" s="619"/>
      <c r="AA173" s="617"/>
      <c r="AB173" s="617"/>
      <c r="AC173" s="617"/>
      <c r="AD173" s="617"/>
      <c r="AE173" s="617"/>
      <c r="AF173" s="617"/>
      <c r="AG173" s="617"/>
      <c r="AH173" s="617"/>
      <c r="AI173" s="617"/>
      <c r="AJ173" s="617"/>
      <c r="AK173" s="617"/>
      <c r="AL173" s="617"/>
      <c r="AM173" s="617"/>
      <c r="AN173" s="617"/>
      <c r="AO173" s="617"/>
      <c r="AP173" s="617"/>
      <c r="AQ173" s="617"/>
      <c r="AR173" s="617"/>
      <c r="AS173" s="617"/>
      <c r="AT173" s="617"/>
      <c r="AU173" s="617"/>
      <c r="AV173" s="617"/>
      <c r="AW173" s="617"/>
      <c r="AX173" s="617"/>
      <c r="AY173" s="617"/>
      <c r="AZ173" s="617"/>
      <c r="BA173" s="617"/>
      <c r="BB173" s="617"/>
      <c r="BC173" s="617"/>
      <c r="BD173" s="617"/>
      <c r="BE173" s="617"/>
      <c r="BF173" s="617"/>
      <c r="BG173" s="617"/>
      <c r="BH173" s="617"/>
      <c r="BI173" s="617"/>
      <c r="BJ173" s="617"/>
      <c r="BK173" s="617"/>
      <c r="BL173" s="617"/>
      <c r="BM173" s="617"/>
      <c r="BN173" s="617"/>
      <c r="BO173" s="617"/>
      <c r="BP173" s="617"/>
      <c r="BQ173" s="617"/>
      <c r="BR173" s="617"/>
      <c r="BS173" s="617"/>
    </row>
    <row r="174" spans="1:71" s="401" customFormat="1" ht="15.65" customHeight="1" outlineLevel="2" x14ac:dyDescent="0.25">
      <c r="A174" s="591"/>
      <c r="B174" s="478"/>
      <c r="C174" s="490"/>
      <c r="D174" s="483" t="s">
        <v>1309</v>
      </c>
      <c r="E174" s="423">
        <v>13.04</v>
      </c>
      <c r="F174" s="511" t="s">
        <v>70</v>
      </c>
      <c r="G174" s="425">
        <v>0.2</v>
      </c>
      <c r="H174" s="425">
        <f t="shared" si="18"/>
        <v>2.6080000000000001</v>
      </c>
      <c r="I174" s="555"/>
      <c r="J174" s="555"/>
      <c r="K174" s="555"/>
      <c r="L174" s="555"/>
      <c r="M174" s="556">
        <f>J174+H174*Tabellen!$K$2+L174</f>
        <v>161.696</v>
      </c>
      <c r="N174" s="495"/>
      <c r="O174" s="660">
        <f t="shared" si="19"/>
        <v>195.65215999999998</v>
      </c>
      <c r="P174" s="661"/>
      <c r="Q174" s="665" t="s">
        <v>983</v>
      </c>
      <c r="R174" s="660">
        <f>H174*Tabellen!$K$2*Tabellen!$F$2</f>
        <v>195.65215999999998</v>
      </c>
      <c r="S174" s="666" t="s">
        <v>1049</v>
      </c>
      <c r="T174" s="660">
        <f>J174*Tabellen!$F$2</f>
        <v>0</v>
      </c>
      <c r="U174" s="660">
        <f>R174*Tabellen!$G$2</f>
        <v>17.608694399999997</v>
      </c>
      <c r="V174" s="660">
        <f>T174*Tabellen!$H$2</f>
        <v>0</v>
      </c>
      <c r="W174" s="660">
        <f t="shared" si="20"/>
        <v>17.608694399999997</v>
      </c>
      <c r="X174" s="660">
        <f t="shared" si="21"/>
        <v>213.26085439999997</v>
      </c>
      <c r="Y174" s="661"/>
      <c r="Z174" s="619"/>
      <c r="AA174" s="617"/>
      <c r="AB174" s="617"/>
      <c r="AC174" s="617"/>
      <c r="AD174" s="617"/>
      <c r="AE174" s="617"/>
      <c r="AF174" s="617"/>
      <c r="AG174" s="617"/>
      <c r="AH174" s="617"/>
      <c r="AI174" s="617"/>
      <c r="AJ174" s="617"/>
      <c r="AK174" s="617"/>
      <c r="AL174" s="617"/>
      <c r="AM174" s="617"/>
      <c r="AN174" s="617"/>
      <c r="AO174" s="617"/>
      <c r="AP174" s="617"/>
      <c r="AQ174" s="617"/>
      <c r="AR174" s="617"/>
      <c r="AS174" s="617"/>
      <c r="AT174" s="617"/>
      <c r="AU174" s="617"/>
      <c r="AV174" s="617"/>
      <c r="AW174" s="617"/>
      <c r="AX174" s="617"/>
      <c r="AY174" s="617"/>
      <c r="AZ174" s="617"/>
      <c r="BA174" s="617"/>
      <c r="BB174" s="617"/>
      <c r="BC174" s="617"/>
      <c r="BD174" s="617"/>
      <c r="BE174" s="617"/>
      <c r="BF174" s="617"/>
      <c r="BG174" s="617"/>
      <c r="BH174" s="617"/>
      <c r="BI174" s="617"/>
      <c r="BJ174" s="617"/>
      <c r="BK174" s="617"/>
      <c r="BL174" s="617"/>
      <c r="BM174" s="617"/>
      <c r="BN174" s="617"/>
      <c r="BO174" s="617"/>
      <c r="BP174" s="617"/>
      <c r="BQ174" s="617"/>
      <c r="BR174" s="617"/>
      <c r="BS174" s="617"/>
    </row>
    <row r="175" spans="1:71" s="401" customFormat="1" ht="15.65" customHeight="1" outlineLevel="2" x14ac:dyDescent="0.25">
      <c r="A175" s="591"/>
      <c r="B175" s="478"/>
      <c r="C175" s="490"/>
      <c r="D175" s="483" t="s">
        <v>1310</v>
      </c>
      <c r="E175" s="423">
        <v>14.49</v>
      </c>
      <c r="F175" s="511" t="s">
        <v>70</v>
      </c>
      <c r="G175" s="425">
        <v>0.5</v>
      </c>
      <c r="H175" s="425">
        <f t="shared" si="18"/>
        <v>7.2450000000000001</v>
      </c>
      <c r="I175" s="555">
        <v>5.1749999999999998</v>
      </c>
      <c r="J175" s="555">
        <f t="shared" ref="J175:J187" si="22">E175*I175</f>
        <v>74.985749999999996</v>
      </c>
      <c r="K175" s="555"/>
      <c r="L175" s="555"/>
      <c r="M175" s="556">
        <f>J175+H175*Tabellen!$K$2+L175</f>
        <v>524.17574999999999</v>
      </c>
      <c r="N175" s="495"/>
      <c r="O175" s="660">
        <f t="shared" si="19"/>
        <v>634.25265749999994</v>
      </c>
      <c r="P175" s="668"/>
      <c r="Q175" s="665" t="s">
        <v>983</v>
      </c>
      <c r="R175" s="660">
        <f>H175*Tabellen!$K$2*Tabellen!$F$2</f>
        <v>543.51990000000001</v>
      </c>
      <c r="S175" s="666" t="s">
        <v>1049</v>
      </c>
      <c r="T175" s="660">
        <f>J175*Tabellen!$F$2</f>
        <v>90.732757499999991</v>
      </c>
      <c r="U175" s="660">
        <f>R175*Tabellen!$G$2</f>
        <v>48.916790999999996</v>
      </c>
      <c r="V175" s="660">
        <f>T175*Tabellen!$H$2</f>
        <v>19.053879074999998</v>
      </c>
      <c r="W175" s="660">
        <f t="shared" si="20"/>
        <v>67.970670074999987</v>
      </c>
      <c r="X175" s="660">
        <f t="shared" si="21"/>
        <v>702.22332757499998</v>
      </c>
      <c r="Y175" s="661"/>
      <c r="Z175" s="619"/>
      <c r="AA175" s="617"/>
      <c r="AB175" s="617"/>
      <c r="AC175" s="617"/>
      <c r="AD175" s="617"/>
      <c r="AE175" s="617"/>
      <c r="AF175" s="617"/>
      <c r="AG175" s="617"/>
      <c r="AH175" s="617"/>
      <c r="AI175" s="617"/>
      <c r="AJ175" s="617"/>
      <c r="AK175" s="617"/>
      <c r="AL175" s="617"/>
      <c r="AM175" s="617"/>
      <c r="AN175" s="617"/>
      <c r="AO175" s="617"/>
      <c r="AP175" s="617"/>
      <c r="AQ175" s="617"/>
      <c r="AR175" s="617"/>
      <c r="AS175" s="617"/>
      <c r="AT175" s="617"/>
      <c r="AU175" s="617"/>
      <c r="AV175" s="617"/>
      <c r="AW175" s="617"/>
      <c r="AX175" s="617"/>
      <c r="AY175" s="617"/>
      <c r="AZ175" s="617"/>
      <c r="BA175" s="617"/>
      <c r="BB175" s="617"/>
      <c r="BC175" s="617"/>
      <c r="BD175" s="617"/>
      <c r="BE175" s="617"/>
      <c r="BF175" s="617"/>
      <c r="BG175" s="617"/>
      <c r="BH175" s="617"/>
      <c r="BI175" s="617"/>
      <c r="BJ175" s="617"/>
      <c r="BK175" s="617"/>
      <c r="BL175" s="617"/>
      <c r="BM175" s="617"/>
      <c r="BN175" s="617"/>
      <c r="BO175" s="617"/>
      <c r="BP175" s="617"/>
      <c r="BQ175" s="617"/>
      <c r="BR175" s="617"/>
      <c r="BS175" s="617"/>
    </row>
    <row r="176" spans="1:71" s="401" customFormat="1" ht="15.65" customHeight="1" outlineLevel="2" x14ac:dyDescent="0.25">
      <c r="A176" s="591"/>
      <c r="B176" s="478"/>
      <c r="C176" s="490"/>
      <c r="D176" s="483" t="s">
        <v>1311</v>
      </c>
      <c r="E176" s="423">
        <v>14</v>
      </c>
      <c r="F176" s="511" t="s">
        <v>70</v>
      </c>
      <c r="G176" s="425">
        <v>0.2</v>
      </c>
      <c r="H176" s="425">
        <f t="shared" si="18"/>
        <v>2.8000000000000003</v>
      </c>
      <c r="I176" s="555">
        <v>18.381599999999999</v>
      </c>
      <c r="J176" s="555">
        <f t="shared" si="22"/>
        <v>257.3424</v>
      </c>
      <c r="K176" s="555"/>
      <c r="L176" s="555"/>
      <c r="M176" s="556">
        <f>J176+H176*Tabellen!$K$2+L176</f>
        <v>430.94240000000002</v>
      </c>
      <c r="N176" s="495"/>
      <c r="O176" s="660">
        <f t="shared" si="19"/>
        <v>521.44030399999997</v>
      </c>
      <c r="P176" s="668"/>
      <c r="Q176" s="665" t="s">
        <v>983</v>
      </c>
      <c r="R176" s="660">
        <f>H176*Tabellen!$K$2*Tabellen!$F$2</f>
        <v>210.05600000000001</v>
      </c>
      <c r="S176" s="666" t="s">
        <v>1049</v>
      </c>
      <c r="T176" s="660">
        <f>J176*Tabellen!$F$2</f>
        <v>311.38430399999999</v>
      </c>
      <c r="U176" s="660">
        <f>R176*Tabellen!$G$2</f>
        <v>18.90504</v>
      </c>
      <c r="V176" s="660">
        <f>T176*Tabellen!$H$2</f>
        <v>65.39070384</v>
      </c>
      <c r="W176" s="660">
        <f t="shared" si="20"/>
        <v>84.29574384</v>
      </c>
      <c r="X176" s="660">
        <f t="shared" si="21"/>
        <v>605.73604783999997</v>
      </c>
      <c r="Y176" s="661"/>
      <c r="Z176" s="619"/>
      <c r="AA176" s="617"/>
      <c r="AB176" s="617"/>
      <c r="AC176" s="617"/>
      <c r="AD176" s="617"/>
      <c r="AE176" s="617"/>
      <c r="AF176" s="617"/>
      <c r="AG176" s="617"/>
      <c r="AH176" s="617"/>
      <c r="AI176" s="617"/>
      <c r="AJ176" s="617"/>
      <c r="AK176" s="617"/>
      <c r="AL176" s="617"/>
      <c r="AM176" s="617"/>
      <c r="AN176" s="617"/>
      <c r="AO176" s="617"/>
      <c r="AP176" s="617"/>
      <c r="AQ176" s="617"/>
      <c r="AR176" s="617"/>
      <c r="AS176" s="617"/>
      <c r="AT176" s="617"/>
      <c r="AU176" s="617"/>
      <c r="AV176" s="617"/>
      <c r="AW176" s="617"/>
      <c r="AX176" s="617"/>
      <c r="AY176" s="617"/>
      <c r="AZ176" s="617"/>
      <c r="BA176" s="617"/>
      <c r="BB176" s="617"/>
      <c r="BC176" s="617"/>
      <c r="BD176" s="617"/>
      <c r="BE176" s="617"/>
      <c r="BF176" s="617"/>
      <c r="BG176" s="617"/>
      <c r="BH176" s="617"/>
      <c r="BI176" s="617"/>
      <c r="BJ176" s="617"/>
      <c r="BK176" s="617"/>
      <c r="BL176" s="617"/>
      <c r="BM176" s="617"/>
      <c r="BN176" s="617"/>
      <c r="BO176" s="617"/>
      <c r="BP176" s="617"/>
      <c r="BQ176" s="617"/>
      <c r="BR176" s="617"/>
      <c r="BS176" s="617"/>
    </row>
    <row r="177" spans="1:71" s="401" customFormat="1" ht="15.65" customHeight="1" outlineLevel="2" x14ac:dyDescent="0.25">
      <c r="A177" s="591"/>
      <c r="B177" s="478"/>
      <c r="C177" s="490"/>
      <c r="D177" s="483" t="s">
        <v>1312</v>
      </c>
      <c r="E177" s="423">
        <v>28</v>
      </c>
      <c r="F177" s="424" t="s">
        <v>72</v>
      </c>
      <c r="G177" s="425"/>
      <c r="H177" s="425"/>
      <c r="I177" s="555">
        <v>0.67274999999999996</v>
      </c>
      <c r="J177" s="555">
        <f t="shared" si="22"/>
        <v>18.837</v>
      </c>
      <c r="K177" s="555"/>
      <c r="L177" s="555"/>
      <c r="M177" s="556">
        <f>J177+H177*Tabellen!$K$2+L177</f>
        <v>18.837</v>
      </c>
      <c r="N177" s="495"/>
      <c r="O177" s="660">
        <f t="shared" si="19"/>
        <v>22.792769999999997</v>
      </c>
      <c r="P177" s="668"/>
      <c r="Q177" s="665" t="s">
        <v>983</v>
      </c>
      <c r="R177" s="660">
        <f>H177*Tabellen!$K$2*Tabellen!$F$2</f>
        <v>0</v>
      </c>
      <c r="S177" s="666" t="s">
        <v>1049</v>
      </c>
      <c r="T177" s="660">
        <f>J177*Tabellen!$F$2</f>
        <v>22.792769999999997</v>
      </c>
      <c r="U177" s="660">
        <f>R177*Tabellen!$G$2</f>
        <v>0</v>
      </c>
      <c r="V177" s="660">
        <f>T177*Tabellen!$H$2</f>
        <v>4.7864816999999995</v>
      </c>
      <c r="W177" s="660">
        <f t="shared" si="20"/>
        <v>4.7864816999999995</v>
      </c>
      <c r="X177" s="660">
        <f t="shared" si="21"/>
        <v>27.579251699999997</v>
      </c>
      <c r="Y177" s="661"/>
      <c r="Z177" s="619"/>
      <c r="AA177" s="617"/>
      <c r="AB177" s="617"/>
      <c r="AC177" s="617"/>
      <c r="AD177" s="617"/>
      <c r="AE177" s="617"/>
      <c r="AF177" s="617"/>
      <c r="AG177" s="617"/>
      <c r="AH177" s="617"/>
      <c r="AI177" s="617"/>
      <c r="AJ177" s="617"/>
      <c r="AK177" s="617"/>
      <c r="AL177" s="617"/>
      <c r="AM177" s="617"/>
      <c r="AN177" s="617"/>
      <c r="AO177" s="617"/>
      <c r="AP177" s="617"/>
      <c r="AQ177" s="617"/>
      <c r="AR177" s="617"/>
      <c r="AS177" s="617"/>
      <c r="AT177" s="617"/>
      <c r="AU177" s="617"/>
      <c r="AV177" s="617"/>
      <c r="AW177" s="617"/>
      <c r="AX177" s="617"/>
      <c r="AY177" s="617"/>
      <c r="AZ177" s="617"/>
      <c r="BA177" s="617"/>
      <c r="BB177" s="617"/>
      <c r="BC177" s="617"/>
      <c r="BD177" s="617"/>
      <c r="BE177" s="617"/>
      <c r="BF177" s="617"/>
      <c r="BG177" s="617"/>
      <c r="BH177" s="617"/>
      <c r="BI177" s="617"/>
      <c r="BJ177" s="617"/>
      <c r="BK177" s="617"/>
      <c r="BL177" s="617"/>
      <c r="BM177" s="617"/>
      <c r="BN177" s="617"/>
      <c r="BO177" s="617"/>
      <c r="BP177" s="617"/>
      <c r="BQ177" s="617"/>
      <c r="BR177" s="617"/>
      <c r="BS177" s="617"/>
    </row>
    <row r="178" spans="1:71" s="401" customFormat="1" ht="15.65" customHeight="1" outlineLevel="2" x14ac:dyDescent="0.25">
      <c r="A178" s="591"/>
      <c r="B178" s="478"/>
      <c r="C178" s="490"/>
      <c r="D178" s="483" t="s">
        <v>1794</v>
      </c>
      <c r="E178" s="423">
        <f>E170</f>
        <v>91.3</v>
      </c>
      <c r="F178" s="424" t="s">
        <v>73</v>
      </c>
      <c r="G178" s="425">
        <v>0.08</v>
      </c>
      <c r="H178" s="425">
        <v>0.05</v>
      </c>
      <c r="I178" s="555"/>
      <c r="J178" s="555"/>
      <c r="K178" s="555"/>
      <c r="L178" s="555"/>
      <c r="M178" s="556">
        <f>J178+H178*Tabellen!$K$2+L178</f>
        <v>3.1</v>
      </c>
      <c r="N178" s="495"/>
      <c r="O178" s="660">
        <f t="shared" si="19"/>
        <v>3.7509999999999999</v>
      </c>
      <c r="P178" s="668"/>
      <c r="Q178" s="665" t="s">
        <v>983</v>
      </c>
      <c r="R178" s="660">
        <f>H178*Tabellen!$K$2*Tabellen!$F$2</f>
        <v>3.7509999999999999</v>
      </c>
      <c r="S178" s="666" t="s">
        <v>1049</v>
      </c>
      <c r="T178" s="660">
        <f>J178*Tabellen!$F$2</f>
        <v>0</v>
      </c>
      <c r="U178" s="660">
        <f>R178*Tabellen!$G$2</f>
        <v>0.33759</v>
      </c>
      <c r="V178" s="660">
        <f>T178*Tabellen!$H$2</f>
        <v>0</v>
      </c>
      <c r="W178" s="660">
        <f t="shared" si="20"/>
        <v>0.33759</v>
      </c>
      <c r="X178" s="660">
        <f t="shared" si="21"/>
        <v>4.0885899999999999</v>
      </c>
      <c r="Y178" s="661"/>
      <c r="Z178" s="619"/>
      <c r="AA178" s="617"/>
      <c r="AB178" s="617"/>
      <c r="AC178" s="617"/>
      <c r="AD178" s="617"/>
      <c r="AE178" s="617"/>
      <c r="AF178" s="617"/>
      <c r="AG178" s="617"/>
      <c r="AH178" s="617"/>
      <c r="AI178" s="617"/>
      <c r="AJ178" s="617"/>
      <c r="AK178" s="617"/>
      <c r="AL178" s="617"/>
      <c r="AM178" s="617"/>
      <c r="AN178" s="617"/>
      <c r="AO178" s="617"/>
      <c r="AP178" s="617"/>
      <c r="AQ178" s="617"/>
      <c r="AR178" s="617"/>
      <c r="AS178" s="617"/>
      <c r="AT178" s="617"/>
      <c r="AU178" s="617"/>
      <c r="AV178" s="617"/>
      <c r="AW178" s="617"/>
      <c r="AX178" s="617"/>
      <c r="AY178" s="617"/>
      <c r="AZ178" s="617"/>
      <c r="BA178" s="617"/>
      <c r="BB178" s="617"/>
      <c r="BC178" s="617"/>
      <c r="BD178" s="617"/>
      <c r="BE178" s="617"/>
      <c r="BF178" s="617"/>
      <c r="BG178" s="617"/>
      <c r="BH178" s="617"/>
      <c r="BI178" s="617"/>
      <c r="BJ178" s="617"/>
      <c r="BK178" s="617"/>
      <c r="BL178" s="617"/>
      <c r="BM178" s="617"/>
      <c r="BN178" s="617"/>
      <c r="BO178" s="617"/>
      <c r="BP178" s="617"/>
      <c r="BQ178" s="617"/>
      <c r="BR178" s="617"/>
      <c r="BS178" s="617"/>
    </row>
    <row r="179" spans="1:71" s="401" customFormat="1" ht="15.65" customHeight="1" outlineLevel="2" x14ac:dyDescent="0.25">
      <c r="A179" s="591"/>
      <c r="B179" s="478"/>
      <c r="C179" s="490"/>
      <c r="D179" s="483" t="s">
        <v>1794</v>
      </c>
      <c r="E179" s="423">
        <f>E178*1.1</f>
        <v>100.43</v>
      </c>
      <c r="F179" s="424" t="s">
        <v>73</v>
      </c>
      <c r="G179" s="425"/>
      <c r="H179" s="425">
        <v>0.05</v>
      </c>
      <c r="I179" s="555">
        <v>1.7077499999999999</v>
      </c>
      <c r="J179" s="555">
        <f t="shared" si="22"/>
        <v>171.5093325</v>
      </c>
      <c r="K179" s="555"/>
      <c r="L179" s="555"/>
      <c r="M179" s="556">
        <f>J179+H179*Tabellen!$K$2+L179</f>
        <v>174.60933249999999</v>
      </c>
      <c r="N179" s="495"/>
      <c r="O179" s="660">
        <f t="shared" si="19"/>
        <v>211.27729232499999</v>
      </c>
      <c r="P179" s="668"/>
      <c r="Q179" s="665" t="s">
        <v>983</v>
      </c>
      <c r="R179" s="660">
        <f>H179*Tabellen!$K$2*Tabellen!$F$2</f>
        <v>3.7509999999999999</v>
      </c>
      <c r="S179" s="666" t="s">
        <v>1049</v>
      </c>
      <c r="T179" s="660">
        <f>J179*Tabellen!$F$2</f>
        <v>207.52629232499999</v>
      </c>
      <c r="U179" s="660">
        <f>R179*Tabellen!$G$2</f>
        <v>0.33759</v>
      </c>
      <c r="V179" s="660">
        <f>T179*Tabellen!$H$2</f>
        <v>43.580521388249998</v>
      </c>
      <c r="W179" s="660">
        <f t="shared" si="20"/>
        <v>43.918111388249997</v>
      </c>
      <c r="X179" s="660">
        <f t="shared" si="21"/>
        <v>255.19540371324999</v>
      </c>
      <c r="Y179" s="661"/>
      <c r="Z179" s="619"/>
      <c r="AA179" s="617"/>
      <c r="AB179" s="617"/>
      <c r="AC179" s="617"/>
      <c r="AD179" s="617"/>
      <c r="AE179" s="617"/>
      <c r="AF179" s="617"/>
      <c r="AG179" s="617"/>
      <c r="AH179" s="617"/>
      <c r="AI179" s="617"/>
      <c r="AJ179" s="617"/>
      <c r="AK179" s="617"/>
      <c r="AL179" s="617"/>
      <c r="AM179" s="617"/>
      <c r="AN179" s="617"/>
      <c r="AO179" s="617"/>
      <c r="AP179" s="617"/>
      <c r="AQ179" s="617"/>
      <c r="AR179" s="617"/>
      <c r="AS179" s="617"/>
      <c r="AT179" s="617"/>
      <c r="AU179" s="617"/>
      <c r="AV179" s="617"/>
      <c r="AW179" s="617"/>
      <c r="AX179" s="617"/>
      <c r="AY179" s="617"/>
      <c r="AZ179" s="617"/>
      <c r="BA179" s="617"/>
      <c r="BB179" s="617"/>
      <c r="BC179" s="617"/>
      <c r="BD179" s="617"/>
      <c r="BE179" s="617"/>
      <c r="BF179" s="617"/>
      <c r="BG179" s="617"/>
      <c r="BH179" s="617"/>
      <c r="BI179" s="617"/>
      <c r="BJ179" s="617"/>
      <c r="BK179" s="617"/>
      <c r="BL179" s="617"/>
      <c r="BM179" s="617"/>
      <c r="BN179" s="617"/>
      <c r="BO179" s="617"/>
      <c r="BP179" s="617"/>
      <c r="BQ179" s="617"/>
      <c r="BR179" s="617"/>
      <c r="BS179" s="617"/>
    </row>
    <row r="180" spans="1:71" s="401" customFormat="1" ht="15.65" customHeight="1" outlineLevel="2" x14ac:dyDescent="0.25">
      <c r="A180" s="591"/>
      <c r="B180" s="478"/>
      <c r="C180" s="490"/>
      <c r="D180" s="483" t="s">
        <v>1313</v>
      </c>
      <c r="E180" s="423">
        <v>91.3</v>
      </c>
      <c r="F180" s="511" t="s">
        <v>73</v>
      </c>
      <c r="G180" s="425">
        <v>0.4</v>
      </c>
      <c r="H180" s="425">
        <f t="shared" si="18"/>
        <v>36.520000000000003</v>
      </c>
      <c r="I180" s="557"/>
      <c r="J180" s="555"/>
      <c r="K180" s="555"/>
      <c r="L180" s="555"/>
      <c r="M180" s="556">
        <f>J180+H180*Tabellen!$K$2+L180</f>
        <v>2264.2400000000002</v>
      </c>
      <c r="N180" s="495"/>
      <c r="O180" s="660">
        <f t="shared" si="19"/>
        <v>2739.7304000000004</v>
      </c>
      <c r="P180" s="669"/>
      <c r="Q180" s="665" t="s">
        <v>983</v>
      </c>
      <c r="R180" s="660">
        <f>H180*Tabellen!$K$2*Tabellen!$F$2</f>
        <v>2739.7304000000004</v>
      </c>
      <c r="S180" s="666" t="s">
        <v>1049</v>
      </c>
      <c r="T180" s="660">
        <f>J180*Tabellen!$F$2</f>
        <v>0</v>
      </c>
      <c r="U180" s="660">
        <f>R180*Tabellen!$G$2</f>
        <v>246.57573600000003</v>
      </c>
      <c r="V180" s="660">
        <f>T180*Tabellen!$H$2</f>
        <v>0</v>
      </c>
      <c r="W180" s="660">
        <f t="shared" si="20"/>
        <v>246.57573600000003</v>
      </c>
      <c r="X180" s="660">
        <f t="shared" si="21"/>
        <v>2986.3061360000006</v>
      </c>
      <c r="Y180" s="661"/>
      <c r="Z180" s="619"/>
      <c r="AA180" s="617"/>
      <c r="AB180" s="617"/>
      <c r="AC180" s="617"/>
      <c r="AD180" s="617"/>
      <c r="AE180" s="617"/>
      <c r="AF180" s="617"/>
      <c r="AG180" s="617"/>
      <c r="AH180" s="617"/>
      <c r="AI180" s="617"/>
      <c r="AJ180" s="617"/>
      <c r="AK180" s="617"/>
      <c r="AL180" s="617"/>
      <c r="AM180" s="617"/>
      <c r="AN180" s="617"/>
      <c r="AO180" s="617"/>
      <c r="AP180" s="617"/>
      <c r="AQ180" s="617"/>
      <c r="AR180" s="617"/>
      <c r="AS180" s="617"/>
      <c r="AT180" s="617"/>
      <c r="AU180" s="617"/>
      <c r="AV180" s="617"/>
      <c r="AW180" s="617"/>
      <c r="AX180" s="617"/>
      <c r="AY180" s="617"/>
      <c r="AZ180" s="617"/>
      <c r="BA180" s="617"/>
      <c r="BB180" s="617"/>
      <c r="BC180" s="617"/>
      <c r="BD180" s="617"/>
      <c r="BE180" s="617"/>
      <c r="BF180" s="617"/>
      <c r="BG180" s="617"/>
      <c r="BH180" s="617"/>
      <c r="BI180" s="617"/>
      <c r="BJ180" s="617"/>
      <c r="BK180" s="617"/>
      <c r="BL180" s="617"/>
      <c r="BM180" s="617"/>
      <c r="BN180" s="617"/>
      <c r="BO180" s="617"/>
      <c r="BP180" s="617"/>
      <c r="BQ180" s="617"/>
      <c r="BR180" s="617"/>
      <c r="BS180" s="617"/>
    </row>
    <row r="181" spans="1:71" s="401" customFormat="1" ht="15.65" customHeight="1" outlineLevel="2" x14ac:dyDescent="0.25">
      <c r="A181" s="591"/>
      <c r="B181" s="478"/>
      <c r="C181" s="490"/>
      <c r="D181" s="483" t="s">
        <v>1314</v>
      </c>
      <c r="E181" s="423">
        <v>91.3</v>
      </c>
      <c r="F181" s="513" t="s">
        <v>73</v>
      </c>
      <c r="G181" s="425"/>
      <c r="H181" s="425">
        <f t="shared" si="18"/>
        <v>0</v>
      </c>
      <c r="I181" s="555">
        <v>11.219399999999998</v>
      </c>
      <c r="J181" s="555">
        <f t="shared" si="22"/>
        <v>1024.3312199999998</v>
      </c>
      <c r="K181" s="555"/>
      <c r="L181" s="555"/>
      <c r="M181" s="556">
        <f>J181+H181*Tabellen!$K$2+L181</f>
        <v>1024.3312199999998</v>
      </c>
      <c r="N181" s="495"/>
      <c r="O181" s="660">
        <f t="shared" si="19"/>
        <v>1239.4407761999996</v>
      </c>
      <c r="P181" s="661"/>
      <c r="Q181" s="665" t="s">
        <v>983</v>
      </c>
      <c r="R181" s="660">
        <f>H181*Tabellen!$K$2*Tabellen!$F$2</f>
        <v>0</v>
      </c>
      <c r="S181" s="666" t="s">
        <v>1049</v>
      </c>
      <c r="T181" s="660">
        <f>J181*Tabellen!$F$2</f>
        <v>1239.4407761999996</v>
      </c>
      <c r="U181" s="660">
        <f>R181*Tabellen!$G$2</f>
        <v>0</v>
      </c>
      <c r="V181" s="660">
        <f>T181*Tabellen!$H$2</f>
        <v>260.2825630019999</v>
      </c>
      <c r="W181" s="660">
        <f t="shared" si="20"/>
        <v>260.2825630019999</v>
      </c>
      <c r="X181" s="660">
        <f t="shared" si="21"/>
        <v>1499.7233392019996</v>
      </c>
      <c r="Y181" s="661"/>
      <c r="Z181" s="619"/>
      <c r="AA181" s="617"/>
      <c r="AB181" s="617"/>
      <c r="AC181" s="617"/>
      <c r="AD181" s="617"/>
      <c r="AE181" s="617"/>
      <c r="AF181" s="617"/>
      <c r="AG181" s="617"/>
      <c r="AH181" s="617"/>
      <c r="AI181" s="617"/>
      <c r="AJ181" s="617"/>
      <c r="AK181" s="617"/>
      <c r="AL181" s="617"/>
      <c r="AM181" s="617"/>
      <c r="AN181" s="617"/>
      <c r="AO181" s="617"/>
      <c r="AP181" s="617"/>
      <c r="AQ181" s="617"/>
      <c r="AR181" s="617"/>
      <c r="AS181" s="617"/>
      <c r="AT181" s="617"/>
      <c r="AU181" s="617"/>
      <c r="AV181" s="617"/>
      <c r="AW181" s="617"/>
      <c r="AX181" s="617"/>
      <c r="AY181" s="617"/>
      <c r="AZ181" s="617"/>
      <c r="BA181" s="617"/>
      <c r="BB181" s="617"/>
      <c r="BC181" s="617"/>
      <c r="BD181" s="617"/>
      <c r="BE181" s="617"/>
      <c r="BF181" s="617"/>
      <c r="BG181" s="617"/>
      <c r="BH181" s="617"/>
      <c r="BI181" s="617"/>
      <c r="BJ181" s="617"/>
      <c r="BK181" s="617"/>
      <c r="BL181" s="617"/>
      <c r="BM181" s="617"/>
      <c r="BN181" s="617"/>
      <c r="BO181" s="617"/>
      <c r="BP181" s="617"/>
      <c r="BQ181" s="617"/>
      <c r="BR181" s="617"/>
      <c r="BS181" s="617"/>
    </row>
    <row r="182" spans="1:71" s="401" customFormat="1" ht="15.65" customHeight="1" outlineLevel="2" x14ac:dyDescent="0.25">
      <c r="A182" s="591"/>
      <c r="B182" s="478"/>
      <c r="C182" s="490"/>
      <c r="D182" s="514" t="s">
        <v>1315</v>
      </c>
      <c r="E182" s="423">
        <v>159.78800000000001</v>
      </c>
      <c r="F182" s="511" t="s">
        <v>70</v>
      </c>
      <c r="G182" s="425">
        <v>0.12</v>
      </c>
      <c r="H182" s="425">
        <f t="shared" si="18"/>
        <v>19.17456</v>
      </c>
      <c r="I182" s="555">
        <v>0.40365000000000001</v>
      </c>
      <c r="J182" s="555">
        <f t="shared" si="22"/>
        <v>64.498426200000011</v>
      </c>
      <c r="K182" s="555"/>
      <c r="L182" s="555"/>
      <c r="M182" s="556">
        <f>J182+H182*Tabellen!$K$2+L182</f>
        <v>1253.3211461999999</v>
      </c>
      <c r="N182" s="495"/>
      <c r="O182" s="660">
        <f t="shared" si="19"/>
        <v>1516.5185869019999</v>
      </c>
      <c r="P182" s="669"/>
      <c r="Q182" s="665" t="s">
        <v>983</v>
      </c>
      <c r="R182" s="660">
        <f>H182*Tabellen!$K$2*Tabellen!$F$2</f>
        <v>1438.4754911999999</v>
      </c>
      <c r="S182" s="666" t="s">
        <v>1049</v>
      </c>
      <c r="T182" s="660">
        <f>J182*Tabellen!$F$2</f>
        <v>78.043095702000016</v>
      </c>
      <c r="U182" s="660">
        <f>R182*Tabellen!$G$2</f>
        <v>129.46279420799999</v>
      </c>
      <c r="V182" s="660">
        <f>T182*Tabellen!$H$2</f>
        <v>16.389050097420004</v>
      </c>
      <c r="W182" s="660">
        <f t="shared" si="20"/>
        <v>145.85184430542</v>
      </c>
      <c r="X182" s="660">
        <f t="shared" si="21"/>
        <v>1662.3704312074199</v>
      </c>
      <c r="Y182" s="661"/>
      <c r="Z182" s="619"/>
      <c r="AA182" s="617"/>
      <c r="AB182" s="617"/>
      <c r="AC182" s="617"/>
      <c r="AD182" s="617"/>
      <c r="AE182" s="617"/>
      <c r="AF182" s="617"/>
      <c r="AG182" s="617"/>
      <c r="AH182" s="617"/>
      <c r="AI182" s="617"/>
      <c r="AJ182" s="617"/>
      <c r="AK182" s="617"/>
      <c r="AL182" s="617"/>
      <c r="AM182" s="617"/>
      <c r="AN182" s="617"/>
      <c r="AO182" s="617"/>
      <c r="AP182" s="617"/>
      <c r="AQ182" s="617"/>
      <c r="AR182" s="617"/>
      <c r="AS182" s="617"/>
      <c r="AT182" s="617"/>
      <c r="AU182" s="617"/>
      <c r="AV182" s="617"/>
      <c r="AW182" s="617"/>
      <c r="AX182" s="617"/>
      <c r="AY182" s="617"/>
      <c r="AZ182" s="617"/>
      <c r="BA182" s="617"/>
      <c r="BB182" s="617"/>
      <c r="BC182" s="617"/>
      <c r="BD182" s="617"/>
      <c r="BE182" s="617"/>
      <c r="BF182" s="617"/>
      <c r="BG182" s="617"/>
      <c r="BH182" s="617"/>
      <c r="BI182" s="617"/>
      <c r="BJ182" s="617"/>
      <c r="BK182" s="617"/>
      <c r="BL182" s="617"/>
      <c r="BM182" s="617"/>
      <c r="BN182" s="617"/>
      <c r="BO182" s="617"/>
      <c r="BP182" s="617"/>
      <c r="BQ182" s="617"/>
      <c r="BR182" s="617"/>
      <c r="BS182" s="617"/>
    </row>
    <row r="183" spans="1:71" s="401" customFormat="1" ht="15.65" customHeight="1" outlineLevel="2" x14ac:dyDescent="0.25">
      <c r="A183" s="591"/>
      <c r="B183" s="478"/>
      <c r="C183" s="490"/>
      <c r="D183" s="483" t="s">
        <v>1316</v>
      </c>
      <c r="E183" s="423">
        <v>22.25</v>
      </c>
      <c r="F183" s="511" t="s">
        <v>70</v>
      </c>
      <c r="G183" s="425">
        <v>0.18</v>
      </c>
      <c r="H183" s="425">
        <f t="shared" si="18"/>
        <v>4.0049999999999999</v>
      </c>
      <c r="I183" s="555">
        <v>0.70379999999999998</v>
      </c>
      <c r="J183" s="555">
        <f t="shared" si="22"/>
        <v>15.659549999999999</v>
      </c>
      <c r="K183" s="555"/>
      <c r="L183" s="555"/>
      <c r="M183" s="556">
        <f>J183+H183*Tabellen!$K$2+L183</f>
        <v>263.96955000000003</v>
      </c>
      <c r="N183" s="495"/>
      <c r="O183" s="660">
        <f t="shared" si="19"/>
        <v>319.40315550000003</v>
      </c>
      <c r="P183" s="668"/>
      <c r="Q183" s="665" t="s">
        <v>983</v>
      </c>
      <c r="R183" s="660">
        <f>H183*Tabellen!$K$2*Tabellen!$F$2</f>
        <v>300.45510000000002</v>
      </c>
      <c r="S183" s="666" t="s">
        <v>1049</v>
      </c>
      <c r="T183" s="660">
        <f>J183*Tabellen!$F$2</f>
        <v>18.948055499999999</v>
      </c>
      <c r="U183" s="660">
        <f>R183*Tabellen!$G$2</f>
        <v>27.040959000000001</v>
      </c>
      <c r="V183" s="660">
        <f>T183*Tabellen!$H$2</f>
        <v>3.9790916549999995</v>
      </c>
      <c r="W183" s="660">
        <f t="shared" si="20"/>
        <v>31.020050654999999</v>
      </c>
      <c r="X183" s="660">
        <f t="shared" si="21"/>
        <v>350.423206155</v>
      </c>
      <c r="Y183" s="661"/>
      <c r="Z183" s="619"/>
      <c r="AA183" s="617"/>
      <c r="AB183" s="617"/>
      <c r="AC183" s="617"/>
      <c r="AD183" s="617"/>
      <c r="AE183" s="617"/>
      <c r="AF183" s="617"/>
      <c r="AG183" s="617"/>
      <c r="AH183" s="617"/>
      <c r="AI183" s="617"/>
      <c r="AJ183" s="617"/>
      <c r="AK183" s="617"/>
      <c r="AL183" s="617"/>
      <c r="AM183" s="617"/>
      <c r="AN183" s="617"/>
      <c r="AO183" s="617"/>
      <c r="AP183" s="617"/>
      <c r="AQ183" s="617"/>
      <c r="AR183" s="617"/>
      <c r="AS183" s="617"/>
      <c r="AT183" s="617"/>
      <c r="AU183" s="617"/>
      <c r="AV183" s="617"/>
      <c r="AW183" s="617"/>
      <c r="AX183" s="617"/>
      <c r="AY183" s="617"/>
      <c r="AZ183" s="617"/>
      <c r="BA183" s="617"/>
      <c r="BB183" s="617"/>
      <c r="BC183" s="617"/>
      <c r="BD183" s="617"/>
      <c r="BE183" s="617"/>
      <c r="BF183" s="617"/>
      <c r="BG183" s="617"/>
      <c r="BH183" s="617"/>
      <c r="BI183" s="617"/>
      <c r="BJ183" s="617"/>
      <c r="BK183" s="617"/>
      <c r="BL183" s="617"/>
      <c r="BM183" s="617"/>
      <c r="BN183" s="617"/>
      <c r="BO183" s="617"/>
      <c r="BP183" s="617"/>
      <c r="BQ183" s="617"/>
      <c r="BR183" s="617"/>
      <c r="BS183" s="617"/>
    </row>
    <row r="184" spans="1:71" s="401" customFormat="1" ht="15.65" customHeight="1" outlineLevel="2" x14ac:dyDescent="0.25">
      <c r="A184" s="591"/>
      <c r="B184" s="478"/>
      <c r="C184" s="490"/>
      <c r="D184" s="515" t="s">
        <v>1050</v>
      </c>
      <c r="E184" s="516">
        <v>91.3</v>
      </c>
      <c r="F184" s="517" t="s">
        <v>73</v>
      </c>
      <c r="G184" s="518">
        <v>1.3</v>
      </c>
      <c r="H184" s="518">
        <f t="shared" si="18"/>
        <v>118.69</v>
      </c>
      <c r="I184" s="558">
        <v>102.46499999999999</v>
      </c>
      <c r="J184" s="558">
        <f t="shared" si="22"/>
        <v>9355.0544999999984</v>
      </c>
      <c r="K184" s="558"/>
      <c r="L184" s="558"/>
      <c r="M184" s="559">
        <f>J184+H184*Tabellen!$K$2+L184</f>
        <v>16713.834499999997</v>
      </c>
      <c r="N184" s="495"/>
      <c r="O184" s="660">
        <f t="shared" si="19"/>
        <v>20223.739744999999</v>
      </c>
      <c r="P184" s="668"/>
      <c r="Q184" s="665" t="s">
        <v>983</v>
      </c>
      <c r="R184" s="660">
        <f>H184*Tabellen!$K$2*Tabellen!$F$2</f>
        <v>8904.1237999999994</v>
      </c>
      <c r="S184" s="666" t="s">
        <v>1049</v>
      </c>
      <c r="T184" s="660">
        <f>J184*Tabellen!$F$2</f>
        <v>11319.615944999998</v>
      </c>
      <c r="U184" s="660">
        <f>R184*Tabellen!$G$2</f>
        <v>801.37114199999996</v>
      </c>
      <c r="V184" s="660">
        <f>T184*Tabellen!$H$2</f>
        <v>2377.1193484499995</v>
      </c>
      <c r="W184" s="660">
        <f t="shared" si="20"/>
        <v>3178.4904904499995</v>
      </c>
      <c r="X184" s="660">
        <f t="shared" si="21"/>
        <v>23402.230235449999</v>
      </c>
      <c r="Y184" s="661"/>
      <c r="Z184" s="619"/>
      <c r="AA184" s="617"/>
      <c r="AB184" s="617"/>
      <c r="AC184" s="617"/>
      <c r="AD184" s="617"/>
      <c r="AE184" s="617"/>
      <c r="AF184" s="617"/>
      <c r="AG184" s="617"/>
      <c r="AH184" s="617"/>
      <c r="AI184" s="617"/>
      <c r="AJ184" s="617"/>
      <c r="AK184" s="617"/>
      <c r="AL184" s="617"/>
      <c r="AM184" s="617"/>
      <c r="AN184" s="617"/>
      <c r="AO184" s="617"/>
      <c r="AP184" s="617"/>
      <c r="AQ184" s="617"/>
      <c r="AR184" s="617"/>
      <c r="AS184" s="617"/>
      <c r="AT184" s="617"/>
      <c r="AU184" s="617"/>
      <c r="AV184" s="617"/>
      <c r="AW184" s="617"/>
      <c r="AX184" s="617"/>
      <c r="AY184" s="617"/>
      <c r="AZ184" s="617"/>
      <c r="BA184" s="617"/>
      <c r="BB184" s="617"/>
      <c r="BC184" s="617"/>
      <c r="BD184" s="617"/>
      <c r="BE184" s="617"/>
      <c r="BF184" s="617"/>
      <c r="BG184" s="617"/>
      <c r="BH184" s="617"/>
      <c r="BI184" s="617"/>
      <c r="BJ184" s="617"/>
      <c r="BK184" s="617"/>
      <c r="BL184" s="617"/>
      <c r="BM184" s="617"/>
      <c r="BN184" s="617"/>
      <c r="BO184" s="617"/>
      <c r="BP184" s="617"/>
      <c r="BQ184" s="617"/>
      <c r="BR184" s="617"/>
      <c r="BS184" s="617"/>
    </row>
    <row r="185" spans="1:71" s="401" customFormat="1" ht="15.65" customHeight="1" outlineLevel="2" x14ac:dyDescent="0.25">
      <c r="A185" s="591"/>
      <c r="B185" s="478"/>
      <c r="C185" s="490"/>
      <c r="D185" s="515" t="s">
        <v>1319</v>
      </c>
      <c r="E185" s="516">
        <v>91.3</v>
      </c>
      <c r="F185" s="519" t="s">
        <v>73</v>
      </c>
      <c r="G185" s="518"/>
      <c r="H185" s="518">
        <f t="shared" si="18"/>
        <v>0</v>
      </c>
      <c r="I185" s="558">
        <v>18.63</v>
      </c>
      <c r="J185" s="558">
        <f t="shared" si="22"/>
        <v>1700.9189999999999</v>
      </c>
      <c r="K185" s="558"/>
      <c r="L185" s="558"/>
      <c r="M185" s="559">
        <f>J185+H185*Tabellen!$K$2+L185</f>
        <v>1700.9189999999999</v>
      </c>
      <c r="N185" s="495"/>
      <c r="O185" s="660">
        <f t="shared" si="19"/>
        <v>2058.1119899999999</v>
      </c>
      <c r="P185" s="668"/>
      <c r="Q185" s="665" t="s">
        <v>983</v>
      </c>
      <c r="R185" s="660">
        <f>H185*Tabellen!$K$2*Tabellen!$F$2</f>
        <v>0</v>
      </c>
      <c r="S185" s="666" t="s">
        <v>1049</v>
      </c>
      <c r="T185" s="660">
        <f>J185*Tabellen!$F$2</f>
        <v>2058.1119899999999</v>
      </c>
      <c r="U185" s="660">
        <f>R185*Tabellen!$G$2</f>
        <v>0</v>
      </c>
      <c r="V185" s="660">
        <f>T185*Tabellen!$H$2</f>
        <v>432.20351789999995</v>
      </c>
      <c r="W185" s="660">
        <f t="shared" si="20"/>
        <v>432.20351789999995</v>
      </c>
      <c r="X185" s="660">
        <f t="shared" si="21"/>
        <v>2490.3155078999998</v>
      </c>
      <c r="Y185" s="661"/>
      <c r="Z185" s="619"/>
      <c r="AA185" s="617"/>
      <c r="AB185" s="617"/>
      <c r="AC185" s="617"/>
      <c r="AD185" s="617"/>
      <c r="AE185" s="617"/>
      <c r="AF185" s="617"/>
      <c r="AG185" s="617"/>
      <c r="AH185" s="617"/>
      <c r="AI185" s="617"/>
      <c r="AJ185" s="617"/>
      <c r="AK185" s="617"/>
      <c r="AL185" s="617"/>
      <c r="AM185" s="617"/>
      <c r="AN185" s="617"/>
      <c r="AO185" s="617"/>
      <c r="AP185" s="617"/>
      <c r="AQ185" s="617"/>
      <c r="AR185" s="617"/>
      <c r="AS185" s="617"/>
      <c r="AT185" s="617"/>
      <c r="AU185" s="617"/>
      <c r="AV185" s="617"/>
      <c r="AW185" s="617"/>
      <c r="AX185" s="617"/>
      <c r="AY185" s="617"/>
      <c r="AZ185" s="617"/>
      <c r="BA185" s="617"/>
      <c r="BB185" s="617"/>
      <c r="BC185" s="617"/>
      <c r="BD185" s="617"/>
      <c r="BE185" s="617"/>
      <c r="BF185" s="617"/>
      <c r="BG185" s="617"/>
      <c r="BH185" s="617"/>
      <c r="BI185" s="617"/>
      <c r="BJ185" s="617"/>
      <c r="BK185" s="617"/>
      <c r="BL185" s="617"/>
      <c r="BM185" s="617"/>
      <c r="BN185" s="617"/>
      <c r="BO185" s="617"/>
      <c r="BP185" s="617"/>
      <c r="BQ185" s="617"/>
      <c r="BR185" s="617"/>
      <c r="BS185" s="617"/>
    </row>
    <row r="186" spans="1:71" s="401" customFormat="1" ht="15.65" customHeight="1" outlineLevel="2" x14ac:dyDescent="0.25">
      <c r="A186" s="591"/>
      <c r="B186" s="478"/>
      <c r="C186" s="490"/>
      <c r="D186" s="483" t="s">
        <v>1318</v>
      </c>
      <c r="E186" s="423">
        <v>14.49</v>
      </c>
      <c r="F186" s="424" t="s">
        <v>70</v>
      </c>
      <c r="G186" s="425">
        <v>0.2</v>
      </c>
      <c r="H186" s="425">
        <f t="shared" si="18"/>
        <v>2.8980000000000001</v>
      </c>
      <c r="I186" s="555">
        <v>48.572549999999993</v>
      </c>
      <c r="J186" s="555">
        <f t="shared" si="22"/>
        <v>703.81624949999991</v>
      </c>
      <c r="K186" s="555"/>
      <c r="L186" s="555"/>
      <c r="M186" s="556">
        <f>J186+H186*Tabellen!$K$2+L186</f>
        <v>883.49224949999996</v>
      </c>
      <c r="N186" s="495"/>
      <c r="O186" s="660">
        <f t="shared" si="19"/>
        <v>1069.0256218949999</v>
      </c>
      <c r="P186" s="668"/>
      <c r="Q186" s="665" t="s">
        <v>983</v>
      </c>
      <c r="R186" s="660">
        <f>H186*Tabellen!$K$2*Tabellen!$F$2</f>
        <v>217.40796</v>
      </c>
      <c r="S186" s="666" t="s">
        <v>1049</v>
      </c>
      <c r="T186" s="660">
        <f>J186*Tabellen!$F$2</f>
        <v>851.61766189499986</v>
      </c>
      <c r="U186" s="660">
        <f>R186*Tabellen!$G$2</f>
        <v>19.566716400000001</v>
      </c>
      <c r="V186" s="660">
        <f>T186*Tabellen!$H$2</f>
        <v>178.83970899794997</v>
      </c>
      <c r="W186" s="660">
        <f t="shared" si="20"/>
        <v>198.40642539794996</v>
      </c>
      <c r="X186" s="660">
        <f t="shared" si="21"/>
        <v>1267.4320472929498</v>
      </c>
      <c r="Y186" s="661"/>
      <c r="Z186" s="619"/>
      <c r="AA186" s="617"/>
      <c r="AB186" s="617"/>
      <c r="AC186" s="617"/>
      <c r="AD186" s="617"/>
      <c r="AE186" s="617"/>
      <c r="AF186" s="617"/>
      <c r="AG186" s="617"/>
      <c r="AH186" s="617"/>
      <c r="AI186" s="617"/>
      <c r="AJ186" s="617"/>
      <c r="AK186" s="617"/>
      <c r="AL186" s="617"/>
      <c r="AM186" s="617"/>
      <c r="AN186" s="617"/>
      <c r="AO186" s="617"/>
      <c r="AP186" s="617"/>
      <c r="AQ186" s="617"/>
      <c r="AR186" s="617"/>
      <c r="AS186" s="617"/>
      <c r="AT186" s="617"/>
      <c r="AU186" s="617"/>
      <c r="AV186" s="617"/>
      <c r="AW186" s="617"/>
      <c r="AX186" s="617"/>
      <c r="AY186" s="617"/>
      <c r="AZ186" s="617"/>
      <c r="BA186" s="617"/>
      <c r="BB186" s="617"/>
      <c r="BC186" s="617"/>
      <c r="BD186" s="617"/>
      <c r="BE186" s="617"/>
      <c r="BF186" s="617"/>
      <c r="BG186" s="617"/>
      <c r="BH186" s="617"/>
      <c r="BI186" s="617"/>
      <c r="BJ186" s="617"/>
      <c r="BK186" s="617"/>
      <c r="BL186" s="617"/>
      <c r="BM186" s="617"/>
      <c r="BN186" s="617"/>
      <c r="BO186" s="617"/>
      <c r="BP186" s="617"/>
      <c r="BQ186" s="617"/>
      <c r="BR186" s="617"/>
      <c r="BS186" s="617"/>
    </row>
    <row r="187" spans="1:71" s="401" customFormat="1" ht="15.65" customHeight="1" outlineLevel="2" x14ac:dyDescent="0.25">
      <c r="A187" s="591"/>
      <c r="B187" s="478"/>
      <c r="C187" s="490"/>
      <c r="D187" s="483" t="s">
        <v>1320</v>
      </c>
      <c r="E187" s="423">
        <v>4.7</v>
      </c>
      <c r="F187" s="511" t="s">
        <v>73</v>
      </c>
      <c r="G187" s="425">
        <v>0.3</v>
      </c>
      <c r="H187" s="425">
        <f t="shared" si="18"/>
        <v>1.41</v>
      </c>
      <c r="I187" s="557">
        <v>101.41964999999999</v>
      </c>
      <c r="J187" s="555">
        <f t="shared" si="22"/>
        <v>476.67235499999998</v>
      </c>
      <c r="K187" s="555"/>
      <c r="L187" s="555"/>
      <c r="M187" s="556">
        <f>J187+H187*Tabellen!$K$2+L187</f>
        <v>564.092355</v>
      </c>
      <c r="N187" s="495"/>
      <c r="O187" s="660">
        <f t="shared" si="19"/>
        <v>682.55174954999995</v>
      </c>
      <c r="P187" s="669"/>
      <c r="Q187" s="665" t="s">
        <v>983</v>
      </c>
      <c r="R187" s="660">
        <f>H187*Tabellen!$K$2*Tabellen!$F$2</f>
        <v>105.7782</v>
      </c>
      <c r="S187" s="666" t="s">
        <v>1049</v>
      </c>
      <c r="T187" s="660">
        <f>J187*Tabellen!$F$2</f>
        <v>576.77354954999998</v>
      </c>
      <c r="U187" s="660">
        <f>R187*Tabellen!$G$2</f>
        <v>9.5200379999999996</v>
      </c>
      <c r="V187" s="660">
        <f>T187*Tabellen!$H$2</f>
        <v>121.12244540549999</v>
      </c>
      <c r="W187" s="660">
        <f t="shared" si="20"/>
        <v>130.6424834055</v>
      </c>
      <c r="X187" s="660">
        <f t="shared" si="21"/>
        <v>813.19423295549996</v>
      </c>
      <c r="Y187" s="661"/>
      <c r="Z187" s="619"/>
      <c r="AA187" s="617"/>
      <c r="AB187" s="617"/>
      <c r="AC187" s="617"/>
      <c r="AD187" s="617"/>
      <c r="AE187" s="617"/>
      <c r="AF187" s="617"/>
      <c r="AG187" s="617"/>
      <c r="AH187" s="617"/>
      <c r="AI187" s="617"/>
      <c r="AJ187" s="617"/>
      <c r="AK187" s="617"/>
      <c r="AL187" s="617"/>
      <c r="AM187" s="617"/>
      <c r="AN187" s="617"/>
      <c r="AO187" s="617"/>
      <c r="AP187" s="617"/>
      <c r="AQ187" s="617"/>
      <c r="AR187" s="617"/>
      <c r="AS187" s="617"/>
      <c r="AT187" s="617"/>
      <c r="AU187" s="617"/>
      <c r="AV187" s="617"/>
      <c r="AW187" s="617"/>
      <c r="AX187" s="617"/>
      <c r="AY187" s="617"/>
      <c r="AZ187" s="617"/>
      <c r="BA187" s="617"/>
      <c r="BB187" s="617"/>
      <c r="BC187" s="617"/>
      <c r="BD187" s="617"/>
      <c r="BE187" s="617"/>
      <c r="BF187" s="617"/>
      <c r="BG187" s="617"/>
      <c r="BH187" s="617"/>
      <c r="BI187" s="617"/>
      <c r="BJ187" s="617"/>
      <c r="BK187" s="617"/>
      <c r="BL187" s="617"/>
      <c r="BM187" s="617"/>
      <c r="BN187" s="617"/>
      <c r="BO187" s="617"/>
      <c r="BP187" s="617"/>
      <c r="BQ187" s="617"/>
      <c r="BR187" s="617"/>
      <c r="BS187" s="617"/>
    </row>
    <row r="188" spans="1:71" s="401" customFormat="1" ht="15.65" customHeight="1" outlineLevel="2" x14ac:dyDescent="0.25">
      <c r="A188" s="591"/>
      <c r="B188" s="478"/>
      <c r="C188" s="490"/>
      <c r="D188" s="483" t="s">
        <v>1301</v>
      </c>
      <c r="E188" s="423">
        <v>1</v>
      </c>
      <c r="F188" s="513" t="s">
        <v>830</v>
      </c>
      <c r="G188" s="425">
        <v>2</v>
      </c>
      <c r="H188" s="425">
        <f t="shared" si="18"/>
        <v>2</v>
      </c>
      <c r="I188" s="555"/>
      <c r="J188" s="555"/>
      <c r="K188" s="555"/>
      <c r="L188" s="555"/>
      <c r="M188" s="556">
        <f>J188+H188*Tabellen!$K$2+L188</f>
        <v>124</v>
      </c>
      <c r="N188" s="495"/>
      <c r="O188" s="660">
        <f t="shared" si="19"/>
        <v>150.04</v>
      </c>
      <c r="P188" s="661"/>
      <c r="Q188" s="665" t="s">
        <v>983</v>
      </c>
      <c r="R188" s="660">
        <f>H188*Tabellen!$K$2*Tabellen!$F$2</f>
        <v>150.04</v>
      </c>
      <c r="S188" s="666" t="s">
        <v>1049</v>
      </c>
      <c r="T188" s="660">
        <f>J188*Tabellen!$F$2</f>
        <v>0</v>
      </c>
      <c r="U188" s="660">
        <f>R188*Tabellen!$G$2</f>
        <v>13.503599999999999</v>
      </c>
      <c r="V188" s="660">
        <f>T188*Tabellen!$H$2</f>
        <v>0</v>
      </c>
      <c r="W188" s="660">
        <f t="shared" si="20"/>
        <v>13.503599999999999</v>
      </c>
      <c r="X188" s="660">
        <f t="shared" si="21"/>
        <v>163.5436</v>
      </c>
      <c r="Y188" s="661"/>
      <c r="Z188" s="619"/>
      <c r="AA188" s="617"/>
      <c r="AB188" s="617"/>
      <c r="AC188" s="617"/>
      <c r="AD188" s="617"/>
      <c r="AE188" s="617"/>
      <c r="AF188" s="617"/>
      <c r="AG188" s="617"/>
      <c r="AH188" s="617"/>
      <c r="AI188" s="617"/>
      <c r="AJ188" s="617"/>
      <c r="AK188" s="617"/>
      <c r="AL188" s="617"/>
      <c r="AM188" s="617"/>
      <c r="AN188" s="617"/>
      <c r="AO188" s="617"/>
      <c r="AP188" s="617"/>
      <c r="AQ188" s="617"/>
      <c r="AR188" s="617"/>
      <c r="AS188" s="617"/>
      <c r="AT188" s="617"/>
      <c r="AU188" s="617"/>
      <c r="AV188" s="617"/>
      <c r="AW188" s="617"/>
      <c r="AX188" s="617"/>
      <c r="AY188" s="617"/>
      <c r="AZ188" s="617"/>
      <c r="BA188" s="617"/>
      <c r="BB188" s="617"/>
      <c r="BC188" s="617"/>
      <c r="BD188" s="617"/>
      <c r="BE188" s="617"/>
      <c r="BF188" s="617"/>
      <c r="BG188" s="617"/>
      <c r="BH188" s="617"/>
      <c r="BI188" s="617"/>
      <c r="BJ188" s="617"/>
      <c r="BK188" s="617"/>
      <c r="BL188" s="617"/>
      <c r="BM188" s="617"/>
      <c r="BN188" s="617"/>
      <c r="BO188" s="617"/>
      <c r="BP188" s="617"/>
      <c r="BQ188" s="617"/>
      <c r="BR188" s="617"/>
      <c r="BS188" s="617"/>
    </row>
    <row r="189" spans="1:71" s="401" customFormat="1" ht="15.65" customHeight="1" outlineLevel="2" x14ac:dyDescent="0.25">
      <c r="A189" s="591"/>
      <c r="B189" s="478"/>
      <c r="C189" s="490"/>
      <c r="D189" s="482"/>
      <c r="E189" s="419"/>
      <c r="F189" s="421"/>
      <c r="G189" s="400"/>
      <c r="H189" s="400"/>
      <c r="I189" s="550"/>
      <c r="J189" s="550"/>
      <c r="K189" s="550"/>
      <c r="L189" s="550"/>
      <c r="M189" s="551"/>
      <c r="N189" s="495"/>
      <c r="O189" s="660"/>
      <c r="P189" s="669"/>
      <c r="Q189" s="665"/>
      <c r="R189" s="660"/>
      <c r="S189" s="666"/>
      <c r="T189" s="660"/>
      <c r="U189" s="660"/>
      <c r="V189" s="660"/>
      <c r="W189" s="660"/>
      <c r="X189" s="660"/>
      <c r="Y189" s="661"/>
      <c r="Z189" s="619"/>
      <c r="AA189" s="617"/>
      <c r="AB189" s="617"/>
      <c r="AC189" s="617"/>
      <c r="AD189" s="617"/>
      <c r="AE189" s="617"/>
      <c r="AF189" s="617"/>
      <c r="AG189" s="617"/>
      <c r="AH189" s="617"/>
      <c r="AI189" s="617"/>
      <c r="AJ189" s="617"/>
      <c r="AK189" s="617"/>
      <c r="AL189" s="617"/>
      <c r="AM189" s="617"/>
      <c r="AN189" s="617"/>
      <c r="AO189" s="617"/>
      <c r="AP189" s="617"/>
      <c r="AQ189" s="617"/>
      <c r="AR189" s="617"/>
      <c r="AS189" s="617"/>
      <c r="AT189" s="617"/>
      <c r="AU189" s="617"/>
      <c r="AV189" s="617"/>
      <c r="AW189" s="617"/>
      <c r="AX189" s="617"/>
      <c r="AY189" s="617"/>
      <c r="AZ189" s="617"/>
      <c r="BA189" s="617"/>
      <c r="BB189" s="617"/>
      <c r="BC189" s="617"/>
      <c r="BD189" s="617"/>
      <c r="BE189" s="617"/>
      <c r="BF189" s="617"/>
      <c r="BG189" s="617"/>
      <c r="BH189" s="617"/>
      <c r="BI189" s="617"/>
      <c r="BJ189" s="617"/>
      <c r="BK189" s="617"/>
      <c r="BL189" s="617"/>
      <c r="BM189" s="617"/>
      <c r="BN189" s="617"/>
      <c r="BO189" s="617"/>
      <c r="BP189" s="617"/>
      <c r="BQ189" s="617"/>
      <c r="BR189" s="617"/>
      <c r="BS189" s="617"/>
    </row>
    <row r="190" spans="1:71" ht="9" customHeight="1" outlineLevel="1" x14ac:dyDescent="0.25">
      <c r="B190" s="408"/>
      <c r="D190" s="409"/>
      <c r="E190" s="411"/>
      <c r="F190" s="409"/>
      <c r="G190" s="410"/>
      <c r="H190" s="410"/>
      <c r="I190" s="548"/>
      <c r="J190" s="548"/>
      <c r="K190" s="548"/>
      <c r="L190" s="548"/>
      <c r="M190" s="548"/>
      <c r="N190" s="485"/>
      <c r="O190" s="663"/>
      <c r="P190" s="663"/>
      <c r="Q190" s="663"/>
      <c r="R190" s="664"/>
      <c r="S190" s="664"/>
      <c r="T190" s="664"/>
      <c r="U190" s="664"/>
      <c r="V190" s="664"/>
      <c r="W190" s="664"/>
      <c r="X190" s="664"/>
      <c r="Y190" s="663"/>
      <c r="Z190" s="615"/>
      <c r="AA190" s="616"/>
      <c r="AG190" s="613"/>
      <c r="AH190" s="613"/>
    </row>
    <row r="191" spans="1:71" s="568" customFormat="1" ht="15.65" customHeight="1" outlineLevel="1" x14ac:dyDescent="0.25">
      <c r="B191" s="395" t="s">
        <v>1097</v>
      </c>
      <c r="C191" s="593"/>
      <c r="D191" s="396" t="s">
        <v>1602</v>
      </c>
      <c r="E191" s="403">
        <v>91.3</v>
      </c>
      <c r="F191" s="396" t="s">
        <v>73</v>
      </c>
      <c r="G191" s="397"/>
      <c r="H191" s="397">
        <f>SUM(H192:H210)/E191</f>
        <v>2.1845625410733844</v>
      </c>
      <c r="I191" s="546"/>
      <c r="J191" s="546">
        <f>SUM(J192:J210)/E191</f>
        <v>158.23392676560786</v>
      </c>
      <c r="K191" s="546"/>
      <c r="L191" s="546"/>
      <c r="M191" s="546">
        <f>SUM(M192:M210)/E191</f>
        <v>293.67680431215774</v>
      </c>
      <c r="N191" s="593"/>
      <c r="O191" s="655">
        <f>SUM(O192:O210)/E191</f>
        <v>355.34893321771085</v>
      </c>
      <c r="P191" s="656" t="str">
        <f>B191</f>
        <v>V1-2-C1</v>
      </c>
      <c r="Q191" s="656"/>
      <c r="R191" s="657"/>
      <c r="S191" s="657"/>
      <c r="T191" s="657"/>
      <c r="U191" s="657"/>
      <c r="V191" s="657"/>
      <c r="W191" s="657"/>
      <c r="X191" s="657">
        <f>SUM(X192:X210)/E191</f>
        <v>410.30590337367101</v>
      </c>
      <c r="Y191" s="656"/>
      <c r="Z191" s="625"/>
      <c r="AA191" s="610"/>
      <c r="AB191" s="610"/>
      <c r="AC191" s="610"/>
      <c r="AD191" s="610"/>
      <c r="AE191" s="610"/>
      <c r="AF191" s="610"/>
      <c r="AG191" s="610"/>
      <c r="AH191" s="610"/>
      <c r="AI191" s="610"/>
      <c r="AJ191" s="610"/>
      <c r="AK191" s="610"/>
      <c r="AL191" s="610"/>
      <c r="AM191" s="610"/>
      <c r="AN191" s="610"/>
      <c r="AO191" s="610"/>
      <c r="AP191" s="610"/>
      <c r="AQ191" s="610"/>
      <c r="AR191" s="610"/>
      <c r="AS191" s="610"/>
      <c r="AT191" s="610"/>
      <c r="AU191" s="610"/>
      <c r="AV191" s="610"/>
      <c r="AW191" s="610"/>
      <c r="AX191" s="610"/>
      <c r="AY191" s="610"/>
      <c r="AZ191" s="610"/>
      <c r="BA191" s="610"/>
      <c r="BB191" s="610"/>
      <c r="BC191" s="610"/>
      <c r="BD191" s="610"/>
      <c r="BE191" s="610"/>
      <c r="BF191" s="610"/>
      <c r="BG191" s="610"/>
      <c r="BH191" s="610"/>
      <c r="BI191" s="610"/>
      <c r="BJ191" s="610"/>
      <c r="BK191" s="610"/>
      <c r="BL191" s="610"/>
      <c r="BM191" s="610"/>
      <c r="BN191" s="610"/>
      <c r="BO191" s="610"/>
      <c r="BP191" s="610"/>
      <c r="BQ191" s="610"/>
      <c r="BR191" s="610"/>
      <c r="BS191" s="610"/>
    </row>
    <row r="192" spans="1:71" ht="15.65" customHeight="1" outlineLevel="2" x14ac:dyDescent="0.25">
      <c r="A192" s="591"/>
      <c r="B192" s="404"/>
      <c r="D192" s="413" t="s">
        <v>1143</v>
      </c>
      <c r="E192" s="405"/>
      <c r="F192" s="414"/>
      <c r="G192" s="415"/>
      <c r="H192" s="415"/>
      <c r="I192" s="553"/>
      <c r="J192" s="553"/>
      <c r="K192" s="553"/>
      <c r="N192" s="494"/>
      <c r="O192" s="659" t="s">
        <v>153</v>
      </c>
      <c r="P192" s="659"/>
      <c r="Q192" s="665"/>
      <c r="S192" s="666"/>
      <c r="Y192" s="659"/>
      <c r="Z192" s="614"/>
    </row>
    <row r="193" spans="1:71" s="401" customFormat="1" ht="15.65" customHeight="1" outlineLevel="2" x14ac:dyDescent="0.25">
      <c r="A193" s="591"/>
      <c r="B193" s="407"/>
      <c r="C193" s="490"/>
      <c r="E193" s="416"/>
      <c r="G193" s="399"/>
      <c r="H193" s="399"/>
      <c r="I193" s="549"/>
      <c r="J193" s="549"/>
      <c r="K193" s="549"/>
      <c r="L193" s="550"/>
      <c r="M193" s="549"/>
      <c r="N193" s="495"/>
      <c r="O193" s="659" t="str">
        <f>R193</f>
        <v>incl. opslagen</v>
      </c>
      <c r="P193" s="659"/>
      <c r="Q193" s="665"/>
      <c r="R193" s="672" t="str">
        <f>Tabellen!$C$2</f>
        <v>incl. opslagen</v>
      </c>
      <c r="S193" s="666"/>
      <c r="T193" s="672" t="str">
        <f>Tabellen!$C$2</f>
        <v>incl. opslagen</v>
      </c>
      <c r="U193" s="660"/>
      <c r="V193" s="660"/>
      <c r="W193" s="660"/>
      <c r="X193" s="660"/>
      <c r="Y193" s="659"/>
      <c r="Z193" s="618"/>
      <c r="AA193" s="617"/>
      <c r="AB193" s="617"/>
      <c r="AC193" s="617"/>
      <c r="AD193" s="617"/>
      <c r="AE193" s="617"/>
      <c r="AF193" s="617"/>
      <c r="AG193" s="617"/>
      <c r="AH193" s="617"/>
      <c r="AI193" s="617"/>
      <c r="AJ193" s="617"/>
      <c r="AK193" s="617"/>
      <c r="AL193" s="617"/>
      <c r="AM193" s="617"/>
      <c r="AN193" s="617"/>
      <c r="AO193" s="617"/>
      <c r="AP193" s="617"/>
      <c r="AQ193" s="617"/>
      <c r="AR193" s="617"/>
      <c r="AS193" s="617"/>
      <c r="AT193" s="617"/>
      <c r="AU193" s="617"/>
      <c r="AV193" s="617"/>
      <c r="AW193" s="617"/>
      <c r="AX193" s="617"/>
      <c r="AY193" s="617"/>
      <c r="AZ193" s="617"/>
      <c r="BA193" s="617"/>
      <c r="BB193" s="617"/>
      <c r="BC193" s="617"/>
      <c r="BD193" s="617"/>
      <c r="BE193" s="617"/>
      <c r="BF193" s="617"/>
      <c r="BG193" s="617"/>
      <c r="BH193" s="617"/>
      <c r="BI193" s="617"/>
      <c r="BJ193" s="617"/>
      <c r="BK193" s="617"/>
      <c r="BL193" s="617"/>
      <c r="BM193" s="617"/>
      <c r="BN193" s="617"/>
      <c r="BO193" s="617"/>
      <c r="BP193" s="617"/>
      <c r="BQ193" s="617"/>
      <c r="BR193" s="617"/>
      <c r="BS193" s="617"/>
    </row>
    <row r="194" spans="1:71" s="401" customFormat="1" ht="15.65" customHeight="1" outlineLevel="2" x14ac:dyDescent="0.25">
      <c r="A194" s="591"/>
      <c r="B194" s="478"/>
      <c r="C194" s="490"/>
      <c r="D194" s="483" t="s">
        <v>1300</v>
      </c>
      <c r="E194" s="423">
        <v>1</v>
      </c>
      <c r="F194" s="424" t="s">
        <v>830</v>
      </c>
      <c r="G194" s="425">
        <v>2</v>
      </c>
      <c r="H194" s="425">
        <f t="shared" ref="H194:H209" si="23">E194*G194</f>
        <v>2</v>
      </c>
      <c r="I194" s="555"/>
      <c r="J194" s="555"/>
      <c r="K194" s="555"/>
      <c r="L194" s="555"/>
      <c r="M194" s="556">
        <f>J194+H194*Tabellen!$K$2+L194</f>
        <v>124</v>
      </c>
      <c r="N194" s="495"/>
      <c r="O194" s="660">
        <f t="shared" ref="O194:O209" si="24">R194+T194</f>
        <v>150.04</v>
      </c>
      <c r="P194" s="661"/>
      <c r="Q194" s="665" t="s">
        <v>983</v>
      </c>
      <c r="R194" s="660">
        <f>H194*Tabellen!$K$2*Tabellen!$F$2</f>
        <v>150.04</v>
      </c>
      <c r="S194" s="666" t="s">
        <v>1049</v>
      </c>
      <c r="T194" s="660">
        <f>J194*Tabellen!$F$2</f>
        <v>0</v>
      </c>
      <c r="U194" s="660">
        <f>R194*Tabellen!$G$2</f>
        <v>13.503599999999999</v>
      </c>
      <c r="V194" s="660">
        <f>T194*Tabellen!$H$2</f>
        <v>0</v>
      </c>
      <c r="W194" s="660">
        <f t="shared" ref="W194:W209" si="25">U194+V194</f>
        <v>13.503599999999999</v>
      </c>
      <c r="X194" s="660">
        <f t="shared" ref="X194:X209" si="26">O194+W194</f>
        <v>163.5436</v>
      </c>
      <c r="Y194" s="661"/>
      <c r="Z194" s="619"/>
      <c r="AA194" s="617"/>
      <c r="AB194" s="617"/>
      <c r="AC194" s="617"/>
      <c r="AD194" s="617"/>
      <c r="AE194" s="617"/>
      <c r="AF194" s="617"/>
      <c r="AG194" s="617"/>
      <c r="AH194" s="617"/>
      <c r="AI194" s="617"/>
      <c r="AJ194" s="617"/>
      <c r="AK194" s="617"/>
      <c r="AL194" s="617"/>
      <c r="AM194" s="617"/>
      <c r="AN194" s="617"/>
      <c r="AO194" s="617"/>
      <c r="AP194" s="617"/>
      <c r="AQ194" s="617"/>
      <c r="AR194" s="617"/>
      <c r="AS194" s="617"/>
      <c r="AT194" s="617"/>
      <c r="AU194" s="617"/>
      <c r="AV194" s="617"/>
      <c r="AW194" s="617"/>
      <c r="AX194" s="617"/>
      <c r="AY194" s="617"/>
      <c r="AZ194" s="617"/>
      <c r="BA194" s="617"/>
      <c r="BB194" s="617"/>
      <c r="BC194" s="617"/>
      <c r="BD194" s="617"/>
      <c r="BE194" s="617"/>
      <c r="BF194" s="617"/>
      <c r="BG194" s="617"/>
      <c r="BH194" s="617"/>
      <c r="BI194" s="617"/>
      <c r="BJ194" s="617"/>
      <c r="BK194" s="617"/>
      <c r="BL194" s="617"/>
      <c r="BM194" s="617"/>
      <c r="BN194" s="617"/>
      <c r="BO194" s="617"/>
      <c r="BP194" s="617"/>
      <c r="BQ194" s="617"/>
      <c r="BR194" s="617"/>
      <c r="BS194" s="617"/>
    </row>
    <row r="195" spans="1:71" s="401" customFormat="1" ht="15.65" customHeight="1" outlineLevel="2" x14ac:dyDescent="0.25">
      <c r="A195" s="591"/>
      <c r="B195" s="478"/>
      <c r="C195" s="490"/>
      <c r="D195" s="483" t="s">
        <v>1309</v>
      </c>
      <c r="E195" s="423">
        <v>13.04</v>
      </c>
      <c r="F195" s="511" t="s">
        <v>70</v>
      </c>
      <c r="G195" s="425">
        <v>0.2</v>
      </c>
      <c r="H195" s="425">
        <f t="shared" si="23"/>
        <v>2.6080000000000001</v>
      </c>
      <c r="I195" s="555"/>
      <c r="J195" s="555"/>
      <c r="K195" s="555"/>
      <c r="L195" s="555"/>
      <c r="M195" s="556">
        <f>J195+H195*Tabellen!$K$2+L195</f>
        <v>161.696</v>
      </c>
      <c r="N195" s="495"/>
      <c r="O195" s="660">
        <f t="shared" si="24"/>
        <v>195.65215999999998</v>
      </c>
      <c r="P195" s="661"/>
      <c r="Q195" s="665" t="s">
        <v>983</v>
      </c>
      <c r="R195" s="660">
        <f>H195*Tabellen!$K$2*Tabellen!$F$2</f>
        <v>195.65215999999998</v>
      </c>
      <c r="S195" s="666" t="s">
        <v>1049</v>
      </c>
      <c r="T195" s="660">
        <f>J195*Tabellen!$F$2</f>
        <v>0</v>
      </c>
      <c r="U195" s="660">
        <f>R195*Tabellen!$G$2</f>
        <v>17.608694399999997</v>
      </c>
      <c r="V195" s="660">
        <f>T195*Tabellen!$H$2</f>
        <v>0</v>
      </c>
      <c r="W195" s="660">
        <f t="shared" si="25"/>
        <v>17.608694399999997</v>
      </c>
      <c r="X195" s="660">
        <f t="shared" si="26"/>
        <v>213.26085439999997</v>
      </c>
      <c r="Y195" s="661"/>
      <c r="Z195" s="619"/>
      <c r="AA195" s="617"/>
      <c r="AB195" s="617"/>
      <c r="AC195" s="617"/>
      <c r="AD195" s="617"/>
      <c r="AE195" s="617"/>
      <c r="AF195" s="617"/>
      <c r="AG195" s="617"/>
      <c r="AH195" s="617"/>
      <c r="AI195" s="617"/>
      <c r="AJ195" s="617"/>
      <c r="AK195" s="617"/>
      <c r="AL195" s="617"/>
      <c r="AM195" s="617"/>
      <c r="AN195" s="617"/>
      <c r="AO195" s="617"/>
      <c r="AP195" s="617"/>
      <c r="AQ195" s="617"/>
      <c r="AR195" s="617"/>
      <c r="AS195" s="617"/>
      <c r="AT195" s="617"/>
      <c r="AU195" s="617"/>
      <c r="AV195" s="617"/>
      <c r="AW195" s="617"/>
      <c r="AX195" s="617"/>
      <c r="AY195" s="617"/>
      <c r="AZ195" s="617"/>
      <c r="BA195" s="617"/>
      <c r="BB195" s="617"/>
      <c r="BC195" s="617"/>
      <c r="BD195" s="617"/>
      <c r="BE195" s="617"/>
      <c r="BF195" s="617"/>
      <c r="BG195" s="617"/>
      <c r="BH195" s="617"/>
      <c r="BI195" s="617"/>
      <c r="BJ195" s="617"/>
      <c r="BK195" s="617"/>
      <c r="BL195" s="617"/>
      <c r="BM195" s="617"/>
      <c r="BN195" s="617"/>
      <c r="BO195" s="617"/>
      <c r="BP195" s="617"/>
      <c r="BQ195" s="617"/>
      <c r="BR195" s="617"/>
      <c r="BS195" s="617"/>
    </row>
    <row r="196" spans="1:71" s="401" customFormat="1" ht="15.65" customHeight="1" outlineLevel="2" x14ac:dyDescent="0.25">
      <c r="A196" s="591"/>
      <c r="B196" s="478"/>
      <c r="C196" s="490"/>
      <c r="D196" s="483" t="s">
        <v>1310</v>
      </c>
      <c r="E196" s="423">
        <v>14.49</v>
      </c>
      <c r="F196" s="511" t="s">
        <v>70</v>
      </c>
      <c r="G196" s="425">
        <v>0.5</v>
      </c>
      <c r="H196" s="425">
        <f t="shared" si="23"/>
        <v>7.2450000000000001</v>
      </c>
      <c r="I196" s="555">
        <v>5.1749999999999998</v>
      </c>
      <c r="J196" s="555">
        <f t="shared" ref="J196:J209" si="27">E196*I196</f>
        <v>74.985749999999996</v>
      </c>
      <c r="K196" s="555"/>
      <c r="L196" s="555"/>
      <c r="M196" s="556">
        <f>J196+H196*Tabellen!$K$2+L196</f>
        <v>524.17574999999999</v>
      </c>
      <c r="N196" s="495"/>
      <c r="O196" s="660">
        <f t="shared" si="24"/>
        <v>634.25265749999994</v>
      </c>
      <c r="P196" s="668"/>
      <c r="Q196" s="665" t="s">
        <v>983</v>
      </c>
      <c r="R196" s="660">
        <f>H196*Tabellen!$K$2*Tabellen!$F$2</f>
        <v>543.51990000000001</v>
      </c>
      <c r="S196" s="666" t="s">
        <v>1049</v>
      </c>
      <c r="T196" s="660">
        <f>J196*Tabellen!$F$2</f>
        <v>90.732757499999991</v>
      </c>
      <c r="U196" s="660">
        <f>R196*Tabellen!$G$2</f>
        <v>48.916790999999996</v>
      </c>
      <c r="V196" s="660">
        <f>T196*Tabellen!$H$2</f>
        <v>19.053879074999998</v>
      </c>
      <c r="W196" s="660">
        <f t="shared" si="25"/>
        <v>67.970670074999987</v>
      </c>
      <c r="X196" s="660">
        <f t="shared" si="26"/>
        <v>702.22332757499998</v>
      </c>
      <c r="Y196" s="661"/>
      <c r="Z196" s="619"/>
      <c r="AA196" s="617"/>
      <c r="AB196" s="617"/>
      <c r="AC196" s="617"/>
      <c r="AD196" s="617"/>
      <c r="AE196" s="617"/>
      <c r="AF196" s="617"/>
      <c r="AG196" s="617"/>
      <c r="AH196" s="617"/>
      <c r="AI196" s="617"/>
      <c r="AJ196" s="617"/>
      <c r="AK196" s="617"/>
      <c r="AL196" s="617"/>
      <c r="AM196" s="617"/>
      <c r="AN196" s="617"/>
      <c r="AO196" s="617"/>
      <c r="AP196" s="617"/>
      <c r="AQ196" s="617"/>
      <c r="AR196" s="617"/>
      <c r="AS196" s="617"/>
      <c r="AT196" s="617"/>
      <c r="AU196" s="617"/>
      <c r="AV196" s="617"/>
      <c r="AW196" s="617"/>
      <c r="AX196" s="617"/>
      <c r="AY196" s="617"/>
      <c r="AZ196" s="617"/>
      <c r="BA196" s="617"/>
      <c r="BB196" s="617"/>
      <c r="BC196" s="617"/>
      <c r="BD196" s="617"/>
      <c r="BE196" s="617"/>
      <c r="BF196" s="617"/>
      <c r="BG196" s="617"/>
      <c r="BH196" s="617"/>
      <c r="BI196" s="617"/>
      <c r="BJ196" s="617"/>
      <c r="BK196" s="617"/>
      <c r="BL196" s="617"/>
      <c r="BM196" s="617"/>
      <c r="BN196" s="617"/>
      <c r="BO196" s="617"/>
      <c r="BP196" s="617"/>
      <c r="BQ196" s="617"/>
      <c r="BR196" s="617"/>
      <c r="BS196" s="617"/>
    </row>
    <row r="197" spans="1:71" s="401" customFormat="1" ht="15.65" customHeight="1" outlineLevel="2" x14ac:dyDescent="0.25">
      <c r="A197" s="591"/>
      <c r="B197" s="478"/>
      <c r="C197" s="490"/>
      <c r="D197" s="483" t="s">
        <v>1311</v>
      </c>
      <c r="E197" s="423">
        <v>14</v>
      </c>
      <c r="F197" s="511" t="s">
        <v>70</v>
      </c>
      <c r="G197" s="425">
        <v>0.2</v>
      </c>
      <c r="H197" s="425">
        <f t="shared" si="23"/>
        <v>2.8000000000000003</v>
      </c>
      <c r="I197" s="555">
        <v>18.381599999999999</v>
      </c>
      <c r="J197" s="555">
        <f t="shared" si="27"/>
        <v>257.3424</v>
      </c>
      <c r="K197" s="555"/>
      <c r="L197" s="555"/>
      <c r="M197" s="556">
        <f>J197+H197*Tabellen!$K$2+L197</f>
        <v>430.94240000000002</v>
      </c>
      <c r="N197" s="495"/>
      <c r="O197" s="660">
        <f t="shared" si="24"/>
        <v>521.44030399999997</v>
      </c>
      <c r="P197" s="668"/>
      <c r="Q197" s="665" t="s">
        <v>983</v>
      </c>
      <c r="R197" s="660">
        <f>H197*Tabellen!$K$2*Tabellen!$F$2</f>
        <v>210.05600000000001</v>
      </c>
      <c r="S197" s="666" t="s">
        <v>1049</v>
      </c>
      <c r="T197" s="660">
        <f>J197*Tabellen!$F$2</f>
        <v>311.38430399999999</v>
      </c>
      <c r="U197" s="660">
        <f>R197*Tabellen!$G$2</f>
        <v>18.90504</v>
      </c>
      <c r="V197" s="660">
        <f>T197*Tabellen!$H$2</f>
        <v>65.39070384</v>
      </c>
      <c r="W197" s="660">
        <f t="shared" si="25"/>
        <v>84.29574384</v>
      </c>
      <c r="X197" s="660">
        <f t="shared" si="26"/>
        <v>605.73604783999997</v>
      </c>
      <c r="Y197" s="661"/>
      <c r="Z197" s="619"/>
      <c r="AA197" s="617"/>
      <c r="AB197" s="617"/>
      <c r="AC197" s="617"/>
      <c r="AD197" s="617"/>
      <c r="AE197" s="617"/>
      <c r="AF197" s="617"/>
      <c r="AG197" s="617"/>
      <c r="AH197" s="617"/>
      <c r="AI197" s="617"/>
      <c r="AJ197" s="617"/>
      <c r="AK197" s="617"/>
      <c r="AL197" s="617"/>
      <c r="AM197" s="617"/>
      <c r="AN197" s="617"/>
      <c r="AO197" s="617"/>
      <c r="AP197" s="617"/>
      <c r="AQ197" s="617"/>
      <c r="AR197" s="617"/>
      <c r="AS197" s="617"/>
      <c r="AT197" s="617"/>
      <c r="AU197" s="617"/>
      <c r="AV197" s="617"/>
      <c r="AW197" s="617"/>
      <c r="AX197" s="617"/>
      <c r="AY197" s="617"/>
      <c r="AZ197" s="617"/>
      <c r="BA197" s="617"/>
      <c r="BB197" s="617"/>
      <c r="BC197" s="617"/>
      <c r="BD197" s="617"/>
      <c r="BE197" s="617"/>
      <c r="BF197" s="617"/>
      <c r="BG197" s="617"/>
      <c r="BH197" s="617"/>
      <c r="BI197" s="617"/>
      <c r="BJ197" s="617"/>
      <c r="BK197" s="617"/>
      <c r="BL197" s="617"/>
      <c r="BM197" s="617"/>
      <c r="BN197" s="617"/>
      <c r="BO197" s="617"/>
      <c r="BP197" s="617"/>
      <c r="BQ197" s="617"/>
      <c r="BR197" s="617"/>
      <c r="BS197" s="617"/>
    </row>
    <row r="198" spans="1:71" s="401" customFormat="1" ht="15.65" customHeight="1" outlineLevel="2" x14ac:dyDescent="0.25">
      <c r="A198" s="591"/>
      <c r="B198" s="478"/>
      <c r="C198" s="490"/>
      <c r="D198" s="483" t="s">
        <v>1312</v>
      </c>
      <c r="E198" s="423">
        <v>28</v>
      </c>
      <c r="F198" s="424" t="s">
        <v>72</v>
      </c>
      <c r="G198" s="425"/>
      <c r="H198" s="425">
        <f t="shared" si="23"/>
        <v>0</v>
      </c>
      <c r="I198" s="555">
        <v>0.67274999999999996</v>
      </c>
      <c r="J198" s="555">
        <f t="shared" si="27"/>
        <v>18.837</v>
      </c>
      <c r="K198" s="555"/>
      <c r="L198" s="555"/>
      <c r="M198" s="556">
        <f>J198+H198*Tabellen!$K$2+L198</f>
        <v>18.837</v>
      </c>
      <c r="N198" s="495"/>
      <c r="O198" s="660">
        <f t="shared" si="24"/>
        <v>22.792769999999997</v>
      </c>
      <c r="P198" s="668"/>
      <c r="Q198" s="665" t="s">
        <v>983</v>
      </c>
      <c r="R198" s="660">
        <f>H198*Tabellen!$K$2*Tabellen!$F$2</f>
        <v>0</v>
      </c>
      <c r="S198" s="666" t="s">
        <v>1049</v>
      </c>
      <c r="T198" s="660">
        <f>J198*Tabellen!$F$2</f>
        <v>22.792769999999997</v>
      </c>
      <c r="U198" s="660">
        <f>R198*Tabellen!$G$2</f>
        <v>0</v>
      </c>
      <c r="V198" s="660">
        <f>T198*Tabellen!$H$2</f>
        <v>4.7864816999999995</v>
      </c>
      <c r="W198" s="660">
        <f t="shared" si="25"/>
        <v>4.7864816999999995</v>
      </c>
      <c r="X198" s="660">
        <f t="shared" si="26"/>
        <v>27.579251699999997</v>
      </c>
      <c r="Y198" s="661"/>
      <c r="Z198" s="619"/>
      <c r="AA198" s="617"/>
      <c r="AB198" s="617"/>
      <c r="AC198" s="617"/>
      <c r="AD198" s="617"/>
      <c r="AE198" s="617"/>
      <c r="AF198" s="617"/>
      <c r="AG198" s="617"/>
      <c r="AH198" s="617"/>
      <c r="AI198" s="617"/>
      <c r="AJ198" s="617"/>
      <c r="AK198" s="617"/>
      <c r="AL198" s="617"/>
      <c r="AM198" s="617"/>
      <c r="AN198" s="617"/>
      <c r="AO198" s="617"/>
      <c r="AP198" s="617"/>
      <c r="AQ198" s="617"/>
      <c r="AR198" s="617"/>
      <c r="AS198" s="617"/>
      <c r="AT198" s="617"/>
      <c r="AU198" s="617"/>
      <c r="AV198" s="617"/>
      <c r="AW198" s="617"/>
      <c r="AX198" s="617"/>
      <c r="AY198" s="617"/>
      <c r="AZ198" s="617"/>
      <c r="BA198" s="617"/>
      <c r="BB198" s="617"/>
      <c r="BC198" s="617"/>
      <c r="BD198" s="617"/>
      <c r="BE198" s="617"/>
      <c r="BF198" s="617"/>
      <c r="BG198" s="617"/>
      <c r="BH198" s="617"/>
      <c r="BI198" s="617"/>
      <c r="BJ198" s="617"/>
      <c r="BK198" s="617"/>
      <c r="BL198" s="617"/>
      <c r="BM198" s="617"/>
      <c r="BN198" s="617"/>
      <c r="BO198" s="617"/>
      <c r="BP198" s="617"/>
      <c r="BQ198" s="617"/>
      <c r="BR198" s="617"/>
      <c r="BS198" s="617"/>
    </row>
    <row r="199" spans="1:71" s="401" customFormat="1" ht="15.65" customHeight="1" outlineLevel="2" x14ac:dyDescent="0.25">
      <c r="A199" s="591"/>
      <c r="B199" s="478"/>
      <c r="C199" s="490"/>
      <c r="D199" s="483" t="s">
        <v>1794</v>
      </c>
      <c r="E199" s="423">
        <f>E191</f>
        <v>91.3</v>
      </c>
      <c r="F199" s="424" t="s">
        <v>73</v>
      </c>
      <c r="G199" s="425">
        <v>0.08</v>
      </c>
      <c r="H199" s="425">
        <v>0.05</v>
      </c>
      <c r="I199" s="555">
        <v>0</v>
      </c>
      <c r="J199" s="555">
        <f t="shared" si="27"/>
        <v>0</v>
      </c>
      <c r="K199" s="555"/>
      <c r="L199" s="555"/>
      <c r="M199" s="556">
        <f>J199+H199*Tabellen!$K$2+L199</f>
        <v>3.1</v>
      </c>
      <c r="N199" s="495"/>
      <c r="O199" s="660">
        <f t="shared" si="24"/>
        <v>3.7509999999999999</v>
      </c>
      <c r="P199" s="668"/>
      <c r="Q199" s="665" t="s">
        <v>983</v>
      </c>
      <c r="R199" s="660">
        <f>H199*Tabellen!$K$2*Tabellen!$F$2</f>
        <v>3.7509999999999999</v>
      </c>
      <c r="S199" s="666" t="s">
        <v>1049</v>
      </c>
      <c r="T199" s="660">
        <f>J199*Tabellen!$F$2</f>
        <v>0</v>
      </c>
      <c r="U199" s="660">
        <f>R199*Tabellen!$G$2</f>
        <v>0.33759</v>
      </c>
      <c r="V199" s="660">
        <f>T199*Tabellen!$H$2</f>
        <v>0</v>
      </c>
      <c r="W199" s="660">
        <f t="shared" si="25"/>
        <v>0.33759</v>
      </c>
      <c r="X199" s="660">
        <f t="shared" si="26"/>
        <v>4.0885899999999999</v>
      </c>
      <c r="Y199" s="661"/>
      <c r="Z199" s="619"/>
      <c r="AA199" s="617"/>
      <c r="AB199" s="617"/>
      <c r="AC199" s="617"/>
      <c r="AD199" s="617"/>
      <c r="AE199" s="617"/>
      <c r="AF199" s="617"/>
      <c r="AG199" s="617"/>
      <c r="AH199" s="617"/>
      <c r="AI199" s="617"/>
      <c r="AJ199" s="617"/>
      <c r="AK199" s="617"/>
      <c r="AL199" s="617"/>
      <c r="AM199" s="617"/>
      <c r="AN199" s="617"/>
      <c r="AO199" s="617"/>
      <c r="AP199" s="617"/>
      <c r="AQ199" s="617"/>
      <c r="AR199" s="617"/>
      <c r="AS199" s="617"/>
      <c r="AT199" s="617"/>
      <c r="AU199" s="617"/>
      <c r="AV199" s="617"/>
      <c r="AW199" s="617"/>
      <c r="AX199" s="617"/>
      <c r="AY199" s="617"/>
      <c r="AZ199" s="617"/>
      <c r="BA199" s="617"/>
      <c r="BB199" s="617"/>
      <c r="BC199" s="617"/>
      <c r="BD199" s="617"/>
      <c r="BE199" s="617"/>
      <c r="BF199" s="617"/>
      <c r="BG199" s="617"/>
      <c r="BH199" s="617"/>
      <c r="BI199" s="617"/>
      <c r="BJ199" s="617"/>
      <c r="BK199" s="617"/>
      <c r="BL199" s="617"/>
      <c r="BM199" s="617"/>
      <c r="BN199" s="617"/>
      <c r="BO199" s="617"/>
      <c r="BP199" s="617"/>
      <c r="BQ199" s="617"/>
      <c r="BR199" s="617"/>
      <c r="BS199" s="617"/>
    </row>
    <row r="200" spans="1:71" s="401" customFormat="1" ht="15.65" customHeight="1" outlineLevel="2" x14ac:dyDescent="0.25">
      <c r="A200" s="591"/>
      <c r="B200" s="478"/>
      <c r="C200" s="490"/>
      <c r="D200" s="483" t="s">
        <v>1794</v>
      </c>
      <c r="E200" s="423">
        <f>E199*1.1</f>
        <v>100.43</v>
      </c>
      <c r="F200" s="424" t="s">
        <v>73</v>
      </c>
      <c r="G200" s="425"/>
      <c r="H200" s="425">
        <v>0.05</v>
      </c>
      <c r="I200" s="555">
        <v>1.7077499999999999</v>
      </c>
      <c r="J200" s="555">
        <f t="shared" si="27"/>
        <v>171.5093325</v>
      </c>
      <c r="K200" s="555"/>
      <c r="L200" s="555"/>
      <c r="M200" s="556">
        <f>J200+H200*Tabellen!$K$2+L200</f>
        <v>174.60933249999999</v>
      </c>
      <c r="N200" s="495"/>
      <c r="O200" s="660">
        <f t="shared" si="24"/>
        <v>211.27729232499999</v>
      </c>
      <c r="P200" s="668"/>
      <c r="Q200" s="665" t="s">
        <v>983</v>
      </c>
      <c r="R200" s="660">
        <f>H200*Tabellen!$K$2*Tabellen!$F$2</f>
        <v>3.7509999999999999</v>
      </c>
      <c r="S200" s="666" t="s">
        <v>1049</v>
      </c>
      <c r="T200" s="660">
        <f>J200*Tabellen!$F$2</f>
        <v>207.52629232499999</v>
      </c>
      <c r="U200" s="660">
        <f>R200*Tabellen!$G$2</f>
        <v>0.33759</v>
      </c>
      <c r="V200" s="660">
        <f>T200*Tabellen!$H$2</f>
        <v>43.580521388249998</v>
      </c>
      <c r="W200" s="660">
        <f t="shared" si="25"/>
        <v>43.918111388249997</v>
      </c>
      <c r="X200" s="660">
        <f t="shared" si="26"/>
        <v>255.19540371324999</v>
      </c>
      <c r="Y200" s="661"/>
      <c r="Z200" s="619"/>
      <c r="AA200" s="617"/>
      <c r="AB200" s="617"/>
      <c r="AC200" s="617"/>
      <c r="AD200" s="617"/>
      <c r="AE200" s="617"/>
      <c r="AF200" s="617"/>
      <c r="AG200" s="617"/>
      <c r="AH200" s="617"/>
      <c r="AI200" s="617"/>
      <c r="AJ200" s="617"/>
      <c r="AK200" s="617"/>
      <c r="AL200" s="617"/>
      <c r="AM200" s="617"/>
      <c r="AN200" s="617"/>
      <c r="AO200" s="617"/>
      <c r="AP200" s="617"/>
      <c r="AQ200" s="617"/>
      <c r="AR200" s="617"/>
      <c r="AS200" s="617"/>
      <c r="AT200" s="617"/>
      <c r="AU200" s="617"/>
      <c r="AV200" s="617"/>
      <c r="AW200" s="617"/>
      <c r="AX200" s="617"/>
      <c r="AY200" s="617"/>
      <c r="AZ200" s="617"/>
      <c r="BA200" s="617"/>
      <c r="BB200" s="617"/>
      <c r="BC200" s="617"/>
      <c r="BD200" s="617"/>
      <c r="BE200" s="617"/>
      <c r="BF200" s="617"/>
      <c r="BG200" s="617"/>
      <c r="BH200" s="617"/>
      <c r="BI200" s="617"/>
      <c r="BJ200" s="617"/>
      <c r="BK200" s="617"/>
      <c r="BL200" s="617"/>
      <c r="BM200" s="617"/>
      <c r="BN200" s="617"/>
      <c r="BO200" s="617"/>
      <c r="BP200" s="617"/>
      <c r="BQ200" s="617"/>
      <c r="BR200" s="617"/>
      <c r="BS200" s="617"/>
    </row>
    <row r="201" spans="1:71" s="401" customFormat="1" ht="15.65" customHeight="1" outlineLevel="2" x14ac:dyDescent="0.25">
      <c r="A201" s="591"/>
      <c r="B201" s="478"/>
      <c r="C201" s="490"/>
      <c r="D201" s="483" t="s">
        <v>1313</v>
      </c>
      <c r="E201" s="423">
        <v>91.3</v>
      </c>
      <c r="F201" s="511" t="s">
        <v>73</v>
      </c>
      <c r="G201" s="425">
        <v>0.4</v>
      </c>
      <c r="H201" s="425">
        <f t="shared" si="23"/>
        <v>36.520000000000003</v>
      </c>
      <c r="I201" s="557">
        <v>0</v>
      </c>
      <c r="J201" s="555">
        <f t="shared" si="27"/>
        <v>0</v>
      </c>
      <c r="K201" s="555"/>
      <c r="L201" s="555"/>
      <c r="M201" s="556">
        <f>J201+H201*Tabellen!$K$2+L201</f>
        <v>2264.2400000000002</v>
      </c>
      <c r="N201" s="495"/>
      <c r="O201" s="660">
        <f t="shared" si="24"/>
        <v>2739.7304000000004</v>
      </c>
      <c r="P201" s="669"/>
      <c r="Q201" s="665" t="s">
        <v>983</v>
      </c>
      <c r="R201" s="660">
        <f>H201*Tabellen!$K$2*Tabellen!$F$2</f>
        <v>2739.7304000000004</v>
      </c>
      <c r="S201" s="666" t="s">
        <v>1049</v>
      </c>
      <c r="T201" s="660">
        <f>J201*Tabellen!$F$2</f>
        <v>0</v>
      </c>
      <c r="U201" s="660">
        <f>R201*Tabellen!$G$2</f>
        <v>246.57573600000003</v>
      </c>
      <c r="V201" s="660">
        <f>T201*Tabellen!$H$2</f>
        <v>0</v>
      </c>
      <c r="W201" s="660">
        <f t="shared" si="25"/>
        <v>246.57573600000003</v>
      </c>
      <c r="X201" s="660">
        <f t="shared" si="26"/>
        <v>2986.3061360000006</v>
      </c>
      <c r="Y201" s="661"/>
      <c r="Z201" s="619"/>
      <c r="AA201" s="617"/>
      <c r="AB201" s="617"/>
      <c r="AC201" s="617"/>
      <c r="AD201" s="617"/>
      <c r="AE201" s="617"/>
      <c r="AF201" s="617"/>
      <c r="AG201" s="617"/>
      <c r="AH201" s="617"/>
      <c r="AI201" s="617"/>
      <c r="AJ201" s="617"/>
      <c r="AK201" s="617"/>
      <c r="AL201" s="617"/>
      <c r="AM201" s="617"/>
      <c r="AN201" s="617"/>
      <c r="AO201" s="617"/>
      <c r="AP201" s="617"/>
      <c r="AQ201" s="617"/>
      <c r="AR201" s="617"/>
      <c r="AS201" s="617"/>
      <c r="AT201" s="617"/>
      <c r="AU201" s="617"/>
      <c r="AV201" s="617"/>
      <c r="AW201" s="617"/>
      <c r="AX201" s="617"/>
      <c r="AY201" s="617"/>
      <c r="AZ201" s="617"/>
      <c r="BA201" s="617"/>
      <c r="BB201" s="617"/>
      <c r="BC201" s="617"/>
      <c r="BD201" s="617"/>
      <c r="BE201" s="617"/>
      <c r="BF201" s="617"/>
      <c r="BG201" s="617"/>
      <c r="BH201" s="617"/>
      <c r="BI201" s="617"/>
      <c r="BJ201" s="617"/>
      <c r="BK201" s="617"/>
      <c r="BL201" s="617"/>
      <c r="BM201" s="617"/>
      <c r="BN201" s="617"/>
      <c r="BO201" s="617"/>
      <c r="BP201" s="617"/>
      <c r="BQ201" s="617"/>
      <c r="BR201" s="617"/>
      <c r="BS201" s="617"/>
    </row>
    <row r="202" spans="1:71" s="401" customFormat="1" ht="15.65" customHeight="1" outlineLevel="2" x14ac:dyDescent="0.25">
      <c r="A202" s="591"/>
      <c r="B202" s="478"/>
      <c r="C202" s="490"/>
      <c r="D202" s="483" t="s">
        <v>1314</v>
      </c>
      <c r="E202" s="423">
        <v>91.3</v>
      </c>
      <c r="F202" s="513" t="s">
        <v>73</v>
      </c>
      <c r="G202" s="425"/>
      <c r="H202" s="425">
        <f t="shared" si="23"/>
        <v>0</v>
      </c>
      <c r="I202" s="555">
        <v>11.219399999999998</v>
      </c>
      <c r="J202" s="555">
        <f t="shared" si="27"/>
        <v>1024.3312199999998</v>
      </c>
      <c r="K202" s="555"/>
      <c r="L202" s="555"/>
      <c r="M202" s="556">
        <f>J202+H202*Tabellen!$K$2+L202</f>
        <v>1024.3312199999998</v>
      </c>
      <c r="N202" s="495"/>
      <c r="O202" s="660">
        <f t="shared" si="24"/>
        <v>1239.4407761999996</v>
      </c>
      <c r="P202" s="661"/>
      <c r="Q202" s="665" t="s">
        <v>983</v>
      </c>
      <c r="R202" s="660">
        <f>H202*Tabellen!$K$2*Tabellen!$F$2</f>
        <v>0</v>
      </c>
      <c r="S202" s="666" t="s">
        <v>1049</v>
      </c>
      <c r="T202" s="660">
        <f>J202*Tabellen!$F$2</f>
        <v>1239.4407761999996</v>
      </c>
      <c r="U202" s="660">
        <f>R202*Tabellen!$G$2</f>
        <v>0</v>
      </c>
      <c r="V202" s="660">
        <f>T202*Tabellen!$H$2</f>
        <v>260.2825630019999</v>
      </c>
      <c r="W202" s="660">
        <f t="shared" si="25"/>
        <v>260.2825630019999</v>
      </c>
      <c r="X202" s="660">
        <f t="shared" si="26"/>
        <v>1499.7233392019996</v>
      </c>
      <c r="Y202" s="661"/>
      <c r="Z202" s="619"/>
      <c r="AA202" s="617"/>
      <c r="AB202" s="617"/>
      <c r="AC202" s="617"/>
      <c r="AD202" s="617"/>
      <c r="AE202" s="617"/>
      <c r="AF202" s="617"/>
      <c r="AG202" s="617"/>
      <c r="AH202" s="617"/>
      <c r="AI202" s="617"/>
      <c r="AJ202" s="617"/>
      <c r="AK202" s="617"/>
      <c r="AL202" s="617"/>
      <c r="AM202" s="617"/>
      <c r="AN202" s="617"/>
      <c r="AO202" s="617"/>
      <c r="AP202" s="617"/>
      <c r="AQ202" s="617"/>
      <c r="AR202" s="617"/>
      <c r="AS202" s="617"/>
      <c r="AT202" s="617"/>
      <c r="AU202" s="617"/>
      <c r="AV202" s="617"/>
      <c r="AW202" s="617"/>
      <c r="AX202" s="617"/>
      <c r="AY202" s="617"/>
      <c r="AZ202" s="617"/>
      <c r="BA202" s="617"/>
      <c r="BB202" s="617"/>
      <c r="BC202" s="617"/>
      <c r="BD202" s="617"/>
      <c r="BE202" s="617"/>
      <c r="BF202" s="617"/>
      <c r="BG202" s="617"/>
      <c r="BH202" s="617"/>
      <c r="BI202" s="617"/>
      <c r="BJ202" s="617"/>
      <c r="BK202" s="617"/>
      <c r="BL202" s="617"/>
      <c r="BM202" s="617"/>
      <c r="BN202" s="617"/>
      <c r="BO202" s="617"/>
      <c r="BP202" s="617"/>
      <c r="BQ202" s="617"/>
      <c r="BR202" s="617"/>
      <c r="BS202" s="617"/>
    </row>
    <row r="203" spans="1:71" s="401" customFormat="1" ht="15.65" customHeight="1" outlineLevel="2" x14ac:dyDescent="0.25">
      <c r="A203" s="591"/>
      <c r="B203" s="478"/>
      <c r="C203" s="490"/>
      <c r="D203" s="514" t="s">
        <v>1315</v>
      </c>
      <c r="E203" s="423">
        <v>159.78800000000001</v>
      </c>
      <c r="F203" s="511" t="s">
        <v>70</v>
      </c>
      <c r="G203" s="425">
        <v>0.12</v>
      </c>
      <c r="H203" s="425">
        <f t="shared" si="23"/>
        <v>19.17456</v>
      </c>
      <c r="I203" s="555">
        <v>0.40365000000000001</v>
      </c>
      <c r="J203" s="555">
        <f t="shared" si="27"/>
        <v>64.498426200000011</v>
      </c>
      <c r="K203" s="555"/>
      <c r="L203" s="555"/>
      <c r="M203" s="556">
        <f>J203+H203*Tabellen!$K$2+L203</f>
        <v>1253.3211461999999</v>
      </c>
      <c r="N203" s="495"/>
      <c r="O203" s="660">
        <f t="shared" si="24"/>
        <v>1516.5185869019999</v>
      </c>
      <c r="P203" s="669"/>
      <c r="Q203" s="665" t="s">
        <v>983</v>
      </c>
      <c r="R203" s="660">
        <f>H203*Tabellen!$K$2*Tabellen!$F$2</f>
        <v>1438.4754911999999</v>
      </c>
      <c r="S203" s="666" t="s">
        <v>1049</v>
      </c>
      <c r="T203" s="660">
        <f>J203*Tabellen!$F$2</f>
        <v>78.043095702000016</v>
      </c>
      <c r="U203" s="660">
        <f>R203*Tabellen!$G$2</f>
        <v>129.46279420799999</v>
      </c>
      <c r="V203" s="660">
        <f>T203*Tabellen!$H$2</f>
        <v>16.389050097420004</v>
      </c>
      <c r="W203" s="660">
        <f t="shared" si="25"/>
        <v>145.85184430542</v>
      </c>
      <c r="X203" s="660">
        <f t="shared" si="26"/>
        <v>1662.3704312074199</v>
      </c>
      <c r="Y203" s="661"/>
      <c r="Z203" s="619"/>
      <c r="AA203" s="617"/>
      <c r="AB203" s="617"/>
      <c r="AC203" s="617"/>
      <c r="AD203" s="617"/>
      <c r="AE203" s="617"/>
      <c r="AF203" s="617"/>
      <c r="AG203" s="617"/>
      <c r="AH203" s="617"/>
      <c r="AI203" s="617"/>
      <c r="AJ203" s="617"/>
      <c r="AK203" s="617"/>
      <c r="AL203" s="617"/>
      <c r="AM203" s="617"/>
      <c r="AN203" s="617"/>
      <c r="AO203" s="617"/>
      <c r="AP203" s="617"/>
      <c r="AQ203" s="617"/>
      <c r="AR203" s="617"/>
      <c r="AS203" s="617"/>
      <c r="AT203" s="617"/>
      <c r="AU203" s="617"/>
      <c r="AV203" s="617"/>
      <c r="AW203" s="617"/>
      <c r="AX203" s="617"/>
      <c r="AY203" s="617"/>
      <c r="AZ203" s="617"/>
      <c r="BA203" s="617"/>
      <c r="BB203" s="617"/>
      <c r="BC203" s="617"/>
      <c r="BD203" s="617"/>
      <c r="BE203" s="617"/>
      <c r="BF203" s="617"/>
      <c r="BG203" s="617"/>
      <c r="BH203" s="617"/>
      <c r="BI203" s="617"/>
      <c r="BJ203" s="617"/>
      <c r="BK203" s="617"/>
      <c r="BL203" s="617"/>
      <c r="BM203" s="617"/>
      <c r="BN203" s="617"/>
      <c r="BO203" s="617"/>
      <c r="BP203" s="617"/>
      <c r="BQ203" s="617"/>
      <c r="BR203" s="617"/>
      <c r="BS203" s="617"/>
    </row>
    <row r="204" spans="1:71" s="401" customFormat="1" ht="15.65" customHeight="1" outlineLevel="2" x14ac:dyDescent="0.25">
      <c r="A204" s="591"/>
      <c r="B204" s="478"/>
      <c r="C204" s="490"/>
      <c r="D204" s="483" t="s">
        <v>1316</v>
      </c>
      <c r="E204" s="423">
        <v>22.25</v>
      </c>
      <c r="F204" s="511" t="s">
        <v>70</v>
      </c>
      <c r="G204" s="425">
        <v>0.18</v>
      </c>
      <c r="H204" s="425">
        <f t="shared" si="23"/>
        <v>4.0049999999999999</v>
      </c>
      <c r="I204" s="555">
        <v>0.70379999999999998</v>
      </c>
      <c r="J204" s="555">
        <f t="shared" si="27"/>
        <v>15.659549999999999</v>
      </c>
      <c r="K204" s="555"/>
      <c r="L204" s="555"/>
      <c r="M204" s="556">
        <f>J204+H204*Tabellen!$K$2+L204</f>
        <v>263.96955000000003</v>
      </c>
      <c r="N204" s="495"/>
      <c r="O204" s="660">
        <f t="shared" si="24"/>
        <v>319.40315550000003</v>
      </c>
      <c r="P204" s="668"/>
      <c r="Q204" s="665" t="s">
        <v>983</v>
      </c>
      <c r="R204" s="660">
        <f>H204*Tabellen!$K$2*Tabellen!$F$2</f>
        <v>300.45510000000002</v>
      </c>
      <c r="S204" s="666" t="s">
        <v>1049</v>
      </c>
      <c r="T204" s="660">
        <f>J204*Tabellen!$F$2</f>
        <v>18.948055499999999</v>
      </c>
      <c r="U204" s="660">
        <f>R204*Tabellen!$G$2</f>
        <v>27.040959000000001</v>
      </c>
      <c r="V204" s="660">
        <f>T204*Tabellen!$H$2</f>
        <v>3.9790916549999995</v>
      </c>
      <c r="W204" s="660">
        <f t="shared" si="25"/>
        <v>31.020050654999999</v>
      </c>
      <c r="X204" s="660">
        <f t="shared" si="26"/>
        <v>350.423206155</v>
      </c>
      <c r="Y204" s="661"/>
      <c r="Z204" s="619"/>
      <c r="AA204" s="617"/>
      <c r="AB204" s="617"/>
      <c r="AC204" s="617"/>
      <c r="AD204" s="617"/>
      <c r="AE204" s="617"/>
      <c r="AF204" s="617"/>
      <c r="AG204" s="617"/>
      <c r="AH204" s="617"/>
      <c r="AI204" s="617"/>
      <c r="AJ204" s="617"/>
      <c r="AK204" s="617"/>
      <c r="AL204" s="617"/>
      <c r="AM204" s="617"/>
      <c r="AN204" s="617"/>
      <c r="AO204" s="617"/>
      <c r="AP204" s="617"/>
      <c r="AQ204" s="617"/>
      <c r="AR204" s="617"/>
      <c r="AS204" s="617"/>
      <c r="AT204" s="617"/>
      <c r="AU204" s="617"/>
      <c r="AV204" s="617"/>
      <c r="AW204" s="617"/>
      <c r="AX204" s="617"/>
      <c r="AY204" s="617"/>
      <c r="AZ204" s="617"/>
      <c r="BA204" s="617"/>
      <c r="BB204" s="617"/>
      <c r="BC204" s="617"/>
      <c r="BD204" s="617"/>
      <c r="BE204" s="617"/>
      <c r="BF204" s="617"/>
      <c r="BG204" s="617"/>
      <c r="BH204" s="617"/>
      <c r="BI204" s="617"/>
      <c r="BJ204" s="617"/>
      <c r="BK204" s="617"/>
      <c r="BL204" s="617"/>
      <c r="BM204" s="617"/>
      <c r="BN204" s="617"/>
      <c r="BO204" s="617"/>
      <c r="BP204" s="617"/>
      <c r="BQ204" s="617"/>
      <c r="BR204" s="617"/>
      <c r="BS204" s="617"/>
    </row>
    <row r="205" spans="1:71" s="401" customFormat="1" ht="15.65" customHeight="1" outlineLevel="2" x14ac:dyDescent="0.25">
      <c r="A205" s="591"/>
      <c r="B205" s="478"/>
      <c r="C205" s="490"/>
      <c r="D205" s="515" t="s">
        <v>1245</v>
      </c>
      <c r="E205" s="516">
        <v>91.3</v>
      </c>
      <c r="F205" s="517" t="s">
        <v>73</v>
      </c>
      <c r="G205" s="518">
        <v>1.3</v>
      </c>
      <c r="H205" s="518">
        <f t="shared" si="23"/>
        <v>118.69</v>
      </c>
      <c r="I205" s="558">
        <v>108.851985</v>
      </c>
      <c r="J205" s="558">
        <f t="shared" si="27"/>
        <v>9938.1862304999995</v>
      </c>
      <c r="K205" s="558"/>
      <c r="L205" s="558"/>
      <c r="M205" s="559">
        <f>J205+H205*Tabellen!$K$2+L205</f>
        <v>17296.966230499998</v>
      </c>
      <c r="N205" s="495"/>
      <c r="O205" s="660">
        <f t="shared" si="24"/>
        <v>20929.329138904999</v>
      </c>
      <c r="P205" s="668"/>
      <c r="Q205" s="665" t="s">
        <v>983</v>
      </c>
      <c r="R205" s="660">
        <f>H205*Tabellen!$K$2*Tabellen!$F$2</f>
        <v>8904.1237999999994</v>
      </c>
      <c r="S205" s="666" t="s">
        <v>1049</v>
      </c>
      <c r="T205" s="660">
        <f>J205*Tabellen!$F$2</f>
        <v>12025.205338905</v>
      </c>
      <c r="U205" s="660">
        <f>R205*Tabellen!$G$2</f>
        <v>801.37114199999996</v>
      </c>
      <c r="V205" s="660">
        <f>T205*Tabellen!$H$2</f>
        <v>2525.2931211700497</v>
      </c>
      <c r="W205" s="660">
        <f t="shared" si="25"/>
        <v>3326.6642631700497</v>
      </c>
      <c r="X205" s="660">
        <f t="shared" si="26"/>
        <v>24255.993402075048</v>
      </c>
      <c r="Y205" s="661"/>
      <c r="Z205" s="619"/>
      <c r="AA205" s="617"/>
      <c r="AB205" s="617"/>
      <c r="AC205" s="617"/>
      <c r="AD205" s="617"/>
      <c r="AE205" s="617"/>
      <c r="AF205" s="617"/>
      <c r="AG205" s="617"/>
      <c r="AH205" s="617"/>
      <c r="AI205" s="617"/>
      <c r="AJ205" s="617"/>
      <c r="AK205" s="617"/>
      <c r="AL205" s="617"/>
      <c r="AM205" s="617"/>
      <c r="AN205" s="617"/>
      <c r="AO205" s="617"/>
      <c r="AP205" s="617"/>
      <c r="AQ205" s="617"/>
      <c r="AR205" s="617"/>
      <c r="AS205" s="617"/>
      <c r="AT205" s="617"/>
      <c r="AU205" s="617"/>
      <c r="AV205" s="617"/>
      <c r="AW205" s="617"/>
      <c r="AX205" s="617"/>
      <c r="AY205" s="617"/>
      <c r="AZ205" s="617"/>
      <c r="BA205" s="617"/>
      <c r="BB205" s="617"/>
      <c r="BC205" s="617"/>
      <c r="BD205" s="617"/>
      <c r="BE205" s="617"/>
      <c r="BF205" s="617"/>
      <c r="BG205" s="617"/>
      <c r="BH205" s="617"/>
      <c r="BI205" s="617"/>
      <c r="BJ205" s="617"/>
      <c r="BK205" s="617"/>
      <c r="BL205" s="617"/>
      <c r="BM205" s="617"/>
      <c r="BN205" s="617"/>
      <c r="BO205" s="617"/>
      <c r="BP205" s="617"/>
      <c r="BQ205" s="617"/>
      <c r="BR205" s="617"/>
      <c r="BS205" s="617"/>
    </row>
    <row r="206" spans="1:71" s="401" customFormat="1" ht="15.65" customHeight="1" outlineLevel="2" x14ac:dyDescent="0.25">
      <c r="A206" s="591"/>
      <c r="B206" s="478"/>
      <c r="C206" s="490"/>
      <c r="D206" s="515" t="s">
        <v>1319</v>
      </c>
      <c r="E206" s="516">
        <v>91.3</v>
      </c>
      <c r="F206" s="519" t="s">
        <v>73</v>
      </c>
      <c r="G206" s="518"/>
      <c r="H206" s="518">
        <f t="shared" si="23"/>
        <v>0</v>
      </c>
      <c r="I206" s="558">
        <v>18.63</v>
      </c>
      <c r="J206" s="558">
        <f t="shared" si="27"/>
        <v>1700.9189999999999</v>
      </c>
      <c r="K206" s="558"/>
      <c r="L206" s="558"/>
      <c r="M206" s="559">
        <f>J206+H206*Tabellen!$K$2+L206</f>
        <v>1700.9189999999999</v>
      </c>
      <c r="N206" s="495"/>
      <c r="O206" s="660">
        <f t="shared" si="24"/>
        <v>2058.1119899999999</v>
      </c>
      <c r="P206" s="668"/>
      <c r="Q206" s="665" t="s">
        <v>983</v>
      </c>
      <c r="R206" s="660">
        <f>H206*Tabellen!$K$2*Tabellen!$F$2</f>
        <v>0</v>
      </c>
      <c r="S206" s="666" t="s">
        <v>1049</v>
      </c>
      <c r="T206" s="660">
        <f>J206*Tabellen!$F$2</f>
        <v>2058.1119899999999</v>
      </c>
      <c r="U206" s="660">
        <f>R206*Tabellen!$G$2</f>
        <v>0</v>
      </c>
      <c r="V206" s="660">
        <f>T206*Tabellen!$H$2</f>
        <v>432.20351789999995</v>
      </c>
      <c r="W206" s="660">
        <f t="shared" si="25"/>
        <v>432.20351789999995</v>
      </c>
      <c r="X206" s="660">
        <f t="shared" si="26"/>
        <v>2490.3155078999998</v>
      </c>
      <c r="Y206" s="661"/>
      <c r="Z206" s="619"/>
      <c r="AA206" s="617"/>
      <c r="AB206" s="617"/>
      <c r="AC206" s="617"/>
      <c r="AD206" s="617"/>
      <c r="AE206" s="617"/>
      <c r="AF206" s="617"/>
      <c r="AG206" s="617"/>
      <c r="AH206" s="617"/>
      <c r="AI206" s="617"/>
      <c r="AJ206" s="617"/>
      <c r="AK206" s="617"/>
      <c r="AL206" s="617"/>
      <c r="AM206" s="617"/>
      <c r="AN206" s="617"/>
      <c r="AO206" s="617"/>
      <c r="AP206" s="617"/>
      <c r="AQ206" s="617"/>
      <c r="AR206" s="617"/>
      <c r="AS206" s="617"/>
      <c r="AT206" s="617"/>
      <c r="AU206" s="617"/>
      <c r="AV206" s="617"/>
      <c r="AW206" s="617"/>
      <c r="AX206" s="617"/>
      <c r="AY206" s="617"/>
      <c r="AZ206" s="617"/>
      <c r="BA206" s="617"/>
      <c r="BB206" s="617"/>
      <c r="BC206" s="617"/>
      <c r="BD206" s="617"/>
      <c r="BE206" s="617"/>
      <c r="BF206" s="617"/>
      <c r="BG206" s="617"/>
      <c r="BH206" s="617"/>
      <c r="BI206" s="617"/>
      <c r="BJ206" s="617"/>
      <c r="BK206" s="617"/>
      <c r="BL206" s="617"/>
      <c r="BM206" s="617"/>
      <c r="BN206" s="617"/>
      <c r="BO206" s="617"/>
      <c r="BP206" s="617"/>
      <c r="BQ206" s="617"/>
      <c r="BR206" s="617"/>
      <c r="BS206" s="617"/>
    </row>
    <row r="207" spans="1:71" s="401" customFormat="1" ht="15.65" customHeight="1" outlineLevel="2" x14ac:dyDescent="0.25">
      <c r="A207" s="591"/>
      <c r="B207" s="478"/>
      <c r="C207" s="490"/>
      <c r="D207" s="483" t="s">
        <v>1318</v>
      </c>
      <c r="E207" s="423">
        <v>14.49</v>
      </c>
      <c r="F207" s="424" t="s">
        <v>70</v>
      </c>
      <c r="G207" s="425">
        <v>0.2</v>
      </c>
      <c r="H207" s="425">
        <f t="shared" si="23"/>
        <v>2.8980000000000001</v>
      </c>
      <c r="I207" s="555">
        <v>48.572549999999993</v>
      </c>
      <c r="J207" s="555">
        <f t="shared" si="27"/>
        <v>703.81624949999991</v>
      </c>
      <c r="K207" s="555"/>
      <c r="L207" s="555"/>
      <c r="M207" s="556">
        <f>J207+H207*Tabellen!$K$2+L207</f>
        <v>883.49224949999996</v>
      </c>
      <c r="N207" s="495"/>
      <c r="O207" s="660">
        <f t="shared" si="24"/>
        <v>1069.0256218949999</v>
      </c>
      <c r="P207" s="668"/>
      <c r="Q207" s="665" t="s">
        <v>983</v>
      </c>
      <c r="R207" s="660">
        <f>H207*Tabellen!$K$2*Tabellen!$F$2</f>
        <v>217.40796</v>
      </c>
      <c r="S207" s="666" t="s">
        <v>1049</v>
      </c>
      <c r="T207" s="660">
        <f>J207*Tabellen!$F$2</f>
        <v>851.61766189499986</v>
      </c>
      <c r="U207" s="660">
        <f>R207*Tabellen!$G$2</f>
        <v>19.566716400000001</v>
      </c>
      <c r="V207" s="660">
        <f>T207*Tabellen!$H$2</f>
        <v>178.83970899794997</v>
      </c>
      <c r="W207" s="660">
        <f t="shared" si="25"/>
        <v>198.40642539794996</v>
      </c>
      <c r="X207" s="660">
        <f t="shared" si="26"/>
        <v>1267.4320472929498</v>
      </c>
      <c r="Y207" s="661"/>
      <c r="Z207" s="619"/>
      <c r="AA207" s="617"/>
      <c r="AB207" s="617"/>
      <c r="AC207" s="617"/>
      <c r="AD207" s="617"/>
      <c r="AE207" s="617"/>
      <c r="AF207" s="617"/>
      <c r="AG207" s="617"/>
      <c r="AH207" s="617"/>
      <c r="AI207" s="617"/>
      <c r="AJ207" s="617"/>
      <c r="AK207" s="617"/>
      <c r="AL207" s="617"/>
      <c r="AM207" s="617"/>
      <c r="AN207" s="617"/>
      <c r="AO207" s="617"/>
      <c r="AP207" s="617"/>
      <c r="AQ207" s="617"/>
      <c r="AR207" s="617"/>
      <c r="AS207" s="617"/>
      <c r="AT207" s="617"/>
      <c r="AU207" s="617"/>
      <c r="AV207" s="617"/>
      <c r="AW207" s="617"/>
      <c r="AX207" s="617"/>
      <c r="AY207" s="617"/>
      <c r="AZ207" s="617"/>
      <c r="BA207" s="617"/>
      <c r="BB207" s="617"/>
      <c r="BC207" s="617"/>
      <c r="BD207" s="617"/>
      <c r="BE207" s="617"/>
      <c r="BF207" s="617"/>
      <c r="BG207" s="617"/>
      <c r="BH207" s="617"/>
      <c r="BI207" s="617"/>
      <c r="BJ207" s="617"/>
      <c r="BK207" s="617"/>
      <c r="BL207" s="617"/>
      <c r="BM207" s="617"/>
      <c r="BN207" s="617"/>
      <c r="BO207" s="617"/>
      <c r="BP207" s="617"/>
      <c r="BQ207" s="617"/>
      <c r="BR207" s="617"/>
      <c r="BS207" s="617"/>
    </row>
    <row r="208" spans="1:71" s="401" customFormat="1" ht="15.65" customHeight="1" outlineLevel="2" x14ac:dyDescent="0.25">
      <c r="A208" s="591"/>
      <c r="B208" s="478"/>
      <c r="C208" s="490"/>
      <c r="D208" s="483" t="s">
        <v>1320</v>
      </c>
      <c r="E208" s="423">
        <v>4.7</v>
      </c>
      <c r="F208" s="511" t="s">
        <v>73</v>
      </c>
      <c r="G208" s="425">
        <v>0.3</v>
      </c>
      <c r="H208" s="425">
        <f t="shared" si="23"/>
        <v>1.41</v>
      </c>
      <c r="I208" s="557">
        <v>101.41964999999999</v>
      </c>
      <c r="J208" s="555">
        <f t="shared" si="27"/>
        <v>476.67235499999998</v>
      </c>
      <c r="K208" s="555"/>
      <c r="L208" s="555"/>
      <c r="M208" s="556">
        <f>J208+H208*Tabellen!$K$2+L208</f>
        <v>564.092355</v>
      </c>
      <c r="N208" s="495"/>
      <c r="O208" s="660">
        <f t="shared" si="24"/>
        <v>682.55174954999995</v>
      </c>
      <c r="P208" s="669"/>
      <c r="Q208" s="665" t="s">
        <v>983</v>
      </c>
      <c r="R208" s="660">
        <f>H208*Tabellen!$K$2*Tabellen!$F$2</f>
        <v>105.7782</v>
      </c>
      <c r="S208" s="666" t="s">
        <v>1049</v>
      </c>
      <c r="T208" s="660">
        <f>J208*Tabellen!$F$2</f>
        <v>576.77354954999998</v>
      </c>
      <c r="U208" s="660">
        <f>R208*Tabellen!$G$2</f>
        <v>9.5200379999999996</v>
      </c>
      <c r="V208" s="660">
        <f>T208*Tabellen!$H$2</f>
        <v>121.12244540549999</v>
      </c>
      <c r="W208" s="660">
        <f t="shared" si="25"/>
        <v>130.6424834055</v>
      </c>
      <c r="X208" s="660">
        <f t="shared" si="26"/>
        <v>813.19423295549996</v>
      </c>
      <c r="Y208" s="661"/>
      <c r="Z208" s="619"/>
      <c r="AA208" s="617"/>
      <c r="AB208" s="617"/>
      <c r="AC208" s="617"/>
      <c r="AD208" s="617"/>
      <c r="AE208" s="617"/>
      <c r="AF208" s="617"/>
      <c r="AG208" s="617"/>
      <c r="AH208" s="617"/>
      <c r="AI208" s="617"/>
      <c r="AJ208" s="617"/>
      <c r="AK208" s="617"/>
      <c r="AL208" s="617"/>
      <c r="AM208" s="617"/>
      <c r="AN208" s="617"/>
      <c r="AO208" s="617"/>
      <c r="AP208" s="617"/>
      <c r="AQ208" s="617"/>
      <c r="AR208" s="617"/>
      <c r="AS208" s="617"/>
      <c r="AT208" s="617"/>
      <c r="AU208" s="617"/>
      <c r="AV208" s="617"/>
      <c r="AW208" s="617"/>
      <c r="AX208" s="617"/>
      <c r="AY208" s="617"/>
      <c r="AZ208" s="617"/>
      <c r="BA208" s="617"/>
      <c r="BB208" s="617"/>
      <c r="BC208" s="617"/>
      <c r="BD208" s="617"/>
      <c r="BE208" s="617"/>
      <c r="BF208" s="617"/>
      <c r="BG208" s="617"/>
      <c r="BH208" s="617"/>
      <c r="BI208" s="617"/>
      <c r="BJ208" s="617"/>
      <c r="BK208" s="617"/>
      <c r="BL208" s="617"/>
      <c r="BM208" s="617"/>
      <c r="BN208" s="617"/>
      <c r="BO208" s="617"/>
      <c r="BP208" s="617"/>
      <c r="BQ208" s="617"/>
      <c r="BR208" s="617"/>
      <c r="BS208" s="617"/>
    </row>
    <row r="209" spans="1:71" s="401" customFormat="1" ht="15.65" customHeight="1" outlineLevel="2" x14ac:dyDescent="0.25">
      <c r="A209" s="591"/>
      <c r="B209" s="478"/>
      <c r="C209" s="490"/>
      <c r="D209" s="483" t="s">
        <v>1301</v>
      </c>
      <c r="E209" s="423">
        <v>1</v>
      </c>
      <c r="F209" s="513" t="s">
        <v>830</v>
      </c>
      <c r="G209" s="425">
        <v>2</v>
      </c>
      <c r="H209" s="425">
        <f t="shared" si="23"/>
        <v>2</v>
      </c>
      <c r="I209" s="555">
        <v>0</v>
      </c>
      <c r="J209" s="555">
        <f t="shared" si="27"/>
        <v>0</v>
      </c>
      <c r="K209" s="555"/>
      <c r="L209" s="555"/>
      <c r="M209" s="556">
        <f>J209+H209*Tabellen!$K$2+L209</f>
        <v>124</v>
      </c>
      <c r="N209" s="495"/>
      <c r="O209" s="660">
        <f t="shared" si="24"/>
        <v>150.04</v>
      </c>
      <c r="P209" s="661"/>
      <c r="Q209" s="665" t="s">
        <v>983</v>
      </c>
      <c r="R209" s="660">
        <f>H209*Tabellen!$K$2*Tabellen!$F$2</f>
        <v>150.04</v>
      </c>
      <c r="S209" s="666" t="s">
        <v>1049</v>
      </c>
      <c r="T209" s="660">
        <f>J209*Tabellen!$F$2</f>
        <v>0</v>
      </c>
      <c r="U209" s="660">
        <f>R209*Tabellen!$G$2</f>
        <v>13.503599999999999</v>
      </c>
      <c r="V209" s="660">
        <f>T209*Tabellen!$H$2</f>
        <v>0</v>
      </c>
      <c r="W209" s="660">
        <f t="shared" si="25"/>
        <v>13.503599999999999</v>
      </c>
      <c r="X209" s="660">
        <f t="shared" si="26"/>
        <v>163.5436</v>
      </c>
      <c r="Y209" s="661"/>
      <c r="Z209" s="619"/>
      <c r="AA209" s="617"/>
      <c r="AB209" s="617"/>
      <c r="AC209" s="617"/>
      <c r="AD209" s="617"/>
      <c r="AE209" s="617"/>
      <c r="AF209" s="617"/>
      <c r="AG209" s="617"/>
      <c r="AH209" s="617"/>
      <c r="AI209" s="617"/>
      <c r="AJ209" s="617"/>
      <c r="AK209" s="617"/>
      <c r="AL209" s="617"/>
      <c r="AM209" s="617"/>
      <c r="AN209" s="617"/>
      <c r="AO209" s="617"/>
      <c r="AP209" s="617"/>
      <c r="AQ209" s="617"/>
      <c r="AR209" s="617"/>
      <c r="AS209" s="617"/>
      <c r="AT209" s="617"/>
      <c r="AU209" s="617"/>
      <c r="AV209" s="617"/>
      <c r="AW209" s="617"/>
      <c r="AX209" s="617"/>
      <c r="AY209" s="617"/>
      <c r="AZ209" s="617"/>
      <c r="BA209" s="617"/>
      <c r="BB209" s="617"/>
      <c r="BC209" s="617"/>
      <c r="BD209" s="617"/>
      <c r="BE209" s="617"/>
      <c r="BF209" s="617"/>
      <c r="BG209" s="617"/>
      <c r="BH209" s="617"/>
      <c r="BI209" s="617"/>
      <c r="BJ209" s="617"/>
      <c r="BK209" s="617"/>
      <c r="BL209" s="617"/>
      <c r="BM209" s="617"/>
      <c r="BN209" s="617"/>
      <c r="BO209" s="617"/>
      <c r="BP209" s="617"/>
      <c r="BQ209" s="617"/>
      <c r="BR209" s="617"/>
      <c r="BS209" s="617"/>
    </row>
    <row r="210" spans="1:71" s="401" customFormat="1" ht="15.65" customHeight="1" outlineLevel="2" x14ac:dyDescent="0.25">
      <c r="A210" s="590"/>
      <c r="B210" s="407"/>
      <c r="C210" s="490"/>
      <c r="E210" s="416"/>
      <c r="G210" s="399"/>
      <c r="H210" s="399"/>
      <c r="I210" s="549"/>
      <c r="J210" s="549"/>
      <c r="K210" s="549"/>
      <c r="L210" s="549"/>
      <c r="M210" s="549"/>
      <c r="N210" s="495"/>
      <c r="O210" s="660"/>
      <c r="P210" s="669"/>
      <c r="Q210" s="665"/>
      <c r="R210" s="660"/>
      <c r="S210" s="666"/>
      <c r="T210" s="660"/>
      <c r="U210" s="660"/>
      <c r="V210" s="660"/>
      <c r="W210" s="660"/>
      <c r="X210" s="660"/>
      <c r="Y210" s="659"/>
      <c r="Z210" s="618"/>
      <c r="AA210" s="617"/>
      <c r="AB210" s="617"/>
      <c r="AC210" s="617"/>
      <c r="AD210" s="617"/>
      <c r="AE210" s="617"/>
      <c r="AF210" s="617"/>
      <c r="AG210" s="617"/>
      <c r="AH210" s="617"/>
      <c r="AI210" s="617"/>
      <c r="AJ210" s="617"/>
      <c r="AK210" s="617"/>
      <c r="AL210" s="617"/>
      <c r="AM210" s="617"/>
      <c r="AN210" s="617"/>
      <c r="AO210" s="617"/>
      <c r="AP210" s="617"/>
      <c r="AQ210" s="617"/>
      <c r="AR210" s="617"/>
      <c r="AS210" s="617"/>
      <c r="AT210" s="617"/>
      <c r="AU210" s="617"/>
      <c r="AV210" s="617"/>
      <c r="AW210" s="617"/>
      <c r="AX210" s="617"/>
      <c r="AY210" s="617"/>
      <c r="AZ210" s="617"/>
      <c r="BA210" s="617"/>
      <c r="BB210" s="617"/>
      <c r="BC210" s="617"/>
      <c r="BD210" s="617"/>
      <c r="BE210" s="617"/>
      <c r="BF210" s="617"/>
      <c r="BG210" s="617"/>
      <c r="BH210" s="617"/>
      <c r="BI210" s="617"/>
      <c r="BJ210" s="617"/>
      <c r="BK210" s="617"/>
      <c r="BL210" s="617"/>
      <c r="BM210" s="617"/>
      <c r="BN210" s="617"/>
      <c r="BO210" s="617"/>
      <c r="BP210" s="617"/>
      <c r="BQ210" s="617"/>
      <c r="BR210" s="617"/>
      <c r="BS210" s="617"/>
    </row>
    <row r="211" spans="1:71" ht="9" customHeight="1" outlineLevel="1" x14ac:dyDescent="0.25">
      <c r="B211" s="408"/>
      <c r="D211" s="409"/>
      <c r="E211" s="411"/>
      <c r="F211" s="409"/>
      <c r="G211" s="410"/>
      <c r="H211" s="410"/>
      <c r="I211" s="548"/>
      <c r="J211" s="548"/>
      <c r="K211" s="548"/>
      <c r="L211" s="548"/>
      <c r="M211" s="548"/>
      <c r="N211" s="485"/>
      <c r="O211" s="663"/>
      <c r="P211" s="663"/>
      <c r="Q211" s="663"/>
      <c r="R211" s="664"/>
      <c r="S211" s="664"/>
      <c r="T211" s="664"/>
      <c r="U211" s="664"/>
      <c r="V211" s="664"/>
      <c r="W211" s="664"/>
      <c r="X211" s="664"/>
      <c r="Y211" s="663"/>
      <c r="Z211" s="615"/>
      <c r="AA211" s="616"/>
      <c r="AG211" s="613"/>
      <c r="AH211" s="613"/>
    </row>
    <row r="212" spans="1:71" s="568" customFormat="1" ht="15.65" customHeight="1" outlineLevel="1" x14ac:dyDescent="0.25">
      <c r="B212" s="395" t="s">
        <v>1098</v>
      </c>
      <c r="C212" s="593"/>
      <c r="D212" s="396" t="s">
        <v>1599</v>
      </c>
      <c r="E212" s="403">
        <v>1</v>
      </c>
      <c r="F212" s="396" t="s">
        <v>73</v>
      </c>
      <c r="G212" s="397"/>
      <c r="H212" s="397">
        <f>SUM(H213:H232)/E212</f>
        <v>2.9200000000000004</v>
      </c>
      <c r="I212" s="546"/>
      <c r="J212" s="546">
        <f>SUM(J213:J232)/E212</f>
        <v>181.66475250000002</v>
      </c>
      <c r="K212" s="546"/>
      <c r="L212" s="546"/>
      <c r="M212" s="546">
        <f>SUM(M213:M232)/E212</f>
        <v>362.70475249999998</v>
      </c>
      <c r="N212" s="593"/>
      <c r="O212" s="655">
        <f>SUM(O213:O231)/E212</f>
        <v>438.87275052500001</v>
      </c>
      <c r="P212" s="656" t="str">
        <f>B212</f>
        <v>V1-2-D1</v>
      </c>
      <c r="Q212" s="656"/>
      <c r="R212" s="657"/>
      <c r="S212" s="657"/>
      <c r="T212" s="657"/>
      <c r="U212" s="657"/>
      <c r="V212" s="657"/>
      <c r="W212" s="657"/>
      <c r="X212" s="657">
        <f>SUM(X213:X232)/E212</f>
        <v>495.83977013524998</v>
      </c>
      <c r="Y212" s="656"/>
      <c r="Z212" s="625"/>
      <c r="AA212" s="610"/>
      <c r="AB212" s="610"/>
      <c r="AC212" s="610"/>
      <c r="AD212" s="610"/>
      <c r="AE212" s="610"/>
      <c r="AF212" s="610"/>
      <c r="AG212" s="610"/>
      <c r="AH212" s="610"/>
      <c r="AI212" s="610"/>
      <c r="AJ212" s="610"/>
      <c r="AK212" s="610"/>
      <c r="AL212" s="610"/>
      <c r="AM212" s="610"/>
      <c r="AN212" s="610"/>
      <c r="AO212" s="610"/>
      <c r="AP212" s="610"/>
      <c r="AQ212" s="610"/>
      <c r="AR212" s="610"/>
      <c r="AS212" s="610"/>
      <c r="AT212" s="610"/>
      <c r="AU212" s="610"/>
      <c r="AV212" s="610"/>
      <c r="AW212" s="610"/>
      <c r="AX212" s="610"/>
      <c r="AY212" s="610"/>
      <c r="AZ212" s="610"/>
      <c r="BA212" s="610"/>
      <c r="BB212" s="610"/>
      <c r="BC212" s="610"/>
      <c r="BD212" s="610"/>
      <c r="BE212" s="610"/>
      <c r="BF212" s="610"/>
      <c r="BG212" s="610"/>
      <c r="BH212" s="610"/>
      <c r="BI212" s="610"/>
      <c r="BJ212" s="610"/>
      <c r="BK212" s="610"/>
      <c r="BL212" s="610"/>
      <c r="BM212" s="610"/>
      <c r="BN212" s="610"/>
      <c r="BO212" s="610"/>
      <c r="BP212" s="610"/>
      <c r="BQ212" s="610"/>
      <c r="BR212" s="610"/>
      <c r="BS212" s="610"/>
    </row>
    <row r="213" spans="1:71" ht="15.65" customHeight="1" outlineLevel="2" x14ac:dyDescent="0.25">
      <c r="B213" s="404"/>
      <c r="D213" s="413" t="s">
        <v>1182</v>
      </c>
      <c r="E213" s="428"/>
      <c r="F213" s="429" t="s">
        <v>1183</v>
      </c>
      <c r="G213" s="415"/>
      <c r="H213" s="415"/>
      <c r="I213" s="553"/>
      <c r="J213" s="553"/>
      <c r="K213" s="553"/>
      <c r="N213" s="494"/>
      <c r="O213" s="659" t="s">
        <v>153</v>
      </c>
      <c r="P213" s="659"/>
      <c r="Q213" s="665"/>
      <c r="S213" s="666"/>
      <c r="Y213" s="659"/>
      <c r="Z213" s="614"/>
    </row>
    <row r="214" spans="1:71" s="401" customFormat="1" ht="15.65" customHeight="1" outlineLevel="2" x14ac:dyDescent="0.25">
      <c r="A214" s="590"/>
      <c r="B214" s="407"/>
      <c r="C214" s="490"/>
      <c r="D214" s="429" t="s">
        <v>1184</v>
      </c>
      <c r="E214" s="428"/>
      <c r="F214" s="429" t="s">
        <v>1185</v>
      </c>
      <c r="G214" s="399"/>
      <c r="H214" s="399"/>
      <c r="I214" s="549"/>
      <c r="J214" s="549"/>
      <c r="K214" s="549"/>
      <c r="L214" s="550"/>
      <c r="M214" s="549"/>
      <c r="N214" s="495"/>
      <c r="O214" s="659" t="str">
        <f>R214</f>
        <v>incl. opslagen</v>
      </c>
      <c r="P214" s="659"/>
      <c r="Q214" s="665"/>
      <c r="R214" s="672" t="str">
        <f>Tabellen!$C$2</f>
        <v>incl. opslagen</v>
      </c>
      <c r="S214" s="666"/>
      <c r="T214" s="672" t="str">
        <f>Tabellen!$C$2</f>
        <v>incl. opslagen</v>
      </c>
      <c r="U214" s="660"/>
      <c r="V214" s="660"/>
      <c r="W214" s="660"/>
      <c r="X214" s="660"/>
      <c r="Y214" s="659"/>
      <c r="Z214" s="618"/>
      <c r="AA214" s="617"/>
      <c r="AB214" s="617"/>
      <c r="AC214" s="617"/>
      <c r="AD214" s="617"/>
      <c r="AE214" s="617"/>
      <c r="AF214" s="617"/>
      <c r="AG214" s="617"/>
      <c r="AH214" s="617"/>
      <c r="AI214" s="617"/>
      <c r="AJ214" s="617"/>
      <c r="AK214" s="617"/>
      <c r="AL214" s="617"/>
      <c r="AM214" s="617"/>
      <c r="AN214" s="617"/>
      <c r="AO214" s="617"/>
      <c r="AP214" s="617"/>
      <c r="AQ214" s="617"/>
      <c r="AR214" s="617"/>
      <c r="AS214" s="617"/>
      <c r="AT214" s="617"/>
      <c r="AU214" s="617"/>
      <c r="AV214" s="617"/>
      <c r="AW214" s="617"/>
      <c r="AX214" s="617"/>
      <c r="AY214" s="617"/>
      <c r="AZ214" s="617"/>
      <c r="BA214" s="617"/>
      <c r="BB214" s="617"/>
      <c r="BC214" s="617"/>
      <c r="BD214" s="617"/>
      <c r="BE214" s="617"/>
      <c r="BF214" s="617"/>
      <c r="BG214" s="617"/>
      <c r="BH214" s="617"/>
      <c r="BI214" s="617"/>
      <c r="BJ214" s="617"/>
      <c r="BK214" s="617"/>
      <c r="BL214" s="617"/>
      <c r="BM214" s="617"/>
      <c r="BN214" s="617"/>
      <c r="BO214" s="617"/>
      <c r="BP214" s="617"/>
      <c r="BQ214" s="617"/>
      <c r="BR214" s="617"/>
      <c r="BS214" s="617"/>
    </row>
    <row r="215" spans="1:71" s="401" customFormat="1" ht="15.65" customHeight="1" outlineLevel="2" x14ac:dyDescent="0.25">
      <c r="A215" s="590"/>
      <c r="B215" s="478"/>
      <c r="C215" s="490"/>
      <c r="D215" s="483" t="s">
        <v>137</v>
      </c>
      <c r="E215" s="423">
        <v>1.1000000000000001</v>
      </c>
      <c r="F215" s="424" t="s">
        <v>73</v>
      </c>
      <c r="G215" s="425"/>
      <c r="H215" s="425"/>
      <c r="I215" s="555">
        <v>1.8526499999999999</v>
      </c>
      <c r="J215" s="555">
        <f t="shared" ref="J215:J231" si="28">E215*I215</f>
        <v>2.0379149999999999</v>
      </c>
      <c r="K215" s="555"/>
      <c r="L215" s="555"/>
      <c r="M215" s="556">
        <f>J215+H215*Tabellen!$K$2+L215</f>
        <v>2.0379149999999999</v>
      </c>
      <c r="N215" s="495"/>
      <c r="O215" s="660">
        <f t="shared" ref="O215:O231" si="29">R215+T215</f>
        <v>2.4658771499999999</v>
      </c>
      <c r="P215" s="661"/>
      <c r="Q215" s="665" t="s">
        <v>983</v>
      </c>
      <c r="R215" s="660">
        <f>H215*Tabellen!$K$2*Tabellen!$F$2</f>
        <v>0</v>
      </c>
      <c r="S215" s="666" t="s">
        <v>1049</v>
      </c>
      <c r="T215" s="660">
        <f>J215*Tabellen!$F$2</f>
        <v>2.4658771499999999</v>
      </c>
      <c r="U215" s="660">
        <f>R215*Tabellen!$G$2</f>
        <v>0</v>
      </c>
      <c r="V215" s="660">
        <f>T215*Tabellen!$H$2</f>
        <v>0.51783420149999992</v>
      </c>
      <c r="W215" s="660">
        <f t="shared" ref="W215:W231" si="30">U215+V215</f>
        <v>0.51783420149999992</v>
      </c>
      <c r="X215" s="660">
        <f t="shared" ref="X215:X229" si="31">O215+W215</f>
        <v>2.9837113514999998</v>
      </c>
      <c r="Y215" s="661"/>
      <c r="Z215" s="619"/>
      <c r="AA215" s="617"/>
      <c r="AB215" s="617"/>
      <c r="AC215" s="617"/>
      <c r="AD215" s="617"/>
      <c r="AE215" s="617"/>
      <c r="AF215" s="617"/>
      <c r="AG215" s="617"/>
      <c r="AH215" s="617"/>
      <c r="AI215" s="617"/>
      <c r="AJ215" s="617"/>
      <c r="AK215" s="617"/>
      <c r="AL215" s="617"/>
      <c r="AM215" s="617"/>
      <c r="AN215" s="617"/>
      <c r="AO215" s="617"/>
      <c r="AP215" s="617"/>
      <c r="AQ215" s="617"/>
      <c r="AR215" s="617"/>
      <c r="AS215" s="617"/>
      <c r="AT215" s="617"/>
      <c r="AU215" s="617"/>
      <c r="AV215" s="617"/>
      <c r="AW215" s="617"/>
      <c r="AX215" s="617"/>
      <c r="AY215" s="617"/>
      <c r="AZ215" s="617"/>
      <c r="BA215" s="617"/>
      <c r="BB215" s="617"/>
      <c r="BC215" s="617"/>
      <c r="BD215" s="617"/>
      <c r="BE215" s="617"/>
      <c r="BF215" s="617"/>
      <c r="BG215" s="617"/>
      <c r="BH215" s="617"/>
      <c r="BI215" s="617"/>
      <c r="BJ215" s="617"/>
      <c r="BK215" s="617"/>
      <c r="BL215" s="617"/>
      <c r="BM215" s="617"/>
      <c r="BN215" s="617"/>
      <c r="BO215" s="617"/>
      <c r="BP215" s="617"/>
      <c r="BQ215" s="617"/>
      <c r="BR215" s="617"/>
      <c r="BS215" s="617"/>
    </row>
    <row r="216" spans="1:71" s="401" customFormat="1" ht="15.65" customHeight="1" outlineLevel="2" x14ac:dyDescent="0.25">
      <c r="A216" s="590"/>
      <c r="B216" s="478"/>
      <c r="C216" s="490"/>
      <c r="D216" s="483" t="s">
        <v>138</v>
      </c>
      <c r="E216" s="423">
        <v>1</v>
      </c>
      <c r="F216" s="424" t="s">
        <v>73</v>
      </c>
      <c r="G216" s="425">
        <v>0.04</v>
      </c>
      <c r="H216" s="425">
        <f t="shared" ref="H216:H231" si="32">E216*G216</f>
        <v>0.04</v>
      </c>
      <c r="I216" s="555"/>
      <c r="J216" s="555"/>
      <c r="K216" s="555"/>
      <c r="L216" s="555"/>
      <c r="M216" s="556">
        <f>J216+H216*Tabellen!$K$2+L216</f>
        <v>2.48</v>
      </c>
      <c r="N216" s="495"/>
      <c r="O216" s="660">
        <f t="shared" si="29"/>
        <v>3.0007999999999999</v>
      </c>
      <c r="P216" s="661"/>
      <c r="Q216" s="665" t="s">
        <v>983</v>
      </c>
      <c r="R216" s="660">
        <f>H216*Tabellen!$K$2*Tabellen!$F$2</f>
        <v>3.0007999999999999</v>
      </c>
      <c r="S216" s="666" t="s">
        <v>1049</v>
      </c>
      <c r="T216" s="660">
        <f>J216*Tabellen!$F$2</f>
        <v>0</v>
      </c>
      <c r="U216" s="660">
        <f>R216*Tabellen!$G$2</f>
        <v>0.27007199999999998</v>
      </c>
      <c r="V216" s="660">
        <f>T216*Tabellen!$H$2</f>
        <v>0</v>
      </c>
      <c r="W216" s="660">
        <f t="shared" si="30"/>
        <v>0.27007199999999998</v>
      </c>
      <c r="X216" s="660">
        <f t="shared" si="31"/>
        <v>3.2708719999999998</v>
      </c>
      <c r="Y216" s="661"/>
      <c r="Z216" s="619"/>
      <c r="AA216" s="617"/>
      <c r="AB216" s="617"/>
      <c r="AC216" s="617"/>
      <c r="AD216" s="617"/>
      <c r="AE216" s="617"/>
      <c r="AF216" s="617"/>
      <c r="AG216" s="617"/>
      <c r="AH216" s="617"/>
      <c r="AI216" s="617"/>
      <c r="AJ216" s="617"/>
      <c r="AK216" s="617"/>
      <c r="AL216" s="617"/>
      <c r="AM216" s="617"/>
      <c r="AN216" s="617"/>
      <c r="AO216" s="617"/>
      <c r="AP216" s="617"/>
      <c r="AQ216" s="617"/>
      <c r="AR216" s="617"/>
      <c r="AS216" s="617"/>
      <c r="AT216" s="617"/>
      <c r="AU216" s="617"/>
      <c r="AV216" s="617"/>
      <c r="AW216" s="617"/>
      <c r="AX216" s="617"/>
      <c r="AY216" s="617"/>
      <c r="AZ216" s="617"/>
      <c r="BA216" s="617"/>
      <c r="BB216" s="617"/>
      <c r="BC216" s="617"/>
      <c r="BD216" s="617"/>
      <c r="BE216" s="617"/>
      <c r="BF216" s="617"/>
      <c r="BG216" s="617"/>
      <c r="BH216" s="617"/>
      <c r="BI216" s="617"/>
      <c r="BJ216" s="617"/>
      <c r="BK216" s="617"/>
      <c r="BL216" s="617"/>
      <c r="BM216" s="617"/>
      <c r="BN216" s="617"/>
      <c r="BO216" s="617"/>
      <c r="BP216" s="617"/>
      <c r="BQ216" s="617"/>
      <c r="BR216" s="617"/>
      <c r="BS216" s="617"/>
    </row>
    <row r="217" spans="1:71" s="401" customFormat="1" ht="15.65" customHeight="1" outlineLevel="2" x14ac:dyDescent="0.25">
      <c r="A217" s="590"/>
      <c r="B217" s="478"/>
      <c r="C217" s="490"/>
      <c r="D217" s="483" t="s">
        <v>1278</v>
      </c>
      <c r="E217" s="423">
        <v>2.85</v>
      </c>
      <c r="F217" s="511" t="s">
        <v>70</v>
      </c>
      <c r="G217" s="425">
        <v>0.2</v>
      </c>
      <c r="H217" s="425">
        <f t="shared" si="32"/>
        <v>0.57000000000000006</v>
      </c>
      <c r="I217" s="555">
        <v>2.6599499999999998</v>
      </c>
      <c r="J217" s="555">
        <f t="shared" si="28"/>
        <v>7.5808574999999996</v>
      </c>
      <c r="K217" s="555"/>
      <c r="L217" s="555"/>
      <c r="M217" s="556">
        <f>J217+H217*Tabellen!$K$2+L217</f>
        <v>42.920857500000004</v>
      </c>
      <c r="N217" s="495"/>
      <c r="O217" s="660">
        <f t="shared" si="29"/>
        <v>51.934237574999997</v>
      </c>
      <c r="P217" s="668"/>
      <c r="Q217" s="665" t="s">
        <v>983</v>
      </c>
      <c r="R217" s="660">
        <f>H217*Tabellen!$K$2*Tabellen!$F$2</f>
        <v>42.761400000000002</v>
      </c>
      <c r="S217" s="666" t="s">
        <v>1049</v>
      </c>
      <c r="T217" s="660">
        <f>J217*Tabellen!$F$2</f>
        <v>9.1728375749999991</v>
      </c>
      <c r="U217" s="660">
        <f>R217*Tabellen!$G$2</f>
        <v>3.8485260000000001</v>
      </c>
      <c r="V217" s="660">
        <f>T217*Tabellen!$H$2</f>
        <v>1.9262958907499996</v>
      </c>
      <c r="W217" s="660">
        <f t="shared" si="30"/>
        <v>5.7748218907499993</v>
      </c>
      <c r="X217" s="660">
        <f t="shared" si="31"/>
        <v>57.709059465749995</v>
      </c>
      <c r="Y217" s="661"/>
      <c r="Z217" s="619"/>
      <c r="AA217" s="617"/>
      <c r="AB217" s="617"/>
      <c r="AC217" s="617"/>
      <c r="AD217" s="617"/>
      <c r="AE217" s="617"/>
      <c r="AF217" s="617"/>
      <c r="AG217" s="617"/>
      <c r="AH217" s="617"/>
      <c r="AI217" s="617"/>
      <c r="AJ217" s="617"/>
      <c r="AK217" s="617"/>
      <c r="AL217" s="617"/>
      <c r="AM217" s="617"/>
      <c r="AN217" s="617"/>
      <c r="AO217" s="617"/>
      <c r="AP217" s="617"/>
      <c r="AQ217" s="617"/>
      <c r="AR217" s="617"/>
      <c r="AS217" s="617"/>
      <c r="AT217" s="617"/>
      <c r="AU217" s="617"/>
      <c r="AV217" s="617"/>
      <c r="AW217" s="617"/>
      <c r="AX217" s="617"/>
      <c r="AY217" s="617"/>
      <c r="AZ217" s="617"/>
      <c r="BA217" s="617"/>
      <c r="BB217" s="617"/>
      <c r="BC217" s="617"/>
      <c r="BD217" s="617"/>
      <c r="BE217" s="617"/>
      <c r="BF217" s="617"/>
      <c r="BG217" s="617"/>
      <c r="BH217" s="617"/>
      <c r="BI217" s="617"/>
      <c r="BJ217" s="617"/>
      <c r="BK217" s="617"/>
      <c r="BL217" s="617"/>
      <c r="BM217" s="617"/>
      <c r="BN217" s="617"/>
      <c r="BO217" s="617"/>
      <c r="BP217" s="617"/>
      <c r="BQ217" s="617"/>
      <c r="BR217" s="617"/>
      <c r="BS217" s="617"/>
    </row>
    <row r="218" spans="1:71" s="401" customFormat="1" ht="15.65" customHeight="1" outlineLevel="2" x14ac:dyDescent="0.25">
      <c r="A218" s="590"/>
      <c r="B218" s="478"/>
      <c r="C218" s="490"/>
      <c r="D218" s="483" t="s">
        <v>1419</v>
      </c>
      <c r="E218" s="423">
        <v>1.05</v>
      </c>
      <c r="F218" s="511" t="s">
        <v>73</v>
      </c>
      <c r="G218" s="425"/>
      <c r="H218" s="425"/>
      <c r="I218" s="555">
        <v>22.355999999999998</v>
      </c>
      <c r="J218" s="555">
        <f t="shared" si="28"/>
        <v>23.473800000000001</v>
      </c>
      <c r="K218" s="555"/>
      <c r="L218" s="555"/>
      <c r="M218" s="556">
        <f>J218+H218*Tabellen!$K$2+L218</f>
        <v>23.473800000000001</v>
      </c>
      <c r="N218" s="495"/>
      <c r="O218" s="660">
        <f t="shared" si="29"/>
        <v>28.403297999999999</v>
      </c>
      <c r="P218" s="668"/>
      <c r="Q218" s="665" t="s">
        <v>983</v>
      </c>
      <c r="R218" s="660">
        <f>H218*Tabellen!$K$2*Tabellen!$F$2</f>
        <v>0</v>
      </c>
      <c r="S218" s="666" t="s">
        <v>1049</v>
      </c>
      <c r="T218" s="660">
        <f>J218*Tabellen!$F$2</f>
        <v>28.403297999999999</v>
      </c>
      <c r="U218" s="660">
        <f>R218*Tabellen!$G$2</f>
        <v>0</v>
      </c>
      <c r="V218" s="660">
        <f>T218*Tabellen!$H$2</f>
        <v>5.9646925799999995</v>
      </c>
      <c r="W218" s="660">
        <f t="shared" si="30"/>
        <v>5.9646925799999995</v>
      </c>
      <c r="X218" s="660">
        <f t="shared" si="31"/>
        <v>34.367990579999997</v>
      </c>
      <c r="Y218" s="661"/>
      <c r="Z218" s="619"/>
      <c r="AA218" s="617"/>
      <c r="AB218" s="617"/>
      <c r="AC218" s="617"/>
      <c r="AD218" s="617"/>
      <c r="AE218" s="617"/>
      <c r="AF218" s="617"/>
      <c r="AG218" s="617"/>
      <c r="AH218" s="617"/>
      <c r="AI218" s="617"/>
      <c r="AJ218" s="617"/>
      <c r="AK218" s="617"/>
      <c r="AL218" s="617"/>
      <c r="AM218" s="617"/>
      <c r="AN218" s="617"/>
      <c r="AO218" s="617"/>
      <c r="AP218" s="617"/>
      <c r="AQ218" s="617"/>
      <c r="AR218" s="617"/>
      <c r="AS218" s="617"/>
      <c r="AT218" s="617"/>
      <c r="AU218" s="617"/>
      <c r="AV218" s="617"/>
      <c r="AW218" s="617"/>
      <c r="AX218" s="617"/>
      <c r="AY218" s="617"/>
      <c r="AZ218" s="617"/>
      <c r="BA218" s="617"/>
      <c r="BB218" s="617"/>
      <c r="BC218" s="617"/>
      <c r="BD218" s="617"/>
      <c r="BE218" s="617"/>
      <c r="BF218" s="617"/>
      <c r="BG218" s="617"/>
      <c r="BH218" s="617"/>
      <c r="BI218" s="617"/>
      <c r="BJ218" s="617"/>
      <c r="BK218" s="617"/>
      <c r="BL218" s="617"/>
      <c r="BM218" s="617"/>
      <c r="BN218" s="617"/>
      <c r="BO218" s="617"/>
      <c r="BP218" s="617"/>
      <c r="BQ218" s="617"/>
      <c r="BR218" s="617"/>
      <c r="BS218" s="617"/>
    </row>
    <row r="219" spans="1:71" s="401" customFormat="1" ht="15.65" customHeight="1" outlineLevel="2" x14ac:dyDescent="0.25">
      <c r="A219" s="590"/>
      <c r="B219" s="478"/>
      <c r="C219" s="490"/>
      <c r="D219" s="483" t="s">
        <v>1419</v>
      </c>
      <c r="E219" s="423">
        <v>1</v>
      </c>
      <c r="F219" s="511" t="s">
        <v>73</v>
      </c>
      <c r="G219" s="425">
        <v>0.15</v>
      </c>
      <c r="H219" s="425">
        <f t="shared" si="32"/>
        <v>0.15</v>
      </c>
      <c r="I219" s="555"/>
      <c r="J219" s="555"/>
      <c r="K219" s="555"/>
      <c r="L219" s="555"/>
      <c r="M219" s="556">
        <f>J219+H219*Tabellen!$K$2+L219</f>
        <v>9.2999999999999989</v>
      </c>
      <c r="N219" s="495"/>
      <c r="O219" s="660">
        <f t="shared" si="29"/>
        <v>11.252999999999998</v>
      </c>
      <c r="P219" s="668"/>
      <c r="Q219" s="665" t="s">
        <v>983</v>
      </c>
      <c r="R219" s="660">
        <f>H219*Tabellen!$K$2*Tabellen!$F$2</f>
        <v>11.252999999999998</v>
      </c>
      <c r="S219" s="666" t="s">
        <v>1049</v>
      </c>
      <c r="T219" s="660">
        <f>J219*Tabellen!$F$2</f>
        <v>0</v>
      </c>
      <c r="U219" s="660">
        <f>R219*Tabellen!$G$2</f>
        <v>1.0127699999999997</v>
      </c>
      <c r="V219" s="660">
        <f>T219*Tabellen!$H$2</f>
        <v>0</v>
      </c>
      <c r="W219" s="660">
        <f t="shared" si="30"/>
        <v>1.0127699999999997</v>
      </c>
      <c r="X219" s="660">
        <f t="shared" si="31"/>
        <v>12.265769999999998</v>
      </c>
      <c r="Y219" s="661"/>
      <c r="Z219" s="619"/>
      <c r="AA219" s="617"/>
      <c r="AB219" s="617"/>
      <c r="AC219" s="617"/>
      <c r="AD219" s="617"/>
      <c r="AE219" s="617"/>
      <c r="AF219" s="617"/>
      <c r="AG219" s="617"/>
      <c r="AH219" s="617"/>
      <c r="AI219" s="617"/>
      <c r="AJ219" s="617"/>
      <c r="AK219" s="617"/>
      <c r="AL219" s="617"/>
      <c r="AM219" s="617"/>
      <c r="AN219" s="617"/>
      <c r="AO219" s="617"/>
      <c r="AP219" s="617"/>
      <c r="AQ219" s="617"/>
      <c r="AR219" s="617"/>
      <c r="AS219" s="617"/>
      <c r="AT219" s="617"/>
      <c r="AU219" s="617"/>
      <c r="AV219" s="617"/>
      <c r="AW219" s="617"/>
      <c r="AX219" s="617"/>
      <c r="AY219" s="617"/>
      <c r="AZ219" s="617"/>
      <c r="BA219" s="617"/>
      <c r="BB219" s="617"/>
      <c r="BC219" s="617"/>
      <c r="BD219" s="617"/>
      <c r="BE219" s="617"/>
      <c r="BF219" s="617"/>
      <c r="BG219" s="617"/>
      <c r="BH219" s="617"/>
      <c r="BI219" s="617"/>
      <c r="BJ219" s="617"/>
      <c r="BK219" s="617"/>
      <c r="BL219" s="617"/>
      <c r="BM219" s="617"/>
      <c r="BN219" s="617"/>
      <c r="BO219" s="617"/>
      <c r="BP219" s="617"/>
      <c r="BQ219" s="617"/>
      <c r="BR219" s="617"/>
      <c r="BS219" s="617"/>
    </row>
    <row r="220" spans="1:71" s="401" customFormat="1" ht="15.65" customHeight="1" outlineLevel="2" x14ac:dyDescent="0.25">
      <c r="A220" s="590"/>
      <c r="B220" s="478"/>
      <c r="C220" s="490"/>
      <c r="D220" s="483" t="s">
        <v>142</v>
      </c>
      <c r="E220" s="423">
        <v>1.1000000000000001</v>
      </c>
      <c r="F220" s="424" t="s">
        <v>73</v>
      </c>
      <c r="G220" s="425"/>
      <c r="H220" s="425"/>
      <c r="I220" s="555">
        <v>2.2563</v>
      </c>
      <c r="J220" s="555">
        <f t="shared" si="28"/>
        <v>2.4819300000000002</v>
      </c>
      <c r="K220" s="555"/>
      <c r="L220" s="555"/>
      <c r="M220" s="556">
        <f>J220+H220*Tabellen!$K$2+L220</f>
        <v>2.4819300000000002</v>
      </c>
      <c r="N220" s="495"/>
      <c r="O220" s="660">
        <f t="shared" si="29"/>
        <v>3.0031353000000003</v>
      </c>
      <c r="P220" s="669"/>
      <c r="Q220" s="665" t="s">
        <v>983</v>
      </c>
      <c r="R220" s="660">
        <f>H220*Tabellen!$K$2*Tabellen!$F$2</f>
        <v>0</v>
      </c>
      <c r="S220" s="666" t="s">
        <v>1049</v>
      </c>
      <c r="T220" s="660">
        <f>J220*Tabellen!$F$2</f>
        <v>3.0031353000000003</v>
      </c>
      <c r="U220" s="660">
        <f>R220*Tabellen!$G$2</f>
        <v>0</v>
      </c>
      <c r="V220" s="660">
        <f>T220*Tabellen!$H$2</f>
        <v>0.63065841300000003</v>
      </c>
      <c r="W220" s="660">
        <f t="shared" si="30"/>
        <v>0.63065841300000003</v>
      </c>
      <c r="X220" s="660">
        <f t="shared" si="31"/>
        <v>3.6337937130000002</v>
      </c>
      <c r="Y220" s="661"/>
      <c r="Z220" s="619"/>
      <c r="AA220" s="617"/>
      <c r="AB220" s="617"/>
      <c r="AC220" s="617"/>
      <c r="AD220" s="617"/>
      <c r="AE220" s="617"/>
      <c r="AF220" s="617"/>
      <c r="AG220" s="617"/>
      <c r="AH220" s="617"/>
      <c r="AI220" s="617"/>
      <c r="AJ220" s="617"/>
      <c r="AK220" s="617"/>
      <c r="AL220" s="617"/>
      <c r="AM220" s="617"/>
      <c r="AN220" s="617"/>
      <c r="AO220" s="617"/>
      <c r="AP220" s="617"/>
      <c r="AQ220" s="617"/>
      <c r="AR220" s="617"/>
      <c r="AS220" s="617"/>
      <c r="AT220" s="617"/>
      <c r="AU220" s="617"/>
      <c r="AV220" s="617"/>
      <c r="AW220" s="617"/>
      <c r="AX220" s="617"/>
      <c r="AY220" s="617"/>
      <c r="AZ220" s="617"/>
      <c r="BA220" s="617"/>
      <c r="BB220" s="617"/>
      <c r="BC220" s="617"/>
      <c r="BD220" s="617"/>
      <c r="BE220" s="617"/>
      <c r="BF220" s="617"/>
      <c r="BG220" s="617"/>
      <c r="BH220" s="617"/>
      <c r="BI220" s="617"/>
      <c r="BJ220" s="617"/>
      <c r="BK220" s="617"/>
      <c r="BL220" s="617"/>
      <c r="BM220" s="617"/>
      <c r="BN220" s="617"/>
      <c r="BO220" s="617"/>
      <c r="BP220" s="617"/>
      <c r="BQ220" s="617"/>
      <c r="BR220" s="617"/>
      <c r="BS220" s="617"/>
    </row>
    <row r="221" spans="1:71" s="401" customFormat="1" ht="15.65" customHeight="1" outlineLevel="2" x14ac:dyDescent="0.25">
      <c r="A221" s="590"/>
      <c r="B221" s="478"/>
      <c r="C221" s="490"/>
      <c r="D221" s="483" t="s">
        <v>139</v>
      </c>
      <c r="E221" s="423">
        <v>1</v>
      </c>
      <c r="F221" s="424" t="s">
        <v>73</v>
      </c>
      <c r="G221" s="425">
        <v>0.04</v>
      </c>
      <c r="H221" s="425">
        <f t="shared" si="32"/>
        <v>0.04</v>
      </c>
      <c r="I221" s="555"/>
      <c r="J221" s="555"/>
      <c r="K221" s="555"/>
      <c r="L221" s="555"/>
      <c r="M221" s="556">
        <f>J221+H221*Tabellen!$K$2+L221</f>
        <v>2.48</v>
      </c>
      <c r="N221" s="495"/>
      <c r="O221" s="660">
        <f t="shared" si="29"/>
        <v>3.0007999999999999</v>
      </c>
      <c r="P221" s="661"/>
      <c r="Q221" s="665" t="s">
        <v>983</v>
      </c>
      <c r="R221" s="660">
        <f>H221*Tabellen!$K$2*Tabellen!$F$2</f>
        <v>3.0007999999999999</v>
      </c>
      <c r="S221" s="666" t="s">
        <v>1049</v>
      </c>
      <c r="T221" s="660">
        <f>J221*Tabellen!$F$2</f>
        <v>0</v>
      </c>
      <c r="U221" s="660">
        <f>R221*Tabellen!$G$2</f>
        <v>0.27007199999999998</v>
      </c>
      <c r="V221" s="660">
        <f>T221*Tabellen!$H$2</f>
        <v>0</v>
      </c>
      <c r="W221" s="660">
        <f t="shared" si="30"/>
        <v>0.27007199999999998</v>
      </c>
      <c r="X221" s="660">
        <f t="shared" si="31"/>
        <v>3.2708719999999998</v>
      </c>
      <c r="Y221" s="661"/>
      <c r="Z221" s="619"/>
      <c r="AA221" s="617"/>
      <c r="AB221" s="617"/>
      <c r="AC221" s="617"/>
      <c r="AD221" s="617"/>
      <c r="AE221" s="617"/>
      <c r="AF221" s="617"/>
      <c r="AG221" s="617"/>
      <c r="AH221" s="617"/>
      <c r="AI221" s="617"/>
      <c r="AJ221" s="617"/>
      <c r="AK221" s="617"/>
      <c r="AL221" s="617"/>
      <c r="AM221" s="617"/>
      <c r="AN221" s="617"/>
      <c r="AO221" s="617"/>
      <c r="AP221" s="617"/>
      <c r="AQ221" s="617"/>
      <c r="AR221" s="617"/>
      <c r="AS221" s="617"/>
      <c r="AT221" s="617"/>
      <c r="AU221" s="617"/>
      <c r="AV221" s="617"/>
      <c r="AW221" s="617"/>
      <c r="AX221" s="617"/>
      <c r="AY221" s="617"/>
      <c r="AZ221" s="617"/>
      <c r="BA221" s="617"/>
      <c r="BB221" s="617"/>
      <c r="BC221" s="617"/>
      <c r="BD221" s="617"/>
      <c r="BE221" s="617"/>
      <c r="BF221" s="617"/>
      <c r="BG221" s="617"/>
      <c r="BH221" s="617"/>
      <c r="BI221" s="617"/>
      <c r="BJ221" s="617"/>
      <c r="BK221" s="617"/>
      <c r="BL221" s="617"/>
      <c r="BM221" s="617"/>
      <c r="BN221" s="617"/>
      <c r="BO221" s="617"/>
      <c r="BP221" s="617"/>
      <c r="BQ221" s="617"/>
      <c r="BR221" s="617"/>
      <c r="BS221" s="617"/>
    </row>
    <row r="222" spans="1:71" s="401" customFormat="1" ht="15.65" customHeight="1" outlineLevel="2" x14ac:dyDescent="0.25">
      <c r="A222" s="590"/>
      <c r="B222" s="478"/>
      <c r="C222" s="490"/>
      <c r="D222" s="483" t="s">
        <v>140</v>
      </c>
      <c r="E222" s="423">
        <v>2.2000000000000002</v>
      </c>
      <c r="F222" s="511" t="s">
        <v>70</v>
      </c>
      <c r="G222" s="425">
        <v>0.1</v>
      </c>
      <c r="H222" s="425">
        <f t="shared" si="32"/>
        <v>0.22000000000000003</v>
      </c>
      <c r="I222" s="557">
        <v>0.50714999999999999</v>
      </c>
      <c r="J222" s="555">
        <f t="shared" si="28"/>
        <v>1.1157300000000001</v>
      </c>
      <c r="K222" s="555"/>
      <c r="L222" s="555"/>
      <c r="M222" s="556">
        <f>J222+H222*Tabellen!$K$2+L222</f>
        <v>14.755730000000003</v>
      </c>
      <c r="N222" s="495"/>
      <c r="O222" s="660">
        <f t="shared" si="29"/>
        <v>17.854433300000004</v>
      </c>
      <c r="P222" s="669"/>
      <c r="Q222" s="665" t="s">
        <v>983</v>
      </c>
      <c r="R222" s="660">
        <f>H222*Tabellen!$K$2*Tabellen!$F$2</f>
        <v>16.504400000000004</v>
      </c>
      <c r="S222" s="666" t="s">
        <v>1049</v>
      </c>
      <c r="T222" s="660">
        <f>J222*Tabellen!$F$2</f>
        <v>1.3500333</v>
      </c>
      <c r="U222" s="660">
        <f>R222*Tabellen!$G$2</f>
        <v>1.4853960000000004</v>
      </c>
      <c r="V222" s="660">
        <f>T222*Tabellen!$H$2</f>
        <v>0.28350699299999998</v>
      </c>
      <c r="W222" s="660">
        <f t="shared" si="30"/>
        <v>1.7689029930000004</v>
      </c>
      <c r="X222" s="660">
        <f t="shared" si="31"/>
        <v>19.623336293000005</v>
      </c>
      <c r="Y222" s="661"/>
      <c r="Z222" s="619"/>
      <c r="AA222" s="617"/>
      <c r="AB222" s="617"/>
      <c r="AC222" s="617"/>
      <c r="AD222" s="617"/>
      <c r="AE222" s="617"/>
      <c r="AF222" s="617"/>
      <c r="AG222" s="617"/>
      <c r="AH222" s="617"/>
      <c r="AI222" s="617"/>
      <c r="AJ222" s="617"/>
      <c r="AK222" s="617"/>
      <c r="AL222" s="617"/>
      <c r="AM222" s="617"/>
      <c r="AN222" s="617"/>
      <c r="AO222" s="617"/>
      <c r="AP222" s="617"/>
      <c r="AQ222" s="617"/>
      <c r="AR222" s="617"/>
      <c r="AS222" s="617"/>
      <c r="AT222" s="617"/>
      <c r="AU222" s="617"/>
      <c r="AV222" s="617"/>
      <c r="AW222" s="617"/>
      <c r="AX222" s="617"/>
      <c r="AY222" s="617"/>
      <c r="AZ222" s="617"/>
      <c r="BA222" s="617"/>
      <c r="BB222" s="617"/>
      <c r="BC222" s="617"/>
      <c r="BD222" s="617"/>
      <c r="BE222" s="617"/>
      <c r="BF222" s="617"/>
      <c r="BG222" s="617"/>
      <c r="BH222" s="617"/>
      <c r="BI222" s="617"/>
      <c r="BJ222" s="617"/>
      <c r="BK222" s="617"/>
      <c r="BL222" s="617"/>
      <c r="BM222" s="617"/>
      <c r="BN222" s="617"/>
      <c r="BO222" s="617"/>
      <c r="BP222" s="617"/>
      <c r="BQ222" s="617"/>
      <c r="BR222" s="617"/>
      <c r="BS222" s="617"/>
    </row>
    <row r="223" spans="1:71" s="401" customFormat="1" ht="15.65" customHeight="1" outlineLevel="2" x14ac:dyDescent="0.25">
      <c r="A223" s="590"/>
      <c r="B223" s="478"/>
      <c r="C223" s="490"/>
      <c r="D223" s="483" t="s">
        <v>141</v>
      </c>
      <c r="E223" s="423">
        <v>2.2000000000000002</v>
      </c>
      <c r="F223" s="513" t="s">
        <v>70</v>
      </c>
      <c r="G223" s="425"/>
      <c r="H223" s="425"/>
      <c r="I223" s="555">
        <v>0.12419999999999999</v>
      </c>
      <c r="J223" s="555">
        <f t="shared" si="28"/>
        <v>0.27323999999999998</v>
      </c>
      <c r="K223" s="555"/>
      <c r="L223" s="555"/>
      <c r="M223" s="556">
        <f>J223+H223*Tabellen!$K$2+L223</f>
        <v>0.27323999999999998</v>
      </c>
      <c r="N223" s="495"/>
      <c r="O223" s="660">
        <f t="shared" si="29"/>
        <v>0.33062039999999998</v>
      </c>
      <c r="P223" s="668"/>
      <c r="Q223" s="665" t="s">
        <v>983</v>
      </c>
      <c r="R223" s="660">
        <f>H223*Tabellen!$K$2*Tabellen!$F$2</f>
        <v>0</v>
      </c>
      <c r="S223" s="666" t="s">
        <v>1049</v>
      </c>
      <c r="T223" s="660">
        <f>J223*Tabellen!$F$2</f>
        <v>0.33062039999999998</v>
      </c>
      <c r="U223" s="660">
        <f>R223*Tabellen!$G$2</f>
        <v>0</v>
      </c>
      <c r="V223" s="660">
        <f>T223*Tabellen!$H$2</f>
        <v>6.9430283999999995E-2</v>
      </c>
      <c r="W223" s="660">
        <f t="shared" si="30"/>
        <v>6.9430283999999995E-2</v>
      </c>
      <c r="X223" s="660">
        <f t="shared" si="31"/>
        <v>0.40005068399999999</v>
      </c>
      <c r="Y223" s="661"/>
      <c r="Z223" s="619"/>
      <c r="AA223" s="617"/>
      <c r="AB223" s="617"/>
      <c r="AC223" s="617"/>
      <c r="AD223" s="617"/>
      <c r="AE223" s="617"/>
      <c r="AF223" s="617"/>
      <c r="AG223" s="617"/>
      <c r="AH223" s="617"/>
      <c r="AI223" s="617"/>
      <c r="AJ223" s="617"/>
      <c r="AK223" s="617"/>
      <c r="AL223" s="617"/>
      <c r="AM223" s="617"/>
      <c r="AN223" s="617"/>
      <c r="AO223" s="617"/>
      <c r="AP223" s="617"/>
      <c r="AQ223" s="617"/>
      <c r="AR223" s="617"/>
      <c r="AS223" s="617"/>
      <c r="AT223" s="617"/>
      <c r="AU223" s="617"/>
      <c r="AV223" s="617"/>
      <c r="AW223" s="617"/>
      <c r="AX223" s="617"/>
      <c r="AY223" s="617"/>
      <c r="AZ223" s="617"/>
      <c r="BA223" s="617"/>
      <c r="BB223" s="617"/>
      <c r="BC223" s="617"/>
      <c r="BD223" s="617"/>
      <c r="BE223" s="617"/>
      <c r="BF223" s="617"/>
      <c r="BG223" s="617"/>
      <c r="BH223" s="617"/>
      <c r="BI223" s="617"/>
      <c r="BJ223" s="617"/>
      <c r="BK223" s="617"/>
      <c r="BL223" s="617"/>
      <c r="BM223" s="617"/>
      <c r="BN223" s="617"/>
      <c r="BO223" s="617"/>
      <c r="BP223" s="617"/>
      <c r="BQ223" s="617"/>
      <c r="BR223" s="617"/>
      <c r="BS223" s="617"/>
    </row>
    <row r="224" spans="1:71" s="401" customFormat="1" ht="15.65" customHeight="1" outlineLevel="2" x14ac:dyDescent="0.25">
      <c r="A224" s="590"/>
      <c r="B224" s="478"/>
      <c r="C224" s="490"/>
      <c r="D224" s="483" t="s">
        <v>1179</v>
      </c>
      <c r="E224" s="423">
        <v>1.1000000000000001</v>
      </c>
      <c r="F224" s="424" t="s">
        <v>73</v>
      </c>
      <c r="G224" s="425"/>
      <c r="H224" s="425"/>
      <c r="I224" s="555">
        <v>2.0907</v>
      </c>
      <c r="J224" s="555">
        <f t="shared" si="28"/>
        <v>2.2997700000000001</v>
      </c>
      <c r="K224" s="555"/>
      <c r="L224" s="555"/>
      <c r="M224" s="556">
        <f>J224+H224*Tabellen!$K$2+L224</f>
        <v>2.2997700000000001</v>
      </c>
      <c r="N224" s="495"/>
      <c r="O224" s="660">
        <f t="shared" si="29"/>
        <v>2.7827217000000002</v>
      </c>
      <c r="P224" s="668"/>
      <c r="Q224" s="665" t="s">
        <v>983</v>
      </c>
      <c r="R224" s="660">
        <f>H224*Tabellen!$K$2*Tabellen!$F$2</f>
        <v>0</v>
      </c>
      <c r="S224" s="666" t="s">
        <v>1049</v>
      </c>
      <c r="T224" s="660">
        <f>J224*Tabellen!$F$2</f>
        <v>2.7827217000000002</v>
      </c>
      <c r="U224" s="660">
        <f>R224*Tabellen!$G$2</f>
        <v>0</v>
      </c>
      <c r="V224" s="660">
        <f>T224*Tabellen!$H$2</f>
        <v>0.58437155699999999</v>
      </c>
      <c r="W224" s="660">
        <f t="shared" si="30"/>
        <v>0.58437155699999999</v>
      </c>
      <c r="X224" s="660">
        <f t="shared" si="31"/>
        <v>3.3670932570000001</v>
      </c>
      <c r="Y224" s="661"/>
      <c r="Z224" s="619"/>
      <c r="AA224" s="617"/>
      <c r="AB224" s="617"/>
      <c r="AC224" s="617"/>
      <c r="AD224" s="617"/>
      <c r="AE224" s="617"/>
      <c r="AF224" s="617"/>
      <c r="AG224" s="617"/>
      <c r="AH224" s="617"/>
      <c r="AI224" s="617"/>
      <c r="AJ224" s="617"/>
      <c r="AK224" s="617"/>
      <c r="AL224" s="617"/>
      <c r="AM224" s="617"/>
      <c r="AN224" s="617"/>
      <c r="AO224" s="617"/>
      <c r="AP224" s="617"/>
      <c r="AQ224" s="617"/>
      <c r="AR224" s="617"/>
      <c r="AS224" s="617"/>
      <c r="AT224" s="617"/>
      <c r="AU224" s="617"/>
      <c r="AV224" s="617"/>
      <c r="AW224" s="617"/>
      <c r="AX224" s="617"/>
      <c r="AY224" s="617"/>
      <c r="AZ224" s="617"/>
      <c r="BA224" s="617"/>
      <c r="BB224" s="617"/>
      <c r="BC224" s="617"/>
      <c r="BD224" s="617"/>
      <c r="BE224" s="617"/>
      <c r="BF224" s="617"/>
      <c r="BG224" s="617"/>
      <c r="BH224" s="617"/>
      <c r="BI224" s="617"/>
      <c r="BJ224" s="617"/>
      <c r="BK224" s="617"/>
      <c r="BL224" s="617"/>
      <c r="BM224" s="617"/>
      <c r="BN224" s="617"/>
      <c r="BO224" s="617"/>
      <c r="BP224" s="617"/>
      <c r="BQ224" s="617"/>
      <c r="BR224" s="617"/>
      <c r="BS224" s="617"/>
    </row>
    <row r="225" spans="1:71" s="401" customFormat="1" ht="15.65" customHeight="1" outlineLevel="2" x14ac:dyDescent="0.25">
      <c r="A225" s="590"/>
      <c r="B225" s="478"/>
      <c r="C225" s="490"/>
      <c r="D225" s="483" t="s">
        <v>1179</v>
      </c>
      <c r="E225" s="423">
        <v>1</v>
      </c>
      <c r="F225" s="424" t="s">
        <v>73</v>
      </c>
      <c r="G225" s="425">
        <v>0.5</v>
      </c>
      <c r="H225" s="425">
        <f t="shared" si="32"/>
        <v>0.5</v>
      </c>
      <c r="I225" s="555"/>
      <c r="J225" s="555"/>
      <c r="K225" s="555"/>
      <c r="L225" s="555"/>
      <c r="M225" s="556">
        <f>J225+H225*Tabellen!$K$2+L225</f>
        <v>31</v>
      </c>
      <c r="N225" s="495"/>
      <c r="O225" s="660">
        <f t="shared" si="29"/>
        <v>37.51</v>
      </c>
      <c r="P225" s="668"/>
      <c r="Q225" s="665" t="s">
        <v>983</v>
      </c>
      <c r="R225" s="660">
        <f>H225*Tabellen!$K$2*Tabellen!$F$2</f>
        <v>37.51</v>
      </c>
      <c r="S225" s="666" t="s">
        <v>1049</v>
      </c>
      <c r="T225" s="660">
        <f>J225*Tabellen!$F$2</f>
        <v>0</v>
      </c>
      <c r="U225" s="660">
        <f>R225*Tabellen!$G$2</f>
        <v>3.3758999999999997</v>
      </c>
      <c r="V225" s="660">
        <f>T225*Tabellen!$H$2</f>
        <v>0</v>
      </c>
      <c r="W225" s="660">
        <f t="shared" si="30"/>
        <v>3.3758999999999997</v>
      </c>
      <c r="X225" s="660">
        <f t="shared" si="31"/>
        <v>40.885899999999999</v>
      </c>
      <c r="Y225" s="661"/>
      <c r="Z225" s="619"/>
      <c r="AA225" s="617"/>
      <c r="AB225" s="617"/>
      <c r="AC225" s="617"/>
      <c r="AD225" s="617"/>
      <c r="AE225" s="617"/>
      <c r="AF225" s="617"/>
      <c r="AG225" s="617"/>
      <c r="AH225" s="617"/>
      <c r="AI225" s="617"/>
      <c r="AJ225" s="617"/>
      <c r="AK225" s="617"/>
      <c r="AL225" s="617"/>
      <c r="AM225" s="617"/>
      <c r="AN225" s="617"/>
      <c r="AO225" s="617"/>
      <c r="AP225" s="617"/>
      <c r="AQ225" s="617"/>
      <c r="AR225" s="617"/>
      <c r="AS225" s="617"/>
      <c r="AT225" s="617"/>
      <c r="AU225" s="617"/>
      <c r="AV225" s="617"/>
      <c r="AW225" s="617"/>
      <c r="AX225" s="617"/>
      <c r="AY225" s="617"/>
      <c r="AZ225" s="617"/>
      <c r="BA225" s="617"/>
      <c r="BB225" s="617"/>
      <c r="BC225" s="617"/>
      <c r="BD225" s="617"/>
      <c r="BE225" s="617"/>
      <c r="BF225" s="617"/>
      <c r="BG225" s="617"/>
      <c r="BH225" s="617"/>
      <c r="BI225" s="617"/>
      <c r="BJ225" s="617"/>
      <c r="BK225" s="617"/>
      <c r="BL225" s="617"/>
      <c r="BM225" s="617"/>
      <c r="BN225" s="617"/>
      <c r="BO225" s="617"/>
      <c r="BP225" s="617"/>
      <c r="BQ225" s="617"/>
      <c r="BR225" s="617"/>
      <c r="BS225" s="617"/>
    </row>
    <row r="226" spans="1:71" s="401" customFormat="1" ht="15.65" customHeight="1" outlineLevel="2" x14ac:dyDescent="0.25">
      <c r="A226" s="590"/>
      <c r="B226" s="478"/>
      <c r="C226" s="490"/>
      <c r="D226" s="483" t="s">
        <v>1180</v>
      </c>
      <c r="E226" s="423">
        <v>1.1000000000000001</v>
      </c>
      <c r="F226" s="511" t="s">
        <v>73</v>
      </c>
      <c r="G226" s="425"/>
      <c r="H226" s="425"/>
      <c r="I226" s="555">
        <v>26.144099999999998</v>
      </c>
      <c r="J226" s="555">
        <f t="shared" si="28"/>
        <v>28.758510000000001</v>
      </c>
      <c r="K226" s="555"/>
      <c r="L226" s="555"/>
      <c r="M226" s="556">
        <f>J226+H226*Tabellen!$K$2+L226</f>
        <v>28.758510000000001</v>
      </c>
      <c r="N226" s="495"/>
      <c r="O226" s="660">
        <f t="shared" si="29"/>
        <v>34.797797099999997</v>
      </c>
      <c r="P226" s="668"/>
      <c r="Q226" s="665" t="s">
        <v>983</v>
      </c>
      <c r="R226" s="660">
        <f>H226*Tabellen!$K$2*Tabellen!$F$2</f>
        <v>0</v>
      </c>
      <c r="S226" s="666" t="s">
        <v>1049</v>
      </c>
      <c r="T226" s="660">
        <f>J226*Tabellen!$F$2</f>
        <v>34.797797099999997</v>
      </c>
      <c r="U226" s="660">
        <f>R226*Tabellen!$G$2</f>
        <v>0</v>
      </c>
      <c r="V226" s="660">
        <f>T226*Tabellen!$H$2</f>
        <v>7.3075373909999994</v>
      </c>
      <c r="W226" s="660">
        <f t="shared" si="30"/>
        <v>7.3075373909999994</v>
      </c>
      <c r="X226" s="660">
        <f t="shared" si="31"/>
        <v>42.105334490999994</v>
      </c>
      <c r="Y226" s="661"/>
      <c r="Z226" s="619"/>
      <c r="AA226" s="617"/>
      <c r="AB226" s="617"/>
      <c r="AC226" s="617"/>
      <c r="AD226" s="617"/>
      <c r="AE226" s="617"/>
      <c r="AF226" s="617"/>
      <c r="AG226" s="617"/>
      <c r="AH226" s="617"/>
      <c r="AI226" s="617"/>
      <c r="AJ226" s="617"/>
      <c r="AK226" s="617"/>
      <c r="AL226" s="617"/>
      <c r="AM226" s="617"/>
      <c r="AN226" s="617"/>
      <c r="AO226" s="617"/>
      <c r="AP226" s="617"/>
      <c r="AQ226" s="617"/>
      <c r="AR226" s="617"/>
      <c r="AS226" s="617"/>
      <c r="AT226" s="617"/>
      <c r="AU226" s="617"/>
      <c r="AV226" s="617"/>
      <c r="AW226" s="617"/>
      <c r="AX226" s="617"/>
      <c r="AY226" s="617"/>
      <c r="AZ226" s="617"/>
      <c r="BA226" s="617"/>
      <c r="BB226" s="617"/>
      <c r="BC226" s="617"/>
      <c r="BD226" s="617"/>
      <c r="BE226" s="617"/>
      <c r="BF226" s="617"/>
      <c r="BG226" s="617"/>
      <c r="BH226" s="617"/>
      <c r="BI226" s="617"/>
      <c r="BJ226" s="617"/>
      <c r="BK226" s="617"/>
      <c r="BL226" s="617"/>
      <c r="BM226" s="617"/>
      <c r="BN226" s="617"/>
      <c r="BO226" s="617"/>
      <c r="BP226" s="617"/>
      <c r="BQ226" s="617"/>
      <c r="BR226" s="617"/>
      <c r="BS226" s="617"/>
    </row>
    <row r="227" spans="1:71" s="401" customFormat="1" ht="15.65" customHeight="1" outlineLevel="2" x14ac:dyDescent="0.25">
      <c r="A227" s="590"/>
      <c r="B227" s="478"/>
      <c r="C227" s="490"/>
      <c r="D227" s="483" t="s">
        <v>1180</v>
      </c>
      <c r="E227" s="423">
        <v>1</v>
      </c>
      <c r="F227" s="511" t="s">
        <v>73</v>
      </c>
      <c r="G227" s="425">
        <v>0.5</v>
      </c>
      <c r="H227" s="425">
        <f t="shared" si="32"/>
        <v>0.5</v>
      </c>
      <c r="I227" s="555"/>
      <c r="J227" s="555"/>
      <c r="K227" s="555"/>
      <c r="L227" s="555"/>
      <c r="M227" s="556">
        <f>J227+H227*Tabellen!$K$2+L227</f>
        <v>31</v>
      </c>
      <c r="N227" s="495"/>
      <c r="O227" s="660">
        <f t="shared" si="29"/>
        <v>37.51</v>
      </c>
      <c r="P227" s="669"/>
      <c r="Q227" s="665" t="s">
        <v>983</v>
      </c>
      <c r="R227" s="660">
        <f>H227*Tabellen!$K$2*Tabellen!$F$2</f>
        <v>37.51</v>
      </c>
      <c r="S227" s="666" t="s">
        <v>1049</v>
      </c>
      <c r="T227" s="660">
        <f>J227*Tabellen!$F$2</f>
        <v>0</v>
      </c>
      <c r="U227" s="660">
        <f>R227*Tabellen!$G$2</f>
        <v>3.3758999999999997</v>
      </c>
      <c r="V227" s="660">
        <f>T227*Tabellen!$H$2</f>
        <v>0</v>
      </c>
      <c r="W227" s="660">
        <f t="shared" si="30"/>
        <v>3.3758999999999997</v>
      </c>
      <c r="X227" s="660">
        <f t="shared" si="31"/>
        <v>40.885899999999999</v>
      </c>
      <c r="Y227" s="661"/>
      <c r="Z227" s="619"/>
      <c r="AA227" s="617"/>
      <c r="AB227" s="617"/>
      <c r="AC227" s="617"/>
      <c r="AD227" s="617"/>
      <c r="AE227" s="617"/>
      <c r="AF227" s="617"/>
      <c r="AG227" s="617"/>
      <c r="AH227" s="617"/>
      <c r="AI227" s="617"/>
      <c r="AJ227" s="617"/>
      <c r="AK227" s="617"/>
      <c r="AL227" s="617"/>
      <c r="AM227" s="617"/>
      <c r="AN227" s="617"/>
      <c r="AO227" s="617"/>
      <c r="AP227" s="617"/>
      <c r="AQ227" s="617"/>
      <c r="AR227" s="617"/>
      <c r="AS227" s="617"/>
      <c r="AT227" s="617"/>
      <c r="AU227" s="617"/>
      <c r="AV227" s="617"/>
      <c r="AW227" s="617"/>
      <c r="AX227" s="617"/>
      <c r="AY227" s="617"/>
      <c r="AZ227" s="617"/>
      <c r="BA227" s="617"/>
      <c r="BB227" s="617"/>
      <c r="BC227" s="617"/>
      <c r="BD227" s="617"/>
      <c r="BE227" s="617"/>
      <c r="BF227" s="617"/>
      <c r="BG227" s="617"/>
      <c r="BH227" s="617"/>
      <c r="BI227" s="617"/>
      <c r="BJ227" s="617"/>
      <c r="BK227" s="617"/>
      <c r="BL227" s="617"/>
      <c r="BM227" s="617"/>
      <c r="BN227" s="617"/>
      <c r="BO227" s="617"/>
      <c r="BP227" s="617"/>
      <c r="BQ227" s="617"/>
      <c r="BR227" s="617"/>
      <c r="BS227" s="617"/>
    </row>
    <row r="228" spans="1:71" s="401" customFormat="1" ht="15.65" customHeight="1" outlineLevel="2" x14ac:dyDescent="0.25">
      <c r="A228" s="590"/>
      <c r="B228" s="478"/>
      <c r="C228" s="490"/>
      <c r="D228" s="483" t="s">
        <v>1181</v>
      </c>
      <c r="E228" s="423">
        <v>1.1000000000000001</v>
      </c>
      <c r="F228" s="511" t="s">
        <v>73</v>
      </c>
      <c r="G228" s="425"/>
      <c r="H228" s="425"/>
      <c r="I228" s="555">
        <v>70.38</v>
      </c>
      <c r="J228" s="555">
        <f t="shared" si="28"/>
        <v>77.418000000000006</v>
      </c>
      <c r="K228" s="555"/>
      <c r="L228" s="555"/>
      <c r="M228" s="556">
        <f>J228+H228*Tabellen!$K$2+L228</f>
        <v>77.418000000000006</v>
      </c>
      <c r="N228" s="495"/>
      <c r="O228" s="660">
        <f t="shared" si="29"/>
        <v>93.675780000000003</v>
      </c>
      <c r="P228" s="661"/>
      <c r="Q228" s="665" t="s">
        <v>983</v>
      </c>
      <c r="R228" s="660">
        <f>H228*Tabellen!$K$2*Tabellen!$F$2</f>
        <v>0</v>
      </c>
      <c r="S228" s="666" t="s">
        <v>1049</v>
      </c>
      <c r="T228" s="660">
        <f>J228*Tabellen!$F$2</f>
        <v>93.675780000000003</v>
      </c>
      <c r="U228" s="660">
        <f>R228*Tabellen!$G$2</f>
        <v>0</v>
      </c>
      <c r="V228" s="660">
        <f>T228*Tabellen!$H$2</f>
        <v>19.671913799999999</v>
      </c>
      <c r="W228" s="660">
        <f t="shared" si="30"/>
        <v>19.671913799999999</v>
      </c>
      <c r="X228" s="660">
        <f t="shared" si="31"/>
        <v>113.3476938</v>
      </c>
      <c r="Y228" s="661"/>
      <c r="Z228" s="619"/>
      <c r="AA228" s="617"/>
      <c r="AB228" s="617"/>
      <c r="AC228" s="617"/>
      <c r="AD228" s="617"/>
      <c r="AE228" s="617"/>
      <c r="AF228" s="617"/>
      <c r="AG228" s="617"/>
      <c r="AH228" s="617"/>
      <c r="AI228" s="617"/>
      <c r="AJ228" s="617"/>
      <c r="AK228" s="617"/>
      <c r="AL228" s="617"/>
      <c r="AM228" s="617"/>
      <c r="AN228" s="617"/>
      <c r="AO228" s="617"/>
      <c r="AP228" s="617"/>
      <c r="AQ228" s="617"/>
      <c r="AR228" s="617"/>
      <c r="AS228" s="617"/>
      <c r="AT228" s="617"/>
      <c r="AU228" s="617"/>
      <c r="AV228" s="617"/>
      <c r="AW228" s="617"/>
      <c r="AX228" s="617"/>
      <c r="AY228" s="617"/>
      <c r="AZ228" s="617"/>
      <c r="BA228" s="617"/>
      <c r="BB228" s="617"/>
      <c r="BC228" s="617"/>
      <c r="BD228" s="617"/>
      <c r="BE228" s="617"/>
      <c r="BF228" s="617"/>
      <c r="BG228" s="617"/>
      <c r="BH228" s="617"/>
      <c r="BI228" s="617"/>
      <c r="BJ228" s="617"/>
      <c r="BK228" s="617"/>
      <c r="BL228" s="617"/>
      <c r="BM228" s="617"/>
      <c r="BN228" s="617"/>
      <c r="BO228" s="617"/>
      <c r="BP228" s="617"/>
      <c r="BQ228" s="617"/>
      <c r="BR228" s="617"/>
      <c r="BS228" s="617"/>
    </row>
    <row r="229" spans="1:71" s="401" customFormat="1" ht="15.65" customHeight="1" outlineLevel="2" x14ac:dyDescent="0.25">
      <c r="A229" s="590"/>
      <c r="B229" s="478"/>
      <c r="C229" s="490"/>
      <c r="D229" s="483" t="s">
        <v>1181</v>
      </c>
      <c r="E229" s="423">
        <v>1</v>
      </c>
      <c r="F229" s="424" t="s">
        <v>73</v>
      </c>
      <c r="G229" s="425">
        <v>0.8</v>
      </c>
      <c r="H229" s="425">
        <f t="shared" si="32"/>
        <v>0.8</v>
      </c>
      <c r="I229" s="555">
        <v>0</v>
      </c>
      <c r="J229" s="555">
        <f t="shared" si="28"/>
        <v>0</v>
      </c>
      <c r="K229" s="555"/>
      <c r="L229" s="555"/>
      <c r="M229" s="556">
        <f>J229+H229*Tabellen!$K$2+L229</f>
        <v>49.6</v>
      </c>
      <c r="N229" s="495"/>
      <c r="O229" s="660">
        <f t="shared" si="29"/>
        <v>60.015999999999998</v>
      </c>
      <c r="P229" s="669"/>
      <c r="Q229" s="665" t="s">
        <v>983</v>
      </c>
      <c r="R229" s="660">
        <f>H229*Tabellen!$K$2*Tabellen!$F$2</f>
        <v>60.015999999999998</v>
      </c>
      <c r="S229" s="666" t="s">
        <v>1049</v>
      </c>
      <c r="T229" s="660">
        <f>J229*Tabellen!$F$2</f>
        <v>0</v>
      </c>
      <c r="U229" s="660">
        <f>R229*Tabellen!$G$2</f>
        <v>5.40144</v>
      </c>
      <c r="V229" s="660">
        <f>T229*Tabellen!$H$2</f>
        <v>0</v>
      </c>
      <c r="W229" s="660">
        <f t="shared" si="30"/>
        <v>5.40144</v>
      </c>
      <c r="X229" s="660">
        <f t="shared" si="31"/>
        <v>65.417439999999999</v>
      </c>
      <c r="Y229" s="661"/>
      <c r="Z229" s="619"/>
      <c r="AA229" s="617"/>
      <c r="AB229" s="617"/>
      <c r="AC229" s="617"/>
      <c r="AD229" s="617"/>
      <c r="AE229" s="617"/>
      <c r="AF229" s="617"/>
      <c r="AG229" s="617"/>
      <c r="AH229" s="617"/>
      <c r="AI229" s="617"/>
      <c r="AJ229" s="617"/>
      <c r="AK229" s="617"/>
      <c r="AL229" s="617"/>
      <c r="AM229" s="617"/>
      <c r="AN229" s="617"/>
      <c r="AO229" s="617"/>
      <c r="AP229" s="617"/>
      <c r="AQ229" s="617"/>
      <c r="AR229" s="617"/>
      <c r="AS229" s="617"/>
      <c r="AT229" s="617"/>
      <c r="AU229" s="617"/>
      <c r="AV229" s="617"/>
      <c r="AW229" s="617"/>
      <c r="AX229" s="617"/>
      <c r="AY229" s="617"/>
      <c r="AZ229" s="617"/>
      <c r="BA229" s="617"/>
      <c r="BB229" s="617"/>
      <c r="BC229" s="617"/>
      <c r="BD229" s="617"/>
      <c r="BE229" s="617"/>
      <c r="BF229" s="617"/>
      <c r="BG229" s="617"/>
      <c r="BH229" s="617"/>
      <c r="BI229" s="617"/>
      <c r="BJ229" s="617"/>
      <c r="BK229" s="617"/>
      <c r="BL229" s="617"/>
      <c r="BM229" s="617"/>
      <c r="BN229" s="617"/>
      <c r="BO229" s="617"/>
      <c r="BP229" s="617"/>
      <c r="BQ229" s="617"/>
      <c r="BR229" s="617"/>
      <c r="BS229" s="617"/>
    </row>
    <row r="230" spans="1:71" s="401" customFormat="1" ht="15.65" customHeight="1" outlineLevel="2" x14ac:dyDescent="0.25">
      <c r="A230" s="590"/>
      <c r="B230" s="478"/>
      <c r="C230" s="490"/>
      <c r="D230" s="483" t="s">
        <v>143</v>
      </c>
      <c r="E230" s="423">
        <v>1</v>
      </c>
      <c r="F230" s="424" t="s">
        <v>73</v>
      </c>
      <c r="G230" s="425"/>
      <c r="H230" s="425"/>
      <c r="I230" s="555">
        <v>22.77</v>
      </c>
      <c r="J230" s="555">
        <f t="shared" si="28"/>
        <v>22.77</v>
      </c>
      <c r="K230" s="555"/>
      <c r="L230" s="555"/>
      <c r="M230" s="556">
        <f>J230+H230*Tabellen!$K$2+L230</f>
        <v>22.77</v>
      </c>
      <c r="N230" s="495"/>
      <c r="O230" s="660">
        <f t="shared" si="29"/>
        <v>27.5517</v>
      </c>
      <c r="P230" s="668"/>
      <c r="Q230" s="665" t="s">
        <v>983</v>
      </c>
      <c r="R230" s="660">
        <f>H230*Tabellen!$K$2*Tabellen!$F$2</f>
        <v>0</v>
      </c>
      <c r="S230" s="666" t="s">
        <v>1049</v>
      </c>
      <c r="T230" s="660">
        <f>J230*Tabellen!$F$2</f>
        <v>27.5517</v>
      </c>
      <c r="U230" s="660">
        <f>R230*Tabellen!$G$2</f>
        <v>0</v>
      </c>
      <c r="V230" s="660">
        <f>T230*Tabellen!$H$2</f>
        <v>5.785857</v>
      </c>
      <c r="W230" s="660">
        <f t="shared" si="30"/>
        <v>5.785857</v>
      </c>
      <c r="X230" s="660">
        <f>M230+W230</f>
        <v>28.555857</v>
      </c>
      <c r="Y230" s="661"/>
      <c r="Z230" s="619"/>
      <c r="AA230" s="617"/>
      <c r="AB230" s="617"/>
      <c r="AC230" s="617"/>
      <c r="AD230" s="617"/>
      <c r="AE230" s="617"/>
      <c r="AF230" s="617"/>
      <c r="AG230" s="617"/>
      <c r="AH230" s="617"/>
      <c r="AI230" s="617"/>
      <c r="AJ230" s="617"/>
      <c r="AK230" s="617"/>
      <c r="AL230" s="617"/>
      <c r="AM230" s="617"/>
      <c r="AN230" s="617"/>
      <c r="AO230" s="617"/>
      <c r="AP230" s="617"/>
      <c r="AQ230" s="617"/>
      <c r="AR230" s="617"/>
      <c r="AS230" s="617"/>
      <c r="AT230" s="617"/>
      <c r="AU230" s="617"/>
      <c r="AV230" s="617"/>
      <c r="AW230" s="617"/>
      <c r="AX230" s="617"/>
      <c r="AY230" s="617"/>
      <c r="AZ230" s="617"/>
      <c r="BA230" s="617"/>
      <c r="BB230" s="617"/>
      <c r="BC230" s="617"/>
      <c r="BD230" s="617"/>
      <c r="BE230" s="617"/>
      <c r="BF230" s="617"/>
      <c r="BG230" s="617"/>
      <c r="BH230" s="617"/>
      <c r="BI230" s="617"/>
      <c r="BJ230" s="617"/>
      <c r="BK230" s="617"/>
      <c r="BL230" s="617"/>
      <c r="BM230" s="617"/>
      <c r="BN230" s="617"/>
      <c r="BO230" s="617"/>
      <c r="BP230" s="617"/>
      <c r="BQ230" s="617"/>
      <c r="BR230" s="617"/>
      <c r="BS230" s="617"/>
    </row>
    <row r="231" spans="1:71" s="401" customFormat="1" ht="15.65" customHeight="1" outlineLevel="2" x14ac:dyDescent="0.25">
      <c r="A231" s="590"/>
      <c r="B231" s="478"/>
      <c r="C231" s="490"/>
      <c r="D231" s="483" t="s">
        <v>1044</v>
      </c>
      <c r="E231" s="423">
        <v>1</v>
      </c>
      <c r="F231" s="511" t="s">
        <v>73</v>
      </c>
      <c r="G231" s="425">
        <v>0.1</v>
      </c>
      <c r="H231" s="425">
        <f t="shared" si="32"/>
        <v>0.1</v>
      </c>
      <c r="I231" s="555">
        <v>13.454999999999998</v>
      </c>
      <c r="J231" s="555">
        <f t="shared" si="28"/>
        <v>13.454999999999998</v>
      </c>
      <c r="K231" s="555"/>
      <c r="L231" s="555"/>
      <c r="M231" s="556">
        <f>J231+H231*Tabellen!$K$2+L231</f>
        <v>19.654999999999998</v>
      </c>
      <c r="N231" s="495"/>
      <c r="O231" s="660">
        <f t="shared" si="29"/>
        <v>23.782549999999997</v>
      </c>
      <c r="P231" s="669"/>
      <c r="Q231" s="665" t="s">
        <v>983</v>
      </c>
      <c r="R231" s="660">
        <f>H231*Tabellen!$K$2*Tabellen!$F$2</f>
        <v>7.5019999999999998</v>
      </c>
      <c r="S231" s="666" t="s">
        <v>1049</v>
      </c>
      <c r="T231" s="660">
        <f>J231*Tabellen!$F$2</f>
        <v>16.280549999999998</v>
      </c>
      <c r="U231" s="660">
        <f>R231*Tabellen!$G$2</f>
        <v>0.67518</v>
      </c>
      <c r="V231" s="660">
        <f>T231*Tabellen!$H$2</f>
        <v>3.4189154999999993</v>
      </c>
      <c r="W231" s="660">
        <f t="shared" si="30"/>
        <v>4.094095499999999</v>
      </c>
      <c r="X231" s="660">
        <f>M231+W231</f>
        <v>23.749095499999996</v>
      </c>
      <c r="Y231" s="661"/>
      <c r="Z231" s="619"/>
      <c r="AA231" s="617"/>
      <c r="AB231" s="617"/>
      <c r="AC231" s="617"/>
      <c r="AD231" s="617"/>
      <c r="AE231" s="617"/>
      <c r="AF231" s="617"/>
      <c r="AG231" s="617"/>
      <c r="AH231" s="617"/>
      <c r="AI231" s="617"/>
      <c r="AJ231" s="617"/>
      <c r="AK231" s="617"/>
      <c r="AL231" s="617"/>
      <c r="AM231" s="617"/>
      <c r="AN231" s="617"/>
      <c r="AO231" s="617"/>
      <c r="AP231" s="617"/>
      <c r="AQ231" s="617"/>
      <c r="AR231" s="617"/>
      <c r="AS231" s="617"/>
      <c r="AT231" s="617"/>
      <c r="AU231" s="617"/>
      <c r="AV231" s="617"/>
      <c r="AW231" s="617"/>
      <c r="AX231" s="617"/>
      <c r="AY231" s="617"/>
      <c r="AZ231" s="617"/>
      <c r="BA231" s="617"/>
      <c r="BB231" s="617"/>
      <c r="BC231" s="617"/>
      <c r="BD231" s="617"/>
      <c r="BE231" s="617"/>
      <c r="BF231" s="617"/>
      <c r="BG231" s="617"/>
      <c r="BH231" s="617"/>
      <c r="BI231" s="617"/>
      <c r="BJ231" s="617"/>
      <c r="BK231" s="617"/>
      <c r="BL231" s="617"/>
      <c r="BM231" s="617"/>
      <c r="BN231" s="617"/>
      <c r="BO231" s="617"/>
      <c r="BP231" s="617"/>
      <c r="BQ231" s="617"/>
      <c r="BR231" s="617"/>
      <c r="BS231" s="617"/>
    </row>
    <row r="232" spans="1:71" s="401" customFormat="1" ht="15.65" customHeight="1" outlineLevel="2" x14ac:dyDescent="0.25">
      <c r="A232" s="590"/>
      <c r="B232" s="407"/>
      <c r="C232" s="490"/>
      <c r="E232" s="416"/>
      <c r="G232" s="399"/>
      <c r="H232" s="399"/>
      <c r="I232" s="549"/>
      <c r="J232" s="549"/>
      <c r="K232" s="549"/>
      <c r="L232" s="549"/>
      <c r="M232" s="549"/>
      <c r="N232" s="495"/>
      <c r="O232" s="659"/>
      <c r="P232" s="659"/>
      <c r="Q232" s="659"/>
      <c r="R232" s="660"/>
      <c r="S232" s="660"/>
      <c r="T232" s="660"/>
      <c r="U232" s="660"/>
      <c r="V232" s="660"/>
      <c r="W232" s="660"/>
      <c r="X232" s="660"/>
      <c r="Y232" s="659"/>
      <c r="Z232" s="618"/>
      <c r="AA232" s="617"/>
      <c r="AB232" s="617"/>
      <c r="AC232" s="617"/>
      <c r="AD232" s="617"/>
      <c r="AE232" s="617"/>
      <c r="AF232" s="617"/>
      <c r="AG232" s="617"/>
      <c r="AH232" s="617"/>
      <c r="AI232" s="617"/>
      <c r="AJ232" s="617"/>
      <c r="AK232" s="617"/>
      <c r="AL232" s="617"/>
      <c r="AM232" s="617"/>
      <c r="AN232" s="617"/>
      <c r="AO232" s="617"/>
      <c r="AP232" s="617"/>
      <c r="AQ232" s="617"/>
      <c r="AR232" s="617"/>
      <c r="AS232" s="617"/>
      <c r="AT232" s="617"/>
      <c r="AU232" s="617"/>
      <c r="AV232" s="617"/>
      <c r="AW232" s="617"/>
      <c r="AX232" s="617"/>
      <c r="AY232" s="617"/>
      <c r="AZ232" s="617"/>
      <c r="BA232" s="617"/>
      <c r="BB232" s="617"/>
      <c r="BC232" s="617"/>
      <c r="BD232" s="617"/>
      <c r="BE232" s="617"/>
      <c r="BF232" s="617"/>
      <c r="BG232" s="617"/>
      <c r="BH232" s="617"/>
      <c r="BI232" s="617"/>
      <c r="BJ232" s="617"/>
      <c r="BK232" s="617"/>
      <c r="BL232" s="617"/>
      <c r="BM232" s="617"/>
      <c r="BN232" s="617"/>
      <c r="BO232" s="617"/>
      <c r="BP232" s="617"/>
      <c r="BQ232" s="617"/>
      <c r="BR232" s="617"/>
      <c r="BS232" s="617"/>
    </row>
    <row r="233" spans="1:71" ht="9" customHeight="1" outlineLevel="1" x14ac:dyDescent="0.25">
      <c r="B233" s="408"/>
      <c r="D233" s="409"/>
      <c r="E233" s="411"/>
      <c r="F233" s="409"/>
      <c r="G233" s="410"/>
      <c r="H233" s="410"/>
      <c r="I233" s="548"/>
      <c r="J233" s="548"/>
      <c r="K233" s="548"/>
      <c r="L233" s="548"/>
      <c r="M233" s="548"/>
      <c r="N233" s="485"/>
      <c r="O233" s="663"/>
      <c r="P233" s="663"/>
      <c r="Q233" s="663"/>
      <c r="R233" s="664"/>
      <c r="S233" s="664"/>
      <c r="T233" s="664"/>
      <c r="U233" s="664"/>
      <c r="V233" s="664"/>
      <c r="W233" s="664"/>
      <c r="X233" s="664"/>
      <c r="Y233" s="663"/>
      <c r="Z233" s="615"/>
      <c r="AA233" s="616"/>
      <c r="AG233" s="613"/>
      <c r="AH233" s="613"/>
    </row>
    <row r="234" spans="1:71" s="568" customFormat="1" ht="15.65" customHeight="1" outlineLevel="1" x14ac:dyDescent="0.25">
      <c r="B234" s="395" t="s">
        <v>1099</v>
      </c>
      <c r="C234" s="593"/>
      <c r="D234" s="396" t="s">
        <v>1791</v>
      </c>
      <c r="E234" s="403">
        <v>91.3</v>
      </c>
      <c r="F234" s="396" t="s">
        <v>73</v>
      </c>
      <c r="G234" s="397"/>
      <c r="H234" s="397">
        <f>SUM(H235:H267)</f>
        <v>149.51599999999996</v>
      </c>
      <c r="I234" s="546"/>
      <c r="J234" s="546">
        <f>SUM(J235:J267)</f>
        <v>5098.6435995000002</v>
      </c>
      <c r="K234" s="546"/>
      <c r="L234" s="546"/>
      <c r="M234" s="546">
        <f>SUM(M235:M253)/E234</f>
        <v>148.82528624863087</v>
      </c>
      <c r="N234" s="593"/>
      <c r="O234" s="655">
        <f>SUM(O235:O252)/E234</f>
        <v>180.07859636084336</v>
      </c>
      <c r="P234" s="656" t="str">
        <f>B234</f>
        <v>V1-2-E1</v>
      </c>
      <c r="Q234" s="656"/>
      <c r="R234" s="657"/>
      <c r="S234" s="657"/>
      <c r="T234" s="657"/>
      <c r="U234" s="657"/>
      <c r="V234" s="657"/>
      <c r="W234" s="657"/>
      <c r="X234" s="657">
        <f>SUM(X235:X252)/E234</f>
        <v>203.47785166890964</v>
      </c>
      <c r="Y234" s="656"/>
      <c r="Z234" s="625"/>
      <c r="AA234" s="610"/>
      <c r="AB234" s="610"/>
      <c r="AC234" s="610"/>
      <c r="AD234" s="610"/>
      <c r="AE234" s="610"/>
      <c r="AF234" s="610"/>
      <c r="AG234" s="610"/>
      <c r="AH234" s="610"/>
      <c r="AI234" s="610"/>
      <c r="AJ234" s="610"/>
      <c r="AK234" s="610"/>
      <c r="AL234" s="610"/>
      <c r="AM234" s="610"/>
      <c r="AN234" s="610"/>
      <c r="AO234" s="610"/>
      <c r="AP234" s="610"/>
      <c r="AQ234" s="610"/>
      <c r="AR234" s="610"/>
      <c r="AS234" s="610"/>
      <c r="AT234" s="610"/>
      <c r="AU234" s="610"/>
      <c r="AV234" s="610"/>
      <c r="AW234" s="610"/>
      <c r="AX234" s="610"/>
      <c r="AY234" s="610"/>
      <c r="AZ234" s="610"/>
      <c r="BA234" s="610"/>
      <c r="BB234" s="610"/>
      <c r="BC234" s="610"/>
      <c r="BD234" s="610"/>
      <c r="BE234" s="610"/>
      <c r="BF234" s="610"/>
      <c r="BG234" s="610"/>
      <c r="BH234" s="610"/>
      <c r="BI234" s="610"/>
      <c r="BJ234" s="610"/>
      <c r="BK234" s="610"/>
      <c r="BL234" s="610"/>
      <c r="BM234" s="610"/>
      <c r="BN234" s="610"/>
      <c r="BO234" s="610"/>
      <c r="BP234" s="610"/>
      <c r="BQ234" s="610"/>
      <c r="BR234" s="610"/>
      <c r="BS234" s="610"/>
    </row>
    <row r="235" spans="1:71" ht="15.65" customHeight="1" outlineLevel="2" x14ac:dyDescent="0.25">
      <c r="A235" s="591"/>
      <c r="B235" s="404"/>
      <c r="D235" s="413" t="s">
        <v>1143</v>
      </c>
      <c r="E235" s="405"/>
      <c r="F235" s="414"/>
      <c r="G235" s="415"/>
      <c r="H235" s="415"/>
      <c r="I235" s="553"/>
      <c r="J235" s="553"/>
      <c r="K235" s="553"/>
      <c r="N235" s="494"/>
      <c r="O235" s="659" t="s">
        <v>153</v>
      </c>
      <c r="P235" s="659"/>
      <c r="Q235" s="665"/>
      <c r="S235" s="666"/>
      <c r="Y235" s="659"/>
      <c r="Z235" s="614"/>
    </row>
    <row r="236" spans="1:71" s="401" customFormat="1" ht="15.65" customHeight="1" outlineLevel="2" x14ac:dyDescent="0.25">
      <c r="A236" s="591"/>
      <c r="B236" s="407"/>
      <c r="C236" s="490"/>
      <c r="E236" s="417"/>
      <c r="G236" s="399"/>
      <c r="H236" s="399"/>
      <c r="I236" s="549"/>
      <c r="J236" s="549"/>
      <c r="K236" s="549"/>
      <c r="L236" s="550"/>
      <c r="M236" s="551"/>
      <c r="N236" s="495"/>
      <c r="O236" s="659" t="str">
        <f>R236</f>
        <v>incl. opslagen</v>
      </c>
      <c r="P236" s="659"/>
      <c r="Q236" s="665"/>
      <c r="R236" s="672" t="str">
        <f>Tabellen!$C$2</f>
        <v>incl. opslagen</v>
      </c>
      <c r="S236" s="666"/>
      <c r="T236" s="672" t="str">
        <f>Tabellen!$C$2</f>
        <v>incl. opslagen</v>
      </c>
      <c r="U236" s="660"/>
      <c r="V236" s="660"/>
      <c r="W236" s="660"/>
      <c r="X236" s="660"/>
      <c r="Y236" s="667"/>
      <c r="Z236" s="618"/>
      <c r="AA236" s="617"/>
      <c r="AB236" s="617"/>
      <c r="AC236" s="617"/>
      <c r="AD236" s="617"/>
      <c r="AE236" s="617"/>
      <c r="AF236" s="617"/>
      <c r="AG236" s="617"/>
      <c r="AH236" s="617"/>
      <c r="AI236" s="617"/>
      <c r="AJ236" s="617"/>
      <c r="AK236" s="617"/>
      <c r="AL236" s="617"/>
      <c r="AM236" s="617"/>
      <c r="AN236" s="617"/>
      <c r="AO236" s="617"/>
      <c r="AP236" s="617"/>
      <c r="AQ236" s="617"/>
      <c r="AR236" s="617"/>
      <c r="AS236" s="617"/>
      <c r="AT236" s="617"/>
      <c r="AU236" s="617"/>
      <c r="AV236" s="617"/>
      <c r="AW236" s="617"/>
      <c r="AX236" s="617"/>
      <c r="AY236" s="617"/>
      <c r="AZ236" s="617"/>
      <c r="BA236" s="617"/>
      <c r="BB236" s="617"/>
      <c r="BC236" s="617"/>
      <c r="BD236" s="617"/>
      <c r="BE236" s="617"/>
      <c r="BF236" s="617"/>
      <c r="BG236" s="617"/>
      <c r="BH236" s="617"/>
      <c r="BI236" s="617"/>
      <c r="BJ236" s="617"/>
      <c r="BK236" s="617"/>
      <c r="BL236" s="617"/>
      <c r="BM236" s="617"/>
      <c r="BN236" s="617"/>
      <c r="BO236" s="617"/>
      <c r="BP236" s="617"/>
      <c r="BQ236" s="617"/>
      <c r="BR236" s="617"/>
      <c r="BS236" s="617"/>
    </row>
    <row r="237" spans="1:71" s="401" customFormat="1" ht="15.65" customHeight="1" outlineLevel="2" x14ac:dyDescent="0.25">
      <c r="A237" s="591"/>
      <c r="B237" s="478"/>
      <c r="C237" s="490"/>
      <c r="D237" s="483" t="s">
        <v>1300</v>
      </c>
      <c r="E237" s="423">
        <v>1</v>
      </c>
      <c r="F237" s="424" t="s">
        <v>830</v>
      </c>
      <c r="G237" s="425">
        <v>2</v>
      </c>
      <c r="H237" s="425">
        <f t="shared" ref="H237:H252" si="33">E237*G237</f>
        <v>2</v>
      </c>
      <c r="I237" s="555"/>
      <c r="J237" s="555"/>
      <c r="K237" s="555"/>
      <c r="L237" s="555"/>
      <c r="M237" s="556">
        <f>J237+H237*Tabellen!$K$2+L237</f>
        <v>124</v>
      </c>
      <c r="N237" s="495"/>
      <c r="O237" s="660">
        <f t="shared" ref="O237:O252" si="34">R237+T237</f>
        <v>150.04</v>
      </c>
      <c r="P237" s="661"/>
      <c r="Q237" s="665" t="s">
        <v>983</v>
      </c>
      <c r="R237" s="660">
        <f>H237*Tabellen!$K$2*Tabellen!$F$2</f>
        <v>150.04</v>
      </c>
      <c r="S237" s="666" t="s">
        <v>1049</v>
      </c>
      <c r="T237" s="660">
        <f>J237*Tabellen!$F$2</f>
        <v>0</v>
      </c>
      <c r="U237" s="660">
        <f>R237*Tabellen!$G$2</f>
        <v>13.503599999999999</v>
      </c>
      <c r="V237" s="660">
        <f>T237*Tabellen!$H$2</f>
        <v>0</v>
      </c>
      <c r="W237" s="660">
        <f t="shared" ref="W237:W252" si="35">U237+V237</f>
        <v>13.503599999999999</v>
      </c>
      <c r="X237" s="660">
        <f t="shared" ref="X237:X252" si="36">O237+W237</f>
        <v>163.5436</v>
      </c>
      <c r="Y237" s="661"/>
      <c r="Z237" s="619"/>
      <c r="AA237" s="617"/>
      <c r="AB237" s="617"/>
      <c r="AC237" s="617"/>
      <c r="AD237" s="617"/>
      <c r="AE237" s="617"/>
      <c r="AF237" s="617"/>
      <c r="AG237" s="617"/>
      <c r="AH237" s="617"/>
      <c r="AI237" s="617"/>
      <c r="AJ237" s="617"/>
      <c r="AK237" s="617"/>
      <c r="AL237" s="617"/>
      <c r="AM237" s="617"/>
      <c r="AN237" s="617"/>
      <c r="AO237" s="617"/>
      <c r="AP237" s="617"/>
      <c r="AQ237" s="617"/>
      <c r="AR237" s="617"/>
      <c r="AS237" s="617"/>
      <c r="AT237" s="617"/>
      <c r="AU237" s="617"/>
      <c r="AV237" s="617"/>
      <c r="AW237" s="617"/>
      <c r="AX237" s="617"/>
      <c r="AY237" s="617"/>
      <c r="AZ237" s="617"/>
      <c r="BA237" s="617"/>
      <c r="BB237" s="617"/>
      <c r="BC237" s="617"/>
      <c r="BD237" s="617"/>
      <c r="BE237" s="617"/>
      <c r="BF237" s="617"/>
      <c r="BG237" s="617"/>
      <c r="BH237" s="617"/>
      <c r="BI237" s="617"/>
      <c r="BJ237" s="617"/>
      <c r="BK237" s="617"/>
      <c r="BL237" s="617"/>
      <c r="BM237" s="617"/>
      <c r="BN237" s="617"/>
      <c r="BO237" s="617"/>
      <c r="BP237" s="617"/>
      <c r="BQ237" s="617"/>
      <c r="BR237" s="617"/>
      <c r="BS237" s="617"/>
    </row>
    <row r="238" spans="1:71" s="401" customFormat="1" ht="15.65" customHeight="1" outlineLevel="2" x14ac:dyDescent="0.25">
      <c r="A238" s="591"/>
      <c r="B238" s="478"/>
      <c r="C238" s="490"/>
      <c r="D238" s="483" t="s">
        <v>1321</v>
      </c>
      <c r="E238" s="423">
        <v>13.04</v>
      </c>
      <c r="F238" s="511" t="s">
        <v>70</v>
      </c>
      <c r="G238" s="425">
        <v>0.2</v>
      </c>
      <c r="H238" s="425">
        <f t="shared" si="33"/>
        <v>2.6080000000000001</v>
      </c>
      <c r="I238" s="555"/>
      <c r="J238" s="555"/>
      <c r="K238" s="555"/>
      <c r="L238" s="555"/>
      <c r="M238" s="556">
        <f>J238+H238*Tabellen!$K$2+L238</f>
        <v>161.696</v>
      </c>
      <c r="N238" s="495"/>
      <c r="O238" s="660">
        <f t="shared" si="34"/>
        <v>195.65215999999998</v>
      </c>
      <c r="P238" s="661"/>
      <c r="Q238" s="665" t="s">
        <v>983</v>
      </c>
      <c r="R238" s="660">
        <f>H238*Tabellen!$K$2*Tabellen!$F$2</f>
        <v>195.65215999999998</v>
      </c>
      <c r="S238" s="666" t="s">
        <v>1049</v>
      </c>
      <c r="T238" s="660">
        <f>J238*Tabellen!$F$2</f>
        <v>0</v>
      </c>
      <c r="U238" s="660">
        <f>R238*Tabellen!$G$2</f>
        <v>17.608694399999997</v>
      </c>
      <c r="V238" s="660">
        <f>T238*Tabellen!$H$2</f>
        <v>0</v>
      </c>
      <c r="W238" s="660">
        <f t="shared" si="35"/>
        <v>17.608694399999997</v>
      </c>
      <c r="X238" s="660">
        <f t="shared" si="36"/>
        <v>213.26085439999997</v>
      </c>
      <c r="Y238" s="661"/>
      <c r="Z238" s="619"/>
      <c r="AA238" s="617"/>
      <c r="AB238" s="617"/>
      <c r="AC238" s="617"/>
      <c r="AD238" s="617"/>
      <c r="AE238" s="617"/>
      <c r="AF238" s="617"/>
      <c r="AG238" s="617"/>
      <c r="AH238" s="617"/>
      <c r="AI238" s="617"/>
      <c r="AJ238" s="617"/>
      <c r="AK238" s="617"/>
      <c r="AL238" s="617"/>
      <c r="AM238" s="617"/>
      <c r="AN238" s="617"/>
      <c r="AO238" s="617"/>
      <c r="AP238" s="617"/>
      <c r="AQ238" s="617"/>
      <c r="AR238" s="617"/>
      <c r="AS238" s="617"/>
      <c r="AT238" s="617"/>
      <c r="AU238" s="617"/>
      <c r="AV238" s="617"/>
      <c r="AW238" s="617"/>
      <c r="AX238" s="617"/>
      <c r="AY238" s="617"/>
      <c r="AZ238" s="617"/>
      <c r="BA238" s="617"/>
      <c r="BB238" s="617"/>
      <c r="BC238" s="617"/>
      <c r="BD238" s="617"/>
      <c r="BE238" s="617"/>
      <c r="BF238" s="617"/>
      <c r="BG238" s="617"/>
      <c r="BH238" s="617"/>
      <c r="BI238" s="617"/>
      <c r="BJ238" s="617"/>
      <c r="BK238" s="617"/>
      <c r="BL238" s="617"/>
      <c r="BM238" s="617"/>
      <c r="BN238" s="617"/>
      <c r="BO238" s="617"/>
      <c r="BP238" s="617"/>
      <c r="BQ238" s="617"/>
      <c r="BR238" s="617"/>
      <c r="BS238" s="617"/>
    </row>
    <row r="239" spans="1:71" s="401" customFormat="1" ht="15.65" customHeight="1" outlineLevel="2" x14ac:dyDescent="0.25">
      <c r="A239" s="591"/>
      <c r="B239" s="478"/>
      <c r="C239" s="490"/>
      <c r="D239" s="483" t="s">
        <v>1310</v>
      </c>
      <c r="E239" s="423">
        <v>14.49</v>
      </c>
      <c r="F239" s="511" t="s">
        <v>70</v>
      </c>
      <c r="G239" s="425">
        <v>0.5</v>
      </c>
      <c r="H239" s="425">
        <f t="shared" si="33"/>
        <v>7.2450000000000001</v>
      </c>
      <c r="I239" s="555">
        <v>5.1749999999999998</v>
      </c>
      <c r="J239" s="555">
        <f t="shared" ref="J239:J251" si="37">E239*I239</f>
        <v>74.985749999999996</v>
      </c>
      <c r="K239" s="555"/>
      <c r="L239" s="555"/>
      <c r="M239" s="556">
        <f>J239+H239*Tabellen!$K$2+L239</f>
        <v>524.17574999999999</v>
      </c>
      <c r="N239" s="495"/>
      <c r="O239" s="660">
        <f t="shared" si="34"/>
        <v>634.25265749999994</v>
      </c>
      <c r="P239" s="668"/>
      <c r="Q239" s="665" t="s">
        <v>983</v>
      </c>
      <c r="R239" s="660">
        <f>H239*Tabellen!$K$2*Tabellen!$F$2</f>
        <v>543.51990000000001</v>
      </c>
      <c r="S239" s="666" t="s">
        <v>1049</v>
      </c>
      <c r="T239" s="660">
        <f>J239*Tabellen!$F$2</f>
        <v>90.732757499999991</v>
      </c>
      <c r="U239" s="660">
        <f>R239*Tabellen!$G$2</f>
        <v>48.916790999999996</v>
      </c>
      <c r="V239" s="660">
        <f>T239*Tabellen!$H$2</f>
        <v>19.053879074999998</v>
      </c>
      <c r="W239" s="660">
        <f t="shared" si="35"/>
        <v>67.970670074999987</v>
      </c>
      <c r="X239" s="660">
        <f t="shared" si="36"/>
        <v>702.22332757499998</v>
      </c>
      <c r="Y239" s="661"/>
      <c r="Z239" s="619"/>
      <c r="AA239" s="617"/>
      <c r="AB239" s="617"/>
      <c r="AC239" s="617"/>
      <c r="AD239" s="617"/>
      <c r="AE239" s="617"/>
      <c r="AF239" s="617"/>
      <c r="AG239" s="617"/>
      <c r="AH239" s="617"/>
      <c r="AI239" s="617"/>
      <c r="AJ239" s="617"/>
      <c r="AK239" s="617"/>
      <c r="AL239" s="617"/>
      <c r="AM239" s="617"/>
      <c r="AN239" s="617"/>
      <c r="AO239" s="617"/>
      <c r="AP239" s="617"/>
      <c r="AQ239" s="617"/>
      <c r="AR239" s="617"/>
      <c r="AS239" s="617"/>
      <c r="AT239" s="617"/>
      <c r="AU239" s="617"/>
      <c r="AV239" s="617"/>
      <c r="AW239" s="617"/>
      <c r="AX239" s="617"/>
      <c r="AY239" s="617"/>
      <c r="AZ239" s="617"/>
      <c r="BA239" s="617"/>
      <c r="BB239" s="617"/>
      <c r="BC239" s="617"/>
      <c r="BD239" s="617"/>
      <c r="BE239" s="617"/>
      <c r="BF239" s="617"/>
      <c r="BG239" s="617"/>
      <c r="BH239" s="617"/>
      <c r="BI239" s="617"/>
      <c r="BJ239" s="617"/>
      <c r="BK239" s="617"/>
      <c r="BL239" s="617"/>
      <c r="BM239" s="617"/>
      <c r="BN239" s="617"/>
      <c r="BO239" s="617"/>
      <c r="BP239" s="617"/>
      <c r="BQ239" s="617"/>
      <c r="BR239" s="617"/>
      <c r="BS239" s="617"/>
    </row>
    <row r="240" spans="1:71" s="401" customFormat="1" ht="15.65" customHeight="1" outlineLevel="2" x14ac:dyDescent="0.25">
      <c r="A240" s="591"/>
      <c r="B240" s="478"/>
      <c r="C240" s="490"/>
      <c r="D240" s="483" t="s">
        <v>1311</v>
      </c>
      <c r="E240" s="423">
        <v>14</v>
      </c>
      <c r="F240" s="511" t="s">
        <v>70</v>
      </c>
      <c r="G240" s="425">
        <v>0.2</v>
      </c>
      <c r="H240" s="425">
        <f t="shared" si="33"/>
        <v>2.8000000000000003</v>
      </c>
      <c r="I240" s="555">
        <v>18.381599999999999</v>
      </c>
      <c r="J240" s="555">
        <f t="shared" si="37"/>
        <v>257.3424</v>
      </c>
      <c r="K240" s="555"/>
      <c r="L240" s="555"/>
      <c r="M240" s="556">
        <f>J240+H240*Tabellen!$K$2+L240</f>
        <v>430.94240000000002</v>
      </c>
      <c r="N240" s="495"/>
      <c r="O240" s="660">
        <f t="shared" si="34"/>
        <v>521.44030399999997</v>
      </c>
      <c r="P240" s="668"/>
      <c r="Q240" s="665" t="s">
        <v>983</v>
      </c>
      <c r="R240" s="660">
        <f>H240*Tabellen!$K$2*Tabellen!$F$2</f>
        <v>210.05600000000001</v>
      </c>
      <c r="S240" s="666" t="s">
        <v>1049</v>
      </c>
      <c r="T240" s="660">
        <f>J240*Tabellen!$F$2</f>
        <v>311.38430399999999</v>
      </c>
      <c r="U240" s="660">
        <f>R240*Tabellen!$G$2</f>
        <v>18.90504</v>
      </c>
      <c r="V240" s="660">
        <f>T240*Tabellen!$H$2</f>
        <v>65.39070384</v>
      </c>
      <c r="W240" s="660">
        <f t="shared" si="35"/>
        <v>84.29574384</v>
      </c>
      <c r="X240" s="660">
        <f t="shared" si="36"/>
        <v>605.73604783999997</v>
      </c>
      <c r="Y240" s="661"/>
      <c r="Z240" s="619"/>
      <c r="AA240" s="617"/>
      <c r="AB240" s="617"/>
      <c r="AC240" s="617"/>
      <c r="AD240" s="617"/>
      <c r="AE240" s="617"/>
      <c r="AF240" s="617"/>
      <c r="AG240" s="617"/>
      <c r="AH240" s="617"/>
      <c r="AI240" s="617"/>
      <c r="AJ240" s="617"/>
      <c r="AK240" s="617"/>
      <c r="AL240" s="617"/>
      <c r="AM240" s="617"/>
      <c r="AN240" s="617"/>
      <c r="AO240" s="617"/>
      <c r="AP240" s="617"/>
      <c r="AQ240" s="617"/>
      <c r="AR240" s="617"/>
      <c r="AS240" s="617"/>
      <c r="AT240" s="617"/>
      <c r="AU240" s="617"/>
      <c r="AV240" s="617"/>
      <c r="AW240" s="617"/>
      <c r="AX240" s="617"/>
      <c r="AY240" s="617"/>
      <c r="AZ240" s="617"/>
      <c r="BA240" s="617"/>
      <c r="BB240" s="617"/>
      <c r="BC240" s="617"/>
      <c r="BD240" s="617"/>
      <c r="BE240" s="617"/>
      <c r="BF240" s="617"/>
      <c r="BG240" s="617"/>
      <c r="BH240" s="617"/>
      <c r="BI240" s="617"/>
      <c r="BJ240" s="617"/>
      <c r="BK240" s="617"/>
      <c r="BL240" s="617"/>
      <c r="BM240" s="617"/>
      <c r="BN240" s="617"/>
      <c r="BO240" s="617"/>
      <c r="BP240" s="617"/>
      <c r="BQ240" s="617"/>
      <c r="BR240" s="617"/>
      <c r="BS240" s="617"/>
    </row>
    <row r="241" spans="1:71" s="401" customFormat="1" ht="15.65" customHeight="1" outlineLevel="2" x14ac:dyDescent="0.25">
      <c r="A241" s="591"/>
      <c r="B241" s="478"/>
      <c r="C241" s="490"/>
      <c r="D241" s="483" t="s">
        <v>1312</v>
      </c>
      <c r="E241" s="423">
        <v>28</v>
      </c>
      <c r="F241" s="424" t="s">
        <v>72</v>
      </c>
      <c r="G241" s="425"/>
      <c r="H241" s="425"/>
      <c r="I241" s="555">
        <v>0.67274999999999996</v>
      </c>
      <c r="J241" s="555">
        <f t="shared" si="37"/>
        <v>18.837</v>
      </c>
      <c r="K241" s="555"/>
      <c r="L241" s="555"/>
      <c r="M241" s="556">
        <f>J241+H241*Tabellen!$K$2+L241</f>
        <v>18.837</v>
      </c>
      <c r="N241" s="495"/>
      <c r="O241" s="660">
        <f t="shared" si="34"/>
        <v>22.792769999999997</v>
      </c>
      <c r="P241" s="668"/>
      <c r="Q241" s="665" t="s">
        <v>983</v>
      </c>
      <c r="R241" s="660">
        <f>H241*Tabellen!$K$2*Tabellen!$F$2</f>
        <v>0</v>
      </c>
      <c r="S241" s="666" t="s">
        <v>1049</v>
      </c>
      <c r="T241" s="660">
        <f>J241*Tabellen!$F$2</f>
        <v>22.792769999999997</v>
      </c>
      <c r="U241" s="660">
        <f>R241*Tabellen!$G$2</f>
        <v>0</v>
      </c>
      <c r="V241" s="660">
        <f>T241*Tabellen!$H$2</f>
        <v>4.7864816999999995</v>
      </c>
      <c r="W241" s="660">
        <f t="shared" si="35"/>
        <v>4.7864816999999995</v>
      </c>
      <c r="X241" s="660">
        <f t="shared" si="36"/>
        <v>27.579251699999997</v>
      </c>
      <c r="Y241" s="661"/>
      <c r="Z241" s="619"/>
      <c r="AA241" s="617"/>
      <c r="AB241" s="617"/>
      <c r="AC241" s="617"/>
      <c r="AD241" s="617"/>
      <c r="AE241" s="617"/>
      <c r="AF241" s="617"/>
      <c r="AG241" s="617"/>
      <c r="AH241" s="617"/>
      <c r="AI241" s="617"/>
      <c r="AJ241" s="617"/>
      <c r="AK241" s="617"/>
      <c r="AL241" s="617"/>
      <c r="AM241" s="617"/>
      <c r="AN241" s="617"/>
      <c r="AO241" s="617"/>
      <c r="AP241" s="617"/>
      <c r="AQ241" s="617"/>
      <c r="AR241" s="617"/>
      <c r="AS241" s="617"/>
      <c r="AT241" s="617"/>
      <c r="AU241" s="617"/>
      <c r="AV241" s="617"/>
      <c r="AW241" s="617"/>
      <c r="AX241" s="617"/>
      <c r="AY241" s="617"/>
      <c r="AZ241" s="617"/>
      <c r="BA241" s="617"/>
      <c r="BB241" s="617"/>
      <c r="BC241" s="617"/>
      <c r="BD241" s="617"/>
      <c r="BE241" s="617"/>
      <c r="BF241" s="617"/>
      <c r="BG241" s="617"/>
      <c r="BH241" s="617"/>
      <c r="BI241" s="617"/>
      <c r="BJ241" s="617"/>
      <c r="BK241" s="617"/>
      <c r="BL241" s="617"/>
      <c r="BM241" s="617"/>
      <c r="BN241" s="617"/>
      <c r="BO241" s="617"/>
      <c r="BP241" s="617"/>
      <c r="BQ241" s="617"/>
      <c r="BR241" s="617"/>
      <c r="BS241" s="617"/>
    </row>
    <row r="242" spans="1:71" s="401" customFormat="1" ht="15.65" customHeight="1" outlineLevel="2" x14ac:dyDescent="0.25">
      <c r="A242" s="591"/>
      <c r="B242" s="478"/>
      <c r="C242" s="490"/>
      <c r="D242" s="483" t="s">
        <v>1322</v>
      </c>
      <c r="E242" s="423">
        <v>14</v>
      </c>
      <c r="F242" s="511" t="s">
        <v>70</v>
      </c>
      <c r="G242" s="425">
        <v>0.3</v>
      </c>
      <c r="H242" s="425">
        <f t="shared" si="33"/>
        <v>4.2</v>
      </c>
      <c r="I242" s="557">
        <v>10.6191</v>
      </c>
      <c r="J242" s="555">
        <f t="shared" si="37"/>
        <v>148.66739999999999</v>
      </c>
      <c r="K242" s="555"/>
      <c r="L242" s="555"/>
      <c r="M242" s="556">
        <f>J242+H242*Tabellen!$K$2+L242</f>
        <v>409.06740000000002</v>
      </c>
      <c r="N242" s="495"/>
      <c r="O242" s="660">
        <f t="shared" si="34"/>
        <v>494.97155400000003</v>
      </c>
      <c r="P242" s="669"/>
      <c r="Q242" s="665" t="s">
        <v>983</v>
      </c>
      <c r="R242" s="660">
        <f>H242*Tabellen!$K$2*Tabellen!$F$2</f>
        <v>315.08400000000006</v>
      </c>
      <c r="S242" s="666" t="s">
        <v>1049</v>
      </c>
      <c r="T242" s="660">
        <f>J242*Tabellen!$F$2</f>
        <v>179.88755399999997</v>
      </c>
      <c r="U242" s="660">
        <f>R242*Tabellen!$G$2</f>
        <v>28.357560000000003</v>
      </c>
      <c r="V242" s="660">
        <f>T242*Tabellen!$H$2</f>
        <v>37.776386339999995</v>
      </c>
      <c r="W242" s="660">
        <f t="shared" si="35"/>
        <v>66.133946339999994</v>
      </c>
      <c r="X242" s="660">
        <f t="shared" si="36"/>
        <v>561.10550034000005</v>
      </c>
      <c r="Y242" s="661"/>
      <c r="Z242" s="619"/>
      <c r="AA242" s="617"/>
      <c r="AB242" s="617"/>
      <c r="AC242" s="617"/>
      <c r="AD242" s="617"/>
      <c r="AE242" s="617"/>
      <c r="AF242" s="617"/>
      <c r="AG242" s="617"/>
      <c r="AH242" s="617"/>
      <c r="AI242" s="617"/>
      <c r="AJ242" s="617"/>
      <c r="AK242" s="617"/>
      <c r="AL242" s="617"/>
      <c r="AM242" s="617"/>
      <c r="AN242" s="617"/>
      <c r="AO242" s="617"/>
      <c r="AP242" s="617"/>
      <c r="AQ242" s="617"/>
      <c r="AR242" s="617"/>
      <c r="AS242" s="617"/>
      <c r="AT242" s="617"/>
      <c r="AU242" s="617"/>
      <c r="AV242" s="617"/>
      <c r="AW242" s="617"/>
      <c r="AX242" s="617"/>
      <c r="AY242" s="617"/>
      <c r="AZ242" s="617"/>
      <c r="BA242" s="617"/>
      <c r="BB242" s="617"/>
      <c r="BC242" s="617"/>
      <c r="BD242" s="617"/>
      <c r="BE242" s="617"/>
      <c r="BF242" s="617"/>
      <c r="BG242" s="617"/>
      <c r="BH242" s="617"/>
      <c r="BI242" s="617"/>
      <c r="BJ242" s="617"/>
      <c r="BK242" s="617"/>
      <c r="BL242" s="617"/>
      <c r="BM242" s="617"/>
      <c r="BN242" s="617"/>
      <c r="BO242" s="617"/>
      <c r="BP242" s="617"/>
      <c r="BQ242" s="617"/>
      <c r="BR242" s="617"/>
      <c r="BS242" s="617"/>
    </row>
    <row r="243" spans="1:71" s="401" customFormat="1" ht="15.65" customHeight="1" outlineLevel="2" x14ac:dyDescent="0.25">
      <c r="A243" s="591"/>
      <c r="B243" s="478"/>
      <c r="C243" s="490"/>
      <c r="D243" s="483" t="s">
        <v>1789</v>
      </c>
      <c r="E243" s="423">
        <v>365.2</v>
      </c>
      <c r="F243" s="513" t="s">
        <v>263</v>
      </c>
      <c r="G243" s="425">
        <v>0.03</v>
      </c>
      <c r="H243" s="425">
        <f t="shared" si="33"/>
        <v>10.956</v>
      </c>
      <c r="I243" s="555">
        <v>1.2626999999999999</v>
      </c>
      <c r="J243" s="555">
        <f t="shared" si="37"/>
        <v>461.13803999999999</v>
      </c>
      <c r="K243" s="555"/>
      <c r="L243" s="555"/>
      <c r="M243" s="556">
        <f>J243+H243*Tabellen!$K$2+L243</f>
        <v>1140.41004</v>
      </c>
      <c r="N243" s="495"/>
      <c r="O243" s="660">
        <f t="shared" si="34"/>
        <v>1379.8961483999999</v>
      </c>
      <c r="P243" s="661"/>
      <c r="Q243" s="665" t="s">
        <v>983</v>
      </c>
      <c r="R243" s="660">
        <f>H243*Tabellen!$K$2*Tabellen!$F$2</f>
        <v>821.91911999999991</v>
      </c>
      <c r="S243" s="666" t="s">
        <v>1049</v>
      </c>
      <c r="T243" s="660">
        <f>J243*Tabellen!$F$2</f>
        <v>557.97702839999999</v>
      </c>
      <c r="U243" s="660">
        <f>R243*Tabellen!$G$2</f>
        <v>73.972720799999991</v>
      </c>
      <c r="V243" s="660">
        <f>T243*Tabellen!$H$2</f>
        <v>117.17517596399999</v>
      </c>
      <c r="W243" s="660">
        <f t="shared" si="35"/>
        <v>191.147896764</v>
      </c>
      <c r="X243" s="660">
        <f t="shared" si="36"/>
        <v>1571.044045164</v>
      </c>
      <c r="Y243" s="661"/>
      <c r="Z243" s="619"/>
      <c r="AA243" s="617"/>
      <c r="AB243" s="617"/>
      <c r="AC243" s="617"/>
      <c r="AD243" s="617"/>
      <c r="AE243" s="617"/>
      <c r="AF243" s="617"/>
      <c r="AG243" s="617"/>
      <c r="AH243" s="617"/>
      <c r="AI243" s="617"/>
      <c r="AJ243" s="617"/>
      <c r="AK243" s="617"/>
      <c r="AL243" s="617"/>
      <c r="AM243" s="617"/>
      <c r="AN243" s="617"/>
      <c r="AO243" s="617"/>
      <c r="AP243" s="617"/>
      <c r="AQ243" s="617"/>
      <c r="AR243" s="617"/>
      <c r="AS243" s="617"/>
      <c r="AT243" s="617"/>
      <c r="AU243" s="617"/>
      <c r="AV243" s="617"/>
      <c r="AW243" s="617"/>
      <c r="AX243" s="617"/>
      <c r="AY243" s="617"/>
      <c r="AZ243" s="617"/>
      <c r="BA243" s="617"/>
      <c r="BB243" s="617"/>
      <c r="BC243" s="617"/>
      <c r="BD243" s="617"/>
      <c r="BE243" s="617"/>
      <c r="BF243" s="617"/>
      <c r="BG243" s="617"/>
      <c r="BH243" s="617"/>
      <c r="BI243" s="617"/>
      <c r="BJ243" s="617"/>
      <c r="BK243" s="617"/>
      <c r="BL243" s="617"/>
      <c r="BM243" s="617"/>
      <c r="BN243" s="617"/>
      <c r="BO243" s="617"/>
      <c r="BP243" s="617"/>
      <c r="BQ243" s="617"/>
      <c r="BR243" s="617"/>
      <c r="BS243" s="617"/>
    </row>
    <row r="244" spans="1:71" s="401" customFormat="1" ht="15.65" customHeight="1" outlineLevel="2" x14ac:dyDescent="0.25">
      <c r="A244" s="591"/>
      <c r="B244" s="478"/>
      <c r="C244" s="490"/>
      <c r="D244" s="514" t="s">
        <v>1790</v>
      </c>
      <c r="E244" s="423">
        <v>91.3</v>
      </c>
      <c r="F244" s="511" t="s">
        <v>73</v>
      </c>
      <c r="G244" s="425">
        <v>0.15</v>
      </c>
      <c r="H244" s="425">
        <f t="shared" si="33"/>
        <v>13.694999999999999</v>
      </c>
      <c r="I244" s="555">
        <v>15.007499999999999</v>
      </c>
      <c r="J244" s="555">
        <f t="shared" si="37"/>
        <v>1370.1847499999999</v>
      </c>
      <c r="K244" s="555"/>
      <c r="L244" s="555"/>
      <c r="M244" s="556">
        <f>J244+H244*Tabellen!$K$2+L244</f>
        <v>2219.2747499999996</v>
      </c>
      <c r="N244" s="495"/>
      <c r="O244" s="660">
        <f t="shared" si="34"/>
        <v>2685.3224474999997</v>
      </c>
      <c r="P244" s="669"/>
      <c r="Q244" s="665" t="s">
        <v>983</v>
      </c>
      <c r="R244" s="660">
        <f>H244*Tabellen!$K$2*Tabellen!$F$2</f>
        <v>1027.3988999999999</v>
      </c>
      <c r="S244" s="666" t="s">
        <v>1049</v>
      </c>
      <c r="T244" s="660">
        <f>J244*Tabellen!$F$2</f>
        <v>1657.9235474999998</v>
      </c>
      <c r="U244" s="660">
        <f>R244*Tabellen!$G$2</f>
        <v>92.465900999999988</v>
      </c>
      <c r="V244" s="660">
        <f>T244*Tabellen!$H$2</f>
        <v>348.16394497499994</v>
      </c>
      <c r="W244" s="660">
        <f t="shared" si="35"/>
        <v>440.62984597499991</v>
      </c>
      <c r="X244" s="660">
        <f t="shared" si="36"/>
        <v>3125.9522934749998</v>
      </c>
      <c r="Y244" s="661"/>
      <c r="Z244" s="619"/>
      <c r="AA244" s="617"/>
      <c r="AB244" s="617"/>
      <c r="AC244" s="617"/>
      <c r="AD244" s="617"/>
      <c r="AE244" s="617"/>
      <c r="AF244" s="617"/>
      <c r="AG244" s="617"/>
      <c r="AH244" s="617"/>
      <c r="AI244" s="617"/>
      <c r="AJ244" s="617"/>
      <c r="AK244" s="617"/>
      <c r="AL244" s="617"/>
      <c r="AM244" s="617"/>
      <c r="AN244" s="617"/>
      <c r="AO244" s="617"/>
      <c r="AP244" s="617"/>
      <c r="AQ244" s="617"/>
      <c r="AR244" s="617"/>
      <c r="AS244" s="617"/>
      <c r="AT244" s="617"/>
      <c r="AU244" s="617"/>
      <c r="AV244" s="617"/>
      <c r="AW244" s="617"/>
      <c r="AX244" s="617"/>
      <c r="AY244" s="617"/>
      <c r="AZ244" s="617"/>
      <c r="BA244" s="617"/>
      <c r="BB244" s="617"/>
      <c r="BC244" s="617"/>
      <c r="BD244" s="617"/>
      <c r="BE244" s="617"/>
      <c r="BF244" s="617"/>
      <c r="BG244" s="617"/>
      <c r="BH244" s="617"/>
      <c r="BI244" s="617"/>
      <c r="BJ244" s="617"/>
      <c r="BK244" s="617"/>
      <c r="BL244" s="617"/>
      <c r="BM244" s="617"/>
      <c r="BN244" s="617"/>
      <c r="BO244" s="617"/>
      <c r="BP244" s="617"/>
      <c r="BQ244" s="617"/>
      <c r="BR244" s="617"/>
      <c r="BS244" s="617"/>
    </row>
    <row r="245" spans="1:71" s="401" customFormat="1" ht="15.65" customHeight="1" outlineLevel="2" x14ac:dyDescent="0.25">
      <c r="A245" s="591"/>
      <c r="B245" s="478"/>
      <c r="C245" s="490"/>
      <c r="D245" s="483" t="s">
        <v>1323</v>
      </c>
      <c r="E245" s="423">
        <v>547.79999999999995</v>
      </c>
      <c r="F245" s="511" t="s">
        <v>263</v>
      </c>
      <c r="G245" s="425">
        <v>7.0000000000000007E-2</v>
      </c>
      <c r="H245" s="425">
        <f t="shared" si="33"/>
        <v>38.346000000000004</v>
      </c>
      <c r="I245" s="555">
        <v>1.2626999999999999</v>
      </c>
      <c r="J245" s="555">
        <f t="shared" si="37"/>
        <v>691.70705999999996</v>
      </c>
      <c r="K245" s="555"/>
      <c r="L245" s="555"/>
      <c r="M245" s="556">
        <f>J245+H245*Tabellen!$K$2+L245</f>
        <v>3069.15906</v>
      </c>
      <c r="N245" s="495"/>
      <c r="O245" s="660">
        <f t="shared" si="34"/>
        <v>3713.6824626000002</v>
      </c>
      <c r="P245" s="668"/>
      <c r="Q245" s="665" t="s">
        <v>983</v>
      </c>
      <c r="R245" s="660">
        <f>H245*Tabellen!$K$2*Tabellen!$F$2</f>
        <v>2876.7169200000003</v>
      </c>
      <c r="S245" s="666" t="s">
        <v>1049</v>
      </c>
      <c r="T245" s="660">
        <f>J245*Tabellen!$F$2</f>
        <v>836.96554259999994</v>
      </c>
      <c r="U245" s="660">
        <f>R245*Tabellen!$G$2</f>
        <v>258.9045228</v>
      </c>
      <c r="V245" s="660">
        <f>T245*Tabellen!$H$2</f>
        <v>175.76276394599998</v>
      </c>
      <c r="W245" s="660">
        <f t="shared" si="35"/>
        <v>434.66728674599995</v>
      </c>
      <c r="X245" s="660">
        <f t="shared" si="36"/>
        <v>4148.349749346</v>
      </c>
      <c r="Y245" s="661"/>
      <c r="Z245" s="619"/>
      <c r="AA245" s="617"/>
      <c r="AB245" s="617"/>
      <c r="AC245" s="617"/>
      <c r="AD245" s="617"/>
      <c r="AE245" s="617"/>
      <c r="AF245" s="617"/>
      <c r="AG245" s="617"/>
      <c r="AH245" s="617"/>
      <c r="AI245" s="617"/>
      <c r="AJ245" s="617"/>
      <c r="AK245" s="617"/>
      <c r="AL245" s="617"/>
      <c r="AM245" s="617"/>
      <c r="AN245" s="617"/>
      <c r="AO245" s="617"/>
      <c r="AP245" s="617"/>
      <c r="AQ245" s="617"/>
      <c r="AR245" s="617"/>
      <c r="AS245" s="617"/>
      <c r="AT245" s="617"/>
      <c r="AU245" s="617"/>
      <c r="AV245" s="617"/>
      <c r="AW245" s="617"/>
      <c r="AX245" s="617"/>
      <c r="AY245" s="617"/>
      <c r="AZ245" s="617"/>
      <c r="BA245" s="617"/>
      <c r="BB245" s="617"/>
      <c r="BC245" s="617"/>
      <c r="BD245" s="617"/>
      <c r="BE245" s="617"/>
      <c r="BF245" s="617"/>
      <c r="BG245" s="617"/>
      <c r="BH245" s="617"/>
      <c r="BI245" s="617"/>
      <c r="BJ245" s="617"/>
      <c r="BK245" s="617"/>
      <c r="BL245" s="617"/>
      <c r="BM245" s="617"/>
      <c r="BN245" s="617"/>
      <c r="BO245" s="617"/>
      <c r="BP245" s="617"/>
      <c r="BQ245" s="617"/>
      <c r="BR245" s="617"/>
      <c r="BS245" s="617"/>
    </row>
    <row r="246" spans="1:71" s="401" customFormat="1" ht="15.65" customHeight="1" outlineLevel="2" x14ac:dyDescent="0.25">
      <c r="A246" s="591"/>
      <c r="B246" s="478"/>
      <c r="C246" s="490"/>
      <c r="D246" s="515" t="s">
        <v>1324</v>
      </c>
      <c r="E246" s="516">
        <v>91.3</v>
      </c>
      <c r="F246" s="517" t="s">
        <v>73</v>
      </c>
      <c r="G246" s="518">
        <v>0.1</v>
      </c>
      <c r="H246" s="518">
        <f t="shared" si="33"/>
        <v>9.1300000000000008</v>
      </c>
      <c r="I246" s="558">
        <v>0.99359999999999993</v>
      </c>
      <c r="J246" s="558">
        <f t="shared" si="37"/>
        <v>90.715679999999992</v>
      </c>
      <c r="K246" s="558"/>
      <c r="L246" s="558"/>
      <c r="M246" s="559">
        <f>J246+H246*Tabellen!$K$2+L246</f>
        <v>656.77568000000008</v>
      </c>
      <c r="N246" s="495"/>
      <c r="O246" s="660">
        <f t="shared" si="34"/>
        <v>794.69857280000008</v>
      </c>
      <c r="P246" s="668"/>
      <c r="Q246" s="665" t="s">
        <v>983</v>
      </c>
      <c r="R246" s="660">
        <f>H246*Tabellen!$K$2*Tabellen!$F$2</f>
        <v>684.93260000000009</v>
      </c>
      <c r="S246" s="666" t="s">
        <v>1049</v>
      </c>
      <c r="T246" s="660">
        <f>J246*Tabellen!$F$2</f>
        <v>109.76597279999999</v>
      </c>
      <c r="U246" s="660">
        <f>R246*Tabellen!$G$2</f>
        <v>61.643934000000009</v>
      </c>
      <c r="V246" s="660">
        <f>T246*Tabellen!$H$2</f>
        <v>23.050854287999996</v>
      </c>
      <c r="W246" s="660">
        <f t="shared" si="35"/>
        <v>84.694788288000012</v>
      </c>
      <c r="X246" s="660">
        <f t="shared" si="36"/>
        <v>879.39336108800012</v>
      </c>
      <c r="Y246" s="661"/>
      <c r="Z246" s="619"/>
      <c r="AA246" s="617"/>
      <c r="AB246" s="617"/>
      <c r="AC246" s="617"/>
      <c r="AD246" s="617"/>
      <c r="AE246" s="617"/>
      <c r="AF246" s="617"/>
      <c r="AG246" s="617"/>
      <c r="AH246" s="617"/>
      <c r="AI246" s="617"/>
      <c r="AJ246" s="617"/>
      <c r="AK246" s="617"/>
      <c r="AL246" s="617"/>
      <c r="AM246" s="617"/>
      <c r="AN246" s="617"/>
      <c r="AO246" s="617"/>
      <c r="AP246" s="617"/>
      <c r="AQ246" s="617"/>
      <c r="AR246" s="617"/>
      <c r="AS246" s="617"/>
      <c r="AT246" s="617"/>
      <c r="AU246" s="617"/>
      <c r="AV246" s="617"/>
      <c r="AW246" s="617"/>
      <c r="AX246" s="617"/>
      <c r="AY246" s="617"/>
      <c r="AZ246" s="617"/>
      <c r="BA246" s="617"/>
      <c r="BB246" s="617"/>
      <c r="BC246" s="617"/>
      <c r="BD246" s="617"/>
      <c r="BE246" s="617"/>
      <c r="BF246" s="617"/>
      <c r="BG246" s="617"/>
      <c r="BH246" s="617"/>
      <c r="BI246" s="617"/>
      <c r="BJ246" s="617"/>
      <c r="BK246" s="617"/>
      <c r="BL246" s="617"/>
      <c r="BM246" s="617"/>
      <c r="BN246" s="617"/>
      <c r="BO246" s="617"/>
      <c r="BP246" s="617"/>
      <c r="BQ246" s="617"/>
      <c r="BR246" s="617"/>
      <c r="BS246" s="617"/>
    </row>
    <row r="247" spans="1:71" s="401" customFormat="1" ht="15.65" customHeight="1" outlineLevel="2" x14ac:dyDescent="0.25">
      <c r="A247" s="591"/>
      <c r="B247" s="478"/>
      <c r="C247" s="490"/>
      <c r="D247" s="515" t="s">
        <v>1325</v>
      </c>
      <c r="E247" s="516">
        <v>18.260000000000002</v>
      </c>
      <c r="F247" s="519" t="s">
        <v>70</v>
      </c>
      <c r="G247" s="518">
        <v>0.2</v>
      </c>
      <c r="H247" s="518">
        <f t="shared" si="33"/>
        <v>3.6520000000000006</v>
      </c>
      <c r="I247" s="558">
        <v>1.6767000000000001</v>
      </c>
      <c r="J247" s="558">
        <f t="shared" si="37"/>
        <v>30.616542000000003</v>
      </c>
      <c r="K247" s="558"/>
      <c r="L247" s="558"/>
      <c r="M247" s="559">
        <f>J247+H247*Tabellen!$K$2+L247</f>
        <v>257.04054200000002</v>
      </c>
      <c r="N247" s="495"/>
      <c r="O247" s="660">
        <f t="shared" si="34"/>
        <v>311.01905582000001</v>
      </c>
      <c r="P247" s="668"/>
      <c r="Q247" s="665" t="s">
        <v>983</v>
      </c>
      <c r="R247" s="660">
        <f>H247*Tabellen!$K$2*Tabellen!$F$2</f>
        <v>273.97304000000003</v>
      </c>
      <c r="S247" s="666" t="s">
        <v>1049</v>
      </c>
      <c r="T247" s="660">
        <f>J247*Tabellen!$F$2</f>
        <v>37.046015820000001</v>
      </c>
      <c r="U247" s="660">
        <f>R247*Tabellen!$G$2</f>
        <v>24.657573600000003</v>
      </c>
      <c r="V247" s="660">
        <f>T247*Tabellen!$H$2</f>
        <v>7.7796633222000002</v>
      </c>
      <c r="W247" s="660">
        <f t="shared" si="35"/>
        <v>32.4372369222</v>
      </c>
      <c r="X247" s="660">
        <f t="shared" si="36"/>
        <v>343.45629274219999</v>
      </c>
      <c r="Y247" s="661"/>
      <c r="Z247" s="619"/>
      <c r="AA247" s="617"/>
      <c r="AB247" s="617"/>
      <c r="AC247" s="617"/>
      <c r="AD247" s="617"/>
      <c r="AE247" s="617"/>
      <c r="AF247" s="617"/>
      <c r="AG247" s="617"/>
      <c r="AH247" s="617"/>
      <c r="AI247" s="617"/>
      <c r="AJ247" s="617"/>
      <c r="AK247" s="617"/>
      <c r="AL247" s="617"/>
      <c r="AM247" s="617"/>
      <c r="AN247" s="617"/>
      <c r="AO247" s="617"/>
      <c r="AP247" s="617"/>
      <c r="AQ247" s="617"/>
      <c r="AR247" s="617"/>
      <c r="AS247" s="617"/>
      <c r="AT247" s="617"/>
      <c r="AU247" s="617"/>
      <c r="AV247" s="617"/>
      <c r="AW247" s="617"/>
      <c r="AX247" s="617"/>
      <c r="AY247" s="617"/>
      <c r="AZ247" s="617"/>
      <c r="BA247" s="617"/>
      <c r="BB247" s="617"/>
      <c r="BC247" s="617"/>
      <c r="BD247" s="617"/>
      <c r="BE247" s="617"/>
      <c r="BF247" s="617"/>
      <c r="BG247" s="617"/>
      <c r="BH247" s="617"/>
      <c r="BI247" s="617"/>
      <c r="BJ247" s="617"/>
      <c r="BK247" s="617"/>
      <c r="BL247" s="617"/>
      <c r="BM247" s="617"/>
      <c r="BN247" s="617"/>
      <c r="BO247" s="617"/>
      <c r="BP247" s="617"/>
      <c r="BQ247" s="617"/>
      <c r="BR247" s="617"/>
      <c r="BS247" s="617"/>
    </row>
    <row r="248" spans="1:71" s="401" customFormat="1" ht="15.65" customHeight="1" outlineLevel="2" x14ac:dyDescent="0.25">
      <c r="A248" s="591"/>
      <c r="B248" s="478"/>
      <c r="C248" s="490"/>
      <c r="D248" s="515" t="s">
        <v>1326</v>
      </c>
      <c r="E248" s="423">
        <v>22.83</v>
      </c>
      <c r="F248" s="424" t="s">
        <v>263</v>
      </c>
      <c r="G248" s="425">
        <v>0.2</v>
      </c>
      <c r="H248" s="425">
        <f t="shared" si="33"/>
        <v>4.5659999999999998</v>
      </c>
      <c r="I248" s="555">
        <v>7.5140999999999991</v>
      </c>
      <c r="J248" s="555">
        <f t="shared" si="37"/>
        <v>171.54690299999996</v>
      </c>
      <c r="K248" s="555"/>
      <c r="L248" s="555"/>
      <c r="M248" s="556">
        <f>J248+H248*Tabellen!$K$2+L248</f>
        <v>454.63890299999991</v>
      </c>
      <c r="N248" s="495"/>
      <c r="O248" s="660">
        <f t="shared" si="34"/>
        <v>550.11307262999992</v>
      </c>
      <c r="P248" s="668"/>
      <c r="Q248" s="665" t="s">
        <v>983</v>
      </c>
      <c r="R248" s="660">
        <f>H248*Tabellen!$K$2*Tabellen!$F$2</f>
        <v>342.54131999999998</v>
      </c>
      <c r="S248" s="666" t="s">
        <v>1049</v>
      </c>
      <c r="T248" s="660">
        <f>J248*Tabellen!$F$2</f>
        <v>207.57175262999993</v>
      </c>
      <c r="U248" s="660">
        <f>R248*Tabellen!$G$2</f>
        <v>30.828718799999997</v>
      </c>
      <c r="V248" s="660">
        <f>T248*Tabellen!$H$2</f>
        <v>43.590068052299983</v>
      </c>
      <c r="W248" s="660">
        <f t="shared" si="35"/>
        <v>74.418786852299974</v>
      </c>
      <c r="X248" s="660">
        <f t="shared" si="36"/>
        <v>624.53185948229986</v>
      </c>
      <c r="Y248" s="661"/>
      <c r="Z248" s="619"/>
      <c r="AA248" s="617"/>
      <c r="AB248" s="617"/>
      <c r="AC248" s="617"/>
      <c r="AD248" s="617"/>
      <c r="AE248" s="617"/>
      <c r="AF248" s="617"/>
      <c r="AG248" s="617"/>
      <c r="AH248" s="617"/>
      <c r="AI248" s="617"/>
      <c r="AJ248" s="617"/>
      <c r="AK248" s="617"/>
      <c r="AL248" s="617"/>
      <c r="AM248" s="617"/>
      <c r="AN248" s="617"/>
      <c r="AO248" s="617"/>
      <c r="AP248" s="617"/>
      <c r="AQ248" s="617"/>
      <c r="AR248" s="617"/>
      <c r="AS248" s="617"/>
      <c r="AT248" s="617"/>
      <c r="AU248" s="617"/>
      <c r="AV248" s="617"/>
      <c r="AW248" s="617"/>
      <c r="AX248" s="617"/>
      <c r="AY248" s="617"/>
      <c r="AZ248" s="617"/>
      <c r="BA248" s="617"/>
      <c r="BB248" s="617"/>
      <c r="BC248" s="617"/>
      <c r="BD248" s="617"/>
      <c r="BE248" s="617"/>
      <c r="BF248" s="617"/>
      <c r="BG248" s="617"/>
      <c r="BH248" s="617"/>
      <c r="BI248" s="617"/>
      <c r="BJ248" s="617"/>
      <c r="BK248" s="617"/>
      <c r="BL248" s="617"/>
      <c r="BM248" s="617"/>
      <c r="BN248" s="617"/>
      <c r="BO248" s="617"/>
      <c r="BP248" s="617"/>
      <c r="BQ248" s="617"/>
      <c r="BR248" s="617"/>
      <c r="BS248" s="617"/>
    </row>
    <row r="249" spans="1:71" s="401" customFormat="1" ht="15.65" customHeight="1" outlineLevel="2" x14ac:dyDescent="0.25">
      <c r="A249" s="591"/>
      <c r="B249" s="478"/>
      <c r="C249" s="490"/>
      <c r="D249" s="515" t="s">
        <v>1327</v>
      </c>
      <c r="E249" s="423">
        <v>365.2</v>
      </c>
      <c r="F249" s="511" t="s">
        <v>263</v>
      </c>
      <c r="G249" s="425">
        <v>0.1</v>
      </c>
      <c r="H249" s="425">
        <f t="shared" si="33"/>
        <v>36.520000000000003</v>
      </c>
      <c r="I249" s="557">
        <v>0.60029999999999994</v>
      </c>
      <c r="J249" s="555">
        <f t="shared" si="37"/>
        <v>219.22955999999996</v>
      </c>
      <c r="K249" s="555"/>
      <c r="L249" s="555"/>
      <c r="M249" s="556">
        <f>J249+H249*Tabellen!$K$2+L249</f>
        <v>2483.46956</v>
      </c>
      <c r="N249" s="495"/>
      <c r="O249" s="660">
        <f t="shared" si="34"/>
        <v>3004.9981676000002</v>
      </c>
      <c r="P249" s="669"/>
      <c r="Q249" s="665" t="s">
        <v>983</v>
      </c>
      <c r="R249" s="660">
        <f>H249*Tabellen!$K$2*Tabellen!$F$2</f>
        <v>2739.7304000000004</v>
      </c>
      <c r="S249" s="666" t="s">
        <v>1049</v>
      </c>
      <c r="T249" s="660">
        <f>J249*Tabellen!$F$2</f>
        <v>265.26776759999996</v>
      </c>
      <c r="U249" s="660">
        <f>R249*Tabellen!$G$2</f>
        <v>246.57573600000003</v>
      </c>
      <c r="V249" s="660">
        <f>T249*Tabellen!$H$2</f>
        <v>55.70623119599999</v>
      </c>
      <c r="W249" s="660">
        <f t="shared" si="35"/>
        <v>302.28196719600004</v>
      </c>
      <c r="X249" s="660">
        <f t="shared" si="36"/>
        <v>3307.2801347960003</v>
      </c>
      <c r="Y249" s="661"/>
      <c r="Z249" s="619"/>
      <c r="AA249" s="617"/>
      <c r="AB249" s="617"/>
      <c r="AC249" s="617"/>
      <c r="AD249" s="617"/>
      <c r="AE249" s="617"/>
      <c r="AF249" s="617"/>
      <c r="AG249" s="617"/>
      <c r="AH249" s="617"/>
      <c r="AI249" s="617"/>
      <c r="AJ249" s="617"/>
      <c r="AK249" s="617"/>
      <c r="AL249" s="617"/>
      <c r="AM249" s="617"/>
      <c r="AN249" s="617"/>
      <c r="AO249" s="617"/>
      <c r="AP249" s="617"/>
      <c r="AQ249" s="617"/>
      <c r="AR249" s="617"/>
      <c r="AS249" s="617"/>
      <c r="AT249" s="617"/>
      <c r="AU249" s="617"/>
      <c r="AV249" s="617"/>
      <c r="AW249" s="617"/>
      <c r="AX249" s="617"/>
      <c r="AY249" s="617"/>
      <c r="AZ249" s="617"/>
      <c r="BA249" s="617"/>
      <c r="BB249" s="617"/>
      <c r="BC249" s="617"/>
      <c r="BD249" s="617"/>
      <c r="BE249" s="617"/>
      <c r="BF249" s="617"/>
      <c r="BG249" s="617"/>
      <c r="BH249" s="617"/>
      <c r="BI249" s="617"/>
      <c r="BJ249" s="617"/>
      <c r="BK249" s="617"/>
      <c r="BL249" s="617"/>
      <c r="BM249" s="617"/>
      <c r="BN249" s="617"/>
      <c r="BO249" s="617"/>
      <c r="BP249" s="617"/>
      <c r="BQ249" s="617"/>
      <c r="BR249" s="617"/>
      <c r="BS249" s="617"/>
    </row>
    <row r="250" spans="1:71" s="401" customFormat="1" ht="15.65" customHeight="1" outlineLevel="2" x14ac:dyDescent="0.25">
      <c r="A250" s="591"/>
      <c r="B250" s="478"/>
      <c r="C250" s="490"/>
      <c r="D250" s="515" t="s">
        <v>1328</v>
      </c>
      <c r="E250" s="423">
        <v>14</v>
      </c>
      <c r="F250" s="511" t="s">
        <v>70</v>
      </c>
      <c r="G250" s="425">
        <v>0.4</v>
      </c>
      <c r="H250" s="425">
        <f t="shared" si="33"/>
        <v>5.6000000000000005</v>
      </c>
      <c r="I250" s="555">
        <v>20.254949999999997</v>
      </c>
      <c r="J250" s="555">
        <f t="shared" si="37"/>
        <v>283.56929999999994</v>
      </c>
      <c r="K250" s="555"/>
      <c r="L250" s="555"/>
      <c r="M250" s="556">
        <f>J250+H250*Tabellen!$K$2+L250</f>
        <v>630.76929999999993</v>
      </c>
      <c r="N250" s="495"/>
      <c r="O250" s="660">
        <f t="shared" si="34"/>
        <v>763.23085300000002</v>
      </c>
      <c r="P250" s="661"/>
      <c r="Q250" s="665" t="s">
        <v>983</v>
      </c>
      <c r="R250" s="660">
        <f>H250*Tabellen!$K$2*Tabellen!$F$2</f>
        <v>420.11200000000002</v>
      </c>
      <c r="S250" s="666" t="s">
        <v>1049</v>
      </c>
      <c r="T250" s="660">
        <f>J250*Tabellen!$F$2</f>
        <v>343.11885299999994</v>
      </c>
      <c r="U250" s="660">
        <f>R250*Tabellen!$G$2</f>
        <v>37.810079999999999</v>
      </c>
      <c r="V250" s="660">
        <f>T250*Tabellen!$H$2</f>
        <v>72.054959129999986</v>
      </c>
      <c r="W250" s="660">
        <f t="shared" si="35"/>
        <v>109.86503912999999</v>
      </c>
      <c r="X250" s="660">
        <f t="shared" si="36"/>
        <v>873.09589213000004</v>
      </c>
      <c r="Y250" s="661"/>
      <c r="Z250" s="619"/>
      <c r="AA250" s="617"/>
      <c r="AB250" s="617"/>
      <c r="AC250" s="617"/>
      <c r="AD250" s="617"/>
      <c r="AE250" s="617"/>
      <c r="AF250" s="617"/>
      <c r="AG250" s="617"/>
      <c r="AH250" s="617"/>
      <c r="AI250" s="617"/>
      <c r="AJ250" s="617"/>
      <c r="AK250" s="617"/>
      <c r="AL250" s="617"/>
      <c r="AM250" s="617"/>
      <c r="AN250" s="617"/>
      <c r="AO250" s="617"/>
      <c r="AP250" s="617"/>
      <c r="AQ250" s="617"/>
      <c r="AR250" s="617"/>
      <c r="AS250" s="617"/>
      <c r="AT250" s="617"/>
      <c r="AU250" s="617"/>
      <c r="AV250" s="617"/>
      <c r="AW250" s="617"/>
      <c r="AX250" s="617"/>
      <c r="AY250" s="617"/>
      <c r="AZ250" s="617"/>
      <c r="BA250" s="617"/>
      <c r="BB250" s="617"/>
      <c r="BC250" s="617"/>
      <c r="BD250" s="617"/>
      <c r="BE250" s="617"/>
      <c r="BF250" s="617"/>
      <c r="BG250" s="617"/>
      <c r="BH250" s="617"/>
      <c r="BI250" s="617"/>
      <c r="BJ250" s="617"/>
      <c r="BK250" s="617"/>
      <c r="BL250" s="617"/>
      <c r="BM250" s="617"/>
      <c r="BN250" s="617"/>
      <c r="BO250" s="617"/>
      <c r="BP250" s="617"/>
      <c r="BQ250" s="617"/>
      <c r="BR250" s="617"/>
      <c r="BS250" s="617"/>
    </row>
    <row r="251" spans="1:71" s="401" customFormat="1" ht="15.65" customHeight="1" outlineLevel="2" x14ac:dyDescent="0.25">
      <c r="A251" s="591"/>
      <c r="B251" s="478"/>
      <c r="C251" s="490"/>
      <c r="D251" s="515" t="s">
        <v>1318</v>
      </c>
      <c r="E251" s="516">
        <v>14.49</v>
      </c>
      <c r="F251" s="517" t="s">
        <v>73</v>
      </c>
      <c r="G251" s="518">
        <v>0.2</v>
      </c>
      <c r="H251" s="518">
        <f t="shared" si="33"/>
        <v>2.8980000000000001</v>
      </c>
      <c r="I251" s="558">
        <v>48.572549999999993</v>
      </c>
      <c r="J251" s="558">
        <f t="shared" si="37"/>
        <v>703.81624949999991</v>
      </c>
      <c r="K251" s="558"/>
      <c r="L251" s="558"/>
      <c r="M251" s="559">
        <f>J251+H251*Tabellen!$K$2+L251</f>
        <v>883.49224949999996</v>
      </c>
      <c r="N251" s="495"/>
      <c r="O251" s="660">
        <f t="shared" si="34"/>
        <v>1069.0256218949999</v>
      </c>
      <c r="P251" s="669"/>
      <c r="Q251" s="665" t="s">
        <v>983</v>
      </c>
      <c r="R251" s="660">
        <f>H251*Tabellen!$K$2*Tabellen!$F$2</f>
        <v>217.40796</v>
      </c>
      <c r="S251" s="666" t="s">
        <v>1049</v>
      </c>
      <c r="T251" s="660">
        <f>J251*Tabellen!$F$2</f>
        <v>851.61766189499986</v>
      </c>
      <c r="U251" s="660">
        <f>R251*Tabellen!$G$2</f>
        <v>19.566716400000001</v>
      </c>
      <c r="V251" s="660">
        <f>T251*Tabellen!$H$2</f>
        <v>178.83970899794997</v>
      </c>
      <c r="W251" s="660">
        <f t="shared" si="35"/>
        <v>198.40642539794996</v>
      </c>
      <c r="X251" s="660">
        <f t="shared" si="36"/>
        <v>1267.4320472929498</v>
      </c>
      <c r="Y251" s="661"/>
      <c r="Z251" s="619"/>
      <c r="AA251" s="617"/>
      <c r="AB251" s="617"/>
      <c r="AC251" s="617"/>
      <c r="AD251" s="617"/>
      <c r="AE251" s="617"/>
      <c r="AF251" s="617"/>
      <c r="AG251" s="617"/>
      <c r="AH251" s="617"/>
      <c r="AI251" s="617"/>
      <c r="AJ251" s="617"/>
      <c r="AK251" s="617"/>
      <c r="AL251" s="617"/>
      <c r="AM251" s="617"/>
      <c r="AN251" s="617"/>
      <c r="AO251" s="617"/>
      <c r="AP251" s="617"/>
      <c r="AQ251" s="617"/>
      <c r="AR251" s="617"/>
      <c r="AS251" s="617"/>
      <c r="AT251" s="617"/>
      <c r="AU251" s="617"/>
      <c r="AV251" s="617"/>
      <c r="AW251" s="617"/>
      <c r="AX251" s="617"/>
      <c r="AY251" s="617"/>
      <c r="AZ251" s="617"/>
      <c r="BA251" s="617"/>
      <c r="BB251" s="617"/>
      <c r="BC251" s="617"/>
      <c r="BD251" s="617"/>
      <c r="BE251" s="617"/>
      <c r="BF251" s="617"/>
      <c r="BG251" s="617"/>
      <c r="BH251" s="617"/>
      <c r="BI251" s="617"/>
      <c r="BJ251" s="617"/>
      <c r="BK251" s="617"/>
      <c r="BL251" s="617"/>
      <c r="BM251" s="617"/>
      <c r="BN251" s="617"/>
      <c r="BO251" s="617"/>
      <c r="BP251" s="617"/>
      <c r="BQ251" s="617"/>
      <c r="BR251" s="617"/>
      <c r="BS251" s="617"/>
    </row>
    <row r="252" spans="1:71" s="401" customFormat="1" ht="15.65" customHeight="1" outlineLevel="2" x14ac:dyDescent="0.25">
      <c r="A252" s="591"/>
      <c r="B252" s="478"/>
      <c r="C252" s="490"/>
      <c r="D252" s="515" t="s">
        <v>1329</v>
      </c>
      <c r="E252" s="516">
        <v>1</v>
      </c>
      <c r="F252" s="519" t="s">
        <v>830</v>
      </c>
      <c r="G252" s="518">
        <v>2</v>
      </c>
      <c r="H252" s="518">
        <f t="shared" si="33"/>
        <v>2</v>
      </c>
      <c r="I252" s="558"/>
      <c r="J252" s="558"/>
      <c r="K252" s="558"/>
      <c r="L252" s="558"/>
      <c r="M252" s="559">
        <f>J252+H252*Tabellen!$K$2+L252</f>
        <v>124</v>
      </c>
      <c r="N252" s="495"/>
      <c r="O252" s="660">
        <f t="shared" si="34"/>
        <v>150.04</v>
      </c>
      <c r="P252" s="669"/>
      <c r="Q252" s="665" t="s">
        <v>983</v>
      </c>
      <c r="R252" s="660">
        <f>H252*Tabellen!$K$2*Tabellen!$F$2</f>
        <v>150.04</v>
      </c>
      <c r="S252" s="666" t="s">
        <v>1049</v>
      </c>
      <c r="T252" s="660">
        <f>J252*Tabellen!$F$2</f>
        <v>0</v>
      </c>
      <c r="U252" s="660">
        <f>R252*Tabellen!$G$2</f>
        <v>13.503599999999999</v>
      </c>
      <c r="V252" s="660">
        <f>T252*Tabellen!$H$2</f>
        <v>0</v>
      </c>
      <c r="W252" s="660">
        <f t="shared" si="35"/>
        <v>13.503599999999999</v>
      </c>
      <c r="X252" s="660">
        <f t="shared" si="36"/>
        <v>163.5436</v>
      </c>
      <c r="Y252" s="661"/>
      <c r="Z252" s="619"/>
      <c r="AA252" s="617"/>
      <c r="AB252" s="617"/>
      <c r="AC252" s="617"/>
      <c r="AD252" s="617"/>
      <c r="AE252" s="617"/>
      <c r="AF252" s="617"/>
      <c r="AG252" s="617"/>
      <c r="AH252" s="617"/>
      <c r="AI252" s="617"/>
      <c r="AJ252" s="617"/>
      <c r="AK252" s="617"/>
      <c r="AL252" s="617"/>
      <c r="AM252" s="617"/>
      <c r="AN252" s="617"/>
      <c r="AO252" s="617"/>
      <c r="AP252" s="617"/>
      <c r="AQ252" s="617"/>
      <c r="AR252" s="617"/>
      <c r="AS252" s="617"/>
      <c r="AT252" s="617"/>
      <c r="AU252" s="617"/>
      <c r="AV252" s="617"/>
      <c r="AW252" s="617"/>
      <c r="AX252" s="617"/>
      <c r="AY252" s="617"/>
      <c r="AZ252" s="617"/>
      <c r="BA252" s="617"/>
      <c r="BB252" s="617"/>
      <c r="BC252" s="617"/>
      <c r="BD252" s="617"/>
      <c r="BE252" s="617"/>
      <c r="BF252" s="617"/>
      <c r="BG252" s="617"/>
      <c r="BH252" s="617"/>
      <c r="BI252" s="617"/>
      <c r="BJ252" s="617"/>
      <c r="BK252" s="617"/>
      <c r="BL252" s="617"/>
      <c r="BM252" s="617"/>
      <c r="BN252" s="617"/>
      <c r="BO252" s="617"/>
      <c r="BP252" s="617"/>
      <c r="BQ252" s="617"/>
      <c r="BR252" s="617"/>
      <c r="BS252" s="617"/>
    </row>
    <row r="253" spans="1:71" s="401" customFormat="1" ht="15.65" customHeight="1" outlineLevel="2" x14ac:dyDescent="0.25">
      <c r="A253" s="590"/>
      <c r="B253" s="478"/>
      <c r="C253" s="490"/>
      <c r="D253" s="481"/>
      <c r="E253" s="419"/>
      <c r="F253" s="420"/>
      <c r="G253" s="400"/>
      <c r="H253" s="400"/>
      <c r="I253" s="550"/>
      <c r="J253" s="550"/>
      <c r="K253" s="550"/>
      <c r="L253" s="550"/>
      <c r="M253" s="551">
        <f>J253+H253*Tabellen!$K$2+L253</f>
        <v>0</v>
      </c>
      <c r="N253" s="495"/>
      <c r="O253" s="669"/>
      <c r="P253" s="669"/>
      <c r="Q253" s="669"/>
      <c r="R253" s="669"/>
      <c r="S253" s="669"/>
      <c r="T253" s="669"/>
      <c r="U253" s="669"/>
      <c r="V253" s="669"/>
      <c r="W253" s="669"/>
      <c r="X253" s="669"/>
      <c r="Y253" s="661"/>
      <c r="Z253" s="619"/>
      <c r="AA253" s="617"/>
      <c r="AB253" s="617"/>
      <c r="AC253" s="617"/>
      <c r="AD253" s="617"/>
      <c r="AE253" s="617"/>
      <c r="AF253" s="617"/>
      <c r="AG253" s="617"/>
      <c r="AH253" s="617"/>
      <c r="AI253" s="617"/>
      <c r="AJ253" s="617"/>
      <c r="AK253" s="617"/>
      <c r="AL253" s="617"/>
      <c r="AM253" s="617"/>
      <c r="AN253" s="617"/>
      <c r="AO253" s="617"/>
      <c r="AP253" s="617"/>
      <c r="AQ253" s="617"/>
      <c r="AR253" s="617"/>
      <c r="AS253" s="617"/>
      <c r="AT253" s="617"/>
      <c r="AU253" s="617"/>
      <c r="AV253" s="617"/>
      <c r="AW253" s="617"/>
      <c r="AX253" s="617"/>
      <c r="AY253" s="617"/>
      <c r="AZ253" s="617"/>
      <c r="BA253" s="617"/>
      <c r="BB253" s="617"/>
      <c r="BC253" s="617"/>
      <c r="BD253" s="617"/>
      <c r="BE253" s="617"/>
      <c r="BF253" s="617"/>
      <c r="BG253" s="617"/>
      <c r="BH253" s="617"/>
      <c r="BI253" s="617"/>
      <c r="BJ253" s="617"/>
      <c r="BK253" s="617"/>
      <c r="BL253" s="617"/>
      <c r="BM253" s="617"/>
      <c r="BN253" s="617"/>
      <c r="BO253" s="617"/>
      <c r="BP253" s="617"/>
      <c r="BQ253" s="617"/>
      <c r="BR253" s="617"/>
      <c r="BS253" s="617"/>
    </row>
    <row r="254" spans="1:71" ht="9" customHeight="1" outlineLevel="2" x14ac:dyDescent="0.25">
      <c r="B254" s="408"/>
      <c r="D254" s="409"/>
      <c r="E254" s="411"/>
      <c r="F254" s="409"/>
      <c r="G254" s="410"/>
      <c r="H254" s="410"/>
      <c r="I254" s="548"/>
      <c r="J254" s="548"/>
      <c r="K254" s="548"/>
      <c r="L254" s="548"/>
      <c r="M254" s="548"/>
      <c r="N254" s="485"/>
      <c r="O254" s="663"/>
      <c r="P254" s="663"/>
      <c r="Q254" s="663"/>
      <c r="R254" s="664"/>
      <c r="S254" s="664"/>
      <c r="T254" s="664"/>
      <c r="U254" s="664"/>
      <c r="V254" s="664"/>
      <c r="W254" s="664"/>
      <c r="X254" s="664"/>
      <c r="Y254" s="663"/>
      <c r="Z254" s="615"/>
      <c r="AA254" s="616"/>
      <c r="AG254" s="613"/>
      <c r="AH254" s="613"/>
    </row>
    <row r="255" spans="1:71" ht="15.65" customHeight="1" outlineLevel="2" collapsed="1" x14ac:dyDescent="0.25">
      <c r="B255" s="395" t="s">
        <v>144</v>
      </c>
      <c r="D255" s="396" t="s">
        <v>134</v>
      </c>
      <c r="E255" s="403"/>
      <c r="F255" s="396"/>
      <c r="G255" s="397"/>
      <c r="H255" s="397"/>
      <c r="I255" s="546"/>
      <c r="J255" s="546"/>
      <c r="K255" s="546"/>
      <c r="L255" s="546"/>
      <c r="M255" s="546"/>
      <c r="N255" s="494"/>
      <c r="O255" s="655"/>
      <c r="P255" s="656" t="str">
        <f>B255</f>
        <v>V1-2-X</v>
      </c>
      <c r="Q255" s="656"/>
      <c r="R255" s="657"/>
      <c r="S255" s="657"/>
      <c r="T255" s="657"/>
      <c r="U255" s="657"/>
      <c r="V255" s="657"/>
      <c r="W255" s="657"/>
      <c r="X255" s="657"/>
      <c r="Y255" s="656"/>
      <c r="Z255" s="614"/>
    </row>
    <row r="256" spans="1:71" ht="15.65" hidden="1" customHeight="1" outlineLevel="3" x14ac:dyDescent="0.25">
      <c r="B256" s="404"/>
      <c r="D256" s="413" t="s">
        <v>131</v>
      </c>
      <c r="E256" s="405"/>
      <c r="F256" s="414"/>
      <c r="G256" s="415"/>
      <c r="H256" s="415"/>
      <c r="I256" s="560"/>
      <c r="J256" s="553"/>
      <c r="K256" s="553"/>
      <c r="N256" s="494"/>
      <c r="O256" s="674" t="str">
        <f>R256</f>
        <v>incl. opslagen</v>
      </c>
      <c r="P256" s="659"/>
      <c r="Q256" s="665"/>
      <c r="R256" s="672" t="str">
        <f>Tabellen!$C$2</f>
        <v>incl. opslagen</v>
      </c>
      <c r="S256" s="666"/>
      <c r="T256" s="672" t="str">
        <f>Tabellen!$C$2</f>
        <v>incl. opslagen</v>
      </c>
      <c r="Y256" s="659"/>
      <c r="Z256" s="614"/>
    </row>
    <row r="257" spans="1:71" s="401" customFormat="1" ht="15.65" hidden="1" customHeight="1" outlineLevel="3" x14ac:dyDescent="0.25">
      <c r="A257" s="590"/>
      <c r="B257" s="409" t="s">
        <v>1100</v>
      </c>
      <c r="C257" s="732"/>
      <c r="D257" s="510" t="s">
        <v>1439</v>
      </c>
      <c r="E257" s="733">
        <v>1</v>
      </c>
      <c r="F257" s="414" t="s">
        <v>73</v>
      </c>
      <c r="G257" s="415">
        <v>0.5</v>
      </c>
      <c r="H257" s="415">
        <f t="shared" ref="H257:H267" si="38">E257*G257</f>
        <v>0.5</v>
      </c>
      <c r="I257" s="734">
        <v>3.8812499999999996</v>
      </c>
      <c r="J257" s="555">
        <f>E257*I257</f>
        <v>3.8812499999999996</v>
      </c>
      <c r="K257" s="553"/>
      <c r="L257" s="553"/>
      <c r="M257" s="553">
        <f>J257+H257*Tabellen!$K$2+L257</f>
        <v>34.881250000000001</v>
      </c>
      <c r="N257" s="495"/>
      <c r="O257" s="660">
        <f t="shared" ref="O257:O267" si="39">R257+T257</f>
        <v>42.206312499999996</v>
      </c>
      <c r="P257" s="673"/>
      <c r="Q257" s="665" t="s">
        <v>983</v>
      </c>
      <c r="R257" s="660">
        <f>H257*Tabellen!$K$2*Tabellen!$F$2</f>
        <v>37.51</v>
      </c>
      <c r="S257" s="666" t="s">
        <v>1049</v>
      </c>
      <c r="T257" s="660">
        <f>J257*Tabellen!$F$2</f>
        <v>4.6963124999999994</v>
      </c>
      <c r="U257" s="660">
        <f>R257*Tabellen!$G$2</f>
        <v>3.3758999999999997</v>
      </c>
      <c r="V257" s="660">
        <f>T257*Tabellen!$H$2</f>
        <v>0.98622562499999988</v>
      </c>
      <c r="W257" s="660">
        <f t="shared" ref="W257:W267" si="40">U257+V257</f>
        <v>4.3621256249999991</v>
      </c>
      <c r="X257" s="660">
        <f t="shared" ref="X257:X267" si="41">O257+W257</f>
        <v>46.568438124999993</v>
      </c>
      <c r="Y257" s="659"/>
      <c r="Z257" s="618"/>
      <c r="AA257" s="617"/>
      <c r="AB257" s="617"/>
      <c r="AC257" s="617"/>
      <c r="AD257" s="617"/>
      <c r="AE257" s="617"/>
      <c r="AF257" s="617"/>
      <c r="AG257" s="617"/>
      <c r="AH257" s="617"/>
      <c r="AI257" s="617"/>
      <c r="AJ257" s="617"/>
      <c r="AK257" s="617"/>
      <c r="AL257" s="617"/>
      <c r="AM257" s="617"/>
      <c r="AN257" s="617"/>
      <c r="AO257" s="617"/>
      <c r="AP257" s="617"/>
      <c r="AQ257" s="617"/>
      <c r="AR257" s="617"/>
      <c r="AS257" s="617"/>
      <c r="AT257" s="617"/>
      <c r="AU257" s="617"/>
      <c r="AV257" s="617"/>
      <c r="AW257" s="617"/>
      <c r="AX257" s="617"/>
      <c r="AY257" s="617"/>
      <c r="AZ257" s="617"/>
      <c r="BA257" s="617"/>
      <c r="BB257" s="617"/>
      <c r="BC257" s="617"/>
      <c r="BD257" s="617"/>
      <c r="BE257" s="617"/>
      <c r="BF257" s="617"/>
      <c r="BG257" s="617"/>
      <c r="BH257" s="617"/>
      <c r="BI257" s="617"/>
      <c r="BJ257" s="617"/>
      <c r="BK257" s="617"/>
      <c r="BL257" s="617"/>
      <c r="BM257" s="617"/>
      <c r="BN257" s="617"/>
      <c r="BO257" s="617"/>
      <c r="BP257" s="617"/>
      <c r="BQ257" s="617"/>
      <c r="BR257" s="617"/>
      <c r="BS257" s="617"/>
    </row>
    <row r="258" spans="1:71" s="401" customFormat="1" ht="15.65" hidden="1" customHeight="1" outlineLevel="3" x14ac:dyDescent="0.25">
      <c r="A258" s="590"/>
      <c r="B258" s="731"/>
      <c r="C258" s="732"/>
      <c r="D258" s="510"/>
      <c r="E258" s="733"/>
      <c r="F258" s="414"/>
      <c r="G258" s="415"/>
      <c r="H258" s="415"/>
      <c r="I258" s="734"/>
      <c r="J258" s="555"/>
      <c r="K258" s="553"/>
      <c r="L258" s="553"/>
      <c r="M258" s="553"/>
      <c r="N258" s="495"/>
      <c r="O258" s="660"/>
      <c r="P258" s="673"/>
      <c r="Q258" s="665"/>
      <c r="R258" s="660"/>
      <c r="S258" s="666"/>
      <c r="T258" s="660"/>
      <c r="U258" s="660"/>
      <c r="V258" s="660"/>
      <c r="W258" s="660"/>
      <c r="X258" s="660"/>
      <c r="Y258" s="659"/>
      <c r="Z258" s="618"/>
      <c r="AA258" s="617"/>
      <c r="AB258" s="617"/>
      <c r="AC258" s="617"/>
      <c r="AD258" s="617"/>
      <c r="AE258" s="617"/>
      <c r="AF258" s="617"/>
      <c r="AG258" s="617"/>
      <c r="AH258" s="617"/>
      <c r="AI258" s="617"/>
      <c r="AJ258" s="617"/>
      <c r="AK258" s="617"/>
      <c r="AL258" s="617"/>
      <c r="AM258" s="617"/>
      <c r="AN258" s="617"/>
      <c r="AO258" s="617"/>
      <c r="AP258" s="617"/>
      <c r="AQ258" s="617"/>
      <c r="AR258" s="617"/>
      <c r="AS258" s="617"/>
      <c r="AT258" s="617"/>
      <c r="AU258" s="617"/>
      <c r="AV258" s="617"/>
      <c r="AW258" s="617"/>
      <c r="AX258" s="617"/>
      <c r="AY258" s="617"/>
      <c r="AZ258" s="617"/>
      <c r="BA258" s="617"/>
      <c r="BB258" s="617"/>
      <c r="BC258" s="617"/>
      <c r="BD258" s="617"/>
      <c r="BE258" s="617"/>
      <c r="BF258" s="617"/>
      <c r="BG258" s="617"/>
      <c r="BH258" s="617"/>
      <c r="BI258" s="617"/>
      <c r="BJ258" s="617"/>
      <c r="BK258" s="617"/>
      <c r="BL258" s="617"/>
      <c r="BM258" s="617"/>
      <c r="BN258" s="617"/>
      <c r="BO258" s="617"/>
      <c r="BP258" s="617"/>
      <c r="BQ258" s="617"/>
      <c r="BR258" s="617"/>
      <c r="BS258" s="617"/>
    </row>
    <row r="259" spans="1:71" s="401" customFormat="1" ht="15.65" hidden="1" customHeight="1" outlineLevel="3" x14ac:dyDescent="0.25">
      <c r="A259" s="590"/>
      <c r="B259" s="409" t="s">
        <v>1101</v>
      </c>
      <c r="C259" s="732"/>
      <c r="D259" s="510" t="s">
        <v>1568</v>
      </c>
      <c r="E259" s="733">
        <v>1</v>
      </c>
      <c r="F259" s="414" t="s">
        <v>73</v>
      </c>
      <c r="G259" s="415">
        <v>0.2</v>
      </c>
      <c r="H259" s="415">
        <f t="shared" si="38"/>
        <v>0.2</v>
      </c>
      <c r="I259" s="734">
        <v>11.385</v>
      </c>
      <c r="J259" s="555">
        <f>E259*I259</f>
        <v>11.385</v>
      </c>
      <c r="K259" s="553"/>
      <c r="L259" s="553"/>
      <c r="M259" s="553">
        <f>J259+H259*Tabellen!$K$2+L259</f>
        <v>23.785</v>
      </c>
      <c r="N259" s="495"/>
      <c r="O259" s="660">
        <f t="shared" si="39"/>
        <v>28.77985</v>
      </c>
      <c r="P259" s="673"/>
      <c r="Q259" s="665" t="s">
        <v>983</v>
      </c>
      <c r="R259" s="660">
        <f>H259*Tabellen!$K$2*Tabellen!$F$2</f>
        <v>15.004</v>
      </c>
      <c r="S259" s="666" t="s">
        <v>1049</v>
      </c>
      <c r="T259" s="660">
        <f>J259*Tabellen!$F$2</f>
        <v>13.77585</v>
      </c>
      <c r="U259" s="660">
        <f>R259*Tabellen!$G$2</f>
        <v>1.35036</v>
      </c>
      <c r="V259" s="660">
        <f>T259*Tabellen!$H$2</f>
        <v>2.8929285</v>
      </c>
      <c r="W259" s="660">
        <f t="shared" si="40"/>
        <v>4.2432885000000002</v>
      </c>
      <c r="X259" s="660">
        <f t="shared" si="41"/>
        <v>33.023138500000002</v>
      </c>
      <c r="Y259" s="659"/>
      <c r="Z259" s="618"/>
      <c r="AA259" s="617"/>
      <c r="AB259" s="617"/>
      <c r="AC259" s="617"/>
      <c r="AD259" s="617"/>
      <c r="AE259" s="617"/>
      <c r="AF259" s="617"/>
      <c r="AG259" s="617"/>
      <c r="AH259" s="617"/>
      <c r="AI259" s="617"/>
      <c r="AJ259" s="617"/>
      <c r="AK259" s="617"/>
      <c r="AL259" s="617"/>
      <c r="AM259" s="617"/>
      <c r="AN259" s="617"/>
      <c r="AO259" s="617"/>
      <c r="AP259" s="617"/>
      <c r="AQ259" s="617"/>
      <c r="AR259" s="617"/>
      <c r="AS259" s="617"/>
      <c r="AT259" s="617"/>
      <c r="AU259" s="617"/>
      <c r="AV259" s="617"/>
      <c r="AW259" s="617"/>
      <c r="AX259" s="617"/>
      <c r="AY259" s="617"/>
      <c r="AZ259" s="617"/>
      <c r="BA259" s="617"/>
      <c r="BB259" s="617"/>
      <c r="BC259" s="617"/>
      <c r="BD259" s="617"/>
      <c r="BE259" s="617"/>
      <c r="BF259" s="617"/>
      <c r="BG259" s="617"/>
      <c r="BH259" s="617"/>
      <c r="BI259" s="617"/>
      <c r="BJ259" s="617"/>
      <c r="BK259" s="617"/>
      <c r="BL259" s="617"/>
      <c r="BM259" s="617"/>
      <c r="BN259" s="617"/>
      <c r="BO259" s="617"/>
      <c r="BP259" s="617"/>
      <c r="BQ259" s="617"/>
      <c r="BR259" s="617"/>
      <c r="BS259" s="617"/>
    </row>
    <row r="260" spans="1:71" s="401" customFormat="1" ht="15.65" hidden="1" customHeight="1" outlineLevel="3" x14ac:dyDescent="0.25">
      <c r="A260" s="590"/>
      <c r="B260" s="731"/>
      <c r="C260" s="732"/>
      <c r="D260" s="510"/>
      <c r="E260" s="733"/>
      <c r="F260" s="414"/>
      <c r="G260" s="415"/>
      <c r="H260" s="415"/>
      <c r="I260" s="734"/>
      <c r="J260" s="555"/>
      <c r="K260" s="553"/>
      <c r="L260" s="553"/>
      <c r="M260" s="553"/>
      <c r="N260" s="495"/>
      <c r="O260" s="660"/>
      <c r="P260" s="673"/>
      <c r="Q260" s="665"/>
      <c r="R260" s="660"/>
      <c r="S260" s="666"/>
      <c r="T260" s="660"/>
      <c r="U260" s="660"/>
      <c r="V260" s="660"/>
      <c r="W260" s="660"/>
      <c r="X260" s="660"/>
      <c r="Y260" s="659"/>
      <c r="Z260" s="618"/>
      <c r="AA260" s="617"/>
      <c r="AB260" s="617"/>
      <c r="AC260" s="617"/>
      <c r="AD260" s="617"/>
      <c r="AE260" s="617"/>
      <c r="AF260" s="617"/>
      <c r="AG260" s="617"/>
      <c r="AH260" s="617"/>
      <c r="AI260" s="617"/>
      <c r="AJ260" s="617"/>
      <c r="AK260" s="617"/>
      <c r="AL260" s="617"/>
      <c r="AM260" s="617"/>
      <c r="AN260" s="617"/>
      <c r="AO260" s="617"/>
      <c r="AP260" s="617"/>
      <c r="AQ260" s="617"/>
      <c r="AR260" s="617"/>
      <c r="AS260" s="617"/>
      <c r="AT260" s="617"/>
      <c r="AU260" s="617"/>
      <c r="AV260" s="617"/>
      <c r="AW260" s="617"/>
      <c r="AX260" s="617"/>
      <c r="AY260" s="617"/>
      <c r="AZ260" s="617"/>
      <c r="BA260" s="617"/>
      <c r="BB260" s="617"/>
      <c r="BC260" s="617"/>
      <c r="BD260" s="617"/>
      <c r="BE260" s="617"/>
      <c r="BF260" s="617"/>
      <c r="BG260" s="617"/>
      <c r="BH260" s="617"/>
      <c r="BI260" s="617"/>
      <c r="BJ260" s="617"/>
      <c r="BK260" s="617"/>
      <c r="BL260" s="617"/>
      <c r="BM260" s="617"/>
      <c r="BN260" s="617"/>
      <c r="BO260" s="617"/>
      <c r="BP260" s="617"/>
      <c r="BQ260" s="617"/>
      <c r="BR260" s="617"/>
      <c r="BS260" s="617"/>
    </row>
    <row r="261" spans="1:71" s="401" customFormat="1" ht="15.65" hidden="1" customHeight="1" outlineLevel="3" x14ac:dyDescent="0.25">
      <c r="A261" s="590"/>
      <c r="B261" s="409" t="s">
        <v>1102</v>
      </c>
      <c r="C261" s="732"/>
      <c r="D261" s="510" t="s">
        <v>1569</v>
      </c>
      <c r="E261" s="733">
        <v>1</v>
      </c>
      <c r="F261" s="414" t="s">
        <v>72</v>
      </c>
      <c r="G261" s="415">
        <v>2</v>
      </c>
      <c r="H261" s="415">
        <f t="shared" si="38"/>
        <v>2</v>
      </c>
      <c r="I261" s="734">
        <v>56.924999999999997</v>
      </c>
      <c r="J261" s="555">
        <f>E261*I261</f>
        <v>56.924999999999997</v>
      </c>
      <c r="K261" s="553"/>
      <c r="L261" s="553"/>
      <c r="M261" s="553">
        <f>J261+H261*Tabellen!$K$2+L261</f>
        <v>180.92500000000001</v>
      </c>
      <c r="N261" s="495"/>
      <c r="O261" s="660">
        <f t="shared" si="39"/>
        <v>218.91924999999998</v>
      </c>
      <c r="P261" s="673"/>
      <c r="Q261" s="665" t="s">
        <v>983</v>
      </c>
      <c r="R261" s="660">
        <f>H261*Tabellen!$K$2*Tabellen!$F$2</f>
        <v>150.04</v>
      </c>
      <c r="S261" s="666" t="s">
        <v>1049</v>
      </c>
      <c r="T261" s="660">
        <f>J261*Tabellen!$F$2</f>
        <v>68.879249999999999</v>
      </c>
      <c r="U261" s="660">
        <v>0</v>
      </c>
      <c r="V261" s="660">
        <f>R261*Tabellen!$H$2</f>
        <v>31.508399999999998</v>
      </c>
      <c r="W261" s="660">
        <f t="shared" si="40"/>
        <v>31.508399999999998</v>
      </c>
      <c r="X261" s="660">
        <f t="shared" si="41"/>
        <v>250.42764999999997</v>
      </c>
      <c r="Y261" s="659"/>
      <c r="Z261" s="618"/>
      <c r="AA261" s="617"/>
      <c r="AB261" s="617"/>
      <c r="AC261" s="617"/>
      <c r="AD261" s="617"/>
      <c r="AE261" s="617"/>
      <c r="AF261" s="617"/>
      <c r="AG261" s="617"/>
      <c r="AH261" s="617"/>
      <c r="AI261" s="617"/>
      <c r="AJ261" s="617"/>
      <c r="AK261" s="617"/>
      <c r="AL261" s="617"/>
      <c r="AM261" s="617"/>
      <c r="AN261" s="617"/>
      <c r="AO261" s="617"/>
      <c r="AP261" s="617"/>
      <c r="AQ261" s="617"/>
      <c r="AR261" s="617"/>
      <c r="AS261" s="617"/>
      <c r="AT261" s="617"/>
      <c r="AU261" s="617"/>
      <c r="AV261" s="617"/>
      <c r="AW261" s="617"/>
      <c r="AX261" s="617"/>
      <c r="AY261" s="617"/>
      <c r="AZ261" s="617"/>
      <c r="BA261" s="617"/>
      <c r="BB261" s="617"/>
      <c r="BC261" s="617"/>
      <c r="BD261" s="617"/>
      <c r="BE261" s="617"/>
      <c r="BF261" s="617"/>
      <c r="BG261" s="617"/>
      <c r="BH261" s="617"/>
      <c r="BI261" s="617"/>
      <c r="BJ261" s="617"/>
      <c r="BK261" s="617"/>
      <c r="BL261" s="617"/>
      <c r="BM261" s="617"/>
      <c r="BN261" s="617"/>
      <c r="BO261" s="617"/>
      <c r="BP261" s="617"/>
      <c r="BQ261" s="617"/>
      <c r="BR261" s="617"/>
      <c r="BS261" s="617"/>
    </row>
    <row r="262" spans="1:71" s="401" customFormat="1" ht="15.65" hidden="1" customHeight="1" outlineLevel="3" x14ac:dyDescent="0.25">
      <c r="A262" s="590"/>
      <c r="B262" s="731"/>
      <c r="C262" s="732"/>
      <c r="D262" s="510"/>
      <c r="E262" s="733"/>
      <c r="F262" s="414"/>
      <c r="G262" s="415"/>
      <c r="H262" s="415"/>
      <c r="I262" s="734"/>
      <c r="J262" s="555"/>
      <c r="K262" s="553"/>
      <c r="L262" s="553"/>
      <c r="M262" s="553"/>
      <c r="N262" s="495"/>
      <c r="O262" s="660"/>
      <c r="P262" s="673"/>
      <c r="Q262" s="665"/>
      <c r="R262" s="660"/>
      <c r="S262" s="666"/>
      <c r="T262" s="660"/>
      <c r="U262" s="660"/>
      <c r="V262" s="660"/>
      <c r="W262" s="660"/>
      <c r="X262" s="660"/>
      <c r="Y262" s="659"/>
      <c r="Z262" s="618"/>
      <c r="AA262" s="617"/>
      <c r="AB262" s="617"/>
      <c r="AC262" s="617"/>
      <c r="AD262" s="617"/>
      <c r="AE262" s="617"/>
      <c r="AF262" s="617"/>
      <c r="AG262" s="617"/>
      <c r="AH262" s="617"/>
      <c r="AI262" s="617"/>
      <c r="AJ262" s="617"/>
      <c r="AK262" s="617"/>
      <c r="AL262" s="617"/>
      <c r="AM262" s="617"/>
      <c r="AN262" s="617"/>
      <c r="AO262" s="617"/>
      <c r="AP262" s="617"/>
      <c r="AQ262" s="617"/>
      <c r="AR262" s="617"/>
      <c r="AS262" s="617"/>
      <c r="AT262" s="617"/>
      <c r="AU262" s="617"/>
      <c r="AV262" s="617"/>
      <c r="AW262" s="617"/>
      <c r="AX262" s="617"/>
      <c r="AY262" s="617"/>
      <c r="AZ262" s="617"/>
      <c r="BA262" s="617"/>
      <c r="BB262" s="617"/>
      <c r="BC262" s="617"/>
      <c r="BD262" s="617"/>
      <c r="BE262" s="617"/>
      <c r="BF262" s="617"/>
      <c r="BG262" s="617"/>
      <c r="BH262" s="617"/>
      <c r="BI262" s="617"/>
      <c r="BJ262" s="617"/>
      <c r="BK262" s="617"/>
      <c r="BL262" s="617"/>
      <c r="BM262" s="617"/>
      <c r="BN262" s="617"/>
      <c r="BO262" s="617"/>
      <c r="BP262" s="617"/>
      <c r="BQ262" s="617"/>
      <c r="BR262" s="617"/>
      <c r="BS262" s="617"/>
    </row>
    <row r="263" spans="1:71" s="401" customFormat="1" ht="15.65" hidden="1" customHeight="1" outlineLevel="3" x14ac:dyDescent="0.25">
      <c r="A263" s="590"/>
      <c r="B263" s="409" t="s">
        <v>1103</v>
      </c>
      <c r="C263" s="732"/>
      <c r="D263" s="510" t="s">
        <v>1570</v>
      </c>
      <c r="E263" s="733">
        <v>1</v>
      </c>
      <c r="F263" s="414" t="s">
        <v>117</v>
      </c>
      <c r="G263" s="415">
        <v>0</v>
      </c>
      <c r="H263" s="415">
        <f t="shared" si="38"/>
        <v>0</v>
      </c>
      <c r="I263" s="734">
        <v>470.45821499999994</v>
      </c>
      <c r="J263" s="555">
        <f>E263*I263</f>
        <v>470.45821499999994</v>
      </c>
      <c r="K263" s="553"/>
      <c r="L263" s="553"/>
      <c r="M263" s="553">
        <f>J263+H263*Tabellen!$K$2+L263</f>
        <v>470.45821499999994</v>
      </c>
      <c r="N263" s="495"/>
      <c r="O263" s="660">
        <f t="shared" si="39"/>
        <v>569.25444014999994</v>
      </c>
      <c r="P263" s="673"/>
      <c r="Q263" s="665" t="s">
        <v>983</v>
      </c>
      <c r="R263" s="660">
        <f>H263*Tabellen!$K$2*Tabellen!$F$2</f>
        <v>0</v>
      </c>
      <c r="S263" s="666" t="s">
        <v>1049</v>
      </c>
      <c r="T263" s="660">
        <f>J263*Tabellen!$F$2</f>
        <v>569.25444014999994</v>
      </c>
      <c r="U263" s="660">
        <f>R263*Tabellen!$G$2</f>
        <v>0</v>
      </c>
      <c r="V263" s="660">
        <f>T263*Tabellen!$H$2</f>
        <v>119.54343243149998</v>
      </c>
      <c r="W263" s="660">
        <f t="shared" si="40"/>
        <v>119.54343243149998</v>
      </c>
      <c r="X263" s="660">
        <f t="shared" si="41"/>
        <v>688.79787258149986</v>
      </c>
      <c r="Y263" s="659"/>
      <c r="Z263" s="618"/>
      <c r="AA263" s="617"/>
      <c r="AB263" s="617"/>
      <c r="AC263" s="617"/>
      <c r="AD263" s="617"/>
      <c r="AE263" s="617"/>
      <c r="AF263" s="617"/>
      <c r="AG263" s="617"/>
      <c r="AH263" s="617"/>
      <c r="AI263" s="617"/>
      <c r="AJ263" s="617"/>
      <c r="AK263" s="617"/>
      <c r="AL263" s="617"/>
      <c r="AM263" s="617"/>
      <c r="AN263" s="617"/>
      <c r="AO263" s="617"/>
      <c r="AP263" s="617"/>
      <c r="AQ263" s="617"/>
      <c r="AR263" s="617"/>
      <c r="AS263" s="617"/>
      <c r="AT263" s="617"/>
      <c r="AU263" s="617"/>
      <c r="AV263" s="617"/>
      <c r="AW263" s="617"/>
      <c r="AX263" s="617"/>
      <c r="AY263" s="617"/>
      <c r="AZ263" s="617"/>
      <c r="BA263" s="617"/>
      <c r="BB263" s="617"/>
      <c r="BC263" s="617"/>
      <c r="BD263" s="617"/>
      <c r="BE263" s="617"/>
      <c r="BF263" s="617"/>
      <c r="BG263" s="617"/>
      <c r="BH263" s="617"/>
      <c r="BI263" s="617"/>
      <c r="BJ263" s="617"/>
      <c r="BK263" s="617"/>
      <c r="BL263" s="617"/>
      <c r="BM263" s="617"/>
      <c r="BN263" s="617"/>
      <c r="BO263" s="617"/>
      <c r="BP263" s="617"/>
      <c r="BQ263" s="617"/>
      <c r="BR263" s="617"/>
      <c r="BS263" s="617"/>
    </row>
    <row r="264" spans="1:71" s="401" customFormat="1" ht="15.65" hidden="1" customHeight="1" outlineLevel="3" x14ac:dyDescent="0.25">
      <c r="A264" s="590"/>
      <c r="B264" s="731"/>
      <c r="C264" s="732"/>
      <c r="D264" s="510"/>
      <c r="E264" s="733"/>
      <c r="F264" s="414"/>
      <c r="G264" s="415"/>
      <c r="H264" s="415"/>
      <c r="I264" s="734"/>
      <c r="J264" s="555"/>
      <c r="K264" s="553"/>
      <c r="L264" s="553"/>
      <c r="M264" s="553"/>
      <c r="N264" s="495"/>
      <c r="O264" s="660"/>
      <c r="P264" s="673"/>
      <c r="Q264" s="665"/>
      <c r="R264" s="660"/>
      <c r="S264" s="666"/>
      <c r="T264" s="660"/>
      <c r="U264" s="660"/>
      <c r="V264" s="660"/>
      <c r="W264" s="660"/>
      <c r="X264" s="660"/>
      <c r="Y264" s="659"/>
      <c r="Z264" s="618"/>
      <c r="AA264" s="617"/>
      <c r="AB264" s="617"/>
      <c r="AC264" s="617"/>
      <c r="AD264" s="617"/>
      <c r="AE264" s="617"/>
      <c r="AF264" s="617"/>
      <c r="AG264" s="617"/>
      <c r="AH264" s="617"/>
      <c r="AI264" s="617"/>
      <c r="AJ264" s="617"/>
      <c r="AK264" s="617"/>
      <c r="AL264" s="617"/>
      <c r="AM264" s="617"/>
      <c r="AN264" s="617"/>
      <c r="AO264" s="617"/>
      <c r="AP264" s="617"/>
      <c r="AQ264" s="617"/>
      <c r="AR264" s="617"/>
      <c r="AS264" s="617"/>
      <c r="AT264" s="617"/>
      <c r="AU264" s="617"/>
      <c r="AV264" s="617"/>
      <c r="AW264" s="617"/>
      <c r="AX264" s="617"/>
      <c r="AY264" s="617"/>
      <c r="AZ264" s="617"/>
      <c r="BA264" s="617"/>
      <c r="BB264" s="617"/>
      <c r="BC264" s="617"/>
      <c r="BD264" s="617"/>
      <c r="BE264" s="617"/>
      <c r="BF264" s="617"/>
      <c r="BG264" s="617"/>
      <c r="BH264" s="617"/>
      <c r="BI264" s="617"/>
      <c r="BJ264" s="617"/>
      <c r="BK264" s="617"/>
      <c r="BL264" s="617"/>
      <c r="BM264" s="617"/>
      <c r="BN264" s="617"/>
      <c r="BO264" s="617"/>
      <c r="BP264" s="617"/>
      <c r="BQ264" s="617"/>
      <c r="BR264" s="617"/>
      <c r="BS264" s="617"/>
    </row>
    <row r="265" spans="1:71" s="401" customFormat="1" ht="15.65" hidden="1" customHeight="1" outlineLevel="3" x14ac:dyDescent="0.25">
      <c r="A265" s="590"/>
      <c r="B265" s="409" t="s">
        <v>1104</v>
      </c>
      <c r="C265" s="732"/>
      <c r="D265" s="735" t="s">
        <v>1277</v>
      </c>
      <c r="E265" s="733">
        <v>1</v>
      </c>
      <c r="F265" s="414" t="s">
        <v>73</v>
      </c>
      <c r="G265" s="415">
        <v>0.5</v>
      </c>
      <c r="H265" s="415">
        <f t="shared" si="38"/>
        <v>0.5</v>
      </c>
      <c r="I265" s="734">
        <v>31.049999999999997</v>
      </c>
      <c r="J265" s="555">
        <f>E265*I265</f>
        <v>31.049999999999997</v>
      </c>
      <c r="K265" s="553"/>
      <c r="L265" s="553"/>
      <c r="M265" s="553">
        <f>J265+H265*Tabellen!$K$2+L265</f>
        <v>62.05</v>
      </c>
      <c r="N265" s="495"/>
      <c r="O265" s="660">
        <f t="shared" si="39"/>
        <v>75.080500000000001</v>
      </c>
      <c r="P265" s="673"/>
      <c r="Q265" s="665" t="s">
        <v>983</v>
      </c>
      <c r="R265" s="660">
        <f>H265*Tabellen!$K$2*Tabellen!$F$2</f>
        <v>37.51</v>
      </c>
      <c r="S265" s="666" t="s">
        <v>1049</v>
      </c>
      <c r="T265" s="660">
        <f>J265*Tabellen!$F$2</f>
        <v>37.570499999999996</v>
      </c>
      <c r="U265" s="660">
        <f>R265*Tabellen!$G$2</f>
        <v>3.3758999999999997</v>
      </c>
      <c r="V265" s="660">
        <f>T265*Tabellen!$H$2</f>
        <v>7.8898049999999991</v>
      </c>
      <c r="W265" s="660">
        <f t="shared" si="40"/>
        <v>11.265704999999999</v>
      </c>
      <c r="X265" s="660">
        <f t="shared" si="41"/>
        <v>86.346204999999998</v>
      </c>
      <c r="Y265" s="659"/>
      <c r="Z265" s="618"/>
      <c r="AA265" s="617"/>
      <c r="AB265" s="617"/>
      <c r="AC265" s="617"/>
      <c r="AD265" s="617"/>
      <c r="AE265" s="617"/>
      <c r="AF265" s="617"/>
      <c r="AG265" s="617"/>
      <c r="AH265" s="617"/>
      <c r="AI265" s="617"/>
      <c r="AJ265" s="617"/>
      <c r="AK265" s="617"/>
      <c r="AL265" s="617"/>
      <c r="AM265" s="617"/>
      <c r="AN265" s="617"/>
      <c r="AO265" s="617"/>
      <c r="AP265" s="617"/>
      <c r="AQ265" s="617"/>
      <c r="AR265" s="617"/>
      <c r="AS265" s="617"/>
      <c r="AT265" s="617"/>
      <c r="AU265" s="617"/>
      <c r="AV265" s="617"/>
      <c r="AW265" s="617"/>
      <c r="AX265" s="617"/>
      <c r="AY265" s="617"/>
      <c r="AZ265" s="617"/>
      <c r="BA265" s="617"/>
      <c r="BB265" s="617"/>
      <c r="BC265" s="617"/>
      <c r="BD265" s="617"/>
      <c r="BE265" s="617"/>
      <c r="BF265" s="617"/>
      <c r="BG265" s="617"/>
      <c r="BH265" s="617"/>
      <c r="BI265" s="617"/>
      <c r="BJ265" s="617"/>
      <c r="BK265" s="617"/>
      <c r="BL265" s="617"/>
      <c r="BM265" s="617"/>
      <c r="BN265" s="617"/>
      <c r="BO265" s="617"/>
      <c r="BP265" s="617"/>
      <c r="BQ265" s="617"/>
      <c r="BR265" s="617"/>
      <c r="BS265" s="617"/>
    </row>
    <row r="266" spans="1:71" s="401" customFormat="1" ht="15.65" hidden="1" customHeight="1" outlineLevel="3" x14ac:dyDescent="0.25">
      <c r="A266" s="590"/>
      <c r="B266" s="731"/>
      <c r="C266" s="732"/>
      <c r="D266" s="735"/>
      <c r="E266" s="733"/>
      <c r="F266" s="414"/>
      <c r="G266" s="415"/>
      <c r="H266" s="415"/>
      <c r="I266" s="734"/>
      <c r="J266" s="555"/>
      <c r="K266" s="553"/>
      <c r="L266" s="553"/>
      <c r="M266" s="553"/>
      <c r="N266" s="495"/>
      <c r="O266" s="660"/>
      <c r="P266" s="673"/>
      <c r="Q266" s="665"/>
      <c r="R266" s="660"/>
      <c r="S266" s="666"/>
      <c r="T266" s="660"/>
      <c r="U266" s="660"/>
      <c r="V266" s="660"/>
      <c r="W266" s="660"/>
      <c r="X266" s="660"/>
      <c r="Y266" s="659"/>
      <c r="Z266" s="618"/>
      <c r="AA266" s="617"/>
      <c r="AB266" s="617"/>
      <c r="AC266" s="617"/>
      <c r="AD266" s="617"/>
      <c r="AE266" s="617"/>
      <c r="AF266" s="617"/>
      <c r="AG266" s="617"/>
      <c r="AH266" s="617"/>
      <c r="AI266" s="617"/>
      <c r="AJ266" s="617"/>
      <c r="AK266" s="617"/>
      <c r="AL266" s="617"/>
      <c r="AM266" s="617"/>
      <c r="AN266" s="617"/>
      <c r="AO266" s="617"/>
      <c r="AP266" s="617"/>
      <c r="AQ266" s="617"/>
      <c r="AR266" s="617"/>
      <c r="AS266" s="617"/>
      <c r="AT266" s="617"/>
      <c r="AU266" s="617"/>
      <c r="AV266" s="617"/>
      <c r="AW266" s="617"/>
      <c r="AX266" s="617"/>
      <c r="AY266" s="617"/>
      <c r="AZ266" s="617"/>
      <c r="BA266" s="617"/>
      <c r="BB266" s="617"/>
      <c r="BC266" s="617"/>
      <c r="BD266" s="617"/>
      <c r="BE266" s="617"/>
      <c r="BF266" s="617"/>
      <c r="BG266" s="617"/>
      <c r="BH266" s="617"/>
      <c r="BI266" s="617"/>
      <c r="BJ266" s="617"/>
      <c r="BK266" s="617"/>
      <c r="BL266" s="617"/>
      <c r="BM266" s="617"/>
      <c r="BN266" s="617"/>
      <c r="BO266" s="617"/>
      <c r="BP266" s="617"/>
      <c r="BQ266" s="617"/>
      <c r="BR266" s="617"/>
      <c r="BS266" s="617"/>
    </row>
    <row r="267" spans="1:71" ht="15.65" hidden="1" customHeight="1" outlineLevel="3" x14ac:dyDescent="0.25">
      <c r="B267" s="409" t="s">
        <v>1417</v>
      </c>
      <c r="C267" s="732"/>
      <c r="D267" s="735" t="s">
        <v>1418</v>
      </c>
      <c r="E267" s="733">
        <v>1</v>
      </c>
      <c r="F267" s="414" t="s">
        <v>73</v>
      </c>
      <c r="G267" s="415">
        <v>0.1</v>
      </c>
      <c r="H267" s="415">
        <f t="shared" si="38"/>
        <v>0.1</v>
      </c>
      <c r="I267" s="734">
        <v>2.5874999999999999</v>
      </c>
      <c r="J267" s="555">
        <f>E267*I267</f>
        <v>2.5874999999999999</v>
      </c>
      <c r="K267" s="553"/>
      <c r="L267" s="553"/>
      <c r="M267" s="553">
        <f>J267+H267*Tabellen!$K$2+L267</f>
        <v>8.7874999999999996</v>
      </c>
      <c r="N267" s="495"/>
      <c r="O267" s="660">
        <f t="shared" si="39"/>
        <v>10.632874999999999</v>
      </c>
      <c r="P267" s="673"/>
      <c r="Q267" s="665" t="s">
        <v>983</v>
      </c>
      <c r="R267" s="660">
        <f>H267*Tabellen!$K$2*Tabellen!$F$2</f>
        <v>7.5019999999999998</v>
      </c>
      <c r="S267" s="666" t="s">
        <v>1049</v>
      </c>
      <c r="T267" s="660">
        <f>J267*Tabellen!$F$2</f>
        <v>3.1308749999999996</v>
      </c>
      <c r="U267" s="660">
        <f>R267*Tabellen!$G$2</f>
        <v>0.67518</v>
      </c>
      <c r="V267" s="660">
        <f>T267*Tabellen!$H$2</f>
        <v>0.65748374999999992</v>
      </c>
      <c r="W267" s="660">
        <f t="shared" si="40"/>
        <v>1.33266375</v>
      </c>
      <c r="X267" s="660">
        <f t="shared" si="41"/>
        <v>11.965538749999999</v>
      </c>
      <c r="Y267" s="659"/>
      <c r="Z267" s="614"/>
    </row>
    <row r="268" spans="1:71" ht="15.65" hidden="1" customHeight="1" outlineLevel="3" x14ac:dyDescent="0.25">
      <c r="B268" s="731"/>
      <c r="C268" s="732"/>
      <c r="D268" s="735"/>
      <c r="E268" s="733"/>
      <c r="F268" s="414"/>
      <c r="G268" s="415"/>
      <c r="H268" s="415"/>
      <c r="I268" s="734"/>
      <c r="K268" s="553"/>
      <c r="L268" s="553"/>
      <c r="M268" s="553"/>
      <c r="N268" s="495"/>
      <c r="O268" s="660"/>
      <c r="P268" s="673"/>
      <c r="Q268" s="665"/>
      <c r="S268" s="666"/>
      <c r="Y268" s="659"/>
      <c r="Z268" s="614"/>
    </row>
    <row r="269" spans="1:71" ht="9" customHeight="1" outlineLevel="1" x14ac:dyDescent="0.25">
      <c r="B269" s="408"/>
      <c r="D269" s="409"/>
      <c r="E269" s="411"/>
      <c r="F269" s="409"/>
      <c r="G269" s="410"/>
      <c r="H269" s="410"/>
      <c r="I269" s="548"/>
      <c r="J269" s="548"/>
      <c r="K269" s="548"/>
      <c r="L269" s="548"/>
      <c r="M269" s="548"/>
      <c r="N269" s="485"/>
      <c r="O269" s="663"/>
      <c r="P269" s="663"/>
      <c r="Q269" s="663"/>
      <c r="R269" s="664"/>
      <c r="S269" s="664"/>
      <c r="T269" s="664"/>
      <c r="U269" s="664"/>
      <c r="V269" s="664"/>
      <c r="W269" s="664"/>
      <c r="X269" s="664"/>
      <c r="Y269" s="663"/>
      <c r="Z269" s="615"/>
      <c r="AA269" s="616"/>
      <c r="AG269" s="613"/>
      <c r="AH269" s="613"/>
    </row>
    <row r="270" spans="1:71" s="568" customFormat="1" ht="15.65" customHeight="1" outlineLevel="1" x14ac:dyDescent="0.25">
      <c r="B270" s="395" t="s">
        <v>976</v>
      </c>
      <c r="C270" s="593"/>
      <c r="D270" s="396" t="s">
        <v>1457</v>
      </c>
      <c r="E270" s="403">
        <v>91.3</v>
      </c>
      <c r="F270" s="396" t="s">
        <v>73</v>
      </c>
      <c r="G270" s="397"/>
      <c r="H270" s="397">
        <f>SUM(H271:H288)/E270</f>
        <v>1.2372359336335239</v>
      </c>
      <c r="I270" s="546"/>
      <c r="J270" s="546">
        <f>SUM(J271:J288)/E270</f>
        <v>29.619596362500001</v>
      </c>
      <c r="K270" s="546"/>
      <c r="L270" s="546"/>
      <c r="M270" s="546">
        <f>SUM(M271:M288)/E270</f>
        <v>106.32822424777848</v>
      </c>
      <c r="N270" s="593"/>
      <c r="O270" s="657">
        <f>SUM(O271:O288)/E270</f>
        <v>128.65715133981197</v>
      </c>
      <c r="P270" s="656" t="str">
        <f>B270</f>
        <v>V1-3-A1</v>
      </c>
      <c r="Q270" s="656"/>
      <c r="R270" s="657"/>
      <c r="S270" s="657"/>
      <c r="T270" s="657"/>
      <c r="U270" s="670"/>
      <c r="V270" s="657"/>
      <c r="W270" s="657"/>
      <c r="X270" s="657">
        <f>SUM(X271:X288)/E270</f>
        <v>144.53706035223001</v>
      </c>
      <c r="Y270" s="658"/>
      <c r="Z270" s="610"/>
      <c r="AA270" s="610"/>
      <c r="AB270" s="610"/>
      <c r="AC270" s="610"/>
      <c r="AD270" s="610"/>
      <c r="AE270" s="610"/>
      <c r="AF270" s="610"/>
      <c r="AG270" s="610"/>
      <c r="AH270" s="610"/>
      <c r="AI270" s="610"/>
      <c r="AJ270" s="610"/>
      <c r="AK270" s="610"/>
      <c r="AL270" s="610"/>
      <c r="AM270" s="610"/>
      <c r="AN270" s="610"/>
      <c r="AO270" s="610"/>
      <c r="AP270" s="610"/>
      <c r="AQ270" s="610"/>
      <c r="AR270" s="610"/>
      <c r="AS270" s="610"/>
      <c r="AT270" s="610"/>
      <c r="AU270" s="610"/>
      <c r="AV270" s="610"/>
      <c r="AW270" s="610"/>
      <c r="AX270" s="610"/>
      <c r="AY270" s="610"/>
      <c r="AZ270" s="610"/>
      <c r="BA270" s="610"/>
      <c r="BB270" s="610"/>
      <c r="BC270" s="610"/>
      <c r="BD270" s="610"/>
      <c r="BE270" s="610"/>
      <c r="BF270" s="610"/>
      <c r="BG270" s="610"/>
      <c r="BH270" s="610"/>
      <c r="BI270" s="610"/>
      <c r="BJ270" s="610"/>
      <c r="BK270" s="610"/>
      <c r="BL270" s="610"/>
      <c r="BM270" s="610"/>
      <c r="BN270" s="610"/>
      <c r="BO270" s="610"/>
      <c r="BP270" s="610"/>
      <c r="BQ270" s="610"/>
      <c r="BR270" s="610"/>
      <c r="BS270" s="610"/>
    </row>
    <row r="271" spans="1:71" ht="15.65" customHeight="1" outlineLevel="2" x14ac:dyDescent="0.2">
      <c r="B271" s="498"/>
      <c r="D271" s="413" t="s">
        <v>1144</v>
      </c>
      <c r="E271" s="405"/>
      <c r="G271" s="406"/>
      <c r="H271" s="406"/>
      <c r="N271" s="494"/>
      <c r="O271" s="659" t="str">
        <f>R271</f>
        <v>incl. opslagen</v>
      </c>
      <c r="P271" s="659"/>
      <c r="Q271" s="665"/>
      <c r="R271" s="672" t="str">
        <f>Tabellen!$C$2</f>
        <v>incl. opslagen</v>
      </c>
      <c r="S271" s="666"/>
      <c r="T271" s="672" t="str">
        <f>Tabellen!$C$2</f>
        <v>incl. opslagen</v>
      </c>
      <c r="Z271" s="616"/>
    </row>
    <row r="272" spans="1:71" s="401" customFormat="1" ht="15.65" customHeight="1" outlineLevel="2" x14ac:dyDescent="0.25">
      <c r="A272" s="590"/>
      <c r="B272" s="404"/>
      <c r="C272" s="485"/>
      <c r="D272" s="402" t="s">
        <v>1300</v>
      </c>
      <c r="E272" s="405">
        <v>1</v>
      </c>
      <c r="F272" s="402" t="s">
        <v>830</v>
      </c>
      <c r="G272" s="406">
        <v>2</v>
      </c>
      <c r="H272" s="406">
        <f t="shared" ref="H272:H286" si="42">E272*G272</f>
        <v>2</v>
      </c>
      <c r="I272" s="547"/>
      <c r="J272" s="547"/>
      <c r="K272" s="547"/>
      <c r="L272" s="547"/>
      <c r="M272" s="547">
        <f>J272+H272*Tabellen!$K$2+L272</f>
        <v>124</v>
      </c>
      <c r="N272" s="495"/>
      <c r="O272" s="660">
        <f t="shared" ref="O272:O286" si="43">R272+T272</f>
        <v>150.04</v>
      </c>
      <c r="P272" s="673"/>
      <c r="Q272" s="665" t="s">
        <v>983</v>
      </c>
      <c r="R272" s="660">
        <f>H272*Tabellen!$K$2*Tabellen!$F$2</f>
        <v>150.04</v>
      </c>
      <c r="S272" s="666" t="s">
        <v>1049</v>
      </c>
      <c r="T272" s="660">
        <f>J272*Tabellen!$F$2</f>
        <v>0</v>
      </c>
      <c r="U272" s="660">
        <f>R272*Tabellen!$G$2</f>
        <v>13.503599999999999</v>
      </c>
      <c r="V272" s="660">
        <f>T272*Tabellen!$H$2</f>
        <v>0</v>
      </c>
      <c r="W272" s="660">
        <f t="shared" ref="W272:W286" si="44">U272+V272</f>
        <v>13.503599999999999</v>
      </c>
      <c r="X272" s="660">
        <f t="shared" ref="X272:X286" si="45">O272+W272</f>
        <v>163.5436</v>
      </c>
      <c r="Y272" s="661"/>
      <c r="Z272" s="617"/>
      <c r="AA272" s="617"/>
      <c r="AB272" s="617"/>
      <c r="AC272" s="617"/>
      <c r="AD272" s="617"/>
      <c r="AE272" s="617"/>
      <c r="AF272" s="617"/>
      <c r="AG272" s="617"/>
      <c r="AH272" s="617"/>
      <c r="AI272" s="617"/>
      <c r="AJ272" s="617"/>
      <c r="AK272" s="617"/>
      <c r="AL272" s="617"/>
      <c r="AM272" s="617"/>
      <c r="AN272" s="617"/>
      <c r="AO272" s="617"/>
      <c r="AP272" s="617"/>
      <c r="AQ272" s="617"/>
      <c r="AR272" s="617"/>
      <c r="AS272" s="617"/>
      <c r="AT272" s="617"/>
      <c r="AU272" s="617"/>
      <c r="AV272" s="617"/>
      <c r="AW272" s="617"/>
      <c r="AX272" s="617"/>
      <c r="AY272" s="617"/>
      <c r="AZ272" s="617"/>
      <c r="BA272" s="617"/>
      <c r="BB272" s="617"/>
      <c r="BC272" s="617"/>
      <c r="BD272" s="617"/>
      <c r="BE272" s="617"/>
      <c r="BF272" s="617"/>
      <c r="BG272" s="617"/>
      <c r="BH272" s="617"/>
      <c r="BI272" s="617"/>
      <c r="BJ272" s="617"/>
      <c r="BK272" s="617"/>
      <c r="BL272" s="617"/>
      <c r="BM272" s="617"/>
      <c r="BN272" s="617"/>
      <c r="BO272" s="617"/>
      <c r="BP272" s="617"/>
      <c r="BQ272" s="617"/>
      <c r="BR272" s="617"/>
      <c r="BS272" s="617"/>
    </row>
    <row r="273" spans="1:71" s="401" customFormat="1" ht="15.65" customHeight="1" outlineLevel="2" x14ac:dyDescent="0.25">
      <c r="A273" s="590"/>
      <c r="B273" s="404"/>
      <c r="C273" s="485"/>
      <c r="D273" s="402" t="s">
        <v>1330</v>
      </c>
      <c r="E273" s="405">
        <f>91.3/2.7</f>
        <v>33.81481481481481</v>
      </c>
      <c r="F273" s="402" t="s">
        <v>70</v>
      </c>
      <c r="G273" s="406">
        <v>0.05</v>
      </c>
      <c r="H273" s="406">
        <f t="shared" si="42"/>
        <v>1.6907407407407407</v>
      </c>
      <c r="I273" s="547"/>
      <c r="J273" s="547"/>
      <c r="K273" s="547"/>
      <c r="L273" s="547"/>
      <c r="M273" s="547">
        <f>J273+H273*Tabellen!$K$2+L273</f>
        <v>104.82592592592592</v>
      </c>
      <c r="N273" s="495"/>
      <c r="O273" s="660">
        <f t="shared" si="43"/>
        <v>126.83937037037036</v>
      </c>
      <c r="P273" s="673"/>
      <c r="Q273" s="665" t="s">
        <v>983</v>
      </c>
      <c r="R273" s="660">
        <f>H273*Tabellen!$K$2*Tabellen!$F$2</f>
        <v>126.83937037037036</v>
      </c>
      <c r="S273" s="666" t="s">
        <v>1049</v>
      </c>
      <c r="T273" s="660">
        <f>J273*Tabellen!$F$2</f>
        <v>0</v>
      </c>
      <c r="U273" s="660">
        <f>R273*Tabellen!$G$2</f>
        <v>11.415543333333332</v>
      </c>
      <c r="V273" s="660">
        <f>T273*Tabellen!$H$2</f>
        <v>0</v>
      </c>
      <c r="W273" s="660">
        <f t="shared" si="44"/>
        <v>11.415543333333332</v>
      </c>
      <c r="X273" s="660">
        <f t="shared" si="45"/>
        <v>138.25491370370369</v>
      </c>
      <c r="Y273" s="661"/>
      <c r="Z273" s="617"/>
      <c r="AA273" s="617"/>
      <c r="AB273" s="617"/>
      <c r="AC273" s="617"/>
      <c r="AD273" s="617"/>
      <c r="AE273" s="617"/>
      <c r="AF273" s="617"/>
      <c r="AG273" s="617"/>
      <c r="AH273" s="617"/>
      <c r="AI273" s="617"/>
      <c r="AJ273" s="617"/>
      <c r="AK273" s="617"/>
      <c r="AL273" s="617"/>
      <c r="AM273" s="617"/>
      <c r="AN273" s="617"/>
      <c r="AO273" s="617"/>
      <c r="AP273" s="617"/>
      <c r="AQ273" s="617"/>
      <c r="AR273" s="617"/>
      <c r="AS273" s="617"/>
      <c r="AT273" s="617"/>
      <c r="AU273" s="617"/>
      <c r="AV273" s="617"/>
      <c r="AW273" s="617"/>
      <c r="AX273" s="617"/>
      <c r="AY273" s="617"/>
      <c r="AZ273" s="617"/>
      <c r="BA273" s="617"/>
      <c r="BB273" s="617"/>
      <c r="BC273" s="617"/>
      <c r="BD273" s="617"/>
      <c r="BE273" s="617"/>
      <c r="BF273" s="617"/>
      <c r="BG273" s="617"/>
      <c r="BH273" s="617"/>
      <c r="BI273" s="617"/>
      <c r="BJ273" s="617"/>
      <c r="BK273" s="617"/>
      <c r="BL273" s="617"/>
      <c r="BM273" s="617"/>
      <c r="BN273" s="617"/>
      <c r="BO273" s="617"/>
      <c r="BP273" s="617"/>
      <c r="BQ273" s="617"/>
      <c r="BR273" s="617"/>
      <c r="BS273" s="617"/>
    </row>
    <row r="274" spans="1:71" s="401" customFormat="1" ht="15.65" customHeight="1" outlineLevel="2" x14ac:dyDescent="0.25">
      <c r="A274" s="590"/>
      <c r="B274" s="404"/>
      <c r="C274" s="485"/>
      <c r="D274" s="402" t="s">
        <v>1331</v>
      </c>
      <c r="E274" s="405">
        <f>E270*1.7</f>
        <v>155.20999999999998</v>
      </c>
      <c r="F274" s="402" t="s">
        <v>70</v>
      </c>
      <c r="G274" s="406"/>
      <c r="H274" s="406"/>
      <c r="I274" s="547">
        <v>1.7077499999999999</v>
      </c>
      <c r="J274" s="547">
        <f t="shared" ref="J274:J285" si="46">E274*I274</f>
        <v>265.05987749999997</v>
      </c>
      <c r="K274" s="547"/>
      <c r="L274" s="547"/>
      <c r="M274" s="547">
        <f>J274+H274*Tabellen!$K$2+L274</f>
        <v>265.05987749999997</v>
      </c>
      <c r="N274" s="495"/>
      <c r="O274" s="660">
        <f t="shared" si="43"/>
        <v>320.72245177499997</v>
      </c>
      <c r="P274" s="673"/>
      <c r="Q274" s="665" t="s">
        <v>983</v>
      </c>
      <c r="R274" s="660">
        <f>H274*Tabellen!$K$2*Tabellen!$F$2</f>
        <v>0</v>
      </c>
      <c r="S274" s="666" t="s">
        <v>1049</v>
      </c>
      <c r="T274" s="660">
        <f>J274*Tabellen!$F$2</f>
        <v>320.72245177499997</v>
      </c>
      <c r="U274" s="660">
        <f>R274*Tabellen!$G$2</f>
        <v>0</v>
      </c>
      <c r="V274" s="660">
        <f>T274*Tabellen!$H$2</f>
        <v>67.351714872749994</v>
      </c>
      <c r="W274" s="660">
        <f t="shared" si="44"/>
        <v>67.351714872749994</v>
      </c>
      <c r="X274" s="660">
        <f t="shared" si="45"/>
        <v>388.07416664774996</v>
      </c>
      <c r="Y274" s="661"/>
      <c r="Z274" s="617"/>
      <c r="AA274" s="617"/>
      <c r="AB274" s="617"/>
      <c r="AC274" s="617"/>
      <c r="AD274" s="617"/>
      <c r="AE274" s="617"/>
      <c r="AF274" s="617"/>
      <c r="AG274" s="617"/>
      <c r="AH274" s="617"/>
      <c r="AI274" s="617"/>
      <c r="AJ274" s="617"/>
      <c r="AK274" s="617"/>
      <c r="AL274" s="617"/>
      <c r="AM274" s="617"/>
      <c r="AN274" s="617"/>
      <c r="AO274" s="617"/>
      <c r="AP274" s="617"/>
      <c r="AQ274" s="617"/>
      <c r="AR274" s="617"/>
      <c r="AS274" s="617"/>
      <c r="AT274" s="617"/>
      <c r="AU274" s="617"/>
      <c r="AV274" s="617"/>
      <c r="AW274" s="617"/>
      <c r="AX274" s="617"/>
      <c r="AY274" s="617"/>
      <c r="AZ274" s="617"/>
      <c r="BA274" s="617"/>
      <c r="BB274" s="617"/>
      <c r="BC274" s="617"/>
      <c r="BD274" s="617"/>
      <c r="BE274" s="617"/>
      <c r="BF274" s="617"/>
      <c r="BG274" s="617"/>
      <c r="BH274" s="617"/>
      <c r="BI274" s="617"/>
      <c r="BJ274" s="617"/>
      <c r="BK274" s="617"/>
      <c r="BL274" s="617"/>
      <c r="BM274" s="617"/>
      <c r="BN274" s="617"/>
      <c r="BO274" s="617"/>
      <c r="BP274" s="617"/>
      <c r="BQ274" s="617"/>
      <c r="BR274" s="617"/>
      <c r="BS274" s="617"/>
    </row>
    <row r="275" spans="1:71" s="401" customFormat="1" ht="15.65" customHeight="1" outlineLevel="2" x14ac:dyDescent="0.25">
      <c r="A275" s="590"/>
      <c r="B275" s="404"/>
      <c r="C275" s="485"/>
      <c r="D275" s="402" t="s">
        <v>1332</v>
      </c>
      <c r="E275" s="405">
        <f>E270*1.7*2</f>
        <v>310.41999999999996</v>
      </c>
      <c r="F275" s="402" t="s">
        <v>70</v>
      </c>
      <c r="G275" s="406"/>
      <c r="H275" s="406"/>
      <c r="I275" s="547">
        <v>0.45539999999999997</v>
      </c>
      <c r="J275" s="547">
        <f t="shared" si="46"/>
        <v>141.36526799999999</v>
      </c>
      <c r="K275" s="547"/>
      <c r="L275" s="547"/>
      <c r="M275" s="547">
        <f>J275+H275*Tabellen!$K$2+L275</f>
        <v>141.36526799999999</v>
      </c>
      <c r="N275" s="495"/>
      <c r="O275" s="660">
        <f t="shared" si="43"/>
        <v>171.05197427999997</v>
      </c>
      <c r="P275" s="673"/>
      <c r="Q275" s="665" t="s">
        <v>983</v>
      </c>
      <c r="R275" s="660">
        <f>H275*Tabellen!$K$2*Tabellen!$F$2</f>
        <v>0</v>
      </c>
      <c r="S275" s="666" t="s">
        <v>1049</v>
      </c>
      <c r="T275" s="660">
        <f>J275*Tabellen!$F$2</f>
        <v>171.05197427999997</v>
      </c>
      <c r="U275" s="660">
        <f>R275*Tabellen!$G$2</f>
        <v>0</v>
      </c>
      <c r="V275" s="660">
        <f>T275*Tabellen!$H$2</f>
        <v>35.920914598799989</v>
      </c>
      <c r="W275" s="660">
        <f t="shared" si="44"/>
        <v>35.920914598799989</v>
      </c>
      <c r="X275" s="660">
        <f t="shared" si="45"/>
        <v>206.97288887879995</v>
      </c>
      <c r="Y275" s="661"/>
      <c r="Z275" s="617"/>
      <c r="AA275" s="617"/>
      <c r="AB275" s="617"/>
      <c r="AC275" s="617"/>
      <c r="AD275" s="617"/>
      <c r="AE275" s="617"/>
      <c r="AF275" s="617"/>
      <c r="AG275" s="617"/>
      <c r="AH275" s="617"/>
      <c r="AI275" s="617"/>
      <c r="AJ275" s="617"/>
      <c r="AK275" s="617"/>
      <c r="AL275" s="617"/>
      <c r="AM275" s="617"/>
      <c r="AN275" s="617"/>
      <c r="AO275" s="617"/>
      <c r="AP275" s="617"/>
      <c r="AQ275" s="617"/>
      <c r="AR275" s="617"/>
      <c r="AS275" s="617"/>
      <c r="AT275" s="617"/>
      <c r="AU275" s="617"/>
      <c r="AV275" s="617"/>
      <c r="AW275" s="617"/>
      <c r="AX275" s="617"/>
      <c r="AY275" s="617"/>
      <c r="AZ275" s="617"/>
      <c r="BA275" s="617"/>
      <c r="BB275" s="617"/>
      <c r="BC275" s="617"/>
      <c r="BD275" s="617"/>
      <c r="BE275" s="617"/>
      <c r="BF275" s="617"/>
      <c r="BG275" s="617"/>
      <c r="BH275" s="617"/>
      <c r="BI275" s="617"/>
      <c r="BJ275" s="617"/>
      <c r="BK275" s="617"/>
      <c r="BL275" s="617"/>
      <c r="BM275" s="617"/>
      <c r="BN275" s="617"/>
      <c r="BO275" s="617"/>
      <c r="BP275" s="617"/>
      <c r="BQ275" s="617"/>
      <c r="BR275" s="617"/>
      <c r="BS275" s="617"/>
    </row>
    <row r="276" spans="1:71" s="401" customFormat="1" ht="15.65" customHeight="1" outlineLevel="2" x14ac:dyDescent="0.25">
      <c r="A276" s="590"/>
      <c r="B276" s="404"/>
      <c r="C276" s="485"/>
      <c r="D276" s="402" t="s">
        <v>1333</v>
      </c>
      <c r="E276" s="405">
        <f>E275+E274</f>
        <v>465.62999999999994</v>
      </c>
      <c r="F276" s="402" t="s">
        <v>70</v>
      </c>
      <c r="G276" s="406">
        <v>0.13</v>
      </c>
      <c r="H276" s="406">
        <f t="shared" si="42"/>
        <v>60.531899999999993</v>
      </c>
      <c r="I276" s="547"/>
      <c r="J276" s="547"/>
      <c r="K276" s="547"/>
      <c r="L276" s="547"/>
      <c r="M276" s="547">
        <f>J276+H276*Tabellen!$K$2+L276</f>
        <v>3752.9777999999997</v>
      </c>
      <c r="N276" s="495"/>
      <c r="O276" s="660">
        <f t="shared" si="43"/>
        <v>4541.1031379999995</v>
      </c>
      <c r="P276" s="673"/>
      <c r="Q276" s="665" t="s">
        <v>983</v>
      </c>
      <c r="R276" s="660">
        <f>H276*Tabellen!$K$2*Tabellen!$F$2</f>
        <v>4541.1031379999995</v>
      </c>
      <c r="S276" s="666" t="s">
        <v>1049</v>
      </c>
      <c r="T276" s="660">
        <f>J276*Tabellen!$F$2</f>
        <v>0</v>
      </c>
      <c r="U276" s="660">
        <f>R276*Tabellen!$G$2</f>
        <v>408.69928241999992</v>
      </c>
      <c r="V276" s="660">
        <f>T276*Tabellen!$H$2</f>
        <v>0</v>
      </c>
      <c r="W276" s="660">
        <f t="shared" si="44"/>
        <v>408.69928241999992</v>
      </c>
      <c r="X276" s="660">
        <f t="shared" si="45"/>
        <v>4949.8024204199992</v>
      </c>
      <c r="Y276" s="675"/>
      <c r="Z276" s="617"/>
      <c r="AA276" s="617"/>
      <c r="AB276" s="617"/>
      <c r="AC276" s="617"/>
      <c r="AD276" s="617"/>
      <c r="AE276" s="617"/>
      <c r="AF276" s="617"/>
      <c r="AG276" s="617"/>
      <c r="AH276" s="617"/>
      <c r="AI276" s="617"/>
      <c r="AJ276" s="617"/>
      <c r="AK276" s="617"/>
      <c r="AL276" s="617"/>
      <c r="AM276" s="617"/>
      <c r="AN276" s="617"/>
      <c r="AO276" s="617"/>
      <c r="AP276" s="617"/>
      <c r="AQ276" s="617"/>
      <c r="AR276" s="617"/>
      <c r="AS276" s="617"/>
      <c r="AT276" s="617"/>
      <c r="AU276" s="617"/>
      <c r="AV276" s="617"/>
      <c r="AW276" s="617"/>
      <c r="AX276" s="617"/>
      <c r="AY276" s="617"/>
      <c r="AZ276" s="617"/>
      <c r="BA276" s="617"/>
      <c r="BB276" s="617"/>
      <c r="BC276" s="617"/>
      <c r="BD276" s="617"/>
      <c r="BE276" s="617"/>
      <c r="BF276" s="617"/>
      <c r="BG276" s="617"/>
      <c r="BH276" s="617"/>
      <c r="BI276" s="617"/>
      <c r="BJ276" s="617"/>
      <c r="BK276" s="617"/>
      <c r="BL276" s="617"/>
      <c r="BM276" s="617"/>
      <c r="BN276" s="617"/>
      <c r="BO276" s="617"/>
      <c r="BP276" s="617"/>
      <c r="BQ276" s="617"/>
      <c r="BR276" s="617"/>
      <c r="BS276" s="617"/>
    </row>
    <row r="277" spans="1:71" s="401" customFormat="1" ht="15.65" customHeight="1" outlineLevel="2" x14ac:dyDescent="0.25">
      <c r="A277" s="590"/>
      <c r="B277" s="404"/>
      <c r="C277" s="485"/>
      <c r="D277" s="402" t="s">
        <v>1334</v>
      </c>
      <c r="E277" s="405">
        <f>E270*1.05</f>
        <v>95.864999999999995</v>
      </c>
      <c r="F277" s="402" t="s">
        <v>73</v>
      </c>
      <c r="G277" s="406"/>
      <c r="H277" s="406"/>
      <c r="I277" s="547">
        <v>3.6224999999999996</v>
      </c>
      <c r="J277" s="547">
        <f t="shared" si="46"/>
        <v>347.27096249999994</v>
      </c>
      <c r="K277" s="547"/>
      <c r="L277" s="547"/>
      <c r="M277" s="547">
        <f>J277+H277*Tabellen!$K$2+L277</f>
        <v>347.27096249999994</v>
      </c>
      <c r="N277" s="495"/>
      <c r="O277" s="660">
        <f t="shared" si="43"/>
        <v>420.19786462499991</v>
      </c>
      <c r="P277" s="673"/>
      <c r="Q277" s="665" t="s">
        <v>983</v>
      </c>
      <c r="R277" s="660">
        <f>H277*Tabellen!$K$2*Tabellen!$F$2</f>
        <v>0</v>
      </c>
      <c r="S277" s="666" t="s">
        <v>1049</v>
      </c>
      <c r="T277" s="660">
        <f>J277*Tabellen!$F$2</f>
        <v>420.19786462499991</v>
      </c>
      <c r="U277" s="660">
        <f>R277*Tabellen!$G$2</f>
        <v>0</v>
      </c>
      <c r="V277" s="660">
        <f>T277*Tabellen!$H$2</f>
        <v>88.241551571249971</v>
      </c>
      <c r="W277" s="660">
        <f t="shared" si="44"/>
        <v>88.241551571249971</v>
      </c>
      <c r="X277" s="660">
        <f t="shared" si="45"/>
        <v>508.43941619624991</v>
      </c>
      <c r="Y277" s="659"/>
      <c r="Z277" s="617"/>
      <c r="AA277" s="617"/>
      <c r="AB277" s="617"/>
      <c r="AC277" s="617"/>
      <c r="AD277" s="617"/>
      <c r="AE277" s="617"/>
      <c r="AF277" s="617"/>
      <c r="AG277" s="617"/>
      <c r="AH277" s="617"/>
      <c r="AI277" s="617"/>
      <c r="AJ277" s="617"/>
      <c r="AK277" s="617"/>
      <c r="AL277" s="617"/>
      <c r="AM277" s="617"/>
      <c r="AN277" s="617"/>
      <c r="AO277" s="617"/>
      <c r="AP277" s="617"/>
      <c r="AQ277" s="617"/>
      <c r="AR277" s="617"/>
      <c r="AS277" s="617"/>
      <c r="AT277" s="617"/>
      <c r="AU277" s="617"/>
      <c r="AV277" s="617"/>
      <c r="AW277" s="617"/>
      <c r="AX277" s="617"/>
      <c r="AY277" s="617"/>
      <c r="AZ277" s="617"/>
      <c r="BA277" s="617"/>
      <c r="BB277" s="617"/>
      <c r="BC277" s="617"/>
      <c r="BD277" s="617"/>
      <c r="BE277" s="617"/>
      <c r="BF277" s="617"/>
      <c r="BG277" s="617"/>
      <c r="BH277" s="617"/>
      <c r="BI277" s="617"/>
      <c r="BJ277" s="617"/>
      <c r="BK277" s="617"/>
      <c r="BL277" s="617"/>
      <c r="BM277" s="617"/>
      <c r="BN277" s="617"/>
      <c r="BO277" s="617"/>
      <c r="BP277" s="617"/>
      <c r="BQ277" s="617"/>
      <c r="BR277" s="617"/>
      <c r="BS277" s="617"/>
    </row>
    <row r="278" spans="1:71" s="401" customFormat="1" ht="15.65" customHeight="1" outlineLevel="2" x14ac:dyDescent="0.25">
      <c r="A278" s="590"/>
      <c r="B278" s="404"/>
      <c r="C278" s="485"/>
      <c r="D278" s="402" t="s">
        <v>1334</v>
      </c>
      <c r="E278" s="405">
        <f>E270</f>
        <v>91.3</v>
      </c>
      <c r="F278" s="402" t="s">
        <v>73</v>
      </c>
      <c r="G278" s="406">
        <v>0.08</v>
      </c>
      <c r="H278" s="406">
        <f t="shared" si="42"/>
        <v>7.3040000000000003</v>
      </c>
      <c r="I278" s="547"/>
      <c r="J278" s="547"/>
      <c r="K278" s="547"/>
      <c r="L278" s="547"/>
      <c r="M278" s="547">
        <f>J278+H278*Tabellen!$K$2+L278</f>
        <v>452.84800000000001</v>
      </c>
      <c r="N278" s="495"/>
      <c r="O278" s="660">
        <f t="shared" si="43"/>
        <v>547.94608000000005</v>
      </c>
      <c r="P278" s="673"/>
      <c r="Q278" s="665" t="s">
        <v>983</v>
      </c>
      <c r="R278" s="660">
        <f>H278*Tabellen!$K$2*Tabellen!$F$2</f>
        <v>547.94608000000005</v>
      </c>
      <c r="S278" s="666" t="s">
        <v>1049</v>
      </c>
      <c r="T278" s="660">
        <f>J278*Tabellen!$F$2</f>
        <v>0</v>
      </c>
      <c r="U278" s="660">
        <f>R278*Tabellen!$G$2</f>
        <v>49.315147200000006</v>
      </c>
      <c r="V278" s="660">
        <f>T278*Tabellen!$H$2</f>
        <v>0</v>
      </c>
      <c r="W278" s="660">
        <f t="shared" si="44"/>
        <v>49.315147200000006</v>
      </c>
      <c r="X278" s="660">
        <f t="shared" si="45"/>
        <v>597.26122720000001</v>
      </c>
      <c r="Y278" s="659"/>
      <c r="Z278" s="617"/>
      <c r="AA278" s="617"/>
      <c r="AB278" s="617"/>
      <c r="AC278" s="617"/>
      <c r="AD278" s="617"/>
      <c r="AE278" s="617"/>
      <c r="AF278" s="617"/>
      <c r="AG278" s="617"/>
      <c r="AH278" s="617"/>
      <c r="AI278" s="617"/>
      <c r="AJ278" s="617"/>
      <c r="AK278" s="617"/>
      <c r="AL278" s="617"/>
      <c r="AM278" s="617"/>
      <c r="AN278" s="617"/>
      <c r="AO278" s="617"/>
      <c r="AP278" s="617"/>
      <c r="AQ278" s="617"/>
      <c r="AR278" s="617"/>
      <c r="AS278" s="617"/>
      <c r="AT278" s="617"/>
      <c r="AU278" s="617"/>
      <c r="AV278" s="617"/>
      <c r="AW278" s="617"/>
      <c r="AX278" s="617"/>
      <c r="AY278" s="617"/>
      <c r="AZ278" s="617"/>
      <c r="BA278" s="617"/>
      <c r="BB278" s="617"/>
      <c r="BC278" s="617"/>
      <c r="BD278" s="617"/>
      <c r="BE278" s="617"/>
      <c r="BF278" s="617"/>
      <c r="BG278" s="617"/>
      <c r="BH278" s="617"/>
      <c r="BI278" s="617"/>
      <c r="BJ278" s="617"/>
      <c r="BK278" s="617"/>
      <c r="BL278" s="617"/>
      <c r="BM278" s="617"/>
      <c r="BN278" s="617"/>
      <c r="BO278" s="617"/>
      <c r="BP278" s="617"/>
      <c r="BQ278" s="617"/>
      <c r="BR278" s="617"/>
      <c r="BS278" s="617"/>
    </row>
    <row r="279" spans="1:71" s="401" customFormat="1" ht="15.65" customHeight="1" outlineLevel="2" x14ac:dyDescent="0.25">
      <c r="A279" s="590"/>
      <c r="B279" s="404"/>
      <c r="C279" s="485"/>
      <c r="D279" s="402" t="s">
        <v>1335</v>
      </c>
      <c r="E279" s="405">
        <f>E270*1.1</f>
        <v>100.43</v>
      </c>
      <c r="F279" s="404" t="s">
        <v>73</v>
      </c>
      <c r="G279" s="405"/>
      <c r="H279" s="406"/>
      <c r="I279" s="560">
        <v>2.2515648749999997</v>
      </c>
      <c r="J279" s="547">
        <f t="shared" si="46"/>
        <v>226.12466039624999</v>
      </c>
      <c r="K279" s="547"/>
      <c r="L279" s="547"/>
      <c r="M279" s="547">
        <f>J279+H279*Tabellen!$K$2+L279</f>
        <v>226.12466039624999</v>
      </c>
      <c r="N279" s="495"/>
      <c r="O279" s="660">
        <f t="shared" si="43"/>
        <v>273.61083907946249</v>
      </c>
      <c r="P279" s="673"/>
      <c r="Q279" s="665" t="s">
        <v>983</v>
      </c>
      <c r="R279" s="660">
        <f>H279*Tabellen!$K$2*Tabellen!$F$2</f>
        <v>0</v>
      </c>
      <c r="S279" s="666" t="s">
        <v>1049</v>
      </c>
      <c r="T279" s="660">
        <f>J279*Tabellen!$F$2</f>
        <v>273.61083907946249</v>
      </c>
      <c r="U279" s="660">
        <f>R279*Tabellen!$G$2</f>
        <v>0</v>
      </c>
      <c r="V279" s="660">
        <f>T279*Tabellen!$H$2</f>
        <v>57.458276206687124</v>
      </c>
      <c r="W279" s="660">
        <f t="shared" si="44"/>
        <v>57.458276206687124</v>
      </c>
      <c r="X279" s="660">
        <f t="shared" si="45"/>
        <v>331.06911528614961</v>
      </c>
      <c r="Y279" s="668"/>
      <c r="Z279" s="617"/>
      <c r="AA279" s="617"/>
      <c r="AB279" s="617"/>
      <c r="AC279" s="617"/>
      <c r="AD279" s="617"/>
      <c r="AE279" s="617"/>
      <c r="AF279" s="617"/>
      <c r="AG279" s="617"/>
      <c r="AH279" s="617"/>
      <c r="AI279" s="617"/>
      <c r="AJ279" s="617"/>
      <c r="AK279" s="617"/>
      <c r="AL279" s="617"/>
      <c r="AM279" s="617"/>
      <c r="AN279" s="617"/>
      <c r="AO279" s="617"/>
      <c r="AP279" s="617"/>
      <c r="AQ279" s="617"/>
      <c r="AR279" s="617"/>
      <c r="AS279" s="617"/>
      <c r="AT279" s="617"/>
      <c r="AU279" s="617"/>
      <c r="AV279" s="617"/>
      <c r="AW279" s="617"/>
      <c r="AX279" s="617"/>
      <c r="AY279" s="617"/>
      <c r="AZ279" s="617"/>
      <c r="BA279" s="617"/>
      <c r="BB279" s="617"/>
      <c r="BC279" s="617"/>
      <c r="BD279" s="617"/>
      <c r="BE279" s="617"/>
      <c r="BF279" s="617"/>
      <c r="BG279" s="617"/>
      <c r="BH279" s="617"/>
      <c r="BI279" s="617"/>
      <c r="BJ279" s="617"/>
      <c r="BK279" s="617"/>
      <c r="BL279" s="617"/>
      <c r="BM279" s="617"/>
      <c r="BN279" s="617"/>
      <c r="BO279" s="617"/>
      <c r="BP279" s="617"/>
      <c r="BQ279" s="617"/>
      <c r="BR279" s="617"/>
      <c r="BS279" s="617"/>
    </row>
    <row r="280" spans="1:71" s="401" customFormat="1" ht="15.65" customHeight="1" outlineLevel="2" x14ac:dyDescent="0.25">
      <c r="A280" s="590"/>
      <c r="B280" s="404"/>
      <c r="C280" s="485"/>
      <c r="D280" s="402" t="s">
        <v>1335</v>
      </c>
      <c r="E280" s="405">
        <f>E270</f>
        <v>91.3</v>
      </c>
      <c r="F280" s="402" t="s">
        <v>73</v>
      </c>
      <c r="G280" s="406">
        <v>0.03</v>
      </c>
      <c r="H280" s="406">
        <f t="shared" si="42"/>
        <v>2.7389999999999999</v>
      </c>
      <c r="I280" s="547"/>
      <c r="J280" s="547"/>
      <c r="K280" s="547"/>
      <c r="L280" s="547"/>
      <c r="M280" s="547">
        <f>J280+H280*Tabellen!$K$2+L280</f>
        <v>169.81799999999998</v>
      </c>
      <c r="N280" s="495"/>
      <c r="O280" s="660">
        <f t="shared" si="43"/>
        <v>205.47977999999998</v>
      </c>
      <c r="P280" s="673"/>
      <c r="Q280" s="665" t="s">
        <v>983</v>
      </c>
      <c r="R280" s="660">
        <f>H280*Tabellen!$K$2*Tabellen!$F$2</f>
        <v>205.47977999999998</v>
      </c>
      <c r="S280" s="666" t="s">
        <v>1049</v>
      </c>
      <c r="T280" s="660">
        <f>J280*Tabellen!$F$2</f>
        <v>0</v>
      </c>
      <c r="U280" s="660">
        <f>R280*Tabellen!$G$2</f>
        <v>18.493180199999998</v>
      </c>
      <c r="V280" s="660">
        <f>T280*Tabellen!$H$2</f>
        <v>0</v>
      </c>
      <c r="W280" s="660">
        <f t="shared" si="44"/>
        <v>18.493180199999998</v>
      </c>
      <c r="X280" s="660">
        <f t="shared" si="45"/>
        <v>223.97296019999999</v>
      </c>
      <c r="Y280" s="659"/>
      <c r="Z280" s="617"/>
      <c r="AA280" s="617"/>
      <c r="AB280" s="617"/>
      <c r="AC280" s="617"/>
      <c r="AD280" s="617"/>
      <c r="AE280" s="617"/>
      <c r="AF280" s="617"/>
      <c r="AG280" s="617"/>
      <c r="AH280" s="617"/>
      <c r="AI280" s="617"/>
      <c r="AJ280" s="617"/>
      <c r="AK280" s="617"/>
      <c r="AL280" s="617"/>
      <c r="AM280" s="617"/>
      <c r="AN280" s="617"/>
      <c r="AO280" s="617"/>
      <c r="AP280" s="617"/>
      <c r="AQ280" s="617"/>
      <c r="AR280" s="617"/>
      <c r="AS280" s="617"/>
      <c r="AT280" s="617"/>
      <c r="AU280" s="617"/>
      <c r="AV280" s="617"/>
      <c r="AW280" s="617"/>
      <c r="AX280" s="617"/>
      <c r="AY280" s="617"/>
      <c r="AZ280" s="617"/>
      <c r="BA280" s="617"/>
      <c r="BB280" s="617"/>
      <c r="BC280" s="617"/>
      <c r="BD280" s="617"/>
      <c r="BE280" s="617"/>
      <c r="BF280" s="617"/>
      <c r="BG280" s="617"/>
      <c r="BH280" s="617"/>
      <c r="BI280" s="617"/>
      <c r="BJ280" s="617"/>
      <c r="BK280" s="617"/>
      <c r="BL280" s="617"/>
      <c r="BM280" s="617"/>
      <c r="BN280" s="617"/>
      <c r="BO280" s="617"/>
      <c r="BP280" s="617"/>
      <c r="BQ280" s="617"/>
      <c r="BR280" s="617"/>
      <c r="BS280" s="617"/>
    </row>
    <row r="281" spans="1:71" s="401" customFormat="1" ht="15.65" customHeight="1" outlineLevel="2" x14ac:dyDescent="0.25">
      <c r="A281" s="590"/>
      <c r="B281" s="404"/>
      <c r="C281" s="485"/>
      <c r="D281" s="402" t="s">
        <v>1336</v>
      </c>
      <c r="E281" s="405">
        <f>E270*1.1</f>
        <v>100.43</v>
      </c>
      <c r="F281" s="404" t="s">
        <v>73</v>
      </c>
      <c r="G281" s="405"/>
      <c r="H281" s="406"/>
      <c r="I281" s="560">
        <v>1.8526499999999999</v>
      </c>
      <c r="J281" s="547">
        <f t="shared" si="46"/>
        <v>186.06163950000001</v>
      </c>
      <c r="K281" s="547"/>
      <c r="L281" s="547"/>
      <c r="M281" s="547">
        <f>J281+H281*Tabellen!$K$2+L281</f>
        <v>186.06163950000001</v>
      </c>
      <c r="N281" s="495"/>
      <c r="O281" s="660">
        <f t="shared" si="43"/>
        <v>225.134583795</v>
      </c>
      <c r="P281" s="673"/>
      <c r="Q281" s="665" t="s">
        <v>983</v>
      </c>
      <c r="R281" s="660">
        <f>H281*Tabellen!$K$2*Tabellen!$F$2</f>
        <v>0</v>
      </c>
      <c r="S281" s="666" t="s">
        <v>1049</v>
      </c>
      <c r="T281" s="660">
        <f>J281*Tabellen!$F$2</f>
        <v>225.134583795</v>
      </c>
      <c r="U281" s="660">
        <f>R281*Tabellen!$G$2</f>
        <v>0</v>
      </c>
      <c r="V281" s="660">
        <f>T281*Tabellen!$H$2</f>
        <v>47.27826259695</v>
      </c>
      <c r="W281" s="660">
        <f t="shared" si="44"/>
        <v>47.27826259695</v>
      </c>
      <c r="X281" s="660">
        <f t="shared" si="45"/>
        <v>272.41284639194998</v>
      </c>
      <c r="Y281" s="668"/>
      <c r="Z281" s="617"/>
      <c r="AA281" s="617"/>
      <c r="AB281" s="617"/>
      <c r="AC281" s="617"/>
      <c r="AD281" s="617"/>
      <c r="AE281" s="617"/>
      <c r="AF281" s="617"/>
      <c r="AG281" s="617"/>
      <c r="AH281" s="617"/>
      <c r="AI281" s="617"/>
      <c r="AJ281" s="617"/>
      <c r="AK281" s="617"/>
      <c r="AL281" s="617"/>
      <c r="AM281" s="617"/>
      <c r="AN281" s="617"/>
      <c r="AO281" s="617"/>
      <c r="AP281" s="617"/>
      <c r="AQ281" s="617"/>
      <c r="AR281" s="617"/>
      <c r="AS281" s="617"/>
      <c r="AT281" s="617"/>
      <c r="AU281" s="617"/>
      <c r="AV281" s="617"/>
      <c r="AW281" s="617"/>
      <c r="AX281" s="617"/>
      <c r="AY281" s="617"/>
      <c r="AZ281" s="617"/>
      <c r="BA281" s="617"/>
      <c r="BB281" s="617"/>
      <c r="BC281" s="617"/>
      <c r="BD281" s="617"/>
      <c r="BE281" s="617"/>
      <c r="BF281" s="617"/>
      <c r="BG281" s="617"/>
      <c r="BH281" s="617"/>
      <c r="BI281" s="617"/>
      <c r="BJ281" s="617"/>
      <c r="BK281" s="617"/>
      <c r="BL281" s="617"/>
      <c r="BM281" s="617"/>
      <c r="BN281" s="617"/>
      <c r="BO281" s="617"/>
      <c r="BP281" s="617"/>
      <c r="BQ281" s="617"/>
      <c r="BR281" s="617"/>
      <c r="BS281" s="617"/>
    </row>
    <row r="282" spans="1:71" s="401" customFormat="1" ht="15.65" customHeight="1" outlineLevel="2" x14ac:dyDescent="0.25">
      <c r="A282" s="590"/>
      <c r="B282" s="404"/>
      <c r="C282" s="485"/>
      <c r="D282" s="402" t="s">
        <v>1336</v>
      </c>
      <c r="E282" s="405">
        <f>E270</f>
        <v>91.3</v>
      </c>
      <c r="F282" s="402" t="s">
        <v>73</v>
      </c>
      <c r="G282" s="406">
        <v>0.03</v>
      </c>
      <c r="H282" s="406">
        <f t="shared" si="42"/>
        <v>2.7389999999999999</v>
      </c>
      <c r="I282" s="547"/>
      <c r="J282" s="547"/>
      <c r="K282" s="547"/>
      <c r="L282" s="547"/>
      <c r="M282" s="547">
        <f>J282+H282*Tabellen!$K$2+L282</f>
        <v>169.81799999999998</v>
      </c>
      <c r="N282" s="495"/>
      <c r="O282" s="660">
        <f t="shared" si="43"/>
        <v>205.47977999999998</v>
      </c>
      <c r="P282" s="673"/>
      <c r="Q282" s="665" t="s">
        <v>983</v>
      </c>
      <c r="R282" s="660">
        <f>H282*Tabellen!$K$2*Tabellen!$F$2</f>
        <v>205.47977999999998</v>
      </c>
      <c r="S282" s="666" t="s">
        <v>1049</v>
      </c>
      <c r="T282" s="660">
        <f>J282*Tabellen!$F$2</f>
        <v>0</v>
      </c>
      <c r="U282" s="660">
        <f>R282*Tabellen!$G$2</f>
        <v>18.493180199999998</v>
      </c>
      <c r="V282" s="660">
        <f>T282*Tabellen!$H$2</f>
        <v>0</v>
      </c>
      <c r="W282" s="660">
        <f t="shared" si="44"/>
        <v>18.493180199999998</v>
      </c>
      <c r="X282" s="660">
        <f t="shared" si="45"/>
        <v>223.97296019999999</v>
      </c>
      <c r="Y282" s="659"/>
      <c r="Z282" s="617"/>
      <c r="AA282" s="617"/>
      <c r="AB282" s="617"/>
      <c r="AC282" s="617"/>
      <c r="AD282" s="617"/>
      <c r="AE282" s="617"/>
      <c r="AF282" s="617"/>
      <c r="AG282" s="617"/>
      <c r="AH282" s="617"/>
      <c r="AI282" s="617"/>
      <c r="AJ282" s="617"/>
      <c r="AK282" s="617"/>
      <c r="AL282" s="617"/>
      <c r="AM282" s="617"/>
      <c r="AN282" s="617"/>
      <c r="AO282" s="617"/>
      <c r="AP282" s="617"/>
      <c r="AQ282" s="617"/>
      <c r="AR282" s="617"/>
      <c r="AS282" s="617"/>
      <c r="AT282" s="617"/>
      <c r="AU282" s="617"/>
      <c r="AV282" s="617"/>
      <c r="AW282" s="617"/>
      <c r="AX282" s="617"/>
      <c r="AY282" s="617"/>
      <c r="AZ282" s="617"/>
      <c r="BA282" s="617"/>
      <c r="BB282" s="617"/>
      <c r="BC282" s="617"/>
      <c r="BD282" s="617"/>
      <c r="BE282" s="617"/>
      <c r="BF282" s="617"/>
      <c r="BG282" s="617"/>
      <c r="BH282" s="617"/>
      <c r="BI282" s="617"/>
      <c r="BJ282" s="617"/>
      <c r="BK282" s="617"/>
      <c r="BL282" s="617"/>
      <c r="BM282" s="617"/>
      <c r="BN282" s="617"/>
      <c r="BO282" s="617"/>
      <c r="BP282" s="617"/>
      <c r="BQ282" s="617"/>
      <c r="BR282" s="617"/>
      <c r="BS282" s="617"/>
    </row>
    <row r="283" spans="1:71" s="401" customFormat="1" ht="15.65" customHeight="1" outlineLevel="2" x14ac:dyDescent="0.25">
      <c r="A283" s="590"/>
      <c r="B283" s="404"/>
      <c r="C283" s="485"/>
      <c r="D283" s="402" t="s">
        <v>1730</v>
      </c>
      <c r="E283" s="405">
        <f>E270*1.1</f>
        <v>100.43</v>
      </c>
      <c r="F283" s="402" t="s">
        <v>73</v>
      </c>
      <c r="G283" s="406"/>
      <c r="H283" s="406"/>
      <c r="I283" s="547">
        <v>10.143000000000001</v>
      </c>
      <c r="J283" s="547">
        <f t="shared" si="46"/>
        <v>1018.6614900000002</v>
      </c>
      <c r="K283" s="547"/>
      <c r="L283" s="547"/>
      <c r="M283" s="547">
        <f>J283+H283*Tabellen!$K$2+L283</f>
        <v>1018.6614900000002</v>
      </c>
      <c r="N283" s="495"/>
      <c r="O283" s="660">
        <f t="shared" si="43"/>
        <v>1232.5804029000001</v>
      </c>
      <c r="P283" s="673"/>
      <c r="Q283" s="665" t="s">
        <v>983</v>
      </c>
      <c r="R283" s="660">
        <f>H283*Tabellen!$K$2*Tabellen!$F$2</f>
        <v>0</v>
      </c>
      <c r="S283" s="666" t="s">
        <v>1049</v>
      </c>
      <c r="T283" s="660">
        <f>J283*Tabellen!$F$2</f>
        <v>1232.5804029000001</v>
      </c>
      <c r="U283" s="660">
        <f>R283*Tabellen!$G$2</f>
        <v>0</v>
      </c>
      <c r="V283" s="660">
        <f>T283*Tabellen!$H$2</f>
        <v>258.84188460900003</v>
      </c>
      <c r="W283" s="660">
        <f t="shared" si="44"/>
        <v>258.84188460900003</v>
      </c>
      <c r="X283" s="660">
        <f t="shared" si="45"/>
        <v>1491.4222875090002</v>
      </c>
      <c r="Y283" s="676"/>
      <c r="Z283" s="617"/>
      <c r="AA283" s="617"/>
      <c r="AB283" s="617"/>
      <c r="AC283" s="617"/>
      <c r="AD283" s="617"/>
      <c r="AE283" s="617"/>
      <c r="AF283" s="617"/>
      <c r="AG283" s="617"/>
      <c r="AH283" s="617"/>
      <c r="AI283" s="617"/>
      <c r="AJ283" s="617"/>
      <c r="AK283" s="617"/>
      <c r="AL283" s="617"/>
      <c r="AM283" s="617"/>
      <c r="AN283" s="617"/>
      <c r="AO283" s="617"/>
      <c r="AP283" s="617"/>
      <c r="AQ283" s="617"/>
      <c r="AR283" s="617"/>
      <c r="AS283" s="617"/>
      <c r="AT283" s="617"/>
      <c r="AU283" s="617"/>
      <c r="AV283" s="617"/>
      <c r="AW283" s="617"/>
      <c r="AX283" s="617"/>
      <c r="AY283" s="617"/>
      <c r="AZ283" s="617"/>
      <c r="BA283" s="617"/>
      <c r="BB283" s="617"/>
      <c r="BC283" s="617"/>
      <c r="BD283" s="617"/>
      <c r="BE283" s="617"/>
      <c r="BF283" s="617"/>
      <c r="BG283" s="617"/>
      <c r="BH283" s="617"/>
      <c r="BI283" s="617"/>
      <c r="BJ283" s="617"/>
      <c r="BK283" s="617"/>
      <c r="BL283" s="617"/>
      <c r="BM283" s="617"/>
      <c r="BN283" s="617"/>
      <c r="BO283" s="617"/>
      <c r="BP283" s="617"/>
      <c r="BQ283" s="617"/>
      <c r="BR283" s="617"/>
      <c r="BS283" s="617"/>
    </row>
    <row r="284" spans="1:71" s="401" customFormat="1" ht="15.65" customHeight="1" outlineLevel="2" x14ac:dyDescent="0.25">
      <c r="A284" s="590"/>
      <c r="B284" s="404"/>
      <c r="C284" s="485"/>
      <c r="D284" s="402" t="s">
        <v>1730</v>
      </c>
      <c r="E284" s="405">
        <f>E270</f>
        <v>91.3</v>
      </c>
      <c r="F284" s="402" t="s">
        <v>73</v>
      </c>
      <c r="G284" s="406">
        <v>0.35</v>
      </c>
      <c r="H284" s="406">
        <f t="shared" si="42"/>
        <v>31.954999999999998</v>
      </c>
      <c r="I284" s="547"/>
      <c r="J284" s="547"/>
      <c r="K284" s="547"/>
      <c r="L284" s="547"/>
      <c r="M284" s="547">
        <f>J284+H284*Tabellen!$K$2+L284</f>
        <v>1981.2099999999998</v>
      </c>
      <c r="N284" s="495"/>
      <c r="O284" s="660">
        <f t="shared" si="43"/>
        <v>2397.2640999999999</v>
      </c>
      <c r="P284" s="673"/>
      <c r="Q284" s="665" t="s">
        <v>983</v>
      </c>
      <c r="R284" s="660">
        <f>H284*Tabellen!$K$2*Tabellen!$F$2</f>
        <v>2397.2640999999999</v>
      </c>
      <c r="S284" s="666" t="s">
        <v>1049</v>
      </c>
      <c r="T284" s="660">
        <f>J284*Tabellen!$F$2</f>
        <v>0</v>
      </c>
      <c r="U284" s="660">
        <f>R284*Tabellen!$G$2</f>
        <v>215.75376899999998</v>
      </c>
      <c r="V284" s="660">
        <f>T284*Tabellen!$H$2</f>
        <v>0</v>
      </c>
      <c r="W284" s="660">
        <f t="shared" si="44"/>
        <v>215.75376899999998</v>
      </c>
      <c r="X284" s="660">
        <f t="shared" si="45"/>
        <v>2613.0178689999998</v>
      </c>
      <c r="Y284" s="659"/>
      <c r="Z284" s="617"/>
      <c r="AA284" s="617"/>
      <c r="AB284" s="617"/>
      <c r="AC284" s="617"/>
      <c r="AD284" s="617"/>
      <c r="AE284" s="617"/>
      <c r="AF284" s="617"/>
      <c r="AG284" s="617"/>
      <c r="AH284" s="617"/>
      <c r="AI284" s="617"/>
      <c r="AJ284" s="617"/>
      <c r="AK284" s="617"/>
      <c r="AL284" s="617"/>
      <c r="AM284" s="617"/>
      <c r="AN284" s="617"/>
      <c r="AO284" s="617"/>
      <c r="AP284" s="617"/>
      <c r="AQ284" s="617"/>
      <c r="AR284" s="617"/>
      <c r="AS284" s="617"/>
      <c r="AT284" s="617"/>
      <c r="AU284" s="617"/>
      <c r="AV284" s="617"/>
      <c r="AW284" s="617"/>
      <c r="AX284" s="617"/>
      <c r="AY284" s="617"/>
      <c r="AZ284" s="617"/>
      <c r="BA284" s="617"/>
      <c r="BB284" s="617"/>
      <c r="BC284" s="617"/>
      <c r="BD284" s="617"/>
      <c r="BE284" s="617"/>
      <c r="BF284" s="617"/>
      <c r="BG284" s="617"/>
      <c r="BH284" s="617"/>
      <c r="BI284" s="617"/>
      <c r="BJ284" s="617"/>
      <c r="BK284" s="617"/>
      <c r="BL284" s="617"/>
      <c r="BM284" s="617"/>
      <c r="BN284" s="617"/>
      <c r="BO284" s="617"/>
      <c r="BP284" s="617"/>
      <c r="BQ284" s="617"/>
      <c r="BR284" s="617"/>
      <c r="BS284" s="617"/>
    </row>
    <row r="285" spans="1:71" s="401" customFormat="1" ht="15.65" customHeight="1" outlineLevel="2" x14ac:dyDescent="0.25">
      <c r="A285" s="590"/>
      <c r="B285" s="404"/>
      <c r="C285" s="485"/>
      <c r="D285" s="404" t="s">
        <v>1337</v>
      </c>
      <c r="E285" s="405">
        <f>E270</f>
        <v>91.3</v>
      </c>
      <c r="F285" s="402" t="s">
        <v>73</v>
      </c>
      <c r="G285" s="405"/>
      <c r="H285" s="406"/>
      <c r="I285" s="547">
        <v>5.6924999999999999</v>
      </c>
      <c r="J285" s="547">
        <f t="shared" si="46"/>
        <v>519.72524999999996</v>
      </c>
      <c r="K285" s="547"/>
      <c r="L285" s="547"/>
      <c r="M285" s="547">
        <f>J285+H285*Tabellen!$K$2+L285</f>
        <v>519.72524999999996</v>
      </c>
      <c r="N285" s="495"/>
      <c r="O285" s="660">
        <f t="shared" si="43"/>
        <v>628.86755249999999</v>
      </c>
      <c r="P285" s="673"/>
      <c r="Q285" s="665" t="s">
        <v>983</v>
      </c>
      <c r="R285" s="660">
        <f>H285*Tabellen!$K$2*Tabellen!$F$2</f>
        <v>0</v>
      </c>
      <c r="S285" s="666" t="s">
        <v>1049</v>
      </c>
      <c r="T285" s="660">
        <f>J285*Tabellen!$F$2</f>
        <v>628.86755249999999</v>
      </c>
      <c r="U285" s="660">
        <f>R285*Tabellen!$G$2</f>
        <v>0</v>
      </c>
      <c r="V285" s="660">
        <f>T285*Tabellen!$H$2</f>
        <v>132.06218602499999</v>
      </c>
      <c r="W285" s="660">
        <f t="shared" si="44"/>
        <v>132.06218602499999</v>
      </c>
      <c r="X285" s="660">
        <f t="shared" si="45"/>
        <v>760.92973852499995</v>
      </c>
      <c r="Y285" s="659"/>
      <c r="Z285" s="617"/>
      <c r="AA285" s="617"/>
      <c r="AB285" s="617"/>
      <c r="AC285" s="617"/>
      <c r="AD285" s="617"/>
      <c r="AE285" s="617"/>
      <c r="AF285" s="617"/>
      <c r="AG285" s="617"/>
      <c r="AH285" s="617"/>
      <c r="AI285" s="617"/>
      <c r="AJ285" s="617"/>
      <c r="AK285" s="617"/>
      <c r="AL285" s="617"/>
      <c r="AM285" s="617"/>
      <c r="AN285" s="617"/>
      <c r="AO285" s="617"/>
      <c r="AP285" s="617"/>
      <c r="AQ285" s="617"/>
      <c r="AR285" s="617"/>
      <c r="AS285" s="617"/>
      <c r="AT285" s="617"/>
      <c r="AU285" s="617"/>
      <c r="AV285" s="617"/>
      <c r="AW285" s="617"/>
      <c r="AX285" s="617"/>
      <c r="AY285" s="617"/>
      <c r="AZ285" s="617"/>
      <c r="BA285" s="617"/>
      <c r="BB285" s="617"/>
      <c r="BC285" s="617"/>
      <c r="BD285" s="617"/>
      <c r="BE285" s="617"/>
      <c r="BF285" s="617"/>
      <c r="BG285" s="617"/>
      <c r="BH285" s="617"/>
      <c r="BI285" s="617"/>
      <c r="BJ285" s="617"/>
      <c r="BK285" s="617"/>
      <c r="BL285" s="617"/>
      <c r="BM285" s="617"/>
      <c r="BN285" s="617"/>
      <c r="BO285" s="617"/>
      <c r="BP285" s="617"/>
      <c r="BQ285" s="617"/>
      <c r="BR285" s="617"/>
      <c r="BS285" s="617"/>
    </row>
    <row r="286" spans="1:71" s="401" customFormat="1" ht="15.65" customHeight="1" outlineLevel="2" x14ac:dyDescent="0.25">
      <c r="A286" s="590"/>
      <c r="B286" s="404"/>
      <c r="C286" s="485"/>
      <c r="D286" s="404" t="s">
        <v>1329</v>
      </c>
      <c r="E286" s="405">
        <v>1</v>
      </c>
      <c r="F286" s="402" t="s">
        <v>830</v>
      </c>
      <c r="G286" s="405">
        <v>4</v>
      </c>
      <c r="H286" s="406">
        <f t="shared" si="42"/>
        <v>4</v>
      </c>
      <c r="I286" s="547"/>
      <c r="J286" s="547"/>
      <c r="K286" s="547"/>
      <c r="L286" s="547"/>
      <c r="M286" s="547">
        <f>J286+H286*Tabellen!$K$2+L286</f>
        <v>248</v>
      </c>
      <c r="N286" s="495"/>
      <c r="O286" s="660">
        <f t="shared" si="43"/>
        <v>300.08</v>
      </c>
      <c r="P286" s="673"/>
      <c r="Q286" s="665" t="s">
        <v>983</v>
      </c>
      <c r="R286" s="660">
        <f>H286*Tabellen!$K$2*Tabellen!$F$2</f>
        <v>300.08</v>
      </c>
      <c r="S286" s="666" t="s">
        <v>1049</v>
      </c>
      <c r="T286" s="660">
        <f>J286*Tabellen!$F$2</f>
        <v>0</v>
      </c>
      <c r="U286" s="660">
        <f>R286*Tabellen!$G$2</f>
        <v>27.007199999999997</v>
      </c>
      <c r="V286" s="660">
        <f>T286*Tabellen!$H$2</f>
        <v>0</v>
      </c>
      <c r="W286" s="660">
        <f t="shared" si="44"/>
        <v>27.007199999999997</v>
      </c>
      <c r="X286" s="660">
        <f t="shared" si="45"/>
        <v>327.0872</v>
      </c>
      <c r="Y286" s="659"/>
      <c r="Z286" s="617"/>
      <c r="AA286" s="617"/>
      <c r="AB286" s="617"/>
      <c r="AC286" s="617"/>
      <c r="AD286" s="617"/>
      <c r="AE286" s="617"/>
      <c r="AF286" s="617"/>
      <c r="AG286" s="617"/>
      <c r="AH286" s="617"/>
      <c r="AI286" s="617"/>
      <c r="AJ286" s="617"/>
      <c r="AK286" s="617"/>
      <c r="AL286" s="617"/>
      <c r="AM286" s="617"/>
      <c r="AN286" s="617"/>
      <c r="AO286" s="617"/>
      <c r="AP286" s="617"/>
      <c r="AQ286" s="617"/>
      <c r="AR286" s="617"/>
      <c r="AS286" s="617"/>
      <c r="AT286" s="617"/>
      <c r="AU286" s="617"/>
      <c r="AV286" s="617"/>
      <c r="AW286" s="617"/>
      <c r="AX286" s="617"/>
      <c r="AY286" s="617"/>
      <c r="AZ286" s="617"/>
      <c r="BA286" s="617"/>
      <c r="BB286" s="617"/>
      <c r="BC286" s="617"/>
      <c r="BD286" s="617"/>
      <c r="BE286" s="617"/>
      <c r="BF286" s="617"/>
      <c r="BG286" s="617"/>
      <c r="BH286" s="617"/>
      <c r="BI286" s="617"/>
      <c r="BJ286" s="617"/>
      <c r="BK286" s="617"/>
      <c r="BL286" s="617"/>
      <c r="BM286" s="617"/>
      <c r="BN286" s="617"/>
      <c r="BO286" s="617"/>
      <c r="BP286" s="617"/>
      <c r="BQ286" s="617"/>
      <c r="BR286" s="617"/>
      <c r="BS286" s="617"/>
    </row>
    <row r="287" spans="1:71" s="521" customFormat="1" ht="15.65" customHeight="1" outlineLevel="2" x14ac:dyDescent="0.25">
      <c r="A287" s="592"/>
      <c r="B287" s="404"/>
      <c r="C287" s="485"/>
      <c r="D287" s="402"/>
      <c r="E287" s="522"/>
      <c r="G287" s="523"/>
      <c r="H287" s="523"/>
      <c r="I287" s="561"/>
      <c r="J287" s="561"/>
      <c r="K287" s="561"/>
      <c r="L287" s="561"/>
      <c r="M287" s="561"/>
      <c r="N287" s="524"/>
      <c r="O287" s="659"/>
      <c r="P287" s="673"/>
      <c r="Q287" s="665"/>
      <c r="R287" s="660"/>
      <c r="S287" s="666"/>
      <c r="T287" s="660"/>
      <c r="U287" s="660"/>
      <c r="V287" s="660"/>
      <c r="W287" s="660"/>
      <c r="X287" s="660"/>
      <c r="Y287" s="676"/>
      <c r="Z287" s="620"/>
      <c r="AA287" s="620"/>
      <c r="AB287" s="620"/>
      <c r="AC287" s="620"/>
      <c r="AD287" s="620"/>
      <c r="AE287" s="620"/>
      <c r="AF287" s="620"/>
      <c r="AG287" s="620"/>
      <c r="AH287" s="620"/>
      <c r="AI287" s="620"/>
      <c r="AJ287" s="620"/>
      <c r="AK287" s="620"/>
      <c r="AL287" s="620"/>
      <c r="AM287" s="620"/>
      <c r="AN287" s="620"/>
      <c r="AO287" s="620"/>
      <c r="AP287" s="620"/>
      <c r="AQ287" s="620"/>
      <c r="AR287" s="620"/>
      <c r="AS287" s="620"/>
      <c r="AT287" s="620"/>
      <c r="AU287" s="620"/>
      <c r="AV287" s="620"/>
      <c r="AW287" s="620"/>
      <c r="AX287" s="620"/>
      <c r="AY287" s="620"/>
      <c r="AZ287" s="620"/>
      <c r="BA287" s="620"/>
      <c r="BB287" s="620"/>
      <c r="BC287" s="620"/>
      <c r="BD287" s="620"/>
      <c r="BE287" s="620"/>
      <c r="BF287" s="620"/>
      <c r="BG287" s="620"/>
      <c r="BH287" s="620"/>
      <c r="BI287" s="620"/>
      <c r="BJ287" s="620"/>
      <c r="BK287" s="620"/>
      <c r="BL287" s="620"/>
      <c r="BM287" s="620"/>
      <c r="BN287" s="620"/>
      <c r="BO287" s="620"/>
      <c r="BP287" s="620"/>
      <c r="BQ287" s="620"/>
      <c r="BR287" s="620"/>
      <c r="BS287" s="620"/>
    </row>
    <row r="288" spans="1:71" ht="15.65" customHeight="1" outlineLevel="2" x14ac:dyDescent="0.25">
      <c r="B288" s="404"/>
      <c r="E288" s="405"/>
      <c r="G288" s="406"/>
      <c r="H288" s="406"/>
      <c r="K288" s="562"/>
      <c r="N288" s="494"/>
      <c r="O288" s="659"/>
      <c r="P288" s="659"/>
      <c r="Q288" s="659"/>
    </row>
    <row r="289" spans="1:71" ht="9" customHeight="1" outlineLevel="1" x14ac:dyDescent="0.25">
      <c r="B289" s="408"/>
      <c r="D289" s="409"/>
      <c r="E289" s="411"/>
      <c r="F289" s="409"/>
      <c r="G289" s="410"/>
      <c r="H289" s="410"/>
      <c r="I289" s="548"/>
      <c r="J289" s="548"/>
      <c r="K289" s="548"/>
      <c r="L289" s="548"/>
      <c r="M289" s="548"/>
      <c r="N289" s="485"/>
      <c r="O289" s="663"/>
      <c r="P289" s="663"/>
      <c r="Q289" s="663"/>
      <c r="R289" s="664"/>
      <c r="S289" s="664"/>
      <c r="T289" s="664"/>
      <c r="U289" s="664"/>
      <c r="V289" s="664"/>
      <c r="W289" s="664"/>
      <c r="X289" s="664"/>
      <c r="Y289" s="663"/>
      <c r="Z289" s="615"/>
      <c r="AA289" s="616"/>
      <c r="AG289" s="613"/>
      <c r="AH289" s="613"/>
    </row>
    <row r="290" spans="1:71" s="568" customFormat="1" ht="15.65" customHeight="1" outlineLevel="1" x14ac:dyDescent="0.25">
      <c r="B290" s="395" t="s">
        <v>963</v>
      </c>
      <c r="C290" s="593"/>
      <c r="D290" s="396" t="s">
        <v>1466</v>
      </c>
      <c r="E290" s="403">
        <v>91.3</v>
      </c>
      <c r="F290" s="396" t="s">
        <v>73</v>
      </c>
      <c r="G290" s="397"/>
      <c r="H290" s="397">
        <f>SUM(H291:H308)/E290</f>
        <v>1.2372359336335239</v>
      </c>
      <c r="I290" s="546"/>
      <c r="J290" s="546">
        <f>SUM(J291:J308)/E290</f>
        <v>30.586286362499997</v>
      </c>
      <c r="K290" s="546"/>
      <c r="L290" s="546"/>
      <c r="M290" s="546">
        <f>SUM(M291:M308)/E290</f>
        <v>107.29491424777848</v>
      </c>
      <c r="N290" s="593"/>
      <c r="O290" s="657">
        <f>SUM(O291:O308)/E290</f>
        <v>129.82684623981197</v>
      </c>
      <c r="P290" s="656" t="str">
        <f>B290</f>
        <v>V1-3-A2</v>
      </c>
      <c r="Q290" s="656"/>
      <c r="R290" s="657"/>
      <c r="S290" s="657"/>
      <c r="T290" s="657"/>
      <c r="U290" s="670"/>
      <c r="V290" s="657"/>
      <c r="W290" s="657"/>
      <c r="X290" s="657">
        <f>SUM(X291:X308)/E290</f>
        <v>145.95239118123001</v>
      </c>
      <c r="Y290" s="658"/>
      <c r="Z290" s="610"/>
      <c r="AA290" s="610"/>
      <c r="AB290" s="610"/>
      <c r="AC290" s="610"/>
      <c r="AD290" s="610"/>
      <c r="AE290" s="610"/>
      <c r="AF290" s="610"/>
      <c r="AG290" s="610"/>
      <c r="AH290" s="610"/>
      <c r="AI290" s="610"/>
      <c r="AJ290" s="610"/>
      <c r="AK290" s="610"/>
      <c r="AL290" s="610"/>
      <c r="AM290" s="610"/>
      <c r="AN290" s="610"/>
      <c r="AO290" s="610"/>
      <c r="AP290" s="610"/>
      <c r="AQ290" s="610"/>
      <c r="AR290" s="610"/>
      <c r="AS290" s="610"/>
      <c r="AT290" s="610"/>
      <c r="AU290" s="610"/>
      <c r="AV290" s="610"/>
      <c r="AW290" s="610"/>
      <c r="AX290" s="610"/>
      <c r="AY290" s="610"/>
      <c r="AZ290" s="610"/>
      <c r="BA290" s="610"/>
      <c r="BB290" s="610"/>
      <c r="BC290" s="610"/>
      <c r="BD290" s="610"/>
      <c r="BE290" s="610"/>
      <c r="BF290" s="610"/>
      <c r="BG290" s="610"/>
      <c r="BH290" s="610"/>
      <c r="BI290" s="610"/>
      <c r="BJ290" s="610"/>
      <c r="BK290" s="610"/>
      <c r="BL290" s="610"/>
      <c r="BM290" s="610"/>
      <c r="BN290" s="610"/>
      <c r="BO290" s="610"/>
      <c r="BP290" s="610"/>
      <c r="BQ290" s="610"/>
      <c r="BR290" s="610"/>
      <c r="BS290" s="610"/>
    </row>
    <row r="291" spans="1:71" ht="15.65" customHeight="1" outlineLevel="2" x14ac:dyDescent="0.25">
      <c r="B291" s="404"/>
      <c r="D291" s="413" t="s">
        <v>1145</v>
      </c>
      <c r="E291" s="405"/>
      <c r="G291" s="406"/>
      <c r="H291" s="406"/>
      <c r="K291" s="562"/>
      <c r="N291" s="494"/>
      <c r="O291" s="659" t="str">
        <f>R291</f>
        <v>incl. opslagen</v>
      </c>
      <c r="P291" s="659"/>
      <c r="Q291" s="665"/>
      <c r="R291" s="672" t="str">
        <f>Tabellen!$C$2</f>
        <v>incl. opslagen</v>
      </c>
      <c r="S291" s="666"/>
      <c r="T291" s="672" t="str">
        <f>Tabellen!$C$2</f>
        <v>incl. opslagen</v>
      </c>
    </row>
    <row r="292" spans="1:71" s="401" customFormat="1" ht="15.65" customHeight="1" outlineLevel="2" x14ac:dyDescent="0.25">
      <c r="A292" s="590"/>
      <c r="B292" s="404"/>
      <c r="C292" s="485"/>
      <c r="D292" s="402" t="s">
        <v>1300</v>
      </c>
      <c r="E292" s="405">
        <v>1</v>
      </c>
      <c r="F292" s="402" t="s">
        <v>830</v>
      </c>
      <c r="G292" s="406">
        <v>2</v>
      </c>
      <c r="H292" s="406">
        <f t="shared" ref="H292:H306" si="47">E292*G292</f>
        <v>2</v>
      </c>
      <c r="I292" s="547"/>
      <c r="J292" s="547"/>
      <c r="K292" s="547"/>
      <c r="L292" s="547"/>
      <c r="M292" s="547">
        <f>J292+H292*Tabellen!$K$2+L292</f>
        <v>124</v>
      </c>
      <c r="N292" s="495"/>
      <c r="O292" s="660">
        <f t="shared" ref="O292:O306" si="48">R292+T292</f>
        <v>150.04</v>
      </c>
      <c r="P292" s="673"/>
      <c r="Q292" s="665" t="s">
        <v>983</v>
      </c>
      <c r="R292" s="660">
        <f>H292*Tabellen!$K$2*Tabellen!$F$2</f>
        <v>150.04</v>
      </c>
      <c r="S292" s="666" t="s">
        <v>1049</v>
      </c>
      <c r="T292" s="660">
        <f>J292*Tabellen!$F$2</f>
        <v>0</v>
      </c>
      <c r="U292" s="660">
        <f>R292*Tabellen!$G$2</f>
        <v>13.503599999999999</v>
      </c>
      <c r="V292" s="660">
        <f>T292*Tabellen!$H$2</f>
        <v>0</v>
      </c>
      <c r="W292" s="660">
        <f t="shared" ref="W292:W306" si="49">U292+V292</f>
        <v>13.503599999999999</v>
      </c>
      <c r="X292" s="660">
        <f t="shared" ref="X292:X306" si="50">O292+W292</f>
        <v>163.5436</v>
      </c>
      <c r="Y292" s="661"/>
      <c r="Z292" s="617"/>
      <c r="AA292" s="617"/>
      <c r="AB292" s="617"/>
      <c r="AC292" s="617"/>
      <c r="AD292" s="617"/>
      <c r="AE292" s="617"/>
      <c r="AF292" s="617"/>
      <c r="AG292" s="617"/>
      <c r="AH292" s="617"/>
      <c r="AI292" s="617"/>
      <c r="AJ292" s="617"/>
      <c r="AK292" s="617"/>
      <c r="AL292" s="617"/>
      <c r="AM292" s="617"/>
      <c r="AN292" s="617"/>
      <c r="AO292" s="617"/>
      <c r="AP292" s="617"/>
      <c r="AQ292" s="617"/>
      <c r="AR292" s="617"/>
      <c r="AS292" s="617"/>
      <c r="AT292" s="617"/>
      <c r="AU292" s="617"/>
      <c r="AV292" s="617"/>
      <c r="AW292" s="617"/>
      <c r="AX292" s="617"/>
      <c r="AY292" s="617"/>
      <c r="AZ292" s="617"/>
      <c r="BA292" s="617"/>
      <c r="BB292" s="617"/>
      <c r="BC292" s="617"/>
      <c r="BD292" s="617"/>
      <c r="BE292" s="617"/>
      <c r="BF292" s="617"/>
      <c r="BG292" s="617"/>
      <c r="BH292" s="617"/>
      <c r="BI292" s="617"/>
      <c r="BJ292" s="617"/>
      <c r="BK292" s="617"/>
      <c r="BL292" s="617"/>
      <c r="BM292" s="617"/>
      <c r="BN292" s="617"/>
      <c r="BO292" s="617"/>
      <c r="BP292" s="617"/>
      <c r="BQ292" s="617"/>
      <c r="BR292" s="617"/>
      <c r="BS292" s="617"/>
    </row>
    <row r="293" spans="1:71" s="401" customFormat="1" ht="15.65" customHeight="1" outlineLevel="2" x14ac:dyDescent="0.25">
      <c r="A293" s="590"/>
      <c r="B293" s="404"/>
      <c r="C293" s="485"/>
      <c r="D293" s="402" t="s">
        <v>1330</v>
      </c>
      <c r="E293" s="405">
        <f>91.3/2.7</f>
        <v>33.81481481481481</v>
      </c>
      <c r="F293" s="402" t="s">
        <v>70</v>
      </c>
      <c r="G293" s="406">
        <v>0.05</v>
      </c>
      <c r="H293" s="406">
        <f t="shared" si="47"/>
        <v>1.6907407407407407</v>
      </c>
      <c r="I293" s="547"/>
      <c r="J293" s="547"/>
      <c r="K293" s="547"/>
      <c r="L293" s="547"/>
      <c r="M293" s="547">
        <f>J293+H293*Tabellen!$K$2+L293</f>
        <v>104.82592592592592</v>
      </c>
      <c r="N293" s="495"/>
      <c r="O293" s="660">
        <f t="shared" si="48"/>
        <v>126.83937037037036</v>
      </c>
      <c r="P293" s="673"/>
      <c r="Q293" s="665" t="s">
        <v>983</v>
      </c>
      <c r="R293" s="660">
        <f>H293*Tabellen!$K$2*Tabellen!$F$2</f>
        <v>126.83937037037036</v>
      </c>
      <c r="S293" s="666" t="s">
        <v>1049</v>
      </c>
      <c r="T293" s="660">
        <f>J293*Tabellen!$F$2</f>
        <v>0</v>
      </c>
      <c r="U293" s="660">
        <f>R293*Tabellen!$G$2</f>
        <v>11.415543333333332</v>
      </c>
      <c r="V293" s="660">
        <f>T293*Tabellen!$H$2</f>
        <v>0</v>
      </c>
      <c r="W293" s="660">
        <f t="shared" si="49"/>
        <v>11.415543333333332</v>
      </c>
      <c r="X293" s="660">
        <f t="shared" si="50"/>
        <v>138.25491370370369</v>
      </c>
      <c r="Y293" s="661"/>
      <c r="Z293" s="617"/>
      <c r="AA293" s="617"/>
      <c r="AB293" s="617"/>
      <c r="AC293" s="617"/>
      <c r="AD293" s="617"/>
      <c r="AE293" s="617"/>
      <c r="AF293" s="617"/>
      <c r="AG293" s="617"/>
      <c r="AH293" s="617"/>
      <c r="AI293" s="617"/>
      <c r="AJ293" s="617"/>
      <c r="AK293" s="617"/>
      <c r="AL293" s="617"/>
      <c r="AM293" s="617"/>
      <c r="AN293" s="617"/>
      <c r="AO293" s="617"/>
      <c r="AP293" s="617"/>
      <c r="AQ293" s="617"/>
      <c r="AR293" s="617"/>
      <c r="AS293" s="617"/>
      <c r="AT293" s="617"/>
      <c r="AU293" s="617"/>
      <c r="AV293" s="617"/>
      <c r="AW293" s="617"/>
      <c r="AX293" s="617"/>
      <c r="AY293" s="617"/>
      <c r="AZ293" s="617"/>
      <c r="BA293" s="617"/>
      <c r="BB293" s="617"/>
      <c r="BC293" s="617"/>
      <c r="BD293" s="617"/>
      <c r="BE293" s="617"/>
      <c r="BF293" s="617"/>
      <c r="BG293" s="617"/>
      <c r="BH293" s="617"/>
      <c r="BI293" s="617"/>
      <c r="BJ293" s="617"/>
      <c r="BK293" s="617"/>
      <c r="BL293" s="617"/>
      <c r="BM293" s="617"/>
      <c r="BN293" s="617"/>
      <c r="BO293" s="617"/>
      <c r="BP293" s="617"/>
      <c r="BQ293" s="617"/>
      <c r="BR293" s="617"/>
      <c r="BS293" s="617"/>
    </row>
    <row r="294" spans="1:71" s="401" customFormat="1" ht="15.65" customHeight="1" outlineLevel="2" x14ac:dyDescent="0.25">
      <c r="A294" s="590"/>
      <c r="B294" s="404"/>
      <c r="C294" s="485"/>
      <c r="D294" s="402" t="s">
        <v>1135</v>
      </c>
      <c r="E294" s="405">
        <f>E290*1.7</f>
        <v>155.20999999999998</v>
      </c>
      <c r="F294" s="402" t="s">
        <v>70</v>
      </c>
      <c r="G294" s="406"/>
      <c r="H294" s="406"/>
      <c r="I294" s="547">
        <v>1.7905499999999999</v>
      </c>
      <c r="J294" s="547">
        <f t="shared" ref="J294:J305" si="51">E294*I294</f>
        <v>277.91126549999996</v>
      </c>
      <c r="K294" s="547"/>
      <c r="L294" s="547"/>
      <c r="M294" s="547">
        <f>J294+H294*Tabellen!$K$2+L294</f>
        <v>277.91126549999996</v>
      </c>
      <c r="N294" s="495"/>
      <c r="O294" s="660">
        <f t="shared" si="48"/>
        <v>336.27263125499996</v>
      </c>
      <c r="P294" s="673"/>
      <c r="Q294" s="665" t="s">
        <v>983</v>
      </c>
      <c r="R294" s="660">
        <f>H294*Tabellen!$K$2*Tabellen!$F$2</f>
        <v>0</v>
      </c>
      <c r="S294" s="666" t="s">
        <v>1049</v>
      </c>
      <c r="T294" s="660">
        <f>J294*Tabellen!$F$2</f>
        <v>336.27263125499996</v>
      </c>
      <c r="U294" s="660">
        <f>R294*Tabellen!$G$2</f>
        <v>0</v>
      </c>
      <c r="V294" s="660">
        <f>T294*Tabellen!$H$2</f>
        <v>70.617252563549997</v>
      </c>
      <c r="W294" s="660">
        <f t="shared" si="49"/>
        <v>70.617252563549997</v>
      </c>
      <c r="X294" s="660">
        <f t="shared" si="50"/>
        <v>406.88988381854995</v>
      </c>
      <c r="Y294" s="661"/>
      <c r="Z294" s="617"/>
      <c r="AA294" s="617"/>
      <c r="AB294" s="617"/>
      <c r="AC294" s="617"/>
      <c r="AD294" s="617"/>
      <c r="AE294" s="617"/>
      <c r="AF294" s="617"/>
      <c r="AG294" s="617"/>
      <c r="AH294" s="617"/>
      <c r="AI294" s="617"/>
      <c r="AJ294" s="617"/>
      <c r="AK294" s="617"/>
      <c r="AL294" s="617"/>
      <c r="AM294" s="617"/>
      <c r="AN294" s="617"/>
      <c r="AO294" s="617"/>
      <c r="AP294" s="617"/>
      <c r="AQ294" s="617"/>
      <c r="AR294" s="617"/>
      <c r="AS294" s="617"/>
      <c r="AT294" s="617"/>
      <c r="AU294" s="617"/>
      <c r="AV294" s="617"/>
      <c r="AW294" s="617"/>
      <c r="AX294" s="617"/>
      <c r="AY294" s="617"/>
      <c r="AZ294" s="617"/>
      <c r="BA294" s="617"/>
      <c r="BB294" s="617"/>
      <c r="BC294" s="617"/>
      <c r="BD294" s="617"/>
      <c r="BE294" s="617"/>
      <c r="BF294" s="617"/>
      <c r="BG294" s="617"/>
      <c r="BH294" s="617"/>
      <c r="BI294" s="617"/>
      <c r="BJ294" s="617"/>
      <c r="BK294" s="617"/>
      <c r="BL294" s="617"/>
      <c r="BM294" s="617"/>
      <c r="BN294" s="617"/>
      <c r="BO294" s="617"/>
      <c r="BP294" s="617"/>
      <c r="BQ294" s="617"/>
      <c r="BR294" s="617"/>
      <c r="BS294" s="617"/>
    </row>
    <row r="295" spans="1:71" s="401" customFormat="1" ht="15.65" customHeight="1" outlineLevel="2" x14ac:dyDescent="0.25">
      <c r="A295" s="590"/>
      <c r="B295" s="404"/>
      <c r="C295" s="485"/>
      <c r="D295" s="402" t="s">
        <v>1332</v>
      </c>
      <c r="E295" s="405">
        <f>E290*1.7*2</f>
        <v>310.41999999999996</v>
      </c>
      <c r="F295" s="402" t="s">
        <v>70</v>
      </c>
      <c r="G295" s="406"/>
      <c r="H295" s="406"/>
      <c r="I295" s="547">
        <v>0.45539999999999997</v>
      </c>
      <c r="J295" s="547">
        <f t="shared" si="51"/>
        <v>141.36526799999999</v>
      </c>
      <c r="K295" s="547"/>
      <c r="L295" s="547"/>
      <c r="M295" s="547">
        <f>J295+H295*Tabellen!$K$2+L295</f>
        <v>141.36526799999999</v>
      </c>
      <c r="N295" s="495"/>
      <c r="O295" s="660">
        <f t="shared" si="48"/>
        <v>171.05197427999997</v>
      </c>
      <c r="P295" s="673"/>
      <c r="Q295" s="665" t="s">
        <v>983</v>
      </c>
      <c r="R295" s="660">
        <f>H295*Tabellen!$K$2*Tabellen!$F$2</f>
        <v>0</v>
      </c>
      <c r="S295" s="666" t="s">
        <v>1049</v>
      </c>
      <c r="T295" s="660">
        <f>J295*Tabellen!$F$2</f>
        <v>171.05197427999997</v>
      </c>
      <c r="U295" s="660">
        <f>R295*Tabellen!$G$2</f>
        <v>0</v>
      </c>
      <c r="V295" s="660">
        <f>T295*Tabellen!$H$2</f>
        <v>35.920914598799989</v>
      </c>
      <c r="W295" s="660">
        <f t="shared" si="49"/>
        <v>35.920914598799989</v>
      </c>
      <c r="X295" s="660">
        <f t="shared" si="50"/>
        <v>206.97288887879995</v>
      </c>
      <c r="Y295" s="661"/>
      <c r="Z295" s="617"/>
      <c r="AA295" s="617"/>
      <c r="AB295" s="617"/>
      <c r="AC295" s="617"/>
      <c r="AD295" s="617"/>
      <c r="AE295" s="617"/>
      <c r="AF295" s="617"/>
      <c r="AG295" s="617"/>
      <c r="AH295" s="617"/>
      <c r="AI295" s="617"/>
      <c r="AJ295" s="617"/>
      <c r="AK295" s="617"/>
      <c r="AL295" s="617"/>
      <c r="AM295" s="617"/>
      <c r="AN295" s="617"/>
      <c r="AO295" s="617"/>
      <c r="AP295" s="617"/>
      <c r="AQ295" s="617"/>
      <c r="AR295" s="617"/>
      <c r="AS295" s="617"/>
      <c r="AT295" s="617"/>
      <c r="AU295" s="617"/>
      <c r="AV295" s="617"/>
      <c r="AW295" s="617"/>
      <c r="AX295" s="617"/>
      <c r="AY295" s="617"/>
      <c r="AZ295" s="617"/>
      <c r="BA295" s="617"/>
      <c r="BB295" s="617"/>
      <c r="BC295" s="617"/>
      <c r="BD295" s="617"/>
      <c r="BE295" s="617"/>
      <c r="BF295" s="617"/>
      <c r="BG295" s="617"/>
      <c r="BH295" s="617"/>
      <c r="BI295" s="617"/>
      <c r="BJ295" s="617"/>
      <c r="BK295" s="617"/>
      <c r="BL295" s="617"/>
      <c r="BM295" s="617"/>
      <c r="BN295" s="617"/>
      <c r="BO295" s="617"/>
      <c r="BP295" s="617"/>
      <c r="BQ295" s="617"/>
      <c r="BR295" s="617"/>
      <c r="BS295" s="617"/>
    </row>
    <row r="296" spans="1:71" s="401" customFormat="1" ht="15.65" customHeight="1" outlineLevel="2" x14ac:dyDescent="0.25">
      <c r="A296" s="590"/>
      <c r="B296" s="404"/>
      <c r="C296" s="485"/>
      <c r="D296" s="402" t="s">
        <v>1333</v>
      </c>
      <c r="E296" s="405">
        <f>E295+E294</f>
        <v>465.62999999999994</v>
      </c>
      <c r="F296" s="402" t="s">
        <v>70</v>
      </c>
      <c r="G296" s="406">
        <v>0.13</v>
      </c>
      <c r="H296" s="406">
        <f t="shared" si="47"/>
        <v>60.531899999999993</v>
      </c>
      <c r="I296" s="547"/>
      <c r="J296" s="547"/>
      <c r="K296" s="547"/>
      <c r="L296" s="547"/>
      <c r="M296" s="547">
        <f>J296+H296*Tabellen!$K$2+L296</f>
        <v>3752.9777999999997</v>
      </c>
      <c r="N296" s="495"/>
      <c r="O296" s="660">
        <f t="shared" si="48"/>
        <v>4541.1031379999995</v>
      </c>
      <c r="P296" s="673"/>
      <c r="Q296" s="665" t="s">
        <v>983</v>
      </c>
      <c r="R296" s="660">
        <f>H296*Tabellen!$K$2*Tabellen!$F$2</f>
        <v>4541.1031379999995</v>
      </c>
      <c r="S296" s="666" t="s">
        <v>1049</v>
      </c>
      <c r="T296" s="660">
        <f>J296*Tabellen!$F$2</f>
        <v>0</v>
      </c>
      <c r="U296" s="660">
        <f>R296*Tabellen!$G$2</f>
        <v>408.69928241999992</v>
      </c>
      <c r="V296" s="660">
        <f>T296*Tabellen!$H$2</f>
        <v>0</v>
      </c>
      <c r="W296" s="660">
        <f t="shared" si="49"/>
        <v>408.69928241999992</v>
      </c>
      <c r="X296" s="660">
        <f t="shared" si="50"/>
        <v>4949.8024204199992</v>
      </c>
      <c r="Y296" s="675"/>
      <c r="Z296" s="617"/>
      <c r="AA296" s="617"/>
      <c r="AB296" s="617"/>
      <c r="AC296" s="617"/>
      <c r="AD296" s="617"/>
      <c r="AE296" s="617"/>
      <c r="AF296" s="617"/>
      <c r="AG296" s="617"/>
      <c r="AH296" s="617"/>
      <c r="AI296" s="617"/>
      <c r="AJ296" s="617"/>
      <c r="AK296" s="617"/>
      <c r="AL296" s="617"/>
      <c r="AM296" s="617"/>
      <c r="AN296" s="617"/>
      <c r="AO296" s="617"/>
      <c r="AP296" s="617"/>
      <c r="AQ296" s="617"/>
      <c r="AR296" s="617"/>
      <c r="AS296" s="617"/>
      <c r="AT296" s="617"/>
      <c r="AU296" s="617"/>
      <c r="AV296" s="617"/>
      <c r="AW296" s="617"/>
      <c r="AX296" s="617"/>
      <c r="AY296" s="617"/>
      <c r="AZ296" s="617"/>
      <c r="BA296" s="617"/>
      <c r="BB296" s="617"/>
      <c r="BC296" s="617"/>
      <c r="BD296" s="617"/>
      <c r="BE296" s="617"/>
      <c r="BF296" s="617"/>
      <c r="BG296" s="617"/>
      <c r="BH296" s="617"/>
      <c r="BI296" s="617"/>
      <c r="BJ296" s="617"/>
      <c r="BK296" s="617"/>
      <c r="BL296" s="617"/>
      <c r="BM296" s="617"/>
      <c r="BN296" s="617"/>
      <c r="BO296" s="617"/>
      <c r="BP296" s="617"/>
      <c r="BQ296" s="617"/>
      <c r="BR296" s="617"/>
      <c r="BS296" s="617"/>
    </row>
    <row r="297" spans="1:71" s="401" customFormat="1" ht="15.65" customHeight="1" outlineLevel="2" x14ac:dyDescent="0.25">
      <c r="A297" s="590"/>
      <c r="B297" s="404"/>
      <c r="C297" s="485"/>
      <c r="D297" s="402" t="s">
        <v>1344</v>
      </c>
      <c r="E297" s="405">
        <f>E290*1.05</f>
        <v>95.864999999999995</v>
      </c>
      <c r="F297" s="402" t="s">
        <v>73</v>
      </c>
      <c r="G297" s="406"/>
      <c r="H297" s="406"/>
      <c r="I297" s="547">
        <v>4.4090999999999996</v>
      </c>
      <c r="J297" s="547">
        <f t="shared" si="51"/>
        <v>422.67837149999991</v>
      </c>
      <c r="K297" s="547"/>
      <c r="L297" s="547"/>
      <c r="M297" s="547">
        <f>J297+H297*Tabellen!$K$2+L297</f>
        <v>422.67837149999991</v>
      </c>
      <c r="N297" s="495"/>
      <c r="O297" s="660">
        <f t="shared" si="48"/>
        <v>511.4408295149999</v>
      </c>
      <c r="P297" s="673"/>
      <c r="Q297" s="665" t="s">
        <v>983</v>
      </c>
      <c r="R297" s="660">
        <f>H297*Tabellen!$K$2*Tabellen!$F$2</f>
        <v>0</v>
      </c>
      <c r="S297" s="666" t="s">
        <v>1049</v>
      </c>
      <c r="T297" s="660">
        <f>J297*Tabellen!$F$2</f>
        <v>511.4408295149999</v>
      </c>
      <c r="U297" s="660">
        <f>R297*Tabellen!$G$2</f>
        <v>0</v>
      </c>
      <c r="V297" s="660">
        <f>T297*Tabellen!$H$2</f>
        <v>107.40257419814998</v>
      </c>
      <c r="W297" s="660">
        <f t="shared" si="49"/>
        <v>107.40257419814998</v>
      </c>
      <c r="X297" s="660">
        <f t="shared" si="50"/>
        <v>618.84340371314988</v>
      </c>
      <c r="Y297" s="659"/>
      <c r="Z297" s="617"/>
      <c r="AA297" s="617"/>
      <c r="AB297" s="617"/>
      <c r="AC297" s="617"/>
      <c r="AD297" s="617"/>
      <c r="AE297" s="617"/>
      <c r="AF297" s="617"/>
      <c r="AG297" s="617"/>
      <c r="AH297" s="617"/>
      <c r="AI297" s="617"/>
      <c r="AJ297" s="617"/>
      <c r="AK297" s="617"/>
      <c r="AL297" s="617"/>
      <c r="AM297" s="617"/>
      <c r="AN297" s="617"/>
      <c r="AO297" s="617"/>
      <c r="AP297" s="617"/>
      <c r="AQ297" s="617"/>
      <c r="AR297" s="617"/>
      <c r="AS297" s="617"/>
      <c r="AT297" s="617"/>
      <c r="AU297" s="617"/>
      <c r="AV297" s="617"/>
      <c r="AW297" s="617"/>
      <c r="AX297" s="617"/>
      <c r="AY297" s="617"/>
      <c r="AZ297" s="617"/>
      <c r="BA297" s="617"/>
      <c r="BB297" s="617"/>
      <c r="BC297" s="617"/>
      <c r="BD297" s="617"/>
      <c r="BE297" s="617"/>
      <c r="BF297" s="617"/>
      <c r="BG297" s="617"/>
      <c r="BH297" s="617"/>
      <c r="BI297" s="617"/>
      <c r="BJ297" s="617"/>
      <c r="BK297" s="617"/>
      <c r="BL297" s="617"/>
      <c r="BM297" s="617"/>
      <c r="BN297" s="617"/>
      <c r="BO297" s="617"/>
      <c r="BP297" s="617"/>
      <c r="BQ297" s="617"/>
      <c r="BR297" s="617"/>
      <c r="BS297" s="617"/>
    </row>
    <row r="298" spans="1:71" s="401" customFormat="1" ht="15.65" customHeight="1" outlineLevel="2" x14ac:dyDescent="0.25">
      <c r="A298" s="590"/>
      <c r="B298" s="404"/>
      <c r="C298" s="485"/>
      <c r="D298" s="402" t="str">
        <f>D297</f>
        <v xml:space="preserve">Isolatie in binnenwanden en voorzetwanden d=90 mm n.t.b. </v>
      </c>
      <c r="E298" s="405">
        <f>E290</f>
        <v>91.3</v>
      </c>
      <c r="F298" s="402" t="s">
        <v>73</v>
      </c>
      <c r="G298" s="406">
        <v>0.08</v>
      </c>
      <c r="H298" s="406">
        <f t="shared" si="47"/>
        <v>7.3040000000000003</v>
      </c>
      <c r="I298" s="547"/>
      <c r="J298" s="547"/>
      <c r="K298" s="547"/>
      <c r="L298" s="547"/>
      <c r="M298" s="547">
        <f>J298+H298*Tabellen!$K$2+L298</f>
        <v>452.84800000000001</v>
      </c>
      <c r="N298" s="495"/>
      <c r="O298" s="660">
        <f t="shared" si="48"/>
        <v>547.94608000000005</v>
      </c>
      <c r="P298" s="673"/>
      <c r="Q298" s="665" t="s">
        <v>983</v>
      </c>
      <c r="R298" s="660">
        <f>H298*Tabellen!$K$2*Tabellen!$F$2</f>
        <v>547.94608000000005</v>
      </c>
      <c r="S298" s="666" t="s">
        <v>1049</v>
      </c>
      <c r="T298" s="660">
        <f>J298*Tabellen!$F$2</f>
        <v>0</v>
      </c>
      <c r="U298" s="660">
        <f>R298*Tabellen!$G$2</f>
        <v>49.315147200000006</v>
      </c>
      <c r="V298" s="660">
        <f>T298*Tabellen!$H$2</f>
        <v>0</v>
      </c>
      <c r="W298" s="660">
        <f t="shared" si="49"/>
        <v>49.315147200000006</v>
      </c>
      <c r="X298" s="660">
        <f t="shared" si="50"/>
        <v>597.26122720000001</v>
      </c>
      <c r="Y298" s="659"/>
      <c r="Z298" s="617"/>
      <c r="AA298" s="617"/>
      <c r="AB298" s="617"/>
      <c r="AC298" s="617"/>
      <c r="AD298" s="617"/>
      <c r="AE298" s="617"/>
      <c r="AF298" s="617"/>
      <c r="AG298" s="617"/>
      <c r="AH298" s="617"/>
      <c r="AI298" s="617"/>
      <c r="AJ298" s="617"/>
      <c r="AK298" s="617"/>
      <c r="AL298" s="617"/>
      <c r="AM298" s="617"/>
      <c r="AN298" s="617"/>
      <c r="AO298" s="617"/>
      <c r="AP298" s="617"/>
      <c r="AQ298" s="617"/>
      <c r="AR298" s="617"/>
      <c r="AS298" s="617"/>
      <c r="AT298" s="617"/>
      <c r="AU298" s="617"/>
      <c r="AV298" s="617"/>
      <c r="AW298" s="617"/>
      <c r="AX298" s="617"/>
      <c r="AY298" s="617"/>
      <c r="AZ298" s="617"/>
      <c r="BA298" s="617"/>
      <c r="BB298" s="617"/>
      <c r="BC298" s="617"/>
      <c r="BD298" s="617"/>
      <c r="BE298" s="617"/>
      <c r="BF298" s="617"/>
      <c r="BG298" s="617"/>
      <c r="BH298" s="617"/>
      <c r="BI298" s="617"/>
      <c r="BJ298" s="617"/>
      <c r="BK298" s="617"/>
      <c r="BL298" s="617"/>
      <c r="BM298" s="617"/>
      <c r="BN298" s="617"/>
      <c r="BO298" s="617"/>
      <c r="BP298" s="617"/>
      <c r="BQ298" s="617"/>
      <c r="BR298" s="617"/>
      <c r="BS298" s="617"/>
    </row>
    <row r="299" spans="1:71" s="401" customFormat="1" ht="15.65" customHeight="1" outlineLevel="2" x14ac:dyDescent="0.25">
      <c r="A299" s="590"/>
      <c r="B299" s="404"/>
      <c r="C299" s="485"/>
      <c r="D299" s="402" t="s">
        <v>1335</v>
      </c>
      <c r="E299" s="405">
        <f>E290*1.1</f>
        <v>100.43</v>
      </c>
      <c r="F299" s="404" t="s">
        <v>73</v>
      </c>
      <c r="G299" s="405"/>
      <c r="H299" s="406"/>
      <c r="I299" s="560">
        <v>2.2515648749999997</v>
      </c>
      <c r="J299" s="547">
        <f t="shared" si="51"/>
        <v>226.12466039624999</v>
      </c>
      <c r="K299" s="547"/>
      <c r="L299" s="547"/>
      <c r="M299" s="547">
        <f>J299+H299*Tabellen!$K$2+L299</f>
        <v>226.12466039624999</v>
      </c>
      <c r="N299" s="495"/>
      <c r="O299" s="660">
        <f t="shared" si="48"/>
        <v>273.61083907946249</v>
      </c>
      <c r="P299" s="673"/>
      <c r="Q299" s="665" t="s">
        <v>983</v>
      </c>
      <c r="R299" s="660">
        <f>H299*Tabellen!$K$2*Tabellen!$F$2</f>
        <v>0</v>
      </c>
      <c r="S299" s="666" t="s">
        <v>1049</v>
      </c>
      <c r="T299" s="660">
        <f>J299*Tabellen!$F$2</f>
        <v>273.61083907946249</v>
      </c>
      <c r="U299" s="660">
        <f>R299*Tabellen!$G$2</f>
        <v>0</v>
      </c>
      <c r="V299" s="660">
        <f>T299*Tabellen!$H$2</f>
        <v>57.458276206687124</v>
      </c>
      <c r="W299" s="660">
        <f t="shared" si="49"/>
        <v>57.458276206687124</v>
      </c>
      <c r="X299" s="660">
        <f t="shared" si="50"/>
        <v>331.06911528614961</v>
      </c>
      <c r="Y299" s="668"/>
      <c r="Z299" s="617"/>
      <c r="AA299" s="617"/>
      <c r="AB299" s="617"/>
      <c r="AC299" s="617"/>
      <c r="AD299" s="617"/>
      <c r="AE299" s="617"/>
      <c r="AF299" s="617"/>
      <c r="AG299" s="617"/>
      <c r="AH299" s="617"/>
      <c r="AI299" s="617"/>
      <c r="AJ299" s="617"/>
      <c r="AK299" s="617"/>
      <c r="AL299" s="617"/>
      <c r="AM299" s="617"/>
      <c r="AN299" s="617"/>
      <c r="AO299" s="617"/>
      <c r="AP299" s="617"/>
      <c r="AQ299" s="617"/>
      <c r="AR299" s="617"/>
      <c r="AS299" s="617"/>
      <c r="AT299" s="617"/>
      <c r="AU299" s="617"/>
      <c r="AV299" s="617"/>
      <c r="AW299" s="617"/>
      <c r="AX299" s="617"/>
      <c r="AY299" s="617"/>
      <c r="AZ299" s="617"/>
      <c r="BA299" s="617"/>
      <c r="BB299" s="617"/>
      <c r="BC299" s="617"/>
      <c r="BD299" s="617"/>
      <c r="BE299" s="617"/>
      <c r="BF299" s="617"/>
      <c r="BG299" s="617"/>
      <c r="BH299" s="617"/>
      <c r="BI299" s="617"/>
      <c r="BJ299" s="617"/>
      <c r="BK299" s="617"/>
      <c r="BL299" s="617"/>
      <c r="BM299" s="617"/>
      <c r="BN299" s="617"/>
      <c r="BO299" s="617"/>
      <c r="BP299" s="617"/>
      <c r="BQ299" s="617"/>
      <c r="BR299" s="617"/>
      <c r="BS299" s="617"/>
    </row>
    <row r="300" spans="1:71" s="401" customFormat="1" ht="15.65" customHeight="1" outlineLevel="2" x14ac:dyDescent="0.25">
      <c r="A300" s="590"/>
      <c r="B300" s="404"/>
      <c r="C300" s="485"/>
      <c r="D300" s="402" t="s">
        <v>1335</v>
      </c>
      <c r="E300" s="405">
        <f>E290</f>
        <v>91.3</v>
      </c>
      <c r="F300" s="402" t="s">
        <v>73</v>
      </c>
      <c r="G300" s="406">
        <v>0.03</v>
      </c>
      <c r="H300" s="406">
        <f t="shared" si="47"/>
        <v>2.7389999999999999</v>
      </c>
      <c r="I300" s="547"/>
      <c r="J300" s="547"/>
      <c r="K300" s="547"/>
      <c r="L300" s="547"/>
      <c r="M300" s="547">
        <f>J300+H300*Tabellen!$K$2+L300</f>
        <v>169.81799999999998</v>
      </c>
      <c r="N300" s="495"/>
      <c r="O300" s="660">
        <f t="shared" si="48"/>
        <v>205.47977999999998</v>
      </c>
      <c r="P300" s="673"/>
      <c r="Q300" s="665" t="s">
        <v>983</v>
      </c>
      <c r="R300" s="660">
        <f>H300*Tabellen!$K$2*Tabellen!$F$2</f>
        <v>205.47977999999998</v>
      </c>
      <c r="S300" s="666" t="s">
        <v>1049</v>
      </c>
      <c r="T300" s="660">
        <f>J300*Tabellen!$F$2</f>
        <v>0</v>
      </c>
      <c r="U300" s="660">
        <f>R300*Tabellen!$G$2</f>
        <v>18.493180199999998</v>
      </c>
      <c r="V300" s="660">
        <f>T300*Tabellen!$H$2</f>
        <v>0</v>
      </c>
      <c r="W300" s="660">
        <f t="shared" si="49"/>
        <v>18.493180199999998</v>
      </c>
      <c r="X300" s="660">
        <f t="shared" si="50"/>
        <v>223.97296019999999</v>
      </c>
      <c r="Y300" s="659"/>
      <c r="Z300" s="617"/>
      <c r="AA300" s="617"/>
      <c r="AB300" s="617"/>
      <c r="AC300" s="617"/>
      <c r="AD300" s="617"/>
      <c r="AE300" s="617"/>
      <c r="AF300" s="617"/>
      <c r="AG300" s="617"/>
      <c r="AH300" s="617"/>
      <c r="AI300" s="617"/>
      <c r="AJ300" s="617"/>
      <c r="AK300" s="617"/>
      <c r="AL300" s="617"/>
      <c r="AM300" s="617"/>
      <c r="AN300" s="617"/>
      <c r="AO300" s="617"/>
      <c r="AP300" s="617"/>
      <c r="AQ300" s="617"/>
      <c r="AR300" s="617"/>
      <c r="AS300" s="617"/>
      <c r="AT300" s="617"/>
      <c r="AU300" s="617"/>
      <c r="AV300" s="617"/>
      <c r="AW300" s="617"/>
      <c r="AX300" s="617"/>
      <c r="AY300" s="617"/>
      <c r="AZ300" s="617"/>
      <c r="BA300" s="617"/>
      <c r="BB300" s="617"/>
      <c r="BC300" s="617"/>
      <c r="BD300" s="617"/>
      <c r="BE300" s="617"/>
      <c r="BF300" s="617"/>
      <c r="BG300" s="617"/>
      <c r="BH300" s="617"/>
      <c r="BI300" s="617"/>
      <c r="BJ300" s="617"/>
      <c r="BK300" s="617"/>
      <c r="BL300" s="617"/>
      <c r="BM300" s="617"/>
      <c r="BN300" s="617"/>
      <c r="BO300" s="617"/>
      <c r="BP300" s="617"/>
      <c r="BQ300" s="617"/>
      <c r="BR300" s="617"/>
      <c r="BS300" s="617"/>
    </row>
    <row r="301" spans="1:71" s="401" customFormat="1" ht="15.65" customHeight="1" outlineLevel="2" x14ac:dyDescent="0.25">
      <c r="A301" s="590"/>
      <c r="B301" s="404"/>
      <c r="C301" s="485"/>
      <c r="D301" s="402" t="s">
        <v>1336</v>
      </c>
      <c r="E301" s="405">
        <f>E290*1.1</f>
        <v>100.43</v>
      </c>
      <c r="F301" s="404" t="s">
        <v>73</v>
      </c>
      <c r="G301" s="405"/>
      <c r="H301" s="406"/>
      <c r="I301" s="560">
        <v>1.8526499999999999</v>
      </c>
      <c r="J301" s="547">
        <f t="shared" si="51"/>
        <v>186.06163950000001</v>
      </c>
      <c r="K301" s="547"/>
      <c r="L301" s="547"/>
      <c r="M301" s="547">
        <f>J301+H301*Tabellen!$K$2+L301</f>
        <v>186.06163950000001</v>
      </c>
      <c r="N301" s="495"/>
      <c r="O301" s="660">
        <f t="shared" si="48"/>
        <v>225.134583795</v>
      </c>
      <c r="P301" s="673"/>
      <c r="Q301" s="665" t="s">
        <v>983</v>
      </c>
      <c r="R301" s="660">
        <f>H301*Tabellen!$K$2*Tabellen!$F$2</f>
        <v>0</v>
      </c>
      <c r="S301" s="666" t="s">
        <v>1049</v>
      </c>
      <c r="T301" s="660">
        <f>J301*Tabellen!$F$2</f>
        <v>225.134583795</v>
      </c>
      <c r="U301" s="660">
        <f>R301*Tabellen!$G$2</f>
        <v>0</v>
      </c>
      <c r="V301" s="660">
        <f>T301*Tabellen!$H$2</f>
        <v>47.27826259695</v>
      </c>
      <c r="W301" s="660">
        <f t="shared" si="49"/>
        <v>47.27826259695</v>
      </c>
      <c r="X301" s="660">
        <f t="shared" si="50"/>
        <v>272.41284639194998</v>
      </c>
      <c r="Y301" s="668"/>
      <c r="Z301" s="617"/>
      <c r="AA301" s="617"/>
      <c r="AB301" s="617"/>
      <c r="AC301" s="617"/>
      <c r="AD301" s="617"/>
      <c r="AE301" s="617"/>
      <c r="AF301" s="617"/>
      <c r="AG301" s="617"/>
      <c r="AH301" s="617"/>
      <c r="AI301" s="617"/>
      <c r="AJ301" s="617"/>
      <c r="AK301" s="617"/>
      <c r="AL301" s="617"/>
      <c r="AM301" s="617"/>
      <c r="AN301" s="617"/>
      <c r="AO301" s="617"/>
      <c r="AP301" s="617"/>
      <c r="AQ301" s="617"/>
      <c r="AR301" s="617"/>
      <c r="AS301" s="617"/>
      <c r="AT301" s="617"/>
      <c r="AU301" s="617"/>
      <c r="AV301" s="617"/>
      <c r="AW301" s="617"/>
      <c r="AX301" s="617"/>
      <c r="AY301" s="617"/>
      <c r="AZ301" s="617"/>
      <c r="BA301" s="617"/>
      <c r="BB301" s="617"/>
      <c r="BC301" s="617"/>
      <c r="BD301" s="617"/>
      <c r="BE301" s="617"/>
      <c r="BF301" s="617"/>
      <c r="BG301" s="617"/>
      <c r="BH301" s="617"/>
      <c r="BI301" s="617"/>
      <c r="BJ301" s="617"/>
      <c r="BK301" s="617"/>
      <c r="BL301" s="617"/>
      <c r="BM301" s="617"/>
      <c r="BN301" s="617"/>
      <c r="BO301" s="617"/>
      <c r="BP301" s="617"/>
      <c r="BQ301" s="617"/>
      <c r="BR301" s="617"/>
      <c r="BS301" s="617"/>
    </row>
    <row r="302" spans="1:71" s="401" customFormat="1" ht="15.65" customHeight="1" outlineLevel="2" x14ac:dyDescent="0.25">
      <c r="A302" s="590"/>
      <c r="B302" s="404"/>
      <c r="C302" s="485"/>
      <c r="D302" s="402" t="s">
        <v>1336</v>
      </c>
      <c r="E302" s="405">
        <f>E290</f>
        <v>91.3</v>
      </c>
      <c r="F302" s="402" t="s">
        <v>73</v>
      </c>
      <c r="G302" s="406">
        <v>0.03</v>
      </c>
      <c r="H302" s="406">
        <f t="shared" si="47"/>
        <v>2.7389999999999999</v>
      </c>
      <c r="I302" s="547"/>
      <c r="J302" s="547"/>
      <c r="K302" s="547"/>
      <c r="L302" s="547"/>
      <c r="M302" s="547">
        <f>J302+H302*Tabellen!$K$2+L302</f>
        <v>169.81799999999998</v>
      </c>
      <c r="N302" s="495"/>
      <c r="O302" s="660">
        <f t="shared" si="48"/>
        <v>205.47977999999998</v>
      </c>
      <c r="P302" s="673"/>
      <c r="Q302" s="665" t="s">
        <v>983</v>
      </c>
      <c r="R302" s="660">
        <f>H302*Tabellen!$K$2*Tabellen!$F$2</f>
        <v>205.47977999999998</v>
      </c>
      <c r="S302" s="666" t="s">
        <v>1049</v>
      </c>
      <c r="T302" s="660">
        <f>J302*Tabellen!$F$2</f>
        <v>0</v>
      </c>
      <c r="U302" s="660">
        <f>R302*Tabellen!$G$2</f>
        <v>18.493180199999998</v>
      </c>
      <c r="V302" s="660">
        <f>T302*Tabellen!$H$2</f>
        <v>0</v>
      </c>
      <c r="W302" s="660">
        <f t="shared" si="49"/>
        <v>18.493180199999998</v>
      </c>
      <c r="X302" s="660">
        <f t="shared" si="50"/>
        <v>223.97296019999999</v>
      </c>
      <c r="Y302" s="659"/>
      <c r="Z302" s="617"/>
      <c r="AA302" s="617"/>
      <c r="AB302" s="617"/>
      <c r="AC302" s="617"/>
      <c r="AD302" s="617"/>
      <c r="AE302" s="617"/>
      <c r="AF302" s="617"/>
      <c r="AG302" s="617"/>
      <c r="AH302" s="617"/>
      <c r="AI302" s="617"/>
      <c r="AJ302" s="617"/>
      <c r="AK302" s="617"/>
      <c r="AL302" s="617"/>
      <c r="AM302" s="617"/>
      <c r="AN302" s="617"/>
      <c r="AO302" s="617"/>
      <c r="AP302" s="617"/>
      <c r="AQ302" s="617"/>
      <c r="AR302" s="617"/>
      <c r="AS302" s="617"/>
      <c r="AT302" s="617"/>
      <c r="AU302" s="617"/>
      <c r="AV302" s="617"/>
      <c r="AW302" s="617"/>
      <c r="AX302" s="617"/>
      <c r="AY302" s="617"/>
      <c r="AZ302" s="617"/>
      <c r="BA302" s="617"/>
      <c r="BB302" s="617"/>
      <c r="BC302" s="617"/>
      <c r="BD302" s="617"/>
      <c r="BE302" s="617"/>
      <c r="BF302" s="617"/>
      <c r="BG302" s="617"/>
      <c r="BH302" s="617"/>
      <c r="BI302" s="617"/>
      <c r="BJ302" s="617"/>
      <c r="BK302" s="617"/>
      <c r="BL302" s="617"/>
      <c r="BM302" s="617"/>
      <c r="BN302" s="617"/>
      <c r="BO302" s="617"/>
      <c r="BP302" s="617"/>
      <c r="BQ302" s="617"/>
      <c r="BR302" s="617"/>
      <c r="BS302" s="617"/>
    </row>
    <row r="303" spans="1:71" s="401" customFormat="1" ht="15.65" customHeight="1" outlineLevel="2" x14ac:dyDescent="0.25">
      <c r="A303" s="590"/>
      <c r="B303" s="404"/>
      <c r="C303" s="485"/>
      <c r="D303" s="402" t="s">
        <v>1730</v>
      </c>
      <c r="E303" s="405">
        <f>E290*1.1</f>
        <v>100.43</v>
      </c>
      <c r="F303" s="402" t="s">
        <v>73</v>
      </c>
      <c r="G303" s="406"/>
      <c r="H303" s="406"/>
      <c r="I303" s="547">
        <v>10.143000000000001</v>
      </c>
      <c r="J303" s="547">
        <f t="shared" si="51"/>
        <v>1018.6614900000002</v>
      </c>
      <c r="K303" s="547"/>
      <c r="L303" s="547"/>
      <c r="M303" s="547">
        <f>J303+H303*Tabellen!$K$2+L303</f>
        <v>1018.6614900000002</v>
      </c>
      <c r="N303" s="495"/>
      <c r="O303" s="660">
        <f t="shared" si="48"/>
        <v>1232.5804029000001</v>
      </c>
      <c r="P303" s="673"/>
      <c r="Q303" s="665" t="s">
        <v>983</v>
      </c>
      <c r="R303" s="660">
        <f>H303*Tabellen!$K$2*Tabellen!$F$2</f>
        <v>0</v>
      </c>
      <c r="S303" s="666" t="s">
        <v>1049</v>
      </c>
      <c r="T303" s="660">
        <f>J303*Tabellen!$F$2</f>
        <v>1232.5804029000001</v>
      </c>
      <c r="U303" s="660">
        <f>R303*Tabellen!$G$2</f>
        <v>0</v>
      </c>
      <c r="V303" s="660">
        <f>T303*Tabellen!$H$2</f>
        <v>258.84188460900003</v>
      </c>
      <c r="W303" s="660">
        <f t="shared" si="49"/>
        <v>258.84188460900003</v>
      </c>
      <c r="X303" s="660">
        <f t="shared" si="50"/>
        <v>1491.4222875090002</v>
      </c>
      <c r="Y303" s="676"/>
      <c r="Z303" s="617"/>
      <c r="AA303" s="617"/>
      <c r="AB303" s="617"/>
      <c r="AC303" s="617"/>
      <c r="AD303" s="617"/>
      <c r="AE303" s="617"/>
      <c r="AF303" s="617"/>
      <c r="AG303" s="617"/>
      <c r="AH303" s="617"/>
      <c r="AI303" s="617"/>
      <c r="AJ303" s="617"/>
      <c r="AK303" s="617"/>
      <c r="AL303" s="617"/>
      <c r="AM303" s="617"/>
      <c r="AN303" s="617"/>
      <c r="AO303" s="617"/>
      <c r="AP303" s="617"/>
      <c r="AQ303" s="617"/>
      <c r="AR303" s="617"/>
      <c r="AS303" s="617"/>
      <c r="AT303" s="617"/>
      <c r="AU303" s="617"/>
      <c r="AV303" s="617"/>
      <c r="AW303" s="617"/>
      <c r="AX303" s="617"/>
      <c r="AY303" s="617"/>
      <c r="AZ303" s="617"/>
      <c r="BA303" s="617"/>
      <c r="BB303" s="617"/>
      <c r="BC303" s="617"/>
      <c r="BD303" s="617"/>
      <c r="BE303" s="617"/>
      <c r="BF303" s="617"/>
      <c r="BG303" s="617"/>
      <c r="BH303" s="617"/>
      <c r="BI303" s="617"/>
      <c r="BJ303" s="617"/>
      <c r="BK303" s="617"/>
      <c r="BL303" s="617"/>
      <c r="BM303" s="617"/>
      <c r="BN303" s="617"/>
      <c r="BO303" s="617"/>
      <c r="BP303" s="617"/>
      <c r="BQ303" s="617"/>
      <c r="BR303" s="617"/>
      <c r="BS303" s="617"/>
    </row>
    <row r="304" spans="1:71" s="401" customFormat="1" ht="15.65" customHeight="1" outlineLevel="2" x14ac:dyDescent="0.25">
      <c r="A304" s="590"/>
      <c r="B304" s="404"/>
      <c r="C304" s="485"/>
      <c r="D304" s="402" t="s">
        <v>1730</v>
      </c>
      <c r="E304" s="405">
        <f>E290</f>
        <v>91.3</v>
      </c>
      <c r="F304" s="402" t="s">
        <v>73</v>
      </c>
      <c r="G304" s="406">
        <v>0.35</v>
      </c>
      <c r="H304" s="406">
        <f t="shared" si="47"/>
        <v>31.954999999999998</v>
      </c>
      <c r="I304" s="547"/>
      <c r="J304" s="547"/>
      <c r="K304" s="547"/>
      <c r="L304" s="547"/>
      <c r="M304" s="547">
        <f>J304+H304*Tabellen!$K$2+L304</f>
        <v>1981.2099999999998</v>
      </c>
      <c r="N304" s="495"/>
      <c r="O304" s="660">
        <f t="shared" si="48"/>
        <v>2397.2640999999999</v>
      </c>
      <c r="P304" s="673"/>
      <c r="Q304" s="665" t="s">
        <v>983</v>
      </c>
      <c r="R304" s="660">
        <f>H304*Tabellen!$K$2*Tabellen!$F$2</f>
        <v>2397.2640999999999</v>
      </c>
      <c r="S304" s="666" t="s">
        <v>1049</v>
      </c>
      <c r="T304" s="660">
        <f>J304*Tabellen!$F$2</f>
        <v>0</v>
      </c>
      <c r="U304" s="660">
        <f>R304*Tabellen!$G$2</f>
        <v>215.75376899999998</v>
      </c>
      <c r="V304" s="660">
        <f>T304*Tabellen!$H$2</f>
        <v>0</v>
      </c>
      <c r="W304" s="660">
        <f t="shared" si="49"/>
        <v>215.75376899999998</v>
      </c>
      <c r="X304" s="660">
        <f t="shared" si="50"/>
        <v>2613.0178689999998</v>
      </c>
      <c r="Y304" s="659"/>
      <c r="Z304" s="617"/>
      <c r="AA304" s="617"/>
      <c r="AB304" s="617"/>
      <c r="AC304" s="617"/>
      <c r="AD304" s="617"/>
      <c r="AE304" s="617"/>
      <c r="AF304" s="617"/>
      <c r="AG304" s="617"/>
      <c r="AH304" s="617"/>
      <c r="AI304" s="617"/>
      <c r="AJ304" s="617"/>
      <c r="AK304" s="617"/>
      <c r="AL304" s="617"/>
      <c r="AM304" s="617"/>
      <c r="AN304" s="617"/>
      <c r="AO304" s="617"/>
      <c r="AP304" s="617"/>
      <c r="AQ304" s="617"/>
      <c r="AR304" s="617"/>
      <c r="AS304" s="617"/>
      <c r="AT304" s="617"/>
      <c r="AU304" s="617"/>
      <c r="AV304" s="617"/>
      <c r="AW304" s="617"/>
      <c r="AX304" s="617"/>
      <c r="AY304" s="617"/>
      <c r="AZ304" s="617"/>
      <c r="BA304" s="617"/>
      <c r="BB304" s="617"/>
      <c r="BC304" s="617"/>
      <c r="BD304" s="617"/>
      <c r="BE304" s="617"/>
      <c r="BF304" s="617"/>
      <c r="BG304" s="617"/>
      <c r="BH304" s="617"/>
      <c r="BI304" s="617"/>
      <c r="BJ304" s="617"/>
      <c r="BK304" s="617"/>
      <c r="BL304" s="617"/>
      <c r="BM304" s="617"/>
      <c r="BN304" s="617"/>
      <c r="BO304" s="617"/>
      <c r="BP304" s="617"/>
      <c r="BQ304" s="617"/>
      <c r="BR304" s="617"/>
      <c r="BS304" s="617"/>
    </row>
    <row r="305" spans="1:71" s="401" customFormat="1" ht="15.65" customHeight="1" outlineLevel="2" x14ac:dyDescent="0.25">
      <c r="A305" s="590"/>
      <c r="B305" s="404"/>
      <c r="C305" s="485"/>
      <c r="D305" s="404" t="s">
        <v>1337</v>
      </c>
      <c r="E305" s="405">
        <f>E290</f>
        <v>91.3</v>
      </c>
      <c r="F305" s="402" t="s">
        <v>73</v>
      </c>
      <c r="G305" s="405"/>
      <c r="H305" s="406"/>
      <c r="I305" s="547">
        <v>5.6924999999999999</v>
      </c>
      <c r="J305" s="547">
        <f t="shared" si="51"/>
        <v>519.72524999999996</v>
      </c>
      <c r="K305" s="547"/>
      <c r="L305" s="547"/>
      <c r="M305" s="547">
        <f>J305+H305*Tabellen!$K$2+L305</f>
        <v>519.72524999999996</v>
      </c>
      <c r="N305" s="495"/>
      <c r="O305" s="660">
        <f t="shared" si="48"/>
        <v>628.86755249999999</v>
      </c>
      <c r="P305" s="673"/>
      <c r="Q305" s="665" t="s">
        <v>983</v>
      </c>
      <c r="R305" s="660">
        <f>H305*Tabellen!$K$2*Tabellen!$F$2</f>
        <v>0</v>
      </c>
      <c r="S305" s="666" t="s">
        <v>1049</v>
      </c>
      <c r="T305" s="660">
        <f>J305*Tabellen!$F$2</f>
        <v>628.86755249999999</v>
      </c>
      <c r="U305" s="660">
        <f>R305*Tabellen!$G$2</f>
        <v>0</v>
      </c>
      <c r="V305" s="660">
        <f>T305*Tabellen!$H$2</f>
        <v>132.06218602499999</v>
      </c>
      <c r="W305" s="660">
        <f t="shared" si="49"/>
        <v>132.06218602499999</v>
      </c>
      <c r="X305" s="660">
        <f t="shared" si="50"/>
        <v>760.92973852499995</v>
      </c>
      <c r="Y305" s="659"/>
      <c r="Z305" s="617"/>
      <c r="AA305" s="617"/>
      <c r="AB305" s="617"/>
      <c r="AC305" s="617"/>
      <c r="AD305" s="617"/>
      <c r="AE305" s="617"/>
      <c r="AF305" s="617"/>
      <c r="AG305" s="617"/>
      <c r="AH305" s="617"/>
      <c r="AI305" s="617"/>
      <c r="AJ305" s="617"/>
      <c r="AK305" s="617"/>
      <c r="AL305" s="617"/>
      <c r="AM305" s="617"/>
      <c r="AN305" s="617"/>
      <c r="AO305" s="617"/>
      <c r="AP305" s="617"/>
      <c r="AQ305" s="617"/>
      <c r="AR305" s="617"/>
      <c r="AS305" s="617"/>
      <c r="AT305" s="617"/>
      <c r="AU305" s="617"/>
      <c r="AV305" s="617"/>
      <c r="AW305" s="617"/>
      <c r="AX305" s="617"/>
      <c r="AY305" s="617"/>
      <c r="AZ305" s="617"/>
      <c r="BA305" s="617"/>
      <c r="BB305" s="617"/>
      <c r="BC305" s="617"/>
      <c r="BD305" s="617"/>
      <c r="BE305" s="617"/>
      <c r="BF305" s="617"/>
      <c r="BG305" s="617"/>
      <c r="BH305" s="617"/>
      <c r="BI305" s="617"/>
      <c r="BJ305" s="617"/>
      <c r="BK305" s="617"/>
      <c r="BL305" s="617"/>
      <c r="BM305" s="617"/>
      <c r="BN305" s="617"/>
      <c r="BO305" s="617"/>
      <c r="BP305" s="617"/>
      <c r="BQ305" s="617"/>
      <c r="BR305" s="617"/>
      <c r="BS305" s="617"/>
    </row>
    <row r="306" spans="1:71" s="401" customFormat="1" ht="15.65" customHeight="1" outlineLevel="2" x14ac:dyDescent="0.25">
      <c r="A306" s="590"/>
      <c r="B306" s="404"/>
      <c r="C306" s="485"/>
      <c r="D306" s="404" t="s">
        <v>1329</v>
      </c>
      <c r="E306" s="405">
        <v>1</v>
      </c>
      <c r="F306" s="402" t="s">
        <v>830</v>
      </c>
      <c r="G306" s="405">
        <v>4</v>
      </c>
      <c r="H306" s="406">
        <f t="shared" si="47"/>
        <v>4</v>
      </c>
      <c r="I306" s="547"/>
      <c r="J306" s="547"/>
      <c r="K306" s="547"/>
      <c r="L306" s="547"/>
      <c r="M306" s="547">
        <f>J306+H306*Tabellen!$K$2+L306</f>
        <v>248</v>
      </c>
      <c r="N306" s="495"/>
      <c r="O306" s="660">
        <f t="shared" si="48"/>
        <v>300.08</v>
      </c>
      <c r="P306" s="673"/>
      <c r="Q306" s="665" t="s">
        <v>983</v>
      </c>
      <c r="R306" s="660">
        <f>H306*Tabellen!$K$2*Tabellen!$F$2</f>
        <v>300.08</v>
      </c>
      <c r="S306" s="666" t="s">
        <v>1049</v>
      </c>
      <c r="T306" s="660">
        <f>J306*Tabellen!$F$2</f>
        <v>0</v>
      </c>
      <c r="U306" s="660">
        <f>R306*Tabellen!$G$2</f>
        <v>27.007199999999997</v>
      </c>
      <c r="V306" s="660">
        <f>T306*Tabellen!$H$2</f>
        <v>0</v>
      </c>
      <c r="W306" s="660">
        <f t="shared" si="49"/>
        <v>27.007199999999997</v>
      </c>
      <c r="X306" s="660">
        <f t="shared" si="50"/>
        <v>327.0872</v>
      </c>
      <c r="Y306" s="659"/>
      <c r="Z306" s="617"/>
      <c r="AA306" s="617"/>
      <c r="AB306" s="617"/>
      <c r="AC306" s="617"/>
      <c r="AD306" s="617"/>
      <c r="AE306" s="617"/>
      <c r="AF306" s="617"/>
      <c r="AG306" s="617"/>
      <c r="AH306" s="617"/>
      <c r="AI306" s="617"/>
      <c r="AJ306" s="617"/>
      <c r="AK306" s="617"/>
      <c r="AL306" s="617"/>
      <c r="AM306" s="617"/>
      <c r="AN306" s="617"/>
      <c r="AO306" s="617"/>
      <c r="AP306" s="617"/>
      <c r="AQ306" s="617"/>
      <c r="AR306" s="617"/>
      <c r="AS306" s="617"/>
      <c r="AT306" s="617"/>
      <c r="AU306" s="617"/>
      <c r="AV306" s="617"/>
      <c r="AW306" s="617"/>
      <c r="AX306" s="617"/>
      <c r="AY306" s="617"/>
      <c r="AZ306" s="617"/>
      <c r="BA306" s="617"/>
      <c r="BB306" s="617"/>
      <c r="BC306" s="617"/>
      <c r="BD306" s="617"/>
      <c r="BE306" s="617"/>
      <c r="BF306" s="617"/>
      <c r="BG306" s="617"/>
      <c r="BH306" s="617"/>
      <c r="BI306" s="617"/>
      <c r="BJ306" s="617"/>
      <c r="BK306" s="617"/>
      <c r="BL306" s="617"/>
      <c r="BM306" s="617"/>
      <c r="BN306" s="617"/>
      <c r="BO306" s="617"/>
      <c r="BP306" s="617"/>
      <c r="BQ306" s="617"/>
      <c r="BR306" s="617"/>
      <c r="BS306" s="617"/>
    </row>
    <row r="307" spans="1:71" s="521" customFormat="1" ht="15.65" customHeight="1" outlineLevel="2" x14ac:dyDescent="0.25">
      <c r="A307" s="592"/>
      <c r="B307" s="404"/>
      <c r="C307" s="485"/>
      <c r="D307" s="402"/>
      <c r="E307" s="522"/>
      <c r="G307" s="523"/>
      <c r="H307" s="523"/>
      <c r="I307" s="561"/>
      <c r="J307" s="561"/>
      <c r="K307" s="561"/>
      <c r="L307" s="561"/>
      <c r="M307" s="561"/>
      <c r="N307" s="524"/>
      <c r="O307" s="659"/>
      <c r="P307" s="673"/>
      <c r="Q307" s="665"/>
      <c r="R307" s="660"/>
      <c r="S307" s="666"/>
      <c r="T307" s="660"/>
      <c r="U307" s="660"/>
      <c r="V307" s="660"/>
      <c r="W307" s="660"/>
      <c r="X307" s="660"/>
      <c r="Y307" s="676"/>
      <c r="Z307" s="620"/>
      <c r="AA307" s="620"/>
      <c r="AB307" s="620"/>
      <c r="AC307" s="620"/>
      <c r="AD307" s="620"/>
      <c r="AE307" s="620"/>
      <c r="AF307" s="620"/>
      <c r="AG307" s="620"/>
      <c r="AH307" s="620"/>
      <c r="AI307" s="620"/>
      <c r="AJ307" s="620"/>
      <c r="AK307" s="620"/>
      <c r="AL307" s="620"/>
      <c r="AM307" s="620"/>
      <c r="AN307" s="620"/>
      <c r="AO307" s="620"/>
      <c r="AP307" s="620"/>
      <c r="AQ307" s="620"/>
      <c r="AR307" s="620"/>
      <c r="AS307" s="620"/>
      <c r="AT307" s="620"/>
      <c r="AU307" s="620"/>
      <c r="AV307" s="620"/>
      <c r="AW307" s="620"/>
      <c r="AX307" s="620"/>
      <c r="AY307" s="620"/>
      <c r="AZ307" s="620"/>
      <c r="BA307" s="620"/>
      <c r="BB307" s="620"/>
      <c r="BC307" s="620"/>
      <c r="BD307" s="620"/>
      <c r="BE307" s="620"/>
      <c r="BF307" s="620"/>
      <c r="BG307" s="620"/>
      <c r="BH307" s="620"/>
      <c r="BI307" s="620"/>
      <c r="BJ307" s="620"/>
      <c r="BK307" s="620"/>
      <c r="BL307" s="620"/>
      <c r="BM307" s="620"/>
      <c r="BN307" s="620"/>
      <c r="BO307" s="620"/>
      <c r="BP307" s="620"/>
      <c r="BQ307" s="620"/>
      <c r="BR307" s="620"/>
      <c r="BS307" s="620"/>
    </row>
    <row r="308" spans="1:71" ht="15.65" customHeight="1" outlineLevel="2" x14ac:dyDescent="0.25">
      <c r="B308" s="404"/>
      <c r="E308" s="405"/>
      <c r="G308" s="406"/>
      <c r="H308" s="406"/>
      <c r="K308" s="562"/>
      <c r="N308" s="494"/>
      <c r="O308" s="659"/>
      <c r="P308" s="659"/>
      <c r="Q308" s="659"/>
    </row>
    <row r="309" spans="1:71" ht="9" customHeight="1" outlineLevel="1" x14ac:dyDescent="0.25">
      <c r="B309" s="408"/>
      <c r="D309" s="409"/>
      <c r="E309" s="411"/>
      <c r="F309" s="409"/>
      <c r="G309" s="410"/>
      <c r="H309" s="410"/>
      <c r="I309" s="548"/>
      <c r="J309" s="548"/>
      <c r="K309" s="548"/>
      <c r="L309" s="548"/>
      <c r="M309" s="548"/>
      <c r="N309" s="485"/>
      <c r="O309" s="663"/>
      <c r="P309" s="663"/>
      <c r="Q309" s="663"/>
      <c r="R309" s="664"/>
      <c r="S309" s="664"/>
      <c r="T309" s="664"/>
      <c r="U309" s="664"/>
      <c r="V309" s="664"/>
      <c r="W309" s="664"/>
      <c r="X309" s="664"/>
      <c r="Y309" s="663"/>
      <c r="Z309" s="615"/>
      <c r="AA309" s="616"/>
      <c r="AG309" s="613"/>
      <c r="AH309" s="613"/>
    </row>
    <row r="310" spans="1:71" s="568" customFormat="1" ht="15.65" customHeight="1" outlineLevel="1" x14ac:dyDescent="0.25">
      <c r="B310" s="395" t="s">
        <v>1137</v>
      </c>
      <c r="C310" s="593"/>
      <c r="D310" s="396" t="s">
        <v>1467</v>
      </c>
      <c r="E310" s="403">
        <v>91.3</v>
      </c>
      <c r="F310" s="396" t="s">
        <v>73</v>
      </c>
      <c r="G310" s="397"/>
      <c r="H310" s="397">
        <f>SUM(H311:H328)/E310</f>
        <v>1.2372359336335239</v>
      </c>
      <c r="I310" s="546"/>
      <c r="J310" s="546">
        <f>SUM(J311:J328)/E310</f>
        <v>32.519148862499996</v>
      </c>
      <c r="K310" s="546"/>
      <c r="L310" s="546"/>
      <c r="M310" s="546">
        <f>SUM(M311:M328)/E310</f>
        <v>109.22777674777848</v>
      </c>
      <c r="N310" s="593"/>
      <c r="O310" s="657">
        <f>SUM(O311:O328)/E310</f>
        <v>132.16560986481196</v>
      </c>
      <c r="P310" s="656" t="str">
        <f>B310</f>
        <v>V1-3-A3</v>
      </c>
      <c r="Q310" s="656"/>
      <c r="R310" s="657"/>
      <c r="S310" s="657"/>
      <c r="T310" s="657"/>
      <c r="U310" s="670"/>
      <c r="V310" s="657"/>
      <c r="W310" s="657"/>
      <c r="X310" s="657">
        <f>SUM(X311:X328)/E310</f>
        <v>148.78229516748002</v>
      </c>
      <c r="Y310" s="658"/>
      <c r="Z310" s="610"/>
      <c r="AA310" s="610"/>
      <c r="AB310" s="610"/>
      <c r="AC310" s="610"/>
      <c r="AD310" s="610"/>
      <c r="AE310" s="610"/>
      <c r="AF310" s="610"/>
      <c r="AG310" s="610"/>
      <c r="AH310" s="610"/>
      <c r="AI310" s="610"/>
      <c r="AJ310" s="610"/>
      <c r="AK310" s="610"/>
      <c r="AL310" s="610"/>
      <c r="AM310" s="610"/>
      <c r="AN310" s="610"/>
      <c r="AO310" s="610"/>
      <c r="AP310" s="610"/>
      <c r="AQ310" s="610"/>
      <c r="AR310" s="610"/>
      <c r="AS310" s="610"/>
      <c r="AT310" s="610"/>
      <c r="AU310" s="610"/>
      <c r="AV310" s="610"/>
      <c r="AW310" s="610"/>
      <c r="AX310" s="610"/>
      <c r="AY310" s="610"/>
      <c r="AZ310" s="610"/>
      <c r="BA310" s="610"/>
      <c r="BB310" s="610"/>
      <c r="BC310" s="610"/>
      <c r="BD310" s="610"/>
      <c r="BE310" s="610"/>
      <c r="BF310" s="610"/>
      <c r="BG310" s="610"/>
      <c r="BH310" s="610"/>
      <c r="BI310" s="610"/>
      <c r="BJ310" s="610"/>
      <c r="BK310" s="610"/>
      <c r="BL310" s="610"/>
      <c r="BM310" s="610"/>
      <c r="BN310" s="610"/>
      <c r="BO310" s="610"/>
      <c r="BP310" s="610"/>
      <c r="BQ310" s="610"/>
      <c r="BR310" s="610"/>
      <c r="BS310" s="610"/>
    </row>
    <row r="311" spans="1:71" ht="15.65" customHeight="1" outlineLevel="2" x14ac:dyDescent="0.25">
      <c r="B311" s="404"/>
      <c r="D311" s="413" t="s">
        <v>1146</v>
      </c>
      <c r="E311" s="405"/>
      <c r="G311" s="406"/>
      <c r="H311" s="406"/>
      <c r="K311" s="562"/>
      <c r="N311" s="494"/>
      <c r="O311" s="659" t="str">
        <f>R311</f>
        <v>incl. opslagen</v>
      </c>
      <c r="P311" s="659"/>
      <c r="Q311" s="665"/>
      <c r="R311" s="672" t="str">
        <f>Tabellen!$C$2</f>
        <v>incl. opslagen</v>
      </c>
      <c r="S311" s="666"/>
      <c r="T311" s="672" t="str">
        <f>Tabellen!$C$2</f>
        <v>incl. opslagen</v>
      </c>
    </row>
    <row r="312" spans="1:71" s="401" customFormat="1" ht="15.65" customHeight="1" outlineLevel="2" x14ac:dyDescent="0.25">
      <c r="A312" s="590"/>
      <c r="B312" s="404"/>
      <c r="C312" s="485"/>
      <c r="D312" s="402" t="s">
        <v>1300</v>
      </c>
      <c r="E312" s="405">
        <v>1</v>
      </c>
      <c r="F312" s="402" t="s">
        <v>830</v>
      </c>
      <c r="G312" s="406">
        <v>2</v>
      </c>
      <c r="H312" s="406">
        <f t="shared" ref="H312:H326" si="52">E312*G312</f>
        <v>2</v>
      </c>
      <c r="I312" s="547"/>
      <c r="J312" s="547"/>
      <c r="K312" s="547"/>
      <c r="L312" s="547"/>
      <c r="M312" s="547">
        <f>J312+H312*Tabellen!$K$2+L312</f>
        <v>124</v>
      </c>
      <c r="N312" s="495"/>
      <c r="O312" s="660">
        <f t="shared" ref="O312:O326" si="53">R312+T312</f>
        <v>150.04</v>
      </c>
      <c r="P312" s="673"/>
      <c r="Q312" s="665" t="s">
        <v>983</v>
      </c>
      <c r="R312" s="660">
        <f>H312*Tabellen!$K$2*Tabellen!$F$2</f>
        <v>150.04</v>
      </c>
      <c r="S312" s="666" t="s">
        <v>1049</v>
      </c>
      <c r="T312" s="660">
        <f>J312*Tabellen!$F$2</f>
        <v>0</v>
      </c>
      <c r="U312" s="660">
        <f>R312*Tabellen!$G$2</f>
        <v>13.503599999999999</v>
      </c>
      <c r="V312" s="660">
        <f>T312*Tabellen!$H$2</f>
        <v>0</v>
      </c>
      <c r="W312" s="660">
        <f t="shared" ref="W312:W326" si="54">U312+V312</f>
        <v>13.503599999999999</v>
      </c>
      <c r="X312" s="660">
        <f t="shared" ref="X312:X326" si="55">O312+W312</f>
        <v>163.5436</v>
      </c>
      <c r="Y312" s="661"/>
      <c r="Z312" s="617"/>
      <c r="AA312" s="617"/>
      <c r="AB312" s="617"/>
      <c r="AC312" s="617"/>
      <c r="AD312" s="617"/>
      <c r="AE312" s="617"/>
      <c r="AF312" s="617"/>
      <c r="AG312" s="617"/>
      <c r="AH312" s="617"/>
      <c r="AI312" s="617"/>
      <c r="AJ312" s="617"/>
      <c r="AK312" s="617"/>
      <c r="AL312" s="617"/>
      <c r="AM312" s="617"/>
      <c r="AN312" s="617"/>
      <c r="AO312" s="617"/>
      <c r="AP312" s="617"/>
      <c r="AQ312" s="617"/>
      <c r="AR312" s="617"/>
      <c r="AS312" s="617"/>
      <c r="AT312" s="617"/>
      <c r="AU312" s="617"/>
      <c r="AV312" s="617"/>
      <c r="AW312" s="617"/>
      <c r="AX312" s="617"/>
      <c r="AY312" s="617"/>
      <c r="AZ312" s="617"/>
      <c r="BA312" s="617"/>
      <c r="BB312" s="617"/>
      <c r="BC312" s="617"/>
      <c r="BD312" s="617"/>
      <c r="BE312" s="617"/>
      <c r="BF312" s="617"/>
      <c r="BG312" s="617"/>
      <c r="BH312" s="617"/>
      <c r="BI312" s="617"/>
      <c r="BJ312" s="617"/>
      <c r="BK312" s="617"/>
      <c r="BL312" s="617"/>
      <c r="BM312" s="617"/>
      <c r="BN312" s="617"/>
      <c r="BO312" s="617"/>
      <c r="BP312" s="617"/>
      <c r="BQ312" s="617"/>
      <c r="BR312" s="617"/>
      <c r="BS312" s="617"/>
    </row>
    <row r="313" spans="1:71" s="401" customFormat="1" ht="15.65" customHeight="1" outlineLevel="2" x14ac:dyDescent="0.25">
      <c r="A313" s="590"/>
      <c r="B313" s="404"/>
      <c r="C313" s="485"/>
      <c r="D313" s="402" t="s">
        <v>1330</v>
      </c>
      <c r="E313" s="405">
        <f>91.3/2.7</f>
        <v>33.81481481481481</v>
      </c>
      <c r="F313" s="402" t="s">
        <v>70</v>
      </c>
      <c r="G313" s="406">
        <v>0.05</v>
      </c>
      <c r="H313" s="406">
        <f t="shared" si="52"/>
        <v>1.6907407407407407</v>
      </c>
      <c r="I313" s="547"/>
      <c r="J313" s="547"/>
      <c r="K313" s="547"/>
      <c r="L313" s="547"/>
      <c r="M313" s="547">
        <f>J313+H313*Tabellen!$K$2+L313</f>
        <v>104.82592592592592</v>
      </c>
      <c r="N313" s="495"/>
      <c r="O313" s="660">
        <f t="shared" si="53"/>
        <v>126.83937037037036</v>
      </c>
      <c r="P313" s="673"/>
      <c r="Q313" s="665" t="s">
        <v>983</v>
      </c>
      <c r="R313" s="660">
        <f>H313*Tabellen!$K$2*Tabellen!$F$2</f>
        <v>126.83937037037036</v>
      </c>
      <c r="S313" s="666" t="s">
        <v>1049</v>
      </c>
      <c r="T313" s="660">
        <f>J313*Tabellen!$F$2</f>
        <v>0</v>
      </c>
      <c r="U313" s="660">
        <f>R313*Tabellen!$G$2</f>
        <v>11.415543333333332</v>
      </c>
      <c r="V313" s="660">
        <f>T313*Tabellen!$H$2</f>
        <v>0</v>
      </c>
      <c r="W313" s="660">
        <f t="shared" si="54"/>
        <v>11.415543333333332</v>
      </c>
      <c r="X313" s="660">
        <f t="shared" si="55"/>
        <v>138.25491370370369</v>
      </c>
      <c r="Y313" s="661"/>
      <c r="Z313" s="617"/>
      <c r="AA313" s="617"/>
      <c r="AB313" s="617"/>
      <c r="AC313" s="617"/>
      <c r="AD313" s="617"/>
      <c r="AE313" s="617"/>
      <c r="AF313" s="617"/>
      <c r="AG313" s="617"/>
      <c r="AH313" s="617"/>
      <c r="AI313" s="617"/>
      <c r="AJ313" s="617"/>
      <c r="AK313" s="617"/>
      <c r="AL313" s="617"/>
      <c r="AM313" s="617"/>
      <c r="AN313" s="617"/>
      <c r="AO313" s="617"/>
      <c r="AP313" s="617"/>
      <c r="AQ313" s="617"/>
      <c r="AR313" s="617"/>
      <c r="AS313" s="617"/>
      <c r="AT313" s="617"/>
      <c r="AU313" s="617"/>
      <c r="AV313" s="617"/>
      <c r="AW313" s="617"/>
      <c r="AX313" s="617"/>
      <c r="AY313" s="617"/>
      <c r="AZ313" s="617"/>
      <c r="BA313" s="617"/>
      <c r="BB313" s="617"/>
      <c r="BC313" s="617"/>
      <c r="BD313" s="617"/>
      <c r="BE313" s="617"/>
      <c r="BF313" s="617"/>
      <c r="BG313" s="617"/>
      <c r="BH313" s="617"/>
      <c r="BI313" s="617"/>
      <c r="BJ313" s="617"/>
      <c r="BK313" s="617"/>
      <c r="BL313" s="617"/>
      <c r="BM313" s="617"/>
      <c r="BN313" s="617"/>
      <c r="BO313" s="617"/>
      <c r="BP313" s="617"/>
      <c r="BQ313" s="617"/>
      <c r="BR313" s="617"/>
      <c r="BS313" s="617"/>
    </row>
    <row r="314" spans="1:71" s="401" customFormat="1" ht="15.65" customHeight="1" outlineLevel="2" x14ac:dyDescent="0.25">
      <c r="A314" s="590"/>
      <c r="B314" s="404"/>
      <c r="C314" s="485"/>
      <c r="D314" s="402" t="s">
        <v>1000</v>
      </c>
      <c r="E314" s="405">
        <f>E310*1.7</f>
        <v>155.20999999999998</v>
      </c>
      <c r="F314" s="402" t="s">
        <v>70</v>
      </c>
      <c r="G314" s="406"/>
      <c r="H314" s="406"/>
      <c r="I314" s="547">
        <v>2.2563</v>
      </c>
      <c r="J314" s="547">
        <f t="shared" ref="J314:J325" si="56">E314*I314</f>
        <v>350.20032299999997</v>
      </c>
      <c r="K314" s="547"/>
      <c r="L314" s="547"/>
      <c r="M314" s="547">
        <f>J314+H314*Tabellen!$K$2+L314</f>
        <v>350.20032299999997</v>
      </c>
      <c r="N314" s="495"/>
      <c r="O314" s="660">
        <f t="shared" si="53"/>
        <v>423.74239082999998</v>
      </c>
      <c r="P314" s="673"/>
      <c r="Q314" s="665" t="s">
        <v>983</v>
      </c>
      <c r="R314" s="660">
        <f>H314*Tabellen!$K$2*Tabellen!$F$2</f>
        <v>0</v>
      </c>
      <c r="S314" s="666" t="s">
        <v>1049</v>
      </c>
      <c r="T314" s="660">
        <f>J314*Tabellen!$F$2</f>
        <v>423.74239082999998</v>
      </c>
      <c r="U314" s="660">
        <f>R314*Tabellen!$G$2</f>
        <v>0</v>
      </c>
      <c r="V314" s="660">
        <f>T314*Tabellen!$H$2</f>
        <v>88.985902074299986</v>
      </c>
      <c r="W314" s="660">
        <f t="shared" si="54"/>
        <v>88.985902074299986</v>
      </c>
      <c r="X314" s="660">
        <f t="shared" si="55"/>
        <v>512.72829290429991</v>
      </c>
      <c r="Y314" s="661"/>
      <c r="Z314" s="617"/>
      <c r="AA314" s="617"/>
      <c r="AB314" s="617"/>
      <c r="AC314" s="617"/>
      <c r="AD314" s="617"/>
      <c r="AE314" s="617"/>
      <c r="AF314" s="617"/>
      <c r="AG314" s="617"/>
      <c r="AH314" s="617"/>
      <c r="AI314" s="617"/>
      <c r="AJ314" s="617"/>
      <c r="AK314" s="617"/>
      <c r="AL314" s="617"/>
      <c r="AM314" s="617"/>
      <c r="AN314" s="617"/>
      <c r="AO314" s="617"/>
      <c r="AP314" s="617"/>
      <c r="AQ314" s="617"/>
      <c r="AR314" s="617"/>
      <c r="AS314" s="617"/>
      <c r="AT314" s="617"/>
      <c r="AU314" s="617"/>
      <c r="AV314" s="617"/>
      <c r="AW314" s="617"/>
      <c r="AX314" s="617"/>
      <c r="AY314" s="617"/>
      <c r="AZ314" s="617"/>
      <c r="BA314" s="617"/>
      <c r="BB314" s="617"/>
      <c r="BC314" s="617"/>
      <c r="BD314" s="617"/>
      <c r="BE314" s="617"/>
      <c r="BF314" s="617"/>
      <c r="BG314" s="617"/>
      <c r="BH314" s="617"/>
      <c r="BI314" s="617"/>
      <c r="BJ314" s="617"/>
      <c r="BK314" s="617"/>
      <c r="BL314" s="617"/>
      <c r="BM314" s="617"/>
      <c r="BN314" s="617"/>
      <c r="BO314" s="617"/>
      <c r="BP314" s="617"/>
      <c r="BQ314" s="617"/>
      <c r="BR314" s="617"/>
      <c r="BS314" s="617"/>
    </row>
    <row r="315" spans="1:71" s="401" customFormat="1" ht="15.65" customHeight="1" outlineLevel="2" x14ac:dyDescent="0.25">
      <c r="A315" s="590"/>
      <c r="B315" s="404"/>
      <c r="C315" s="485"/>
      <c r="D315" s="402" t="s">
        <v>1332</v>
      </c>
      <c r="E315" s="405">
        <f>E310*1.7*2</f>
        <v>310.41999999999996</v>
      </c>
      <c r="F315" s="402" t="s">
        <v>70</v>
      </c>
      <c r="G315" s="406"/>
      <c r="H315" s="406"/>
      <c r="I315" s="547">
        <v>0.45539999999999997</v>
      </c>
      <c r="J315" s="547">
        <f t="shared" si="56"/>
        <v>141.36526799999999</v>
      </c>
      <c r="K315" s="547"/>
      <c r="L315" s="547"/>
      <c r="M315" s="547">
        <f>J315+H315*Tabellen!$K$2+L315</f>
        <v>141.36526799999999</v>
      </c>
      <c r="N315" s="495"/>
      <c r="O315" s="660">
        <f t="shared" si="53"/>
        <v>171.05197427999997</v>
      </c>
      <c r="P315" s="673"/>
      <c r="Q315" s="665" t="s">
        <v>983</v>
      </c>
      <c r="R315" s="660">
        <f>H315*Tabellen!$K$2*Tabellen!$F$2</f>
        <v>0</v>
      </c>
      <c r="S315" s="666" t="s">
        <v>1049</v>
      </c>
      <c r="T315" s="660">
        <f>J315*Tabellen!$F$2</f>
        <v>171.05197427999997</v>
      </c>
      <c r="U315" s="660">
        <f>R315*Tabellen!$G$2</f>
        <v>0</v>
      </c>
      <c r="V315" s="660">
        <f>T315*Tabellen!$H$2</f>
        <v>35.920914598799989</v>
      </c>
      <c r="W315" s="660">
        <f t="shared" si="54"/>
        <v>35.920914598799989</v>
      </c>
      <c r="X315" s="660">
        <f t="shared" si="55"/>
        <v>206.97288887879995</v>
      </c>
      <c r="Y315" s="661"/>
      <c r="Z315" s="617"/>
      <c r="AA315" s="617"/>
      <c r="AB315" s="617"/>
      <c r="AC315" s="617"/>
      <c r="AD315" s="617"/>
      <c r="AE315" s="617"/>
      <c r="AF315" s="617"/>
      <c r="AG315" s="617"/>
      <c r="AH315" s="617"/>
      <c r="AI315" s="617"/>
      <c r="AJ315" s="617"/>
      <c r="AK315" s="617"/>
      <c r="AL315" s="617"/>
      <c r="AM315" s="617"/>
      <c r="AN315" s="617"/>
      <c r="AO315" s="617"/>
      <c r="AP315" s="617"/>
      <c r="AQ315" s="617"/>
      <c r="AR315" s="617"/>
      <c r="AS315" s="617"/>
      <c r="AT315" s="617"/>
      <c r="AU315" s="617"/>
      <c r="AV315" s="617"/>
      <c r="AW315" s="617"/>
      <c r="AX315" s="617"/>
      <c r="AY315" s="617"/>
      <c r="AZ315" s="617"/>
      <c r="BA315" s="617"/>
      <c r="BB315" s="617"/>
      <c r="BC315" s="617"/>
      <c r="BD315" s="617"/>
      <c r="BE315" s="617"/>
      <c r="BF315" s="617"/>
      <c r="BG315" s="617"/>
      <c r="BH315" s="617"/>
      <c r="BI315" s="617"/>
      <c r="BJ315" s="617"/>
      <c r="BK315" s="617"/>
      <c r="BL315" s="617"/>
      <c r="BM315" s="617"/>
      <c r="BN315" s="617"/>
      <c r="BO315" s="617"/>
      <c r="BP315" s="617"/>
      <c r="BQ315" s="617"/>
      <c r="BR315" s="617"/>
      <c r="BS315" s="617"/>
    </row>
    <row r="316" spans="1:71" s="401" customFormat="1" ht="15.65" customHeight="1" outlineLevel="2" x14ac:dyDescent="0.25">
      <c r="A316" s="590"/>
      <c r="B316" s="404"/>
      <c r="C316" s="485"/>
      <c r="D316" s="402" t="s">
        <v>1333</v>
      </c>
      <c r="E316" s="405">
        <f>E315+E314</f>
        <v>465.62999999999994</v>
      </c>
      <c r="F316" s="402" t="s">
        <v>70</v>
      </c>
      <c r="G316" s="406">
        <v>0.13</v>
      </c>
      <c r="H316" s="406">
        <f t="shared" si="52"/>
        <v>60.531899999999993</v>
      </c>
      <c r="I316" s="547"/>
      <c r="J316" s="547"/>
      <c r="K316" s="547"/>
      <c r="L316" s="547"/>
      <c r="M316" s="547">
        <f>J316+H316*Tabellen!$K$2+L316</f>
        <v>3752.9777999999997</v>
      </c>
      <c r="N316" s="495"/>
      <c r="O316" s="660">
        <f t="shared" si="53"/>
        <v>4541.1031379999995</v>
      </c>
      <c r="P316" s="673"/>
      <c r="Q316" s="665" t="s">
        <v>983</v>
      </c>
      <c r="R316" s="660">
        <f>H316*Tabellen!$K$2*Tabellen!$F$2</f>
        <v>4541.1031379999995</v>
      </c>
      <c r="S316" s="666" t="s">
        <v>1049</v>
      </c>
      <c r="T316" s="660">
        <f>J316*Tabellen!$F$2</f>
        <v>0</v>
      </c>
      <c r="U316" s="660">
        <f>R316*Tabellen!$G$2</f>
        <v>408.69928241999992</v>
      </c>
      <c r="V316" s="660">
        <f>T316*Tabellen!$H$2</f>
        <v>0</v>
      </c>
      <c r="W316" s="660">
        <f t="shared" si="54"/>
        <v>408.69928241999992</v>
      </c>
      <c r="X316" s="660">
        <f t="shared" si="55"/>
        <v>4949.8024204199992</v>
      </c>
      <c r="Y316" s="675"/>
      <c r="Z316" s="617"/>
      <c r="AA316" s="617"/>
      <c r="AB316" s="617"/>
      <c r="AC316" s="617"/>
      <c r="AD316" s="617"/>
      <c r="AE316" s="617"/>
      <c r="AF316" s="617"/>
      <c r="AG316" s="617"/>
      <c r="AH316" s="617"/>
      <c r="AI316" s="617"/>
      <c r="AJ316" s="617"/>
      <c r="AK316" s="617"/>
      <c r="AL316" s="617"/>
      <c r="AM316" s="617"/>
      <c r="AN316" s="617"/>
      <c r="AO316" s="617"/>
      <c r="AP316" s="617"/>
      <c r="AQ316" s="617"/>
      <c r="AR316" s="617"/>
      <c r="AS316" s="617"/>
      <c r="AT316" s="617"/>
      <c r="AU316" s="617"/>
      <c r="AV316" s="617"/>
      <c r="AW316" s="617"/>
      <c r="AX316" s="617"/>
      <c r="AY316" s="617"/>
      <c r="AZ316" s="617"/>
      <c r="BA316" s="617"/>
      <c r="BB316" s="617"/>
      <c r="BC316" s="617"/>
      <c r="BD316" s="617"/>
      <c r="BE316" s="617"/>
      <c r="BF316" s="617"/>
      <c r="BG316" s="617"/>
      <c r="BH316" s="617"/>
      <c r="BI316" s="617"/>
      <c r="BJ316" s="617"/>
      <c r="BK316" s="617"/>
      <c r="BL316" s="617"/>
      <c r="BM316" s="617"/>
      <c r="BN316" s="617"/>
      <c r="BO316" s="617"/>
      <c r="BP316" s="617"/>
      <c r="BQ316" s="617"/>
      <c r="BR316" s="617"/>
      <c r="BS316" s="617"/>
    </row>
    <row r="317" spans="1:71" s="401" customFormat="1" ht="15.65" customHeight="1" outlineLevel="2" x14ac:dyDescent="0.25">
      <c r="A317" s="590"/>
      <c r="B317" s="404"/>
      <c r="C317" s="485"/>
      <c r="D317" s="402" t="s">
        <v>1345</v>
      </c>
      <c r="E317" s="405">
        <f>E310*1.05</f>
        <v>95.864999999999995</v>
      </c>
      <c r="F317" s="402" t="s">
        <v>73</v>
      </c>
      <c r="G317" s="406"/>
      <c r="H317" s="406"/>
      <c r="I317" s="547">
        <v>5.495849999999999</v>
      </c>
      <c r="J317" s="547">
        <f t="shared" si="56"/>
        <v>526.85966024999993</v>
      </c>
      <c r="K317" s="547"/>
      <c r="L317" s="547"/>
      <c r="M317" s="547">
        <f>J317+H317*Tabellen!$K$2+L317</f>
        <v>526.85966024999993</v>
      </c>
      <c r="N317" s="495"/>
      <c r="O317" s="660">
        <f t="shared" si="53"/>
        <v>637.50018890249987</v>
      </c>
      <c r="P317" s="673"/>
      <c r="Q317" s="665" t="s">
        <v>983</v>
      </c>
      <c r="R317" s="660">
        <f>H317*Tabellen!$K$2*Tabellen!$F$2</f>
        <v>0</v>
      </c>
      <c r="S317" s="666" t="s">
        <v>1049</v>
      </c>
      <c r="T317" s="660">
        <f>J317*Tabellen!$F$2</f>
        <v>637.50018890249987</v>
      </c>
      <c r="U317" s="660">
        <f>R317*Tabellen!$G$2</f>
        <v>0</v>
      </c>
      <c r="V317" s="660">
        <f>T317*Tabellen!$H$2</f>
        <v>133.87503966952497</v>
      </c>
      <c r="W317" s="660">
        <f t="shared" si="54"/>
        <v>133.87503966952497</v>
      </c>
      <c r="X317" s="660">
        <f t="shared" si="55"/>
        <v>771.37522857202487</v>
      </c>
      <c r="Y317" s="659"/>
      <c r="Z317" s="617"/>
      <c r="AA317" s="617"/>
      <c r="AB317" s="617"/>
      <c r="AC317" s="617"/>
      <c r="AD317" s="617"/>
      <c r="AE317" s="617"/>
      <c r="AF317" s="617"/>
      <c r="AG317" s="617"/>
      <c r="AH317" s="617"/>
      <c r="AI317" s="617"/>
      <c r="AJ317" s="617"/>
      <c r="AK317" s="617"/>
      <c r="AL317" s="617"/>
      <c r="AM317" s="617"/>
      <c r="AN317" s="617"/>
      <c r="AO317" s="617"/>
      <c r="AP317" s="617"/>
      <c r="AQ317" s="617"/>
      <c r="AR317" s="617"/>
      <c r="AS317" s="617"/>
      <c r="AT317" s="617"/>
      <c r="AU317" s="617"/>
      <c r="AV317" s="617"/>
      <c r="AW317" s="617"/>
      <c r="AX317" s="617"/>
      <c r="AY317" s="617"/>
      <c r="AZ317" s="617"/>
      <c r="BA317" s="617"/>
      <c r="BB317" s="617"/>
      <c r="BC317" s="617"/>
      <c r="BD317" s="617"/>
      <c r="BE317" s="617"/>
      <c r="BF317" s="617"/>
      <c r="BG317" s="617"/>
      <c r="BH317" s="617"/>
      <c r="BI317" s="617"/>
      <c r="BJ317" s="617"/>
      <c r="BK317" s="617"/>
      <c r="BL317" s="617"/>
      <c r="BM317" s="617"/>
      <c r="BN317" s="617"/>
      <c r="BO317" s="617"/>
      <c r="BP317" s="617"/>
      <c r="BQ317" s="617"/>
      <c r="BR317" s="617"/>
      <c r="BS317" s="617"/>
    </row>
    <row r="318" spans="1:71" s="401" customFormat="1" ht="15.65" customHeight="1" outlineLevel="2" x14ac:dyDescent="0.25">
      <c r="A318" s="590"/>
      <c r="B318" s="404"/>
      <c r="C318" s="485"/>
      <c r="D318" s="402" t="str">
        <f>D317</f>
        <v xml:space="preserve">Isolatie in binnenwanden en voorzetwanden d=120 mm n.t.b. </v>
      </c>
      <c r="E318" s="405">
        <f>E310</f>
        <v>91.3</v>
      </c>
      <c r="F318" s="402" t="s">
        <v>73</v>
      </c>
      <c r="G318" s="406">
        <v>0.08</v>
      </c>
      <c r="H318" s="406">
        <f t="shared" si="52"/>
        <v>7.3040000000000003</v>
      </c>
      <c r="I318" s="547"/>
      <c r="J318" s="547"/>
      <c r="K318" s="547"/>
      <c r="L318" s="547"/>
      <c r="M318" s="547">
        <f>J318+H318*Tabellen!$K$2+L318</f>
        <v>452.84800000000001</v>
      </c>
      <c r="N318" s="495"/>
      <c r="O318" s="660">
        <f t="shared" si="53"/>
        <v>547.94608000000005</v>
      </c>
      <c r="P318" s="673"/>
      <c r="Q318" s="665" t="s">
        <v>983</v>
      </c>
      <c r="R318" s="660">
        <f>H318*Tabellen!$K$2*Tabellen!$F$2</f>
        <v>547.94608000000005</v>
      </c>
      <c r="S318" s="666" t="s">
        <v>1049</v>
      </c>
      <c r="T318" s="660">
        <f>J318*Tabellen!$F$2</f>
        <v>0</v>
      </c>
      <c r="U318" s="660">
        <f>R318*Tabellen!$G$2</f>
        <v>49.315147200000006</v>
      </c>
      <c r="V318" s="660">
        <f>T318*Tabellen!$H$2</f>
        <v>0</v>
      </c>
      <c r="W318" s="660">
        <f t="shared" si="54"/>
        <v>49.315147200000006</v>
      </c>
      <c r="X318" s="660">
        <f t="shared" si="55"/>
        <v>597.26122720000001</v>
      </c>
      <c r="Y318" s="659"/>
      <c r="Z318" s="617"/>
      <c r="AA318" s="617"/>
      <c r="AB318" s="617"/>
      <c r="AC318" s="617"/>
      <c r="AD318" s="617"/>
      <c r="AE318" s="617"/>
      <c r="AF318" s="617"/>
      <c r="AG318" s="617"/>
      <c r="AH318" s="617"/>
      <c r="AI318" s="617"/>
      <c r="AJ318" s="617"/>
      <c r="AK318" s="617"/>
      <c r="AL318" s="617"/>
      <c r="AM318" s="617"/>
      <c r="AN318" s="617"/>
      <c r="AO318" s="617"/>
      <c r="AP318" s="617"/>
      <c r="AQ318" s="617"/>
      <c r="AR318" s="617"/>
      <c r="AS318" s="617"/>
      <c r="AT318" s="617"/>
      <c r="AU318" s="617"/>
      <c r="AV318" s="617"/>
      <c r="AW318" s="617"/>
      <c r="AX318" s="617"/>
      <c r="AY318" s="617"/>
      <c r="AZ318" s="617"/>
      <c r="BA318" s="617"/>
      <c r="BB318" s="617"/>
      <c r="BC318" s="617"/>
      <c r="BD318" s="617"/>
      <c r="BE318" s="617"/>
      <c r="BF318" s="617"/>
      <c r="BG318" s="617"/>
      <c r="BH318" s="617"/>
      <c r="BI318" s="617"/>
      <c r="BJ318" s="617"/>
      <c r="BK318" s="617"/>
      <c r="BL318" s="617"/>
      <c r="BM318" s="617"/>
      <c r="BN318" s="617"/>
      <c r="BO318" s="617"/>
      <c r="BP318" s="617"/>
      <c r="BQ318" s="617"/>
      <c r="BR318" s="617"/>
      <c r="BS318" s="617"/>
    </row>
    <row r="319" spans="1:71" s="401" customFormat="1" ht="15.65" customHeight="1" outlineLevel="2" x14ac:dyDescent="0.25">
      <c r="A319" s="590"/>
      <c r="B319" s="404"/>
      <c r="C319" s="485"/>
      <c r="D319" s="402" t="s">
        <v>1335</v>
      </c>
      <c r="E319" s="405">
        <f>E310*1.1</f>
        <v>100.43</v>
      </c>
      <c r="F319" s="404" t="s">
        <v>73</v>
      </c>
      <c r="G319" s="405"/>
      <c r="H319" s="406"/>
      <c r="I319" s="560">
        <v>2.2515648749999997</v>
      </c>
      <c r="J319" s="547">
        <f t="shared" si="56"/>
        <v>226.12466039624999</v>
      </c>
      <c r="K319" s="547"/>
      <c r="L319" s="547"/>
      <c r="M319" s="547">
        <f>J319+H319*Tabellen!$K$2+L319</f>
        <v>226.12466039624999</v>
      </c>
      <c r="N319" s="495"/>
      <c r="O319" s="660">
        <f t="shared" si="53"/>
        <v>273.61083907946249</v>
      </c>
      <c r="P319" s="673"/>
      <c r="Q319" s="665" t="s">
        <v>983</v>
      </c>
      <c r="R319" s="660">
        <f>H319*Tabellen!$K$2*Tabellen!$F$2</f>
        <v>0</v>
      </c>
      <c r="S319" s="666" t="s">
        <v>1049</v>
      </c>
      <c r="T319" s="660">
        <f>J319*Tabellen!$F$2</f>
        <v>273.61083907946249</v>
      </c>
      <c r="U319" s="660">
        <f>R319*Tabellen!$G$2</f>
        <v>0</v>
      </c>
      <c r="V319" s="660">
        <f>T319*Tabellen!$H$2</f>
        <v>57.458276206687124</v>
      </c>
      <c r="W319" s="660">
        <f t="shared" si="54"/>
        <v>57.458276206687124</v>
      </c>
      <c r="X319" s="660">
        <f t="shared" si="55"/>
        <v>331.06911528614961</v>
      </c>
      <c r="Y319" s="668"/>
      <c r="Z319" s="617"/>
      <c r="AA319" s="617"/>
      <c r="AB319" s="617"/>
      <c r="AC319" s="617"/>
      <c r="AD319" s="617"/>
      <c r="AE319" s="617"/>
      <c r="AF319" s="617"/>
      <c r="AG319" s="617"/>
      <c r="AH319" s="617"/>
      <c r="AI319" s="617"/>
      <c r="AJ319" s="617"/>
      <c r="AK319" s="617"/>
      <c r="AL319" s="617"/>
      <c r="AM319" s="617"/>
      <c r="AN319" s="617"/>
      <c r="AO319" s="617"/>
      <c r="AP319" s="617"/>
      <c r="AQ319" s="617"/>
      <c r="AR319" s="617"/>
      <c r="AS319" s="617"/>
      <c r="AT319" s="617"/>
      <c r="AU319" s="617"/>
      <c r="AV319" s="617"/>
      <c r="AW319" s="617"/>
      <c r="AX319" s="617"/>
      <c r="AY319" s="617"/>
      <c r="AZ319" s="617"/>
      <c r="BA319" s="617"/>
      <c r="BB319" s="617"/>
      <c r="BC319" s="617"/>
      <c r="BD319" s="617"/>
      <c r="BE319" s="617"/>
      <c r="BF319" s="617"/>
      <c r="BG319" s="617"/>
      <c r="BH319" s="617"/>
      <c r="BI319" s="617"/>
      <c r="BJ319" s="617"/>
      <c r="BK319" s="617"/>
      <c r="BL319" s="617"/>
      <c r="BM319" s="617"/>
      <c r="BN319" s="617"/>
      <c r="BO319" s="617"/>
      <c r="BP319" s="617"/>
      <c r="BQ319" s="617"/>
      <c r="BR319" s="617"/>
      <c r="BS319" s="617"/>
    </row>
    <row r="320" spans="1:71" s="401" customFormat="1" ht="15.65" customHeight="1" outlineLevel="2" x14ac:dyDescent="0.25">
      <c r="A320" s="590"/>
      <c r="B320" s="404"/>
      <c r="C320" s="485"/>
      <c r="D320" s="402" t="s">
        <v>1335</v>
      </c>
      <c r="E320" s="405">
        <f>E310</f>
        <v>91.3</v>
      </c>
      <c r="F320" s="402" t="s">
        <v>73</v>
      </c>
      <c r="G320" s="406">
        <v>0.03</v>
      </c>
      <c r="H320" s="406">
        <f t="shared" si="52"/>
        <v>2.7389999999999999</v>
      </c>
      <c r="I320" s="547"/>
      <c r="J320" s="547"/>
      <c r="K320" s="547"/>
      <c r="L320" s="547"/>
      <c r="M320" s="547">
        <f>J320+H320*Tabellen!$K$2+L320</f>
        <v>169.81799999999998</v>
      </c>
      <c r="N320" s="495"/>
      <c r="O320" s="660">
        <f t="shared" si="53"/>
        <v>205.47977999999998</v>
      </c>
      <c r="P320" s="673"/>
      <c r="Q320" s="665" t="s">
        <v>983</v>
      </c>
      <c r="R320" s="660">
        <f>H320*Tabellen!$K$2*Tabellen!$F$2</f>
        <v>205.47977999999998</v>
      </c>
      <c r="S320" s="666" t="s">
        <v>1049</v>
      </c>
      <c r="T320" s="660">
        <f>J320*Tabellen!$F$2</f>
        <v>0</v>
      </c>
      <c r="U320" s="660">
        <f>R320*Tabellen!$G$2</f>
        <v>18.493180199999998</v>
      </c>
      <c r="V320" s="660">
        <f>T320*Tabellen!$H$2</f>
        <v>0</v>
      </c>
      <c r="W320" s="660">
        <f t="shared" si="54"/>
        <v>18.493180199999998</v>
      </c>
      <c r="X320" s="660">
        <f t="shared" si="55"/>
        <v>223.97296019999999</v>
      </c>
      <c r="Y320" s="659"/>
      <c r="Z320" s="617"/>
      <c r="AA320" s="617"/>
      <c r="AB320" s="617"/>
      <c r="AC320" s="617"/>
      <c r="AD320" s="617"/>
      <c r="AE320" s="617"/>
      <c r="AF320" s="617"/>
      <c r="AG320" s="617"/>
      <c r="AH320" s="617"/>
      <c r="AI320" s="617"/>
      <c r="AJ320" s="617"/>
      <c r="AK320" s="617"/>
      <c r="AL320" s="617"/>
      <c r="AM320" s="617"/>
      <c r="AN320" s="617"/>
      <c r="AO320" s="617"/>
      <c r="AP320" s="617"/>
      <c r="AQ320" s="617"/>
      <c r="AR320" s="617"/>
      <c r="AS320" s="617"/>
      <c r="AT320" s="617"/>
      <c r="AU320" s="617"/>
      <c r="AV320" s="617"/>
      <c r="AW320" s="617"/>
      <c r="AX320" s="617"/>
      <c r="AY320" s="617"/>
      <c r="AZ320" s="617"/>
      <c r="BA320" s="617"/>
      <c r="BB320" s="617"/>
      <c r="BC320" s="617"/>
      <c r="BD320" s="617"/>
      <c r="BE320" s="617"/>
      <c r="BF320" s="617"/>
      <c r="BG320" s="617"/>
      <c r="BH320" s="617"/>
      <c r="BI320" s="617"/>
      <c r="BJ320" s="617"/>
      <c r="BK320" s="617"/>
      <c r="BL320" s="617"/>
      <c r="BM320" s="617"/>
      <c r="BN320" s="617"/>
      <c r="BO320" s="617"/>
      <c r="BP320" s="617"/>
      <c r="BQ320" s="617"/>
      <c r="BR320" s="617"/>
      <c r="BS320" s="617"/>
    </row>
    <row r="321" spans="1:71" s="401" customFormat="1" ht="15.65" customHeight="1" outlineLevel="2" x14ac:dyDescent="0.25">
      <c r="A321" s="590"/>
      <c r="B321" s="404"/>
      <c r="C321" s="485"/>
      <c r="D321" s="402" t="s">
        <v>1336</v>
      </c>
      <c r="E321" s="405">
        <f>E310*1.1</f>
        <v>100.43</v>
      </c>
      <c r="F321" s="404" t="s">
        <v>73</v>
      </c>
      <c r="G321" s="405"/>
      <c r="H321" s="406"/>
      <c r="I321" s="560">
        <v>1.8526499999999999</v>
      </c>
      <c r="J321" s="547">
        <f t="shared" si="56"/>
        <v>186.06163950000001</v>
      </c>
      <c r="K321" s="547"/>
      <c r="L321" s="547"/>
      <c r="M321" s="547">
        <f>J321+H321*Tabellen!$K$2+L321</f>
        <v>186.06163950000001</v>
      </c>
      <c r="N321" s="495"/>
      <c r="O321" s="660">
        <f t="shared" si="53"/>
        <v>225.134583795</v>
      </c>
      <c r="P321" s="673"/>
      <c r="Q321" s="665" t="s">
        <v>983</v>
      </c>
      <c r="R321" s="660">
        <f>H321*Tabellen!$K$2*Tabellen!$F$2</f>
        <v>0</v>
      </c>
      <c r="S321" s="666" t="s">
        <v>1049</v>
      </c>
      <c r="T321" s="660">
        <f>J321*Tabellen!$F$2</f>
        <v>225.134583795</v>
      </c>
      <c r="U321" s="660">
        <f>R321*Tabellen!$G$2</f>
        <v>0</v>
      </c>
      <c r="V321" s="660">
        <f>T321*Tabellen!$H$2</f>
        <v>47.27826259695</v>
      </c>
      <c r="W321" s="660">
        <f t="shared" si="54"/>
        <v>47.27826259695</v>
      </c>
      <c r="X321" s="660">
        <f t="shared" si="55"/>
        <v>272.41284639194998</v>
      </c>
      <c r="Y321" s="668"/>
      <c r="Z321" s="617"/>
      <c r="AA321" s="617"/>
      <c r="AB321" s="617"/>
      <c r="AC321" s="617"/>
      <c r="AD321" s="617"/>
      <c r="AE321" s="617"/>
      <c r="AF321" s="617"/>
      <c r="AG321" s="617"/>
      <c r="AH321" s="617"/>
      <c r="AI321" s="617"/>
      <c r="AJ321" s="617"/>
      <c r="AK321" s="617"/>
      <c r="AL321" s="617"/>
      <c r="AM321" s="617"/>
      <c r="AN321" s="617"/>
      <c r="AO321" s="617"/>
      <c r="AP321" s="617"/>
      <c r="AQ321" s="617"/>
      <c r="AR321" s="617"/>
      <c r="AS321" s="617"/>
      <c r="AT321" s="617"/>
      <c r="AU321" s="617"/>
      <c r="AV321" s="617"/>
      <c r="AW321" s="617"/>
      <c r="AX321" s="617"/>
      <c r="AY321" s="617"/>
      <c r="AZ321" s="617"/>
      <c r="BA321" s="617"/>
      <c r="BB321" s="617"/>
      <c r="BC321" s="617"/>
      <c r="BD321" s="617"/>
      <c r="BE321" s="617"/>
      <c r="BF321" s="617"/>
      <c r="BG321" s="617"/>
      <c r="BH321" s="617"/>
      <c r="BI321" s="617"/>
      <c r="BJ321" s="617"/>
      <c r="BK321" s="617"/>
      <c r="BL321" s="617"/>
      <c r="BM321" s="617"/>
      <c r="BN321" s="617"/>
      <c r="BO321" s="617"/>
      <c r="BP321" s="617"/>
      <c r="BQ321" s="617"/>
      <c r="BR321" s="617"/>
      <c r="BS321" s="617"/>
    </row>
    <row r="322" spans="1:71" s="401" customFormat="1" ht="15.65" customHeight="1" outlineLevel="2" x14ac:dyDescent="0.25">
      <c r="A322" s="590"/>
      <c r="B322" s="404"/>
      <c r="C322" s="485"/>
      <c r="D322" s="402" t="s">
        <v>1336</v>
      </c>
      <c r="E322" s="405">
        <f>E310</f>
        <v>91.3</v>
      </c>
      <c r="F322" s="402" t="s">
        <v>73</v>
      </c>
      <c r="G322" s="406">
        <v>0.03</v>
      </c>
      <c r="H322" s="406">
        <f t="shared" si="52"/>
        <v>2.7389999999999999</v>
      </c>
      <c r="I322" s="547"/>
      <c r="J322" s="547"/>
      <c r="K322" s="547"/>
      <c r="L322" s="547"/>
      <c r="M322" s="547">
        <f>J322+H322*Tabellen!$K$2+L322</f>
        <v>169.81799999999998</v>
      </c>
      <c r="N322" s="495"/>
      <c r="O322" s="660">
        <f t="shared" si="53"/>
        <v>205.47977999999998</v>
      </c>
      <c r="P322" s="673"/>
      <c r="Q322" s="665" t="s">
        <v>983</v>
      </c>
      <c r="R322" s="660">
        <f>H322*Tabellen!$K$2*Tabellen!$F$2</f>
        <v>205.47977999999998</v>
      </c>
      <c r="S322" s="666" t="s">
        <v>1049</v>
      </c>
      <c r="T322" s="660">
        <f>J322*Tabellen!$F$2</f>
        <v>0</v>
      </c>
      <c r="U322" s="660">
        <f>R322*Tabellen!$G$2</f>
        <v>18.493180199999998</v>
      </c>
      <c r="V322" s="660">
        <f>T322*Tabellen!$H$2</f>
        <v>0</v>
      </c>
      <c r="W322" s="660">
        <f t="shared" si="54"/>
        <v>18.493180199999998</v>
      </c>
      <c r="X322" s="660">
        <f t="shared" si="55"/>
        <v>223.97296019999999</v>
      </c>
      <c r="Y322" s="659"/>
      <c r="Z322" s="617"/>
      <c r="AA322" s="617"/>
      <c r="AB322" s="617"/>
      <c r="AC322" s="617"/>
      <c r="AD322" s="617"/>
      <c r="AE322" s="617"/>
      <c r="AF322" s="617"/>
      <c r="AG322" s="617"/>
      <c r="AH322" s="617"/>
      <c r="AI322" s="617"/>
      <c r="AJ322" s="617"/>
      <c r="AK322" s="617"/>
      <c r="AL322" s="617"/>
      <c r="AM322" s="617"/>
      <c r="AN322" s="617"/>
      <c r="AO322" s="617"/>
      <c r="AP322" s="617"/>
      <c r="AQ322" s="617"/>
      <c r="AR322" s="617"/>
      <c r="AS322" s="617"/>
      <c r="AT322" s="617"/>
      <c r="AU322" s="617"/>
      <c r="AV322" s="617"/>
      <c r="AW322" s="617"/>
      <c r="AX322" s="617"/>
      <c r="AY322" s="617"/>
      <c r="AZ322" s="617"/>
      <c r="BA322" s="617"/>
      <c r="BB322" s="617"/>
      <c r="BC322" s="617"/>
      <c r="BD322" s="617"/>
      <c r="BE322" s="617"/>
      <c r="BF322" s="617"/>
      <c r="BG322" s="617"/>
      <c r="BH322" s="617"/>
      <c r="BI322" s="617"/>
      <c r="BJ322" s="617"/>
      <c r="BK322" s="617"/>
      <c r="BL322" s="617"/>
      <c r="BM322" s="617"/>
      <c r="BN322" s="617"/>
      <c r="BO322" s="617"/>
      <c r="BP322" s="617"/>
      <c r="BQ322" s="617"/>
      <c r="BR322" s="617"/>
      <c r="BS322" s="617"/>
    </row>
    <row r="323" spans="1:71" s="401" customFormat="1" ht="15.65" customHeight="1" outlineLevel="2" x14ac:dyDescent="0.25">
      <c r="A323" s="590"/>
      <c r="B323" s="404"/>
      <c r="C323" s="485"/>
      <c r="D323" s="402" t="s">
        <v>1730</v>
      </c>
      <c r="E323" s="405">
        <f>E310*1.1</f>
        <v>100.43</v>
      </c>
      <c r="F323" s="402" t="s">
        <v>73</v>
      </c>
      <c r="G323" s="406"/>
      <c r="H323" s="406"/>
      <c r="I323" s="547">
        <v>10.143000000000001</v>
      </c>
      <c r="J323" s="547">
        <f t="shared" si="56"/>
        <v>1018.6614900000002</v>
      </c>
      <c r="K323" s="547"/>
      <c r="L323" s="547"/>
      <c r="M323" s="547">
        <f>J323+H323*Tabellen!$K$2+L323</f>
        <v>1018.6614900000002</v>
      </c>
      <c r="N323" s="495"/>
      <c r="O323" s="660">
        <f t="shared" si="53"/>
        <v>1232.5804029000001</v>
      </c>
      <c r="P323" s="673"/>
      <c r="Q323" s="665" t="s">
        <v>983</v>
      </c>
      <c r="R323" s="660">
        <f>H323*Tabellen!$K$2*Tabellen!$F$2</f>
        <v>0</v>
      </c>
      <c r="S323" s="666" t="s">
        <v>1049</v>
      </c>
      <c r="T323" s="660">
        <f>J323*Tabellen!$F$2</f>
        <v>1232.5804029000001</v>
      </c>
      <c r="U323" s="660">
        <f>R323*Tabellen!$G$2</f>
        <v>0</v>
      </c>
      <c r="V323" s="660">
        <f>T323*Tabellen!$H$2</f>
        <v>258.84188460900003</v>
      </c>
      <c r="W323" s="660">
        <f t="shared" si="54"/>
        <v>258.84188460900003</v>
      </c>
      <c r="X323" s="660">
        <f t="shared" si="55"/>
        <v>1491.4222875090002</v>
      </c>
      <c r="Y323" s="676"/>
      <c r="Z323" s="617"/>
      <c r="AA323" s="617"/>
      <c r="AB323" s="617"/>
      <c r="AC323" s="617"/>
      <c r="AD323" s="617"/>
      <c r="AE323" s="617"/>
      <c r="AF323" s="617"/>
      <c r="AG323" s="617"/>
      <c r="AH323" s="617"/>
      <c r="AI323" s="617"/>
      <c r="AJ323" s="617"/>
      <c r="AK323" s="617"/>
      <c r="AL323" s="617"/>
      <c r="AM323" s="617"/>
      <c r="AN323" s="617"/>
      <c r="AO323" s="617"/>
      <c r="AP323" s="617"/>
      <c r="AQ323" s="617"/>
      <c r="AR323" s="617"/>
      <c r="AS323" s="617"/>
      <c r="AT323" s="617"/>
      <c r="AU323" s="617"/>
      <c r="AV323" s="617"/>
      <c r="AW323" s="617"/>
      <c r="AX323" s="617"/>
      <c r="AY323" s="617"/>
      <c r="AZ323" s="617"/>
      <c r="BA323" s="617"/>
      <c r="BB323" s="617"/>
      <c r="BC323" s="617"/>
      <c r="BD323" s="617"/>
      <c r="BE323" s="617"/>
      <c r="BF323" s="617"/>
      <c r="BG323" s="617"/>
      <c r="BH323" s="617"/>
      <c r="BI323" s="617"/>
      <c r="BJ323" s="617"/>
      <c r="BK323" s="617"/>
      <c r="BL323" s="617"/>
      <c r="BM323" s="617"/>
      <c r="BN323" s="617"/>
      <c r="BO323" s="617"/>
      <c r="BP323" s="617"/>
      <c r="BQ323" s="617"/>
      <c r="BR323" s="617"/>
      <c r="BS323" s="617"/>
    </row>
    <row r="324" spans="1:71" s="401" customFormat="1" ht="15.65" customHeight="1" outlineLevel="2" x14ac:dyDescent="0.25">
      <c r="A324" s="590"/>
      <c r="B324" s="404"/>
      <c r="C324" s="485"/>
      <c r="D324" s="402" t="s">
        <v>1730</v>
      </c>
      <c r="E324" s="405">
        <f>E310</f>
        <v>91.3</v>
      </c>
      <c r="F324" s="402" t="s">
        <v>73</v>
      </c>
      <c r="G324" s="406">
        <v>0.35</v>
      </c>
      <c r="H324" s="406">
        <f t="shared" si="52"/>
        <v>31.954999999999998</v>
      </c>
      <c r="I324" s="547"/>
      <c r="J324" s="547"/>
      <c r="K324" s="547"/>
      <c r="L324" s="547"/>
      <c r="M324" s="547">
        <f>J324+H324*Tabellen!$K$2+L324</f>
        <v>1981.2099999999998</v>
      </c>
      <c r="N324" s="495"/>
      <c r="O324" s="660">
        <f t="shared" si="53"/>
        <v>2397.2640999999999</v>
      </c>
      <c r="P324" s="673"/>
      <c r="Q324" s="665" t="s">
        <v>983</v>
      </c>
      <c r="R324" s="660">
        <f>H324*Tabellen!$K$2*Tabellen!$F$2</f>
        <v>2397.2640999999999</v>
      </c>
      <c r="S324" s="666" t="s">
        <v>1049</v>
      </c>
      <c r="T324" s="660">
        <f>J324*Tabellen!$F$2</f>
        <v>0</v>
      </c>
      <c r="U324" s="660">
        <f>R324*Tabellen!$G$2</f>
        <v>215.75376899999998</v>
      </c>
      <c r="V324" s="660">
        <f>T324*Tabellen!$H$2</f>
        <v>0</v>
      </c>
      <c r="W324" s="660">
        <f t="shared" si="54"/>
        <v>215.75376899999998</v>
      </c>
      <c r="X324" s="660">
        <f t="shared" si="55"/>
        <v>2613.0178689999998</v>
      </c>
      <c r="Y324" s="659"/>
      <c r="Z324" s="617"/>
      <c r="AA324" s="617"/>
      <c r="AB324" s="617"/>
      <c r="AC324" s="617"/>
      <c r="AD324" s="617"/>
      <c r="AE324" s="617"/>
      <c r="AF324" s="617"/>
      <c r="AG324" s="617"/>
      <c r="AH324" s="617"/>
      <c r="AI324" s="617"/>
      <c r="AJ324" s="617"/>
      <c r="AK324" s="617"/>
      <c r="AL324" s="617"/>
      <c r="AM324" s="617"/>
      <c r="AN324" s="617"/>
      <c r="AO324" s="617"/>
      <c r="AP324" s="617"/>
      <c r="AQ324" s="617"/>
      <c r="AR324" s="617"/>
      <c r="AS324" s="617"/>
      <c r="AT324" s="617"/>
      <c r="AU324" s="617"/>
      <c r="AV324" s="617"/>
      <c r="AW324" s="617"/>
      <c r="AX324" s="617"/>
      <c r="AY324" s="617"/>
      <c r="AZ324" s="617"/>
      <c r="BA324" s="617"/>
      <c r="BB324" s="617"/>
      <c r="BC324" s="617"/>
      <c r="BD324" s="617"/>
      <c r="BE324" s="617"/>
      <c r="BF324" s="617"/>
      <c r="BG324" s="617"/>
      <c r="BH324" s="617"/>
      <c r="BI324" s="617"/>
      <c r="BJ324" s="617"/>
      <c r="BK324" s="617"/>
      <c r="BL324" s="617"/>
      <c r="BM324" s="617"/>
      <c r="BN324" s="617"/>
      <c r="BO324" s="617"/>
      <c r="BP324" s="617"/>
      <c r="BQ324" s="617"/>
      <c r="BR324" s="617"/>
      <c r="BS324" s="617"/>
    </row>
    <row r="325" spans="1:71" s="401" customFormat="1" ht="15.65" customHeight="1" outlineLevel="2" x14ac:dyDescent="0.25">
      <c r="A325" s="590"/>
      <c r="B325" s="404"/>
      <c r="C325" s="485"/>
      <c r="D325" s="404" t="s">
        <v>1337</v>
      </c>
      <c r="E325" s="405">
        <f>E310</f>
        <v>91.3</v>
      </c>
      <c r="F325" s="402" t="s">
        <v>73</v>
      </c>
      <c r="G325" s="405"/>
      <c r="H325" s="406">
        <f t="shared" si="52"/>
        <v>0</v>
      </c>
      <c r="I325" s="547">
        <v>5.6924999999999999</v>
      </c>
      <c r="J325" s="547">
        <f t="shared" si="56"/>
        <v>519.72524999999996</v>
      </c>
      <c r="K325" s="547"/>
      <c r="L325" s="547"/>
      <c r="M325" s="547">
        <f>J325+H325*Tabellen!$K$2+L325</f>
        <v>519.72524999999996</v>
      </c>
      <c r="N325" s="495"/>
      <c r="O325" s="660">
        <f t="shared" si="53"/>
        <v>628.86755249999999</v>
      </c>
      <c r="P325" s="673"/>
      <c r="Q325" s="665" t="s">
        <v>983</v>
      </c>
      <c r="R325" s="660">
        <f>H325*Tabellen!$K$2*Tabellen!$F$2</f>
        <v>0</v>
      </c>
      <c r="S325" s="666" t="s">
        <v>1049</v>
      </c>
      <c r="T325" s="660">
        <f>J325*Tabellen!$F$2</f>
        <v>628.86755249999999</v>
      </c>
      <c r="U325" s="660">
        <f>R325*Tabellen!$G$2</f>
        <v>0</v>
      </c>
      <c r="V325" s="660">
        <f>T325*Tabellen!$H$2</f>
        <v>132.06218602499999</v>
      </c>
      <c r="W325" s="660">
        <f t="shared" si="54"/>
        <v>132.06218602499999</v>
      </c>
      <c r="X325" s="660">
        <f t="shared" si="55"/>
        <v>760.92973852499995</v>
      </c>
      <c r="Y325" s="659"/>
      <c r="Z325" s="617"/>
      <c r="AA325" s="617"/>
      <c r="AB325" s="617"/>
      <c r="AC325" s="617"/>
      <c r="AD325" s="617"/>
      <c r="AE325" s="617"/>
      <c r="AF325" s="617"/>
      <c r="AG325" s="617"/>
      <c r="AH325" s="617"/>
      <c r="AI325" s="617"/>
      <c r="AJ325" s="617"/>
      <c r="AK325" s="617"/>
      <c r="AL325" s="617"/>
      <c r="AM325" s="617"/>
      <c r="AN325" s="617"/>
      <c r="AO325" s="617"/>
      <c r="AP325" s="617"/>
      <c r="AQ325" s="617"/>
      <c r="AR325" s="617"/>
      <c r="AS325" s="617"/>
      <c r="AT325" s="617"/>
      <c r="AU325" s="617"/>
      <c r="AV325" s="617"/>
      <c r="AW325" s="617"/>
      <c r="AX325" s="617"/>
      <c r="AY325" s="617"/>
      <c r="AZ325" s="617"/>
      <c r="BA325" s="617"/>
      <c r="BB325" s="617"/>
      <c r="BC325" s="617"/>
      <c r="BD325" s="617"/>
      <c r="BE325" s="617"/>
      <c r="BF325" s="617"/>
      <c r="BG325" s="617"/>
      <c r="BH325" s="617"/>
      <c r="BI325" s="617"/>
      <c r="BJ325" s="617"/>
      <c r="BK325" s="617"/>
      <c r="BL325" s="617"/>
      <c r="BM325" s="617"/>
      <c r="BN325" s="617"/>
      <c r="BO325" s="617"/>
      <c r="BP325" s="617"/>
      <c r="BQ325" s="617"/>
      <c r="BR325" s="617"/>
      <c r="BS325" s="617"/>
    </row>
    <row r="326" spans="1:71" s="401" customFormat="1" ht="15.65" customHeight="1" outlineLevel="2" x14ac:dyDescent="0.25">
      <c r="A326" s="590"/>
      <c r="B326" s="404"/>
      <c r="C326" s="485"/>
      <c r="D326" s="404" t="s">
        <v>1329</v>
      </c>
      <c r="E326" s="405">
        <v>1</v>
      </c>
      <c r="F326" s="402" t="s">
        <v>830</v>
      </c>
      <c r="G326" s="405">
        <v>4</v>
      </c>
      <c r="H326" s="406">
        <f t="shared" si="52"/>
        <v>4</v>
      </c>
      <c r="I326" s="547"/>
      <c r="J326" s="547"/>
      <c r="K326" s="547"/>
      <c r="L326" s="547"/>
      <c r="M326" s="547">
        <f>J326+H326*Tabellen!$K$2+L326</f>
        <v>248</v>
      </c>
      <c r="N326" s="495"/>
      <c r="O326" s="660">
        <f t="shared" si="53"/>
        <v>300.08</v>
      </c>
      <c r="P326" s="673"/>
      <c r="Q326" s="665" t="s">
        <v>983</v>
      </c>
      <c r="R326" s="660">
        <f>H326*Tabellen!$K$2*Tabellen!$F$2</f>
        <v>300.08</v>
      </c>
      <c r="S326" s="666" t="s">
        <v>1049</v>
      </c>
      <c r="T326" s="660">
        <f>J326*Tabellen!$F$2</f>
        <v>0</v>
      </c>
      <c r="U326" s="660">
        <f>R326*Tabellen!$G$2</f>
        <v>27.007199999999997</v>
      </c>
      <c r="V326" s="660">
        <f>T326*Tabellen!$H$2</f>
        <v>0</v>
      </c>
      <c r="W326" s="660">
        <f t="shared" si="54"/>
        <v>27.007199999999997</v>
      </c>
      <c r="X326" s="660">
        <f t="shared" si="55"/>
        <v>327.0872</v>
      </c>
      <c r="Y326" s="659"/>
      <c r="Z326" s="617"/>
      <c r="AA326" s="617"/>
      <c r="AB326" s="617"/>
      <c r="AC326" s="617"/>
      <c r="AD326" s="617"/>
      <c r="AE326" s="617"/>
      <c r="AF326" s="617"/>
      <c r="AG326" s="617"/>
      <c r="AH326" s="617"/>
      <c r="AI326" s="617"/>
      <c r="AJ326" s="617"/>
      <c r="AK326" s="617"/>
      <c r="AL326" s="617"/>
      <c r="AM326" s="617"/>
      <c r="AN326" s="617"/>
      <c r="AO326" s="617"/>
      <c r="AP326" s="617"/>
      <c r="AQ326" s="617"/>
      <c r="AR326" s="617"/>
      <c r="AS326" s="617"/>
      <c r="AT326" s="617"/>
      <c r="AU326" s="617"/>
      <c r="AV326" s="617"/>
      <c r="AW326" s="617"/>
      <c r="AX326" s="617"/>
      <c r="AY326" s="617"/>
      <c r="AZ326" s="617"/>
      <c r="BA326" s="617"/>
      <c r="BB326" s="617"/>
      <c r="BC326" s="617"/>
      <c r="BD326" s="617"/>
      <c r="BE326" s="617"/>
      <c r="BF326" s="617"/>
      <c r="BG326" s="617"/>
      <c r="BH326" s="617"/>
      <c r="BI326" s="617"/>
      <c r="BJ326" s="617"/>
      <c r="BK326" s="617"/>
      <c r="BL326" s="617"/>
      <c r="BM326" s="617"/>
      <c r="BN326" s="617"/>
      <c r="BO326" s="617"/>
      <c r="BP326" s="617"/>
      <c r="BQ326" s="617"/>
      <c r="BR326" s="617"/>
      <c r="BS326" s="617"/>
    </row>
    <row r="327" spans="1:71" s="521" customFormat="1" ht="15.65" customHeight="1" outlineLevel="2" x14ac:dyDescent="0.25">
      <c r="A327" s="592"/>
      <c r="B327" s="404"/>
      <c r="C327" s="485"/>
      <c r="D327" s="402"/>
      <c r="E327" s="522"/>
      <c r="G327" s="523"/>
      <c r="H327" s="523"/>
      <c r="I327" s="561"/>
      <c r="J327" s="561"/>
      <c r="K327" s="561"/>
      <c r="L327" s="561"/>
      <c r="M327" s="561"/>
      <c r="N327" s="524"/>
      <c r="O327" s="659"/>
      <c r="P327" s="673"/>
      <c r="Q327" s="665"/>
      <c r="R327" s="660"/>
      <c r="S327" s="666"/>
      <c r="T327" s="660"/>
      <c r="U327" s="660"/>
      <c r="V327" s="660"/>
      <c r="W327" s="660"/>
      <c r="X327" s="660"/>
      <c r="Y327" s="676"/>
      <c r="Z327" s="620"/>
      <c r="AA327" s="620"/>
      <c r="AB327" s="620"/>
      <c r="AC327" s="620"/>
      <c r="AD327" s="620"/>
      <c r="AE327" s="620"/>
      <c r="AF327" s="620"/>
      <c r="AG327" s="620"/>
      <c r="AH327" s="620"/>
      <c r="AI327" s="620"/>
      <c r="AJ327" s="620"/>
      <c r="AK327" s="620"/>
      <c r="AL327" s="620"/>
      <c r="AM327" s="620"/>
      <c r="AN327" s="620"/>
      <c r="AO327" s="620"/>
      <c r="AP327" s="620"/>
      <c r="AQ327" s="620"/>
      <c r="AR327" s="620"/>
      <c r="AS327" s="620"/>
      <c r="AT327" s="620"/>
      <c r="AU327" s="620"/>
      <c r="AV327" s="620"/>
      <c r="AW327" s="620"/>
      <c r="AX327" s="620"/>
      <c r="AY327" s="620"/>
      <c r="AZ327" s="620"/>
      <c r="BA327" s="620"/>
      <c r="BB327" s="620"/>
      <c r="BC327" s="620"/>
      <c r="BD327" s="620"/>
      <c r="BE327" s="620"/>
      <c r="BF327" s="620"/>
      <c r="BG327" s="620"/>
      <c r="BH327" s="620"/>
      <c r="BI327" s="620"/>
      <c r="BJ327" s="620"/>
      <c r="BK327" s="620"/>
      <c r="BL327" s="620"/>
      <c r="BM327" s="620"/>
      <c r="BN327" s="620"/>
      <c r="BO327" s="620"/>
      <c r="BP327" s="620"/>
      <c r="BQ327" s="620"/>
      <c r="BR327" s="620"/>
      <c r="BS327" s="620"/>
    </row>
    <row r="328" spans="1:71" ht="15.65" customHeight="1" outlineLevel="2" x14ac:dyDescent="0.25">
      <c r="B328" s="404"/>
      <c r="E328" s="405"/>
      <c r="G328" s="406"/>
      <c r="H328" s="406"/>
      <c r="K328" s="562"/>
      <c r="N328" s="494"/>
      <c r="O328" s="659"/>
      <c r="P328" s="659"/>
      <c r="Q328" s="659"/>
    </row>
    <row r="329" spans="1:71" ht="9" customHeight="1" outlineLevel="1" x14ac:dyDescent="0.25">
      <c r="B329" s="408"/>
      <c r="D329" s="409"/>
      <c r="E329" s="411"/>
      <c r="F329" s="409"/>
      <c r="G329" s="410"/>
      <c r="H329" s="410"/>
      <c r="I329" s="548"/>
      <c r="J329" s="548"/>
      <c r="K329" s="548"/>
      <c r="L329" s="548"/>
      <c r="M329" s="548"/>
      <c r="N329" s="485"/>
      <c r="O329" s="663"/>
      <c r="P329" s="663"/>
      <c r="Q329" s="663"/>
      <c r="R329" s="664"/>
      <c r="S329" s="664"/>
      <c r="T329" s="664"/>
      <c r="U329" s="664"/>
      <c r="V329" s="664"/>
      <c r="W329" s="664"/>
      <c r="X329" s="664"/>
      <c r="Y329" s="663"/>
      <c r="Z329" s="615"/>
      <c r="AA329" s="616"/>
      <c r="AG329" s="613"/>
      <c r="AH329" s="613"/>
    </row>
    <row r="330" spans="1:71" s="568" customFormat="1" ht="15.65" customHeight="1" outlineLevel="1" x14ac:dyDescent="0.25">
      <c r="B330" s="395" t="s">
        <v>964</v>
      </c>
      <c r="C330" s="593"/>
      <c r="D330" s="396" t="s">
        <v>1468</v>
      </c>
      <c r="E330" s="403">
        <v>91.3</v>
      </c>
      <c r="F330" s="396" t="s">
        <v>73</v>
      </c>
      <c r="G330" s="397"/>
      <c r="H330" s="397">
        <f>SUM(H331:H347)/E330</f>
        <v>1.2372359336335239</v>
      </c>
      <c r="I330" s="546"/>
      <c r="J330" s="546">
        <f>SUM(J331:J347)/E330</f>
        <v>37.368123862499999</v>
      </c>
      <c r="K330" s="546"/>
      <c r="L330" s="546"/>
      <c r="M330" s="546">
        <f>SUM(M331:M347)/E330</f>
        <v>114.07675174777849</v>
      </c>
      <c r="N330" s="593"/>
      <c r="O330" s="657">
        <f>SUM(O331:O348)/E330</f>
        <v>138.03286961481194</v>
      </c>
      <c r="P330" s="656" t="str">
        <f>B330</f>
        <v>V1-3-B1</v>
      </c>
      <c r="Q330" s="656"/>
      <c r="R330" s="657"/>
      <c r="S330" s="657"/>
      <c r="T330" s="657"/>
      <c r="U330" s="670"/>
      <c r="V330" s="657"/>
      <c r="W330" s="657"/>
      <c r="X330" s="657">
        <f>SUM(X331:X348)/E330</f>
        <v>155.88167946498004</v>
      </c>
      <c r="Y330" s="658"/>
      <c r="Z330" s="610"/>
      <c r="AA330" s="610"/>
      <c r="AB330" s="610"/>
      <c r="AC330" s="610"/>
      <c r="AD330" s="610"/>
      <c r="AE330" s="610"/>
      <c r="AF330" s="610"/>
      <c r="AG330" s="610"/>
      <c r="AH330" s="610"/>
      <c r="AI330" s="610"/>
      <c r="AJ330" s="610"/>
      <c r="AK330" s="610"/>
      <c r="AL330" s="610"/>
      <c r="AM330" s="610"/>
      <c r="AN330" s="610"/>
      <c r="AO330" s="610"/>
      <c r="AP330" s="610"/>
      <c r="AQ330" s="610"/>
      <c r="AR330" s="610"/>
      <c r="AS330" s="610"/>
      <c r="AT330" s="610"/>
      <c r="AU330" s="610"/>
      <c r="AV330" s="610"/>
      <c r="AW330" s="610"/>
      <c r="AX330" s="610"/>
      <c r="AY330" s="610"/>
      <c r="AZ330" s="610"/>
      <c r="BA330" s="610"/>
      <c r="BB330" s="610"/>
      <c r="BC330" s="610"/>
      <c r="BD330" s="610"/>
      <c r="BE330" s="610"/>
      <c r="BF330" s="610"/>
      <c r="BG330" s="610"/>
      <c r="BH330" s="610"/>
      <c r="BI330" s="610"/>
      <c r="BJ330" s="610"/>
      <c r="BK330" s="610"/>
      <c r="BL330" s="610"/>
      <c r="BM330" s="610"/>
      <c r="BN330" s="610"/>
      <c r="BO330" s="610"/>
      <c r="BP330" s="610"/>
      <c r="BQ330" s="610"/>
      <c r="BR330" s="610"/>
      <c r="BS330" s="610"/>
    </row>
    <row r="331" spans="1:71" ht="15.65" customHeight="1" outlineLevel="2" x14ac:dyDescent="0.25">
      <c r="B331" s="404"/>
      <c r="D331" s="413" t="s">
        <v>1147</v>
      </c>
      <c r="E331" s="405"/>
      <c r="G331" s="406"/>
      <c r="H331" s="406"/>
      <c r="K331" s="562"/>
      <c r="N331" s="494"/>
      <c r="O331" s="659" t="str">
        <f>R331</f>
        <v>incl. opslagen</v>
      </c>
      <c r="P331" s="659"/>
      <c r="Q331" s="665"/>
      <c r="R331" s="672" t="str">
        <f>Tabellen!$C$2</f>
        <v>incl. opslagen</v>
      </c>
      <c r="S331" s="666"/>
      <c r="T331" s="672" t="str">
        <f>Tabellen!$C$2</f>
        <v>incl. opslagen</v>
      </c>
    </row>
    <row r="332" spans="1:71" s="401" customFormat="1" ht="15.65" customHeight="1" outlineLevel="2" x14ac:dyDescent="0.25">
      <c r="A332" s="590"/>
      <c r="B332" s="404"/>
      <c r="C332" s="485"/>
      <c r="D332" s="402" t="s">
        <v>1300</v>
      </c>
      <c r="E332" s="405">
        <v>1</v>
      </c>
      <c r="F332" s="402" t="s">
        <v>830</v>
      </c>
      <c r="G332" s="406">
        <v>2</v>
      </c>
      <c r="H332" s="406">
        <f t="shared" ref="H332:H346" si="57">E332*G332</f>
        <v>2</v>
      </c>
      <c r="I332" s="547"/>
      <c r="J332" s="547"/>
      <c r="K332" s="547"/>
      <c r="L332" s="547"/>
      <c r="M332" s="547">
        <f>J332+H332*Tabellen!$K$2+L332</f>
        <v>124</v>
      </c>
      <c r="N332" s="495"/>
      <c r="O332" s="660">
        <f t="shared" ref="O332:O346" si="58">R332+T332</f>
        <v>150.04</v>
      </c>
      <c r="P332" s="673"/>
      <c r="Q332" s="665" t="s">
        <v>983</v>
      </c>
      <c r="R332" s="660">
        <f>H332*Tabellen!$K$2*Tabellen!$F$2</f>
        <v>150.04</v>
      </c>
      <c r="S332" s="666" t="s">
        <v>1049</v>
      </c>
      <c r="T332" s="660">
        <f>J332*Tabellen!$F$2</f>
        <v>0</v>
      </c>
      <c r="U332" s="660">
        <f>R332*Tabellen!$G$2</f>
        <v>13.503599999999999</v>
      </c>
      <c r="V332" s="660">
        <f>T332*Tabellen!$H$2</f>
        <v>0</v>
      </c>
      <c r="W332" s="660">
        <f t="shared" ref="W332:W346" si="59">U332+V332</f>
        <v>13.503599999999999</v>
      </c>
      <c r="X332" s="660">
        <f t="shared" ref="X332:X346" si="60">O332+W332</f>
        <v>163.5436</v>
      </c>
      <c r="Y332" s="661"/>
      <c r="Z332" s="617"/>
      <c r="AA332" s="617"/>
      <c r="AB332" s="617"/>
      <c r="AC332" s="617"/>
      <c r="AD332" s="617"/>
      <c r="AE332" s="617"/>
      <c r="AF332" s="617"/>
      <c r="AG332" s="617"/>
      <c r="AH332" s="617"/>
      <c r="AI332" s="617"/>
      <c r="AJ332" s="617"/>
      <c r="AK332" s="617"/>
      <c r="AL332" s="617"/>
      <c r="AM332" s="617"/>
      <c r="AN332" s="617"/>
      <c r="AO332" s="617"/>
      <c r="AP332" s="617"/>
      <c r="AQ332" s="617"/>
      <c r="AR332" s="617"/>
      <c r="AS332" s="617"/>
      <c r="AT332" s="617"/>
      <c r="AU332" s="617"/>
      <c r="AV332" s="617"/>
      <c r="AW332" s="617"/>
      <c r="AX332" s="617"/>
      <c r="AY332" s="617"/>
      <c r="AZ332" s="617"/>
      <c r="BA332" s="617"/>
      <c r="BB332" s="617"/>
      <c r="BC332" s="617"/>
      <c r="BD332" s="617"/>
      <c r="BE332" s="617"/>
      <c r="BF332" s="617"/>
      <c r="BG332" s="617"/>
      <c r="BH332" s="617"/>
      <c r="BI332" s="617"/>
      <c r="BJ332" s="617"/>
      <c r="BK332" s="617"/>
      <c r="BL332" s="617"/>
      <c r="BM332" s="617"/>
      <c r="BN332" s="617"/>
      <c r="BO332" s="617"/>
      <c r="BP332" s="617"/>
      <c r="BQ332" s="617"/>
      <c r="BR332" s="617"/>
      <c r="BS332" s="617"/>
    </row>
    <row r="333" spans="1:71" s="401" customFormat="1" ht="15.65" customHeight="1" outlineLevel="2" x14ac:dyDescent="0.25">
      <c r="A333" s="590"/>
      <c r="B333" s="404"/>
      <c r="C333" s="485"/>
      <c r="D333" s="402" t="s">
        <v>1330</v>
      </c>
      <c r="E333" s="405">
        <f>91.3/2.7</f>
        <v>33.81481481481481</v>
      </c>
      <c r="F333" s="402" t="s">
        <v>70</v>
      </c>
      <c r="G333" s="406">
        <v>0.05</v>
      </c>
      <c r="H333" s="406">
        <f t="shared" si="57"/>
        <v>1.6907407407407407</v>
      </c>
      <c r="I333" s="547"/>
      <c r="J333" s="547"/>
      <c r="K333" s="547"/>
      <c r="L333" s="547"/>
      <c r="M333" s="547">
        <f>J333+H333*Tabellen!$K$2+L333</f>
        <v>104.82592592592592</v>
      </c>
      <c r="N333" s="495"/>
      <c r="O333" s="660">
        <f t="shared" si="58"/>
        <v>126.83937037037036</v>
      </c>
      <c r="P333" s="673"/>
      <c r="Q333" s="665" t="s">
        <v>983</v>
      </c>
      <c r="R333" s="660">
        <f>H333*Tabellen!$K$2*Tabellen!$F$2</f>
        <v>126.83937037037036</v>
      </c>
      <c r="S333" s="666" t="s">
        <v>1049</v>
      </c>
      <c r="T333" s="660">
        <f>J333*Tabellen!$F$2</f>
        <v>0</v>
      </c>
      <c r="U333" s="660">
        <f>R333*Tabellen!$G$2</f>
        <v>11.415543333333332</v>
      </c>
      <c r="V333" s="660">
        <f>T333*Tabellen!$H$2</f>
        <v>0</v>
      </c>
      <c r="W333" s="660">
        <f t="shared" si="59"/>
        <v>11.415543333333332</v>
      </c>
      <c r="X333" s="660">
        <f t="shared" si="60"/>
        <v>138.25491370370369</v>
      </c>
      <c r="Y333" s="661"/>
      <c r="Z333" s="617"/>
      <c r="AA333" s="617"/>
      <c r="AB333" s="617"/>
      <c r="AC333" s="617"/>
      <c r="AD333" s="617"/>
      <c r="AE333" s="617"/>
      <c r="AF333" s="617"/>
      <c r="AG333" s="617"/>
      <c r="AH333" s="617"/>
      <c r="AI333" s="617"/>
      <c r="AJ333" s="617"/>
      <c r="AK333" s="617"/>
      <c r="AL333" s="617"/>
      <c r="AM333" s="617"/>
      <c r="AN333" s="617"/>
      <c r="AO333" s="617"/>
      <c r="AP333" s="617"/>
      <c r="AQ333" s="617"/>
      <c r="AR333" s="617"/>
      <c r="AS333" s="617"/>
      <c r="AT333" s="617"/>
      <c r="AU333" s="617"/>
      <c r="AV333" s="617"/>
      <c r="AW333" s="617"/>
      <c r="AX333" s="617"/>
      <c r="AY333" s="617"/>
      <c r="AZ333" s="617"/>
      <c r="BA333" s="617"/>
      <c r="BB333" s="617"/>
      <c r="BC333" s="617"/>
      <c r="BD333" s="617"/>
      <c r="BE333" s="617"/>
      <c r="BF333" s="617"/>
      <c r="BG333" s="617"/>
      <c r="BH333" s="617"/>
      <c r="BI333" s="617"/>
      <c r="BJ333" s="617"/>
      <c r="BK333" s="617"/>
      <c r="BL333" s="617"/>
      <c r="BM333" s="617"/>
      <c r="BN333" s="617"/>
      <c r="BO333" s="617"/>
      <c r="BP333" s="617"/>
      <c r="BQ333" s="617"/>
      <c r="BR333" s="617"/>
      <c r="BS333" s="617"/>
    </row>
    <row r="334" spans="1:71" s="401" customFormat="1" ht="15.65" customHeight="1" outlineLevel="2" x14ac:dyDescent="0.25">
      <c r="A334" s="590"/>
      <c r="B334" s="404"/>
      <c r="C334" s="485"/>
      <c r="D334" s="402" t="s">
        <v>1346</v>
      </c>
      <c r="E334" s="405">
        <f>E330*1.7</f>
        <v>155.20999999999998</v>
      </c>
      <c r="F334" s="402" t="s">
        <v>70</v>
      </c>
      <c r="G334" s="406"/>
      <c r="H334" s="406"/>
      <c r="I334" s="547">
        <v>1.7077499999999999</v>
      </c>
      <c r="J334" s="547">
        <f t="shared" ref="J334:J345" si="61">E334*I334</f>
        <v>265.05987749999997</v>
      </c>
      <c r="K334" s="547"/>
      <c r="L334" s="547"/>
      <c r="M334" s="547">
        <f>J334+H334*Tabellen!$K$2+L334</f>
        <v>265.05987749999997</v>
      </c>
      <c r="N334" s="495"/>
      <c r="O334" s="660">
        <f t="shared" si="58"/>
        <v>320.72245177499997</v>
      </c>
      <c r="P334" s="673"/>
      <c r="Q334" s="665" t="s">
        <v>983</v>
      </c>
      <c r="R334" s="660">
        <f>H334*Tabellen!$K$2*Tabellen!$F$2</f>
        <v>0</v>
      </c>
      <c r="S334" s="666" t="s">
        <v>1049</v>
      </c>
      <c r="T334" s="660">
        <f>J334*Tabellen!$F$2</f>
        <v>320.72245177499997</v>
      </c>
      <c r="U334" s="660">
        <f>R334*Tabellen!$G$2</f>
        <v>0</v>
      </c>
      <c r="V334" s="660">
        <f>T334*Tabellen!$H$2</f>
        <v>67.351714872749994</v>
      </c>
      <c r="W334" s="660">
        <f t="shared" si="59"/>
        <v>67.351714872749994</v>
      </c>
      <c r="X334" s="660">
        <f t="shared" si="60"/>
        <v>388.07416664774996</v>
      </c>
      <c r="Y334" s="661"/>
      <c r="Z334" s="617"/>
      <c r="AA334" s="617"/>
      <c r="AB334" s="617"/>
      <c r="AC334" s="617"/>
      <c r="AD334" s="617"/>
      <c r="AE334" s="617"/>
      <c r="AF334" s="617"/>
      <c r="AG334" s="617"/>
      <c r="AH334" s="617"/>
      <c r="AI334" s="617"/>
      <c r="AJ334" s="617"/>
      <c r="AK334" s="617"/>
      <c r="AL334" s="617"/>
      <c r="AM334" s="617"/>
      <c r="AN334" s="617"/>
      <c r="AO334" s="617"/>
      <c r="AP334" s="617"/>
      <c r="AQ334" s="617"/>
      <c r="AR334" s="617"/>
      <c r="AS334" s="617"/>
      <c r="AT334" s="617"/>
      <c r="AU334" s="617"/>
      <c r="AV334" s="617"/>
      <c r="AW334" s="617"/>
      <c r="AX334" s="617"/>
      <c r="AY334" s="617"/>
      <c r="AZ334" s="617"/>
      <c r="BA334" s="617"/>
      <c r="BB334" s="617"/>
      <c r="BC334" s="617"/>
      <c r="BD334" s="617"/>
      <c r="BE334" s="617"/>
      <c r="BF334" s="617"/>
      <c r="BG334" s="617"/>
      <c r="BH334" s="617"/>
      <c r="BI334" s="617"/>
      <c r="BJ334" s="617"/>
      <c r="BK334" s="617"/>
      <c r="BL334" s="617"/>
      <c r="BM334" s="617"/>
      <c r="BN334" s="617"/>
      <c r="BO334" s="617"/>
      <c r="BP334" s="617"/>
      <c r="BQ334" s="617"/>
      <c r="BR334" s="617"/>
      <c r="BS334" s="617"/>
    </row>
    <row r="335" spans="1:71" s="401" customFormat="1" ht="15.65" customHeight="1" outlineLevel="2" x14ac:dyDescent="0.25">
      <c r="A335" s="590"/>
      <c r="B335" s="404"/>
      <c r="C335" s="485"/>
      <c r="D335" s="402" t="s">
        <v>1332</v>
      </c>
      <c r="E335" s="405">
        <f>E330*1.7*2</f>
        <v>310.41999999999996</v>
      </c>
      <c r="F335" s="402" t="s">
        <v>70</v>
      </c>
      <c r="G335" s="406"/>
      <c r="H335" s="406"/>
      <c r="I335" s="547">
        <v>0.45539999999999997</v>
      </c>
      <c r="J335" s="547">
        <f t="shared" si="61"/>
        <v>141.36526799999999</v>
      </c>
      <c r="K335" s="547"/>
      <c r="L335" s="547"/>
      <c r="M335" s="547">
        <f>J335+H335*Tabellen!$K$2+L335</f>
        <v>141.36526799999999</v>
      </c>
      <c r="N335" s="495"/>
      <c r="O335" s="660">
        <f t="shared" si="58"/>
        <v>171.05197427999997</v>
      </c>
      <c r="P335" s="673"/>
      <c r="Q335" s="665" t="s">
        <v>983</v>
      </c>
      <c r="R335" s="660">
        <f>H335*Tabellen!$K$2*Tabellen!$F$2</f>
        <v>0</v>
      </c>
      <c r="S335" s="666" t="s">
        <v>1049</v>
      </c>
      <c r="T335" s="660">
        <f>J335*Tabellen!$F$2</f>
        <v>171.05197427999997</v>
      </c>
      <c r="U335" s="660">
        <f>R335*Tabellen!$G$2</f>
        <v>0</v>
      </c>
      <c r="V335" s="660">
        <f>T335*Tabellen!$H$2</f>
        <v>35.920914598799989</v>
      </c>
      <c r="W335" s="660">
        <f t="shared" si="59"/>
        <v>35.920914598799989</v>
      </c>
      <c r="X335" s="660">
        <f t="shared" si="60"/>
        <v>206.97288887879995</v>
      </c>
      <c r="Y335" s="661"/>
      <c r="Z335" s="617"/>
      <c r="AA335" s="617"/>
      <c r="AB335" s="617"/>
      <c r="AC335" s="617"/>
      <c r="AD335" s="617"/>
      <c r="AE335" s="617"/>
      <c r="AF335" s="617"/>
      <c r="AG335" s="617"/>
      <c r="AH335" s="617"/>
      <c r="AI335" s="617"/>
      <c r="AJ335" s="617"/>
      <c r="AK335" s="617"/>
      <c r="AL335" s="617"/>
      <c r="AM335" s="617"/>
      <c r="AN335" s="617"/>
      <c r="AO335" s="617"/>
      <c r="AP335" s="617"/>
      <c r="AQ335" s="617"/>
      <c r="AR335" s="617"/>
      <c r="AS335" s="617"/>
      <c r="AT335" s="617"/>
      <c r="AU335" s="617"/>
      <c r="AV335" s="617"/>
      <c r="AW335" s="617"/>
      <c r="AX335" s="617"/>
      <c r="AY335" s="617"/>
      <c r="AZ335" s="617"/>
      <c r="BA335" s="617"/>
      <c r="BB335" s="617"/>
      <c r="BC335" s="617"/>
      <c r="BD335" s="617"/>
      <c r="BE335" s="617"/>
      <c r="BF335" s="617"/>
      <c r="BG335" s="617"/>
      <c r="BH335" s="617"/>
      <c r="BI335" s="617"/>
      <c r="BJ335" s="617"/>
      <c r="BK335" s="617"/>
      <c r="BL335" s="617"/>
      <c r="BM335" s="617"/>
      <c r="BN335" s="617"/>
      <c r="BO335" s="617"/>
      <c r="BP335" s="617"/>
      <c r="BQ335" s="617"/>
      <c r="BR335" s="617"/>
      <c r="BS335" s="617"/>
    </row>
    <row r="336" spans="1:71" s="401" customFormat="1" ht="15.65" customHeight="1" outlineLevel="2" x14ac:dyDescent="0.25">
      <c r="A336" s="590"/>
      <c r="B336" s="404"/>
      <c r="C336" s="485"/>
      <c r="D336" s="402" t="s">
        <v>1333</v>
      </c>
      <c r="E336" s="405">
        <f>E335+E334</f>
        <v>465.62999999999994</v>
      </c>
      <c r="F336" s="402" t="s">
        <v>70</v>
      </c>
      <c r="G336" s="406">
        <v>0.13</v>
      </c>
      <c r="H336" s="406">
        <f t="shared" si="57"/>
        <v>60.531899999999993</v>
      </c>
      <c r="I336" s="547"/>
      <c r="J336" s="547"/>
      <c r="K336" s="547"/>
      <c r="L336" s="547"/>
      <c r="M336" s="547">
        <f>J336+H336*Tabellen!$K$2+L336</f>
        <v>3752.9777999999997</v>
      </c>
      <c r="N336" s="495"/>
      <c r="O336" s="660">
        <f t="shared" si="58"/>
        <v>4541.1031379999995</v>
      </c>
      <c r="P336" s="673"/>
      <c r="Q336" s="665" t="s">
        <v>983</v>
      </c>
      <c r="R336" s="660">
        <f>H336*Tabellen!$K$2*Tabellen!$F$2</f>
        <v>4541.1031379999995</v>
      </c>
      <c r="S336" s="666" t="s">
        <v>1049</v>
      </c>
      <c r="T336" s="660">
        <f>J336*Tabellen!$F$2</f>
        <v>0</v>
      </c>
      <c r="U336" s="660">
        <f>R336*Tabellen!$G$2</f>
        <v>408.69928241999992</v>
      </c>
      <c r="V336" s="660">
        <f>T336*Tabellen!$H$2</f>
        <v>0</v>
      </c>
      <c r="W336" s="660">
        <f t="shared" si="59"/>
        <v>408.69928241999992</v>
      </c>
      <c r="X336" s="660">
        <f t="shared" si="60"/>
        <v>4949.8024204199992</v>
      </c>
      <c r="Y336" s="675"/>
      <c r="Z336" s="617"/>
      <c r="AA336" s="617"/>
      <c r="AB336" s="617"/>
      <c r="AC336" s="617"/>
      <c r="AD336" s="617"/>
      <c r="AE336" s="617"/>
      <c r="AF336" s="617"/>
      <c r="AG336" s="617"/>
      <c r="AH336" s="617"/>
      <c r="AI336" s="617"/>
      <c r="AJ336" s="617"/>
      <c r="AK336" s="617"/>
      <c r="AL336" s="617"/>
      <c r="AM336" s="617"/>
      <c r="AN336" s="617"/>
      <c r="AO336" s="617"/>
      <c r="AP336" s="617"/>
      <c r="AQ336" s="617"/>
      <c r="AR336" s="617"/>
      <c r="AS336" s="617"/>
      <c r="AT336" s="617"/>
      <c r="AU336" s="617"/>
      <c r="AV336" s="617"/>
      <c r="AW336" s="617"/>
      <c r="AX336" s="617"/>
      <c r="AY336" s="617"/>
      <c r="AZ336" s="617"/>
      <c r="BA336" s="617"/>
      <c r="BB336" s="617"/>
      <c r="BC336" s="617"/>
      <c r="BD336" s="617"/>
      <c r="BE336" s="617"/>
      <c r="BF336" s="617"/>
      <c r="BG336" s="617"/>
      <c r="BH336" s="617"/>
      <c r="BI336" s="617"/>
      <c r="BJ336" s="617"/>
      <c r="BK336" s="617"/>
      <c r="BL336" s="617"/>
      <c r="BM336" s="617"/>
      <c r="BN336" s="617"/>
      <c r="BO336" s="617"/>
      <c r="BP336" s="617"/>
      <c r="BQ336" s="617"/>
      <c r="BR336" s="617"/>
      <c r="BS336" s="617"/>
    </row>
    <row r="337" spans="1:71" s="401" customFormat="1" ht="15.65" customHeight="1" outlineLevel="2" x14ac:dyDescent="0.25">
      <c r="A337" s="590"/>
      <c r="B337" s="404"/>
      <c r="C337" s="485"/>
      <c r="D337" s="402" t="s">
        <v>1334</v>
      </c>
      <c r="E337" s="405">
        <f>E330*1.05</f>
        <v>95.864999999999995</v>
      </c>
      <c r="F337" s="402" t="s">
        <v>73</v>
      </c>
      <c r="G337" s="406"/>
      <c r="H337" s="406"/>
      <c r="I337" s="547">
        <v>11.002050000000001</v>
      </c>
      <c r="J337" s="547">
        <f t="shared" si="61"/>
        <v>1054.71152325</v>
      </c>
      <c r="K337" s="547"/>
      <c r="L337" s="547"/>
      <c r="M337" s="547">
        <f>J337+H337*Tabellen!$K$2+L337</f>
        <v>1054.71152325</v>
      </c>
      <c r="N337" s="495"/>
      <c r="O337" s="660">
        <f t="shared" si="58"/>
        <v>1276.2009431325</v>
      </c>
      <c r="P337" s="673"/>
      <c r="Q337" s="665" t="s">
        <v>983</v>
      </c>
      <c r="R337" s="660">
        <f>H337*Tabellen!$K$2*Tabellen!$F$2</f>
        <v>0</v>
      </c>
      <c r="S337" s="666" t="s">
        <v>1049</v>
      </c>
      <c r="T337" s="660">
        <f>J337*Tabellen!$F$2</f>
        <v>1276.2009431325</v>
      </c>
      <c r="U337" s="660">
        <f>R337*Tabellen!$G$2</f>
        <v>0</v>
      </c>
      <c r="V337" s="660">
        <f>T337*Tabellen!$H$2</f>
        <v>268.00219805782501</v>
      </c>
      <c r="W337" s="660">
        <f t="shared" si="59"/>
        <v>268.00219805782501</v>
      </c>
      <c r="X337" s="660">
        <f t="shared" si="60"/>
        <v>1544.2031411903249</v>
      </c>
      <c r="Y337" s="659"/>
      <c r="Z337" s="617"/>
      <c r="AA337" s="617"/>
      <c r="AB337" s="617"/>
      <c r="AC337" s="617"/>
      <c r="AD337" s="617"/>
      <c r="AE337" s="617"/>
      <c r="AF337" s="617"/>
      <c r="AG337" s="617"/>
      <c r="AH337" s="617"/>
      <c r="AI337" s="617"/>
      <c r="AJ337" s="617"/>
      <c r="AK337" s="617"/>
      <c r="AL337" s="617"/>
      <c r="AM337" s="617"/>
      <c r="AN337" s="617"/>
      <c r="AO337" s="617"/>
      <c r="AP337" s="617"/>
      <c r="AQ337" s="617"/>
      <c r="AR337" s="617"/>
      <c r="AS337" s="617"/>
      <c r="AT337" s="617"/>
      <c r="AU337" s="617"/>
      <c r="AV337" s="617"/>
      <c r="AW337" s="617"/>
      <c r="AX337" s="617"/>
      <c r="AY337" s="617"/>
      <c r="AZ337" s="617"/>
      <c r="BA337" s="617"/>
      <c r="BB337" s="617"/>
      <c r="BC337" s="617"/>
      <c r="BD337" s="617"/>
      <c r="BE337" s="617"/>
      <c r="BF337" s="617"/>
      <c r="BG337" s="617"/>
      <c r="BH337" s="617"/>
      <c r="BI337" s="617"/>
      <c r="BJ337" s="617"/>
      <c r="BK337" s="617"/>
      <c r="BL337" s="617"/>
      <c r="BM337" s="617"/>
      <c r="BN337" s="617"/>
      <c r="BO337" s="617"/>
      <c r="BP337" s="617"/>
      <c r="BQ337" s="617"/>
      <c r="BR337" s="617"/>
      <c r="BS337" s="617"/>
    </row>
    <row r="338" spans="1:71" s="401" customFormat="1" ht="15.65" customHeight="1" outlineLevel="2" x14ac:dyDescent="0.25">
      <c r="A338" s="590"/>
      <c r="B338" s="404"/>
      <c r="C338" s="485"/>
      <c r="D338" s="402" t="str">
        <f>D337</f>
        <v xml:space="preserve">Isolatie in binnenwanden en voorzetwanden d=70 mm n.t.b. </v>
      </c>
      <c r="E338" s="405">
        <f>E330</f>
        <v>91.3</v>
      </c>
      <c r="F338" s="402" t="s">
        <v>73</v>
      </c>
      <c r="G338" s="406">
        <v>0.08</v>
      </c>
      <c r="H338" s="406">
        <f t="shared" si="57"/>
        <v>7.3040000000000003</v>
      </c>
      <c r="I338" s="547"/>
      <c r="J338" s="547"/>
      <c r="K338" s="547"/>
      <c r="L338" s="547"/>
      <c r="M338" s="547">
        <f>J338+H338*Tabellen!$K$2+L338</f>
        <v>452.84800000000001</v>
      </c>
      <c r="N338" s="495"/>
      <c r="O338" s="660">
        <f t="shared" si="58"/>
        <v>547.94608000000005</v>
      </c>
      <c r="P338" s="673"/>
      <c r="Q338" s="665" t="s">
        <v>983</v>
      </c>
      <c r="R338" s="660">
        <f>H338*Tabellen!$K$2*Tabellen!$F$2</f>
        <v>547.94608000000005</v>
      </c>
      <c r="S338" s="666" t="s">
        <v>1049</v>
      </c>
      <c r="T338" s="660">
        <f>J338*Tabellen!$F$2</f>
        <v>0</v>
      </c>
      <c r="U338" s="660">
        <f>R338*Tabellen!$G$2</f>
        <v>49.315147200000006</v>
      </c>
      <c r="V338" s="660">
        <f>T338*Tabellen!$H$2</f>
        <v>0</v>
      </c>
      <c r="W338" s="660">
        <f t="shared" si="59"/>
        <v>49.315147200000006</v>
      </c>
      <c r="X338" s="660">
        <f t="shared" si="60"/>
        <v>597.26122720000001</v>
      </c>
      <c r="Y338" s="659"/>
      <c r="Z338" s="617"/>
      <c r="AA338" s="617"/>
      <c r="AB338" s="617"/>
      <c r="AC338" s="617"/>
      <c r="AD338" s="617"/>
      <c r="AE338" s="617"/>
      <c r="AF338" s="617"/>
      <c r="AG338" s="617"/>
      <c r="AH338" s="617"/>
      <c r="AI338" s="617"/>
      <c r="AJ338" s="617"/>
      <c r="AK338" s="617"/>
      <c r="AL338" s="617"/>
      <c r="AM338" s="617"/>
      <c r="AN338" s="617"/>
      <c r="AO338" s="617"/>
      <c r="AP338" s="617"/>
      <c r="AQ338" s="617"/>
      <c r="AR338" s="617"/>
      <c r="AS338" s="617"/>
      <c r="AT338" s="617"/>
      <c r="AU338" s="617"/>
      <c r="AV338" s="617"/>
      <c r="AW338" s="617"/>
      <c r="AX338" s="617"/>
      <c r="AY338" s="617"/>
      <c r="AZ338" s="617"/>
      <c r="BA338" s="617"/>
      <c r="BB338" s="617"/>
      <c r="BC338" s="617"/>
      <c r="BD338" s="617"/>
      <c r="BE338" s="617"/>
      <c r="BF338" s="617"/>
      <c r="BG338" s="617"/>
      <c r="BH338" s="617"/>
      <c r="BI338" s="617"/>
      <c r="BJ338" s="617"/>
      <c r="BK338" s="617"/>
      <c r="BL338" s="617"/>
      <c r="BM338" s="617"/>
      <c r="BN338" s="617"/>
      <c r="BO338" s="617"/>
      <c r="BP338" s="617"/>
      <c r="BQ338" s="617"/>
      <c r="BR338" s="617"/>
      <c r="BS338" s="617"/>
    </row>
    <row r="339" spans="1:71" s="401" customFormat="1" ht="15.65" customHeight="1" outlineLevel="2" x14ac:dyDescent="0.25">
      <c r="A339" s="590"/>
      <c r="B339" s="404"/>
      <c r="C339" s="485"/>
      <c r="D339" s="402" t="s">
        <v>1335</v>
      </c>
      <c r="E339" s="405">
        <f>E330*1.1</f>
        <v>100.43</v>
      </c>
      <c r="F339" s="404" t="s">
        <v>73</v>
      </c>
      <c r="G339" s="405"/>
      <c r="H339" s="406"/>
      <c r="I339" s="560">
        <v>2.2515648749999997</v>
      </c>
      <c r="J339" s="547">
        <f t="shared" si="61"/>
        <v>226.12466039624999</v>
      </c>
      <c r="K339" s="547"/>
      <c r="L339" s="547"/>
      <c r="M339" s="547">
        <f>J339+H339*Tabellen!$K$2+L339</f>
        <v>226.12466039624999</v>
      </c>
      <c r="N339" s="495"/>
      <c r="O339" s="660">
        <f t="shared" si="58"/>
        <v>273.61083907946249</v>
      </c>
      <c r="P339" s="673"/>
      <c r="Q339" s="665" t="s">
        <v>983</v>
      </c>
      <c r="R339" s="660">
        <f>H339*Tabellen!$K$2*Tabellen!$F$2</f>
        <v>0</v>
      </c>
      <c r="S339" s="666" t="s">
        <v>1049</v>
      </c>
      <c r="T339" s="660">
        <f>J339*Tabellen!$F$2</f>
        <v>273.61083907946249</v>
      </c>
      <c r="U339" s="660">
        <f>R339*Tabellen!$G$2</f>
        <v>0</v>
      </c>
      <c r="V339" s="660">
        <f>T339*Tabellen!$H$2</f>
        <v>57.458276206687124</v>
      </c>
      <c r="W339" s="660">
        <f t="shared" si="59"/>
        <v>57.458276206687124</v>
      </c>
      <c r="X339" s="660">
        <f t="shared" si="60"/>
        <v>331.06911528614961</v>
      </c>
      <c r="Y339" s="668"/>
      <c r="Z339" s="617"/>
      <c r="AA339" s="617"/>
      <c r="AB339" s="617"/>
      <c r="AC339" s="617"/>
      <c r="AD339" s="617"/>
      <c r="AE339" s="617"/>
      <c r="AF339" s="617"/>
      <c r="AG339" s="617"/>
      <c r="AH339" s="617"/>
      <c r="AI339" s="617"/>
      <c r="AJ339" s="617"/>
      <c r="AK339" s="617"/>
      <c r="AL339" s="617"/>
      <c r="AM339" s="617"/>
      <c r="AN339" s="617"/>
      <c r="AO339" s="617"/>
      <c r="AP339" s="617"/>
      <c r="AQ339" s="617"/>
      <c r="AR339" s="617"/>
      <c r="AS339" s="617"/>
      <c r="AT339" s="617"/>
      <c r="AU339" s="617"/>
      <c r="AV339" s="617"/>
      <c r="AW339" s="617"/>
      <c r="AX339" s="617"/>
      <c r="AY339" s="617"/>
      <c r="AZ339" s="617"/>
      <c r="BA339" s="617"/>
      <c r="BB339" s="617"/>
      <c r="BC339" s="617"/>
      <c r="BD339" s="617"/>
      <c r="BE339" s="617"/>
      <c r="BF339" s="617"/>
      <c r="BG339" s="617"/>
      <c r="BH339" s="617"/>
      <c r="BI339" s="617"/>
      <c r="BJ339" s="617"/>
      <c r="BK339" s="617"/>
      <c r="BL339" s="617"/>
      <c r="BM339" s="617"/>
      <c r="BN339" s="617"/>
      <c r="BO339" s="617"/>
      <c r="BP339" s="617"/>
      <c r="BQ339" s="617"/>
      <c r="BR339" s="617"/>
      <c r="BS339" s="617"/>
    </row>
    <row r="340" spans="1:71" s="401" customFormat="1" ht="15.65" customHeight="1" outlineLevel="2" x14ac:dyDescent="0.25">
      <c r="A340" s="590"/>
      <c r="B340" s="404"/>
      <c r="C340" s="485"/>
      <c r="D340" s="402" t="s">
        <v>1335</v>
      </c>
      <c r="E340" s="405">
        <f>E330</f>
        <v>91.3</v>
      </c>
      <c r="F340" s="402" t="s">
        <v>73</v>
      </c>
      <c r="G340" s="406">
        <v>0.03</v>
      </c>
      <c r="H340" s="406">
        <f t="shared" si="57"/>
        <v>2.7389999999999999</v>
      </c>
      <c r="I340" s="547"/>
      <c r="J340" s="547"/>
      <c r="K340" s="547"/>
      <c r="L340" s="547"/>
      <c r="M340" s="547">
        <f>J340+H340*Tabellen!$K$2+L340</f>
        <v>169.81799999999998</v>
      </c>
      <c r="N340" s="495"/>
      <c r="O340" s="660">
        <f t="shared" si="58"/>
        <v>205.47977999999998</v>
      </c>
      <c r="P340" s="673"/>
      <c r="Q340" s="665" t="s">
        <v>983</v>
      </c>
      <c r="R340" s="660">
        <f>H340*Tabellen!$K$2*Tabellen!$F$2</f>
        <v>205.47977999999998</v>
      </c>
      <c r="S340" s="666" t="s">
        <v>1049</v>
      </c>
      <c r="T340" s="660">
        <f>J340*Tabellen!$F$2</f>
        <v>0</v>
      </c>
      <c r="U340" s="660">
        <f>R340*Tabellen!$G$2</f>
        <v>18.493180199999998</v>
      </c>
      <c r="V340" s="660">
        <f>T340*Tabellen!$H$2</f>
        <v>0</v>
      </c>
      <c r="W340" s="660">
        <f t="shared" si="59"/>
        <v>18.493180199999998</v>
      </c>
      <c r="X340" s="660">
        <f t="shared" si="60"/>
        <v>223.97296019999999</v>
      </c>
      <c r="Y340" s="659"/>
      <c r="Z340" s="617"/>
      <c r="AA340" s="617"/>
      <c r="AB340" s="617"/>
      <c r="AC340" s="617"/>
      <c r="AD340" s="617"/>
      <c r="AE340" s="617"/>
      <c r="AF340" s="617"/>
      <c r="AG340" s="617"/>
      <c r="AH340" s="617"/>
      <c r="AI340" s="617"/>
      <c r="AJ340" s="617"/>
      <c r="AK340" s="617"/>
      <c r="AL340" s="617"/>
      <c r="AM340" s="617"/>
      <c r="AN340" s="617"/>
      <c r="AO340" s="617"/>
      <c r="AP340" s="617"/>
      <c r="AQ340" s="617"/>
      <c r="AR340" s="617"/>
      <c r="AS340" s="617"/>
      <c r="AT340" s="617"/>
      <c r="AU340" s="617"/>
      <c r="AV340" s="617"/>
      <c r="AW340" s="617"/>
      <c r="AX340" s="617"/>
      <c r="AY340" s="617"/>
      <c r="AZ340" s="617"/>
      <c r="BA340" s="617"/>
      <c r="BB340" s="617"/>
      <c r="BC340" s="617"/>
      <c r="BD340" s="617"/>
      <c r="BE340" s="617"/>
      <c r="BF340" s="617"/>
      <c r="BG340" s="617"/>
      <c r="BH340" s="617"/>
      <c r="BI340" s="617"/>
      <c r="BJ340" s="617"/>
      <c r="BK340" s="617"/>
      <c r="BL340" s="617"/>
      <c r="BM340" s="617"/>
      <c r="BN340" s="617"/>
      <c r="BO340" s="617"/>
      <c r="BP340" s="617"/>
      <c r="BQ340" s="617"/>
      <c r="BR340" s="617"/>
      <c r="BS340" s="617"/>
    </row>
    <row r="341" spans="1:71" s="401" customFormat="1" ht="15.65" customHeight="1" outlineLevel="2" x14ac:dyDescent="0.25">
      <c r="A341" s="590"/>
      <c r="B341" s="404"/>
      <c r="C341" s="485"/>
      <c r="D341" s="402" t="s">
        <v>1336</v>
      </c>
      <c r="E341" s="405">
        <f>E330*1.1</f>
        <v>100.43</v>
      </c>
      <c r="F341" s="404" t="s">
        <v>73</v>
      </c>
      <c r="G341" s="405"/>
      <c r="H341" s="406"/>
      <c r="I341" s="560">
        <v>1.8526499999999999</v>
      </c>
      <c r="J341" s="547">
        <f t="shared" si="61"/>
        <v>186.06163950000001</v>
      </c>
      <c r="K341" s="547"/>
      <c r="L341" s="547"/>
      <c r="M341" s="547">
        <f>J341+H341*Tabellen!$K$2+L341</f>
        <v>186.06163950000001</v>
      </c>
      <c r="N341" s="495"/>
      <c r="O341" s="660">
        <f t="shared" si="58"/>
        <v>225.134583795</v>
      </c>
      <c r="P341" s="673"/>
      <c r="Q341" s="665" t="s">
        <v>983</v>
      </c>
      <c r="R341" s="660">
        <f>H341*Tabellen!$K$2*Tabellen!$F$2</f>
        <v>0</v>
      </c>
      <c r="S341" s="666" t="s">
        <v>1049</v>
      </c>
      <c r="T341" s="660">
        <f>J341*Tabellen!$F$2</f>
        <v>225.134583795</v>
      </c>
      <c r="U341" s="660">
        <f>R341*Tabellen!$G$2</f>
        <v>0</v>
      </c>
      <c r="V341" s="660">
        <f>T341*Tabellen!$H$2</f>
        <v>47.27826259695</v>
      </c>
      <c r="W341" s="660">
        <f t="shared" si="59"/>
        <v>47.27826259695</v>
      </c>
      <c r="X341" s="660">
        <f t="shared" si="60"/>
        <v>272.41284639194998</v>
      </c>
      <c r="Y341" s="668"/>
      <c r="Z341" s="617"/>
      <c r="AA341" s="617"/>
      <c r="AB341" s="617"/>
      <c r="AC341" s="617"/>
      <c r="AD341" s="617"/>
      <c r="AE341" s="617"/>
      <c r="AF341" s="617"/>
      <c r="AG341" s="617"/>
      <c r="AH341" s="617"/>
      <c r="AI341" s="617"/>
      <c r="AJ341" s="617"/>
      <c r="AK341" s="617"/>
      <c r="AL341" s="617"/>
      <c r="AM341" s="617"/>
      <c r="AN341" s="617"/>
      <c r="AO341" s="617"/>
      <c r="AP341" s="617"/>
      <c r="AQ341" s="617"/>
      <c r="AR341" s="617"/>
      <c r="AS341" s="617"/>
      <c r="AT341" s="617"/>
      <c r="AU341" s="617"/>
      <c r="AV341" s="617"/>
      <c r="AW341" s="617"/>
      <c r="AX341" s="617"/>
      <c r="AY341" s="617"/>
      <c r="AZ341" s="617"/>
      <c r="BA341" s="617"/>
      <c r="BB341" s="617"/>
      <c r="BC341" s="617"/>
      <c r="BD341" s="617"/>
      <c r="BE341" s="617"/>
      <c r="BF341" s="617"/>
      <c r="BG341" s="617"/>
      <c r="BH341" s="617"/>
      <c r="BI341" s="617"/>
      <c r="BJ341" s="617"/>
      <c r="BK341" s="617"/>
      <c r="BL341" s="617"/>
      <c r="BM341" s="617"/>
      <c r="BN341" s="617"/>
      <c r="BO341" s="617"/>
      <c r="BP341" s="617"/>
      <c r="BQ341" s="617"/>
      <c r="BR341" s="617"/>
      <c r="BS341" s="617"/>
    </row>
    <row r="342" spans="1:71" s="401" customFormat="1" ht="15.65" customHeight="1" outlineLevel="2" x14ac:dyDescent="0.25">
      <c r="A342" s="590"/>
      <c r="B342" s="404"/>
      <c r="C342" s="485"/>
      <c r="D342" s="402" t="s">
        <v>1336</v>
      </c>
      <c r="E342" s="405">
        <f>E330</f>
        <v>91.3</v>
      </c>
      <c r="F342" s="402" t="s">
        <v>73</v>
      </c>
      <c r="G342" s="406">
        <v>0.03</v>
      </c>
      <c r="H342" s="406">
        <f t="shared" si="57"/>
        <v>2.7389999999999999</v>
      </c>
      <c r="I342" s="547"/>
      <c r="J342" s="547"/>
      <c r="K342" s="547"/>
      <c r="L342" s="547"/>
      <c r="M342" s="547">
        <f>J342+H342*Tabellen!$K$2+L342</f>
        <v>169.81799999999998</v>
      </c>
      <c r="N342" s="495"/>
      <c r="O342" s="660">
        <f t="shared" si="58"/>
        <v>205.47977999999998</v>
      </c>
      <c r="P342" s="673"/>
      <c r="Q342" s="665" t="s">
        <v>983</v>
      </c>
      <c r="R342" s="660">
        <f>H342*Tabellen!$K$2*Tabellen!$F$2</f>
        <v>205.47977999999998</v>
      </c>
      <c r="S342" s="666" t="s">
        <v>1049</v>
      </c>
      <c r="T342" s="660">
        <f>J342*Tabellen!$F$2</f>
        <v>0</v>
      </c>
      <c r="U342" s="660">
        <f>R342*Tabellen!$G$2</f>
        <v>18.493180199999998</v>
      </c>
      <c r="V342" s="660">
        <f>T342*Tabellen!$H$2</f>
        <v>0</v>
      </c>
      <c r="W342" s="660">
        <f t="shared" si="59"/>
        <v>18.493180199999998</v>
      </c>
      <c r="X342" s="660">
        <f t="shared" si="60"/>
        <v>223.97296019999999</v>
      </c>
      <c r="Y342" s="659"/>
      <c r="Z342" s="617"/>
      <c r="AA342" s="617"/>
      <c r="AB342" s="617"/>
      <c r="AC342" s="617"/>
      <c r="AD342" s="617"/>
      <c r="AE342" s="617"/>
      <c r="AF342" s="617"/>
      <c r="AG342" s="617"/>
      <c r="AH342" s="617"/>
      <c r="AI342" s="617"/>
      <c r="AJ342" s="617"/>
      <c r="AK342" s="617"/>
      <c r="AL342" s="617"/>
      <c r="AM342" s="617"/>
      <c r="AN342" s="617"/>
      <c r="AO342" s="617"/>
      <c r="AP342" s="617"/>
      <c r="AQ342" s="617"/>
      <c r="AR342" s="617"/>
      <c r="AS342" s="617"/>
      <c r="AT342" s="617"/>
      <c r="AU342" s="617"/>
      <c r="AV342" s="617"/>
      <c r="AW342" s="617"/>
      <c r="AX342" s="617"/>
      <c r="AY342" s="617"/>
      <c r="AZ342" s="617"/>
      <c r="BA342" s="617"/>
      <c r="BB342" s="617"/>
      <c r="BC342" s="617"/>
      <c r="BD342" s="617"/>
      <c r="BE342" s="617"/>
      <c r="BF342" s="617"/>
      <c r="BG342" s="617"/>
      <c r="BH342" s="617"/>
      <c r="BI342" s="617"/>
      <c r="BJ342" s="617"/>
      <c r="BK342" s="617"/>
      <c r="BL342" s="617"/>
      <c r="BM342" s="617"/>
      <c r="BN342" s="617"/>
      <c r="BO342" s="617"/>
      <c r="BP342" s="617"/>
      <c r="BQ342" s="617"/>
      <c r="BR342" s="617"/>
      <c r="BS342" s="617"/>
    </row>
    <row r="343" spans="1:71" s="401" customFormat="1" ht="15.65" customHeight="1" outlineLevel="2" x14ac:dyDescent="0.25">
      <c r="A343" s="590"/>
      <c r="B343" s="404"/>
      <c r="C343" s="485"/>
      <c r="D343" s="402" t="s">
        <v>1730</v>
      </c>
      <c r="E343" s="405">
        <f>E330*1.1</f>
        <v>100.43</v>
      </c>
      <c r="F343" s="402" t="s">
        <v>73</v>
      </c>
      <c r="G343" s="406"/>
      <c r="H343" s="406">
        <f t="shared" si="57"/>
        <v>0</v>
      </c>
      <c r="I343" s="547">
        <v>10.143000000000001</v>
      </c>
      <c r="J343" s="547">
        <f t="shared" si="61"/>
        <v>1018.6614900000002</v>
      </c>
      <c r="K343" s="547"/>
      <c r="L343" s="547"/>
      <c r="M343" s="547">
        <f>J343+H343*Tabellen!$K$2+L343</f>
        <v>1018.6614900000002</v>
      </c>
      <c r="N343" s="495"/>
      <c r="O343" s="660">
        <f t="shared" si="58"/>
        <v>1232.5804029000001</v>
      </c>
      <c r="P343" s="673"/>
      <c r="Q343" s="665" t="s">
        <v>983</v>
      </c>
      <c r="R343" s="660">
        <f>H343*Tabellen!$K$2*Tabellen!$F$2</f>
        <v>0</v>
      </c>
      <c r="S343" s="666" t="s">
        <v>1049</v>
      </c>
      <c r="T343" s="660">
        <f>J343*Tabellen!$F$2</f>
        <v>1232.5804029000001</v>
      </c>
      <c r="U343" s="660">
        <f>R343*Tabellen!$G$2</f>
        <v>0</v>
      </c>
      <c r="V343" s="660">
        <f>T343*Tabellen!$H$2</f>
        <v>258.84188460900003</v>
      </c>
      <c r="W343" s="660">
        <f t="shared" si="59"/>
        <v>258.84188460900003</v>
      </c>
      <c r="X343" s="660">
        <f t="shared" si="60"/>
        <v>1491.4222875090002</v>
      </c>
      <c r="Y343" s="676"/>
      <c r="Z343" s="617"/>
      <c r="AA343" s="617"/>
      <c r="AB343" s="617"/>
      <c r="AC343" s="617"/>
      <c r="AD343" s="617"/>
      <c r="AE343" s="617"/>
      <c r="AF343" s="617"/>
      <c r="AG343" s="617"/>
      <c r="AH343" s="617"/>
      <c r="AI343" s="617"/>
      <c r="AJ343" s="617"/>
      <c r="AK343" s="617"/>
      <c r="AL343" s="617"/>
      <c r="AM343" s="617"/>
      <c r="AN343" s="617"/>
      <c r="AO343" s="617"/>
      <c r="AP343" s="617"/>
      <c r="AQ343" s="617"/>
      <c r="AR343" s="617"/>
      <c r="AS343" s="617"/>
      <c r="AT343" s="617"/>
      <c r="AU343" s="617"/>
      <c r="AV343" s="617"/>
      <c r="AW343" s="617"/>
      <c r="AX343" s="617"/>
      <c r="AY343" s="617"/>
      <c r="AZ343" s="617"/>
      <c r="BA343" s="617"/>
      <c r="BB343" s="617"/>
      <c r="BC343" s="617"/>
      <c r="BD343" s="617"/>
      <c r="BE343" s="617"/>
      <c r="BF343" s="617"/>
      <c r="BG343" s="617"/>
      <c r="BH343" s="617"/>
      <c r="BI343" s="617"/>
      <c r="BJ343" s="617"/>
      <c r="BK343" s="617"/>
      <c r="BL343" s="617"/>
      <c r="BM343" s="617"/>
      <c r="BN343" s="617"/>
      <c r="BO343" s="617"/>
      <c r="BP343" s="617"/>
      <c r="BQ343" s="617"/>
      <c r="BR343" s="617"/>
      <c r="BS343" s="617"/>
    </row>
    <row r="344" spans="1:71" s="401" customFormat="1" ht="15.65" customHeight="1" outlineLevel="2" x14ac:dyDescent="0.25">
      <c r="A344" s="590"/>
      <c r="B344" s="404"/>
      <c r="C344" s="485"/>
      <c r="D344" s="402" t="s">
        <v>1730</v>
      </c>
      <c r="E344" s="405">
        <f>E330</f>
        <v>91.3</v>
      </c>
      <c r="F344" s="402" t="s">
        <v>73</v>
      </c>
      <c r="G344" s="406">
        <v>0.35</v>
      </c>
      <c r="H344" s="406">
        <f t="shared" si="57"/>
        <v>31.954999999999998</v>
      </c>
      <c r="I344" s="547">
        <v>0</v>
      </c>
      <c r="J344" s="547">
        <f t="shared" si="61"/>
        <v>0</v>
      </c>
      <c r="K344" s="547"/>
      <c r="L344" s="547"/>
      <c r="M344" s="547">
        <f>J344+H344*Tabellen!$K$2+L344</f>
        <v>1981.2099999999998</v>
      </c>
      <c r="N344" s="495"/>
      <c r="O344" s="660">
        <f t="shared" si="58"/>
        <v>2397.2640999999999</v>
      </c>
      <c r="P344" s="673"/>
      <c r="Q344" s="665" t="s">
        <v>983</v>
      </c>
      <c r="R344" s="660">
        <f>H344*Tabellen!$K$2*Tabellen!$F$2</f>
        <v>2397.2640999999999</v>
      </c>
      <c r="S344" s="666" t="s">
        <v>1049</v>
      </c>
      <c r="T344" s="660">
        <f>J344*Tabellen!$F$2</f>
        <v>0</v>
      </c>
      <c r="U344" s="660">
        <f>R344*Tabellen!$G$2</f>
        <v>215.75376899999998</v>
      </c>
      <c r="V344" s="660">
        <f>T344*Tabellen!$H$2</f>
        <v>0</v>
      </c>
      <c r="W344" s="660">
        <f t="shared" si="59"/>
        <v>215.75376899999998</v>
      </c>
      <c r="X344" s="660">
        <f t="shared" si="60"/>
        <v>2613.0178689999998</v>
      </c>
      <c r="Y344" s="659"/>
      <c r="Z344" s="617"/>
      <c r="AA344" s="617"/>
      <c r="AB344" s="617"/>
      <c r="AC344" s="617"/>
      <c r="AD344" s="617"/>
      <c r="AE344" s="617"/>
      <c r="AF344" s="617"/>
      <c r="AG344" s="617"/>
      <c r="AH344" s="617"/>
      <c r="AI344" s="617"/>
      <c r="AJ344" s="617"/>
      <c r="AK344" s="617"/>
      <c r="AL344" s="617"/>
      <c r="AM344" s="617"/>
      <c r="AN344" s="617"/>
      <c r="AO344" s="617"/>
      <c r="AP344" s="617"/>
      <c r="AQ344" s="617"/>
      <c r="AR344" s="617"/>
      <c r="AS344" s="617"/>
      <c r="AT344" s="617"/>
      <c r="AU344" s="617"/>
      <c r="AV344" s="617"/>
      <c r="AW344" s="617"/>
      <c r="AX344" s="617"/>
      <c r="AY344" s="617"/>
      <c r="AZ344" s="617"/>
      <c r="BA344" s="617"/>
      <c r="BB344" s="617"/>
      <c r="BC344" s="617"/>
      <c r="BD344" s="617"/>
      <c r="BE344" s="617"/>
      <c r="BF344" s="617"/>
      <c r="BG344" s="617"/>
      <c r="BH344" s="617"/>
      <c r="BI344" s="617"/>
      <c r="BJ344" s="617"/>
      <c r="BK344" s="617"/>
      <c r="BL344" s="617"/>
      <c r="BM344" s="617"/>
      <c r="BN344" s="617"/>
      <c r="BO344" s="617"/>
      <c r="BP344" s="617"/>
      <c r="BQ344" s="617"/>
      <c r="BR344" s="617"/>
      <c r="BS344" s="617"/>
    </row>
    <row r="345" spans="1:71" s="401" customFormat="1" ht="15.65" customHeight="1" outlineLevel="2" x14ac:dyDescent="0.25">
      <c r="A345" s="590"/>
      <c r="B345" s="404"/>
      <c r="C345" s="485"/>
      <c r="D345" s="404" t="s">
        <v>1337</v>
      </c>
      <c r="E345" s="405">
        <f>E330</f>
        <v>91.3</v>
      </c>
      <c r="F345" s="402" t="s">
        <v>73</v>
      </c>
      <c r="G345" s="405"/>
      <c r="H345" s="406">
        <f t="shared" si="57"/>
        <v>0</v>
      </c>
      <c r="I345" s="547">
        <v>5.6924999999999999</v>
      </c>
      <c r="J345" s="547">
        <f t="shared" si="61"/>
        <v>519.72524999999996</v>
      </c>
      <c r="K345" s="547"/>
      <c r="L345" s="547"/>
      <c r="M345" s="547">
        <f>J345+H345*Tabellen!$K$2+L345</f>
        <v>519.72524999999996</v>
      </c>
      <c r="N345" s="495"/>
      <c r="O345" s="660">
        <f t="shared" si="58"/>
        <v>628.86755249999999</v>
      </c>
      <c r="P345" s="673"/>
      <c r="Q345" s="665" t="s">
        <v>983</v>
      </c>
      <c r="R345" s="660">
        <f>H345*Tabellen!$K$2*Tabellen!$F$2</f>
        <v>0</v>
      </c>
      <c r="S345" s="666" t="s">
        <v>1049</v>
      </c>
      <c r="T345" s="660">
        <f>J345*Tabellen!$F$2</f>
        <v>628.86755249999999</v>
      </c>
      <c r="U345" s="660">
        <f>R345*Tabellen!$G$2</f>
        <v>0</v>
      </c>
      <c r="V345" s="660">
        <f>T345*Tabellen!$H$2</f>
        <v>132.06218602499999</v>
      </c>
      <c r="W345" s="660">
        <f t="shared" si="59"/>
        <v>132.06218602499999</v>
      </c>
      <c r="X345" s="660">
        <f t="shared" si="60"/>
        <v>760.92973852499995</v>
      </c>
      <c r="Y345" s="659"/>
      <c r="Z345" s="617"/>
      <c r="AA345" s="617"/>
      <c r="AB345" s="617"/>
      <c r="AC345" s="617"/>
      <c r="AD345" s="617"/>
      <c r="AE345" s="617"/>
      <c r="AF345" s="617"/>
      <c r="AG345" s="617"/>
      <c r="AH345" s="617"/>
      <c r="AI345" s="617"/>
      <c r="AJ345" s="617"/>
      <c r="AK345" s="617"/>
      <c r="AL345" s="617"/>
      <c r="AM345" s="617"/>
      <c r="AN345" s="617"/>
      <c r="AO345" s="617"/>
      <c r="AP345" s="617"/>
      <c r="AQ345" s="617"/>
      <c r="AR345" s="617"/>
      <c r="AS345" s="617"/>
      <c r="AT345" s="617"/>
      <c r="AU345" s="617"/>
      <c r="AV345" s="617"/>
      <c r="AW345" s="617"/>
      <c r="AX345" s="617"/>
      <c r="AY345" s="617"/>
      <c r="AZ345" s="617"/>
      <c r="BA345" s="617"/>
      <c r="BB345" s="617"/>
      <c r="BC345" s="617"/>
      <c r="BD345" s="617"/>
      <c r="BE345" s="617"/>
      <c r="BF345" s="617"/>
      <c r="BG345" s="617"/>
      <c r="BH345" s="617"/>
      <c r="BI345" s="617"/>
      <c r="BJ345" s="617"/>
      <c r="BK345" s="617"/>
      <c r="BL345" s="617"/>
      <c r="BM345" s="617"/>
      <c r="BN345" s="617"/>
      <c r="BO345" s="617"/>
      <c r="BP345" s="617"/>
      <c r="BQ345" s="617"/>
      <c r="BR345" s="617"/>
      <c r="BS345" s="617"/>
    </row>
    <row r="346" spans="1:71" s="401" customFormat="1" ht="15.65" customHeight="1" outlineLevel="2" x14ac:dyDescent="0.25">
      <c r="A346" s="590"/>
      <c r="B346" s="404"/>
      <c r="C346" s="485"/>
      <c r="D346" s="404" t="s">
        <v>1329</v>
      </c>
      <c r="E346" s="405">
        <v>1</v>
      </c>
      <c r="F346" s="402" t="s">
        <v>830</v>
      </c>
      <c r="G346" s="405">
        <v>4</v>
      </c>
      <c r="H346" s="406">
        <f t="shared" si="57"/>
        <v>4</v>
      </c>
      <c r="I346" s="547"/>
      <c r="J346" s="547"/>
      <c r="K346" s="547"/>
      <c r="L346" s="547"/>
      <c r="M346" s="547">
        <f>J346+H346*Tabellen!$K$2+L346</f>
        <v>248</v>
      </c>
      <c r="N346" s="495"/>
      <c r="O346" s="660">
        <f t="shared" si="58"/>
        <v>300.08</v>
      </c>
      <c r="P346" s="673"/>
      <c r="Q346" s="665" t="s">
        <v>983</v>
      </c>
      <c r="R346" s="660">
        <f>H346*Tabellen!$K$2*Tabellen!$F$2</f>
        <v>300.08</v>
      </c>
      <c r="S346" s="666" t="s">
        <v>1049</v>
      </c>
      <c r="T346" s="660">
        <f>J346*Tabellen!$F$2</f>
        <v>0</v>
      </c>
      <c r="U346" s="660">
        <f>R346*Tabellen!$G$2</f>
        <v>27.007199999999997</v>
      </c>
      <c r="V346" s="660">
        <f>T346*Tabellen!$H$2</f>
        <v>0</v>
      </c>
      <c r="W346" s="660">
        <f t="shared" si="59"/>
        <v>27.007199999999997</v>
      </c>
      <c r="X346" s="660">
        <f t="shared" si="60"/>
        <v>327.0872</v>
      </c>
      <c r="Y346" s="659"/>
      <c r="Z346" s="617"/>
      <c r="AA346" s="617"/>
      <c r="AB346" s="617"/>
      <c r="AC346" s="617"/>
      <c r="AD346" s="617"/>
      <c r="AE346" s="617"/>
      <c r="AF346" s="617"/>
      <c r="AG346" s="617"/>
      <c r="AH346" s="617"/>
      <c r="AI346" s="617"/>
      <c r="AJ346" s="617"/>
      <c r="AK346" s="617"/>
      <c r="AL346" s="617"/>
      <c r="AM346" s="617"/>
      <c r="AN346" s="617"/>
      <c r="AO346" s="617"/>
      <c r="AP346" s="617"/>
      <c r="AQ346" s="617"/>
      <c r="AR346" s="617"/>
      <c r="AS346" s="617"/>
      <c r="AT346" s="617"/>
      <c r="AU346" s="617"/>
      <c r="AV346" s="617"/>
      <c r="AW346" s="617"/>
      <c r="AX346" s="617"/>
      <c r="AY346" s="617"/>
      <c r="AZ346" s="617"/>
      <c r="BA346" s="617"/>
      <c r="BB346" s="617"/>
      <c r="BC346" s="617"/>
      <c r="BD346" s="617"/>
      <c r="BE346" s="617"/>
      <c r="BF346" s="617"/>
      <c r="BG346" s="617"/>
      <c r="BH346" s="617"/>
      <c r="BI346" s="617"/>
      <c r="BJ346" s="617"/>
      <c r="BK346" s="617"/>
      <c r="BL346" s="617"/>
      <c r="BM346" s="617"/>
      <c r="BN346" s="617"/>
      <c r="BO346" s="617"/>
      <c r="BP346" s="617"/>
      <c r="BQ346" s="617"/>
      <c r="BR346" s="617"/>
      <c r="BS346" s="617"/>
    </row>
    <row r="347" spans="1:71" s="521" customFormat="1" ht="15.65" customHeight="1" outlineLevel="2" x14ac:dyDescent="0.25">
      <c r="A347" s="592"/>
      <c r="B347" s="404"/>
      <c r="C347" s="485"/>
      <c r="D347" s="402"/>
      <c r="E347" s="522"/>
      <c r="G347" s="523"/>
      <c r="H347" s="523"/>
      <c r="I347" s="561"/>
      <c r="J347" s="561"/>
      <c r="K347" s="561"/>
      <c r="L347" s="561"/>
      <c r="M347" s="561"/>
      <c r="N347" s="524"/>
      <c r="O347" s="659"/>
      <c r="P347" s="673"/>
      <c r="Q347" s="665"/>
      <c r="R347" s="660"/>
      <c r="S347" s="666"/>
      <c r="T347" s="660"/>
      <c r="U347" s="660"/>
      <c r="V347" s="660"/>
      <c r="W347" s="660"/>
      <c r="X347" s="660"/>
      <c r="Y347" s="676"/>
      <c r="Z347" s="620"/>
      <c r="AA347" s="620"/>
      <c r="AB347" s="620"/>
      <c r="AC347" s="620"/>
      <c r="AD347" s="620"/>
      <c r="AE347" s="620"/>
      <c r="AF347" s="620"/>
      <c r="AG347" s="620"/>
      <c r="AH347" s="620"/>
      <c r="AI347" s="620"/>
      <c r="AJ347" s="620"/>
      <c r="AK347" s="620"/>
      <c r="AL347" s="620"/>
      <c r="AM347" s="620"/>
      <c r="AN347" s="620"/>
      <c r="AO347" s="620"/>
      <c r="AP347" s="620"/>
      <c r="AQ347" s="620"/>
      <c r="AR347" s="620"/>
      <c r="AS347" s="620"/>
      <c r="AT347" s="620"/>
      <c r="AU347" s="620"/>
      <c r="AV347" s="620"/>
      <c r="AW347" s="620"/>
      <c r="AX347" s="620"/>
      <c r="AY347" s="620"/>
      <c r="AZ347" s="620"/>
      <c r="BA347" s="620"/>
      <c r="BB347" s="620"/>
      <c r="BC347" s="620"/>
      <c r="BD347" s="620"/>
      <c r="BE347" s="620"/>
      <c r="BF347" s="620"/>
      <c r="BG347" s="620"/>
      <c r="BH347" s="620"/>
      <c r="BI347" s="620"/>
      <c r="BJ347" s="620"/>
      <c r="BK347" s="620"/>
      <c r="BL347" s="620"/>
      <c r="BM347" s="620"/>
      <c r="BN347" s="620"/>
      <c r="BO347" s="620"/>
      <c r="BP347" s="620"/>
      <c r="BQ347" s="620"/>
      <c r="BR347" s="620"/>
      <c r="BS347" s="620"/>
    </row>
    <row r="348" spans="1:71" ht="15.65" customHeight="1" outlineLevel="2" x14ac:dyDescent="0.25">
      <c r="B348" s="404"/>
      <c r="E348" s="405"/>
      <c r="G348" s="406"/>
      <c r="H348" s="406"/>
      <c r="K348" s="562"/>
      <c r="N348" s="494"/>
      <c r="O348" s="659"/>
      <c r="P348" s="659"/>
      <c r="Q348" s="659"/>
    </row>
    <row r="349" spans="1:71" ht="9" customHeight="1" outlineLevel="1" x14ac:dyDescent="0.25">
      <c r="B349" s="408"/>
      <c r="D349" s="409"/>
      <c r="E349" s="411"/>
      <c r="F349" s="409"/>
      <c r="G349" s="410"/>
      <c r="H349" s="410"/>
      <c r="I349" s="548"/>
      <c r="J349" s="548"/>
      <c r="K349" s="548"/>
      <c r="L349" s="548"/>
      <c r="M349" s="548"/>
      <c r="N349" s="485"/>
      <c r="O349" s="663"/>
      <c r="P349" s="663"/>
      <c r="Q349" s="663"/>
      <c r="R349" s="664"/>
      <c r="S349" s="664"/>
      <c r="T349" s="664"/>
      <c r="U349" s="664"/>
      <c r="V349" s="664"/>
      <c r="W349" s="664"/>
      <c r="X349" s="664"/>
      <c r="Y349" s="663"/>
      <c r="Z349" s="615"/>
      <c r="AA349" s="616"/>
      <c r="AG349" s="613"/>
      <c r="AH349" s="613"/>
    </row>
    <row r="350" spans="1:71" s="568" customFormat="1" ht="15.65" customHeight="1" outlineLevel="1" x14ac:dyDescent="0.25">
      <c r="B350" s="395" t="s">
        <v>965</v>
      </c>
      <c r="C350" s="593"/>
      <c r="D350" s="396" t="s">
        <v>1469</v>
      </c>
      <c r="E350" s="403">
        <v>91.3</v>
      </c>
      <c r="F350" s="396" t="s">
        <v>73</v>
      </c>
      <c r="G350" s="397"/>
      <c r="H350" s="397">
        <f>SUM(H351:H368)/E350</f>
        <v>1.2372359336335239</v>
      </c>
      <c r="I350" s="546"/>
      <c r="J350" s="546">
        <f>SUM(J351:J368)/E350</f>
        <v>40.736531362499996</v>
      </c>
      <c r="K350" s="546"/>
      <c r="L350" s="546"/>
      <c r="M350" s="546">
        <f>SUM(M351:M368)/E350</f>
        <v>117.44515924777848</v>
      </c>
      <c r="N350" s="593"/>
      <c r="O350" s="657">
        <f>SUM(O351:O368)/E350</f>
        <v>142.10864268981194</v>
      </c>
      <c r="P350" s="656" t="str">
        <f>B350</f>
        <v>V1-3-B2</v>
      </c>
      <c r="Q350" s="656"/>
      <c r="R350" s="657"/>
      <c r="S350" s="657"/>
      <c r="T350" s="657"/>
      <c r="U350" s="670"/>
      <c r="V350" s="657"/>
      <c r="W350" s="657"/>
      <c r="X350" s="657">
        <f>SUM(X351:X368)/E350</f>
        <v>160.81336488573004</v>
      </c>
      <c r="Y350" s="658"/>
      <c r="Z350" s="610"/>
      <c r="AA350" s="610"/>
      <c r="AB350" s="610"/>
      <c r="AC350" s="610"/>
      <c r="AD350" s="610"/>
      <c r="AE350" s="610"/>
      <c r="AF350" s="610"/>
      <c r="AG350" s="610"/>
      <c r="AH350" s="610"/>
      <c r="AI350" s="610"/>
      <c r="AJ350" s="610"/>
      <c r="AK350" s="610"/>
      <c r="AL350" s="610"/>
      <c r="AM350" s="610"/>
      <c r="AN350" s="610"/>
      <c r="AO350" s="610"/>
      <c r="AP350" s="610"/>
      <c r="AQ350" s="610"/>
      <c r="AR350" s="610"/>
      <c r="AS350" s="610"/>
      <c r="AT350" s="610"/>
      <c r="AU350" s="610"/>
      <c r="AV350" s="610"/>
      <c r="AW350" s="610"/>
      <c r="AX350" s="610"/>
      <c r="AY350" s="610"/>
      <c r="AZ350" s="610"/>
      <c r="BA350" s="610"/>
      <c r="BB350" s="610"/>
      <c r="BC350" s="610"/>
      <c r="BD350" s="610"/>
      <c r="BE350" s="610"/>
      <c r="BF350" s="610"/>
      <c r="BG350" s="610"/>
      <c r="BH350" s="610"/>
      <c r="BI350" s="610"/>
      <c r="BJ350" s="610"/>
      <c r="BK350" s="610"/>
      <c r="BL350" s="610"/>
      <c r="BM350" s="610"/>
      <c r="BN350" s="610"/>
      <c r="BO350" s="610"/>
      <c r="BP350" s="610"/>
      <c r="BQ350" s="610"/>
      <c r="BR350" s="610"/>
      <c r="BS350" s="610"/>
    </row>
    <row r="351" spans="1:71" ht="15.65" customHeight="1" outlineLevel="2" x14ac:dyDescent="0.25">
      <c r="B351" s="404"/>
      <c r="D351" s="413" t="s">
        <v>1148</v>
      </c>
      <c r="E351" s="405"/>
      <c r="G351" s="406"/>
      <c r="H351" s="406"/>
      <c r="K351" s="562"/>
      <c r="N351" s="494"/>
      <c r="O351" s="659" t="str">
        <f>R351</f>
        <v>incl. opslagen</v>
      </c>
      <c r="P351" s="659"/>
      <c r="Q351" s="665"/>
      <c r="R351" s="672" t="str">
        <f>Tabellen!$C$2</f>
        <v>incl. opslagen</v>
      </c>
      <c r="S351" s="666"/>
      <c r="T351" s="672" t="str">
        <f>Tabellen!$C$2</f>
        <v>incl. opslagen</v>
      </c>
    </row>
    <row r="352" spans="1:71" s="401" customFormat="1" ht="15.65" customHeight="1" outlineLevel="2" x14ac:dyDescent="0.25">
      <c r="A352" s="590"/>
      <c r="B352" s="404"/>
      <c r="C352" s="485"/>
      <c r="D352" s="402" t="s">
        <v>1300</v>
      </c>
      <c r="E352" s="405">
        <v>1</v>
      </c>
      <c r="F352" s="402" t="s">
        <v>830</v>
      </c>
      <c r="G352" s="406">
        <v>2</v>
      </c>
      <c r="H352" s="406">
        <f t="shared" ref="H352:H366" si="62">E352*G352</f>
        <v>2</v>
      </c>
      <c r="I352" s="547"/>
      <c r="J352" s="547"/>
      <c r="K352" s="547"/>
      <c r="L352" s="547"/>
      <c r="M352" s="547">
        <f>J352+H352*Tabellen!$K$2+L352</f>
        <v>124</v>
      </c>
      <c r="N352" s="495"/>
      <c r="O352" s="660">
        <f t="shared" ref="O352:O366" si="63">R352+T352</f>
        <v>150.04</v>
      </c>
      <c r="P352" s="673"/>
      <c r="Q352" s="665" t="s">
        <v>983</v>
      </c>
      <c r="R352" s="660">
        <f>H352*Tabellen!$K$2*Tabellen!$F$2</f>
        <v>150.04</v>
      </c>
      <c r="S352" s="666" t="s">
        <v>1049</v>
      </c>
      <c r="T352" s="660">
        <f>J352*Tabellen!$F$2</f>
        <v>0</v>
      </c>
      <c r="U352" s="660">
        <f>R352*Tabellen!$G$2</f>
        <v>13.503599999999999</v>
      </c>
      <c r="V352" s="660">
        <f>T352*Tabellen!$H$2</f>
        <v>0</v>
      </c>
      <c r="W352" s="660">
        <f t="shared" ref="W352:W366" si="64">U352+V352</f>
        <v>13.503599999999999</v>
      </c>
      <c r="X352" s="660">
        <f t="shared" ref="X352:X366" si="65">O352+W352</f>
        <v>163.5436</v>
      </c>
      <c r="Y352" s="661"/>
      <c r="Z352" s="617"/>
      <c r="AA352" s="617"/>
      <c r="AB352" s="617"/>
      <c r="AC352" s="617"/>
      <c r="AD352" s="617"/>
      <c r="AE352" s="617"/>
      <c r="AF352" s="617"/>
      <c r="AG352" s="617"/>
      <c r="AH352" s="617"/>
      <c r="AI352" s="617"/>
      <c r="AJ352" s="617"/>
      <c r="AK352" s="617"/>
      <c r="AL352" s="617"/>
      <c r="AM352" s="617"/>
      <c r="AN352" s="617"/>
      <c r="AO352" s="617"/>
      <c r="AP352" s="617"/>
      <c r="AQ352" s="617"/>
      <c r="AR352" s="617"/>
      <c r="AS352" s="617"/>
      <c r="AT352" s="617"/>
      <c r="AU352" s="617"/>
      <c r="AV352" s="617"/>
      <c r="AW352" s="617"/>
      <c r="AX352" s="617"/>
      <c r="AY352" s="617"/>
      <c r="AZ352" s="617"/>
      <c r="BA352" s="617"/>
      <c r="BB352" s="617"/>
      <c r="BC352" s="617"/>
      <c r="BD352" s="617"/>
      <c r="BE352" s="617"/>
      <c r="BF352" s="617"/>
      <c r="BG352" s="617"/>
      <c r="BH352" s="617"/>
      <c r="BI352" s="617"/>
      <c r="BJ352" s="617"/>
      <c r="BK352" s="617"/>
      <c r="BL352" s="617"/>
      <c r="BM352" s="617"/>
      <c r="BN352" s="617"/>
      <c r="BO352" s="617"/>
      <c r="BP352" s="617"/>
      <c r="BQ352" s="617"/>
      <c r="BR352" s="617"/>
      <c r="BS352" s="617"/>
    </row>
    <row r="353" spans="1:71" s="401" customFormat="1" ht="15.65" customHeight="1" outlineLevel="2" x14ac:dyDescent="0.25">
      <c r="A353" s="590"/>
      <c r="B353" s="404"/>
      <c r="C353" s="485"/>
      <c r="D353" s="402" t="s">
        <v>1330</v>
      </c>
      <c r="E353" s="405">
        <f>91.3/2.7</f>
        <v>33.81481481481481</v>
      </c>
      <c r="F353" s="402" t="s">
        <v>70</v>
      </c>
      <c r="G353" s="406">
        <v>0.05</v>
      </c>
      <c r="H353" s="406">
        <f t="shared" si="62"/>
        <v>1.6907407407407407</v>
      </c>
      <c r="I353" s="547"/>
      <c r="J353" s="547"/>
      <c r="K353" s="547"/>
      <c r="L353" s="547"/>
      <c r="M353" s="547">
        <f>J353+H353*Tabellen!$K$2+L353</f>
        <v>104.82592592592592</v>
      </c>
      <c r="N353" s="495"/>
      <c r="O353" s="660">
        <f t="shared" si="63"/>
        <v>126.83937037037036</v>
      </c>
      <c r="P353" s="673"/>
      <c r="Q353" s="665" t="s">
        <v>983</v>
      </c>
      <c r="R353" s="660">
        <f>H353*Tabellen!$K$2*Tabellen!$F$2</f>
        <v>126.83937037037036</v>
      </c>
      <c r="S353" s="666" t="s">
        <v>1049</v>
      </c>
      <c r="T353" s="660">
        <f>J353*Tabellen!$F$2</f>
        <v>0</v>
      </c>
      <c r="U353" s="660">
        <f>R353*Tabellen!$G$2</f>
        <v>11.415543333333332</v>
      </c>
      <c r="V353" s="660">
        <f>T353*Tabellen!$H$2</f>
        <v>0</v>
      </c>
      <c r="W353" s="660">
        <f t="shared" si="64"/>
        <v>11.415543333333332</v>
      </c>
      <c r="X353" s="660">
        <f t="shared" si="65"/>
        <v>138.25491370370369</v>
      </c>
      <c r="Y353" s="661"/>
      <c r="Z353" s="617"/>
      <c r="AA353" s="617"/>
      <c r="AB353" s="617"/>
      <c r="AC353" s="617"/>
      <c r="AD353" s="617"/>
      <c r="AE353" s="617"/>
      <c r="AF353" s="617"/>
      <c r="AG353" s="617"/>
      <c r="AH353" s="617"/>
      <c r="AI353" s="617"/>
      <c r="AJ353" s="617"/>
      <c r="AK353" s="617"/>
      <c r="AL353" s="617"/>
      <c r="AM353" s="617"/>
      <c r="AN353" s="617"/>
      <c r="AO353" s="617"/>
      <c r="AP353" s="617"/>
      <c r="AQ353" s="617"/>
      <c r="AR353" s="617"/>
      <c r="AS353" s="617"/>
      <c r="AT353" s="617"/>
      <c r="AU353" s="617"/>
      <c r="AV353" s="617"/>
      <c r="AW353" s="617"/>
      <c r="AX353" s="617"/>
      <c r="AY353" s="617"/>
      <c r="AZ353" s="617"/>
      <c r="BA353" s="617"/>
      <c r="BB353" s="617"/>
      <c r="BC353" s="617"/>
      <c r="BD353" s="617"/>
      <c r="BE353" s="617"/>
      <c r="BF353" s="617"/>
      <c r="BG353" s="617"/>
      <c r="BH353" s="617"/>
      <c r="BI353" s="617"/>
      <c r="BJ353" s="617"/>
      <c r="BK353" s="617"/>
      <c r="BL353" s="617"/>
      <c r="BM353" s="617"/>
      <c r="BN353" s="617"/>
      <c r="BO353" s="617"/>
      <c r="BP353" s="617"/>
      <c r="BQ353" s="617"/>
      <c r="BR353" s="617"/>
      <c r="BS353" s="617"/>
    </row>
    <row r="354" spans="1:71" s="401" customFormat="1" ht="15.65" customHeight="1" outlineLevel="2" x14ac:dyDescent="0.25">
      <c r="A354" s="590"/>
      <c r="B354" s="404"/>
      <c r="C354" s="485"/>
      <c r="D354" s="402" t="s">
        <v>1135</v>
      </c>
      <c r="E354" s="405">
        <f>E350*1.7</f>
        <v>155.20999999999998</v>
      </c>
      <c r="F354" s="402" t="s">
        <v>70</v>
      </c>
      <c r="G354" s="406"/>
      <c r="H354" s="406"/>
      <c r="I354" s="547">
        <v>1.7905499999999999</v>
      </c>
      <c r="J354" s="547">
        <f t="shared" ref="J354:J365" si="66">E354*I354</f>
        <v>277.91126549999996</v>
      </c>
      <c r="K354" s="547"/>
      <c r="L354" s="547"/>
      <c r="M354" s="547">
        <f>J354+H354*Tabellen!$K$2+L354</f>
        <v>277.91126549999996</v>
      </c>
      <c r="N354" s="495"/>
      <c r="O354" s="660">
        <f t="shared" si="63"/>
        <v>336.27263125499996</v>
      </c>
      <c r="P354" s="673"/>
      <c r="Q354" s="665" t="s">
        <v>983</v>
      </c>
      <c r="R354" s="660">
        <f>H354*Tabellen!$K$2*Tabellen!$F$2</f>
        <v>0</v>
      </c>
      <c r="S354" s="666" t="s">
        <v>1049</v>
      </c>
      <c r="T354" s="660">
        <f>J354*Tabellen!$F$2</f>
        <v>336.27263125499996</v>
      </c>
      <c r="U354" s="660">
        <f>R354*Tabellen!$G$2</f>
        <v>0</v>
      </c>
      <c r="V354" s="660">
        <f>T354*Tabellen!$H$2</f>
        <v>70.617252563549997</v>
      </c>
      <c r="W354" s="660">
        <f t="shared" si="64"/>
        <v>70.617252563549997</v>
      </c>
      <c r="X354" s="660">
        <f t="shared" si="65"/>
        <v>406.88988381854995</v>
      </c>
      <c r="Y354" s="661"/>
      <c r="Z354" s="617"/>
      <c r="AA354" s="617"/>
      <c r="AB354" s="617"/>
      <c r="AC354" s="617"/>
      <c r="AD354" s="617"/>
      <c r="AE354" s="617"/>
      <c r="AF354" s="617"/>
      <c r="AG354" s="617"/>
      <c r="AH354" s="617"/>
      <c r="AI354" s="617"/>
      <c r="AJ354" s="617"/>
      <c r="AK354" s="617"/>
      <c r="AL354" s="617"/>
      <c r="AM354" s="617"/>
      <c r="AN354" s="617"/>
      <c r="AO354" s="617"/>
      <c r="AP354" s="617"/>
      <c r="AQ354" s="617"/>
      <c r="AR354" s="617"/>
      <c r="AS354" s="617"/>
      <c r="AT354" s="617"/>
      <c r="AU354" s="617"/>
      <c r="AV354" s="617"/>
      <c r="AW354" s="617"/>
      <c r="AX354" s="617"/>
      <c r="AY354" s="617"/>
      <c r="AZ354" s="617"/>
      <c r="BA354" s="617"/>
      <c r="BB354" s="617"/>
      <c r="BC354" s="617"/>
      <c r="BD354" s="617"/>
      <c r="BE354" s="617"/>
      <c r="BF354" s="617"/>
      <c r="BG354" s="617"/>
      <c r="BH354" s="617"/>
      <c r="BI354" s="617"/>
      <c r="BJ354" s="617"/>
      <c r="BK354" s="617"/>
      <c r="BL354" s="617"/>
      <c r="BM354" s="617"/>
      <c r="BN354" s="617"/>
      <c r="BO354" s="617"/>
      <c r="BP354" s="617"/>
      <c r="BQ354" s="617"/>
      <c r="BR354" s="617"/>
      <c r="BS354" s="617"/>
    </row>
    <row r="355" spans="1:71" s="401" customFormat="1" ht="15.65" customHeight="1" outlineLevel="2" x14ac:dyDescent="0.25">
      <c r="A355" s="590"/>
      <c r="B355" s="404"/>
      <c r="C355" s="485"/>
      <c r="D355" s="402" t="s">
        <v>1332</v>
      </c>
      <c r="E355" s="405">
        <f>E350*1.7*2</f>
        <v>310.41999999999996</v>
      </c>
      <c r="F355" s="402" t="s">
        <v>70</v>
      </c>
      <c r="G355" s="406"/>
      <c r="H355" s="406"/>
      <c r="I355" s="547">
        <v>0.45539999999999997</v>
      </c>
      <c r="J355" s="547">
        <f t="shared" si="66"/>
        <v>141.36526799999999</v>
      </c>
      <c r="K355" s="547"/>
      <c r="L355" s="547"/>
      <c r="M355" s="547">
        <f>J355+H355*Tabellen!$K$2+L355</f>
        <v>141.36526799999999</v>
      </c>
      <c r="N355" s="495"/>
      <c r="O355" s="660">
        <f t="shared" si="63"/>
        <v>171.05197427999997</v>
      </c>
      <c r="P355" s="673"/>
      <c r="Q355" s="665" t="s">
        <v>983</v>
      </c>
      <c r="R355" s="660">
        <f>H355*Tabellen!$K$2*Tabellen!$F$2</f>
        <v>0</v>
      </c>
      <c r="S355" s="666" t="s">
        <v>1049</v>
      </c>
      <c r="T355" s="660">
        <f>J355*Tabellen!$F$2</f>
        <v>171.05197427999997</v>
      </c>
      <c r="U355" s="660">
        <f>R355*Tabellen!$G$2</f>
        <v>0</v>
      </c>
      <c r="V355" s="660">
        <f>T355*Tabellen!$H$2</f>
        <v>35.920914598799989</v>
      </c>
      <c r="W355" s="660">
        <f t="shared" si="64"/>
        <v>35.920914598799989</v>
      </c>
      <c r="X355" s="660">
        <f t="shared" si="65"/>
        <v>206.97288887879995</v>
      </c>
      <c r="Y355" s="661"/>
      <c r="Z355" s="617"/>
      <c r="AA355" s="617"/>
      <c r="AB355" s="617"/>
      <c r="AC355" s="617"/>
      <c r="AD355" s="617"/>
      <c r="AE355" s="617"/>
      <c r="AF355" s="617"/>
      <c r="AG355" s="617"/>
      <c r="AH355" s="617"/>
      <c r="AI355" s="617"/>
      <c r="AJ355" s="617"/>
      <c r="AK355" s="617"/>
      <c r="AL355" s="617"/>
      <c r="AM355" s="617"/>
      <c r="AN355" s="617"/>
      <c r="AO355" s="617"/>
      <c r="AP355" s="617"/>
      <c r="AQ355" s="617"/>
      <c r="AR355" s="617"/>
      <c r="AS355" s="617"/>
      <c r="AT355" s="617"/>
      <c r="AU355" s="617"/>
      <c r="AV355" s="617"/>
      <c r="AW355" s="617"/>
      <c r="AX355" s="617"/>
      <c r="AY355" s="617"/>
      <c r="AZ355" s="617"/>
      <c r="BA355" s="617"/>
      <c r="BB355" s="617"/>
      <c r="BC355" s="617"/>
      <c r="BD355" s="617"/>
      <c r="BE355" s="617"/>
      <c r="BF355" s="617"/>
      <c r="BG355" s="617"/>
      <c r="BH355" s="617"/>
      <c r="BI355" s="617"/>
      <c r="BJ355" s="617"/>
      <c r="BK355" s="617"/>
      <c r="BL355" s="617"/>
      <c r="BM355" s="617"/>
      <c r="BN355" s="617"/>
      <c r="BO355" s="617"/>
      <c r="BP355" s="617"/>
      <c r="BQ355" s="617"/>
      <c r="BR355" s="617"/>
      <c r="BS355" s="617"/>
    </row>
    <row r="356" spans="1:71" s="401" customFormat="1" ht="15.65" customHeight="1" outlineLevel="2" x14ac:dyDescent="0.25">
      <c r="A356" s="590"/>
      <c r="B356" s="404"/>
      <c r="C356" s="485"/>
      <c r="D356" s="402" t="s">
        <v>1333</v>
      </c>
      <c r="E356" s="405">
        <f>E355+E354</f>
        <v>465.62999999999994</v>
      </c>
      <c r="F356" s="402" t="s">
        <v>70</v>
      </c>
      <c r="G356" s="406">
        <v>0.13</v>
      </c>
      <c r="H356" s="406">
        <f t="shared" si="62"/>
        <v>60.531899999999993</v>
      </c>
      <c r="I356" s="547"/>
      <c r="J356" s="547"/>
      <c r="K356" s="547"/>
      <c r="L356" s="547"/>
      <c r="M356" s="547">
        <f>J356+H356*Tabellen!$K$2+L356</f>
        <v>3752.9777999999997</v>
      </c>
      <c r="N356" s="495"/>
      <c r="O356" s="660">
        <f t="shared" si="63"/>
        <v>4541.1031379999995</v>
      </c>
      <c r="P356" s="673"/>
      <c r="Q356" s="665" t="s">
        <v>983</v>
      </c>
      <c r="R356" s="660">
        <f>H356*Tabellen!$K$2*Tabellen!$F$2</f>
        <v>4541.1031379999995</v>
      </c>
      <c r="S356" s="666" t="s">
        <v>1049</v>
      </c>
      <c r="T356" s="660">
        <f>J356*Tabellen!$F$2</f>
        <v>0</v>
      </c>
      <c r="U356" s="660">
        <f>R356*Tabellen!$G$2</f>
        <v>408.69928241999992</v>
      </c>
      <c r="V356" s="660">
        <f>T356*Tabellen!$H$2</f>
        <v>0</v>
      </c>
      <c r="W356" s="660">
        <f t="shared" si="64"/>
        <v>408.69928241999992</v>
      </c>
      <c r="X356" s="660">
        <f t="shared" si="65"/>
        <v>4949.8024204199992</v>
      </c>
      <c r="Y356" s="675"/>
      <c r="Z356" s="617"/>
      <c r="AA356" s="617"/>
      <c r="AB356" s="617"/>
      <c r="AC356" s="617"/>
      <c r="AD356" s="617"/>
      <c r="AE356" s="617"/>
      <c r="AF356" s="617"/>
      <c r="AG356" s="617"/>
      <c r="AH356" s="617"/>
      <c r="AI356" s="617"/>
      <c r="AJ356" s="617"/>
      <c r="AK356" s="617"/>
      <c r="AL356" s="617"/>
      <c r="AM356" s="617"/>
      <c r="AN356" s="617"/>
      <c r="AO356" s="617"/>
      <c r="AP356" s="617"/>
      <c r="AQ356" s="617"/>
      <c r="AR356" s="617"/>
      <c r="AS356" s="617"/>
      <c r="AT356" s="617"/>
      <c r="AU356" s="617"/>
      <c r="AV356" s="617"/>
      <c r="AW356" s="617"/>
      <c r="AX356" s="617"/>
      <c r="AY356" s="617"/>
      <c r="AZ356" s="617"/>
      <c r="BA356" s="617"/>
      <c r="BB356" s="617"/>
      <c r="BC356" s="617"/>
      <c r="BD356" s="617"/>
      <c r="BE356" s="617"/>
      <c r="BF356" s="617"/>
      <c r="BG356" s="617"/>
      <c r="BH356" s="617"/>
      <c r="BI356" s="617"/>
      <c r="BJ356" s="617"/>
      <c r="BK356" s="617"/>
      <c r="BL356" s="617"/>
      <c r="BM356" s="617"/>
      <c r="BN356" s="617"/>
      <c r="BO356" s="617"/>
      <c r="BP356" s="617"/>
      <c r="BQ356" s="617"/>
      <c r="BR356" s="617"/>
      <c r="BS356" s="617"/>
    </row>
    <row r="357" spans="1:71" s="401" customFormat="1" ht="15.65" customHeight="1" outlineLevel="2" x14ac:dyDescent="0.25">
      <c r="A357" s="590"/>
      <c r="B357" s="404"/>
      <c r="C357" s="490"/>
      <c r="D357" s="402" t="s">
        <v>1344</v>
      </c>
      <c r="E357" s="405">
        <f>E350*1.05</f>
        <v>95.864999999999995</v>
      </c>
      <c r="F357" s="402" t="s">
        <v>73</v>
      </c>
      <c r="G357" s="406"/>
      <c r="H357" s="406"/>
      <c r="I357" s="547">
        <v>14.075999999999999</v>
      </c>
      <c r="J357" s="547">
        <f t="shared" si="66"/>
        <v>1349.3957399999997</v>
      </c>
      <c r="K357" s="547"/>
      <c r="L357" s="547"/>
      <c r="M357" s="547">
        <f>J357+H357*Tabellen!$K$2+L357</f>
        <v>1349.3957399999997</v>
      </c>
      <c r="N357" s="495"/>
      <c r="O357" s="660">
        <f t="shared" si="63"/>
        <v>1632.7688453999997</v>
      </c>
      <c r="P357" s="673"/>
      <c r="Q357" s="665" t="s">
        <v>983</v>
      </c>
      <c r="R357" s="660">
        <f>H357*Tabellen!$K$2*Tabellen!$F$2</f>
        <v>0</v>
      </c>
      <c r="S357" s="666" t="s">
        <v>1049</v>
      </c>
      <c r="T357" s="660">
        <f>J357*Tabellen!$F$2</f>
        <v>1632.7688453999997</v>
      </c>
      <c r="U357" s="660">
        <f>R357*Tabellen!$G$2</f>
        <v>0</v>
      </c>
      <c r="V357" s="660">
        <f>T357*Tabellen!$H$2</f>
        <v>342.88145753399994</v>
      </c>
      <c r="W357" s="660">
        <f t="shared" si="64"/>
        <v>342.88145753399994</v>
      </c>
      <c r="X357" s="660">
        <f t="shared" si="65"/>
        <v>1975.6503029339997</v>
      </c>
      <c r="Y357" s="659"/>
      <c r="Z357" s="617"/>
      <c r="AA357" s="617"/>
      <c r="AB357" s="617"/>
      <c r="AC357" s="617"/>
      <c r="AD357" s="617"/>
      <c r="AE357" s="617"/>
      <c r="AF357" s="617"/>
      <c r="AG357" s="617"/>
      <c r="AH357" s="617"/>
      <c r="AI357" s="617"/>
      <c r="AJ357" s="617"/>
      <c r="AK357" s="617"/>
      <c r="AL357" s="617"/>
      <c r="AM357" s="617"/>
      <c r="AN357" s="617"/>
      <c r="AO357" s="617"/>
      <c r="AP357" s="617"/>
      <c r="AQ357" s="617"/>
      <c r="AR357" s="617"/>
      <c r="AS357" s="617"/>
      <c r="AT357" s="617"/>
      <c r="AU357" s="617"/>
      <c r="AV357" s="617"/>
      <c r="AW357" s="617"/>
      <c r="AX357" s="617"/>
      <c r="AY357" s="617"/>
      <c r="AZ357" s="617"/>
      <c r="BA357" s="617"/>
      <c r="BB357" s="617"/>
      <c r="BC357" s="617"/>
      <c r="BD357" s="617"/>
      <c r="BE357" s="617"/>
      <c r="BF357" s="617"/>
      <c r="BG357" s="617"/>
      <c r="BH357" s="617"/>
      <c r="BI357" s="617"/>
      <c r="BJ357" s="617"/>
      <c r="BK357" s="617"/>
      <c r="BL357" s="617"/>
      <c r="BM357" s="617"/>
      <c r="BN357" s="617"/>
      <c r="BO357" s="617"/>
      <c r="BP357" s="617"/>
      <c r="BQ357" s="617"/>
      <c r="BR357" s="617"/>
      <c r="BS357" s="617"/>
    </row>
    <row r="358" spans="1:71" s="401" customFormat="1" ht="15.65" customHeight="1" outlineLevel="2" x14ac:dyDescent="0.25">
      <c r="A358" s="590"/>
      <c r="B358" s="404"/>
      <c r="C358" s="485"/>
      <c r="D358" s="402" t="str">
        <f>D357</f>
        <v xml:space="preserve">Isolatie in binnenwanden en voorzetwanden d=90 mm n.t.b. </v>
      </c>
      <c r="E358" s="405">
        <f>E350</f>
        <v>91.3</v>
      </c>
      <c r="F358" s="402" t="s">
        <v>73</v>
      </c>
      <c r="G358" s="406">
        <v>0.08</v>
      </c>
      <c r="H358" s="406">
        <f t="shared" si="62"/>
        <v>7.3040000000000003</v>
      </c>
      <c r="I358" s="547"/>
      <c r="J358" s="547"/>
      <c r="K358" s="547"/>
      <c r="L358" s="547"/>
      <c r="M358" s="547">
        <f>J358+H358*Tabellen!$K$2+L358</f>
        <v>452.84800000000001</v>
      </c>
      <c r="N358" s="495"/>
      <c r="O358" s="660">
        <f t="shared" si="63"/>
        <v>547.94608000000005</v>
      </c>
      <c r="P358" s="673"/>
      <c r="Q358" s="665" t="s">
        <v>983</v>
      </c>
      <c r="R358" s="660">
        <f>H358*Tabellen!$K$2*Tabellen!$F$2</f>
        <v>547.94608000000005</v>
      </c>
      <c r="S358" s="666" t="s">
        <v>1049</v>
      </c>
      <c r="T358" s="660">
        <f>J358*Tabellen!$F$2</f>
        <v>0</v>
      </c>
      <c r="U358" s="660">
        <f>R358*Tabellen!$G$2</f>
        <v>49.315147200000006</v>
      </c>
      <c r="V358" s="660">
        <f>T358*Tabellen!$H$2</f>
        <v>0</v>
      </c>
      <c r="W358" s="660">
        <f t="shared" si="64"/>
        <v>49.315147200000006</v>
      </c>
      <c r="X358" s="660">
        <f t="shared" si="65"/>
        <v>597.26122720000001</v>
      </c>
      <c r="Y358" s="659"/>
      <c r="Z358" s="617"/>
      <c r="AA358" s="617"/>
      <c r="AB358" s="617"/>
      <c r="AC358" s="617"/>
      <c r="AD358" s="617"/>
      <c r="AE358" s="617"/>
      <c r="AF358" s="617"/>
      <c r="AG358" s="617"/>
      <c r="AH358" s="617"/>
      <c r="AI358" s="617"/>
      <c r="AJ358" s="617"/>
      <c r="AK358" s="617"/>
      <c r="AL358" s="617"/>
      <c r="AM358" s="617"/>
      <c r="AN358" s="617"/>
      <c r="AO358" s="617"/>
      <c r="AP358" s="617"/>
      <c r="AQ358" s="617"/>
      <c r="AR358" s="617"/>
      <c r="AS358" s="617"/>
      <c r="AT358" s="617"/>
      <c r="AU358" s="617"/>
      <c r="AV358" s="617"/>
      <c r="AW358" s="617"/>
      <c r="AX358" s="617"/>
      <c r="AY358" s="617"/>
      <c r="AZ358" s="617"/>
      <c r="BA358" s="617"/>
      <c r="BB358" s="617"/>
      <c r="BC358" s="617"/>
      <c r="BD358" s="617"/>
      <c r="BE358" s="617"/>
      <c r="BF358" s="617"/>
      <c r="BG358" s="617"/>
      <c r="BH358" s="617"/>
      <c r="BI358" s="617"/>
      <c r="BJ358" s="617"/>
      <c r="BK358" s="617"/>
      <c r="BL358" s="617"/>
      <c r="BM358" s="617"/>
      <c r="BN358" s="617"/>
      <c r="BO358" s="617"/>
      <c r="BP358" s="617"/>
      <c r="BQ358" s="617"/>
      <c r="BR358" s="617"/>
      <c r="BS358" s="617"/>
    </row>
    <row r="359" spans="1:71" s="401" customFormat="1" ht="15.65" customHeight="1" outlineLevel="2" x14ac:dyDescent="0.25">
      <c r="A359" s="590"/>
      <c r="B359" s="404"/>
      <c r="C359" s="485"/>
      <c r="D359" s="402" t="s">
        <v>1335</v>
      </c>
      <c r="E359" s="405">
        <f>E350*1.1</f>
        <v>100.43</v>
      </c>
      <c r="F359" s="404" t="s">
        <v>73</v>
      </c>
      <c r="G359" s="405"/>
      <c r="H359" s="406"/>
      <c r="I359" s="560">
        <v>2.2515648749999997</v>
      </c>
      <c r="J359" s="547">
        <f t="shared" si="66"/>
        <v>226.12466039624999</v>
      </c>
      <c r="K359" s="547"/>
      <c r="L359" s="547"/>
      <c r="M359" s="547">
        <f>J359+H359*Tabellen!$K$2+L359</f>
        <v>226.12466039624999</v>
      </c>
      <c r="N359" s="495"/>
      <c r="O359" s="660">
        <f t="shared" si="63"/>
        <v>273.61083907946249</v>
      </c>
      <c r="P359" s="673"/>
      <c r="Q359" s="665" t="s">
        <v>983</v>
      </c>
      <c r="R359" s="660">
        <f>H359*Tabellen!$K$2*Tabellen!$F$2</f>
        <v>0</v>
      </c>
      <c r="S359" s="666" t="s">
        <v>1049</v>
      </c>
      <c r="T359" s="660">
        <f>J359*Tabellen!$F$2</f>
        <v>273.61083907946249</v>
      </c>
      <c r="U359" s="660">
        <f>R359*Tabellen!$G$2</f>
        <v>0</v>
      </c>
      <c r="V359" s="660">
        <f>T359*Tabellen!$H$2</f>
        <v>57.458276206687124</v>
      </c>
      <c r="W359" s="660">
        <f t="shared" si="64"/>
        <v>57.458276206687124</v>
      </c>
      <c r="X359" s="660">
        <f t="shared" si="65"/>
        <v>331.06911528614961</v>
      </c>
      <c r="Y359" s="668"/>
      <c r="Z359" s="617"/>
      <c r="AA359" s="617"/>
      <c r="AB359" s="617"/>
      <c r="AC359" s="617"/>
      <c r="AD359" s="617"/>
      <c r="AE359" s="617"/>
      <c r="AF359" s="617"/>
      <c r="AG359" s="617"/>
      <c r="AH359" s="617"/>
      <c r="AI359" s="617"/>
      <c r="AJ359" s="617"/>
      <c r="AK359" s="617"/>
      <c r="AL359" s="617"/>
      <c r="AM359" s="617"/>
      <c r="AN359" s="617"/>
      <c r="AO359" s="617"/>
      <c r="AP359" s="617"/>
      <c r="AQ359" s="617"/>
      <c r="AR359" s="617"/>
      <c r="AS359" s="617"/>
      <c r="AT359" s="617"/>
      <c r="AU359" s="617"/>
      <c r="AV359" s="617"/>
      <c r="AW359" s="617"/>
      <c r="AX359" s="617"/>
      <c r="AY359" s="617"/>
      <c r="AZ359" s="617"/>
      <c r="BA359" s="617"/>
      <c r="BB359" s="617"/>
      <c r="BC359" s="617"/>
      <c r="BD359" s="617"/>
      <c r="BE359" s="617"/>
      <c r="BF359" s="617"/>
      <c r="BG359" s="617"/>
      <c r="BH359" s="617"/>
      <c r="BI359" s="617"/>
      <c r="BJ359" s="617"/>
      <c r="BK359" s="617"/>
      <c r="BL359" s="617"/>
      <c r="BM359" s="617"/>
      <c r="BN359" s="617"/>
      <c r="BO359" s="617"/>
      <c r="BP359" s="617"/>
      <c r="BQ359" s="617"/>
      <c r="BR359" s="617"/>
      <c r="BS359" s="617"/>
    </row>
    <row r="360" spans="1:71" s="401" customFormat="1" ht="15.65" customHeight="1" outlineLevel="2" x14ac:dyDescent="0.25">
      <c r="A360" s="590"/>
      <c r="B360" s="404"/>
      <c r="C360" s="485"/>
      <c r="D360" s="402" t="s">
        <v>1335</v>
      </c>
      <c r="E360" s="405">
        <f>E350</f>
        <v>91.3</v>
      </c>
      <c r="F360" s="402" t="s">
        <v>73</v>
      </c>
      <c r="G360" s="406">
        <v>0.03</v>
      </c>
      <c r="H360" s="406">
        <f t="shared" si="62"/>
        <v>2.7389999999999999</v>
      </c>
      <c r="I360" s="547"/>
      <c r="J360" s="547"/>
      <c r="K360" s="547"/>
      <c r="L360" s="547"/>
      <c r="M360" s="547">
        <f>J360+H360*Tabellen!$K$2+L360</f>
        <v>169.81799999999998</v>
      </c>
      <c r="N360" s="495"/>
      <c r="O360" s="660">
        <f t="shared" si="63"/>
        <v>205.47977999999998</v>
      </c>
      <c r="P360" s="673"/>
      <c r="Q360" s="665" t="s">
        <v>983</v>
      </c>
      <c r="R360" s="660">
        <f>H360*Tabellen!$K$2*Tabellen!$F$2</f>
        <v>205.47977999999998</v>
      </c>
      <c r="S360" s="666" t="s">
        <v>1049</v>
      </c>
      <c r="T360" s="660">
        <f>J360*Tabellen!$F$2</f>
        <v>0</v>
      </c>
      <c r="U360" s="660">
        <f>R360*Tabellen!$G$2</f>
        <v>18.493180199999998</v>
      </c>
      <c r="V360" s="660">
        <f>T360*Tabellen!$H$2</f>
        <v>0</v>
      </c>
      <c r="W360" s="660">
        <f t="shared" si="64"/>
        <v>18.493180199999998</v>
      </c>
      <c r="X360" s="660">
        <f t="shared" si="65"/>
        <v>223.97296019999999</v>
      </c>
      <c r="Y360" s="659"/>
      <c r="Z360" s="617"/>
      <c r="AA360" s="617"/>
      <c r="AB360" s="617"/>
      <c r="AC360" s="617"/>
      <c r="AD360" s="617"/>
      <c r="AE360" s="617"/>
      <c r="AF360" s="617"/>
      <c r="AG360" s="617"/>
      <c r="AH360" s="617"/>
      <c r="AI360" s="617"/>
      <c r="AJ360" s="617"/>
      <c r="AK360" s="617"/>
      <c r="AL360" s="617"/>
      <c r="AM360" s="617"/>
      <c r="AN360" s="617"/>
      <c r="AO360" s="617"/>
      <c r="AP360" s="617"/>
      <c r="AQ360" s="617"/>
      <c r="AR360" s="617"/>
      <c r="AS360" s="617"/>
      <c r="AT360" s="617"/>
      <c r="AU360" s="617"/>
      <c r="AV360" s="617"/>
      <c r="AW360" s="617"/>
      <c r="AX360" s="617"/>
      <c r="AY360" s="617"/>
      <c r="AZ360" s="617"/>
      <c r="BA360" s="617"/>
      <c r="BB360" s="617"/>
      <c r="BC360" s="617"/>
      <c r="BD360" s="617"/>
      <c r="BE360" s="617"/>
      <c r="BF360" s="617"/>
      <c r="BG360" s="617"/>
      <c r="BH360" s="617"/>
      <c r="BI360" s="617"/>
      <c r="BJ360" s="617"/>
      <c r="BK360" s="617"/>
      <c r="BL360" s="617"/>
      <c r="BM360" s="617"/>
      <c r="BN360" s="617"/>
      <c r="BO360" s="617"/>
      <c r="BP360" s="617"/>
      <c r="BQ360" s="617"/>
      <c r="BR360" s="617"/>
      <c r="BS360" s="617"/>
    </row>
    <row r="361" spans="1:71" s="401" customFormat="1" ht="15.65" customHeight="1" outlineLevel="2" x14ac:dyDescent="0.25">
      <c r="A361" s="590"/>
      <c r="B361" s="404"/>
      <c r="C361" s="485"/>
      <c r="D361" s="402" t="s">
        <v>1336</v>
      </c>
      <c r="E361" s="405">
        <f>E350*1.1</f>
        <v>100.43</v>
      </c>
      <c r="F361" s="404" t="s">
        <v>73</v>
      </c>
      <c r="G361" s="405"/>
      <c r="H361" s="406"/>
      <c r="I361" s="560">
        <v>1.8526499999999999</v>
      </c>
      <c r="J361" s="547">
        <f t="shared" si="66"/>
        <v>186.06163950000001</v>
      </c>
      <c r="K361" s="547"/>
      <c r="L361" s="547"/>
      <c r="M361" s="547">
        <f>J361+H361*Tabellen!$K$2+L361</f>
        <v>186.06163950000001</v>
      </c>
      <c r="N361" s="495"/>
      <c r="O361" s="660">
        <f t="shared" si="63"/>
        <v>225.134583795</v>
      </c>
      <c r="P361" s="673"/>
      <c r="Q361" s="665" t="s">
        <v>983</v>
      </c>
      <c r="R361" s="660">
        <f>H361*Tabellen!$K$2*Tabellen!$F$2</f>
        <v>0</v>
      </c>
      <c r="S361" s="666" t="s">
        <v>1049</v>
      </c>
      <c r="T361" s="660">
        <f>J361*Tabellen!$F$2</f>
        <v>225.134583795</v>
      </c>
      <c r="U361" s="660">
        <f>R361*Tabellen!$G$2</f>
        <v>0</v>
      </c>
      <c r="V361" s="660">
        <f>T361*Tabellen!$H$2</f>
        <v>47.27826259695</v>
      </c>
      <c r="W361" s="660">
        <f t="shared" si="64"/>
        <v>47.27826259695</v>
      </c>
      <c r="X361" s="660">
        <f t="shared" si="65"/>
        <v>272.41284639194998</v>
      </c>
      <c r="Y361" s="668"/>
      <c r="Z361" s="617"/>
      <c r="AA361" s="617"/>
      <c r="AB361" s="617"/>
      <c r="AC361" s="617"/>
      <c r="AD361" s="617"/>
      <c r="AE361" s="617"/>
      <c r="AF361" s="617"/>
      <c r="AG361" s="617"/>
      <c r="AH361" s="617"/>
      <c r="AI361" s="617"/>
      <c r="AJ361" s="617"/>
      <c r="AK361" s="617"/>
      <c r="AL361" s="617"/>
      <c r="AM361" s="617"/>
      <c r="AN361" s="617"/>
      <c r="AO361" s="617"/>
      <c r="AP361" s="617"/>
      <c r="AQ361" s="617"/>
      <c r="AR361" s="617"/>
      <c r="AS361" s="617"/>
      <c r="AT361" s="617"/>
      <c r="AU361" s="617"/>
      <c r="AV361" s="617"/>
      <c r="AW361" s="617"/>
      <c r="AX361" s="617"/>
      <c r="AY361" s="617"/>
      <c r="AZ361" s="617"/>
      <c r="BA361" s="617"/>
      <c r="BB361" s="617"/>
      <c r="BC361" s="617"/>
      <c r="BD361" s="617"/>
      <c r="BE361" s="617"/>
      <c r="BF361" s="617"/>
      <c r="BG361" s="617"/>
      <c r="BH361" s="617"/>
      <c r="BI361" s="617"/>
      <c r="BJ361" s="617"/>
      <c r="BK361" s="617"/>
      <c r="BL361" s="617"/>
      <c r="BM361" s="617"/>
      <c r="BN361" s="617"/>
      <c r="BO361" s="617"/>
      <c r="BP361" s="617"/>
      <c r="BQ361" s="617"/>
      <c r="BR361" s="617"/>
      <c r="BS361" s="617"/>
    </row>
    <row r="362" spans="1:71" s="401" customFormat="1" ht="15.65" customHeight="1" outlineLevel="2" x14ac:dyDescent="0.25">
      <c r="A362" s="590"/>
      <c r="B362" s="404"/>
      <c r="C362" s="485"/>
      <c r="D362" s="402" t="s">
        <v>1336</v>
      </c>
      <c r="E362" s="405">
        <f>E350</f>
        <v>91.3</v>
      </c>
      <c r="F362" s="402" t="s">
        <v>73</v>
      </c>
      <c r="G362" s="406">
        <v>0.03</v>
      </c>
      <c r="H362" s="406">
        <f t="shared" si="62"/>
        <v>2.7389999999999999</v>
      </c>
      <c r="I362" s="547"/>
      <c r="J362" s="547"/>
      <c r="K362" s="547"/>
      <c r="L362" s="547"/>
      <c r="M362" s="547">
        <f>J362+H362*Tabellen!$K$2+L362</f>
        <v>169.81799999999998</v>
      </c>
      <c r="N362" s="495"/>
      <c r="O362" s="660">
        <f t="shared" si="63"/>
        <v>205.47977999999998</v>
      </c>
      <c r="P362" s="673"/>
      <c r="Q362" s="665" t="s">
        <v>983</v>
      </c>
      <c r="R362" s="660">
        <f>H362*Tabellen!$K$2*Tabellen!$F$2</f>
        <v>205.47977999999998</v>
      </c>
      <c r="S362" s="666" t="s">
        <v>1049</v>
      </c>
      <c r="T362" s="660">
        <f>J362*Tabellen!$F$2</f>
        <v>0</v>
      </c>
      <c r="U362" s="660">
        <f>R362*Tabellen!$G$2</f>
        <v>18.493180199999998</v>
      </c>
      <c r="V362" s="660">
        <f>T362*Tabellen!$H$2</f>
        <v>0</v>
      </c>
      <c r="W362" s="660">
        <f t="shared" si="64"/>
        <v>18.493180199999998</v>
      </c>
      <c r="X362" s="660">
        <f t="shared" si="65"/>
        <v>223.97296019999999</v>
      </c>
      <c r="Y362" s="659"/>
      <c r="Z362" s="617"/>
      <c r="AA362" s="617"/>
      <c r="AB362" s="617"/>
      <c r="AC362" s="617"/>
      <c r="AD362" s="617"/>
      <c r="AE362" s="617"/>
      <c r="AF362" s="617"/>
      <c r="AG362" s="617"/>
      <c r="AH362" s="617"/>
      <c r="AI362" s="617"/>
      <c r="AJ362" s="617"/>
      <c r="AK362" s="617"/>
      <c r="AL362" s="617"/>
      <c r="AM362" s="617"/>
      <c r="AN362" s="617"/>
      <c r="AO362" s="617"/>
      <c r="AP362" s="617"/>
      <c r="AQ362" s="617"/>
      <c r="AR362" s="617"/>
      <c r="AS362" s="617"/>
      <c r="AT362" s="617"/>
      <c r="AU362" s="617"/>
      <c r="AV362" s="617"/>
      <c r="AW362" s="617"/>
      <c r="AX362" s="617"/>
      <c r="AY362" s="617"/>
      <c r="AZ362" s="617"/>
      <c r="BA362" s="617"/>
      <c r="BB362" s="617"/>
      <c r="BC362" s="617"/>
      <c r="BD362" s="617"/>
      <c r="BE362" s="617"/>
      <c r="BF362" s="617"/>
      <c r="BG362" s="617"/>
      <c r="BH362" s="617"/>
      <c r="BI362" s="617"/>
      <c r="BJ362" s="617"/>
      <c r="BK362" s="617"/>
      <c r="BL362" s="617"/>
      <c r="BM362" s="617"/>
      <c r="BN362" s="617"/>
      <c r="BO362" s="617"/>
      <c r="BP362" s="617"/>
      <c r="BQ362" s="617"/>
      <c r="BR362" s="617"/>
      <c r="BS362" s="617"/>
    </row>
    <row r="363" spans="1:71" s="401" customFormat="1" ht="15.65" customHeight="1" outlineLevel="2" x14ac:dyDescent="0.25">
      <c r="A363" s="590"/>
      <c r="B363" s="404"/>
      <c r="C363" s="485"/>
      <c r="D363" s="402" t="s">
        <v>1730</v>
      </c>
      <c r="E363" s="405">
        <f>E350*1.1</f>
        <v>100.43</v>
      </c>
      <c r="F363" s="402" t="s">
        <v>73</v>
      </c>
      <c r="G363" s="406"/>
      <c r="H363" s="406"/>
      <c r="I363" s="547">
        <v>10.143000000000001</v>
      </c>
      <c r="J363" s="547">
        <f t="shared" si="66"/>
        <v>1018.6614900000002</v>
      </c>
      <c r="K363" s="547"/>
      <c r="L363" s="547"/>
      <c r="M363" s="547">
        <f>J363+H363*Tabellen!$K$2+L363</f>
        <v>1018.6614900000002</v>
      </c>
      <c r="N363" s="495"/>
      <c r="O363" s="660">
        <f t="shared" si="63"/>
        <v>1232.5804029000001</v>
      </c>
      <c r="P363" s="673"/>
      <c r="Q363" s="665" t="s">
        <v>983</v>
      </c>
      <c r="R363" s="660">
        <f>H363*Tabellen!$K$2*Tabellen!$F$2</f>
        <v>0</v>
      </c>
      <c r="S363" s="666" t="s">
        <v>1049</v>
      </c>
      <c r="T363" s="660">
        <f>J363*Tabellen!$F$2</f>
        <v>1232.5804029000001</v>
      </c>
      <c r="U363" s="660">
        <f>R363*Tabellen!$G$2</f>
        <v>0</v>
      </c>
      <c r="V363" s="660">
        <f>T363*Tabellen!$H$2</f>
        <v>258.84188460900003</v>
      </c>
      <c r="W363" s="660">
        <f t="shared" si="64"/>
        <v>258.84188460900003</v>
      </c>
      <c r="X363" s="660">
        <f t="shared" si="65"/>
        <v>1491.4222875090002</v>
      </c>
      <c r="Y363" s="676"/>
      <c r="Z363" s="617"/>
      <c r="AA363" s="617"/>
      <c r="AB363" s="617"/>
      <c r="AC363" s="617"/>
      <c r="AD363" s="617"/>
      <c r="AE363" s="617"/>
      <c r="AF363" s="617"/>
      <c r="AG363" s="617"/>
      <c r="AH363" s="617"/>
      <c r="AI363" s="617"/>
      <c r="AJ363" s="617"/>
      <c r="AK363" s="617"/>
      <c r="AL363" s="617"/>
      <c r="AM363" s="617"/>
      <c r="AN363" s="617"/>
      <c r="AO363" s="617"/>
      <c r="AP363" s="617"/>
      <c r="AQ363" s="617"/>
      <c r="AR363" s="617"/>
      <c r="AS363" s="617"/>
      <c r="AT363" s="617"/>
      <c r="AU363" s="617"/>
      <c r="AV363" s="617"/>
      <c r="AW363" s="617"/>
      <c r="AX363" s="617"/>
      <c r="AY363" s="617"/>
      <c r="AZ363" s="617"/>
      <c r="BA363" s="617"/>
      <c r="BB363" s="617"/>
      <c r="BC363" s="617"/>
      <c r="BD363" s="617"/>
      <c r="BE363" s="617"/>
      <c r="BF363" s="617"/>
      <c r="BG363" s="617"/>
      <c r="BH363" s="617"/>
      <c r="BI363" s="617"/>
      <c r="BJ363" s="617"/>
      <c r="BK363" s="617"/>
      <c r="BL363" s="617"/>
      <c r="BM363" s="617"/>
      <c r="BN363" s="617"/>
      <c r="BO363" s="617"/>
      <c r="BP363" s="617"/>
      <c r="BQ363" s="617"/>
      <c r="BR363" s="617"/>
      <c r="BS363" s="617"/>
    </row>
    <row r="364" spans="1:71" s="401" customFormat="1" ht="15.65" customHeight="1" outlineLevel="2" x14ac:dyDescent="0.25">
      <c r="A364" s="590"/>
      <c r="B364" s="404"/>
      <c r="C364" s="485"/>
      <c r="D364" s="402" t="s">
        <v>1730</v>
      </c>
      <c r="E364" s="405">
        <f>E350</f>
        <v>91.3</v>
      </c>
      <c r="F364" s="402" t="s">
        <v>73</v>
      </c>
      <c r="G364" s="406">
        <v>0.35</v>
      </c>
      <c r="H364" s="406">
        <f t="shared" si="62"/>
        <v>31.954999999999998</v>
      </c>
      <c r="I364" s="547"/>
      <c r="J364" s="547"/>
      <c r="K364" s="547"/>
      <c r="L364" s="547"/>
      <c r="M364" s="547">
        <f>J364+H364*Tabellen!$K$2+L364</f>
        <v>1981.2099999999998</v>
      </c>
      <c r="N364" s="495"/>
      <c r="O364" s="660">
        <f t="shared" si="63"/>
        <v>2397.2640999999999</v>
      </c>
      <c r="P364" s="673"/>
      <c r="Q364" s="665" t="s">
        <v>983</v>
      </c>
      <c r="R364" s="660">
        <f>H364*Tabellen!$K$2*Tabellen!$F$2</f>
        <v>2397.2640999999999</v>
      </c>
      <c r="S364" s="666" t="s">
        <v>1049</v>
      </c>
      <c r="T364" s="660">
        <f>J364*Tabellen!$F$2</f>
        <v>0</v>
      </c>
      <c r="U364" s="660">
        <f>R364*Tabellen!$G$2</f>
        <v>215.75376899999998</v>
      </c>
      <c r="V364" s="660">
        <f>T364*Tabellen!$H$2</f>
        <v>0</v>
      </c>
      <c r="W364" s="660">
        <f t="shared" si="64"/>
        <v>215.75376899999998</v>
      </c>
      <c r="X364" s="660">
        <f t="shared" si="65"/>
        <v>2613.0178689999998</v>
      </c>
      <c r="Y364" s="659"/>
      <c r="Z364" s="617"/>
      <c r="AA364" s="617"/>
      <c r="AB364" s="617"/>
      <c r="AC364" s="617"/>
      <c r="AD364" s="617"/>
      <c r="AE364" s="617"/>
      <c r="AF364" s="617"/>
      <c r="AG364" s="617"/>
      <c r="AH364" s="617"/>
      <c r="AI364" s="617"/>
      <c r="AJ364" s="617"/>
      <c r="AK364" s="617"/>
      <c r="AL364" s="617"/>
      <c r="AM364" s="617"/>
      <c r="AN364" s="617"/>
      <c r="AO364" s="617"/>
      <c r="AP364" s="617"/>
      <c r="AQ364" s="617"/>
      <c r="AR364" s="617"/>
      <c r="AS364" s="617"/>
      <c r="AT364" s="617"/>
      <c r="AU364" s="617"/>
      <c r="AV364" s="617"/>
      <c r="AW364" s="617"/>
      <c r="AX364" s="617"/>
      <c r="AY364" s="617"/>
      <c r="AZ364" s="617"/>
      <c r="BA364" s="617"/>
      <c r="BB364" s="617"/>
      <c r="BC364" s="617"/>
      <c r="BD364" s="617"/>
      <c r="BE364" s="617"/>
      <c r="BF364" s="617"/>
      <c r="BG364" s="617"/>
      <c r="BH364" s="617"/>
      <c r="BI364" s="617"/>
      <c r="BJ364" s="617"/>
      <c r="BK364" s="617"/>
      <c r="BL364" s="617"/>
      <c r="BM364" s="617"/>
      <c r="BN364" s="617"/>
      <c r="BO364" s="617"/>
      <c r="BP364" s="617"/>
      <c r="BQ364" s="617"/>
      <c r="BR364" s="617"/>
      <c r="BS364" s="617"/>
    </row>
    <row r="365" spans="1:71" s="401" customFormat="1" ht="15.65" customHeight="1" outlineLevel="2" x14ac:dyDescent="0.25">
      <c r="A365" s="590"/>
      <c r="B365" s="404"/>
      <c r="C365" s="485"/>
      <c r="D365" s="404" t="s">
        <v>1337</v>
      </c>
      <c r="E365" s="405">
        <f>E350</f>
        <v>91.3</v>
      </c>
      <c r="F365" s="402" t="s">
        <v>73</v>
      </c>
      <c r="G365" s="405"/>
      <c r="H365" s="406">
        <f t="shared" si="62"/>
        <v>0</v>
      </c>
      <c r="I365" s="547">
        <v>5.6924999999999999</v>
      </c>
      <c r="J365" s="547">
        <f t="shared" si="66"/>
        <v>519.72524999999996</v>
      </c>
      <c r="K365" s="547"/>
      <c r="L365" s="547"/>
      <c r="M365" s="547">
        <f>J365+H365*Tabellen!$K$2+L365</f>
        <v>519.72524999999996</v>
      </c>
      <c r="N365" s="495"/>
      <c r="O365" s="660">
        <f t="shared" si="63"/>
        <v>628.86755249999999</v>
      </c>
      <c r="P365" s="673"/>
      <c r="Q365" s="665" t="s">
        <v>983</v>
      </c>
      <c r="R365" s="660">
        <f>H365*Tabellen!$K$2*Tabellen!$F$2</f>
        <v>0</v>
      </c>
      <c r="S365" s="666" t="s">
        <v>1049</v>
      </c>
      <c r="T365" s="660">
        <f>J365*Tabellen!$F$2</f>
        <v>628.86755249999999</v>
      </c>
      <c r="U365" s="660">
        <f>R365*Tabellen!$G$2</f>
        <v>0</v>
      </c>
      <c r="V365" s="660">
        <f>T365*Tabellen!$H$2</f>
        <v>132.06218602499999</v>
      </c>
      <c r="W365" s="660">
        <f t="shared" si="64"/>
        <v>132.06218602499999</v>
      </c>
      <c r="X365" s="660">
        <f t="shared" si="65"/>
        <v>760.92973852499995</v>
      </c>
      <c r="Y365" s="659"/>
      <c r="Z365" s="617"/>
      <c r="AA365" s="617"/>
      <c r="AB365" s="617"/>
      <c r="AC365" s="617"/>
      <c r="AD365" s="617"/>
      <c r="AE365" s="617"/>
      <c r="AF365" s="617"/>
      <c r="AG365" s="617"/>
      <c r="AH365" s="617"/>
      <c r="AI365" s="617"/>
      <c r="AJ365" s="617"/>
      <c r="AK365" s="617"/>
      <c r="AL365" s="617"/>
      <c r="AM365" s="617"/>
      <c r="AN365" s="617"/>
      <c r="AO365" s="617"/>
      <c r="AP365" s="617"/>
      <c r="AQ365" s="617"/>
      <c r="AR365" s="617"/>
      <c r="AS365" s="617"/>
      <c r="AT365" s="617"/>
      <c r="AU365" s="617"/>
      <c r="AV365" s="617"/>
      <c r="AW365" s="617"/>
      <c r="AX365" s="617"/>
      <c r="AY365" s="617"/>
      <c r="AZ365" s="617"/>
      <c r="BA365" s="617"/>
      <c r="BB365" s="617"/>
      <c r="BC365" s="617"/>
      <c r="BD365" s="617"/>
      <c r="BE365" s="617"/>
      <c r="BF365" s="617"/>
      <c r="BG365" s="617"/>
      <c r="BH365" s="617"/>
      <c r="BI365" s="617"/>
      <c r="BJ365" s="617"/>
      <c r="BK365" s="617"/>
      <c r="BL365" s="617"/>
      <c r="BM365" s="617"/>
      <c r="BN365" s="617"/>
      <c r="BO365" s="617"/>
      <c r="BP365" s="617"/>
      <c r="BQ365" s="617"/>
      <c r="BR365" s="617"/>
      <c r="BS365" s="617"/>
    </row>
    <row r="366" spans="1:71" s="401" customFormat="1" ht="15.65" customHeight="1" outlineLevel="2" x14ac:dyDescent="0.25">
      <c r="A366" s="590"/>
      <c r="B366" s="404"/>
      <c r="C366" s="485"/>
      <c r="D366" s="404" t="s">
        <v>1329</v>
      </c>
      <c r="E366" s="405">
        <v>1</v>
      </c>
      <c r="F366" s="402" t="s">
        <v>830</v>
      </c>
      <c r="G366" s="405">
        <v>4</v>
      </c>
      <c r="H366" s="406">
        <f t="shared" si="62"/>
        <v>4</v>
      </c>
      <c r="I366" s="547"/>
      <c r="J366" s="547"/>
      <c r="K366" s="547"/>
      <c r="L366" s="547"/>
      <c r="M366" s="547">
        <f>J366+H366*Tabellen!$K$2+L366</f>
        <v>248</v>
      </c>
      <c r="N366" s="495"/>
      <c r="O366" s="660">
        <f t="shared" si="63"/>
        <v>300.08</v>
      </c>
      <c r="P366" s="673"/>
      <c r="Q366" s="665" t="s">
        <v>983</v>
      </c>
      <c r="R366" s="660">
        <f>H366*Tabellen!$K$2*Tabellen!$F$2</f>
        <v>300.08</v>
      </c>
      <c r="S366" s="666" t="s">
        <v>1049</v>
      </c>
      <c r="T366" s="660">
        <f>J366*Tabellen!$F$2</f>
        <v>0</v>
      </c>
      <c r="U366" s="660">
        <f>R366*Tabellen!$G$2</f>
        <v>27.007199999999997</v>
      </c>
      <c r="V366" s="660">
        <f>T366*Tabellen!$H$2</f>
        <v>0</v>
      </c>
      <c r="W366" s="660">
        <f t="shared" si="64"/>
        <v>27.007199999999997</v>
      </c>
      <c r="X366" s="660">
        <f t="shared" si="65"/>
        <v>327.0872</v>
      </c>
      <c r="Y366" s="659"/>
      <c r="Z366" s="617"/>
      <c r="AA366" s="617"/>
      <c r="AB366" s="617"/>
      <c r="AC366" s="617"/>
      <c r="AD366" s="617"/>
      <c r="AE366" s="617"/>
      <c r="AF366" s="617"/>
      <c r="AG366" s="617"/>
      <c r="AH366" s="617"/>
      <c r="AI366" s="617"/>
      <c r="AJ366" s="617"/>
      <c r="AK366" s="617"/>
      <c r="AL366" s="617"/>
      <c r="AM366" s="617"/>
      <c r="AN366" s="617"/>
      <c r="AO366" s="617"/>
      <c r="AP366" s="617"/>
      <c r="AQ366" s="617"/>
      <c r="AR366" s="617"/>
      <c r="AS366" s="617"/>
      <c r="AT366" s="617"/>
      <c r="AU366" s="617"/>
      <c r="AV366" s="617"/>
      <c r="AW366" s="617"/>
      <c r="AX366" s="617"/>
      <c r="AY366" s="617"/>
      <c r="AZ366" s="617"/>
      <c r="BA366" s="617"/>
      <c r="BB366" s="617"/>
      <c r="BC366" s="617"/>
      <c r="BD366" s="617"/>
      <c r="BE366" s="617"/>
      <c r="BF366" s="617"/>
      <c r="BG366" s="617"/>
      <c r="BH366" s="617"/>
      <c r="BI366" s="617"/>
      <c r="BJ366" s="617"/>
      <c r="BK366" s="617"/>
      <c r="BL366" s="617"/>
      <c r="BM366" s="617"/>
      <c r="BN366" s="617"/>
      <c r="BO366" s="617"/>
      <c r="BP366" s="617"/>
      <c r="BQ366" s="617"/>
      <c r="BR366" s="617"/>
      <c r="BS366" s="617"/>
    </row>
    <row r="367" spans="1:71" s="521" customFormat="1" ht="15.65" customHeight="1" outlineLevel="2" x14ac:dyDescent="0.25">
      <c r="A367" s="592"/>
      <c r="B367" s="404"/>
      <c r="C367" s="485"/>
      <c r="D367" s="402"/>
      <c r="E367" s="522"/>
      <c r="G367" s="523"/>
      <c r="H367" s="523"/>
      <c r="I367" s="561"/>
      <c r="J367" s="561"/>
      <c r="K367" s="561"/>
      <c r="L367" s="561"/>
      <c r="M367" s="561"/>
      <c r="N367" s="524"/>
      <c r="O367" s="659"/>
      <c r="P367" s="673"/>
      <c r="Q367" s="665"/>
      <c r="R367" s="660"/>
      <c r="S367" s="666"/>
      <c r="T367" s="660"/>
      <c r="U367" s="660"/>
      <c r="V367" s="660"/>
      <c r="W367" s="660"/>
      <c r="X367" s="660"/>
      <c r="Y367" s="676"/>
      <c r="Z367" s="620"/>
      <c r="AA367" s="620"/>
      <c r="AB367" s="620"/>
      <c r="AC367" s="620"/>
      <c r="AD367" s="620"/>
      <c r="AE367" s="620"/>
      <c r="AF367" s="620"/>
      <c r="AG367" s="620"/>
      <c r="AH367" s="620"/>
      <c r="AI367" s="620"/>
      <c r="AJ367" s="620"/>
      <c r="AK367" s="620"/>
      <c r="AL367" s="620"/>
      <c r="AM367" s="620"/>
      <c r="AN367" s="620"/>
      <c r="AO367" s="620"/>
      <c r="AP367" s="620"/>
      <c r="AQ367" s="620"/>
      <c r="AR367" s="620"/>
      <c r="AS367" s="620"/>
      <c r="AT367" s="620"/>
      <c r="AU367" s="620"/>
      <c r="AV367" s="620"/>
      <c r="AW367" s="620"/>
      <c r="AX367" s="620"/>
      <c r="AY367" s="620"/>
      <c r="AZ367" s="620"/>
      <c r="BA367" s="620"/>
      <c r="BB367" s="620"/>
      <c r="BC367" s="620"/>
      <c r="BD367" s="620"/>
      <c r="BE367" s="620"/>
      <c r="BF367" s="620"/>
      <c r="BG367" s="620"/>
      <c r="BH367" s="620"/>
      <c r="BI367" s="620"/>
      <c r="BJ367" s="620"/>
      <c r="BK367" s="620"/>
      <c r="BL367" s="620"/>
      <c r="BM367" s="620"/>
      <c r="BN367" s="620"/>
      <c r="BO367" s="620"/>
      <c r="BP367" s="620"/>
      <c r="BQ367" s="620"/>
      <c r="BR367" s="620"/>
      <c r="BS367" s="620"/>
    </row>
    <row r="368" spans="1:71" ht="15.65" customHeight="1" outlineLevel="2" x14ac:dyDescent="0.25">
      <c r="B368" s="404"/>
      <c r="E368" s="405"/>
      <c r="G368" s="406"/>
      <c r="H368" s="406"/>
      <c r="K368" s="562"/>
      <c r="N368" s="494"/>
      <c r="O368" s="659"/>
      <c r="P368" s="659"/>
      <c r="Q368" s="659"/>
    </row>
    <row r="369" spans="1:71" ht="9" customHeight="1" outlineLevel="1" x14ac:dyDescent="0.25">
      <c r="B369" s="408"/>
      <c r="D369" s="409"/>
      <c r="E369" s="411"/>
      <c r="F369" s="409"/>
      <c r="G369" s="410"/>
      <c r="H369" s="410"/>
      <c r="I369" s="548"/>
      <c r="J369" s="548"/>
      <c r="K369" s="548"/>
      <c r="L369" s="548"/>
      <c r="M369" s="548"/>
      <c r="N369" s="485"/>
      <c r="O369" s="663"/>
      <c r="P369" s="663"/>
      <c r="Q369" s="663"/>
      <c r="R369" s="664"/>
      <c r="S369" s="664"/>
      <c r="T369" s="664"/>
      <c r="U369" s="664"/>
      <c r="V369" s="664"/>
      <c r="W369" s="664"/>
      <c r="X369" s="664"/>
      <c r="Y369" s="663"/>
      <c r="Z369" s="615"/>
      <c r="AA369" s="616"/>
      <c r="AG369" s="613"/>
      <c r="AH369" s="613"/>
    </row>
    <row r="370" spans="1:71" s="568" customFormat="1" ht="15.65" customHeight="1" outlineLevel="1" x14ac:dyDescent="0.25">
      <c r="B370" s="395" t="s">
        <v>966</v>
      </c>
      <c r="C370" s="593"/>
      <c r="D370" s="396" t="s">
        <v>1796</v>
      </c>
      <c r="E370" s="403">
        <v>91.3</v>
      </c>
      <c r="F370" s="396" t="s">
        <v>73</v>
      </c>
      <c r="G370" s="397"/>
      <c r="H370" s="397">
        <f>SUM(H371:H388)/E370</f>
        <v>1.2372359336335239</v>
      </c>
      <c r="I370" s="546"/>
      <c r="J370" s="546">
        <f>SUM(J371:J388)/E370</f>
        <v>49.63546136250001</v>
      </c>
      <c r="K370" s="546"/>
      <c r="L370" s="546"/>
      <c r="M370" s="546">
        <f>SUM(M371:M388)/E370</f>
        <v>126.34408924777847</v>
      </c>
      <c r="N370" s="593"/>
      <c r="O370" s="657">
        <f>SUM(O371:O388)/E370</f>
        <v>152.87634798981193</v>
      </c>
      <c r="P370" s="656" t="str">
        <f>B370</f>
        <v>V1-3-B3</v>
      </c>
      <c r="Q370" s="656"/>
      <c r="R370" s="657"/>
      <c r="S370" s="657"/>
      <c r="T370" s="657"/>
      <c r="U370" s="670"/>
      <c r="V370" s="657"/>
      <c r="W370" s="657"/>
      <c r="X370" s="657">
        <f>SUM(X371:X388)/E370</f>
        <v>173.84228829873004</v>
      </c>
      <c r="Y370" s="658"/>
      <c r="Z370" s="610"/>
      <c r="AA370" s="610"/>
      <c r="AB370" s="610"/>
      <c r="AC370" s="610"/>
      <c r="AD370" s="610"/>
      <c r="AE370" s="610"/>
      <c r="AF370" s="610"/>
      <c r="AG370" s="610"/>
      <c r="AH370" s="610"/>
      <c r="AI370" s="610"/>
      <c r="AJ370" s="610"/>
      <c r="AK370" s="610"/>
      <c r="AL370" s="610"/>
      <c r="AM370" s="610"/>
      <c r="AN370" s="610"/>
      <c r="AO370" s="610"/>
      <c r="AP370" s="610"/>
      <c r="AQ370" s="610"/>
      <c r="AR370" s="610"/>
      <c r="AS370" s="610"/>
      <c r="AT370" s="610"/>
      <c r="AU370" s="610"/>
      <c r="AV370" s="610"/>
      <c r="AW370" s="610"/>
      <c r="AX370" s="610"/>
      <c r="AY370" s="610"/>
      <c r="AZ370" s="610"/>
      <c r="BA370" s="610"/>
      <c r="BB370" s="610"/>
      <c r="BC370" s="610"/>
      <c r="BD370" s="610"/>
      <c r="BE370" s="610"/>
      <c r="BF370" s="610"/>
      <c r="BG370" s="610"/>
      <c r="BH370" s="610"/>
      <c r="BI370" s="610"/>
      <c r="BJ370" s="610"/>
      <c r="BK370" s="610"/>
      <c r="BL370" s="610"/>
      <c r="BM370" s="610"/>
      <c r="BN370" s="610"/>
      <c r="BO370" s="610"/>
      <c r="BP370" s="610"/>
      <c r="BQ370" s="610"/>
      <c r="BR370" s="610"/>
      <c r="BS370" s="610"/>
    </row>
    <row r="371" spans="1:71" ht="15.65" customHeight="1" outlineLevel="2" x14ac:dyDescent="0.25">
      <c r="B371" s="404"/>
      <c r="D371" s="413" t="s">
        <v>1149</v>
      </c>
      <c r="E371" s="405"/>
      <c r="G371" s="406"/>
      <c r="H371" s="406"/>
      <c r="K371" s="562"/>
      <c r="N371" s="494"/>
      <c r="O371" s="659" t="str">
        <f>R371</f>
        <v>incl. opslagen</v>
      </c>
      <c r="P371" s="659"/>
      <c r="Q371" s="665"/>
      <c r="R371" s="672" t="str">
        <f>Tabellen!$C$2</f>
        <v>incl. opslagen</v>
      </c>
      <c r="S371" s="666"/>
      <c r="T371" s="672" t="str">
        <f>Tabellen!$C$2</f>
        <v>incl. opslagen</v>
      </c>
    </row>
    <row r="372" spans="1:71" s="401" customFormat="1" ht="15.65" customHeight="1" outlineLevel="2" x14ac:dyDescent="0.25">
      <c r="A372" s="590"/>
      <c r="B372" s="404"/>
      <c r="C372" s="485"/>
      <c r="D372" s="402" t="s">
        <v>1300</v>
      </c>
      <c r="E372" s="405">
        <v>1</v>
      </c>
      <c r="F372" s="402" t="s">
        <v>830</v>
      </c>
      <c r="G372" s="406">
        <v>2</v>
      </c>
      <c r="H372" s="406">
        <f t="shared" ref="H372:H386" si="67">E372*G372</f>
        <v>2</v>
      </c>
      <c r="I372" s="547"/>
      <c r="J372" s="547"/>
      <c r="K372" s="547"/>
      <c r="L372" s="547"/>
      <c r="M372" s="547">
        <f>J372+H372*Tabellen!$K$2+L372</f>
        <v>124</v>
      </c>
      <c r="N372" s="495"/>
      <c r="O372" s="660">
        <f t="shared" ref="O372:O386" si="68">R372+T372</f>
        <v>150.04</v>
      </c>
      <c r="P372" s="673"/>
      <c r="Q372" s="665" t="s">
        <v>983</v>
      </c>
      <c r="R372" s="660">
        <f>H372*Tabellen!$K$2*Tabellen!$F$2</f>
        <v>150.04</v>
      </c>
      <c r="S372" s="666" t="s">
        <v>1049</v>
      </c>
      <c r="T372" s="660">
        <f>J372*Tabellen!$F$2</f>
        <v>0</v>
      </c>
      <c r="U372" s="660">
        <f>R372*Tabellen!$G$2</f>
        <v>13.503599999999999</v>
      </c>
      <c r="V372" s="660">
        <f>T372*Tabellen!$H$2</f>
        <v>0</v>
      </c>
      <c r="W372" s="660">
        <f t="shared" ref="W372:W386" si="69">U372+V372</f>
        <v>13.503599999999999</v>
      </c>
      <c r="X372" s="660">
        <f t="shared" ref="X372:X386" si="70">O372+W372</f>
        <v>163.5436</v>
      </c>
      <c r="Y372" s="661"/>
      <c r="Z372" s="617"/>
      <c r="AA372" s="617"/>
      <c r="AB372" s="617"/>
      <c r="AC372" s="617"/>
      <c r="AD372" s="617"/>
      <c r="AE372" s="617"/>
      <c r="AF372" s="617"/>
      <c r="AG372" s="617"/>
      <c r="AH372" s="617"/>
      <c r="AI372" s="617"/>
      <c r="AJ372" s="617"/>
      <c r="AK372" s="617"/>
      <c r="AL372" s="617"/>
      <c r="AM372" s="617"/>
      <c r="AN372" s="617"/>
      <c r="AO372" s="617"/>
      <c r="AP372" s="617"/>
      <c r="AQ372" s="617"/>
      <c r="AR372" s="617"/>
      <c r="AS372" s="617"/>
      <c r="AT372" s="617"/>
      <c r="AU372" s="617"/>
      <c r="AV372" s="617"/>
      <c r="AW372" s="617"/>
      <c r="AX372" s="617"/>
      <c r="AY372" s="617"/>
      <c r="AZ372" s="617"/>
      <c r="BA372" s="617"/>
      <c r="BB372" s="617"/>
      <c r="BC372" s="617"/>
      <c r="BD372" s="617"/>
      <c r="BE372" s="617"/>
      <c r="BF372" s="617"/>
      <c r="BG372" s="617"/>
      <c r="BH372" s="617"/>
      <c r="BI372" s="617"/>
      <c r="BJ372" s="617"/>
      <c r="BK372" s="617"/>
      <c r="BL372" s="617"/>
      <c r="BM372" s="617"/>
      <c r="BN372" s="617"/>
      <c r="BO372" s="617"/>
      <c r="BP372" s="617"/>
      <c r="BQ372" s="617"/>
      <c r="BR372" s="617"/>
      <c r="BS372" s="617"/>
    </row>
    <row r="373" spans="1:71" s="401" customFormat="1" ht="15.65" customHeight="1" outlineLevel="2" x14ac:dyDescent="0.25">
      <c r="A373" s="590"/>
      <c r="B373" s="404"/>
      <c r="C373" s="485"/>
      <c r="D373" s="402" t="s">
        <v>1330</v>
      </c>
      <c r="E373" s="405">
        <f>91.3/2.7</f>
        <v>33.81481481481481</v>
      </c>
      <c r="F373" s="402" t="s">
        <v>70</v>
      </c>
      <c r="G373" s="406">
        <v>0.05</v>
      </c>
      <c r="H373" s="406">
        <f t="shared" si="67"/>
        <v>1.6907407407407407</v>
      </c>
      <c r="I373" s="547"/>
      <c r="J373" s="547"/>
      <c r="K373" s="547"/>
      <c r="L373" s="547"/>
      <c r="M373" s="547">
        <f>J373+H373*Tabellen!$K$2+L373</f>
        <v>104.82592592592592</v>
      </c>
      <c r="N373" s="495"/>
      <c r="O373" s="660">
        <f t="shared" si="68"/>
        <v>126.83937037037036</v>
      </c>
      <c r="P373" s="673"/>
      <c r="Q373" s="665" t="s">
        <v>983</v>
      </c>
      <c r="R373" s="660">
        <f>H373*Tabellen!$K$2*Tabellen!$F$2</f>
        <v>126.83937037037036</v>
      </c>
      <c r="S373" s="666" t="s">
        <v>1049</v>
      </c>
      <c r="T373" s="660">
        <f>J373*Tabellen!$F$2</f>
        <v>0</v>
      </c>
      <c r="U373" s="660">
        <f>R373*Tabellen!$G$2</f>
        <v>11.415543333333332</v>
      </c>
      <c r="V373" s="660">
        <f>T373*Tabellen!$H$2</f>
        <v>0</v>
      </c>
      <c r="W373" s="660">
        <f t="shared" si="69"/>
        <v>11.415543333333332</v>
      </c>
      <c r="X373" s="660">
        <f t="shared" si="70"/>
        <v>138.25491370370369</v>
      </c>
      <c r="Y373" s="661"/>
      <c r="Z373" s="617"/>
      <c r="AA373" s="617"/>
      <c r="AB373" s="617"/>
      <c r="AC373" s="617"/>
      <c r="AD373" s="617"/>
      <c r="AE373" s="617"/>
      <c r="AF373" s="617"/>
      <c r="AG373" s="617"/>
      <c r="AH373" s="617"/>
      <c r="AI373" s="617"/>
      <c r="AJ373" s="617"/>
      <c r="AK373" s="617"/>
      <c r="AL373" s="617"/>
      <c r="AM373" s="617"/>
      <c r="AN373" s="617"/>
      <c r="AO373" s="617"/>
      <c r="AP373" s="617"/>
      <c r="AQ373" s="617"/>
      <c r="AR373" s="617"/>
      <c r="AS373" s="617"/>
      <c r="AT373" s="617"/>
      <c r="AU373" s="617"/>
      <c r="AV373" s="617"/>
      <c r="AW373" s="617"/>
      <c r="AX373" s="617"/>
      <c r="AY373" s="617"/>
      <c r="AZ373" s="617"/>
      <c r="BA373" s="617"/>
      <c r="BB373" s="617"/>
      <c r="BC373" s="617"/>
      <c r="BD373" s="617"/>
      <c r="BE373" s="617"/>
      <c r="BF373" s="617"/>
      <c r="BG373" s="617"/>
      <c r="BH373" s="617"/>
      <c r="BI373" s="617"/>
      <c r="BJ373" s="617"/>
      <c r="BK373" s="617"/>
      <c r="BL373" s="617"/>
      <c r="BM373" s="617"/>
      <c r="BN373" s="617"/>
      <c r="BO373" s="617"/>
      <c r="BP373" s="617"/>
      <c r="BQ373" s="617"/>
      <c r="BR373" s="617"/>
      <c r="BS373" s="617"/>
    </row>
    <row r="374" spans="1:71" s="401" customFormat="1" ht="15.65" customHeight="1" outlineLevel="2" x14ac:dyDescent="0.25">
      <c r="A374" s="590"/>
      <c r="B374" s="404"/>
      <c r="C374" s="485"/>
      <c r="D374" s="402" t="s">
        <v>1000</v>
      </c>
      <c r="E374" s="405">
        <f>E370*1.7</f>
        <v>155.20999999999998</v>
      </c>
      <c r="F374" s="402" t="s">
        <v>70</v>
      </c>
      <c r="G374" s="406"/>
      <c r="H374" s="406"/>
      <c r="I374" s="547">
        <v>2.2563</v>
      </c>
      <c r="J374" s="547">
        <f t="shared" ref="J374:J385" si="71">E374*I374</f>
        <v>350.20032299999997</v>
      </c>
      <c r="K374" s="547"/>
      <c r="L374" s="547"/>
      <c r="M374" s="547">
        <f>J374+H374*Tabellen!$K$2+L374</f>
        <v>350.20032299999997</v>
      </c>
      <c r="N374" s="495"/>
      <c r="O374" s="660">
        <f t="shared" si="68"/>
        <v>423.74239082999998</v>
      </c>
      <c r="P374" s="673"/>
      <c r="Q374" s="665" t="s">
        <v>983</v>
      </c>
      <c r="R374" s="660">
        <f>H374*Tabellen!$K$2*Tabellen!$F$2</f>
        <v>0</v>
      </c>
      <c r="S374" s="666" t="s">
        <v>1049</v>
      </c>
      <c r="T374" s="660">
        <f>J374*Tabellen!$F$2</f>
        <v>423.74239082999998</v>
      </c>
      <c r="U374" s="660">
        <f>R374*Tabellen!$G$2</f>
        <v>0</v>
      </c>
      <c r="V374" s="660">
        <f>T374*Tabellen!$H$2</f>
        <v>88.985902074299986</v>
      </c>
      <c r="W374" s="660">
        <f t="shared" si="69"/>
        <v>88.985902074299986</v>
      </c>
      <c r="X374" s="660">
        <f t="shared" si="70"/>
        <v>512.72829290429991</v>
      </c>
      <c r="Y374" s="661"/>
      <c r="Z374" s="617"/>
      <c r="AA374" s="617"/>
      <c r="AB374" s="617"/>
      <c r="AC374" s="617"/>
      <c r="AD374" s="617"/>
      <c r="AE374" s="617"/>
      <c r="AF374" s="617"/>
      <c r="AG374" s="617"/>
      <c r="AH374" s="617"/>
      <c r="AI374" s="617"/>
      <c r="AJ374" s="617"/>
      <c r="AK374" s="617"/>
      <c r="AL374" s="617"/>
      <c r="AM374" s="617"/>
      <c r="AN374" s="617"/>
      <c r="AO374" s="617"/>
      <c r="AP374" s="617"/>
      <c r="AQ374" s="617"/>
      <c r="AR374" s="617"/>
      <c r="AS374" s="617"/>
      <c r="AT374" s="617"/>
      <c r="AU374" s="617"/>
      <c r="AV374" s="617"/>
      <c r="AW374" s="617"/>
      <c r="AX374" s="617"/>
      <c r="AY374" s="617"/>
      <c r="AZ374" s="617"/>
      <c r="BA374" s="617"/>
      <c r="BB374" s="617"/>
      <c r="BC374" s="617"/>
      <c r="BD374" s="617"/>
      <c r="BE374" s="617"/>
      <c r="BF374" s="617"/>
      <c r="BG374" s="617"/>
      <c r="BH374" s="617"/>
      <c r="BI374" s="617"/>
      <c r="BJ374" s="617"/>
      <c r="BK374" s="617"/>
      <c r="BL374" s="617"/>
      <c r="BM374" s="617"/>
      <c r="BN374" s="617"/>
      <c r="BO374" s="617"/>
      <c r="BP374" s="617"/>
      <c r="BQ374" s="617"/>
      <c r="BR374" s="617"/>
      <c r="BS374" s="617"/>
    </row>
    <row r="375" spans="1:71" s="401" customFormat="1" ht="15.65" customHeight="1" outlineLevel="2" x14ac:dyDescent="0.25">
      <c r="A375" s="590"/>
      <c r="B375" s="404"/>
      <c r="C375" s="485"/>
      <c r="D375" s="402" t="s">
        <v>1332</v>
      </c>
      <c r="E375" s="405">
        <f>E370*1.7*2</f>
        <v>310.41999999999996</v>
      </c>
      <c r="F375" s="402" t="s">
        <v>70</v>
      </c>
      <c r="G375" s="406"/>
      <c r="H375" s="406"/>
      <c r="I375" s="547">
        <v>0.45539999999999997</v>
      </c>
      <c r="J375" s="547">
        <f t="shared" si="71"/>
        <v>141.36526799999999</v>
      </c>
      <c r="K375" s="547"/>
      <c r="L375" s="547"/>
      <c r="M375" s="547">
        <f>J375+H375*Tabellen!$K$2+L375</f>
        <v>141.36526799999999</v>
      </c>
      <c r="N375" s="495"/>
      <c r="O375" s="660">
        <f t="shared" si="68"/>
        <v>171.05197427999997</v>
      </c>
      <c r="P375" s="673"/>
      <c r="Q375" s="665" t="s">
        <v>983</v>
      </c>
      <c r="R375" s="660">
        <f>H375*Tabellen!$K$2*Tabellen!$F$2</f>
        <v>0</v>
      </c>
      <c r="S375" s="666" t="s">
        <v>1049</v>
      </c>
      <c r="T375" s="660">
        <f>J375*Tabellen!$F$2</f>
        <v>171.05197427999997</v>
      </c>
      <c r="U375" s="660">
        <f>R375*Tabellen!$G$2</f>
        <v>0</v>
      </c>
      <c r="V375" s="660">
        <f>T375*Tabellen!$H$2</f>
        <v>35.920914598799989</v>
      </c>
      <c r="W375" s="660">
        <f t="shared" si="69"/>
        <v>35.920914598799989</v>
      </c>
      <c r="X375" s="660">
        <f t="shared" si="70"/>
        <v>206.97288887879995</v>
      </c>
      <c r="Y375" s="661"/>
      <c r="Z375" s="617"/>
      <c r="AA375" s="617"/>
      <c r="AB375" s="617"/>
      <c r="AC375" s="617"/>
      <c r="AD375" s="617"/>
      <c r="AE375" s="617"/>
      <c r="AF375" s="617"/>
      <c r="AG375" s="617"/>
      <c r="AH375" s="617"/>
      <c r="AI375" s="617"/>
      <c r="AJ375" s="617"/>
      <c r="AK375" s="617"/>
      <c r="AL375" s="617"/>
      <c r="AM375" s="617"/>
      <c r="AN375" s="617"/>
      <c r="AO375" s="617"/>
      <c r="AP375" s="617"/>
      <c r="AQ375" s="617"/>
      <c r="AR375" s="617"/>
      <c r="AS375" s="617"/>
      <c r="AT375" s="617"/>
      <c r="AU375" s="617"/>
      <c r="AV375" s="617"/>
      <c r="AW375" s="617"/>
      <c r="AX375" s="617"/>
      <c r="AY375" s="617"/>
      <c r="AZ375" s="617"/>
      <c r="BA375" s="617"/>
      <c r="BB375" s="617"/>
      <c r="BC375" s="617"/>
      <c r="BD375" s="617"/>
      <c r="BE375" s="617"/>
      <c r="BF375" s="617"/>
      <c r="BG375" s="617"/>
      <c r="BH375" s="617"/>
      <c r="BI375" s="617"/>
      <c r="BJ375" s="617"/>
      <c r="BK375" s="617"/>
      <c r="BL375" s="617"/>
      <c r="BM375" s="617"/>
      <c r="BN375" s="617"/>
      <c r="BO375" s="617"/>
      <c r="BP375" s="617"/>
      <c r="BQ375" s="617"/>
      <c r="BR375" s="617"/>
      <c r="BS375" s="617"/>
    </row>
    <row r="376" spans="1:71" s="401" customFormat="1" ht="15.65" customHeight="1" outlineLevel="2" x14ac:dyDescent="0.25">
      <c r="A376" s="590"/>
      <c r="B376" s="404"/>
      <c r="C376" s="485"/>
      <c r="D376" s="402" t="s">
        <v>1333</v>
      </c>
      <c r="E376" s="405">
        <f>E375+E374</f>
        <v>465.62999999999994</v>
      </c>
      <c r="F376" s="402" t="s">
        <v>70</v>
      </c>
      <c r="G376" s="406">
        <v>0.13</v>
      </c>
      <c r="H376" s="406">
        <f t="shared" si="67"/>
        <v>60.531899999999993</v>
      </c>
      <c r="I376" s="547"/>
      <c r="J376" s="547"/>
      <c r="K376" s="547"/>
      <c r="L376" s="547"/>
      <c r="M376" s="547">
        <f>J376+H376*Tabellen!$K$2+L376</f>
        <v>3752.9777999999997</v>
      </c>
      <c r="N376" s="495"/>
      <c r="O376" s="660">
        <f t="shared" si="68"/>
        <v>4541.1031379999995</v>
      </c>
      <c r="P376" s="673"/>
      <c r="Q376" s="665" t="s">
        <v>983</v>
      </c>
      <c r="R376" s="660">
        <f>H376*Tabellen!$K$2*Tabellen!$F$2</f>
        <v>4541.1031379999995</v>
      </c>
      <c r="S376" s="666" t="s">
        <v>1049</v>
      </c>
      <c r="T376" s="660">
        <f>J376*Tabellen!$F$2</f>
        <v>0</v>
      </c>
      <c r="U376" s="660">
        <f>R376*Tabellen!$G$2</f>
        <v>408.69928241999992</v>
      </c>
      <c r="V376" s="660">
        <f>T376*Tabellen!$H$2</f>
        <v>0</v>
      </c>
      <c r="W376" s="660">
        <f t="shared" si="69"/>
        <v>408.69928241999992</v>
      </c>
      <c r="X376" s="660">
        <f t="shared" si="70"/>
        <v>4949.8024204199992</v>
      </c>
      <c r="Y376" s="675"/>
      <c r="Z376" s="617"/>
      <c r="AA376" s="617"/>
      <c r="AB376" s="617"/>
      <c r="AC376" s="617"/>
      <c r="AD376" s="617"/>
      <c r="AE376" s="617"/>
      <c r="AF376" s="617"/>
      <c r="AG376" s="617"/>
      <c r="AH376" s="617"/>
      <c r="AI376" s="617"/>
      <c r="AJ376" s="617"/>
      <c r="AK376" s="617"/>
      <c r="AL376" s="617"/>
      <c r="AM376" s="617"/>
      <c r="AN376" s="617"/>
      <c r="AO376" s="617"/>
      <c r="AP376" s="617"/>
      <c r="AQ376" s="617"/>
      <c r="AR376" s="617"/>
      <c r="AS376" s="617"/>
      <c r="AT376" s="617"/>
      <c r="AU376" s="617"/>
      <c r="AV376" s="617"/>
      <c r="AW376" s="617"/>
      <c r="AX376" s="617"/>
      <c r="AY376" s="617"/>
      <c r="AZ376" s="617"/>
      <c r="BA376" s="617"/>
      <c r="BB376" s="617"/>
      <c r="BC376" s="617"/>
      <c r="BD376" s="617"/>
      <c r="BE376" s="617"/>
      <c r="BF376" s="617"/>
      <c r="BG376" s="617"/>
      <c r="BH376" s="617"/>
      <c r="BI376" s="617"/>
      <c r="BJ376" s="617"/>
      <c r="BK376" s="617"/>
      <c r="BL376" s="617"/>
      <c r="BM376" s="617"/>
      <c r="BN376" s="617"/>
      <c r="BO376" s="617"/>
      <c r="BP376" s="617"/>
      <c r="BQ376" s="617"/>
      <c r="BR376" s="617"/>
      <c r="BS376" s="617"/>
    </row>
    <row r="377" spans="1:71" s="401" customFormat="1" ht="15.65" customHeight="1" outlineLevel="2" x14ac:dyDescent="0.25">
      <c r="A377" s="590"/>
      <c r="B377" s="404"/>
      <c r="C377" s="485"/>
      <c r="D377" s="402" t="s">
        <v>1345</v>
      </c>
      <c r="E377" s="405">
        <f>E370*1.05</f>
        <v>95.864999999999995</v>
      </c>
      <c r="F377" s="402" t="s">
        <v>73</v>
      </c>
      <c r="G377" s="406"/>
      <c r="H377" s="406"/>
      <c r="I377" s="547">
        <v>21.797099999999997</v>
      </c>
      <c r="J377" s="547">
        <f t="shared" si="71"/>
        <v>2089.5789914999996</v>
      </c>
      <c r="K377" s="547"/>
      <c r="L377" s="547"/>
      <c r="M377" s="547">
        <f>J377+H377*Tabellen!$K$2+L377</f>
        <v>2089.5789914999996</v>
      </c>
      <c r="N377" s="495"/>
      <c r="O377" s="660">
        <f t="shared" si="68"/>
        <v>2528.3905797149996</v>
      </c>
      <c r="P377" s="673"/>
      <c r="Q377" s="665" t="s">
        <v>983</v>
      </c>
      <c r="R377" s="660">
        <f>H377*Tabellen!$K$2*Tabellen!$F$2</f>
        <v>0</v>
      </c>
      <c r="S377" s="666" t="s">
        <v>1049</v>
      </c>
      <c r="T377" s="660">
        <f>J377*Tabellen!$F$2</f>
        <v>2528.3905797149996</v>
      </c>
      <c r="U377" s="660">
        <f>R377*Tabellen!$G$2</f>
        <v>0</v>
      </c>
      <c r="V377" s="660">
        <f>T377*Tabellen!$H$2</f>
        <v>530.96202174014991</v>
      </c>
      <c r="W377" s="660">
        <f t="shared" si="69"/>
        <v>530.96202174014991</v>
      </c>
      <c r="X377" s="660">
        <f t="shared" si="70"/>
        <v>3059.3526014551494</v>
      </c>
      <c r="Y377" s="659"/>
      <c r="Z377" s="617"/>
      <c r="AA377" s="617"/>
      <c r="AB377" s="617"/>
      <c r="AC377" s="617"/>
      <c r="AD377" s="617"/>
      <c r="AE377" s="617"/>
      <c r="AF377" s="617"/>
      <c r="AG377" s="617"/>
      <c r="AH377" s="617"/>
      <c r="AI377" s="617"/>
      <c r="AJ377" s="617"/>
      <c r="AK377" s="617"/>
      <c r="AL377" s="617"/>
      <c r="AM377" s="617"/>
      <c r="AN377" s="617"/>
      <c r="AO377" s="617"/>
      <c r="AP377" s="617"/>
      <c r="AQ377" s="617"/>
      <c r="AR377" s="617"/>
      <c r="AS377" s="617"/>
      <c r="AT377" s="617"/>
      <c r="AU377" s="617"/>
      <c r="AV377" s="617"/>
      <c r="AW377" s="617"/>
      <c r="AX377" s="617"/>
      <c r="AY377" s="617"/>
      <c r="AZ377" s="617"/>
      <c r="BA377" s="617"/>
      <c r="BB377" s="617"/>
      <c r="BC377" s="617"/>
      <c r="BD377" s="617"/>
      <c r="BE377" s="617"/>
      <c r="BF377" s="617"/>
      <c r="BG377" s="617"/>
      <c r="BH377" s="617"/>
      <c r="BI377" s="617"/>
      <c r="BJ377" s="617"/>
      <c r="BK377" s="617"/>
      <c r="BL377" s="617"/>
      <c r="BM377" s="617"/>
      <c r="BN377" s="617"/>
      <c r="BO377" s="617"/>
      <c r="BP377" s="617"/>
      <c r="BQ377" s="617"/>
      <c r="BR377" s="617"/>
      <c r="BS377" s="617"/>
    </row>
    <row r="378" spans="1:71" s="401" customFormat="1" ht="15.65" customHeight="1" outlineLevel="2" x14ac:dyDescent="0.25">
      <c r="A378" s="590"/>
      <c r="B378" s="404"/>
      <c r="C378" s="485"/>
      <c r="D378" s="402" t="str">
        <f>D377</f>
        <v xml:space="preserve">Isolatie in binnenwanden en voorzetwanden d=120 mm n.t.b. </v>
      </c>
      <c r="E378" s="405">
        <f>E370</f>
        <v>91.3</v>
      </c>
      <c r="F378" s="402" t="s">
        <v>73</v>
      </c>
      <c r="G378" s="406">
        <v>0.08</v>
      </c>
      <c r="H378" s="406">
        <f t="shared" si="67"/>
        <v>7.3040000000000003</v>
      </c>
      <c r="I378" s="547"/>
      <c r="J378" s="547"/>
      <c r="K378" s="547"/>
      <c r="L378" s="547"/>
      <c r="M378" s="547">
        <f>J378+H378*Tabellen!$K$2+L378</f>
        <v>452.84800000000001</v>
      </c>
      <c r="N378" s="495"/>
      <c r="O378" s="660">
        <f t="shared" si="68"/>
        <v>547.94608000000005</v>
      </c>
      <c r="P378" s="673"/>
      <c r="Q378" s="665" t="s">
        <v>983</v>
      </c>
      <c r="R378" s="660">
        <f>H378*Tabellen!$K$2*Tabellen!$F$2</f>
        <v>547.94608000000005</v>
      </c>
      <c r="S378" s="666" t="s">
        <v>1049</v>
      </c>
      <c r="T378" s="660">
        <f>J378*Tabellen!$F$2</f>
        <v>0</v>
      </c>
      <c r="U378" s="660">
        <f>R378*Tabellen!$G$2</f>
        <v>49.315147200000006</v>
      </c>
      <c r="V378" s="660">
        <f>T378*Tabellen!$H$2</f>
        <v>0</v>
      </c>
      <c r="W378" s="660">
        <f t="shared" si="69"/>
        <v>49.315147200000006</v>
      </c>
      <c r="X378" s="660">
        <f t="shared" si="70"/>
        <v>597.26122720000001</v>
      </c>
      <c r="Y378" s="659"/>
      <c r="Z378" s="617"/>
      <c r="AA378" s="617"/>
      <c r="AB378" s="617"/>
      <c r="AC378" s="617"/>
      <c r="AD378" s="617"/>
      <c r="AE378" s="617"/>
      <c r="AF378" s="617"/>
      <c r="AG378" s="617"/>
      <c r="AH378" s="617"/>
      <c r="AI378" s="617"/>
      <c r="AJ378" s="617"/>
      <c r="AK378" s="617"/>
      <c r="AL378" s="617"/>
      <c r="AM378" s="617"/>
      <c r="AN378" s="617"/>
      <c r="AO378" s="617"/>
      <c r="AP378" s="617"/>
      <c r="AQ378" s="617"/>
      <c r="AR378" s="617"/>
      <c r="AS378" s="617"/>
      <c r="AT378" s="617"/>
      <c r="AU378" s="617"/>
      <c r="AV378" s="617"/>
      <c r="AW378" s="617"/>
      <c r="AX378" s="617"/>
      <c r="AY378" s="617"/>
      <c r="AZ378" s="617"/>
      <c r="BA378" s="617"/>
      <c r="BB378" s="617"/>
      <c r="BC378" s="617"/>
      <c r="BD378" s="617"/>
      <c r="BE378" s="617"/>
      <c r="BF378" s="617"/>
      <c r="BG378" s="617"/>
      <c r="BH378" s="617"/>
      <c r="BI378" s="617"/>
      <c r="BJ378" s="617"/>
      <c r="BK378" s="617"/>
      <c r="BL378" s="617"/>
      <c r="BM378" s="617"/>
      <c r="BN378" s="617"/>
      <c r="BO378" s="617"/>
      <c r="BP378" s="617"/>
      <c r="BQ378" s="617"/>
      <c r="BR378" s="617"/>
      <c r="BS378" s="617"/>
    </row>
    <row r="379" spans="1:71" s="401" customFormat="1" ht="15.65" customHeight="1" outlineLevel="2" x14ac:dyDescent="0.25">
      <c r="A379" s="590"/>
      <c r="B379" s="404"/>
      <c r="C379" s="485"/>
      <c r="D379" s="402" t="s">
        <v>1335</v>
      </c>
      <c r="E379" s="405">
        <f>E370*1.1</f>
        <v>100.43</v>
      </c>
      <c r="F379" s="404" t="s">
        <v>73</v>
      </c>
      <c r="G379" s="405"/>
      <c r="H379" s="406"/>
      <c r="I379" s="560">
        <v>2.2515648749999997</v>
      </c>
      <c r="J379" s="547">
        <f t="shared" si="71"/>
        <v>226.12466039624999</v>
      </c>
      <c r="K379" s="547"/>
      <c r="L379" s="547"/>
      <c r="M379" s="547">
        <f>J379+H379*Tabellen!$K$2+L379</f>
        <v>226.12466039624999</v>
      </c>
      <c r="N379" s="495"/>
      <c r="O379" s="660">
        <f t="shared" si="68"/>
        <v>273.61083907946249</v>
      </c>
      <c r="P379" s="673"/>
      <c r="Q379" s="665" t="s">
        <v>983</v>
      </c>
      <c r="R379" s="660">
        <f>H379*Tabellen!$K$2*Tabellen!$F$2</f>
        <v>0</v>
      </c>
      <c r="S379" s="666" t="s">
        <v>1049</v>
      </c>
      <c r="T379" s="660">
        <f>J379*Tabellen!$F$2</f>
        <v>273.61083907946249</v>
      </c>
      <c r="U379" s="660">
        <f>R379*Tabellen!$G$2</f>
        <v>0</v>
      </c>
      <c r="V379" s="660">
        <f>T379*Tabellen!$H$2</f>
        <v>57.458276206687124</v>
      </c>
      <c r="W379" s="660">
        <f t="shared" si="69"/>
        <v>57.458276206687124</v>
      </c>
      <c r="X379" s="660">
        <f t="shared" si="70"/>
        <v>331.06911528614961</v>
      </c>
      <c r="Y379" s="668"/>
      <c r="Z379" s="617"/>
      <c r="AA379" s="617"/>
      <c r="AB379" s="617"/>
      <c r="AC379" s="617"/>
      <c r="AD379" s="617"/>
      <c r="AE379" s="617"/>
      <c r="AF379" s="617"/>
      <c r="AG379" s="617"/>
      <c r="AH379" s="617"/>
      <c r="AI379" s="617"/>
      <c r="AJ379" s="617"/>
      <c r="AK379" s="617"/>
      <c r="AL379" s="617"/>
      <c r="AM379" s="617"/>
      <c r="AN379" s="617"/>
      <c r="AO379" s="617"/>
      <c r="AP379" s="617"/>
      <c r="AQ379" s="617"/>
      <c r="AR379" s="617"/>
      <c r="AS379" s="617"/>
      <c r="AT379" s="617"/>
      <c r="AU379" s="617"/>
      <c r="AV379" s="617"/>
      <c r="AW379" s="617"/>
      <c r="AX379" s="617"/>
      <c r="AY379" s="617"/>
      <c r="AZ379" s="617"/>
      <c r="BA379" s="617"/>
      <c r="BB379" s="617"/>
      <c r="BC379" s="617"/>
      <c r="BD379" s="617"/>
      <c r="BE379" s="617"/>
      <c r="BF379" s="617"/>
      <c r="BG379" s="617"/>
      <c r="BH379" s="617"/>
      <c r="BI379" s="617"/>
      <c r="BJ379" s="617"/>
      <c r="BK379" s="617"/>
      <c r="BL379" s="617"/>
      <c r="BM379" s="617"/>
      <c r="BN379" s="617"/>
      <c r="BO379" s="617"/>
      <c r="BP379" s="617"/>
      <c r="BQ379" s="617"/>
      <c r="BR379" s="617"/>
      <c r="BS379" s="617"/>
    </row>
    <row r="380" spans="1:71" s="401" customFormat="1" ht="15.65" customHeight="1" outlineLevel="2" x14ac:dyDescent="0.25">
      <c r="A380" s="590"/>
      <c r="B380" s="404"/>
      <c r="C380" s="485"/>
      <c r="D380" s="402" t="s">
        <v>1335</v>
      </c>
      <c r="E380" s="405">
        <f>E370</f>
        <v>91.3</v>
      </c>
      <c r="F380" s="402" t="s">
        <v>73</v>
      </c>
      <c r="G380" s="406">
        <v>0.03</v>
      </c>
      <c r="H380" s="406">
        <f t="shared" si="67"/>
        <v>2.7389999999999999</v>
      </c>
      <c r="I380" s="547"/>
      <c r="J380" s="547"/>
      <c r="K380" s="547"/>
      <c r="L380" s="547"/>
      <c r="M380" s="547">
        <f>J380+H380*Tabellen!$K$2+L380</f>
        <v>169.81799999999998</v>
      </c>
      <c r="N380" s="495"/>
      <c r="O380" s="660">
        <f t="shared" si="68"/>
        <v>205.47977999999998</v>
      </c>
      <c r="P380" s="673"/>
      <c r="Q380" s="665" t="s">
        <v>983</v>
      </c>
      <c r="R380" s="660">
        <f>H380*Tabellen!$K$2*Tabellen!$F$2</f>
        <v>205.47977999999998</v>
      </c>
      <c r="S380" s="666" t="s">
        <v>1049</v>
      </c>
      <c r="T380" s="660">
        <f>J380*Tabellen!$F$2</f>
        <v>0</v>
      </c>
      <c r="U380" s="660">
        <f>R380*Tabellen!$G$2</f>
        <v>18.493180199999998</v>
      </c>
      <c r="V380" s="660">
        <f>T380*Tabellen!$H$2</f>
        <v>0</v>
      </c>
      <c r="W380" s="660">
        <f t="shared" si="69"/>
        <v>18.493180199999998</v>
      </c>
      <c r="X380" s="660">
        <f t="shared" si="70"/>
        <v>223.97296019999999</v>
      </c>
      <c r="Y380" s="659"/>
      <c r="Z380" s="617"/>
      <c r="AA380" s="617"/>
      <c r="AB380" s="617"/>
      <c r="AC380" s="617"/>
      <c r="AD380" s="617"/>
      <c r="AE380" s="617"/>
      <c r="AF380" s="617"/>
      <c r="AG380" s="617"/>
      <c r="AH380" s="617"/>
      <c r="AI380" s="617"/>
      <c r="AJ380" s="617"/>
      <c r="AK380" s="617"/>
      <c r="AL380" s="617"/>
      <c r="AM380" s="617"/>
      <c r="AN380" s="617"/>
      <c r="AO380" s="617"/>
      <c r="AP380" s="617"/>
      <c r="AQ380" s="617"/>
      <c r="AR380" s="617"/>
      <c r="AS380" s="617"/>
      <c r="AT380" s="617"/>
      <c r="AU380" s="617"/>
      <c r="AV380" s="617"/>
      <c r="AW380" s="617"/>
      <c r="AX380" s="617"/>
      <c r="AY380" s="617"/>
      <c r="AZ380" s="617"/>
      <c r="BA380" s="617"/>
      <c r="BB380" s="617"/>
      <c r="BC380" s="617"/>
      <c r="BD380" s="617"/>
      <c r="BE380" s="617"/>
      <c r="BF380" s="617"/>
      <c r="BG380" s="617"/>
      <c r="BH380" s="617"/>
      <c r="BI380" s="617"/>
      <c r="BJ380" s="617"/>
      <c r="BK380" s="617"/>
      <c r="BL380" s="617"/>
      <c r="BM380" s="617"/>
      <c r="BN380" s="617"/>
      <c r="BO380" s="617"/>
      <c r="BP380" s="617"/>
      <c r="BQ380" s="617"/>
      <c r="BR380" s="617"/>
      <c r="BS380" s="617"/>
    </row>
    <row r="381" spans="1:71" s="401" customFormat="1" ht="15.65" customHeight="1" outlineLevel="2" x14ac:dyDescent="0.25">
      <c r="A381" s="590"/>
      <c r="B381" s="404"/>
      <c r="C381" s="485"/>
      <c r="D381" s="402" t="s">
        <v>1336</v>
      </c>
      <c r="E381" s="405">
        <f>E370*1.1</f>
        <v>100.43</v>
      </c>
      <c r="F381" s="404" t="s">
        <v>73</v>
      </c>
      <c r="G381" s="405"/>
      <c r="H381" s="406"/>
      <c r="I381" s="560">
        <v>1.8526499999999999</v>
      </c>
      <c r="J381" s="547">
        <f t="shared" si="71"/>
        <v>186.06163950000001</v>
      </c>
      <c r="K381" s="547"/>
      <c r="L381" s="547"/>
      <c r="M381" s="547">
        <f>J381+H381*Tabellen!$K$2+L381</f>
        <v>186.06163950000001</v>
      </c>
      <c r="N381" s="495"/>
      <c r="O381" s="660">
        <f t="shared" si="68"/>
        <v>225.134583795</v>
      </c>
      <c r="P381" s="673"/>
      <c r="Q381" s="665" t="s">
        <v>983</v>
      </c>
      <c r="R381" s="660">
        <f>H381*Tabellen!$K$2*Tabellen!$F$2</f>
        <v>0</v>
      </c>
      <c r="S381" s="666" t="s">
        <v>1049</v>
      </c>
      <c r="T381" s="660">
        <f>J381*Tabellen!$F$2</f>
        <v>225.134583795</v>
      </c>
      <c r="U381" s="660">
        <f>R381*Tabellen!$G$2</f>
        <v>0</v>
      </c>
      <c r="V381" s="660">
        <f>T381*Tabellen!$H$2</f>
        <v>47.27826259695</v>
      </c>
      <c r="W381" s="660">
        <f t="shared" si="69"/>
        <v>47.27826259695</v>
      </c>
      <c r="X381" s="660">
        <f t="shared" si="70"/>
        <v>272.41284639194998</v>
      </c>
      <c r="Y381" s="668"/>
      <c r="Z381" s="617"/>
      <c r="AA381" s="617"/>
      <c r="AB381" s="617"/>
      <c r="AC381" s="617"/>
      <c r="AD381" s="617"/>
      <c r="AE381" s="617"/>
      <c r="AF381" s="617"/>
      <c r="AG381" s="617"/>
      <c r="AH381" s="617"/>
      <c r="AI381" s="617"/>
      <c r="AJ381" s="617"/>
      <c r="AK381" s="617"/>
      <c r="AL381" s="617"/>
      <c r="AM381" s="617"/>
      <c r="AN381" s="617"/>
      <c r="AO381" s="617"/>
      <c r="AP381" s="617"/>
      <c r="AQ381" s="617"/>
      <c r="AR381" s="617"/>
      <c r="AS381" s="617"/>
      <c r="AT381" s="617"/>
      <c r="AU381" s="617"/>
      <c r="AV381" s="617"/>
      <c r="AW381" s="617"/>
      <c r="AX381" s="617"/>
      <c r="AY381" s="617"/>
      <c r="AZ381" s="617"/>
      <c r="BA381" s="617"/>
      <c r="BB381" s="617"/>
      <c r="BC381" s="617"/>
      <c r="BD381" s="617"/>
      <c r="BE381" s="617"/>
      <c r="BF381" s="617"/>
      <c r="BG381" s="617"/>
      <c r="BH381" s="617"/>
      <c r="BI381" s="617"/>
      <c r="BJ381" s="617"/>
      <c r="BK381" s="617"/>
      <c r="BL381" s="617"/>
      <c r="BM381" s="617"/>
      <c r="BN381" s="617"/>
      <c r="BO381" s="617"/>
      <c r="BP381" s="617"/>
      <c r="BQ381" s="617"/>
      <c r="BR381" s="617"/>
      <c r="BS381" s="617"/>
    </row>
    <row r="382" spans="1:71" s="401" customFormat="1" ht="15.65" customHeight="1" outlineLevel="2" x14ac:dyDescent="0.25">
      <c r="A382" s="590"/>
      <c r="B382" s="404"/>
      <c r="C382" s="485"/>
      <c r="D382" s="402" t="s">
        <v>1336</v>
      </c>
      <c r="E382" s="405">
        <f>E370</f>
        <v>91.3</v>
      </c>
      <c r="F382" s="402" t="s">
        <v>73</v>
      </c>
      <c r="G382" s="406">
        <v>0.03</v>
      </c>
      <c r="H382" s="406">
        <f t="shared" si="67"/>
        <v>2.7389999999999999</v>
      </c>
      <c r="I382" s="547"/>
      <c r="J382" s="547"/>
      <c r="K382" s="547"/>
      <c r="L382" s="547"/>
      <c r="M382" s="547">
        <f>J382+H382*Tabellen!$K$2+L382</f>
        <v>169.81799999999998</v>
      </c>
      <c r="N382" s="495"/>
      <c r="O382" s="660">
        <f t="shared" si="68"/>
        <v>205.47977999999998</v>
      </c>
      <c r="P382" s="673"/>
      <c r="Q382" s="665" t="s">
        <v>983</v>
      </c>
      <c r="R382" s="660">
        <f>H382*Tabellen!$K$2*Tabellen!$F$2</f>
        <v>205.47977999999998</v>
      </c>
      <c r="S382" s="666" t="s">
        <v>1049</v>
      </c>
      <c r="T382" s="660">
        <f>J382*Tabellen!$F$2</f>
        <v>0</v>
      </c>
      <c r="U382" s="660">
        <f>R382*Tabellen!$G$2</f>
        <v>18.493180199999998</v>
      </c>
      <c r="V382" s="660">
        <f>T382*Tabellen!$H$2</f>
        <v>0</v>
      </c>
      <c r="W382" s="660">
        <f t="shared" si="69"/>
        <v>18.493180199999998</v>
      </c>
      <c r="X382" s="660">
        <f t="shared" si="70"/>
        <v>223.97296019999999</v>
      </c>
      <c r="Y382" s="659"/>
      <c r="Z382" s="617"/>
      <c r="AA382" s="617"/>
      <c r="AB382" s="617"/>
      <c r="AC382" s="617"/>
      <c r="AD382" s="617"/>
      <c r="AE382" s="617"/>
      <c r="AF382" s="617"/>
      <c r="AG382" s="617"/>
      <c r="AH382" s="617"/>
      <c r="AI382" s="617"/>
      <c r="AJ382" s="617"/>
      <c r="AK382" s="617"/>
      <c r="AL382" s="617"/>
      <c r="AM382" s="617"/>
      <c r="AN382" s="617"/>
      <c r="AO382" s="617"/>
      <c r="AP382" s="617"/>
      <c r="AQ382" s="617"/>
      <c r="AR382" s="617"/>
      <c r="AS382" s="617"/>
      <c r="AT382" s="617"/>
      <c r="AU382" s="617"/>
      <c r="AV382" s="617"/>
      <c r="AW382" s="617"/>
      <c r="AX382" s="617"/>
      <c r="AY382" s="617"/>
      <c r="AZ382" s="617"/>
      <c r="BA382" s="617"/>
      <c r="BB382" s="617"/>
      <c r="BC382" s="617"/>
      <c r="BD382" s="617"/>
      <c r="BE382" s="617"/>
      <c r="BF382" s="617"/>
      <c r="BG382" s="617"/>
      <c r="BH382" s="617"/>
      <c r="BI382" s="617"/>
      <c r="BJ382" s="617"/>
      <c r="BK382" s="617"/>
      <c r="BL382" s="617"/>
      <c r="BM382" s="617"/>
      <c r="BN382" s="617"/>
      <c r="BO382" s="617"/>
      <c r="BP382" s="617"/>
      <c r="BQ382" s="617"/>
      <c r="BR382" s="617"/>
      <c r="BS382" s="617"/>
    </row>
    <row r="383" spans="1:71" s="401" customFormat="1" ht="15.65" customHeight="1" outlineLevel="2" x14ac:dyDescent="0.25">
      <c r="A383" s="590"/>
      <c r="B383" s="404"/>
      <c r="C383" s="485"/>
      <c r="D383" s="402" t="s">
        <v>1730</v>
      </c>
      <c r="E383" s="405">
        <f>E370*1.1</f>
        <v>100.43</v>
      </c>
      <c r="F383" s="402" t="s">
        <v>73</v>
      </c>
      <c r="G383" s="406"/>
      <c r="H383" s="406"/>
      <c r="I383" s="547">
        <v>10.143000000000001</v>
      </c>
      <c r="J383" s="547">
        <f t="shared" si="71"/>
        <v>1018.6614900000002</v>
      </c>
      <c r="K383" s="547"/>
      <c r="L383" s="547"/>
      <c r="M383" s="547">
        <f>J383+H383*Tabellen!$K$2+L383</f>
        <v>1018.6614900000002</v>
      </c>
      <c r="N383" s="495"/>
      <c r="O383" s="660">
        <f t="shared" si="68"/>
        <v>1232.5804029000001</v>
      </c>
      <c r="P383" s="673"/>
      <c r="Q383" s="665" t="s">
        <v>983</v>
      </c>
      <c r="R383" s="660">
        <f>H383*Tabellen!$K$2*Tabellen!$F$2</f>
        <v>0</v>
      </c>
      <c r="S383" s="666" t="s">
        <v>1049</v>
      </c>
      <c r="T383" s="660">
        <f>J383*Tabellen!$F$2</f>
        <v>1232.5804029000001</v>
      </c>
      <c r="U383" s="660">
        <f>R383*Tabellen!$G$2</f>
        <v>0</v>
      </c>
      <c r="V383" s="660">
        <f>T383*Tabellen!$H$2</f>
        <v>258.84188460900003</v>
      </c>
      <c r="W383" s="660">
        <f t="shared" si="69"/>
        <v>258.84188460900003</v>
      </c>
      <c r="X383" s="660">
        <f t="shared" si="70"/>
        <v>1491.4222875090002</v>
      </c>
      <c r="Y383" s="676"/>
      <c r="Z383" s="617"/>
      <c r="AA383" s="617"/>
      <c r="AB383" s="617"/>
      <c r="AC383" s="617"/>
      <c r="AD383" s="617"/>
      <c r="AE383" s="617"/>
      <c r="AF383" s="617"/>
      <c r="AG383" s="617"/>
      <c r="AH383" s="617"/>
      <c r="AI383" s="617"/>
      <c r="AJ383" s="617"/>
      <c r="AK383" s="617"/>
      <c r="AL383" s="617"/>
      <c r="AM383" s="617"/>
      <c r="AN383" s="617"/>
      <c r="AO383" s="617"/>
      <c r="AP383" s="617"/>
      <c r="AQ383" s="617"/>
      <c r="AR383" s="617"/>
      <c r="AS383" s="617"/>
      <c r="AT383" s="617"/>
      <c r="AU383" s="617"/>
      <c r="AV383" s="617"/>
      <c r="AW383" s="617"/>
      <c r="AX383" s="617"/>
      <c r="AY383" s="617"/>
      <c r="AZ383" s="617"/>
      <c r="BA383" s="617"/>
      <c r="BB383" s="617"/>
      <c r="BC383" s="617"/>
      <c r="BD383" s="617"/>
      <c r="BE383" s="617"/>
      <c r="BF383" s="617"/>
      <c r="BG383" s="617"/>
      <c r="BH383" s="617"/>
      <c r="BI383" s="617"/>
      <c r="BJ383" s="617"/>
      <c r="BK383" s="617"/>
      <c r="BL383" s="617"/>
      <c r="BM383" s="617"/>
      <c r="BN383" s="617"/>
      <c r="BO383" s="617"/>
      <c r="BP383" s="617"/>
      <c r="BQ383" s="617"/>
      <c r="BR383" s="617"/>
      <c r="BS383" s="617"/>
    </row>
    <row r="384" spans="1:71" s="401" customFormat="1" ht="15.65" customHeight="1" outlineLevel="2" x14ac:dyDescent="0.25">
      <c r="A384" s="590"/>
      <c r="B384" s="404"/>
      <c r="C384" s="485"/>
      <c r="D384" s="402" t="s">
        <v>1730</v>
      </c>
      <c r="E384" s="405">
        <f>E370</f>
        <v>91.3</v>
      </c>
      <c r="F384" s="402" t="s">
        <v>73</v>
      </c>
      <c r="G384" s="406">
        <v>0.35</v>
      </c>
      <c r="H384" s="406">
        <f t="shared" si="67"/>
        <v>31.954999999999998</v>
      </c>
      <c r="I384" s="547"/>
      <c r="J384" s="547"/>
      <c r="K384" s="547"/>
      <c r="L384" s="547"/>
      <c r="M384" s="547">
        <f>J384+H384*Tabellen!$K$2+L384</f>
        <v>1981.2099999999998</v>
      </c>
      <c r="N384" s="495"/>
      <c r="O384" s="660">
        <f t="shared" si="68"/>
        <v>2397.2640999999999</v>
      </c>
      <c r="P384" s="673"/>
      <c r="Q384" s="665" t="s">
        <v>983</v>
      </c>
      <c r="R384" s="660">
        <f>H384*Tabellen!$K$2*Tabellen!$F$2</f>
        <v>2397.2640999999999</v>
      </c>
      <c r="S384" s="666" t="s">
        <v>1049</v>
      </c>
      <c r="T384" s="660">
        <f>J384*Tabellen!$F$2</f>
        <v>0</v>
      </c>
      <c r="U384" s="660">
        <f>R384*Tabellen!$G$2</f>
        <v>215.75376899999998</v>
      </c>
      <c r="V384" s="660">
        <f>T384*Tabellen!$H$2</f>
        <v>0</v>
      </c>
      <c r="W384" s="660">
        <f t="shared" si="69"/>
        <v>215.75376899999998</v>
      </c>
      <c r="X384" s="660">
        <f t="shared" si="70"/>
        <v>2613.0178689999998</v>
      </c>
      <c r="Y384" s="659"/>
      <c r="Z384" s="617"/>
      <c r="AA384" s="617"/>
      <c r="AB384" s="617"/>
      <c r="AC384" s="617"/>
      <c r="AD384" s="617"/>
      <c r="AE384" s="617"/>
      <c r="AF384" s="617"/>
      <c r="AG384" s="617"/>
      <c r="AH384" s="617"/>
      <c r="AI384" s="617"/>
      <c r="AJ384" s="617"/>
      <c r="AK384" s="617"/>
      <c r="AL384" s="617"/>
      <c r="AM384" s="617"/>
      <c r="AN384" s="617"/>
      <c r="AO384" s="617"/>
      <c r="AP384" s="617"/>
      <c r="AQ384" s="617"/>
      <c r="AR384" s="617"/>
      <c r="AS384" s="617"/>
      <c r="AT384" s="617"/>
      <c r="AU384" s="617"/>
      <c r="AV384" s="617"/>
      <c r="AW384" s="617"/>
      <c r="AX384" s="617"/>
      <c r="AY384" s="617"/>
      <c r="AZ384" s="617"/>
      <c r="BA384" s="617"/>
      <c r="BB384" s="617"/>
      <c r="BC384" s="617"/>
      <c r="BD384" s="617"/>
      <c r="BE384" s="617"/>
      <c r="BF384" s="617"/>
      <c r="BG384" s="617"/>
      <c r="BH384" s="617"/>
      <c r="BI384" s="617"/>
      <c r="BJ384" s="617"/>
      <c r="BK384" s="617"/>
      <c r="BL384" s="617"/>
      <c r="BM384" s="617"/>
      <c r="BN384" s="617"/>
      <c r="BO384" s="617"/>
      <c r="BP384" s="617"/>
      <c r="BQ384" s="617"/>
      <c r="BR384" s="617"/>
      <c r="BS384" s="617"/>
    </row>
    <row r="385" spans="1:71" s="401" customFormat="1" ht="15.65" customHeight="1" outlineLevel="2" x14ac:dyDescent="0.25">
      <c r="A385" s="590"/>
      <c r="B385" s="404"/>
      <c r="C385" s="485"/>
      <c r="D385" s="404" t="s">
        <v>1337</v>
      </c>
      <c r="E385" s="405">
        <f>E370</f>
        <v>91.3</v>
      </c>
      <c r="F385" s="402" t="s">
        <v>73</v>
      </c>
      <c r="G385" s="405"/>
      <c r="H385" s="406"/>
      <c r="I385" s="547">
        <v>5.6924999999999999</v>
      </c>
      <c r="J385" s="547">
        <f t="shared" si="71"/>
        <v>519.72524999999996</v>
      </c>
      <c r="K385" s="547"/>
      <c r="L385" s="547"/>
      <c r="M385" s="547">
        <f>J385+H385*Tabellen!$K$2+L385</f>
        <v>519.72524999999996</v>
      </c>
      <c r="N385" s="495"/>
      <c r="O385" s="660">
        <f t="shared" si="68"/>
        <v>628.86755249999999</v>
      </c>
      <c r="P385" s="673"/>
      <c r="Q385" s="665" t="s">
        <v>983</v>
      </c>
      <c r="R385" s="660">
        <f>H385*Tabellen!$K$2*Tabellen!$F$2</f>
        <v>0</v>
      </c>
      <c r="S385" s="666" t="s">
        <v>1049</v>
      </c>
      <c r="T385" s="660">
        <f>J385*Tabellen!$F$2</f>
        <v>628.86755249999999</v>
      </c>
      <c r="U385" s="660">
        <f>R385*Tabellen!$G$2</f>
        <v>0</v>
      </c>
      <c r="V385" s="660">
        <f>T385*Tabellen!$H$2</f>
        <v>132.06218602499999</v>
      </c>
      <c r="W385" s="660">
        <f t="shared" si="69"/>
        <v>132.06218602499999</v>
      </c>
      <c r="X385" s="660">
        <f t="shared" si="70"/>
        <v>760.92973852499995</v>
      </c>
      <c r="Y385" s="659"/>
      <c r="Z385" s="617"/>
      <c r="AA385" s="617"/>
      <c r="AB385" s="617"/>
      <c r="AC385" s="617"/>
      <c r="AD385" s="617"/>
      <c r="AE385" s="617"/>
      <c r="AF385" s="617"/>
      <c r="AG385" s="617"/>
      <c r="AH385" s="617"/>
      <c r="AI385" s="617"/>
      <c r="AJ385" s="617"/>
      <c r="AK385" s="617"/>
      <c r="AL385" s="617"/>
      <c r="AM385" s="617"/>
      <c r="AN385" s="617"/>
      <c r="AO385" s="617"/>
      <c r="AP385" s="617"/>
      <c r="AQ385" s="617"/>
      <c r="AR385" s="617"/>
      <c r="AS385" s="617"/>
      <c r="AT385" s="617"/>
      <c r="AU385" s="617"/>
      <c r="AV385" s="617"/>
      <c r="AW385" s="617"/>
      <c r="AX385" s="617"/>
      <c r="AY385" s="617"/>
      <c r="AZ385" s="617"/>
      <c r="BA385" s="617"/>
      <c r="BB385" s="617"/>
      <c r="BC385" s="617"/>
      <c r="BD385" s="617"/>
      <c r="BE385" s="617"/>
      <c r="BF385" s="617"/>
      <c r="BG385" s="617"/>
      <c r="BH385" s="617"/>
      <c r="BI385" s="617"/>
      <c r="BJ385" s="617"/>
      <c r="BK385" s="617"/>
      <c r="BL385" s="617"/>
      <c r="BM385" s="617"/>
      <c r="BN385" s="617"/>
      <c r="BO385" s="617"/>
      <c r="BP385" s="617"/>
      <c r="BQ385" s="617"/>
      <c r="BR385" s="617"/>
      <c r="BS385" s="617"/>
    </row>
    <row r="386" spans="1:71" s="401" customFormat="1" ht="15.65" customHeight="1" outlineLevel="2" x14ac:dyDescent="0.25">
      <c r="A386" s="590"/>
      <c r="B386" s="404"/>
      <c r="C386" s="485"/>
      <c r="D386" s="404" t="s">
        <v>1329</v>
      </c>
      <c r="E386" s="405">
        <v>1</v>
      </c>
      <c r="F386" s="402" t="s">
        <v>830</v>
      </c>
      <c r="G386" s="405">
        <v>4</v>
      </c>
      <c r="H386" s="406">
        <f t="shared" si="67"/>
        <v>4</v>
      </c>
      <c r="I386" s="547"/>
      <c r="J386" s="547"/>
      <c r="K386" s="547"/>
      <c r="L386" s="547"/>
      <c r="M386" s="547">
        <f>J386+H386*Tabellen!$K$2+L386</f>
        <v>248</v>
      </c>
      <c r="N386" s="495"/>
      <c r="O386" s="660">
        <f t="shared" si="68"/>
        <v>300.08</v>
      </c>
      <c r="P386" s="673"/>
      <c r="Q386" s="665" t="s">
        <v>983</v>
      </c>
      <c r="R386" s="660">
        <f>H386*Tabellen!$K$2*Tabellen!$F$2</f>
        <v>300.08</v>
      </c>
      <c r="S386" s="666" t="s">
        <v>1049</v>
      </c>
      <c r="T386" s="660">
        <f>J386*Tabellen!$F$2</f>
        <v>0</v>
      </c>
      <c r="U386" s="660">
        <f>R386*Tabellen!$G$2</f>
        <v>27.007199999999997</v>
      </c>
      <c r="V386" s="660">
        <f>T386*Tabellen!$H$2</f>
        <v>0</v>
      </c>
      <c r="W386" s="660">
        <f t="shared" si="69"/>
        <v>27.007199999999997</v>
      </c>
      <c r="X386" s="660">
        <f t="shared" si="70"/>
        <v>327.0872</v>
      </c>
      <c r="Y386" s="659"/>
      <c r="Z386" s="617"/>
      <c r="AA386" s="617"/>
      <c r="AB386" s="617"/>
      <c r="AC386" s="617"/>
      <c r="AD386" s="617"/>
      <c r="AE386" s="617"/>
      <c r="AF386" s="617"/>
      <c r="AG386" s="617"/>
      <c r="AH386" s="617"/>
      <c r="AI386" s="617"/>
      <c r="AJ386" s="617"/>
      <c r="AK386" s="617"/>
      <c r="AL386" s="617"/>
      <c r="AM386" s="617"/>
      <c r="AN386" s="617"/>
      <c r="AO386" s="617"/>
      <c r="AP386" s="617"/>
      <c r="AQ386" s="617"/>
      <c r="AR386" s="617"/>
      <c r="AS386" s="617"/>
      <c r="AT386" s="617"/>
      <c r="AU386" s="617"/>
      <c r="AV386" s="617"/>
      <c r="AW386" s="617"/>
      <c r="AX386" s="617"/>
      <c r="AY386" s="617"/>
      <c r="AZ386" s="617"/>
      <c r="BA386" s="617"/>
      <c r="BB386" s="617"/>
      <c r="BC386" s="617"/>
      <c r="BD386" s="617"/>
      <c r="BE386" s="617"/>
      <c r="BF386" s="617"/>
      <c r="BG386" s="617"/>
      <c r="BH386" s="617"/>
      <c r="BI386" s="617"/>
      <c r="BJ386" s="617"/>
      <c r="BK386" s="617"/>
      <c r="BL386" s="617"/>
      <c r="BM386" s="617"/>
      <c r="BN386" s="617"/>
      <c r="BO386" s="617"/>
      <c r="BP386" s="617"/>
      <c r="BQ386" s="617"/>
      <c r="BR386" s="617"/>
      <c r="BS386" s="617"/>
    </row>
    <row r="387" spans="1:71" s="521" customFormat="1" ht="15.65" customHeight="1" outlineLevel="2" x14ac:dyDescent="0.25">
      <c r="A387" s="592"/>
      <c r="B387" s="404"/>
      <c r="C387" s="485"/>
      <c r="D387" s="402"/>
      <c r="E387" s="522"/>
      <c r="G387" s="523"/>
      <c r="H387" s="523"/>
      <c r="I387" s="561"/>
      <c r="J387" s="561"/>
      <c r="K387" s="561"/>
      <c r="L387" s="561"/>
      <c r="M387" s="561"/>
      <c r="N387" s="524"/>
      <c r="O387" s="659"/>
      <c r="P387" s="673"/>
      <c r="Q387" s="665"/>
      <c r="R387" s="660"/>
      <c r="S387" s="666"/>
      <c r="T387" s="660"/>
      <c r="U387" s="660"/>
      <c r="V387" s="660"/>
      <c r="W387" s="660"/>
      <c r="X387" s="660"/>
      <c r="Y387" s="676"/>
      <c r="Z387" s="620"/>
      <c r="AA387" s="620"/>
      <c r="AB387" s="620"/>
      <c r="AC387" s="620"/>
      <c r="AD387" s="620"/>
      <c r="AE387" s="620"/>
      <c r="AF387" s="620"/>
      <c r="AG387" s="620"/>
      <c r="AH387" s="620"/>
      <c r="AI387" s="620"/>
      <c r="AJ387" s="620"/>
      <c r="AK387" s="620"/>
      <c r="AL387" s="620"/>
      <c r="AM387" s="620"/>
      <c r="AN387" s="620"/>
      <c r="AO387" s="620"/>
      <c r="AP387" s="620"/>
      <c r="AQ387" s="620"/>
      <c r="AR387" s="620"/>
      <c r="AS387" s="620"/>
      <c r="AT387" s="620"/>
      <c r="AU387" s="620"/>
      <c r="AV387" s="620"/>
      <c r="AW387" s="620"/>
      <c r="AX387" s="620"/>
      <c r="AY387" s="620"/>
      <c r="AZ387" s="620"/>
      <c r="BA387" s="620"/>
      <c r="BB387" s="620"/>
      <c r="BC387" s="620"/>
      <c r="BD387" s="620"/>
      <c r="BE387" s="620"/>
      <c r="BF387" s="620"/>
      <c r="BG387" s="620"/>
      <c r="BH387" s="620"/>
      <c r="BI387" s="620"/>
      <c r="BJ387" s="620"/>
      <c r="BK387" s="620"/>
      <c r="BL387" s="620"/>
      <c r="BM387" s="620"/>
      <c r="BN387" s="620"/>
      <c r="BO387" s="620"/>
      <c r="BP387" s="620"/>
      <c r="BQ387" s="620"/>
      <c r="BR387" s="620"/>
      <c r="BS387" s="620"/>
    </row>
    <row r="388" spans="1:71" ht="15.65" customHeight="1" outlineLevel="2" x14ac:dyDescent="0.25">
      <c r="B388" s="404"/>
      <c r="E388" s="405"/>
      <c r="G388" s="406"/>
      <c r="H388" s="406"/>
      <c r="K388" s="562"/>
      <c r="N388" s="494"/>
      <c r="O388" s="659"/>
      <c r="P388" s="659"/>
      <c r="Q388" s="659"/>
    </row>
    <row r="389" spans="1:71" ht="9" customHeight="1" outlineLevel="1" x14ac:dyDescent="0.25">
      <c r="B389" s="408"/>
      <c r="D389" s="409"/>
      <c r="E389" s="411"/>
      <c r="F389" s="409"/>
      <c r="G389" s="410"/>
      <c r="H389" s="410"/>
      <c r="I389" s="548"/>
      <c r="J389" s="548"/>
      <c r="K389" s="548"/>
      <c r="L389" s="548"/>
      <c r="M389" s="548"/>
      <c r="N389" s="485"/>
      <c r="O389" s="663"/>
      <c r="P389" s="663"/>
      <c r="Q389" s="663"/>
      <c r="R389" s="664"/>
      <c r="S389" s="664"/>
      <c r="T389" s="664"/>
      <c r="U389" s="664"/>
      <c r="V389" s="664"/>
      <c r="W389" s="664"/>
      <c r="X389" s="664"/>
      <c r="Y389" s="663"/>
      <c r="Z389" s="615"/>
      <c r="AA389" s="616"/>
      <c r="AG389" s="613"/>
      <c r="AH389" s="613"/>
    </row>
    <row r="390" spans="1:71" s="568" customFormat="1" ht="15.65" customHeight="1" outlineLevel="1" x14ac:dyDescent="0.25">
      <c r="B390" s="395" t="s">
        <v>967</v>
      </c>
      <c r="C390" s="593"/>
      <c r="D390" s="396" t="s">
        <v>1470</v>
      </c>
      <c r="E390" s="403">
        <v>91.3</v>
      </c>
      <c r="F390" s="396" t="s">
        <v>73</v>
      </c>
      <c r="G390" s="397"/>
      <c r="H390" s="397">
        <f>SUM(H391:H408)/E390</f>
        <v>1.2372359336335239</v>
      </c>
      <c r="I390" s="546"/>
      <c r="J390" s="546">
        <f>SUM(J391:J408)/E390</f>
        <v>38.324463862500004</v>
      </c>
      <c r="K390" s="546"/>
      <c r="L390" s="546"/>
      <c r="M390" s="546">
        <f>SUM(M391:M408)/E390</f>
        <v>115.03309174777849</v>
      </c>
      <c r="N390" s="593"/>
      <c r="O390" s="657">
        <f>SUM(O391:O408)/E390</f>
        <v>139.19004101481195</v>
      </c>
      <c r="P390" s="656" t="str">
        <f>B390</f>
        <v>V1-3-C1</v>
      </c>
      <c r="Q390" s="656"/>
      <c r="R390" s="657"/>
      <c r="S390" s="657"/>
      <c r="T390" s="657"/>
      <c r="U390" s="670"/>
      <c r="V390" s="657"/>
      <c r="W390" s="657"/>
      <c r="X390" s="657">
        <f>SUM(X391:X408)/E390</f>
        <v>157.28185685898003</v>
      </c>
      <c r="Y390" s="658"/>
      <c r="Z390" s="610"/>
      <c r="AA390" s="610"/>
      <c r="AB390" s="610"/>
      <c r="AC390" s="610"/>
      <c r="AD390" s="610"/>
      <c r="AE390" s="610"/>
      <c r="AF390" s="610"/>
      <c r="AG390" s="610"/>
      <c r="AH390" s="610"/>
      <c r="AI390" s="610"/>
      <c r="AJ390" s="610"/>
      <c r="AK390" s="610"/>
      <c r="AL390" s="610"/>
      <c r="AM390" s="610"/>
      <c r="AN390" s="610"/>
      <c r="AO390" s="610"/>
      <c r="AP390" s="610"/>
      <c r="AQ390" s="610"/>
      <c r="AR390" s="610"/>
      <c r="AS390" s="610"/>
      <c r="AT390" s="610"/>
      <c r="AU390" s="610"/>
      <c r="AV390" s="610"/>
      <c r="AW390" s="610"/>
      <c r="AX390" s="610"/>
      <c r="AY390" s="610"/>
      <c r="AZ390" s="610"/>
      <c r="BA390" s="610"/>
      <c r="BB390" s="610"/>
      <c r="BC390" s="610"/>
      <c r="BD390" s="610"/>
      <c r="BE390" s="610"/>
      <c r="BF390" s="610"/>
      <c r="BG390" s="610"/>
      <c r="BH390" s="610"/>
      <c r="BI390" s="610"/>
      <c r="BJ390" s="610"/>
      <c r="BK390" s="610"/>
      <c r="BL390" s="610"/>
      <c r="BM390" s="610"/>
      <c r="BN390" s="610"/>
      <c r="BO390" s="610"/>
      <c r="BP390" s="610"/>
      <c r="BQ390" s="610"/>
      <c r="BR390" s="610"/>
      <c r="BS390" s="610"/>
    </row>
    <row r="391" spans="1:71" ht="15.65" customHeight="1" outlineLevel="2" x14ac:dyDescent="0.25">
      <c r="B391" s="404"/>
      <c r="D391" s="413" t="s">
        <v>1150</v>
      </c>
      <c r="E391" s="405"/>
      <c r="G391" s="406"/>
      <c r="H391" s="406"/>
      <c r="K391" s="562"/>
      <c r="N391" s="494"/>
      <c r="O391" s="659" t="str">
        <f>R391</f>
        <v>incl. opslagen</v>
      </c>
      <c r="P391" s="659"/>
      <c r="Q391" s="665"/>
      <c r="R391" s="672" t="str">
        <f>Tabellen!$C$2</f>
        <v>incl. opslagen</v>
      </c>
      <c r="S391" s="666"/>
      <c r="T391" s="672" t="str">
        <f>Tabellen!$C$2</f>
        <v>incl. opslagen</v>
      </c>
    </row>
    <row r="392" spans="1:71" s="401" customFormat="1" ht="15.65" customHeight="1" outlineLevel="2" x14ac:dyDescent="0.25">
      <c r="A392" s="590"/>
      <c r="B392" s="404"/>
      <c r="C392" s="485"/>
      <c r="D392" s="402" t="s">
        <v>1300</v>
      </c>
      <c r="E392" s="405">
        <v>1</v>
      </c>
      <c r="F392" s="402" t="s">
        <v>830</v>
      </c>
      <c r="G392" s="406">
        <v>2</v>
      </c>
      <c r="H392" s="406">
        <f t="shared" ref="H392:H406" si="72">E392*G392</f>
        <v>2</v>
      </c>
      <c r="I392" s="547"/>
      <c r="J392" s="547"/>
      <c r="K392" s="547"/>
      <c r="L392" s="547"/>
      <c r="M392" s="547">
        <f>J392+H392*Tabellen!$K$2+L392</f>
        <v>124</v>
      </c>
      <c r="N392" s="495"/>
      <c r="O392" s="660">
        <f t="shared" ref="O392:O406" si="73">R392+T392</f>
        <v>150.04</v>
      </c>
      <c r="P392" s="673"/>
      <c r="Q392" s="665" t="s">
        <v>983</v>
      </c>
      <c r="R392" s="660">
        <f>H392*Tabellen!$K$2*Tabellen!$F$2</f>
        <v>150.04</v>
      </c>
      <c r="S392" s="666" t="s">
        <v>1049</v>
      </c>
      <c r="T392" s="660">
        <f>J392*Tabellen!$F$2</f>
        <v>0</v>
      </c>
      <c r="U392" s="660">
        <f>R392*Tabellen!$G$2</f>
        <v>13.503599999999999</v>
      </c>
      <c r="V392" s="660">
        <f>T392*Tabellen!$H$2</f>
        <v>0</v>
      </c>
      <c r="W392" s="660">
        <f t="shared" ref="W392:W406" si="74">U392+V392</f>
        <v>13.503599999999999</v>
      </c>
      <c r="X392" s="660">
        <f t="shared" ref="X392:X406" si="75">O392+W392</f>
        <v>163.5436</v>
      </c>
      <c r="Y392" s="661"/>
      <c r="Z392" s="617"/>
      <c r="AA392" s="617"/>
      <c r="AB392" s="617"/>
      <c r="AC392" s="617"/>
      <c r="AD392" s="617"/>
      <c r="AE392" s="617"/>
      <c r="AF392" s="617"/>
      <c r="AG392" s="617"/>
      <c r="AH392" s="617"/>
      <c r="AI392" s="617"/>
      <c r="AJ392" s="617"/>
      <c r="AK392" s="617"/>
      <c r="AL392" s="617"/>
      <c r="AM392" s="617"/>
      <c r="AN392" s="617"/>
      <c r="AO392" s="617"/>
      <c r="AP392" s="617"/>
      <c r="AQ392" s="617"/>
      <c r="AR392" s="617"/>
      <c r="AS392" s="617"/>
      <c r="AT392" s="617"/>
      <c r="AU392" s="617"/>
      <c r="AV392" s="617"/>
      <c r="AW392" s="617"/>
      <c r="AX392" s="617"/>
      <c r="AY392" s="617"/>
      <c r="AZ392" s="617"/>
      <c r="BA392" s="617"/>
      <c r="BB392" s="617"/>
      <c r="BC392" s="617"/>
      <c r="BD392" s="617"/>
      <c r="BE392" s="617"/>
      <c r="BF392" s="617"/>
      <c r="BG392" s="617"/>
      <c r="BH392" s="617"/>
      <c r="BI392" s="617"/>
      <c r="BJ392" s="617"/>
      <c r="BK392" s="617"/>
      <c r="BL392" s="617"/>
      <c r="BM392" s="617"/>
      <c r="BN392" s="617"/>
      <c r="BO392" s="617"/>
      <c r="BP392" s="617"/>
      <c r="BQ392" s="617"/>
      <c r="BR392" s="617"/>
      <c r="BS392" s="617"/>
    </row>
    <row r="393" spans="1:71" s="401" customFormat="1" ht="15.65" customHeight="1" outlineLevel="2" x14ac:dyDescent="0.25">
      <c r="A393" s="590"/>
      <c r="B393" s="404"/>
      <c r="C393" s="485"/>
      <c r="D393" s="402" t="s">
        <v>1330</v>
      </c>
      <c r="E393" s="405">
        <f>91.3/2.7</f>
        <v>33.81481481481481</v>
      </c>
      <c r="F393" s="402" t="s">
        <v>70</v>
      </c>
      <c r="G393" s="406">
        <v>0.05</v>
      </c>
      <c r="H393" s="406">
        <f t="shared" si="72"/>
        <v>1.6907407407407407</v>
      </c>
      <c r="I393" s="547"/>
      <c r="J393" s="547"/>
      <c r="K393" s="547"/>
      <c r="L393" s="547"/>
      <c r="M393" s="547">
        <f>J393+H393*Tabellen!$K$2+L393</f>
        <v>104.82592592592592</v>
      </c>
      <c r="N393" s="495"/>
      <c r="O393" s="660">
        <f t="shared" si="73"/>
        <v>126.83937037037036</v>
      </c>
      <c r="P393" s="673"/>
      <c r="Q393" s="665" t="s">
        <v>983</v>
      </c>
      <c r="R393" s="660">
        <f>H393*Tabellen!$K$2*Tabellen!$F$2</f>
        <v>126.83937037037036</v>
      </c>
      <c r="S393" s="666" t="s">
        <v>1049</v>
      </c>
      <c r="T393" s="660">
        <f>J393*Tabellen!$F$2</f>
        <v>0</v>
      </c>
      <c r="U393" s="660">
        <f>R393*Tabellen!$G$2</f>
        <v>11.415543333333332</v>
      </c>
      <c r="V393" s="660">
        <f>T393*Tabellen!$H$2</f>
        <v>0</v>
      </c>
      <c r="W393" s="660">
        <f t="shared" si="74"/>
        <v>11.415543333333332</v>
      </c>
      <c r="X393" s="660">
        <f t="shared" si="75"/>
        <v>138.25491370370369</v>
      </c>
      <c r="Y393" s="661"/>
      <c r="Z393" s="617"/>
      <c r="AA393" s="617"/>
      <c r="AB393" s="617"/>
      <c r="AC393" s="617"/>
      <c r="AD393" s="617"/>
      <c r="AE393" s="617"/>
      <c r="AF393" s="617"/>
      <c r="AG393" s="617"/>
      <c r="AH393" s="617"/>
      <c r="AI393" s="617"/>
      <c r="AJ393" s="617"/>
      <c r="AK393" s="617"/>
      <c r="AL393" s="617"/>
      <c r="AM393" s="617"/>
      <c r="AN393" s="617"/>
      <c r="AO393" s="617"/>
      <c r="AP393" s="617"/>
      <c r="AQ393" s="617"/>
      <c r="AR393" s="617"/>
      <c r="AS393" s="617"/>
      <c r="AT393" s="617"/>
      <c r="AU393" s="617"/>
      <c r="AV393" s="617"/>
      <c r="AW393" s="617"/>
      <c r="AX393" s="617"/>
      <c r="AY393" s="617"/>
      <c r="AZ393" s="617"/>
      <c r="BA393" s="617"/>
      <c r="BB393" s="617"/>
      <c r="BC393" s="617"/>
      <c r="BD393" s="617"/>
      <c r="BE393" s="617"/>
      <c r="BF393" s="617"/>
      <c r="BG393" s="617"/>
      <c r="BH393" s="617"/>
      <c r="BI393" s="617"/>
      <c r="BJ393" s="617"/>
      <c r="BK393" s="617"/>
      <c r="BL393" s="617"/>
      <c r="BM393" s="617"/>
      <c r="BN393" s="617"/>
      <c r="BO393" s="617"/>
      <c r="BP393" s="617"/>
      <c r="BQ393" s="617"/>
      <c r="BR393" s="617"/>
      <c r="BS393" s="617"/>
    </row>
    <row r="394" spans="1:71" s="401" customFormat="1" ht="15.65" customHeight="1" outlineLevel="2" x14ac:dyDescent="0.25">
      <c r="A394" s="590"/>
      <c r="B394" s="404"/>
      <c r="C394" s="485"/>
      <c r="D394" s="402" t="s">
        <v>1346</v>
      </c>
      <c r="E394" s="405">
        <f>E390*1.7</f>
        <v>155.20999999999998</v>
      </c>
      <c r="F394" s="402" t="s">
        <v>70</v>
      </c>
      <c r="G394" s="406"/>
      <c r="H394" s="406"/>
      <c r="I394" s="547">
        <v>1.7077499999999999</v>
      </c>
      <c r="J394" s="547">
        <f t="shared" ref="J394:J405" si="76">E394*I394</f>
        <v>265.05987749999997</v>
      </c>
      <c r="K394" s="547"/>
      <c r="L394" s="547"/>
      <c r="M394" s="547">
        <f>J394+H394*Tabellen!$K$2+L394</f>
        <v>265.05987749999997</v>
      </c>
      <c r="N394" s="495"/>
      <c r="O394" s="660">
        <f t="shared" si="73"/>
        <v>320.72245177499997</v>
      </c>
      <c r="P394" s="673"/>
      <c r="Q394" s="665" t="s">
        <v>983</v>
      </c>
      <c r="R394" s="660">
        <f>H394*Tabellen!$K$2*Tabellen!$F$2</f>
        <v>0</v>
      </c>
      <c r="S394" s="666" t="s">
        <v>1049</v>
      </c>
      <c r="T394" s="660">
        <f>J394*Tabellen!$F$2</f>
        <v>320.72245177499997</v>
      </c>
      <c r="U394" s="660">
        <f>R394*Tabellen!$G$2</f>
        <v>0</v>
      </c>
      <c r="V394" s="660">
        <f>T394*Tabellen!$H$2</f>
        <v>67.351714872749994</v>
      </c>
      <c r="W394" s="660">
        <f t="shared" si="74"/>
        <v>67.351714872749994</v>
      </c>
      <c r="X394" s="660">
        <f t="shared" si="75"/>
        <v>388.07416664774996</v>
      </c>
      <c r="Y394" s="661"/>
      <c r="Z394" s="617"/>
      <c r="AA394" s="617"/>
      <c r="AB394" s="617"/>
      <c r="AC394" s="617"/>
      <c r="AD394" s="617"/>
      <c r="AE394" s="617"/>
      <c r="AF394" s="617"/>
      <c r="AG394" s="617"/>
      <c r="AH394" s="617"/>
      <c r="AI394" s="617"/>
      <c r="AJ394" s="617"/>
      <c r="AK394" s="617"/>
      <c r="AL394" s="617"/>
      <c r="AM394" s="617"/>
      <c r="AN394" s="617"/>
      <c r="AO394" s="617"/>
      <c r="AP394" s="617"/>
      <c r="AQ394" s="617"/>
      <c r="AR394" s="617"/>
      <c r="AS394" s="617"/>
      <c r="AT394" s="617"/>
      <c r="AU394" s="617"/>
      <c r="AV394" s="617"/>
      <c r="AW394" s="617"/>
      <c r="AX394" s="617"/>
      <c r="AY394" s="617"/>
      <c r="AZ394" s="617"/>
      <c r="BA394" s="617"/>
      <c r="BB394" s="617"/>
      <c r="BC394" s="617"/>
      <c r="BD394" s="617"/>
      <c r="BE394" s="617"/>
      <c r="BF394" s="617"/>
      <c r="BG394" s="617"/>
      <c r="BH394" s="617"/>
      <c r="BI394" s="617"/>
      <c r="BJ394" s="617"/>
      <c r="BK394" s="617"/>
      <c r="BL394" s="617"/>
      <c r="BM394" s="617"/>
      <c r="BN394" s="617"/>
      <c r="BO394" s="617"/>
      <c r="BP394" s="617"/>
      <c r="BQ394" s="617"/>
      <c r="BR394" s="617"/>
      <c r="BS394" s="617"/>
    </row>
    <row r="395" spans="1:71" s="401" customFormat="1" ht="15.65" customHeight="1" outlineLevel="2" x14ac:dyDescent="0.25">
      <c r="A395" s="590"/>
      <c r="B395" s="404"/>
      <c r="C395" s="485"/>
      <c r="D395" s="402" t="s">
        <v>1332</v>
      </c>
      <c r="E395" s="405">
        <f>E390*1.7*2</f>
        <v>310.41999999999996</v>
      </c>
      <c r="F395" s="402" t="s">
        <v>70</v>
      </c>
      <c r="G395" s="406"/>
      <c r="H395" s="406"/>
      <c r="I395" s="547">
        <v>0.45539999999999997</v>
      </c>
      <c r="J395" s="547">
        <f t="shared" si="76"/>
        <v>141.36526799999999</v>
      </c>
      <c r="K395" s="547"/>
      <c r="L395" s="547"/>
      <c r="M395" s="547">
        <f>J395+H395*Tabellen!$K$2+L395</f>
        <v>141.36526799999999</v>
      </c>
      <c r="N395" s="495"/>
      <c r="O395" s="660">
        <f t="shared" si="73"/>
        <v>171.05197427999997</v>
      </c>
      <c r="P395" s="673"/>
      <c r="Q395" s="665" t="s">
        <v>983</v>
      </c>
      <c r="R395" s="660">
        <f>H395*Tabellen!$K$2*Tabellen!$F$2</f>
        <v>0</v>
      </c>
      <c r="S395" s="666" t="s">
        <v>1049</v>
      </c>
      <c r="T395" s="660">
        <f>J395*Tabellen!$F$2</f>
        <v>171.05197427999997</v>
      </c>
      <c r="U395" s="660">
        <f>R395*Tabellen!$G$2</f>
        <v>0</v>
      </c>
      <c r="V395" s="660">
        <f>T395*Tabellen!$H$2</f>
        <v>35.920914598799989</v>
      </c>
      <c r="W395" s="660">
        <f t="shared" si="74"/>
        <v>35.920914598799989</v>
      </c>
      <c r="X395" s="660">
        <f t="shared" si="75"/>
        <v>206.97288887879995</v>
      </c>
      <c r="Y395" s="661"/>
      <c r="Z395" s="617"/>
      <c r="AA395" s="617"/>
      <c r="AB395" s="617"/>
      <c r="AC395" s="617"/>
      <c r="AD395" s="617"/>
      <c r="AE395" s="617"/>
      <c r="AF395" s="617"/>
      <c r="AG395" s="617"/>
      <c r="AH395" s="617"/>
      <c r="AI395" s="617"/>
      <c r="AJ395" s="617"/>
      <c r="AK395" s="617"/>
      <c r="AL395" s="617"/>
      <c r="AM395" s="617"/>
      <c r="AN395" s="617"/>
      <c r="AO395" s="617"/>
      <c r="AP395" s="617"/>
      <c r="AQ395" s="617"/>
      <c r="AR395" s="617"/>
      <c r="AS395" s="617"/>
      <c r="AT395" s="617"/>
      <c r="AU395" s="617"/>
      <c r="AV395" s="617"/>
      <c r="AW395" s="617"/>
      <c r="AX395" s="617"/>
      <c r="AY395" s="617"/>
      <c r="AZ395" s="617"/>
      <c r="BA395" s="617"/>
      <c r="BB395" s="617"/>
      <c r="BC395" s="617"/>
      <c r="BD395" s="617"/>
      <c r="BE395" s="617"/>
      <c r="BF395" s="617"/>
      <c r="BG395" s="617"/>
      <c r="BH395" s="617"/>
      <c r="BI395" s="617"/>
      <c r="BJ395" s="617"/>
      <c r="BK395" s="617"/>
      <c r="BL395" s="617"/>
      <c r="BM395" s="617"/>
      <c r="BN395" s="617"/>
      <c r="BO395" s="617"/>
      <c r="BP395" s="617"/>
      <c r="BQ395" s="617"/>
      <c r="BR395" s="617"/>
      <c r="BS395" s="617"/>
    </row>
    <row r="396" spans="1:71" s="401" customFormat="1" ht="15.65" customHeight="1" outlineLevel="2" x14ac:dyDescent="0.25">
      <c r="A396" s="590"/>
      <c r="B396" s="404"/>
      <c r="C396" s="485"/>
      <c r="D396" s="402" t="s">
        <v>1333</v>
      </c>
      <c r="E396" s="405">
        <f>E395+E394</f>
        <v>465.62999999999994</v>
      </c>
      <c r="F396" s="402" t="s">
        <v>70</v>
      </c>
      <c r="G396" s="406">
        <v>0.13</v>
      </c>
      <c r="H396" s="406">
        <f t="shared" si="72"/>
        <v>60.531899999999993</v>
      </c>
      <c r="I396" s="547"/>
      <c r="J396" s="547"/>
      <c r="K396" s="547"/>
      <c r="L396" s="547"/>
      <c r="M396" s="547">
        <f>J396+H396*Tabellen!$K$2+L396</f>
        <v>3752.9777999999997</v>
      </c>
      <c r="N396" s="495"/>
      <c r="O396" s="660">
        <f t="shared" si="73"/>
        <v>4541.1031379999995</v>
      </c>
      <c r="P396" s="673"/>
      <c r="Q396" s="665" t="s">
        <v>983</v>
      </c>
      <c r="R396" s="660">
        <f>H396*Tabellen!$K$2*Tabellen!$F$2</f>
        <v>4541.1031379999995</v>
      </c>
      <c r="S396" s="666" t="s">
        <v>1049</v>
      </c>
      <c r="T396" s="660">
        <f>J396*Tabellen!$F$2</f>
        <v>0</v>
      </c>
      <c r="U396" s="660">
        <f>R396*Tabellen!$G$2</f>
        <v>408.69928241999992</v>
      </c>
      <c r="V396" s="660">
        <f>T396*Tabellen!$H$2</f>
        <v>0</v>
      </c>
      <c r="W396" s="660">
        <f t="shared" si="74"/>
        <v>408.69928241999992</v>
      </c>
      <c r="X396" s="660">
        <f t="shared" si="75"/>
        <v>4949.8024204199992</v>
      </c>
      <c r="Y396" s="675"/>
      <c r="Z396" s="617"/>
      <c r="AA396" s="617"/>
      <c r="AB396" s="617"/>
      <c r="AC396" s="617"/>
      <c r="AD396" s="617"/>
      <c r="AE396" s="617"/>
      <c r="AF396" s="617"/>
      <c r="AG396" s="617"/>
      <c r="AH396" s="617"/>
      <c r="AI396" s="617"/>
      <c r="AJ396" s="617"/>
      <c r="AK396" s="617"/>
      <c r="AL396" s="617"/>
      <c r="AM396" s="617"/>
      <c r="AN396" s="617"/>
      <c r="AO396" s="617"/>
      <c r="AP396" s="617"/>
      <c r="AQ396" s="617"/>
      <c r="AR396" s="617"/>
      <c r="AS396" s="617"/>
      <c r="AT396" s="617"/>
      <c r="AU396" s="617"/>
      <c r="AV396" s="617"/>
      <c r="AW396" s="617"/>
      <c r="AX396" s="617"/>
      <c r="AY396" s="617"/>
      <c r="AZ396" s="617"/>
      <c r="BA396" s="617"/>
      <c r="BB396" s="617"/>
      <c r="BC396" s="617"/>
      <c r="BD396" s="617"/>
      <c r="BE396" s="617"/>
      <c r="BF396" s="617"/>
      <c r="BG396" s="617"/>
      <c r="BH396" s="617"/>
      <c r="BI396" s="617"/>
      <c r="BJ396" s="617"/>
      <c r="BK396" s="617"/>
      <c r="BL396" s="617"/>
      <c r="BM396" s="617"/>
      <c r="BN396" s="617"/>
      <c r="BO396" s="617"/>
      <c r="BP396" s="617"/>
      <c r="BQ396" s="617"/>
      <c r="BR396" s="617"/>
      <c r="BS396" s="617"/>
    </row>
    <row r="397" spans="1:71" s="401" customFormat="1" ht="15.65" customHeight="1" outlineLevel="2" x14ac:dyDescent="0.25">
      <c r="A397" s="590"/>
      <c r="B397" s="404"/>
      <c r="C397" s="485"/>
      <c r="D397" s="402" t="s">
        <v>1334</v>
      </c>
      <c r="E397" s="405">
        <f>E390*1.05</f>
        <v>95.864999999999995</v>
      </c>
      <c r="F397" s="402" t="s">
        <v>73</v>
      </c>
      <c r="G397" s="406"/>
      <c r="H397" s="406"/>
      <c r="I397" s="547">
        <v>11.912849999999999</v>
      </c>
      <c r="J397" s="547">
        <f t="shared" si="76"/>
        <v>1142.0253652499998</v>
      </c>
      <c r="K397" s="547"/>
      <c r="L397" s="547"/>
      <c r="M397" s="547">
        <f>J397+H397*Tabellen!$K$2+L397</f>
        <v>1142.0253652499998</v>
      </c>
      <c r="N397" s="495"/>
      <c r="O397" s="660">
        <f t="shared" si="73"/>
        <v>1381.8506919524998</v>
      </c>
      <c r="P397" s="673"/>
      <c r="Q397" s="665" t="s">
        <v>983</v>
      </c>
      <c r="R397" s="660">
        <f>H397*Tabellen!$K$2*Tabellen!$F$2</f>
        <v>0</v>
      </c>
      <c r="S397" s="666" t="s">
        <v>1049</v>
      </c>
      <c r="T397" s="660">
        <f>J397*Tabellen!$F$2</f>
        <v>1381.8506919524998</v>
      </c>
      <c r="U397" s="660">
        <f>R397*Tabellen!$G$2</f>
        <v>0</v>
      </c>
      <c r="V397" s="660">
        <f>T397*Tabellen!$H$2</f>
        <v>290.18864531002492</v>
      </c>
      <c r="W397" s="660">
        <f t="shared" si="74"/>
        <v>290.18864531002492</v>
      </c>
      <c r="X397" s="660">
        <f t="shared" si="75"/>
        <v>1672.0393372625247</v>
      </c>
      <c r="Y397" s="659"/>
      <c r="Z397" s="617"/>
      <c r="AA397" s="617"/>
      <c r="AB397" s="617"/>
      <c r="AC397" s="617"/>
      <c r="AD397" s="617"/>
      <c r="AE397" s="617"/>
      <c r="AF397" s="617"/>
      <c r="AG397" s="617"/>
      <c r="AH397" s="617"/>
      <c r="AI397" s="617"/>
      <c r="AJ397" s="617"/>
      <c r="AK397" s="617"/>
      <c r="AL397" s="617"/>
      <c r="AM397" s="617"/>
      <c r="AN397" s="617"/>
      <c r="AO397" s="617"/>
      <c r="AP397" s="617"/>
      <c r="AQ397" s="617"/>
      <c r="AR397" s="617"/>
      <c r="AS397" s="617"/>
      <c r="AT397" s="617"/>
      <c r="AU397" s="617"/>
      <c r="AV397" s="617"/>
      <c r="AW397" s="617"/>
      <c r="AX397" s="617"/>
      <c r="AY397" s="617"/>
      <c r="AZ397" s="617"/>
      <c r="BA397" s="617"/>
      <c r="BB397" s="617"/>
      <c r="BC397" s="617"/>
      <c r="BD397" s="617"/>
      <c r="BE397" s="617"/>
      <c r="BF397" s="617"/>
      <c r="BG397" s="617"/>
      <c r="BH397" s="617"/>
      <c r="BI397" s="617"/>
      <c r="BJ397" s="617"/>
      <c r="BK397" s="617"/>
      <c r="BL397" s="617"/>
      <c r="BM397" s="617"/>
      <c r="BN397" s="617"/>
      <c r="BO397" s="617"/>
      <c r="BP397" s="617"/>
      <c r="BQ397" s="617"/>
      <c r="BR397" s="617"/>
      <c r="BS397" s="617"/>
    </row>
    <row r="398" spans="1:71" s="401" customFormat="1" ht="15.65" customHeight="1" outlineLevel="2" x14ac:dyDescent="0.25">
      <c r="A398" s="590"/>
      <c r="B398" s="404"/>
      <c r="C398" s="485"/>
      <c r="D398" s="402" t="str">
        <f>D397</f>
        <v xml:space="preserve">Isolatie in binnenwanden en voorzetwanden d=70 mm n.t.b. </v>
      </c>
      <c r="E398" s="405">
        <f>E390</f>
        <v>91.3</v>
      </c>
      <c r="F398" s="402" t="s">
        <v>73</v>
      </c>
      <c r="G398" s="406">
        <v>0.08</v>
      </c>
      <c r="H398" s="406">
        <f t="shared" si="72"/>
        <v>7.3040000000000003</v>
      </c>
      <c r="I398" s="547"/>
      <c r="J398" s="547"/>
      <c r="K398" s="547"/>
      <c r="L398" s="547"/>
      <c r="M398" s="547">
        <f>J398+H398*Tabellen!$K$2+L398</f>
        <v>452.84800000000001</v>
      </c>
      <c r="N398" s="495"/>
      <c r="O398" s="660">
        <f t="shared" si="73"/>
        <v>547.94608000000005</v>
      </c>
      <c r="P398" s="673"/>
      <c r="Q398" s="665" t="s">
        <v>983</v>
      </c>
      <c r="R398" s="660">
        <f>H398*Tabellen!$K$2*Tabellen!$F$2</f>
        <v>547.94608000000005</v>
      </c>
      <c r="S398" s="666" t="s">
        <v>1049</v>
      </c>
      <c r="T398" s="660">
        <f>J398*Tabellen!$F$2</f>
        <v>0</v>
      </c>
      <c r="U398" s="660">
        <f>R398*Tabellen!$G$2</f>
        <v>49.315147200000006</v>
      </c>
      <c r="V398" s="660">
        <f>T398*Tabellen!$H$2</f>
        <v>0</v>
      </c>
      <c r="W398" s="660">
        <f t="shared" si="74"/>
        <v>49.315147200000006</v>
      </c>
      <c r="X398" s="660">
        <f t="shared" si="75"/>
        <v>597.26122720000001</v>
      </c>
      <c r="Y398" s="659"/>
      <c r="Z398" s="617"/>
      <c r="AA398" s="617"/>
      <c r="AB398" s="617"/>
      <c r="AC398" s="617"/>
      <c r="AD398" s="617"/>
      <c r="AE398" s="617"/>
      <c r="AF398" s="617"/>
      <c r="AG398" s="617"/>
      <c r="AH398" s="617"/>
      <c r="AI398" s="617"/>
      <c r="AJ398" s="617"/>
      <c r="AK398" s="617"/>
      <c r="AL398" s="617"/>
      <c r="AM398" s="617"/>
      <c r="AN398" s="617"/>
      <c r="AO398" s="617"/>
      <c r="AP398" s="617"/>
      <c r="AQ398" s="617"/>
      <c r="AR398" s="617"/>
      <c r="AS398" s="617"/>
      <c r="AT398" s="617"/>
      <c r="AU398" s="617"/>
      <c r="AV398" s="617"/>
      <c r="AW398" s="617"/>
      <c r="AX398" s="617"/>
      <c r="AY398" s="617"/>
      <c r="AZ398" s="617"/>
      <c r="BA398" s="617"/>
      <c r="BB398" s="617"/>
      <c r="BC398" s="617"/>
      <c r="BD398" s="617"/>
      <c r="BE398" s="617"/>
      <c r="BF398" s="617"/>
      <c r="BG398" s="617"/>
      <c r="BH398" s="617"/>
      <c r="BI398" s="617"/>
      <c r="BJ398" s="617"/>
      <c r="BK398" s="617"/>
      <c r="BL398" s="617"/>
      <c r="BM398" s="617"/>
      <c r="BN398" s="617"/>
      <c r="BO398" s="617"/>
      <c r="BP398" s="617"/>
      <c r="BQ398" s="617"/>
      <c r="BR398" s="617"/>
      <c r="BS398" s="617"/>
    </row>
    <row r="399" spans="1:71" s="401" customFormat="1" ht="15.65" customHeight="1" outlineLevel="2" x14ac:dyDescent="0.25">
      <c r="A399" s="590"/>
      <c r="B399" s="404"/>
      <c r="C399" s="485"/>
      <c r="D399" s="402" t="s">
        <v>1335</v>
      </c>
      <c r="E399" s="405">
        <f>E390*1.1</f>
        <v>100.43</v>
      </c>
      <c r="F399" s="404" t="s">
        <v>73</v>
      </c>
      <c r="G399" s="405"/>
      <c r="H399" s="406"/>
      <c r="I399" s="560">
        <v>2.2515648749999997</v>
      </c>
      <c r="J399" s="547">
        <f t="shared" si="76"/>
        <v>226.12466039624999</v>
      </c>
      <c r="K399" s="547"/>
      <c r="L399" s="547"/>
      <c r="M399" s="547">
        <f>J399+H399*Tabellen!$K$2+L399</f>
        <v>226.12466039624999</v>
      </c>
      <c r="N399" s="495"/>
      <c r="O399" s="660">
        <f t="shared" si="73"/>
        <v>273.61083907946249</v>
      </c>
      <c r="P399" s="673"/>
      <c r="Q399" s="665" t="s">
        <v>983</v>
      </c>
      <c r="R399" s="660">
        <f>H399*Tabellen!$K$2*Tabellen!$F$2</f>
        <v>0</v>
      </c>
      <c r="S399" s="666" t="s">
        <v>1049</v>
      </c>
      <c r="T399" s="660">
        <f>J399*Tabellen!$F$2</f>
        <v>273.61083907946249</v>
      </c>
      <c r="U399" s="660">
        <f>R399*Tabellen!$G$2</f>
        <v>0</v>
      </c>
      <c r="V399" s="660">
        <f>T399*Tabellen!$H$2</f>
        <v>57.458276206687124</v>
      </c>
      <c r="W399" s="660">
        <f t="shared" si="74"/>
        <v>57.458276206687124</v>
      </c>
      <c r="X399" s="660">
        <f t="shared" si="75"/>
        <v>331.06911528614961</v>
      </c>
      <c r="Y399" s="668"/>
      <c r="Z399" s="617"/>
      <c r="AA399" s="617"/>
      <c r="AB399" s="617"/>
      <c r="AC399" s="617"/>
      <c r="AD399" s="617"/>
      <c r="AE399" s="617"/>
      <c r="AF399" s="617"/>
      <c r="AG399" s="617"/>
      <c r="AH399" s="617"/>
      <c r="AI399" s="617"/>
      <c r="AJ399" s="617"/>
      <c r="AK399" s="617"/>
      <c r="AL399" s="617"/>
      <c r="AM399" s="617"/>
      <c r="AN399" s="617"/>
      <c r="AO399" s="617"/>
      <c r="AP399" s="617"/>
      <c r="AQ399" s="617"/>
      <c r="AR399" s="617"/>
      <c r="AS399" s="617"/>
      <c r="AT399" s="617"/>
      <c r="AU399" s="617"/>
      <c r="AV399" s="617"/>
      <c r="AW399" s="617"/>
      <c r="AX399" s="617"/>
      <c r="AY399" s="617"/>
      <c r="AZ399" s="617"/>
      <c r="BA399" s="617"/>
      <c r="BB399" s="617"/>
      <c r="BC399" s="617"/>
      <c r="BD399" s="617"/>
      <c r="BE399" s="617"/>
      <c r="BF399" s="617"/>
      <c r="BG399" s="617"/>
      <c r="BH399" s="617"/>
      <c r="BI399" s="617"/>
      <c r="BJ399" s="617"/>
      <c r="BK399" s="617"/>
      <c r="BL399" s="617"/>
      <c r="BM399" s="617"/>
      <c r="BN399" s="617"/>
      <c r="BO399" s="617"/>
      <c r="BP399" s="617"/>
      <c r="BQ399" s="617"/>
      <c r="BR399" s="617"/>
      <c r="BS399" s="617"/>
    </row>
    <row r="400" spans="1:71" s="401" customFormat="1" ht="15.65" customHeight="1" outlineLevel="2" x14ac:dyDescent="0.25">
      <c r="A400" s="590"/>
      <c r="B400" s="404"/>
      <c r="C400" s="485"/>
      <c r="D400" s="402" t="s">
        <v>1335</v>
      </c>
      <c r="E400" s="405">
        <f>E390</f>
        <v>91.3</v>
      </c>
      <c r="F400" s="402" t="s">
        <v>73</v>
      </c>
      <c r="G400" s="406">
        <v>0.03</v>
      </c>
      <c r="H400" s="406">
        <f t="shared" si="72"/>
        <v>2.7389999999999999</v>
      </c>
      <c r="I400" s="547"/>
      <c r="J400" s="547"/>
      <c r="K400" s="547"/>
      <c r="L400" s="547"/>
      <c r="M400" s="547">
        <f>J400+H400*Tabellen!$K$2+L400</f>
        <v>169.81799999999998</v>
      </c>
      <c r="N400" s="495"/>
      <c r="O400" s="660">
        <f t="shared" si="73"/>
        <v>205.47977999999998</v>
      </c>
      <c r="P400" s="673"/>
      <c r="Q400" s="665" t="s">
        <v>983</v>
      </c>
      <c r="R400" s="660">
        <f>H400*Tabellen!$K$2*Tabellen!$F$2</f>
        <v>205.47977999999998</v>
      </c>
      <c r="S400" s="666" t="s">
        <v>1049</v>
      </c>
      <c r="T400" s="660">
        <f>J400*Tabellen!$F$2</f>
        <v>0</v>
      </c>
      <c r="U400" s="660">
        <f>R400*Tabellen!$G$2</f>
        <v>18.493180199999998</v>
      </c>
      <c r="V400" s="660">
        <f>T400*Tabellen!$H$2</f>
        <v>0</v>
      </c>
      <c r="W400" s="660">
        <f t="shared" si="74"/>
        <v>18.493180199999998</v>
      </c>
      <c r="X400" s="660">
        <f t="shared" si="75"/>
        <v>223.97296019999999</v>
      </c>
      <c r="Y400" s="659"/>
      <c r="Z400" s="617"/>
      <c r="AA400" s="617"/>
      <c r="AB400" s="617"/>
      <c r="AC400" s="617"/>
      <c r="AD400" s="617"/>
      <c r="AE400" s="617"/>
      <c r="AF400" s="617"/>
      <c r="AG400" s="617"/>
      <c r="AH400" s="617"/>
      <c r="AI400" s="617"/>
      <c r="AJ400" s="617"/>
      <c r="AK400" s="617"/>
      <c r="AL400" s="617"/>
      <c r="AM400" s="617"/>
      <c r="AN400" s="617"/>
      <c r="AO400" s="617"/>
      <c r="AP400" s="617"/>
      <c r="AQ400" s="617"/>
      <c r="AR400" s="617"/>
      <c r="AS400" s="617"/>
      <c r="AT400" s="617"/>
      <c r="AU400" s="617"/>
      <c r="AV400" s="617"/>
      <c r="AW400" s="617"/>
      <c r="AX400" s="617"/>
      <c r="AY400" s="617"/>
      <c r="AZ400" s="617"/>
      <c r="BA400" s="617"/>
      <c r="BB400" s="617"/>
      <c r="BC400" s="617"/>
      <c r="BD400" s="617"/>
      <c r="BE400" s="617"/>
      <c r="BF400" s="617"/>
      <c r="BG400" s="617"/>
      <c r="BH400" s="617"/>
      <c r="BI400" s="617"/>
      <c r="BJ400" s="617"/>
      <c r="BK400" s="617"/>
      <c r="BL400" s="617"/>
      <c r="BM400" s="617"/>
      <c r="BN400" s="617"/>
      <c r="BO400" s="617"/>
      <c r="BP400" s="617"/>
      <c r="BQ400" s="617"/>
      <c r="BR400" s="617"/>
      <c r="BS400" s="617"/>
    </row>
    <row r="401" spans="1:71" s="401" customFormat="1" ht="15.65" customHeight="1" outlineLevel="2" x14ac:dyDescent="0.25">
      <c r="A401" s="590"/>
      <c r="B401" s="404"/>
      <c r="C401" s="485"/>
      <c r="D401" s="402" t="s">
        <v>1336</v>
      </c>
      <c r="E401" s="405">
        <f>E390*1.1</f>
        <v>100.43</v>
      </c>
      <c r="F401" s="404" t="s">
        <v>73</v>
      </c>
      <c r="G401" s="405"/>
      <c r="H401" s="406"/>
      <c r="I401" s="560">
        <v>1.8526499999999999</v>
      </c>
      <c r="J401" s="547">
        <f t="shared" si="76"/>
        <v>186.06163950000001</v>
      </c>
      <c r="K401" s="547"/>
      <c r="L401" s="547"/>
      <c r="M401" s="547">
        <f>J401+H401*Tabellen!$K$2+L401</f>
        <v>186.06163950000001</v>
      </c>
      <c r="N401" s="495"/>
      <c r="O401" s="660">
        <f t="shared" si="73"/>
        <v>225.134583795</v>
      </c>
      <c r="P401" s="673"/>
      <c r="Q401" s="665" t="s">
        <v>983</v>
      </c>
      <c r="R401" s="660">
        <f>H401*Tabellen!$K$2*Tabellen!$F$2</f>
        <v>0</v>
      </c>
      <c r="S401" s="666" t="s">
        <v>1049</v>
      </c>
      <c r="T401" s="660">
        <f>J401*Tabellen!$F$2</f>
        <v>225.134583795</v>
      </c>
      <c r="U401" s="660">
        <f>R401*Tabellen!$G$2</f>
        <v>0</v>
      </c>
      <c r="V401" s="660">
        <f>T401*Tabellen!$H$2</f>
        <v>47.27826259695</v>
      </c>
      <c r="W401" s="660">
        <f t="shared" si="74"/>
        <v>47.27826259695</v>
      </c>
      <c r="X401" s="660">
        <f t="shared" si="75"/>
        <v>272.41284639194998</v>
      </c>
      <c r="Y401" s="668"/>
      <c r="Z401" s="617"/>
      <c r="AA401" s="617"/>
      <c r="AB401" s="617"/>
      <c r="AC401" s="617"/>
      <c r="AD401" s="617"/>
      <c r="AE401" s="617"/>
      <c r="AF401" s="617"/>
      <c r="AG401" s="617"/>
      <c r="AH401" s="617"/>
      <c r="AI401" s="617"/>
      <c r="AJ401" s="617"/>
      <c r="AK401" s="617"/>
      <c r="AL401" s="617"/>
      <c r="AM401" s="617"/>
      <c r="AN401" s="617"/>
      <c r="AO401" s="617"/>
      <c r="AP401" s="617"/>
      <c r="AQ401" s="617"/>
      <c r="AR401" s="617"/>
      <c r="AS401" s="617"/>
      <c r="AT401" s="617"/>
      <c r="AU401" s="617"/>
      <c r="AV401" s="617"/>
      <c r="AW401" s="617"/>
      <c r="AX401" s="617"/>
      <c r="AY401" s="617"/>
      <c r="AZ401" s="617"/>
      <c r="BA401" s="617"/>
      <c r="BB401" s="617"/>
      <c r="BC401" s="617"/>
      <c r="BD401" s="617"/>
      <c r="BE401" s="617"/>
      <c r="BF401" s="617"/>
      <c r="BG401" s="617"/>
      <c r="BH401" s="617"/>
      <c r="BI401" s="617"/>
      <c r="BJ401" s="617"/>
      <c r="BK401" s="617"/>
      <c r="BL401" s="617"/>
      <c r="BM401" s="617"/>
      <c r="BN401" s="617"/>
      <c r="BO401" s="617"/>
      <c r="BP401" s="617"/>
      <c r="BQ401" s="617"/>
      <c r="BR401" s="617"/>
      <c r="BS401" s="617"/>
    </row>
    <row r="402" spans="1:71" s="401" customFormat="1" ht="15.65" customHeight="1" outlineLevel="2" x14ac:dyDescent="0.25">
      <c r="A402" s="590"/>
      <c r="B402" s="404"/>
      <c r="C402" s="485"/>
      <c r="D402" s="402" t="s">
        <v>1336</v>
      </c>
      <c r="E402" s="405">
        <f>E390</f>
        <v>91.3</v>
      </c>
      <c r="F402" s="402" t="s">
        <v>73</v>
      </c>
      <c r="G402" s="406">
        <v>0.03</v>
      </c>
      <c r="H402" s="406">
        <f t="shared" si="72"/>
        <v>2.7389999999999999</v>
      </c>
      <c r="I402" s="547"/>
      <c r="J402" s="547"/>
      <c r="K402" s="547"/>
      <c r="L402" s="547"/>
      <c r="M402" s="547">
        <f>J402+H402*Tabellen!$K$2+L402</f>
        <v>169.81799999999998</v>
      </c>
      <c r="N402" s="495"/>
      <c r="O402" s="660">
        <f t="shared" si="73"/>
        <v>205.47977999999998</v>
      </c>
      <c r="P402" s="673"/>
      <c r="Q402" s="665" t="s">
        <v>983</v>
      </c>
      <c r="R402" s="660">
        <f>H402*Tabellen!$K$2*Tabellen!$F$2</f>
        <v>205.47977999999998</v>
      </c>
      <c r="S402" s="666" t="s">
        <v>1049</v>
      </c>
      <c r="T402" s="660">
        <f>J402*Tabellen!$F$2</f>
        <v>0</v>
      </c>
      <c r="U402" s="660">
        <f>R402*Tabellen!$G$2</f>
        <v>18.493180199999998</v>
      </c>
      <c r="V402" s="660">
        <f>T402*Tabellen!$H$2</f>
        <v>0</v>
      </c>
      <c r="W402" s="660">
        <f t="shared" si="74"/>
        <v>18.493180199999998</v>
      </c>
      <c r="X402" s="660">
        <f t="shared" si="75"/>
        <v>223.97296019999999</v>
      </c>
      <c r="Y402" s="659"/>
      <c r="Z402" s="617"/>
      <c r="AA402" s="617"/>
      <c r="AB402" s="617"/>
      <c r="AC402" s="617"/>
      <c r="AD402" s="617"/>
      <c r="AE402" s="617"/>
      <c r="AF402" s="617"/>
      <c r="AG402" s="617"/>
      <c r="AH402" s="617"/>
      <c r="AI402" s="617"/>
      <c r="AJ402" s="617"/>
      <c r="AK402" s="617"/>
      <c r="AL402" s="617"/>
      <c r="AM402" s="617"/>
      <c r="AN402" s="617"/>
      <c r="AO402" s="617"/>
      <c r="AP402" s="617"/>
      <c r="AQ402" s="617"/>
      <c r="AR402" s="617"/>
      <c r="AS402" s="617"/>
      <c r="AT402" s="617"/>
      <c r="AU402" s="617"/>
      <c r="AV402" s="617"/>
      <c r="AW402" s="617"/>
      <c r="AX402" s="617"/>
      <c r="AY402" s="617"/>
      <c r="AZ402" s="617"/>
      <c r="BA402" s="617"/>
      <c r="BB402" s="617"/>
      <c r="BC402" s="617"/>
      <c r="BD402" s="617"/>
      <c r="BE402" s="617"/>
      <c r="BF402" s="617"/>
      <c r="BG402" s="617"/>
      <c r="BH402" s="617"/>
      <c r="BI402" s="617"/>
      <c r="BJ402" s="617"/>
      <c r="BK402" s="617"/>
      <c r="BL402" s="617"/>
      <c r="BM402" s="617"/>
      <c r="BN402" s="617"/>
      <c r="BO402" s="617"/>
      <c r="BP402" s="617"/>
      <c r="BQ402" s="617"/>
      <c r="BR402" s="617"/>
      <c r="BS402" s="617"/>
    </row>
    <row r="403" spans="1:71" s="401" customFormat="1" ht="15.65" customHeight="1" outlineLevel="2" x14ac:dyDescent="0.25">
      <c r="A403" s="590"/>
      <c r="B403" s="404"/>
      <c r="C403" s="485"/>
      <c r="D403" s="402" t="s">
        <v>1730</v>
      </c>
      <c r="E403" s="405">
        <f>E390*1.1</f>
        <v>100.43</v>
      </c>
      <c r="F403" s="402" t="s">
        <v>73</v>
      </c>
      <c r="G403" s="406"/>
      <c r="H403" s="406"/>
      <c r="I403" s="547">
        <v>10.143000000000001</v>
      </c>
      <c r="J403" s="547">
        <f t="shared" si="76"/>
        <v>1018.6614900000002</v>
      </c>
      <c r="K403" s="547"/>
      <c r="L403" s="547"/>
      <c r="M403" s="547">
        <f>J403+H403*Tabellen!$K$2+L403</f>
        <v>1018.6614900000002</v>
      </c>
      <c r="N403" s="495"/>
      <c r="O403" s="660">
        <f t="shared" si="73"/>
        <v>1232.5804029000001</v>
      </c>
      <c r="P403" s="673"/>
      <c r="Q403" s="665" t="s">
        <v>983</v>
      </c>
      <c r="R403" s="660">
        <f>H403*Tabellen!$K$2*Tabellen!$F$2</f>
        <v>0</v>
      </c>
      <c r="S403" s="666" t="s">
        <v>1049</v>
      </c>
      <c r="T403" s="660">
        <f>J403*Tabellen!$F$2</f>
        <v>1232.5804029000001</v>
      </c>
      <c r="U403" s="660">
        <f>R403*Tabellen!$G$2</f>
        <v>0</v>
      </c>
      <c r="V403" s="660">
        <f>T403*Tabellen!$H$2</f>
        <v>258.84188460900003</v>
      </c>
      <c r="W403" s="660">
        <f t="shared" si="74"/>
        <v>258.84188460900003</v>
      </c>
      <c r="X403" s="660">
        <f t="shared" si="75"/>
        <v>1491.4222875090002</v>
      </c>
      <c r="Y403" s="676"/>
      <c r="Z403" s="617"/>
      <c r="AA403" s="617"/>
      <c r="AB403" s="617"/>
      <c r="AC403" s="617"/>
      <c r="AD403" s="617"/>
      <c r="AE403" s="617"/>
      <c r="AF403" s="617"/>
      <c r="AG403" s="617"/>
      <c r="AH403" s="617"/>
      <c r="AI403" s="617"/>
      <c r="AJ403" s="617"/>
      <c r="AK403" s="617"/>
      <c r="AL403" s="617"/>
      <c r="AM403" s="617"/>
      <c r="AN403" s="617"/>
      <c r="AO403" s="617"/>
      <c r="AP403" s="617"/>
      <c r="AQ403" s="617"/>
      <c r="AR403" s="617"/>
      <c r="AS403" s="617"/>
      <c r="AT403" s="617"/>
      <c r="AU403" s="617"/>
      <c r="AV403" s="617"/>
      <c r="AW403" s="617"/>
      <c r="AX403" s="617"/>
      <c r="AY403" s="617"/>
      <c r="AZ403" s="617"/>
      <c r="BA403" s="617"/>
      <c r="BB403" s="617"/>
      <c r="BC403" s="617"/>
      <c r="BD403" s="617"/>
      <c r="BE403" s="617"/>
      <c r="BF403" s="617"/>
      <c r="BG403" s="617"/>
      <c r="BH403" s="617"/>
      <c r="BI403" s="617"/>
      <c r="BJ403" s="617"/>
      <c r="BK403" s="617"/>
      <c r="BL403" s="617"/>
      <c r="BM403" s="617"/>
      <c r="BN403" s="617"/>
      <c r="BO403" s="617"/>
      <c r="BP403" s="617"/>
      <c r="BQ403" s="617"/>
      <c r="BR403" s="617"/>
      <c r="BS403" s="617"/>
    </row>
    <row r="404" spans="1:71" s="401" customFormat="1" ht="15.65" customHeight="1" outlineLevel="2" x14ac:dyDescent="0.25">
      <c r="A404" s="590"/>
      <c r="B404" s="404"/>
      <c r="C404" s="485"/>
      <c r="D404" s="402" t="s">
        <v>1730</v>
      </c>
      <c r="E404" s="405">
        <f>E390</f>
        <v>91.3</v>
      </c>
      <c r="F404" s="402" t="s">
        <v>73</v>
      </c>
      <c r="G404" s="406">
        <v>0.35</v>
      </c>
      <c r="H404" s="406">
        <f t="shared" si="72"/>
        <v>31.954999999999998</v>
      </c>
      <c r="I404" s="547"/>
      <c r="J404" s="547"/>
      <c r="K404" s="547"/>
      <c r="L404" s="547"/>
      <c r="M404" s="547">
        <f>J404+H404*Tabellen!$K$2+L404</f>
        <v>1981.2099999999998</v>
      </c>
      <c r="N404" s="495"/>
      <c r="O404" s="660">
        <f t="shared" si="73"/>
        <v>2397.2640999999999</v>
      </c>
      <c r="P404" s="673"/>
      <c r="Q404" s="665" t="s">
        <v>983</v>
      </c>
      <c r="R404" s="660">
        <f>H404*Tabellen!$K$2*Tabellen!$F$2</f>
        <v>2397.2640999999999</v>
      </c>
      <c r="S404" s="666" t="s">
        <v>1049</v>
      </c>
      <c r="T404" s="660">
        <f>J404*Tabellen!$F$2</f>
        <v>0</v>
      </c>
      <c r="U404" s="660">
        <f>R404*Tabellen!$G$2</f>
        <v>215.75376899999998</v>
      </c>
      <c r="V404" s="660">
        <f>T404*Tabellen!$H$2</f>
        <v>0</v>
      </c>
      <c r="W404" s="660">
        <f t="shared" si="74"/>
        <v>215.75376899999998</v>
      </c>
      <c r="X404" s="660">
        <f t="shared" si="75"/>
        <v>2613.0178689999998</v>
      </c>
      <c r="Y404" s="659"/>
      <c r="Z404" s="617"/>
      <c r="AA404" s="617"/>
      <c r="AB404" s="617"/>
      <c r="AC404" s="617"/>
      <c r="AD404" s="617"/>
      <c r="AE404" s="617"/>
      <c r="AF404" s="617"/>
      <c r="AG404" s="617"/>
      <c r="AH404" s="617"/>
      <c r="AI404" s="617"/>
      <c r="AJ404" s="617"/>
      <c r="AK404" s="617"/>
      <c r="AL404" s="617"/>
      <c r="AM404" s="617"/>
      <c r="AN404" s="617"/>
      <c r="AO404" s="617"/>
      <c r="AP404" s="617"/>
      <c r="AQ404" s="617"/>
      <c r="AR404" s="617"/>
      <c r="AS404" s="617"/>
      <c r="AT404" s="617"/>
      <c r="AU404" s="617"/>
      <c r="AV404" s="617"/>
      <c r="AW404" s="617"/>
      <c r="AX404" s="617"/>
      <c r="AY404" s="617"/>
      <c r="AZ404" s="617"/>
      <c r="BA404" s="617"/>
      <c r="BB404" s="617"/>
      <c r="BC404" s="617"/>
      <c r="BD404" s="617"/>
      <c r="BE404" s="617"/>
      <c r="BF404" s="617"/>
      <c r="BG404" s="617"/>
      <c r="BH404" s="617"/>
      <c r="BI404" s="617"/>
      <c r="BJ404" s="617"/>
      <c r="BK404" s="617"/>
      <c r="BL404" s="617"/>
      <c r="BM404" s="617"/>
      <c r="BN404" s="617"/>
      <c r="BO404" s="617"/>
      <c r="BP404" s="617"/>
      <c r="BQ404" s="617"/>
      <c r="BR404" s="617"/>
      <c r="BS404" s="617"/>
    </row>
    <row r="405" spans="1:71" s="401" customFormat="1" ht="15.65" customHeight="1" outlineLevel="2" x14ac:dyDescent="0.25">
      <c r="A405" s="590"/>
      <c r="B405" s="404"/>
      <c r="C405" s="485"/>
      <c r="D405" s="404" t="s">
        <v>1337</v>
      </c>
      <c r="E405" s="405">
        <f>E390</f>
        <v>91.3</v>
      </c>
      <c r="F405" s="402" t="s">
        <v>73</v>
      </c>
      <c r="G405" s="405"/>
      <c r="H405" s="406"/>
      <c r="I405" s="547">
        <v>5.6924999999999999</v>
      </c>
      <c r="J405" s="547">
        <f t="shared" si="76"/>
        <v>519.72524999999996</v>
      </c>
      <c r="K405" s="547"/>
      <c r="L405" s="547"/>
      <c r="M405" s="547">
        <f>J405+H405*Tabellen!$K$2+L405</f>
        <v>519.72524999999996</v>
      </c>
      <c r="N405" s="495"/>
      <c r="O405" s="660">
        <f t="shared" si="73"/>
        <v>628.86755249999999</v>
      </c>
      <c r="P405" s="673"/>
      <c r="Q405" s="665" t="s">
        <v>983</v>
      </c>
      <c r="R405" s="660">
        <f>H405*Tabellen!$K$2*Tabellen!$F$2</f>
        <v>0</v>
      </c>
      <c r="S405" s="666" t="s">
        <v>1049</v>
      </c>
      <c r="T405" s="660">
        <f>J405*Tabellen!$F$2</f>
        <v>628.86755249999999</v>
      </c>
      <c r="U405" s="660">
        <f>R405*Tabellen!$G$2</f>
        <v>0</v>
      </c>
      <c r="V405" s="660">
        <f>T405*Tabellen!$H$2</f>
        <v>132.06218602499999</v>
      </c>
      <c r="W405" s="660">
        <f t="shared" si="74"/>
        <v>132.06218602499999</v>
      </c>
      <c r="X405" s="660">
        <f t="shared" si="75"/>
        <v>760.92973852499995</v>
      </c>
      <c r="Y405" s="659"/>
      <c r="Z405" s="617"/>
      <c r="AA405" s="617"/>
      <c r="AB405" s="617"/>
      <c r="AC405" s="617"/>
      <c r="AD405" s="617"/>
      <c r="AE405" s="617"/>
      <c r="AF405" s="617"/>
      <c r="AG405" s="617"/>
      <c r="AH405" s="617"/>
      <c r="AI405" s="617"/>
      <c r="AJ405" s="617"/>
      <c r="AK405" s="617"/>
      <c r="AL405" s="617"/>
      <c r="AM405" s="617"/>
      <c r="AN405" s="617"/>
      <c r="AO405" s="617"/>
      <c r="AP405" s="617"/>
      <c r="AQ405" s="617"/>
      <c r="AR405" s="617"/>
      <c r="AS405" s="617"/>
      <c r="AT405" s="617"/>
      <c r="AU405" s="617"/>
      <c r="AV405" s="617"/>
      <c r="AW405" s="617"/>
      <c r="AX405" s="617"/>
      <c r="AY405" s="617"/>
      <c r="AZ405" s="617"/>
      <c r="BA405" s="617"/>
      <c r="BB405" s="617"/>
      <c r="BC405" s="617"/>
      <c r="BD405" s="617"/>
      <c r="BE405" s="617"/>
      <c r="BF405" s="617"/>
      <c r="BG405" s="617"/>
      <c r="BH405" s="617"/>
      <c r="BI405" s="617"/>
      <c r="BJ405" s="617"/>
      <c r="BK405" s="617"/>
      <c r="BL405" s="617"/>
      <c r="BM405" s="617"/>
      <c r="BN405" s="617"/>
      <c r="BO405" s="617"/>
      <c r="BP405" s="617"/>
      <c r="BQ405" s="617"/>
      <c r="BR405" s="617"/>
      <c r="BS405" s="617"/>
    </row>
    <row r="406" spans="1:71" s="401" customFormat="1" ht="15.65" customHeight="1" outlineLevel="2" x14ac:dyDescent="0.25">
      <c r="A406" s="590"/>
      <c r="B406" s="404"/>
      <c r="C406" s="485"/>
      <c r="D406" s="404" t="s">
        <v>1329</v>
      </c>
      <c r="E406" s="405">
        <v>1</v>
      </c>
      <c r="F406" s="402" t="s">
        <v>830</v>
      </c>
      <c r="G406" s="405">
        <v>4</v>
      </c>
      <c r="H406" s="406">
        <f t="shared" si="72"/>
        <v>4</v>
      </c>
      <c r="I406" s="547"/>
      <c r="J406" s="547"/>
      <c r="K406" s="547"/>
      <c r="L406" s="547"/>
      <c r="M406" s="547">
        <f>J406+H406*Tabellen!$K$2+L406</f>
        <v>248</v>
      </c>
      <c r="N406" s="495"/>
      <c r="O406" s="660">
        <f t="shared" si="73"/>
        <v>300.08</v>
      </c>
      <c r="P406" s="673"/>
      <c r="Q406" s="665" t="s">
        <v>983</v>
      </c>
      <c r="R406" s="660">
        <f>H406*Tabellen!$K$2*Tabellen!$F$2</f>
        <v>300.08</v>
      </c>
      <c r="S406" s="666" t="s">
        <v>1049</v>
      </c>
      <c r="T406" s="660">
        <f>J406*Tabellen!$F$2</f>
        <v>0</v>
      </c>
      <c r="U406" s="660">
        <f>R406*Tabellen!$G$2</f>
        <v>27.007199999999997</v>
      </c>
      <c r="V406" s="660">
        <f>T406*Tabellen!$H$2</f>
        <v>0</v>
      </c>
      <c r="W406" s="660">
        <f t="shared" si="74"/>
        <v>27.007199999999997</v>
      </c>
      <c r="X406" s="660">
        <f t="shared" si="75"/>
        <v>327.0872</v>
      </c>
      <c r="Y406" s="659"/>
      <c r="Z406" s="617"/>
      <c r="AA406" s="617"/>
      <c r="AB406" s="617"/>
      <c r="AC406" s="617"/>
      <c r="AD406" s="617"/>
      <c r="AE406" s="617"/>
      <c r="AF406" s="617"/>
      <c r="AG406" s="617"/>
      <c r="AH406" s="617"/>
      <c r="AI406" s="617"/>
      <c r="AJ406" s="617"/>
      <c r="AK406" s="617"/>
      <c r="AL406" s="617"/>
      <c r="AM406" s="617"/>
      <c r="AN406" s="617"/>
      <c r="AO406" s="617"/>
      <c r="AP406" s="617"/>
      <c r="AQ406" s="617"/>
      <c r="AR406" s="617"/>
      <c r="AS406" s="617"/>
      <c r="AT406" s="617"/>
      <c r="AU406" s="617"/>
      <c r="AV406" s="617"/>
      <c r="AW406" s="617"/>
      <c r="AX406" s="617"/>
      <c r="AY406" s="617"/>
      <c r="AZ406" s="617"/>
      <c r="BA406" s="617"/>
      <c r="BB406" s="617"/>
      <c r="BC406" s="617"/>
      <c r="BD406" s="617"/>
      <c r="BE406" s="617"/>
      <c r="BF406" s="617"/>
      <c r="BG406" s="617"/>
      <c r="BH406" s="617"/>
      <c r="BI406" s="617"/>
      <c r="BJ406" s="617"/>
      <c r="BK406" s="617"/>
      <c r="BL406" s="617"/>
      <c r="BM406" s="617"/>
      <c r="BN406" s="617"/>
      <c r="BO406" s="617"/>
      <c r="BP406" s="617"/>
      <c r="BQ406" s="617"/>
      <c r="BR406" s="617"/>
      <c r="BS406" s="617"/>
    </row>
    <row r="407" spans="1:71" s="521" customFormat="1" ht="15.65" customHeight="1" outlineLevel="2" x14ac:dyDescent="0.25">
      <c r="A407" s="592"/>
      <c r="B407" s="404"/>
      <c r="C407" s="485"/>
      <c r="D407" s="402"/>
      <c r="E407" s="522"/>
      <c r="G407" s="523"/>
      <c r="H407" s="523"/>
      <c r="I407" s="561"/>
      <c r="J407" s="561"/>
      <c r="K407" s="561"/>
      <c r="L407" s="561"/>
      <c r="M407" s="561"/>
      <c r="N407" s="524"/>
      <c r="O407" s="659"/>
      <c r="P407" s="673"/>
      <c r="Q407" s="665"/>
      <c r="R407" s="660"/>
      <c r="S407" s="666"/>
      <c r="T407" s="660"/>
      <c r="U407" s="660"/>
      <c r="V407" s="660"/>
      <c r="W407" s="660"/>
      <c r="X407" s="660"/>
      <c r="Y407" s="676"/>
      <c r="Z407" s="620"/>
      <c r="AA407" s="620"/>
      <c r="AB407" s="620"/>
      <c r="AC407" s="620"/>
      <c r="AD407" s="620"/>
      <c r="AE407" s="620"/>
      <c r="AF407" s="620"/>
      <c r="AG407" s="620"/>
      <c r="AH407" s="620"/>
      <c r="AI407" s="620"/>
      <c r="AJ407" s="620"/>
      <c r="AK407" s="620"/>
      <c r="AL407" s="620"/>
      <c r="AM407" s="620"/>
      <c r="AN407" s="620"/>
      <c r="AO407" s="620"/>
      <c r="AP407" s="620"/>
      <c r="AQ407" s="620"/>
      <c r="AR407" s="620"/>
      <c r="AS407" s="620"/>
      <c r="AT407" s="620"/>
      <c r="AU407" s="620"/>
      <c r="AV407" s="620"/>
      <c r="AW407" s="620"/>
      <c r="AX407" s="620"/>
      <c r="AY407" s="620"/>
      <c r="AZ407" s="620"/>
      <c r="BA407" s="620"/>
      <c r="BB407" s="620"/>
      <c r="BC407" s="620"/>
      <c r="BD407" s="620"/>
      <c r="BE407" s="620"/>
      <c r="BF407" s="620"/>
      <c r="BG407" s="620"/>
      <c r="BH407" s="620"/>
      <c r="BI407" s="620"/>
      <c r="BJ407" s="620"/>
      <c r="BK407" s="620"/>
      <c r="BL407" s="620"/>
      <c r="BM407" s="620"/>
      <c r="BN407" s="620"/>
      <c r="BO407" s="620"/>
      <c r="BP407" s="620"/>
      <c r="BQ407" s="620"/>
      <c r="BR407" s="620"/>
      <c r="BS407" s="620"/>
    </row>
    <row r="408" spans="1:71" ht="15.65" customHeight="1" outlineLevel="2" x14ac:dyDescent="0.25">
      <c r="B408" s="404"/>
      <c r="E408" s="405"/>
      <c r="G408" s="406"/>
      <c r="H408" s="406"/>
      <c r="K408" s="562"/>
      <c r="N408" s="494"/>
      <c r="O408" s="659"/>
      <c r="P408" s="659"/>
      <c r="Q408" s="659"/>
    </row>
    <row r="409" spans="1:71" ht="9" customHeight="1" outlineLevel="1" x14ac:dyDescent="0.25">
      <c r="B409" s="408"/>
      <c r="D409" s="409"/>
      <c r="E409" s="411"/>
      <c r="F409" s="409"/>
      <c r="G409" s="410"/>
      <c r="H409" s="410"/>
      <c r="I409" s="548"/>
      <c r="J409" s="548"/>
      <c r="K409" s="548"/>
      <c r="L409" s="548"/>
      <c r="M409" s="548"/>
      <c r="N409" s="485"/>
      <c r="O409" s="663"/>
      <c r="P409" s="663"/>
      <c r="Q409" s="663"/>
      <c r="R409" s="664"/>
      <c r="S409" s="664"/>
      <c r="T409" s="664"/>
      <c r="U409" s="664"/>
      <c r="V409" s="664"/>
      <c r="W409" s="664"/>
      <c r="X409" s="664"/>
      <c r="Y409" s="663"/>
      <c r="Z409" s="615"/>
      <c r="AA409" s="616"/>
      <c r="AG409" s="613"/>
      <c r="AH409" s="613"/>
    </row>
    <row r="410" spans="1:71" s="568" customFormat="1" ht="15.65" customHeight="1" outlineLevel="1" x14ac:dyDescent="0.25">
      <c r="B410" s="395" t="s">
        <v>968</v>
      </c>
      <c r="C410" s="593"/>
      <c r="D410" s="396" t="s">
        <v>1471</v>
      </c>
      <c r="E410" s="403">
        <v>91.3</v>
      </c>
      <c r="F410" s="396" t="s">
        <v>73</v>
      </c>
      <c r="G410" s="397"/>
      <c r="H410" s="397">
        <f>SUM(H411:H428)/E410</f>
        <v>1.2372359336335239</v>
      </c>
      <c r="I410" s="546"/>
      <c r="J410" s="546">
        <f>SUM(J411:J428)/E410</f>
        <v>41.127761362499996</v>
      </c>
      <c r="K410" s="546"/>
      <c r="L410" s="546"/>
      <c r="M410" s="546">
        <f>SUM(M411:M428)/E410</f>
        <v>117.83638924777848</v>
      </c>
      <c r="N410" s="593"/>
      <c r="O410" s="657">
        <f>SUM(O411:O428)/E410</f>
        <v>142.58203098981198</v>
      </c>
      <c r="P410" s="656" t="str">
        <f>B410</f>
        <v>V1-3-C2</v>
      </c>
      <c r="Q410" s="656"/>
      <c r="R410" s="657"/>
      <c r="S410" s="657"/>
      <c r="T410" s="657"/>
      <c r="U410" s="670"/>
      <c r="V410" s="657"/>
      <c r="W410" s="657"/>
      <c r="X410" s="657">
        <f>SUM(X411:X428)/E410</f>
        <v>161.38616472873002</v>
      </c>
      <c r="Y410" s="658"/>
      <c r="Z410" s="610"/>
      <c r="AA410" s="610"/>
      <c r="AB410" s="610"/>
      <c r="AC410" s="610"/>
      <c r="AD410" s="610"/>
      <c r="AE410" s="610"/>
      <c r="AF410" s="610"/>
      <c r="AG410" s="610"/>
      <c r="AH410" s="610"/>
      <c r="AI410" s="610"/>
      <c r="AJ410" s="610"/>
      <c r="AK410" s="610"/>
      <c r="AL410" s="610"/>
      <c r="AM410" s="610"/>
      <c r="AN410" s="610"/>
      <c r="AO410" s="610"/>
      <c r="AP410" s="610"/>
      <c r="AQ410" s="610"/>
      <c r="AR410" s="610"/>
      <c r="AS410" s="610"/>
      <c r="AT410" s="610"/>
      <c r="AU410" s="610"/>
      <c r="AV410" s="610"/>
      <c r="AW410" s="610"/>
      <c r="AX410" s="610"/>
      <c r="AY410" s="610"/>
      <c r="AZ410" s="610"/>
      <c r="BA410" s="610"/>
      <c r="BB410" s="610"/>
      <c r="BC410" s="610"/>
      <c r="BD410" s="610"/>
      <c r="BE410" s="610"/>
      <c r="BF410" s="610"/>
      <c r="BG410" s="610"/>
      <c r="BH410" s="610"/>
      <c r="BI410" s="610"/>
      <c r="BJ410" s="610"/>
      <c r="BK410" s="610"/>
      <c r="BL410" s="610"/>
      <c r="BM410" s="610"/>
      <c r="BN410" s="610"/>
      <c r="BO410" s="610"/>
      <c r="BP410" s="610"/>
      <c r="BQ410" s="610"/>
      <c r="BR410" s="610"/>
      <c r="BS410" s="610"/>
    </row>
    <row r="411" spans="1:71" ht="15.65" customHeight="1" outlineLevel="2" x14ac:dyDescent="0.25">
      <c r="B411" s="404"/>
      <c r="D411" s="413" t="s">
        <v>1151</v>
      </c>
      <c r="E411" s="405"/>
      <c r="G411" s="406"/>
      <c r="H411" s="406"/>
      <c r="K411" s="562"/>
      <c r="N411" s="494"/>
      <c r="O411" s="659" t="str">
        <f>R411</f>
        <v>incl. opslagen</v>
      </c>
      <c r="P411" s="659"/>
      <c r="Q411" s="665"/>
      <c r="R411" s="672" t="str">
        <f>Tabellen!$C$2</f>
        <v>incl. opslagen</v>
      </c>
      <c r="S411" s="666"/>
      <c r="T411" s="672" t="str">
        <f>Tabellen!$C$2</f>
        <v>incl. opslagen</v>
      </c>
    </row>
    <row r="412" spans="1:71" s="401" customFormat="1" ht="15.65" customHeight="1" outlineLevel="2" x14ac:dyDescent="0.25">
      <c r="A412" s="590"/>
      <c r="B412" s="404"/>
      <c r="C412" s="485"/>
      <c r="D412" s="402" t="s">
        <v>1300</v>
      </c>
      <c r="E412" s="405">
        <v>1</v>
      </c>
      <c r="F412" s="402" t="s">
        <v>830</v>
      </c>
      <c r="G412" s="406">
        <v>2</v>
      </c>
      <c r="H412" s="406">
        <f t="shared" ref="H412:H426" si="77">E412*G412</f>
        <v>2</v>
      </c>
      <c r="I412" s="547"/>
      <c r="J412" s="547"/>
      <c r="K412" s="547"/>
      <c r="L412" s="547"/>
      <c r="M412" s="547">
        <f>J412+H412*Tabellen!$K$2+L412</f>
        <v>124</v>
      </c>
      <c r="N412" s="495"/>
      <c r="O412" s="660">
        <f t="shared" ref="O412:O426" si="78">R412+T412</f>
        <v>150.04</v>
      </c>
      <c r="P412" s="673"/>
      <c r="Q412" s="665" t="s">
        <v>983</v>
      </c>
      <c r="R412" s="660">
        <f>H412*Tabellen!$K$2*Tabellen!$F$2</f>
        <v>150.04</v>
      </c>
      <c r="S412" s="666" t="s">
        <v>1049</v>
      </c>
      <c r="T412" s="660">
        <f>J412*Tabellen!$F$2</f>
        <v>0</v>
      </c>
      <c r="U412" s="660">
        <f>R412*Tabellen!$G$2</f>
        <v>13.503599999999999</v>
      </c>
      <c r="V412" s="660">
        <f>T412*Tabellen!$H$2</f>
        <v>0</v>
      </c>
      <c r="W412" s="660">
        <f t="shared" ref="W412:W426" si="79">U412+V412</f>
        <v>13.503599999999999</v>
      </c>
      <c r="X412" s="660">
        <f t="shared" ref="X412:X426" si="80">O412+W412</f>
        <v>163.5436</v>
      </c>
      <c r="Y412" s="661"/>
      <c r="Z412" s="617"/>
      <c r="AA412" s="617"/>
      <c r="AB412" s="617"/>
      <c r="AC412" s="617"/>
      <c r="AD412" s="617"/>
      <c r="AE412" s="617"/>
      <c r="AF412" s="617"/>
      <c r="AG412" s="617"/>
      <c r="AH412" s="617"/>
      <c r="AI412" s="617"/>
      <c r="AJ412" s="617"/>
      <c r="AK412" s="617"/>
      <c r="AL412" s="617"/>
      <c r="AM412" s="617"/>
      <c r="AN412" s="617"/>
      <c r="AO412" s="617"/>
      <c r="AP412" s="617"/>
      <c r="AQ412" s="617"/>
      <c r="AR412" s="617"/>
      <c r="AS412" s="617"/>
      <c r="AT412" s="617"/>
      <c r="AU412" s="617"/>
      <c r="AV412" s="617"/>
      <c r="AW412" s="617"/>
      <c r="AX412" s="617"/>
      <c r="AY412" s="617"/>
      <c r="AZ412" s="617"/>
      <c r="BA412" s="617"/>
      <c r="BB412" s="617"/>
      <c r="BC412" s="617"/>
      <c r="BD412" s="617"/>
      <c r="BE412" s="617"/>
      <c r="BF412" s="617"/>
      <c r="BG412" s="617"/>
      <c r="BH412" s="617"/>
      <c r="BI412" s="617"/>
      <c r="BJ412" s="617"/>
      <c r="BK412" s="617"/>
      <c r="BL412" s="617"/>
      <c r="BM412" s="617"/>
      <c r="BN412" s="617"/>
      <c r="BO412" s="617"/>
      <c r="BP412" s="617"/>
      <c r="BQ412" s="617"/>
      <c r="BR412" s="617"/>
      <c r="BS412" s="617"/>
    </row>
    <row r="413" spans="1:71" s="401" customFormat="1" ht="15.65" customHeight="1" outlineLevel="2" x14ac:dyDescent="0.25">
      <c r="A413" s="590"/>
      <c r="B413" s="404"/>
      <c r="C413" s="485"/>
      <c r="D413" s="402" t="s">
        <v>1330</v>
      </c>
      <c r="E413" s="405">
        <f>91.3/2.7</f>
        <v>33.81481481481481</v>
      </c>
      <c r="F413" s="402" t="s">
        <v>70</v>
      </c>
      <c r="G413" s="406">
        <v>0.05</v>
      </c>
      <c r="H413" s="406">
        <f t="shared" si="77"/>
        <v>1.6907407407407407</v>
      </c>
      <c r="I413" s="547"/>
      <c r="J413" s="547"/>
      <c r="K413" s="547"/>
      <c r="L413" s="547"/>
      <c r="M413" s="547">
        <f>J413+H413*Tabellen!$K$2+L413</f>
        <v>104.82592592592592</v>
      </c>
      <c r="N413" s="495"/>
      <c r="O413" s="660">
        <f t="shared" si="78"/>
        <v>126.83937037037036</v>
      </c>
      <c r="P413" s="673"/>
      <c r="Q413" s="665" t="s">
        <v>983</v>
      </c>
      <c r="R413" s="660">
        <f>H413*Tabellen!$K$2*Tabellen!$F$2</f>
        <v>126.83937037037036</v>
      </c>
      <c r="S413" s="666" t="s">
        <v>1049</v>
      </c>
      <c r="T413" s="660">
        <f>J413*Tabellen!$F$2</f>
        <v>0</v>
      </c>
      <c r="U413" s="660">
        <f>R413*Tabellen!$G$2</f>
        <v>11.415543333333332</v>
      </c>
      <c r="V413" s="660">
        <f>T413*Tabellen!$H$2</f>
        <v>0</v>
      </c>
      <c r="W413" s="660">
        <f t="shared" si="79"/>
        <v>11.415543333333332</v>
      </c>
      <c r="X413" s="660">
        <f t="shared" si="80"/>
        <v>138.25491370370369</v>
      </c>
      <c r="Y413" s="661"/>
      <c r="Z413" s="617"/>
      <c r="AA413" s="617"/>
      <c r="AB413" s="617"/>
      <c r="AC413" s="617"/>
      <c r="AD413" s="617"/>
      <c r="AE413" s="617"/>
      <c r="AF413" s="617"/>
      <c r="AG413" s="617"/>
      <c r="AH413" s="617"/>
      <c r="AI413" s="617"/>
      <c r="AJ413" s="617"/>
      <c r="AK413" s="617"/>
      <c r="AL413" s="617"/>
      <c r="AM413" s="617"/>
      <c r="AN413" s="617"/>
      <c r="AO413" s="617"/>
      <c r="AP413" s="617"/>
      <c r="AQ413" s="617"/>
      <c r="AR413" s="617"/>
      <c r="AS413" s="617"/>
      <c r="AT413" s="617"/>
      <c r="AU413" s="617"/>
      <c r="AV413" s="617"/>
      <c r="AW413" s="617"/>
      <c r="AX413" s="617"/>
      <c r="AY413" s="617"/>
      <c r="AZ413" s="617"/>
      <c r="BA413" s="617"/>
      <c r="BB413" s="617"/>
      <c r="BC413" s="617"/>
      <c r="BD413" s="617"/>
      <c r="BE413" s="617"/>
      <c r="BF413" s="617"/>
      <c r="BG413" s="617"/>
      <c r="BH413" s="617"/>
      <c r="BI413" s="617"/>
      <c r="BJ413" s="617"/>
      <c r="BK413" s="617"/>
      <c r="BL413" s="617"/>
      <c r="BM413" s="617"/>
      <c r="BN413" s="617"/>
      <c r="BO413" s="617"/>
      <c r="BP413" s="617"/>
      <c r="BQ413" s="617"/>
      <c r="BR413" s="617"/>
      <c r="BS413" s="617"/>
    </row>
    <row r="414" spans="1:71" s="401" customFormat="1" ht="15.65" customHeight="1" outlineLevel="2" x14ac:dyDescent="0.25">
      <c r="A414" s="590"/>
      <c r="B414" s="404"/>
      <c r="C414" s="485"/>
      <c r="D414" s="402" t="s">
        <v>1135</v>
      </c>
      <c r="E414" s="405">
        <f>E410*1.7</f>
        <v>155.20999999999998</v>
      </c>
      <c r="F414" s="402" t="s">
        <v>70</v>
      </c>
      <c r="G414" s="406"/>
      <c r="H414" s="406"/>
      <c r="I414" s="547">
        <v>1.7905499999999999</v>
      </c>
      <c r="J414" s="547">
        <f t="shared" ref="J414:J425" si="81">E414*I414</f>
        <v>277.91126549999996</v>
      </c>
      <c r="K414" s="547"/>
      <c r="L414" s="547"/>
      <c r="M414" s="547">
        <f>J414+H414*Tabellen!$K$2+L414</f>
        <v>277.91126549999996</v>
      </c>
      <c r="N414" s="495"/>
      <c r="O414" s="660">
        <f t="shared" si="78"/>
        <v>336.27263125499996</v>
      </c>
      <c r="P414" s="673"/>
      <c r="Q414" s="665" t="s">
        <v>983</v>
      </c>
      <c r="R414" s="660">
        <f>H414*Tabellen!$K$2*Tabellen!$F$2</f>
        <v>0</v>
      </c>
      <c r="S414" s="666" t="s">
        <v>1049</v>
      </c>
      <c r="T414" s="660">
        <f>J414*Tabellen!$F$2</f>
        <v>336.27263125499996</v>
      </c>
      <c r="U414" s="660">
        <f>R414*Tabellen!$G$2</f>
        <v>0</v>
      </c>
      <c r="V414" s="660">
        <f>T414*Tabellen!$H$2</f>
        <v>70.617252563549997</v>
      </c>
      <c r="W414" s="660">
        <f t="shared" si="79"/>
        <v>70.617252563549997</v>
      </c>
      <c r="X414" s="660">
        <f t="shared" si="80"/>
        <v>406.88988381854995</v>
      </c>
      <c r="Y414" s="661"/>
      <c r="Z414" s="617"/>
      <c r="AA414" s="617"/>
      <c r="AB414" s="617"/>
      <c r="AC414" s="617"/>
      <c r="AD414" s="617"/>
      <c r="AE414" s="617"/>
      <c r="AF414" s="617"/>
      <c r="AG414" s="617"/>
      <c r="AH414" s="617"/>
      <c r="AI414" s="617"/>
      <c r="AJ414" s="617"/>
      <c r="AK414" s="617"/>
      <c r="AL414" s="617"/>
      <c r="AM414" s="617"/>
      <c r="AN414" s="617"/>
      <c r="AO414" s="617"/>
      <c r="AP414" s="617"/>
      <c r="AQ414" s="617"/>
      <c r="AR414" s="617"/>
      <c r="AS414" s="617"/>
      <c r="AT414" s="617"/>
      <c r="AU414" s="617"/>
      <c r="AV414" s="617"/>
      <c r="AW414" s="617"/>
      <c r="AX414" s="617"/>
      <c r="AY414" s="617"/>
      <c r="AZ414" s="617"/>
      <c r="BA414" s="617"/>
      <c r="BB414" s="617"/>
      <c r="BC414" s="617"/>
      <c r="BD414" s="617"/>
      <c r="BE414" s="617"/>
      <c r="BF414" s="617"/>
      <c r="BG414" s="617"/>
      <c r="BH414" s="617"/>
      <c r="BI414" s="617"/>
      <c r="BJ414" s="617"/>
      <c r="BK414" s="617"/>
      <c r="BL414" s="617"/>
      <c r="BM414" s="617"/>
      <c r="BN414" s="617"/>
      <c r="BO414" s="617"/>
      <c r="BP414" s="617"/>
      <c r="BQ414" s="617"/>
      <c r="BR414" s="617"/>
      <c r="BS414" s="617"/>
    </row>
    <row r="415" spans="1:71" s="401" customFormat="1" ht="15.65" customHeight="1" outlineLevel="2" x14ac:dyDescent="0.25">
      <c r="A415" s="590"/>
      <c r="B415" s="404"/>
      <c r="C415" s="485"/>
      <c r="D415" s="402" t="s">
        <v>1332</v>
      </c>
      <c r="E415" s="405">
        <f>E410*1.7*2</f>
        <v>310.41999999999996</v>
      </c>
      <c r="F415" s="402" t="s">
        <v>70</v>
      </c>
      <c r="G415" s="406"/>
      <c r="H415" s="406"/>
      <c r="I415" s="547">
        <v>0.45539999999999997</v>
      </c>
      <c r="J415" s="547">
        <f t="shared" si="81"/>
        <v>141.36526799999999</v>
      </c>
      <c r="K415" s="547"/>
      <c r="L415" s="547"/>
      <c r="M415" s="547">
        <f>J415+H415*Tabellen!$K$2+L415</f>
        <v>141.36526799999999</v>
      </c>
      <c r="N415" s="495"/>
      <c r="O415" s="660">
        <f t="shared" si="78"/>
        <v>171.05197427999997</v>
      </c>
      <c r="P415" s="673"/>
      <c r="Q415" s="665" t="s">
        <v>983</v>
      </c>
      <c r="R415" s="660">
        <f>H415*Tabellen!$K$2*Tabellen!$F$2</f>
        <v>0</v>
      </c>
      <c r="S415" s="666" t="s">
        <v>1049</v>
      </c>
      <c r="T415" s="660">
        <f>J415*Tabellen!$F$2</f>
        <v>171.05197427999997</v>
      </c>
      <c r="U415" s="660">
        <f>R415*Tabellen!$G$2</f>
        <v>0</v>
      </c>
      <c r="V415" s="660">
        <f>T415*Tabellen!$H$2</f>
        <v>35.920914598799989</v>
      </c>
      <c r="W415" s="660">
        <f t="shared" si="79"/>
        <v>35.920914598799989</v>
      </c>
      <c r="X415" s="660">
        <f t="shared" si="80"/>
        <v>206.97288887879995</v>
      </c>
      <c r="Y415" s="661"/>
      <c r="Z415" s="617"/>
      <c r="AA415" s="617"/>
      <c r="AB415" s="617"/>
      <c r="AC415" s="617"/>
      <c r="AD415" s="617"/>
      <c r="AE415" s="617"/>
      <c r="AF415" s="617"/>
      <c r="AG415" s="617"/>
      <c r="AH415" s="617"/>
      <c r="AI415" s="617"/>
      <c r="AJ415" s="617"/>
      <c r="AK415" s="617"/>
      <c r="AL415" s="617"/>
      <c r="AM415" s="617"/>
      <c r="AN415" s="617"/>
      <c r="AO415" s="617"/>
      <c r="AP415" s="617"/>
      <c r="AQ415" s="617"/>
      <c r="AR415" s="617"/>
      <c r="AS415" s="617"/>
      <c r="AT415" s="617"/>
      <c r="AU415" s="617"/>
      <c r="AV415" s="617"/>
      <c r="AW415" s="617"/>
      <c r="AX415" s="617"/>
      <c r="AY415" s="617"/>
      <c r="AZ415" s="617"/>
      <c r="BA415" s="617"/>
      <c r="BB415" s="617"/>
      <c r="BC415" s="617"/>
      <c r="BD415" s="617"/>
      <c r="BE415" s="617"/>
      <c r="BF415" s="617"/>
      <c r="BG415" s="617"/>
      <c r="BH415" s="617"/>
      <c r="BI415" s="617"/>
      <c r="BJ415" s="617"/>
      <c r="BK415" s="617"/>
      <c r="BL415" s="617"/>
      <c r="BM415" s="617"/>
      <c r="BN415" s="617"/>
      <c r="BO415" s="617"/>
      <c r="BP415" s="617"/>
      <c r="BQ415" s="617"/>
      <c r="BR415" s="617"/>
      <c r="BS415" s="617"/>
    </row>
    <row r="416" spans="1:71" s="401" customFormat="1" ht="15.65" customHeight="1" outlineLevel="2" x14ac:dyDescent="0.25">
      <c r="A416" s="590"/>
      <c r="B416" s="404"/>
      <c r="C416" s="485"/>
      <c r="D416" s="402" t="s">
        <v>1333</v>
      </c>
      <c r="E416" s="405">
        <f>E415+E414</f>
        <v>465.62999999999994</v>
      </c>
      <c r="F416" s="402" t="s">
        <v>70</v>
      </c>
      <c r="G416" s="406">
        <v>0.13</v>
      </c>
      <c r="H416" s="406">
        <f t="shared" si="77"/>
        <v>60.531899999999993</v>
      </c>
      <c r="I416" s="547"/>
      <c r="J416" s="547"/>
      <c r="K416" s="547"/>
      <c r="L416" s="547"/>
      <c r="M416" s="547">
        <f>J416+H416*Tabellen!$K$2+L416</f>
        <v>3752.9777999999997</v>
      </c>
      <c r="N416" s="495"/>
      <c r="O416" s="660">
        <f t="shared" si="78"/>
        <v>4541.1031379999995</v>
      </c>
      <c r="P416" s="673"/>
      <c r="Q416" s="665" t="s">
        <v>983</v>
      </c>
      <c r="R416" s="660">
        <f>H416*Tabellen!$K$2*Tabellen!$F$2</f>
        <v>4541.1031379999995</v>
      </c>
      <c r="S416" s="666" t="s">
        <v>1049</v>
      </c>
      <c r="T416" s="660">
        <f>J416*Tabellen!$F$2</f>
        <v>0</v>
      </c>
      <c r="U416" s="660">
        <f>R416*Tabellen!$G$2</f>
        <v>408.69928241999992</v>
      </c>
      <c r="V416" s="660">
        <f>T416*Tabellen!$H$2</f>
        <v>0</v>
      </c>
      <c r="W416" s="660">
        <f t="shared" si="79"/>
        <v>408.69928241999992</v>
      </c>
      <c r="X416" s="660">
        <f t="shared" si="80"/>
        <v>4949.8024204199992</v>
      </c>
      <c r="Y416" s="675"/>
      <c r="Z416" s="617"/>
      <c r="AA416" s="617"/>
      <c r="AB416" s="617"/>
      <c r="AC416" s="617"/>
      <c r="AD416" s="617"/>
      <c r="AE416" s="617"/>
      <c r="AF416" s="617"/>
      <c r="AG416" s="617"/>
      <c r="AH416" s="617"/>
      <c r="AI416" s="617"/>
      <c r="AJ416" s="617"/>
      <c r="AK416" s="617"/>
      <c r="AL416" s="617"/>
      <c r="AM416" s="617"/>
      <c r="AN416" s="617"/>
      <c r="AO416" s="617"/>
      <c r="AP416" s="617"/>
      <c r="AQ416" s="617"/>
      <c r="AR416" s="617"/>
      <c r="AS416" s="617"/>
      <c r="AT416" s="617"/>
      <c r="AU416" s="617"/>
      <c r="AV416" s="617"/>
      <c r="AW416" s="617"/>
      <c r="AX416" s="617"/>
      <c r="AY416" s="617"/>
      <c r="AZ416" s="617"/>
      <c r="BA416" s="617"/>
      <c r="BB416" s="617"/>
      <c r="BC416" s="617"/>
      <c r="BD416" s="617"/>
      <c r="BE416" s="617"/>
      <c r="BF416" s="617"/>
      <c r="BG416" s="617"/>
      <c r="BH416" s="617"/>
      <c r="BI416" s="617"/>
      <c r="BJ416" s="617"/>
      <c r="BK416" s="617"/>
      <c r="BL416" s="617"/>
      <c r="BM416" s="617"/>
      <c r="BN416" s="617"/>
      <c r="BO416" s="617"/>
      <c r="BP416" s="617"/>
      <c r="BQ416" s="617"/>
      <c r="BR416" s="617"/>
      <c r="BS416" s="617"/>
    </row>
    <row r="417" spans="1:71" s="401" customFormat="1" ht="15.65" customHeight="1" outlineLevel="2" x14ac:dyDescent="0.25">
      <c r="A417" s="590"/>
      <c r="B417" s="404"/>
      <c r="C417" s="485"/>
      <c r="D417" s="402" t="s">
        <v>1344</v>
      </c>
      <c r="E417" s="405">
        <f>E410*1.05</f>
        <v>95.864999999999995</v>
      </c>
      <c r="F417" s="402" t="s">
        <v>73</v>
      </c>
      <c r="G417" s="406"/>
      <c r="H417" s="406"/>
      <c r="I417" s="547">
        <v>14.448599999999999</v>
      </c>
      <c r="J417" s="547">
        <f t="shared" si="81"/>
        <v>1385.1150389999998</v>
      </c>
      <c r="K417" s="547"/>
      <c r="L417" s="547"/>
      <c r="M417" s="547">
        <f>J417+H417*Tabellen!$K$2+L417</f>
        <v>1385.1150389999998</v>
      </c>
      <c r="N417" s="495"/>
      <c r="O417" s="660">
        <f t="shared" si="78"/>
        <v>1675.9891971899997</v>
      </c>
      <c r="P417" s="673"/>
      <c r="Q417" s="665" t="s">
        <v>983</v>
      </c>
      <c r="R417" s="660">
        <f>H417*Tabellen!$K$2*Tabellen!$F$2</f>
        <v>0</v>
      </c>
      <c r="S417" s="666" t="s">
        <v>1049</v>
      </c>
      <c r="T417" s="660">
        <f>J417*Tabellen!$F$2</f>
        <v>1675.9891971899997</v>
      </c>
      <c r="U417" s="660">
        <f>R417*Tabellen!$G$2</f>
        <v>0</v>
      </c>
      <c r="V417" s="660">
        <f>T417*Tabellen!$H$2</f>
        <v>351.95773140989991</v>
      </c>
      <c r="W417" s="660">
        <f t="shared" si="79"/>
        <v>351.95773140989991</v>
      </c>
      <c r="X417" s="660">
        <f t="shared" si="80"/>
        <v>2027.9469285998996</v>
      </c>
      <c r="Y417" s="659"/>
      <c r="Z417" s="617"/>
      <c r="AA417" s="617"/>
      <c r="AB417" s="617"/>
      <c r="AC417" s="617"/>
      <c r="AD417" s="617"/>
      <c r="AE417" s="617"/>
      <c r="AF417" s="617"/>
      <c r="AG417" s="617"/>
      <c r="AH417" s="617"/>
      <c r="AI417" s="617"/>
      <c r="AJ417" s="617"/>
      <c r="AK417" s="617"/>
      <c r="AL417" s="617"/>
      <c r="AM417" s="617"/>
      <c r="AN417" s="617"/>
      <c r="AO417" s="617"/>
      <c r="AP417" s="617"/>
      <c r="AQ417" s="617"/>
      <c r="AR417" s="617"/>
      <c r="AS417" s="617"/>
      <c r="AT417" s="617"/>
      <c r="AU417" s="617"/>
      <c r="AV417" s="617"/>
      <c r="AW417" s="617"/>
      <c r="AX417" s="617"/>
      <c r="AY417" s="617"/>
      <c r="AZ417" s="617"/>
      <c r="BA417" s="617"/>
      <c r="BB417" s="617"/>
      <c r="BC417" s="617"/>
      <c r="BD417" s="617"/>
      <c r="BE417" s="617"/>
      <c r="BF417" s="617"/>
      <c r="BG417" s="617"/>
      <c r="BH417" s="617"/>
      <c r="BI417" s="617"/>
      <c r="BJ417" s="617"/>
      <c r="BK417" s="617"/>
      <c r="BL417" s="617"/>
      <c r="BM417" s="617"/>
      <c r="BN417" s="617"/>
      <c r="BO417" s="617"/>
      <c r="BP417" s="617"/>
      <c r="BQ417" s="617"/>
      <c r="BR417" s="617"/>
      <c r="BS417" s="617"/>
    </row>
    <row r="418" spans="1:71" s="401" customFormat="1" ht="15.65" customHeight="1" outlineLevel="2" x14ac:dyDescent="0.25">
      <c r="A418" s="590"/>
      <c r="B418" s="404"/>
      <c r="C418" s="485"/>
      <c r="D418" s="402" t="str">
        <f>D417</f>
        <v xml:space="preserve">Isolatie in binnenwanden en voorzetwanden d=90 mm n.t.b. </v>
      </c>
      <c r="E418" s="405">
        <f>E410</f>
        <v>91.3</v>
      </c>
      <c r="F418" s="402" t="s">
        <v>73</v>
      </c>
      <c r="G418" s="406">
        <v>0.08</v>
      </c>
      <c r="H418" s="406">
        <f t="shared" si="77"/>
        <v>7.3040000000000003</v>
      </c>
      <c r="I418" s="547">
        <v>0</v>
      </c>
      <c r="J418" s="547">
        <f t="shared" si="81"/>
        <v>0</v>
      </c>
      <c r="K418" s="547"/>
      <c r="L418" s="547"/>
      <c r="M418" s="547">
        <f>J418+H418*Tabellen!$K$2+L418</f>
        <v>452.84800000000001</v>
      </c>
      <c r="N418" s="495"/>
      <c r="O418" s="660">
        <f t="shared" si="78"/>
        <v>547.94608000000005</v>
      </c>
      <c r="P418" s="673"/>
      <c r="Q418" s="665" t="s">
        <v>983</v>
      </c>
      <c r="R418" s="660">
        <f>H418*Tabellen!$K$2*Tabellen!$F$2</f>
        <v>547.94608000000005</v>
      </c>
      <c r="S418" s="666" t="s">
        <v>1049</v>
      </c>
      <c r="T418" s="660">
        <f>J418*Tabellen!$F$2</f>
        <v>0</v>
      </c>
      <c r="U418" s="660">
        <f>R418*Tabellen!$G$2</f>
        <v>49.315147200000006</v>
      </c>
      <c r="V418" s="660">
        <f>T418*Tabellen!$H$2</f>
        <v>0</v>
      </c>
      <c r="W418" s="660">
        <f t="shared" si="79"/>
        <v>49.315147200000006</v>
      </c>
      <c r="X418" s="660">
        <f t="shared" si="80"/>
        <v>597.26122720000001</v>
      </c>
      <c r="Y418" s="659"/>
      <c r="Z418" s="617"/>
      <c r="AA418" s="617"/>
      <c r="AB418" s="617"/>
      <c r="AC418" s="617"/>
      <c r="AD418" s="617"/>
      <c r="AE418" s="617"/>
      <c r="AF418" s="617"/>
      <c r="AG418" s="617"/>
      <c r="AH418" s="617"/>
      <c r="AI418" s="617"/>
      <c r="AJ418" s="617"/>
      <c r="AK418" s="617"/>
      <c r="AL418" s="617"/>
      <c r="AM418" s="617"/>
      <c r="AN418" s="617"/>
      <c r="AO418" s="617"/>
      <c r="AP418" s="617"/>
      <c r="AQ418" s="617"/>
      <c r="AR418" s="617"/>
      <c r="AS418" s="617"/>
      <c r="AT418" s="617"/>
      <c r="AU418" s="617"/>
      <c r="AV418" s="617"/>
      <c r="AW418" s="617"/>
      <c r="AX418" s="617"/>
      <c r="AY418" s="617"/>
      <c r="AZ418" s="617"/>
      <c r="BA418" s="617"/>
      <c r="BB418" s="617"/>
      <c r="BC418" s="617"/>
      <c r="BD418" s="617"/>
      <c r="BE418" s="617"/>
      <c r="BF418" s="617"/>
      <c r="BG418" s="617"/>
      <c r="BH418" s="617"/>
      <c r="BI418" s="617"/>
      <c r="BJ418" s="617"/>
      <c r="BK418" s="617"/>
      <c r="BL418" s="617"/>
      <c r="BM418" s="617"/>
      <c r="BN418" s="617"/>
      <c r="BO418" s="617"/>
      <c r="BP418" s="617"/>
      <c r="BQ418" s="617"/>
      <c r="BR418" s="617"/>
      <c r="BS418" s="617"/>
    </row>
    <row r="419" spans="1:71" s="401" customFormat="1" ht="15.65" customHeight="1" outlineLevel="2" x14ac:dyDescent="0.25">
      <c r="A419" s="590"/>
      <c r="B419" s="404"/>
      <c r="C419" s="485"/>
      <c r="D419" s="402" t="s">
        <v>1335</v>
      </c>
      <c r="E419" s="405">
        <f>E410*1.1</f>
        <v>100.43</v>
      </c>
      <c r="F419" s="404" t="s">
        <v>73</v>
      </c>
      <c r="G419" s="405"/>
      <c r="H419" s="406"/>
      <c r="I419" s="560">
        <v>2.2515648749999997</v>
      </c>
      <c r="J419" s="547">
        <f t="shared" si="81"/>
        <v>226.12466039624999</v>
      </c>
      <c r="K419" s="547"/>
      <c r="L419" s="547"/>
      <c r="M419" s="547">
        <f>J419+H419*Tabellen!$K$2+L419</f>
        <v>226.12466039624999</v>
      </c>
      <c r="N419" s="495"/>
      <c r="O419" s="660">
        <f t="shared" si="78"/>
        <v>273.61083907946249</v>
      </c>
      <c r="P419" s="673"/>
      <c r="Q419" s="665" t="s">
        <v>983</v>
      </c>
      <c r="R419" s="660">
        <f>H419*Tabellen!$K$2*Tabellen!$F$2</f>
        <v>0</v>
      </c>
      <c r="S419" s="666" t="s">
        <v>1049</v>
      </c>
      <c r="T419" s="660">
        <f>J419*Tabellen!$F$2</f>
        <v>273.61083907946249</v>
      </c>
      <c r="U419" s="660">
        <f>R419*Tabellen!$G$2</f>
        <v>0</v>
      </c>
      <c r="V419" s="660">
        <f>T419*Tabellen!$H$2</f>
        <v>57.458276206687124</v>
      </c>
      <c r="W419" s="660">
        <f t="shared" si="79"/>
        <v>57.458276206687124</v>
      </c>
      <c r="X419" s="660">
        <f t="shared" si="80"/>
        <v>331.06911528614961</v>
      </c>
      <c r="Y419" s="668"/>
      <c r="Z419" s="617"/>
      <c r="AA419" s="617"/>
      <c r="AB419" s="617"/>
      <c r="AC419" s="617"/>
      <c r="AD419" s="617"/>
      <c r="AE419" s="617"/>
      <c r="AF419" s="617"/>
      <c r="AG419" s="617"/>
      <c r="AH419" s="617"/>
      <c r="AI419" s="617"/>
      <c r="AJ419" s="617"/>
      <c r="AK419" s="617"/>
      <c r="AL419" s="617"/>
      <c r="AM419" s="617"/>
      <c r="AN419" s="617"/>
      <c r="AO419" s="617"/>
      <c r="AP419" s="617"/>
      <c r="AQ419" s="617"/>
      <c r="AR419" s="617"/>
      <c r="AS419" s="617"/>
      <c r="AT419" s="617"/>
      <c r="AU419" s="617"/>
      <c r="AV419" s="617"/>
      <c r="AW419" s="617"/>
      <c r="AX419" s="617"/>
      <c r="AY419" s="617"/>
      <c r="AZ419" s="617"/>
      <c r="BA419" s="617"/>
      <c r="BB419" s="617"/>
      <c r="BC419" s="617"/>
      <c r="BD419" s="617"/>
      <c r="BE419" s="617"/>
      <c r="BF419" s="617"/>
      <c r="BG419" s="617"/>
      <c r="BH419" s="617"/>
      <c r="BI419" s="617"/>
      <c r="BJ419" s="617"/>
      <c r="BK419" s="617"/>
      <c r="BL419" s="617"/>
      <c r="BM419" s="617"/>
      <c r="BN419" s="617"/>
      <c r="BO419" s="617"/>
      <c r="BP419" s="617"/>
      <c r="BQ419" s="617"/>
      <c r="BR419" s="617"/>
      <c r="BS419" s="617"/>
    </row>
    <row r="420" spans="1:71" s="401" customFormat="1" ht="15.65" customHeight="1" outlineLevel="2" x14ac:dyDescent="0.25">
      <c r="A420" s="590"/>
      <c r="B420" s="404"/>
      <c r="C420" s="485"/>
      <c r="D420" s="402" t="s">
        <v>1335</v>
      </c>
      <c r="E420" s="405">
        <f>E410</f>
        <v>91.3</v>
      </c>
      <c r="F420" s="402" t="s">
        <v>73</v>
      </c>
      <c r="G420" s="406">
        <v>0.03</v>
      </c>
      <c r="H420" s="406">
        <f t="shared" si="77"/>
        <v>2.7389999999999999</v>
      </c>
      <c r="I420" s="547"/>
      <c r="J420" s="547"/>
      <c r="K420" s="547"/>
      <c r="L420" s="547"/>
      <c r="M420" s="547">
        <f>J420+H420*Tabellen!$K$2+L420</f>
        <v>169.81799999999998</v>
      </c>
      <c r="N420" s="495"/>
      <c r="O420" s="660">
        <f t="shared" si="78"/>
        <v>205.47977999999998</v>
      </c>
      <c r="P420" s="673"/>
      <c r="Q420" s="665" t="s">
        <v>983</v>
      </c>
      <c r="R420" s="660">
        <f>H420*Tabellen!$K$2*Tabellen!$F$2</f>
        <v>205.47977999999998</v>
      </c>
      <c r="S420" s="666" t="s">
        <v>1049</v>
      </c>
      <c r="T420" s="660">
        <f>J420*Tabellen!$F$2</f>
        <v>0</v>
      </c>
      <c r="U420" s="660">
        <f>R420*Tabellen!$G$2</f>
        <v>18.493180199999998</v>
      </c>
      <c r="V420" s="660">
        <f>T420*Tabellen!$H$2</f>
        <v>0</v>
      </c>
      <c r="W420" s="660">
        <f t="shared" si="79"/>
        <v>18.493180199999998</v>
      </c>
      <c r="X420" s="660">
        <f t="shared" si="80"/>
        <v>223.97296019999999</v>
      </c>
      <c r="Y420" s="659"/>
      <c r="Z420" s="617"/>
      <c r="AA420" s="617"/>
      <c r="AB420" s="617"/>
      <c r="AC420" s="617"/>
      <c r="AD420" s="617"/>
      <c r="AE420" s="617"/>
      <c r="AF420" s="617"/>
      <c r="AG420" s="617"/>
      <c r="AH420" s="617"/>
      <c r="AI420" s="617"/>
      <c r="AJ420" s="617"/>
      <c r="AK420" s="617"/>
      <c r="AL420" s="617"/>
      <c r="AM420" s="617"/>
      <c r="AN420" s="617"/>
      <c r="AO420" s="617"/>
      <c r="AP420" s="617"/>
      <c r="AQ420" s="617"/>
      <c r="AR420" s="617"/>
      <c r="AS420" s="617"/>
      <c r="AT420" s="617"/>
      <c r="AU420" s="617"/>
      <c r="AV420" s="617"/>
      <c r="AW420" s="617"/>
      <c r="AX420" s="617"/>
      <c r="AY420" s="617"/>
      <c r="AZ420" s="617"/>
      <c r="BA420" s="617"/>
      <c r="BB420" s="617"/>
      <c r="BC420" s="617"/>
      <c r="BD420" s="617"/>
      <c r="BE420" s="617"/>
      <c r="BF420" s="617"/>
      <c r="BG420" s="617"/>
      <c r="BH420" s="617"/>
      <c r="BI420" s="617"/>
      <c r="BJ420" s="617"/>
      <c r="BK420" s="617"/>
      <c r="BL420" s="617"/>
      <c r="BM420" s="617"/>
      <c r="BN420" s="617"/>
      <c r="BO420" s="617"/>
      <c r="BP420" s="617"/>
      <c r="BQ420" s="617"/>
      <c r="BR420" s="617"/>
      <c r="BS420" s="617"/>
    </row>
    <row r="421" spans="1:71" s="401" customFormat="1" ht="15.65" customHeight="1" outlineLevel="2" x14ac:dyDescent="0.25">
      <c r="A421" s="590"/>
      <c r="B421" s="404"/>
      <c r="C421" s="485"/>
      <c r="D421" s="402" t="s">
        <v>1336</v>
      </c>
      <c r="E421" s="405">
        <f>E410*1.1</f>
        <v>100.43</v>
      </c>
      <c r="F421" s="404" t="s">
        <v>73</v>
      </c>
      <c r="G421" s="405"/>
      <c r="H421" s="406"/>
      <c r="I421" s="560">
        <v>1.8526499999999999</v>
      </c>
      <c r="J421" s="547">
        <f t="shared" si="81"/>
        <v>186.06163950000001</v>
      </c>
      <c r="K421" s="547"/>
      <c r="L421" s="547"/>
      <c r="M421" s="547">
        <f>J421+H421*Tabellen!$K$2+L421</f>
        <v>186.06163950000001</v>
      </c>
      <c r="N421" s="495"/>
      <c r="O421" s="660">
        <f t="shared" si="78"/>
        <v>225.134583795</v>
      </c>
      <c r="P421" s="673"/>
      <c r="Q421" s="665" t="s">
        <v>983</v>
      </c>
      <c r="R421" s="660">
        <f>H421*Tabellen!$K$2*Tabellen!$F$2</f>
        <v>0</v>
      </c>
      <c r="S421" s="666" t="s">
        <v>1049</v>
      </c>
      <c r="T421" s="660">
        <f>J421*Tabellen!$F$2</f>
        <v>225.134583795</v>
      </c>
      <c r="U421" s="660">
        <f>R421*Tabellen!$G$2</f>
        <v>0</v>
      </c>
      <c r="V421" s="660">
        <f>T421*Tabellen!$H$2</f>
        <v>47.27826259695</v>
      </c>
      <c r="W421" s="660">
        <f t="shared" si="79"/>
        <v>47.27826259695</v>
      </c>
      <c r="X421" s="660">
        <f t="shared" si="80"/>
        <v>272.41284639194998</v>
      </c>
      <c r="Y421" s="668"/>
      <c r="Z421" s="617"/>
      <c r="AA421" s="617"/>
      <c r="AB421" s="617"/>
      <c r="AC421" s="617"/>
      <c r="AD421" s="617"/>
      <c r="AE421" s="617"/>
      <c r="AF421" s="617"/>
      <c r="AG421" s="617"/>
      <c r="AH421" s="617"/>
      <c r="AI421" s="617"/>
      <c r="AJ421" s="617"/>
      <c r="AK421" s="617"/>
      <c r="AL421" s="617"/>
      <c r="AM421" s="617"/>
      <c r="AN421" s="617"/>
      <c r="AO421" s="617"/>
      <c r="AP421" s="617"/>
      <c r="AQ421" s="617"/>
      <c r="AR421" s="617"/>
      <c r="AS421" s="617"/>
      <c r="AT421" s="617"/>
      <c r="AU421" s="617"/>
      <c r="AV421" s="617"/>
      <c r="AW421" s="617"/>
      <c r="AX421" s="617"/>
      <c r="AY421" s="617"/>
      <c r="AZ421" s="617"/>
      <c r="BA421" s="617"/>
      <c r="BB421" s="617"/>
      <c r="BC421" s="617"/>
      <c r="BD421" s="617"/>
      <c r="BE421" s="617"/>
      <c r="BF421" s="617"/>
      <c r="BG421" s="617"/>
      <c r="BH421" s="617"/>
      <c r="BI421" s="617"/>
      <c r="BJ421" s="617"/>
      <c r="BK421" s="617"/>
      <c r="BL421" s="617"/>
      <c r="BM421" s="617"/>
      <c r="BN421" s="617"/>
      <c r="BO421" s="617"/>
      <c r="BP421" s="617"/>
      <c r="BQ421" s="617"/>
      <c r="BR421" s="617"/>
      <c r="BS421" s="617"/>
    </row>
    <row r="422" spans="1:71" s="401" customFormat="1" ht="15.65" customHeight="1" outlineLevel="2" x14ac:dyDescent="0.25">
      <c r="A422" s="590"/>
      <c r="B422" s="404"/>
      <c r="C422" s="485"/>
      <c r="D422" s="402" t="s">
        <v>1336</v>
      </c>
      <c r="E422" s="405">
        <f>E410</f>
        <v>91.3</v>
      </c>
      <c r="F422" s="402" t="s">
        <v>73</v>
      </c>
      <c r="G422" s="406">
        <v>0.03</v>
      </c>
      <c r="H422" s="406">
        <f t="shared" si="77"/>
        <v>2.7389999999999999</v>
      </c>
      <c r="I422" s="547"/>
      <c r="J422" s="547"/>
      <c r="K422" s="547"/>
      <c r="L422" s="547"/>
      <c r="M422" s="547">
        <f>J422+H422*Tabellen!$K$2+L422</f>
        <v>169.81799999999998</v>
      </c>
      <c r="N422" s="495"/>
      <c r="O422" s="660">
        <f t="shared" si="78"/>
        <v>205.47977999999998</v>
      </c>
      <c r="P422" s="673"/>
      <c r="Q422" s="665" t="s">
        <v>983</v>
      </c>
      <c r="R422" s="660">
        <f>H422*Tabellen!$K$2*Tabellen!$F$2</f>
        <v>205.47977999999998</v>
      </c>
      <c r="S422" s="666" t="s">
        <v>1049</v>
      </c>
      <c r="T422" s="660">
        <f>J422*Tabellen!$F$2</f>
        <v>0</v>
      </c>
      <c r="U422" s="660">
        <f>R422*Tabellen!$G$2</f>
        <v>18.493180199999998</v>
      </c>
      <c r="V422" s="660">
        <f>T422*Tabellen!$H$2</f>
        <v>0</v>
      </c>
      <c r="W422" s="660">
        <f t="shared" si="79"/>
        <v>18.493180199999998</v>
      </c>
      <c r="X422" s="660">
        <f t="shared" si="80"/>
        <v>223.97296019999999</v>
      </c>
      <c r="Y422" s="659"/>
      <c r="Z422" s="617"/>
      <c r="AA422" s="617"/>
      <c r="AB422" s="617"/>
      <c r="AC422" s="617"/>
      <c r="AD422" s="617"/>
      <c r="AE422" s="617"/>
      <c r="AF422" s="617"/>
      <c r="AG422" s="617"/>
      <c r="AH422" s="617"/>
      <c r="AI422" s="617"/>
      <c r="AJ422" s="617"/>
      <c r="AK422" s="617"/>
      <c r="AL422" s="617"/>
      <c r="AM422" s="617"/>
      <c r="AN422" s="617"/>
      <c r="AO422" s="617"/>
      <c r="AP422" s="617"/>
      <c r="AQ422" s="617"/>
      <c r="AR422" s="617"/>
      <c r="AS422" s="617"/>
      <c r="AT422" s="617"/>
      <c r="AU422" s="617"/>
      <c r="AV422" s="617"/>
      <c r="AW422" s="617"/>
      <c r="AX422" s="617"/>
      <c r="AY422" s="617"/>
      <c r="AZ422" s="617"/>
      <c r="BA422" s="617"/>
      <c r="BB422" s="617"/>
      <c r="BC422" s="617"/>
      <c r="BD422" s="617"/>
      <c r="BE422" s="617"/>
      <c r="BF422" s="617"/>
      <c r="BG422" s="617"/>
      <c r="BH422" s="617"/>
      <c r="BI422" s="617"/>
      <c r="BJ422" s="617"/>
      <c r="BK422" s="617"/>
      <c r="BL422" s="617"/>
      <c r="BM422" s="617"/>
      <c r="BN422" s="617"/>
      <c r="BO422" s="617"/>
      <c r="BP422" s="617"/>
      <c r="BQ422" s="617"/>
      <c r="BR422" s="617"/>
      <c r="BS422" s="617"/>
    </row>
    <row r="423" spans="1:71" s="401" customFormat="1" ht="15.65" customHeight="1" outlineLevel="2" x14ac:dyDescent="0.25">
      <c r="A423" s="590"/>
      <c r="B423" s="404"/>
      <c r="C423" s="485"/>
      <c r="D423" s="402" t="s">
        <v>1730</v>
      </c>
      <c r="E423" s="405">
        <f>E410*1.1</f>
        <v>100.43</v>
      </c>
      <c r="F423" s="402" t="s">
        <v>73</v>
      </c>
      <c r="G423" s="406"/>
      <c r="H423" s="406"/>
      <c r="I423" s="547">
        <v>10.143000000000001</v>
      </c>
      <c r="J423" s="547">
        <f t="shared" si="81"/>
        <v>1018.6614900000002</v>
      </c>
      <c r="K423" s="547"/>
      <c r="L423" s="547"/>
      <c r="M423" s="547">
        <f>J423+H423*Tabellen!$K$2+L423</f>
        <v>1018.6614900000002</v>
      </c>
      <c r="N423" s="495"/>
      <c r="O423" s="660">
        <f t="shared" si="78"/>
        <v>1232.5804029000001</v>
      </c>
      <c r="P423" s="673"/>
      <c r="Q423" s="665" t="s">
        <v>983</v>
      </c>
      <c r="R423" s="660">
        <f>H423*Tabellen!$K$2*Tabellen!$F$2</f>
        <v>0</v>
      </c>
      <c r="S423" s="666" t="s">
        <v>1049</v>
      </c>
      <c r="T423" s="660">
        <f>J423*Tabellen!$F$2</f>
        <v>1232.5804029000001</v>
      </c>
      <c r="U423" s="660">
        <f>R423*Tabellen!$G$2</f>
        <v>0</v>
      </c>
      <c r="V423" s="660">
        <f>T423*Tabellen!$H$2</f>
        <v>258.84188460900003</v>
      </c>
      <c r="W423" s="660">
        <f t="shared" si="79"/>
        <v>258.84188460900003</v>
      </c>
      <c r="X423" s="660">
        <f t="shared" si="80"/>
        <v>1491.4222875090002</v>
      </c>
      <c r="Y423" s="676"/>
      <c r="Z423" s="617"/>
      <c r="AA423" s="617"/>
      <c r="AB423" s="617"/>
      <c r="AC423" s="617"/>
      <c r="AD423" s="617"/>
      <c r="AE423" s="617"/>
      <c r="AF423" s="617"/>
      <c r="AG423" s="617"/>
      <c r="AH423" s="617"/>
      <c r="AI423" s="617"/>
      <c r="AJ423" s="617"/>
      <c r="AK423" s="617"/>
      <c r="AL423" s="617"/>
      <c r="AM423" s="617"/>
      <c r="AN423" s="617"/>
      <c r="AO423" s="617"/>
      <c r="AP423" s="617"/>
      <c r="AQ423" s="617"/>
      <c r="AR423" s="617"/>
      <c r="AS423" s="617"/>
      <c r="AT423" s="617"/>
      <c r="AU423" s="617"/>
      <c r="AV423" s="617"/>
      <c r="AW423" s="617"/>
      <c r="AX423" s="617"/>
      <c r="AY423" s="617"/>
      <c r="AZ423" s="617"/>
      <c r="BA423" s="617"/>
      <c r="BB423" s="617"/>
      <c r="BC423" s="617"/>
      <c r="BD423" s="617"/>
      <c r="BE423" s="617"/>
      <c r="BF423" s="617"/>
      <c r="BG423" s="617"/>
      <c r="BH423" s="617"/>
      <c r="BI423" s="617"/>
      <c r="BJ423" s="617"/>
      <c r="BK423" s="617"/>
      <c r="BL423" s="617"/>
      <c r="BM423" s="617"/>
      <c r="BN423" s="617"/>
      <c r="BO423" s="617"/>
      <c r="BP423" s="617"/>
      <c r="BQ423" s="617"/>
      <c r="BR423" s="617"/>
      <c r="BS423" s="617"/>
    </row>
    <row r="424" spans="1:71" s="401" customFormat="1" ht="15.65" customHeight="1" outlineLevel="2" x14ac:dyDescent="0.25">
      <c r="A424" s="590"/>
      <c r="B424" s="404"/>
      <c r="C424" s="485"/>
      <c r="D424" s="402" t="s">
        <v>1730</v>
      </c>
      <c r="E424" s="405">
        <f>E410</f>
        <v>91.3</v>
      </c>
      <c r="F424" s="402" t="s">
        <v>73</v>
      </c>
      <c r="G424" s="406">
        <v>0.35</v>
      </c>
      <c r="H424" s="406">
        <f t="shared" si="77"/>
        <v>31.954999999999998</v>
      </c>
      <c r="I424" s="547"/>
      <c r="J424" s="547"/>
      <c r="K424" s="547"/>
      <c r="L424" s="547"/>
      <c r="M424" s="547">
        <f>J424+H424*Tabellen!$K$2+L424</f>
        <v>1981.2099999999998</v>
      </c>
      <c r="N424" s="495"/>
      <c r="O424" s="660">
        <f t="shared" si="78"/>
        <v>2397.2640999999999</v>
      </c>
      <c r="P424" s="673"/>
      <c r="Q424" s="665" t="s">
        <v>983</v>
      </c>
      <c r="R424" s="660">
        <f>H424*Tabellen!$K$2*Tabellen!$F$2</f>
        <v>2397.2640999999999</v>
      </c>
      <c r="S424" s="666" t="s">
        <v>1049</v>
      </c>
      <c r="T424" s="660">
        <f>J424*Tabellen!$F$2</f>
        <v>0</v>
      </c>
      <c r="U424" s="660">
        <f>R424*Tabellen!$G$2</f>
        <v>215.75376899999998</v>
      </c>
      <c r="V424" s="660">
        <f>T424*Tabellen!$H$2</f>
        <v>0</v>
      </c>
      <c r="W424" s="660">
        <f t="shared" si="79"/>
        <v>215.75376899999998</v>
      </c>
      <c r="X424" s="660">
        <f t="shared" si="80"/>
        <v>2613.0178689999998</v>
      </c>
      <c r="Y424" s="659"/>
      <c r="Z424" s="617"/>
      <c r="AA424" s="617"/>
      <c r="AB424" s="617"/>
      <c r="AC424" s="617"/>
      <c r="AD424" s="617"/>
      <c r="AE424" s="617"/>
      <c r="AF424" s="617"/>
      <c r="AG424" s="617"/>
      <c r="AH424" s="617"/>
      <c r="AI424" s="617"/>
      <c r="AJ424" s="617"/>
      <c r="AK424" s="617"/>
      <c r="AL424" s="617"/>
      <c r="AM424" s="617"/>
      <c r="AN424" s="617"/>
      <c r="AO424" s="617"/>
      <c r="AP424" s="617"/>
      <c r="AQ424" s="617"/>
      <c r="AR424" s="617"/>
      <c r="AS424" s="617"/>
      <c r="AT424" s="617"/>
      <c r="AU424" s="617"/>
      <c r="AV424" s="617"/>
      <c r="AW424" s="617"/>
      <c r="AX424" s="617"/>
      <c r="AY424" s="617"/>
      <c r="AZ424" s="617"/>
      <c r="BA424" s="617"/>
      <c r="BB424" s="617"/>
      <c r="BC424" s="617"/>
      <c r="BD424" s="617"/>
      <c r="BE424" s="617"/>
      <c r="BF424" s="617"/>
      <c r="BG424" s="617"/>
      <c r="BH424" s="617"/>
      <c r="BI424" s="617"/>
      <c r="BJ424" s="617"/>
      <c r="BK424" s="617"/>
      <c r="BL424" s="617"/>
      <c r="BM424" s="617"/>
      <c r="BN424" s="617"/>
      <c r="BO424" s="617"/>
      <c r="BP424" s="617"/>
      <c r="BQ424" s="617"/>
      <c r="BR424" s="617"/>
      <c r="BS424" s="617"/>
    </row>
    <row r="425" spans="1:71" s="401" customFormat="1" ht="15.65" customHeight="1" outlineLevel="2" x14ac:dyDescent="0.25">
      <c r="A425" s="590"/>
      <c r="B425" s="404"/>
      <c r="C425" s="485"/>
      <c r="D425" s="404" t="s">
        <v>1337</v>
      </c>
      <c r="E425" s="405">
        <f>E410</f>
        <v>91.3</v>
      </c>
      <c r="F425" s="402" t="s">
        <v>73</v>
      </c>
      <c r="G425" s="405"/>
      <c r="H425" s="406"/>
      <c r="I425" s="547">
        <v>5.6924999999999999</v>
      </c>
      <c r="J425" s="547">
        <f t="shared" si="81"/>
        <v>519.72524999999996</v>
      </c>
      <c r="K425" s="547"/>
      <c r="L425" s="547"/>
      <c r="M425" s="547">
        <f>J425+H425*Tabellen!$K$2+L425</f>
        <v>519.72524999999996</v>
      </c>
      <c r="N425" s="495"/>
      <c r="O425" s="660">
        <f t="shared" si="78"/>
        <v>628.86755249999999</v>
      </c>
      <c r="P425" s="673"/>
      <c r="Q425" s="665" t="s">
        <v>983</v>
      </c>
      <c r="R425" s="660">
        <f>H425*Tabellen!$K$2*Tabellen!$F$2</f>
        <v>0</v>
      </c>
      <c r="S425" s="666" t="s">
        <v>1049</v>
      </c>
      <c r="T425" s="660">
        <f>J425*Tabellen!$F$2</f>
        <v>628.86755249999999</v>
      </c>
      <c r="U425" s="660">
        <f>R425*Tabellen!$G$2</f>
        <v>0</v>
      </c>
      <c r="V425" s="660">
        <f>T425*Tabellen!$H$2</f>
        <v>132.06218602499999</v>
      </c>
      <c r="W425" s="660">
        <f t="shared" si="79"/>
        <v>132.06218602499999</v>
      </c>
      <c r="X425" s="660">
        <f t="shared" si="80"/>
        <v>760.92973852499995</v>
      </c>
      <c r="Y425" s="659"/>
      <c r="Z425" s="617"/>
      <c r="AA425" s="617"/>
      <c r="AB425" s="617"/>
      <c r="AC425" s="617"/>
      <c r="AD425" s="617"/>
      <c r="AE425" s="617"/>
      <c r="AF425" s="617"/>
      <c r="AG425" s="617"/>
      <c r="AH425" s="617"/>
      <c r="AI425" s="617"/>
      <c r="AJ425" s="617"/>
      <c r="AK425" s="617"/>
      <c r="AL425" s="617"/>
      <c r="AM425" s="617"/>
      <c r="AN425" s="617"/>
      <c r="AO425" s="617"/>
      <c r="AP425" s="617"/>
      <c r="AQ425" s="617"/>
      <c r="AR425" s="617"/>
      <c r="AS425" s="617"/>
      <c r="AT425" s="617"/>
      <c r="AU425" s="617"/>
      <c r="AV425" s="617"/>
      <c r="AW425" s="617"/>
      <c r="AX425" s="617"/>
      <c r="AY425" s="617"/>
      <c r="AZ425" s="617"/>
      <c r="BA425" s="617"/>
      <c r="BB425" s="617"/>
      <c r="BC425" s="617"/>
      <c r="BD425" s="617"/>
      <c r="BE425" s="617"/>
      <c r="BF425" s="617"/>
      <c r="BG425" s="617"/>
      <c r="BH425" s="617"/>
      <c r="BI425" s="617"/>
      <c r="BJ425" s="617"/>
      <c r="BK425" s="617"/>
      <c r="BL425" s="617"/>
      <c r="BM425" s="617"/>
      <c r="BN425" s="617"/>
      <c r="BO425" s="617"/>
      <c r="BP425" s="617"/>
      <c r="BQ425" s="617"/>
      <c r="BR425" s="617"/>
      <c r="BS425" s="617"/>
    </row>
    <row r="426" spans="1:71" s="401" customFormat="1" ht="15.65" customHeight="1" outlineLevel="2" x14ac:dyDescent="0.25">
      <c r="A426" s="590"/>
      <c r="B426" s="404"/>
      <c r="C426" s="485"/>
      <c r="D426" s="404" t="s">
        <v>1329</v>
      </c>
      <c r="E426" s="405">
        <v>1</v>
      </c>
      <c r="F426" s="402" t="s">
        <v>830</v>
      </c>
      <c r="G426" s="405">
        <v>4</v>
      </c>
      <c r="H426" s="406">
        <f t="shared" si="77"/>
        <v>4</v>
      </c>
      <c r="I426" s="547"/>
      <c r="J426" s="547"/>
      <c r="K426" s="547"/>
      <c r="L426" s="547"/>
      <c r="M426" s="547">
        <f>J426+H426*Tabellen!$K$2+L426</f>
        <v>248</v>
      </c>
      <c r="N426" s="495"/>
      <c r="O426" s="660">
        <f t="shared" si="78"/>
        <v>300.08</v>
      </c>
      <c r="P426" s="673"/>
      <c r="Q426" s="665" t="s">
        <v>983</v>
      </c>
      <c r="R426" s="660">
        <f>H426*Tabellen!$K$2*Tabellen!$F$2</f>
        <v>300.08</v>
      </c>
      <c r="S426" s="666" t="s">
        <v>1049</v>
      </c>
      <c r="T426" s="660">
        <f>J426*Tabellen!$F$2</f>
        <v>0</v>
      </c>
      <c r="U426" s="660">
        <f>R426*Tabellen!$G$2</f>
        <v>27.007199999999997</v>
      </c>
      <c r="V426" s="660">
        <f>T426*Tabellen!$H$2</f>
        <v>0</v>
      </c>
      <c r="W426" s="660">
        <f t="shared" si="79"/>
        <v>27.007199999999997</v>
      </c>
      <c r="X426" s="660">
        <f t="shared" si="80"/>
        <v>327.0872</v>
      </c>
      <c r="Y426" s="659"/>
      <c r="Z426" s="617"/>
      <c r="AA426" s="617"/>
      <c r="AB426" s="617"/>
      <c r="AC426" s="617"/>
      <c r="AD426" s="617"/>
      <c r="AE426" s="617"/>
      <c r="AF426" s="617"/>
      <c r="AG426" s="617"/>
      <c r="AH426" s="617"/>
      <c r="AI426" s="617"/>
      <c r="AJ426" s="617"/>
      <c r="AK426" s="617"/>
      <c r="AL426" s="617"/>
      <c r="AM426" s="617"/>
      <c r="AN426" s="617"/>
      <c r="AO426" s="617"/>
      <c r="AP426" s="617"/>
      <c r="AQ426" s="617"/>
      <c r="AR426" s="617"/>
      <c r="AS426" s="617"/>
      <c r="AT426" s="617"/>
      <c r="AU426" s="617"/>
      <c r="AV426" s="617"/>
      <c r="AW426" s="617"/>
      <c r="AX426" s="617"/>
      <c r="AY426" s="617"/>
      <c r="AZ426" s="617"/>
      <c r="BA426" s="617"/>
      <c r="BB426" s="617"/>
      <c r="BC426" s="617"/>
      <c r="BD426" s="617"/>
      <c r="BE426" s="617"/>
      <c r="BF426" s="617"/>
      <c r="BG426" s="617"/>
      <c r="BH426" s="617"/>
      <c r="BI426" s="617"/>
      <c r="BJ426" s="617"/>
      <c r="BK426" s="617"/>
      <c r="BL426" s="617"/>
      <c r="BM426" s="617"/>
      <c r="BN426" s="617"/>
      <c r="BO426" s="617"/>
      <c r="BP426" s="617"/>
      <c r="BQ426" s="617"/>
      <c r="BR426" s="617"/>
      <c r="BS426" s="617"/>
    </row>
    <row r="427" spans="1:71" s="521" customFormat="1" ht="15.65" customHeight="1" outlineLevel="2" x14ac:dyDescent="0.25">
      <c r="A427" s="592"/>
      <c r="B427" s="404"/>
      <c r="C427" s="485"/>
      <c r="D427" s="402"/>
      <c r="E427" s="522"/>
      <c r="G427" s="523"/>
      <c r="H427" s="523"/>
      <c r="I427" s="561"/>
      <c r="J427" s="561"/>
      <c r="K427" s="561"/>
      <c r="L427" s="561"/>
      <c r="M427" s="561"/>
      <c r="N427" s="524"/>
      <c r="O427" s="659"/>
      <c r="P427" s="673"/>
      <c r="Q427" s="665"/>
      <c r="R427" s="660"/>
      <c r="S427" s="666"/>
      <c r="T427" s="660"/>
      <c r="U427" s="660"/>
      <c r="V427" s="660"/>
      <c r="W427" s="660"/>
      <c r="X427" s="660"/>
      <c r="Y427" s="676"/>
      <c r="Z427" s="620"/>
      <c r="AA427" s="620"/>
      <c r="AB427" s="620"/>
      <c r="AC427" s="620"/>
      <c r="AD427" s="620"/>
      <c r="AE427" s="620"/>
      <c r="AF427" s="620"/>
      <c r="AG427" s="620"/>
      <c r="AH427" s="620"/>
      <c r="AI427" s="620"/>
      <c r="AJ427" s="620"/>
      <c r="AK427" s="620"/>
      <c r="AL427" s="620"/>
      <c r="AM427" s="620"/>
      <c r="AN427" s="620"/>
      <c r="AO427" s="620"/>
      <c r="AP427" s="620"/>
      <c r="AQ427" s="620"/>
      <c r="AR427" s="620"/>
      <c r="AS427" s="620"/>
      <c r="AT427" s="620"/>
      <c r="AU427" s="620"/>
      <c r="AV427" s="620"/>
      <c r="AW427" s="620"/>
      <c r="AX427" s="620"/>
      <c r="AY427" s="620"/>
      <c r="AZ427" s="620"/>
      <c r="BA427" s="620"/>
      <c r="BB427" s="620"/>
      <c r="BC427" s="620"/>
      <c r="BD427" s="620"/>
      <c r="BE427" s="620"/>
      <c r="BF427" s="620"/>
      <c r="BG427" s="620"/>
      <c r="BH427" s="620"/>
      <c r="BI427" s="620"/>
      <c r="BJ427" s="620"/>
      <c r="BK427" s="620"/>
      <c r="BL427" s="620"/>
      <c r="BM427" s="620"/>
      <c r="BN427" s="620"/>
      <c r="BO427" s="620"/>
      <c r="BP427" s="620"/>
      <c r="BQ427" s="620"/>
      <c r="BR427" s="620"/>
      <c r="BS427" s="620"/>
    </row>
    <row r="428" spans="1:71" ht="15.65" customHeight="1" outlineLevel="2" x14ac:dyDescent="0.25">
      <c r="B428" s="404"/>
      <c r="E428" s="405"/>
      <c r="G428" s="406"/>
      <c r="H428" s="406"/>
      <c r="K428" s="562"/>
      <c r="N428" s="494"/>
      <c r="O428" s="659"/>
      <c r="P428" s="659"/>
      <c r="Q428" s="659"/>
      <c r="Y428" s="659"/>
      <c r="Z428" s="614"/>
    </row>
    <row r="429" spans="1:71" ht="9" customHeight="1" outlineLevel="1" x14ac:dyDescent="0.25">
      <c r="B429" s="408"/>
      <c r="D429" s="409"/>
      <c r="E429" s="411"/>
      <c r="F429" s="409"/>
      <c r="G429" s="410"/>
      <c r="H429" s="410"/>
      <c r="I429" s="548"/>
      <c r="J429" s="548"/>
      <c r="K429" s="548"/>
      <c r="L429" s="548"/>
      <c r="M429" s="548"/>
      <c r="N429" s="485"/>
      <c r="O429" s="663"/>
      <c r="P429" s="663"/>
      <c r="Q429" s="663"/>
      <c r="R429" s="664"/>
      <c r="S429" s="664"/>
      <c r="T429" s="664"/>
      <c r="U429" s="664"/>
      <c r="V429" s="664"/>
      <c r="W429" s="664"/>
      <c r="X429" s="664"/>
      <c r="Y429" s="663"/>
      <c r="Z429" s="615"/>
      <c r="AA429" s="616"/>
      <c r="AG429" s="613"/>
      <c r="AH429" s="613"/>
    </row>
    <row r="430" spans="1:71" s="568" customFormat="1" ht="15.65" customHeight="1" outlineLevel="1" x14ac:dyDescent="0.25">
      <c r="B430" s="395" t="s">
        <v>969</v>
      </c>
      <c r="C430" s="593"/>
      <c r="D430" s="396" t="s">
        <v>1472</v>
      </c>
      <c r="E430" s="403">
        <v>91.3</v>
      </c>
      <c r="F430" s="396" t="s">
        <v>73</v>
      </c>
      <c r="G430" s="397"/>
      <c r="H430" s="397">
        <f>SUM(H431:H448)/E430</f>
        <v>1.2372359336335239</v>
      </c>
      <c r="I430" s="546"/>
      <c r="J430" s="546">
        <f>SUM(J431:J448)/E430</f>
        <v>42.419441362500002</v>
      </c>
      <c r="K430" s="546"/>
      <c r="L430" s="546"/>
      <c r="M430" s="546">
        <f>SUM(M431:M448)/E430</f>
        <v>119.12806924777847</v>
      </c>
      <c r="N430" s="593"/>
      <c r="O430" s="657">
        <f>SUM(O431:O448)/E430</f>
        <v>144.14496378981192</v>
      </c>
      <c r="P430" s="656" t="str">
        <f>B430</f>
        <v>V1-3-C3</v>
      </c>
      <c r="Q430" s="656"/>
      <c r="R430" s="657"/>
      <c r="S430" s="657"/>
      <c r="T430" s="657"/>
      <c r="U430" s="670"/>
      <c r="V430" s="657"/>
      <c r="W430" s="657"/>
      <c r="X430" s="657">
        <f>SUM(X431:X448)/E430</f>
        <v>163.27731341673004</v>
      </c>
      <c r="Y430" s="658"/>
      <c r="Z430" s="610"/>
      <c r="AA430" s="610"/>
      <c r="AB430" s="610"/>
      <c r="AC430" s="610"/>
      <c r="AD430" s="610"/>
      <c r="AE430" s="610"/>
      <c r="AF430" s="610"/>
      <c r="AG430" s="610"/>
      <c r="AH430" s="610"/>
      <c r="AI430" s="610"/>
      <c r="AJ430" s="610"/>
      <c r="AK430" s="610"/>
      <c r="AL430" s="610"/>
      <c r="AM430" s="610"/>
      <c r="AN430" s="610"/>
      <c r="AO430" s="610"/>
      <c r="AP430" s="610"/>
      <c r="AQ430" s="610"/>
      <c r="AR430" s="610"/>
      <c r="AS430" s="610"/>
      <c r="AT430" s="610"/>
      <c r="AU430" s="610"/>
      <c r="AV430" s="610"/>
      <c r="AW430" s="610"/>
      <c r="AX430" s="610"/>
      <c r="AY430" s="610"/>
      <c r="AZ430" s="610"/>
      <c r="BA430" s="610"/>
      <c r="BB430" s="610"/>
      <c r="BC430" s="610"/>
      <c r="BD430" s="610"/>
      <c r="BE430" s="610"/>
      <c r="BF430" s="610"/>
      <c r="BG430" s="610"/>
      <c r="BH430" s="610"/>
      <c r="BI430" s="610"/>
      <c r="BJ430" s="610"/>
      <c r="BK430" s="610"/>
      <c r="BL430" s="610"/>
      <c r="BM430" s="610"/>
      <c r="BN430" s="610"/>
      <c r="BO430" s="610"/>
      <c r="BP430" s="610"/>
      <c r="BQ430" s="610"/>
      <c r="BR430" s="610"/>
      <c r="BS430" s="610"/>
    </row>
    <row r="431" spans="1:71" ht="15.65" customHeight="1" outlineLevel="2" x14ac:dyDescent="0.25">
      <c r="B431" s="404"/>
      <c r="D431" s="413" t="s">
        <v>1136</v>
      </c>
      <c r="E431" s="405"/>
      <c r="G431" s="406"/>
      <c r="H431" s="406"/>
      <c r="K431" s="562"/>
      <c r="N431" s="494"/>
      <c r="O431" s="659" t="str">
        <f>R431</f>
        <v>incl. opslagen</v>
      </c>
      <c r="P431" s="659"/>
      <c r="Q431" s="665"/>
      <c r="R431" s="672" t="str">
        <f>Tabellen!$C$2</f>
        <v>incl. opslagen</v>
      </c>
      <c r="S431" s="666"/>
      <c r="T431" s="672" t="str">
        <f>Tabellen!$C$2</f>
        <v>incl. opslagen</v>
      </c>
    </row>
    <row r="432" spans="1:71" s="401" customFormat="1" ht="15.65" customHeight="1" outlineLevel="2" x14ac:dyDescent="0.25">
      <c r="A432" s="590"/>
      <c r="B432" s="404"/>
      <c r="C432" s="485"/>
      <c r="D432" s="402" t="s">
        <v>1300</v>
      </c>
      <c r="E432" s="405">
        <v>1</v>
      </c>
      <c r="F432" s="402" t="s">
        <v>830</v>
      </c>
      <c r="G432" s="406">
        <v>2</v>
      </c>
      <c r="H432" s="406">
        <f t="shared" ref="H432:H446" si="82">E432*G432</f>
        <v>2</v>
      </c>
      <c r="I432" s="547"/>
      <c r="J432" s="547"/>
      <c r="K432" s="547"/>
      <c r="L432" s="547"/>
      <c r="M432" s="547">
        <f>J432+H432*Tabellen!$K$2+L432</f>
        <v>124</v>
      </c>
      <c r="N432" s="495"/>
      <c r="O432" s="660">
        <f t="shared" ref="O432:O446" si="83">R432+T432</f>
        <v>150.04</v>
      </c>
      <c r="P432" s="673"/>
      <c r="Q432" s="665" t="s">
        <v>983</v>
      </c>
      <c r="R432" s="660">
        <f>H432*Tabellen!$K$2*Tabellen!$F$2</f>
        <v>150.04</v>
      </c>
      <c r="S432" s="666" t="s">
        <v>1049</v>
      </c>
      <c r="T432" s="660">
        <f>J432*Tabellen!$F$2</f>
        <v>0</v>
      </c>
      <c r="U432" s="660">
        <f>R432*Tabellen!$G$2</f>
        <v>13.503599999999999</v>
      </c>
      <c r="V432" s="660">
        <f>T432*Tabellen!$H$2</f>
        <v>0</v>
      </c>
      <c r="W432" s="660">
        <f t="shared" ref="W432:W446" si="84">U432+V432</f>
        <v>13.503599999999999</v>
      </c>
      <c r="X432" s="660">
        <f t="shared" ref="X432:X446" si="85">O432+W432</f>
        <v>163.5436</v>
      </c>
      <c r="Y432" s="661"/>
      <c r="Z432" s="617"/>
      <c r="AA432" s="617"/>
      <c r="AB432" s="617"/>
      <c r="AC432" s="617"/>
      <c r="AD432" s="617"/>
      <c r="AE432" s="617"/>
      <c r="AF432" s="617"/>
      <c r="AG432" s="617"/>
      <c r="AH432" s="617"/>
      <c r="AI432" s="617"/>
      <c r="AJ432" s="617"/>
      <c r="AK432" s="617"/>
      <c r="AL432" s="617"/>
      <c r="AM432" s="617"/>
      <c r="AN432" s="617"/>
      <c r="AO432" s="617"/>
      <c r="AP432" s="617"/>
      <c r="AQ432" s="617"/>
      <c r="AR432" s="617"/>
      <c r="AS432" s="617"/>
      <c r="AT432" s="617"/>
      <c r="AU432" s="617"/>
      <c r="AV432" s="617"/>
      <c r="AW432" s="617"/>
      <c r="AX432" s="617"/>
      <c r="AY432" s="617"/>
      <c r="AZ432" s="617"/>
      <c r="BA432" s="617"/>
      <c r="BB432" s="617"/>
      <c r="BC432" s="617"/>
      <c r="BD432" s="617"/>
      <c r="BE432" s="617"/>
      <c r="BF432" s="617"/>
      <c r="BG432" s="617"/>
      <c r="BH432" s="617"/>
      <c r="BI432" s="617"/>
      <c r="BJ432" s="617"/>
      <c r="BK432" s="617"/>
      <c r="BL432" s="617"/>
      <c r="BM432" s="617"/>
      <c r="BN432" s="617"/>
      <c r="BO432" s="617"/>
      <c r="BP432" s="617"/>
      <c r="BQ432" s="617"/>
      <c r="BR432" s="617"/>
      <c r="BS432" s="617"/>
    </row>
    <row r="433" spans="1:71" s="401" customFormat="1" ht="15.65" customHeight="1" outlineLevel="2" x14ac:dyDescent="0.25">
      <c r="A433" s="590"/>
      <c r="B433" s="404"/>
      <c r="C433" s="485"/>
      <c r="D433" s="402" t="s">
        <v>1330</v>
      </c>
      <c r="E433" s="405">
        <f>91.3/2.7</f>
        <v>33.81481481481481</v>
      </c>
      <c r="F433" s="402" t="s">
        <v>70</v>
      </c>
      <c r="G433" s="406">
        <v>0.05</v>
      </c>
      <c r="H433" s="406">
        <f t="shared" si="82"/>
        <v>1.6907407407407407</v>
      </c>
      <c r="I433" s="547"/>
      <c r="J433" s="547"/>
      <c r="K433" s="547"/>
      <c r="L433" s="547"/>
      <c r="M433" s="547">
        <f>J433+H433*Tabellen!$K$2+L433</f>
        <v>104.82592592592592</v>
      </c>
      <c r="N433" s="495"/>
      <c r="O433" s="660">
        <f t="shared" si="83"/>
        <v>126.83937037037036</v>
      </c>
      <c r="P433" s="673"/>
      <c r="Q433" s="665" t="s">
        <v>983</v>
      </c>
      <c r="R433" s="660">
        <f>H433*Tabellen!$K$2*Tabellen!$F$2</f>
        <v>126.83937037037036</v>
      </c>
      <c r="S433" s="666" t="s">
        <v>1049</v>
      </c>
      <c r="T433" s="660">
        <f>J433*Tabellen!$F$2</f>
        <v>0</v>
      </c>
      <c r="U433" s="660">
        <f>R433*Tabellen!$G$2</f>
        <v>11.415543333333332</v>
      </c>
      <c r="V433" s="660">
        <f>T433*Tabellen!$H$2</f>
        <v>0</v>
      </c>
      <c r="W433" s="660">
        <f t="shared" si="84"/>
        <v>11.415543333333332</v>
      </c>
      <c r="X433" s="660">
        <f t="shared" si="85"/>
        <v>138.25491370370369</v>
      </c>
      <c r="Y433" s="661"/>
      <c r="Z433" s="617"/>
      <c r="AA433" s="617"/>
      <c r="AB433" s="617"/>
      <c r="AC433" s="617"/>
      <c r="AD433" s="617"/>
      <c r="AE433" s="617"/>
      <c r="AF433" s="617"/>
      <c r="AG433" s="617"/>
      <c r="AH433" s="617"/>
      <c r="AI433" s="617"/>
      <c r="AJ433" s="617"/>
      <c r="AK433" s="617"/>
      <c r="AL433" s="617"/>
      <c r="AM433" s="617"/>
      <c r="AN433" s="617"/>
      <c r="AO433" s="617"/>
      <c r="AP433" s="617"/>
      <c r="AQ433" s="617"/>
      <c r="AR433" s="617"/>
      <c r="AS433" s="617"/>
      <c r="AT433" s="617"/>
      <c r="AU433" s="617"/>
      <c r="AV433" s="617"/>
      <c r="AW433" s="617"/>
      <c r="AX433" s="617"/>
      <c r="AY433" s="617"/>
      <c r="AZ433" s="617"/>
      <c r="BA433" s="617"/>
      <c r="BB433" s="617"/>
      <c r="BC433" s="617"/>
      <c r="BD433" s="617"/>
      <c r="BE433" s="617"/>
      <c r="BF433" s="617"/>
      <c r="BG433" s="617"/>
      <c r="BH433" s="617"/>
      <c r="BI433" s="617"/>
      <c r="BJ433" s="617"/>
      <c r="BK433" s="617"/>
      <c r="BL433" s="617"/>
      <c r="BM433" s="617"/>
      <c r="BN433" s="617"/>
      <c r="BO433" s="617"/>
      <c r="BP433" s="617"/>
      <c r="BQ433" s="617"/>
      <c r="BR433" s="617"/>
      <c r="BS433" s="617"/>
    </row>
    <row r="434" spans="1:71" s="401" customFormat="1" ht="15.65" customHeight="1" outlineLevel="2" x14ac:dyDescent="0.25">
      <c r="A434" s="590"/>
      <c r="B434" s="404"/>
      <c r="C434" s="485"/>
      <c r="D434" s="402" t="s">
        <v>1000</v>
      </c>
      <c r="E434" s="405">
        <f>E430*1.7</f>
        <v>155.20999999999998</v>
      </c>
      <c r="F434" s="402" t="s">
        <v>70</v>
      </c>
      <c r="G434" s="406"/>
      <c r="H434" s="406"/>
      <c r="I434" s="547">
        <v>2.2563</v>
      </c>
      <c r="J434" s="547">
        <f t="shared" ref="J434:J445" si="86">E434*I434</f>
        <v>350.20032299999997</v>
      </c>
      <c r="K434" s="547"/>
      <c r="L434" s="547"/>
      <c r="M434" s="547">
        <f>J434+H434*Tabellen!$K$2+L434</f>
        <v>350.20032299999997</v>
      </c>
      <c r="N434" s="495"/>
      <c r="O434" s="660">
        <f t="shared" si="83"/>
        <v>423.74239082999998</v>
      </c>
      <c r="P434" s="673"/>
      <c r="Q434" s="665" t="s">
        <v>983</v>
      </c>
      <c r="R434" s="660">
        <f>H434*Tabellen!$K$2*Tabellen!$F$2</f>
        <v>0</v>
      </c>
      <c r="S434" s="666" t="s">
        <v>1049</v>
      </c>
      <c r="T434" s="660">
        <f>J434*Tabellen!$F$2</f>
        <v>423.74239082999998</v>
      </c>
      <c r="U434" s="660">
        <f>R434*Tabellen!$G$2</f>
        <v>0</v>
      </c>
      <c r="V434" s="660">
        <f>T434*Tabellen!$H$2</f>
        <v>88.985902074299986</v>
      </c>
      <c r="W434" s="660">
        <f t="shared" si="84"/>
        <v>88.985902074299986</v>
      </c>
      <c r="X434" s="660">
        <f t="shared" si="85"/>
        <v>512.72829290429991</v>
      </c>
      <c r="Y434" s="661"/>
      <c r="Z434" s="617"/>
      <c r="AA434" s="617"/>
      <c r="AB434" s="617"/>
      <c r="AC434" s="617"/>
      <c r="AD434" s="617"/>
      <c r="AE434" s="617"/>
      <c r="AF434" s="617"/>
      <c r="AG434" s="617"/>
      <c r="AH434" s="617"/>
      <c r="AI434" s="617"/>
      <c r="AJ434" s="617"/>
      <c r="AK434" s="617"/>
      <c r="AL434" s="617"/>
      <c r="AM434" s="617"/>
      <c r="AN434" s="617"/>
      <c r="AO434" s="617"/>
      <c r="AP434" s="617"/>
      <c r="AQ434" s="617"/>
      <c r="AR434" s="617"/>
      <c r="AS434" s="617"/>
      <c r="AT434" s="617"/>
      <c r="AU434" s="617"/>
      <c r="AV434" s="617"/>
      <c r="AW434" s="617"/>
      <c r="AX434" s="617"/>
      <c r="AY434" s="617"/>
      <c r="AZ434" s="617"/>
      <c r="BA434" s="617"/>
      <c r="BB434" s="617"/>
      <c r="BC434" s="617"/>
      <c r="BD434" s="617"/>
      <c r="BE434" s="617"/>
      <c r="BF434" s="617"/>
      <c r="BG434" s="617"/>
      <c r="BH434" s="617"/>
      <c r="BI434" s="617"/>
      <c r="BJ434" s="617"/>
      <c r="BK434" s="617"/>
      <c r="BL434" s="617"/>
      <c r="BM434" s="617"/>
      <c r="BN434" s="617"/>
      <c r="BO434" s="617"/>
      <c r="BP434" s="617"/>
      <c r="BQ434" s="617"/>
      <c r="BR434" s="617"/>
      <c r="BS434" s="617"/>
    </row>
    <row r="435" spans="1:71" s="401" customFormat="1" ht="15.65" customHeight="1" outlineLevel="2" x14ac:dyDescent="0.25">
      <c r="A435" s="590"/>
      <c r="B435" s="404"/>
      <c r="C435" s="485"/>
      <c r="D435" s="402" t="s">
        <v>1332</v>
      </c>
      <c r="E435" s="405">
        <f>E430*1.7*2</f>
        <v>310.41999999999996</v>
      </c>
      <c r="F435" s="402" t="s">
        <v>70</v>
      </c>
      <c r="G435" s="406"/>
      <c r="H435" s="406"/>
      <c r="I435" s="547">
        <v>0.45539999999999997</v>
      </c>
      <c r="J435" s="547">
        <f t="shared" si="86"/>
        <v>141.36526799999999</v>
      </c>
      <c r="K435" s="547"/>
      <c r="L435" s="547"/>
      <c r="M435" s="547">
        <f>J435+H435*Tabellen!$K$2+L435</f>
        <v>141.36526799999999</v>
      </c>
      <c r="N435" s="495"/>
      <c r="O435" s="660">
        <f t="shared" si="83"/>
        <v>171.05197427999997</v>
      </c>
      <c r="P435" s="673"/>
      <c r="Q435" s="665" t="s">
        <v>983</v>
      </c>
      <c r="R435" s="660">
        <f>H435*Tabellen!$K$2*Tabellen!$F$2</f>
        <v>0</v>
      </c>
      <c r="S435" s="666" t="s">
        <v>1049</v>
      </c>
      <c r="T435" s="660">
        <f>J435*Tabellen!$F$2</f>
        <v>171.05197427999997</v>
      </c>
      <c r="U435" s="660">
        <f>R435*Tabellen!$G$2</f>
        <v>0</v>
      </c>
      <c r="V435" s="660">
        <f>T435*Tabellen!$H$2</f>
        <v>35.920914598799989</v>
      </c>
      <c r="W435" s="660">
        <f t="shared" si="84"/>
        <v>35.920914598799989</v>
      </c>
      <c r="X435" s="660">
        <f t="shared" si="85"/>
        <v>206.97288887879995</v>
      </c>
      <c r="Y435" s="661"/>
      <c r="Z435" s="617"/>
      <c r="AA435" s="617"/>
      <c r="AB435" s="617"/>
      <c r="AC435" s="617"/>
      <c r="AD435" s="617"/>
      <c r="AE435" s="617"/>
      <c r="AF435" s="617"/>
      <c r="AG435" s="617"/>
      <c r="AH435" s="617"/>
      <c r="AI435" s="617"/>
      <c r="AJ435" s="617"/>
      <c r="AK435" s="617"/>
      <c r="AL435" s="617"/>
      <c r="AM435" s="617"/>
      <c r="AN435" s="617"/>
      <c r="AO435" s="617"/>
      <c r="AP435" s="617"/>
      <c r="AQ435" s="617"/>
      <c r="AR435" s="617"/>
      <c r="AS435" s="617"/>
      <c r="AT435" s="617"/>
      <c r="AU435" s="617"/>
      <c r="AV435" s="617"/>
      <c r="AW435" s="617"/>
      <c r="AX435" s="617"/>
      <c r="AY435" s="617"/>
      <c r="AZ435" s="617"/>
      <c r="BA435" s="617"/>
      <c r="BB435" s="617"/>
      <c r="BC435" s="617"/>
      <c r="BD435" s="617"/>
      <c r="BE435" s="617"/>
      <c r="BF435" s="617"/>
      <c r="BG435" s="617"/>
      <c r="BH435" s="617"/>
      <c r="BI435" s="617"/>
      <c r="BJ435" s="617"/>
      <c r="BK435" s="617"/>
      <c r="BL435" s="617"/>
      <c r="BM435" s="617"/>
      <c r="BN435" s="617"/>
      <c r="BO435" s="617"/>
      <c r="BP435" s="617"/>
      <c r="BQ435" s="617"/>
      <c r="BR435" s="617"/>
      <c r="BS435" s="617"/>
    </row>
    <row r="436" spans="1:71" s="401" customFormat="1" ht="15.65" customHeight="1" outlineLevel="2" x14ac:dyDescent="0.25">
      <c r="A436" s="590"/>
      <c r="B436" s="404"/>
      <c r="C436" s="485"/>
      <c r="D436" s="402" t="s">
        <v>1333</v>
      </c>
      <c r="E436" s="405">
        <f>E435+E434</f>
        <v>465.62999999999994</v>
      </c>
      <c r="F436" s="402" t="s">
        <v>70</v>
      </c>
      <c r="G436" s="406">
        <v>0.13</v>
      </c>
      <c r="H436" s="406">
        <f t="shared" si="82"/>
        <v>60.531899999999993</v>
      </c>
      <c r="I436" s="547"/>
      <c r="J436" s="547"/>
      <c r="K436" s="547"/>
      <c r="L436" s="547"/>
      <c r="M436" s="547">
        <f>J436+H436*Tabellen!$K$2+L436</f>
        <v>3752.9777999999997</v>
      </c>
      <c r="N436" s="495"/>
      <c r="O436" s="660">
        <f t="shared" si="83"/>
        <v>4541.1031379999995</v>
      </c>
      <c r="P436" s="673"/>
      <c r="Q436" s="665" t="s">
        <v>983</v>
      </c>
      <c r="R436" s="660">
        <f>H436*Tabellen!$K$2*Tabellen!$F$2</f>
        <v>4541.1031379999995</v>
      </c>
      <c r="S436" s="666" t="s">
        <v>1049</v>
      </c>
      <c r="T436" s="660">
        <f>J436*Tabellen!$F$2</f>
        <v>0</v>
      </c>
      <c r="U436" s="660">
        <f>R436*Tabellen!$G$2</f>
        <v>408.69928241999992</v>
      </c>
      <c r="V436" s="660">
        <f>T436*Tabellen!$H$2</f>
        <v>0</v>
      </c>
      <c r="W436" s="660">
        <f t="shared" si="84"/>
        <v>408.69928241999992</v>
      </c>
      <c r="X436" s="660">
        <f t="shared" si="85"/>
        <v>4949.8024204199992</v>
      </c>
      <c r="Y436" s="675"/>
      <c r="Z436" s="617"/>
      <c r="AA436" s="617"/>
      <c r="AB436" s="617"/>
      <c r="AC436" s="617"/>
      <c r="AD436" s="617"/>
      <c r="AE436" s="617"/>
      <c r="AF436" s="617"/>
      <c r="AG436" s="617"/>
      <c r="AH436" s="617"/>
      <c r="AI436" s="617"/>
      <c r="AJ436" s="617"/>
      <c r="AK436" s="617"/>
      <c r="AL436" s="617"/>
      <c r="AM436" s="617"/>
      <c r="AN436" s="617"/>
      <c r="AO436" s="617"/>
      <c r="AP436" s="617"/>
      <c r="AQ436" s="617"/>
      <c r="AR436" s="617"/>
      <c r="AS436" s="617"/>
      <c r="AT436" s="617"/>
      <c r="AU436" s="617"/>
      <c r="AV436" s="617"/>
      <c r="AW436" s="617"/>
      <c r="AX436" s="617"/>
      <c r="AY436" s="617"/>
      <c r="AZ436" s="617"/>
      <c r="BA436" s="617"/>
      <c r="BB436" s="617"/>
      <c r="BC436" s="617"/>
      <c r="BD436" s="617"/>
      <c r="BE436" s="617"/>
      <c r="BF436" s="617"/>
      <c r="BG436" s="617"/>
      <c r="BH436" s="617"/>
      <c r="BI436" s="617"/>
      <c r="BJ436" s="617"/>
      <c r="BK436" s="617"/>
      <c r="BL436" s="617"/>
      <c r="BM436" s="617"/>
      <c r="BN436" s="617"/>
      <c r="BO436" s="617"/>
      <c r="BP436" s="617"/>
      <c r="BQ436" s="617"/>
      <c r="BR436" s="617"/>
      <c r="BS436" s="617"/>
    </row>
    <row r="437" spans="1:71" s="401" customFormat="1" ht="15.65" customHeight="1" outlineLevel="2" x14ac:dyDescent="0.25">
      <c r="A437" s="590"/>
      <c r="B437" s="404"/>
      <c r="C437" s="485"/>
      <c r="D437" s="402" t="s">
        <v>1345</v>
      </c>
      <c r="E437" s="405">
        <f>E430*1.05</f>
        <v>95.864999999999995</v>
      </c>
      <c r="F437" s="402" t="s">
        <v>73</v>
      </c>
      <c r="G437" s="406"/>
      <c r="H437" s="406"/>
      <c r="I437" s="547">
        <v>14.9247</v>
      </c>
      <c r="J437" s="547">
        <f t="shared" si="86"/>
        <v>1430.7563654999999</v>
      </c>
      <c r="K437" s="547"/>
      <c r="L437" s="547"/>
      <c r="M437" s="547">
        <f>J437+H437*Tabellen!$K$2+L437</f>
        <v>1430.7563654999999</v>
      </c>
      <c r="N437" s="495"/>
      <c r="O437" s="660">
        <f t="shared" si="83"/>
        <v>1731.2152022549999</v>
      </c>
      <c r="P437" s="673"/>
      <c r="Q437" s="665" t="s">
        <v>983</v>
      </c>
      <c r="R437" s="660">
        <f>H437*Tabellen!$K$2*Tabellen!$F$2</f>
        <v>0</v>
      </c>
      <c r="S437" s="666" t="s">
        <v>1049</v>
      </c>
      <c r="T437" s="660">
        <f>J437*Tabellen!$F$2</f>
        <v>1731.2152022549999</v>
      </c>
      <c r="U437" s="660">
        <f>R437*Tabellen!$G$2</f>
        <v>0</v>
      </c>
      <c r="V437" s="660">
        <f>T437*Tabellen!$H$2</f>
        <v>363.55519247354994</v>
      </c>
      <c r="W437" s="660">
        <f t="shared" si="84"/>
        <v>363.55519247354994</v>
      </c>
      <c r="X437" s="660">
        <f t="shared" si="85"/>
        <v>2094.7703947285499</v>
      </c>
      <c r="Y437" s="659"/>
      <c r="Z437" s="617"/>
      <c r="AA437" s="617"/>
      <c r="AB437" s="617"/>
      <c r="AC437" s="617"/>
      <c r="AD437" s="617"/>
      <c r="AE437" s="617"/>
      <c r="AF437" s="617"/>
      <c r="AG437" s="617"/>
      <c r="AH437" s="617"/>
      <c r="AI437" s="617"/>
      <c r="AJ437" s="617"/>
      <c r="AK437" s="617"/>
      <c r="AL437" s="617"/>
      <c r="AM437" s="617"/>
      <c r="AN437" s="617"/>
      <c r="AO437" s="617"/>
      <c r="AP437" s="617"/>
      <c r="AQ437" s="617"/>
      <c r="AR437" s="617"/>
      <c r="AS437" s="617"/>
      <c r="AT437" s="617"/>
      <c r="AU437" s="617"/>
      <c r="AV437" s="617"/>
      <c r="AW437" s="617"/>
      <c r="AX437" s="617"/>
      <c r="AY437" s="617"/>
      <c r="AZ437" s="617"/>
      <c r="BA437" s="617"/>
      <c r="BB437" s="617"/>
      <c r="BC437" s="617"/>
      <c r="BD437" s="617"/>
      <c r="BE437" s="617"/>
      <c r="BF437" s="617"/>
      <c r="BG437" s="617"/>
      <c r="BH437" s="617"/>
      <c r="BI437" s="617"/>
      <c r="BJ437" s="617"/>
      <c r="BK437" s="617"/>
      <c r="BL437" s="617"/>
      <c r="BM437" s="617"/>
      <c r="BN437" s="617"/>
      <c r="BO437" s="617"/>
      <c r="BP437" s="617"/>
      <c r="BQ437" s="617"/>
      <c r="BR437" s="617"/>
      <c r="BS437" s="617"/>
    </row>
    <row r="438" spans="1:71" s="401" customFormat="1" ht="15.65" customHeight="1" outlineLevel="2" x14ac:dyDescent="0.25">
      <c r="A438" s="590"/>
      <c r="B438" s="404"/>
      <c r="C438" s="485"/>
      <c r="D438" s="402" t="str">
        <f>D437</f>
        <v xml:space="preserve">Isolatie in binnenwanden en voorzetwanden d=120 mm n.t.b. </v>
      </c>
      <c r="E438" s="405">
        <f>E430</f>
        <v>91.3</v>
      </c>
      <c r="F438" s="402" t="s">
        <v>73</v>
      </c>
      <c r="G438" s="406">
        <v>0.08</v>
      </c>
      <c r="H438" s="406">
        <f t="shared" si="82"/>
        <v>7.3040000000000003</v>
      </c>
      <c r="I438" s="547"/>
      <c r="J438" s="547"/>
      <c r="K438" s="547"/>
      <c r="L438" s="547"/>
      <c r="M438" s="547">
        <f>J438+H438*Tabellen!$K$2+L438</f>
        <v>452.84800000000001</v>
      </c>
      <c r="N438" s="495"/>
      <c r="O438" s="660">
        <f t="shared" si="83"/>
        <v>547.94608000000005</v>
      </c>
      <c r="P438" s="673"/>
      <c r="Q438" s="665" t="s">
        <v>983</v>
      </c>
      <c r="R438" s="660">
        <f>H438*Tabellen!$K$2*Tabellen!$F$2</f>
        <v>547.94608000000005</v>
      </c>
      <c r="S438" s="666" t="s">
        <v>1049</v>
      </c>
      <c r="T438" s="660">
        <f>J438*Tabellen!$F$2</f>
        <v>0</v>
      </c>
      <c r="U438" s="660">
        <f>R438*Tabellen!$G$2</f>
        <v>49.315147200000006</v>
      </c>
      <c r="V438" s="660">
        <f>T438*Tabellen!$H$2</f>
        <v>0</v>
      </c>
      <c r="W438" s="660">
        <f t="shared" si="84"/>
        <v>49.315147200000006</v>
      </c>
      <c r="X438" s="660">
        <f t="shared" si="85"/>
        <v>597.26122720000001</v>
      </c>
      <c r="Y438" s="659"/>
      <c r="Z438" s="617"/>
      <c r="AA438" s="617"/>
      <c r="AB438" s="617"/>
      <c r="AC438" s="617"/>
      <c r="AD438" s="617"/>
      <c r="AE438" s="617"/>
      <c r="AF438" s="617"/>
      <c r="AG438" s="617"/>
      <c r="AH438" s="617"/>
      <c r="AI438" s="617"/>
      <c r="AJ438" s="617"/>
      <c r="AK438" s="617"/>
      <c r="AL438" s="617"/>
      <c r="AM438" s="617"/>
      <c r="AN438" s="617"/>
      <c r="AO438" s="617"/>
      <c r="AP438" s="617"/>
      <c r="AQ438" s="617"/>
      <c r="AR438" s="617"/>
      <c r="AS438" s="617"/>
      <c r="AT438" s="617"/>
      <c r="AU438" s="617"/>
      <c r="AV438" s="617"/>
      <c r="AW438" s="617"/>
      <c r="AX438" s="617"/>
      <c r="AY438" s="617"/>
      <c r="AZ438" s="617"/>
      <c r="BA438" s="617"/>
      <c r="BB438" s="617"/>
      <c r="BC438" s="617"/>
      <c r="BD438" s="617"/>
      <c r="BE438" s="617"/>
      <c r="BF438" s="617"/>
      <c r="BG438" s="617"/>
      <c r="BH438" s="617"/>
      <c r="BI438" s="617"/>
      <c r="BJ438" s="617"/>
      <c r="BK438" s="617"/>
      <c r="BL438" s="617"/>
      <c r="BM438" s="617"/>
      <c r="BN438" s="617"/>
      <c r="BO438" s="617"/>
      <c r="BP438" s="617"/>
      <c r="BQ438" s="617"/>
      <c r="BR438" s="617"/>
      <c r="BS438" s="617"/>
    </row>
    <row r="439" spans="1:71" s="401" customFormat="1" ht="15.65" customHeight="1" outlineLevel="2" x14ac:dyDescent="0.25">
      <c r="A439" s="590"/>
      <c r="B439" s="404"/>
      <c r="C439" s="485"/>
      <c r="D439" s="402" t="s">
        <v>1335</v>
      </c>
      <c r="E439" s="405">
        <f>E430*1.1</f>
        <v>100.43</v>
      </c>
      <c r="F439" s="404" t="s">
        <v>73</v>
      </c>
      <c r="G439" s="405"/>
      <c r="H439" s="406"/>
      <c r="I439" s="560">
        <v>2.2515648749999997</v>
      </c>
      <c r="J439" s="547">
        <f t="shared" si="86"/>
        <v>226.12466039624999</v>
      </c>
      <c r="K439" s="547"/>
      <c r="L439" s="547"/>
      <c r="M439" s="547">
        <f>J439+H439*Tabellen!$K$2+L439</f>
        <v>226.12466039624999</v>
      </c>
      <c r="N439" s="495"/>
      <c r="O439" s="660">
        <f t="shared" si="83"/>
        <v>273.61083907946249</v>
      </c>
      <c r="P439" s="673"/>
      <c r="Q439" s="665" t="s">
        <v>983</v>
      </c>
      <c r="R439" s="660">
        <f>H439*Tabellen!$K$2*Tabellen!$F$2</f>
        <v>0</v>
      </c>
      <c r="S439" s="666" t="s">
        <v>1049</v>
      </c>
      <c r="T439" s="660">
        <f>J439*Tabellen!$F$2</f>
        <v>273.61083907946249</v>
      </c>
      <c r="U439" s="660">
        <f>R439*Tabellen!$G$2</f>
        <v>0</v>
      </c>
      <c r="V439" s="660">
        <f>T439*Tabellen!$H$2</f>
        <v>57.458276206687124</v>
      </c>
      <c r="W439" s="660">
        <f t="shared" si="84"/>
        <v>57.458276206687124</v>
      </c>
      <c r="X439" s="660">
        <f t="shared" si="85"/>
        <v>331.06911528614961</v>
      </c>
      <c r="Y439" s="668"/>
      <c r="Z439" s="617"/>
      <c r="AA439" s="617"/>
      <c r="AB439" s="617"/>
      <c r="AC439" s="617"/>
      <c r="AD439" s="617"/>
      <c r="AE439" s="617"/>
      <c r="AF439" s="617"/>
      <c r="AG439" s="617"/>
      <c r="AH439" s="617"/>
      <c r="AI439" s="617"/>
      <c r="AJ439" s="617"/>
      <c r="AK439" s="617"/>
      <c r="AL439" s="617"/>
      <c r="AM439" s="617"/>
      <c r="AN439" s="617"/>
      <c r="AO439" s="617"/>
      <c r="AP439" s="617"/>
      <c r="AQ439" s="617"/>
      <c r="AR439" s="617"/>
      <c r="AS439" s="617"/>
      <c r="AT439" s="617"/>
      <c r="AU439" s="617"/>
      <c r="AV439" s="617"/>
      <c r="AW439" s="617"/>
      <c r="AX439" s="617"/>
      <c r="AY439" s="617"/>
      <c r="AZ439" s="617"/>
      <c r="BA439" s="617"/>
      <c r="BB439" s="617"/>
      <c r="BC439" s="617"/>
      <c r="BD439" s="617"/>
      <c r="BE439" s="617"/>
      <c r="BF439" s="617"/>
      <c r="BG439" s="617"/>
      <c r="BH439" s="617"/>
      <c r="BI439" s="617"/>
      <c r="BJ439" s="617"/>
      <c r="BK439" s="617"/>
      <c r="BL439" s="617"/>
      <c r="BM439" s="617"/>
      <c r="BN439" s="617"/>
      <c r="BO439" s="617"/>
      <c r="BP439" s="617"/>
      <c r="BQ439" s="617"/>
      <c r="BR439" s="617"/>
      <c r="BS439" s="617"/>
    </row>
    <row r="440" spans="1:71" s="401" customFormat="1" ht="15.65" customHeight="1" outlineLevel="2" x14ac:dyDescent="0.25">
      <c r="A440" s="590"/>
      <c r="B440" s="404"/>
      <c r="C440" s="485"/>
      <c r="D440" s="402" t="s">
        <v>1335</v>
      </c>
      <c r="E440" s="405">
        <f>E430</f>
        <v>91.3</v>
      </c>
      <c r="F440" s="402" t="s">
        <v>73</v>
      </c>
      <c r="G440" s="406">
        <v>0.03</v>
      </c>
      <c r="H440" s="406">
        <f t="shared" si="82"/>
        <v>2.7389999999999999</v>
      </c>
      <c r="I440" s="547"/>
      <c r="J440" s="547"/>
      <c r="K440" s="547"/>
      <c r="L440" s="547"/>
      <c r="M440" s="547">
        <f>J440+H440*Tabellen!$K$2+L440</f>
        <v>169.81799999999998</v>
      </c>
      <c r="N440" s="495"/>
      <c r="O440" s="660">
        <f t="shared" si="83"/>
        <v>205.47977999999998</v>
      </c>
      <c r="P440" s="673"/>
      <c r="Q440" s="665" t="s">
        <v>983</v>
      </c>
      <c r="R440" s="660">
        <f>H440*Tabellen!$K$2*Tabellen!$F$2</f>
        <v>205.47977999999998</v>
      </c>
      <c r="S440" s="666" t="s">
        <v>1049</v>
      </c>
      <c r="T440" s="660">
        <f>J440*Tabellen!$F$2</f>
        <v>0</v>
      </c>
      <c r="U440" s="660">
        <f>R440*Tabellen!$G$2</f>
        <v>18.493180199999998</v>
      </c>
      <c r="V440" s="660">
        <f>T440*Tabellen!$H$2</f>
        <v>0</v>
      </c>
      <c r="W440" s="660">
        <f t="shared" si="84"/>
        <v>18.493180199999998</v>
      </c>
      <c r="X440" s="660">
        <f t="shared" si="85"/>
        <v>223.97296019999999</v>
      </c>
      <c r="Y440" s="659"/>
      <c r="Z440" s="617"/>
      <c r="AA440" s="617"/>
      <c r="AB440" s="617"/>
      <c r="AC440" s="617"/>
      <c r="AD440" s="617"/>
      <c r="AE440" s="617"/>
      <c r="AF440" s="617"/>
      <c r="AG440" s="617"/>
      <c r="AH440" s="617"/>
      <c r="AI440" s="617"/>
      <c r="AJ440" s="617"/>
      <c r="AK440" s="617"/>
      <c r="AL440" s="617"/>
      <c r="AM440" s="617"/>
      <c r="AN440" s="617"/>
      <c r="AO440" s="617"/>
      <c r="AP440" s="617"/>
      <c r="AQ440" s="617"/>
      <c r="AR440" s="617"/>
      <c r="AS440" s="617"/>
      <c r="AT440" s="617"/>
      <c r="AU440" s="617"/>
      <c r="AV440" s="617"/>
      <c r="AW440" s="617"/>
      <c r="AX440" s="617"/>
      <c r="AY440" s="617"/>
      <c r="AZ440" s="617"/>
      <c r="BA440" s="617"/>
      <c r="BB440" s="617"/>
      <c r="BC440" s="617"/>
      <c r="BD440" s="617"/>
      <c r="BE440" s="617"/>
      <c r="BF440" s="617"/>
      <c r="BG440" s="617"/>
      <c r="BH440" s="617"/>
      <c r="BI440" s="617"/>
      <c r="BJ440" s="617"/>
      <c r="BK440" s="617"/>
      <c r="BL440" s="617"/>
      <c r="BM440" s="617"/>
      <c r="BN440" s="617"/>
      <c r="BO440" s="617"/>
      <c r="BP440" s="617"/>
      <c r="BQ440" s="617"/>
      <c r="BR440" s="617"/>
      <c r="BS440" s="617"/>
    </row>
    <row r="441" spans="1:71" s="401" customFormat="1" ht="15.65" customHeight="1" outlineLevel="2" x14ac:dyDescent="0.25">
      <c r="A441" s="590"/>
      <c r="B441" s="404"/>
      <c r="C441" s="485"/>
      <c r="D441" s="402" t="s">
        <v>1336</v>
      </c>
      <c r="E441" s="405">
        <f>E430*1.1</f>
        <v>100.43</v>
      </c>
      <c r="F441" s="404" t="s">
        <v>73</v>
      </c>
      <c r="G441" s="405"/>
      <c r="H441" s="406"/>
      <c r="I441" s="560">
        <v>1.8526499999999999</v>
      </c>
      <c r="J441" s="547">
        <f t="shared" si="86"/>
        <v>186.06163950000001</v>
      </c>
      <c r="K441" s="547"/>
      <c r="L441" s="547"/>
      <c r="M441" s="547">
        <f>J441+H441*Tabellen!$K$2+L441</f>
        <v>186.06163950000001</v>
      </c>
      <c r="N441" s="495"/>
      <c r="O441" s="660">
        <f t="shared" si="83"/>
        <v>225.134583795</v>
      </c>
      <c r="P441" s="673"/>
      <c r="Q441" s="665" t="s">
        <v>983</v>
      </c>
      <c r="R441" s="660">
        <f>H441*Tabellen!$K$2*Tabellen!$F$2</f>
        <v>0</v>
      </c>
      <c r="S441" s="666" t="s">
        <v>1049</v>
      </c>
      <c r="T441" s="660">
        <f>J441*Tabellen!$F$2</f>
        <v>225.134583795</v>
      </c>
      <c r="U441" s="660">
        <f>R441*Tabellen!$G$2</f>
        <v>0</v>
      </c>
      <c r="V441" s="660">
        <f>T441*Tabellen!$H$2</f>
        <v>47.27826259695</v>
      </c>
      <c r="W441" s="660">
        <f t="shared" si="84"/>
        <v>47.27826259695</v>
      </c>
      <c r="X441" s="660">
        <f t="shared" si="85"/>
        <v>272.41284639194998</v>
      </c>
      <c r="Y441" s="668"/>
      <c r="Z441" s="617"/>
      <c r="AA441" s="617"/>
      <c r="AB441" s="617"/>
      <c r="AC441" s="617"/>
      <c r="AD441" s="617"/>
      <c r="AE441" s="617"/>
      <c r="AF441" s="617"/>
      <c r="AG441" s="617"/>
      <c r="AH441" s="617"/>
      <c r="AI441" s="617"/>
      <c r="AJ441" s="617"/>
      <c r="AK441" s="617"/>
      <c r="AL441" s="617"/>
      <c r="AM441" s="617"/>
      <c r="AN441" s="617"/>
      <c r="AO441" s="617"/>
      <c r="AP441" s="617"/>
      <c r="AQ441" s="617"/>
      <c r="AR441" s="617"/>
      <c r="AS441" s="617"/>
      <c r="AT441" s="617"/>
      <c r="AU441" s="617"/>
      <c r="AV441" s="617"/>
      <c r="AW441" s="617"/>
      <c r="AX441" s="617"/>
      <c r="AY441" s="617"/>
      <c r="AZ441" s="617"/>
      <c r="BA441" s="617"/>
      <c r="BB441" s="617"/>
      <c r="BC441" s="617"/>
      <c r="BD441" s="617"/>
      <c r="BE441" s="617"/>
      <c r="BF441" s="617"/>
      <c r="BG441" s="617"/>
      <c r="BH441" s="617"/>
      <c r="BI441" s="617"/>
      <c r="BJ441" s="617"/>
      <c r="BK441" s="617"/>
      <c r="BL441" s="617"/>
      <c r="BM441" s="617"/>
      <c r="BN441" s="617"/>
      <c r="BO441" s="617"/>
      <c r="BP441" s="617"/>
      <c r="BQ441" s="617"/>
      <c r="BR441" s="617"/>
      <c r="BS441" s="617"/>
    </row>
    <row r="442" spans="1:71" s="401" customFormat="1" ht="15.65" customHeight="1" outlineLevel="2" x14ac:dyDescent="0.25">
      <c r="A442" s="590"/>
      <c r="B442" s="404"/>
      <c r="C442" s="485"/>
      <c r="D442" s="402" t="s">
        <v>1336</v>
      </c>
      <c r="E442" s="405">
        <f>E430</f>
        <v>91.3</v>
      </c>
      <c r="F442" s="402" t="s">
        <v>73</v>
      </c>
      <c r="G442" s="406">
        <v>0.03</v>
      </c>
      <c r="H442" s="406">
        <f t="shared" si="82"/>
        <v>2.7389999999999999</v>
      </c>
      <c r="I442" s="547"/>
      <c r="J442" s="547"/>
      <c r="K442" s="547"/>
      <c r="L442" s="547"/>
      <c r="M442" s="547">
        <f>J442+H442*Tabellen!$K$2+L442</f>
        <v>169.81799999999998</v>
      </c>
      <c r="N442" s="495"/>
      <c r="O442" s="660">
        <f t="shared" si="83"/>
        <v>205.47977999999998</v>
      </c>
      <c r="P442" s="673"/>
      <c r="Q442" s="665" t="s">
        <v>983</v>
      </c>
      <c r="R442" s="660">
        <f>H442*Tabellen!$K$2*Tabellen!$F$2</f>
        <v>205.47977999999998</v>
      </c>
      <c r="S442" s="666" t="s">
        <v>1049</v>
      </c>
      <c r="T442" s="660">
        <f>J442*Tabellen!$F$2</f>
        <v>0</v>
      </c>
      <c r="U442" s="660">
        <f>R442*Tabellen!$G$2</f>
        <v>18.493180199999998</v>
      </c>
      <c r="V442" s="660">
        <f>T442*Tabellen!$H$2</f>
        <v>0</v>
      </c>
      <c r="W442" s="660">
        <f t="shared" si="84"/>
        <v>18.493180199999998</v>
      </c>
      <c r="X442" s="660">
        <f t="shared" si="85"/>
        <v>223.97296019999999</v>
      </c>
      <c r="Y442" s="659"/>
      <c r="Z442" s="617"/>
      <c r="AA442" s="617"/>
      <c r="AB442" s="617"/>
      <c r="AC442" s="617"/>
      <c r="AD442" s="617"/>
      <c r="AE442" s="617"/>
      <c r="AF442" s="617"/>
      <c r="AG442" s="617"/>
      <c r="AH442" s="617"/>
      <c r="AI442" s="617"/>
      <c r="AJ442" s="617"/>
      <c r="AK442" s="617"/>
      <c r="AL442" s="617"/>
      <c r="AM442" s="617"/>
      <c r="AN442" s="617"/>
      <c r="AO442" s="617"/>
      <c r="AP442" s="617"/>
      <c r="AQ442" s="617"/>
      <c r="AR442" s="617"/>
      <c r="AS442" s="617"/>
      <c r="AT442" s="617"/>
      <c r="AU442" s="617"/>
      <c r="AV442" s="617"/>
      <c r="AW442" s="617"/>
      <c r="AX442" s="617"/>
      <c r="AY442" s="617"/>
      <c r="AZ442" s="617"/>
      <c r="BA442" s="617"/>
      <c r="BB442" s="617"/>
      <c r="BC442" s="617"/>
      <c r="BD442" s="617"/>
      <c r="BE442" s="617"/>
      <c r="BF442" s="617"/>
      <c r="BG442" s="617"/>
      <c r="BH442" s="617"/>
      <c r="BI442" s="617"/>
      <c r="BJ442" s="617"/>
      <c r="BK442" s="617"/>
      <c r="BL442" s="617"/>
      <c r="BM442" s="617"/>
      <c r="BN442" s="617"/>
      <c r="BO442" s="617"/>
      <c r="BP442" s="617"/>
      <c r="BQ442" s="617"/>
      <c r="BR442" s="617"/>
      <c r="BS442" s="617"/>
    </row>
    <row r="443" spans="1:71" s="401" customFormat="1" ht="15.65" customHeight="1" outlineLevel="2" x14ac:dyDescent="0.25">
      <c r="A443" s="590"/>
      <c r="B443" s="404"/>
      <c r="C443" s="485"/>
      <c r="D443" s="402" t="s">
        <v>1730</v>
      </c>
      <c r="E443" s="405">
        <f>E430*1.1</f>
        <v>100.43</v>
      </c>
      <c r="F443" s="402" t="s">
        <v>73</v>
      </c>
      <c r="G443" s="406"/>
      <c r="H443" s="406"/>
      <c r="I443" s="547">
        <v>10.143000000000001</v>
      </c>
      <c r="J443" s="547">
        <f t="shared" si="86"/>
        <v>1018.6614900000002</v>
      </c>
      <c r="K443" s="547"/>
      <c r="L443" s="547"/>
      <c r="M443" s="547">
        <f>J443+H443*Tabellen!$K$2+L443</f>
        <v>1018.6614900000002</v>
      </c>
      <c r="N443" s="495"/>
      <c r="O443" s="660">
        <f t="shared" si="83"/>
        <v>1232.5804029000001</v>
      </c>
      <c r="P443" s="673"/>
      <c r="Q443" s="665" t="s">
        <v>983</v>
      </c>
      <c r="R443" s="660">
        <f>H443*Tabellen!$K$2*Tabellen!$F$2</f>
        <v>0</v>
      </c>
      <c r="S443" s="666" t="s">
        <v>1049</v>
      </c>
      <c r="T443" s="660">
        <f>J443*Tabellen!$F$2</f>
        <v>1232.5804029000001</v>
      </c>
      <c r="U443" s="660">
        <f>R443*Tabellen!$G$2</f>
        <v>0</v>
      </c>
      <c r="V443" s="660">
        <f>T443*Tabellen!$H$2</f>
        <v>258.84188460900003</v>
      </c>
      <c r="W443" s="660">
        <f t="shared" si="84"/>
        <v>258.84188460900003</v>
      </c>
      <c r="X443" s="660">
        <f t="shared" si="85"/>
        <v>1491.4222875090002</v>
      </c>
      <c r="Y443" s="676"/>
      <c r="Z443" s="617"/>
      <c r="AA443" s="617"/>
      <c r="AB443" s="617"/>
      <c r="AC443" s="617"/>
      <c r="AD443" s="617"/>
      <c r="AE443" s="617"/>
      <c r="AF443" s="617"/>
      <c r="AG443" s="617"/>
      <c r="AH443" s="617"/>
      <c r="AI443" s="617"/>
      <c r="AJ443" s="617"/>
      <c r="AK443" s="617"/>
      <c r="AL443" s="617"/>
      <c r="AM443" s="617"/>
      <c r="AN443" s="617"/>
      <c r="AO443" s="617"/>
      <c r="AP443" s="617"/>
      <c r="AQ443" s="617"/>
      <c r="AR443" s="617"/>
      <c r="AS443" s="617"/>
      <c r="AT443" s="617"/>
      <c r="AU443" s="617"/>
      <c r="AV443" s="617"/>
      <c r="AW443" s="617"/>
      <c r="AX443" s="617"/>
      <c r="AY443" s="617"/>
      <c r="AZ443" s="617"/>
      <c r="BA443" s="617"/>
      <c r="BB443" s="617"/>
      <c r="BC443" s="617"/>
      <c r="BD443" s="617"/>
      <c r="BE443" s="617"/>
      <c r="BF443" s="617"/>
      <c r="BG443" s="617"/>
      <c r="BH443" s="617"/>
      <c r="BI443" s="617"/>
      <c r="BJ443" s="617"/>
      <c r="BK443" s="617"/>
      <c r="BL443" s="617"/>
      <c r="BM443" s="617"/>
      <c r="BN443" s="617"/>
      <c r="BO443" s="617"/>
      <c r="BP443" s="617"/>
      <c r="BQ443" s="617"/>
      <c r="BR443" s="617"/>
      <c r="BS443" s="617"/>
    </row>
    <row r="444" spans="1:71" s="401" customFormat="1" ht="15.65" customHeight="1" outlineLevel="2" x14ac:dyDescent="0.25">
      <c r="A444" s="590"/>
      <c r="B444" s="404"/>
      <c r="C444" s="485"/>
      <c r="D444" s="402" t="s">
        <v>1730</v>
      </c>
      <c r="E444" s="405">
        <f>E430</f>
        <v>91.3</v>
      </c>
      <c r="F444" s="402" t="s">
        <v>73</v>
      </c>
      <c r="G444" s="406">
        <v>0.35</v>
      </c>
      <c r="H444" s="406">
        <f t="shared" si="82"/>
        <v>31.954999999999998</v>
      </c>
      <c r="I444" s="547"/>
      <c r="J444" s="547"/>
      <c r="K444" s="547"/>
      <c r="L444" s="547"/>
      <c r="M444" s="547">
        <f>J444+H444*Tabellen!$K$2+L444</f>
        <v>1981.2099999999998</v>
      </c>
      <c r="N444" s="495"/>
      <c r="O444" s="660">
        <f t="shared" si="83"/>
        <v>2397.2640999999999</v>
      </c>
      <c r="P444" s="673"/>
      <c r="Q444" s="665" t="s">
        <v>983</v>
      </c>
      <c r="R444" s="660">
        <f>H444*Tabellen!$K$2*Tabellen!$F$2</f>
        <v>2397.2640999999999</v>
      </c>
      <c r="S444" s="666" t="s">
        <v>1049</v>
      </c>
      <c r="T444" s="660">
        <f>J444*Tabellen!$F$2</f>
        <v>0</v>
      </c>
      <c r="U444" s="660">
        <f>R444*Tabellen!$G$2</f>
        <v>215.75376899999998</v>
      </c>
      <c r="V444" s="660">
        <f>T444*Tabellen!$H$2</f>
        <v>0</v>
      </c>
      <c r="W444" s="660">
        <f t="shared" si="84"/>
        <v>215.75376899999998</v>
      </c>
      <c r="X444" s="660">
        <f t="shared" si="85"/>
        <v>2613.0178689999998</v>
      </c>
      <c r="Y444" s="659"/>
      <c r="Z444" s="617"/>
      <c r="AA444" s="617"/>
      <c r="AB444" s="617"/>
      <c r="AC444" s="617"/>
      <c r="AD444" s="617"/>
      <c r="AE444" s="617"/>
      <c r="AF444" s="617"/>
      <c r="AG444" s="617"/>
      <c r="AH444" s="617"/>
      <c r="AI444" s="617"/>
      <c r="AJ444" s="617"/>
      <c r="AK444" s="617"/>
      <c r="AL444" s="617"/>
      <c r="AM444" s="617"/>
      <c r="AN444" s="617"/>
      <c r="AO444" s="617"/>
      <c r="AP444" s="617"/>
      <c r="AQ444" s="617"/>
      <c r="AR444" s="617"/>
      <c r="AS444" s="617"/>
      <c r="AT444" s="617"/>
      <c r="AU444" s="617"/>
      <c r="AV444" s="617"/>
      <c r="AW444" s="617"/>
      <c r="AX444" s="617"/>
      <c r="AY444" s="617"/>
      <c r="AZ444" s="617"/>
      <c r="BA444" s="617"/>
      <c r="BB444" s="617"/>
      <c r="BC444" s="617"/>
      <c r="BD444" s="617"/>
      <c r="BE444" s="617"/>
      <c r="BF444" s="617"/>
      <c r="BG444" s="617"/>
      <c r="BH444" s="617"/>
      <c r="BI444" s="617"/>
      <c r="BJ444" s="617"/>
      <c r="BK444" s="617"/>
      <c r="BL444" s="617"/>
      <c r="BM444" s="617"/>
      <c r="BN444" s="617"/>
      <c r="BO444" s="617"/>
      <c r="BP444" s="617"/>
      <c r="BQ444" s="617"/>
      <c r="BR444" s="617"/>
      <c r="BS444" s="617"/>
    </row>
    <row r="445" spans="1:71" s="401" customFormat="1" ht="15.65" customHeight="1" outlineLevel="2" x14ac:dyDescent="0.25">
      <c r="A445" s="590"/>
      <c r="B445" s="404"/>
      <c r="C445" s="485"/>
      <c r="D445" s="404" t="s">
        <v>1337</v>
      </c>
      <c r="E445" s="405">
        <f>E430</f>
        <v>91.3</v>
      </c>
      <c r="F445" s="402" t="s">
        <v>73</v>
      </c>
      <c r="G445" s="405"/>
      <c r="H445" s="406"/>
      <c r="I445" s="547">
        <v>5.6924999999999999</v>
      </c>
      <c r="J445" s="547">
        <f t="shared" si="86"/>
        <v>519.72524999999996</v>
      </c>
      <c r="K445" s="547"/>
      <c r="L445" s="547"/>
      <c r="M445" s="547">
        <f>J445+H445*Tabellen!$K$2+L445</f>
        <v>519.72524999999996</v>
      </c>
      <c r="N445" s="495"/>
      <c r="O445" s="660">
        <f t="shared" si="83"/>
        <v>628.86755249999999</v>
      </c>
      <c r="P445" s="673"/>
      <c r="Q445" s="665" t="s">
        <v>983</v>
      </c>
      <c r="R445" s="660">
        <f>H445*Tabellen!$K$2*Tabellen!$F$2</f>
        <v>0</v>
      </c>
      <c r="S445" s="666" t="s">
        <v>1049</v>
      </c>
      <c r="T445" s="660">
        <f>J445*Tabellen!$F$2</f>
        <v>628.86755249999999</v>
      </c>
      <c r="U445" s="660">
        <f>R445*Tabellen!$G$2</f>
        <v>0</v>
      </c>
      <c r="V445" s="660">
        <f>T445*Tabellen!$H$2</f>
        <v>132.06218602499999</v>
      </c>
      <c r="W445" s="660">
        <f t="shared" si="84"/>
        <v>132.06218602499999</v>
      </c>
      <c r="X445" s="660">
        <f t="shared" si="85"/>
        <v>760.92973852499995</v>
      </c>
      <c r="Y445" s="659"/>
      <c r="Z445" s="617"/>
      <c r="AA445" s="617"/>
      <c r="AB445" s="617"/>
      <c r="AC445" s="617"/>
      <c r="AD445" s="617"/>
      <c r="AE445" s="617"/>
      <c r="AF445" s="617"/>
      <c r="AG445" s="617"/>
      <c r="AH445" s="617"/>
      <c r="AI445" s="617"/>
      <c r="AJ445" s="617"/>
      <c r="AK445" s="617"/>
      <c r="AL445" s="617"/>
      <c r="AM445" s="617"/>
      <c r="AN445" s="617"/>
      <c r="AO445" s="617"/>
      <c r="AP445" s="617"/>
      <c r="AQ445" s="617"/>
      <c r="AR445" s="617"/>
      <c r="AS445" s="617"/>
      <c r="AT445" s="617"/>
      <c r="AU445" s="617"/>
      <c r="AV445" s="617"/>
      <c r="AW445" s="617"/>
      <c r="AX445" s="617"/>
      <c r="AY445" s="617"/>
      <c r="AZ445" s="617"/>
      <c r="BA445" s="617"/>
      <c r="BB445" s="617"/>
      <c r="BC445" s="617"/>
      <c r="BD445" s="617"/>
      <c r="BE445" s="617"/>
      <c r="BF445" s="617"/>
      <c r="BG445" s="617"/>
      <c r="BH445" s="617"/>
      <c r="BI445" s="617"/>
      <c r="BJ445" s="617"/>
      <c r="BK445" s="617"/>
      <c r="BL445" s="617"/>
      <c r="BM445" s="617"/>
      <c r="BN445" s="617"/>
      <c r="BO445" s="617"/>
      <c r="BP445" s="617"/>
      <c r="BQ445" s="617"/>
      <c r="BR445" s="617"/>
      <c r="BS445" s="617"/>
    </row>
    <row r="446" spans="1:71" s="401" customFormat="1" ht="15.65" customHeight="1" outlineLevel="2" x14ac:dyDescent="0.25">
      <c r="A446" s="590"/>
      <c r="B446" s="404"/>
      <c r="C446" s="485"/>
      <c r="D446" s="404" t="s">
        <v>1329</v>
      </c>
      <c r="E446" s="405">
        <v>1</v>
      </c>
      <c r="F446" s="402" t="s">
        <v>830</v>
      </c>
      <c r="G446" s="405">
        <v>4</v>
      </c>
      <c r="H446" s="406">
        <f t="shared" si="82"/>
        <v>4</v>
      </c>
      <c r="I446" s="547"/>
      <c r="J446" s="547"/>
      <c r="K446" s="547"/>
      <c r="L446" s="547"/>
      <c r="M446" s="547">
        <f>J446+H446*Tabellen!$K$2+L446</f>
        <v>248</v>
      </c>
      <c r="N446" s="495"/>
      <c r="O446" s="660">
        <f t="shared" si="83"/>
        <v>300.08</v>
      </c>
      <c r="P446" s="673"/>
      <c r="Q446" s="665" t="s">
        <v>983</v>
      </c>
      <c r="R446" s="660">
        <f>H446*Tabellen!$K$2*Tabellen!$F$2</f>
        <v>300.08</v>
      </c>
      <c r="S446" s="666" t="s">
        <v>1049</v>
      </c>
      <c r="T446" s="660">
        <f>J446*Tabellen!$F$2</f>
        <v>0</v>
      </c>
      <c r="U446" s="660">
        <f>R446*Tabellen!$G$2</f>
        <v>27.007199999999997</v>
      </c>
      <c r="V446" s="660">
        <f>T446*Tabellen!$H$2</f>
        <v>0</v>
      </c>
      <c r="W446" s="660">
        <f t="shared" si="84"/>
        <v>27.007199999999997</v>
      </c>
      <c r="X446" s="660">
        <f t="shared" si="85"/>
        <v>327.0872</v>
      </c>
      <c r="Y446" s="659"/>
      <c r="Z446" s="617"/>
      <c r="AA446" s="617"/>
      <c r="AB446" s="617"/>
      <c r="AC446" s="617"/>
      <c r="AD446" s="617"/>
      <c r="AE446" s="617"/>
      <c r="AF446" s="617"/>
      <c r="AG446" s="617"/>
      <c r="AH446" s="617"/>
      <c r="AI446" s="617"/>
      <c r="AJ446" s="617"/>
      <c r="AK446" s="617"/>
      <c r="AL446" s="617"/>
      <c r="AM446" s="617"/>
      <c r="AN446" s="617"/>
      <c r="AO446" s="617"/>
      <c r="AP446" s="617"/>
      <c r="AQ446" s="617"/>
      <c r="AR446" s="617"/>
      <c r="AS446" s="617"/>
      <c r="AT446" s="617"/>
      <c r="AU446" s="617"/>
      <c r="AV446" s="617"/>
      <c r="AW446" s="617"/>
      <c r="AX446" s="617"/>
      <c r="AY446" s="617"/>
      <c r="AZ446" s="617"/>
      <c r="BA446" s="617"/>
      <c r="BB446" s="617"/>
      <c r="BC446" s="617"/>
      <c r="BD446" s="617"/>
      <c r="BE446" s="617"/>
      <c r="BF446" s="617"/>
      <c r="BG446" s="617"/>
      <c r="BH446" s="617"/>
      <c r="BI446" s="617"/>
      <c r="BJ446" s="617"/>
      <c r="BK446" s="617"/>
      <c r="BL446" s="617"/>
      <c r="BM446" s="617"/>
      <c r="BN446" s="617"/>
      <c r="BO446" s="617"/>
      <c r="BP446" s="617"/>
      <c r="BQ446" s="617"/>
      <c r="BR446" s="617"/>
      <c r="BS446" s="617"/>
    </row>
    <row r="447" spans="1:71" s="521" customFormat="1" ht="15.65" customHeight="1" outlineLevel="2" x14ac:dyDescent="0.25">
      <c r="A447" s="592"/>
      <c r="B447" s="404"/>
      <c r="C447" s="485"/>
      <c r="D447" s="402"/>
      <c r="E447" s="522"/>
      <c r="G447" s="523"/>
      <c r="H447" s="523"/>
      <c r="I447" s="561"/>
      <c r="J447" s="561"/>
      <c r="K447" s="561"/>
      <c r="L447" s="561"/>
      <c r="M447" s="561"/>
      <c r="N447" s="524"/>
      <c r="O447" s="659"/>
      <c r="P447" s="673"/>
      <c r="Q447" s="665"/>
      <c r="R447" s="660"/>
      <c r="S447" s="666"/>
      <c r="T447" s="660"/>
      <c r="U447" s="660"/>
      <c r="V447" s="660"/>
      <c r="W447" s="660"/>
      <c r="X447" s="660"/>
      <c r="Y447" s="676"/>
      <c r="Z447" s="620"/>
      <c r="AA447" s="620"/>
      <c r="AB447" s="620"/>
      <c r="AC447" s="620"/>
      <c r="AD447" s="620"/>
      <c r="AE447" s="620"/>
      <c r="AF447" s="620"/>
      <c r="AG447" s="620"/>
      <c r="AH447" s="620"/>
      <c r="AI447" s="620"/>
      <c r="AJ447" s="620"/>
      <c r="AK447" s="620"/>
      <c r="AL447" s="620"/>
      <c r="AM447" s="620"/>
      <c r="AN447" s="620"/>
      <c r="AO447" s="620"/>
      <c r="AP447" s="620"/>
      <c r="AQ447" s="620"/>
      <c r="AR447" s="620"/>
      <c r="AS447" s="620"/>
      <c r="AT447" s="620"/>
      <c r="AU447" s="620"/>
      <c r="AV447" s="620"/>
      <c r="AW447" s="620"/>
      <c r="AX447" s="620"/>
      <c r="AY447" s="620"/>
      <c r="AZ447" s="620"/>
      <c r="BA447" s="620"/>
      <c r="BB447" s="620"/>
      <c r="BC447" s="620"/>
      <c r="BD447" s="620"/>
      <c r="BE447" s="620"/>
      <c r="BF447" s="620"/>
      <c r="BG447" s="620"/>
      <c r="BH447" s="620"/>
      <c r="BI447" s="620"/>
      <c r="BJ447" s="620"/>
      <c r="BK447" s="620"/>
      <c r="BL447" s="620"/>
      <c r="BM447" s="620"/>
      <c r="BN447" s="620"/>
      <c r="BO447" s="620"/>
      <c r="BP447" s="620"/>
      <c r="BQ447" s="620"/>
      <c r="BR447" s="620"/>
      <c r="BS447" s="620"/>
    </row>
    <row r="448" spans="1:71" ht="15.65" customHeight="1" outlineLevel="2" x14ac:dyDescent="0.25">
      <c r="B448" s="404"/>
      <c r="E448" s="405"/>
      <c r="G448" s="406"/>
      <c r="H448" s="406"/>
      <c r="K448" s="562"/>
      <c r="N448" s="494"/>
      <c r="O448" s="659"/>
      <c r="P448" s="659"/>
      <c r="Q448" s="659"/>
      <c r="Y448" s="659"/>
      <c r="Z448" s="614"/>
    </row>
    <row r="449" spans="1:71" ht="9" customHeight="1" outlineLevel="1" x14ac:dyDescent="0.25">
      <c r="B449" s="408"/>
      <c r="D449" s="409"/>
      <c r="E449" s="411"/>
      <c r="F449" s="409"/>
      <c r="G449" s="410"/>
      <c r="H449" s="410"/>
      <c r="I449" s="548"/>
      <c r="J449" s="548"/>
      <c r="K449" s="548"/>
      <c r="L449" s="548"/>
      <c r="M449" s="548"/>
      <c r="N449" s="485"/>
      <c r="O449" s="663"/>
      <c r="P449" s="663"/>
      <c r="Q449" s="663"/>
      <c r="R449" s="664"/>
      <c r="S449" s="664"/>
      <c r="T449" s="664"/>
      <c r="U449" s="664"/>
      <c r="V449" s="664"/>
      <c r="W449" s="664"/>
      <c r="X449" s="664"/>
      <c r="Y449" s="663"/>
      <c r="Z449" s="615"/>
      <c r="AA449" s="616"/>
      <c r="AG449" s="613"/>
      <c r="AH449" s="613"/>
    </row>
    <row r="450" spans="1:71" s="568" customFormat="1" ht="15.65" customHeight="1" outlineLevel="1" x14ac:dyDescent="0.25">
      <c r="B450" s="395" t="s">
        <v>970</v>
      </c>
      <c r="C450" s="593"/>
      <c r="D450" s="396" t="s">
        <v>1473</v>
      </c>
      <c r="E450" s="403">
        <v>91.3</v>
      </c>
      <c r="F450" s="396" t="s">
        <v>73</v>
      </c>
      <c r="G450" s="397"/>
      <c r="H450" s="397">
        <f>SUM(H451:H468)/E450</f>
        <v>1.2372359336335239</v>
      </c>
      <c r="I450" s="546"/>
      <c r="J450" s="546">
        <f>SUM(J451:J468)/E450</f>
        <v>36.194433862499999</v>
      </c>
      <c r="K450" s="546"/>
      <c r="L450" s="546"/>
      <c r="M450" s="546">
        <f>SUM(M451:M468)/E450</f>
        <v>112.90306174777848</v>
      </c>
      <c r="N450" s="593"/>
      <c r="O450" s="657">
        <f>SUM(O451:O468)/E450</f>
        <v>136.61270471481197</v>
      </c>
      <c r="P450" s="656" t="str">
        <f>B450</f>
        <v>V1-3-D1</v>
      </c>
      <c r="Q450" s="656"/>
      <c r="R450" s="657"/>
      <c r="S450" s="657"/>
      <c r="T450" s="657"/>
      <c r="U450" s="670"/>
      <c r="V450" s="657"/>
      <c r="W450" s="657"/>
      <c r="X450" s="657">
        <f>SUM(X451:X468)/E450</f>
        <v>154.16327993598003</v>
      </c>
      <c r="Y450" s="658"/>
      <c r="Z450" s="610"/>
      <c r="AA450" s="610"/>
      <c r="AB450" s="610"/>
      <c r="AC450" s="610"/>
      <c r="AD450" s="610"/>
      <c r="AE450" s="610"/>
      <c r="AF450" s="610"/>
      <c r="AG450" s="610"/>
      <c r="AH450" s="610"/>
      <c r="AI450" s="610"/>
      <c r="AJ450" s="610"/>
      <c r="AK450" s="610"/>
      <c r="AL450" s="610"/>
      <c r="AM450" s="610"/>
      <c r="AN450" s="610"/>
      <c r="AO450" s="610"/>
      <c r="AP450" s="610"/>
      <c r="AQ450" s="610"/>
      <c r="AR450" s="610"/>
      <c r="AS450" s="610"/>
      <c r="AT450" s="610"/>
      <c r="AU450" s="610"/>
      <c r="AV450" s="610"/>
      <c r="AW450" s="610"/>
      <c r="AX450" s="610"/>
      <c r="AY450" s="610"/>
      <c r="AZ450" s="610"/>
      <c r="BA450" s="610"/>
      <c r="BB450" s="610"/>
      <c r="BC450" s="610"/>
      <c r="BD450" s="610"/>
      <c r="BE450" s="610"/>
      <c r="BF450" s="610"/>
      <c r="BG450" s="610"/>
      <c r="BH450" s="610"/>
      <c r="BI450" s="610"/>
      <c r="BJ450" s="610"/>
      <c r="BK450" s="610"/>
      <c r="BL450" s="610"/>
      <c r="BM450" s="610"/>
      <c r="BN450" s="610"/>
      <c r="BO450" s="610"/>
      <c r="BP450" s="610"/>
      <c r="BQ450" s="610"/>
      <c r="BR450" s="610"/>
      <c r="BS450" s="610"/>
    </row>
    <row r="451" spans="1:71" ht="15.65" customHeight="1" outlineLevel="2" x14ac:dyDescent="0.25">
      <c r="B451" s="404"/>
      <c r="D451" s="413" t="s">
        <v>1150</v>
      </c>
      <c r="E451" s="405"/>
      <c r="G451" s="406"/>
      <c r="H451" s="406"/>
      <c r="K451" s="562"/>
      <c r="N451" s="494"/>
      <c r="O451" s="659" t="str">
        <f>R451</f>
        <v>incl. opslagen</v>
      </c>
      <c r="P451" s="659"/>
      <c r="Q451" s="665"/>
      <c r="R451" s="672" t="str">
        <f>Tabellen!$C$2</f>
        <v>incl. opslagen</v>
      </c>
      <c r="S451" s="666"/>
      <c r="T451" s="672" t="str">
        <f>Tabellen!$C$2</f>
        <v>incl. opslagen</v>
      </c>
    </row>
    <row r="452" spans="1:71" s="401" customFormat="1" ht="15.65" customHeight="1" outlineLevel="2" x14ac:dyDescent="0.25">
      <c r="A452" s="590"/>
      <c r="B452" s="404"/>
      <c r="C452" s="485"/>
      <c r="D452" s="402" t="s">
        <v>1300</v>
      </c>
      <c r="E452" s="405">
        <v>1</v>
      </c>
      <c r="F452" s="402" t="s">
        <v>830</v>
      </c>
      <c r="G452" s="406">
        <v>2</v>
      </c>
      <c r="H452" s="406">
        <f t="shared" ref="H452:H466" si="87">E452*G452</f>
        <v>2</v>
      </c>
      <c r="I452" s="547"/>
      <c r="J452" s="547"/>
      <c r="K452" s="547"/>
      <c r="L452" s="547"/>
      <c r="M452" s="547">
        <f>J452+H452*Tabellen!$K$2+L452</f>
        <v>124</v>
      </c>
      <c r="N452" s="495"/>
      <c r="O452" s="660">
        <f t="shared" ref="O452:O466" si="88">R452+T452</f>
        <v>150.04</v>
      </c>
      <c r="P452" s="673"/>
      <c r="Q452" s="665" t="s">
        <v>983</v>
      </c>
      <c r="R452" s="660">
        <f>H452*Tabellen!$K$2*Tabellen!$F$2</f>
        <v>150.04</v>
      </c>
      <c r="S452" s="666" t="s">
        <v>1049</v>
      </c>
      <c r="T452" s="660">
        <f>J452*Tabellen!$F$2</f>
        <v>0</v>
      </c>
      <c r="U452" s="660">
        <f>R452*Tabellen!$G$2</f>
        <v>13.503599999999999</v>
      </c>
      <c r="V452" s="660">
        <f>T452*Tabellen!$H$2</f>
        <v>0</v>
      </c>
      <c r="W452" s="660">
        <f t="shared" ref="W452:W466" si="89">U452+V452</f>
        <v>13.503599999999999</v>
      </c>
      <c r="X452" s="660">
        <f t="shared" ref="X452:X466" si="90">O452+W452</f>
        <v>163.5436</v>
      </c>
      <c r="Y452" s="661"/>
      <c r="Z452" s="617"/>
      <c r="AA452" s="617"/>
      <c r="AB452" s="617"/>
      <c r="AC452" s="617"/>
      <c r="AD452" s="617"/>
      <c r="AE452" s="617"/>
      <c r="AF452" s="617"/>
      <c r="AG452" s="617"/>
      <c r="AH452" s="617"/>
      <c r="AI452" s="617"/>
      <c r="AJ452" s="617"/>
      <c r="AK452" s="617"/>
      <c r="AL452" s="617"/>
      <c r="AM452" s="617"/>
      <c r="AN452" s="617"/>
      <c r="AO452" s="617"/>
      <c r="AP452" s="617"/>
      <c r="AQ452" s="617"/>
      <c r="AR452" s="617"/>
      <c r="AS452" s="617"/>
      <c r="AT452" s="617"/>
      <c r="AU452" s="617"/>
      <c r="AV452" s="617"/>
      <c r="AW452" s="617"/>
      <c r="AX452" s="617"/>
      <c r="AY452" s="617"/>
      <c r="AZ452" s="617"/>
      <c r="BA452" s="617"/>
      <c r="BB452" s="617"/>
      <c r="BC452" s="617"/>
      <c r="BD452" s="617"/>
      <c r="BE452" s="617"/>
      <c r="BF452" s="617"/>
      <c r="BG452" s="617"/>
      <c r="BH452" s="617"/>
      <c r="BI452" s="617"/>
      <c r="BJ452" s="617"/>
      <c r="BK452" s="617"/>
      <c r="BL452" s="617"/>
      <c r="BM452" s="617"/>
      <c r="BN452" s="617"/>
      <c r="BO452" s="617"/>
      <c r="BP452" s="617"/>
      <c r="BQ452" s="617"/>
      <c r="BR452" s="617"/>
      <c r="BS452" s="617"/>
    </row>
    <row r="453" spans="1:71" s="401" customFormat="1" ht="15.65" customHeight="1" outlineLevel="2" x14ac:dyDescent="0.25">
      <c r="A453" s="590"/>
      <c r="B453" s="404"/>
      <c r="C453" s="485"/>
      <c r="D453" s="402" t="s">
        <v>1330</v>
      </c>
      <c r="E453" s="405">
        <f>91.3/2.7</f>
        <v>33.81481481481481</v>
      </c>
      <c r="F453" s="402" t="s">
        <v>70</v>
      </c>
      <c r="G453" s="406">
        <v>0.05</v>
      </c>
      <c r="H453" s="406">
        <f t="shared" si="87"/>
        <v>1.6907407407407407</v>
      </c>
      <c r="I453" s="547"/>
      <c r="J453" s="547"/>
      <c r="K453" s="547"/>
      <c r="L453" s="547"/>
      <c r="M453" s="547">
        <f>J453+H453*Tabellen!$K$2+L453</f>
        <v>104.82592592592592</v>
      </c>
      <c r="N453" s="495"/>
      <c r="O453" s="660">
        <f t="shared" si="88"/>
        <v>126.83937037037036</v>
      </c>
      <c r="P453" s="673"/>
      <c r="Q453" s="665" t="s">
        <v>983</v>
      </c>
      <c r="R453" s="660">
        <f>H453*Tabellen!$K$2*Tabellen!$F$2</f>
        <v>126.83937037037036</v>
      </c>
      <c r="S453" s="666" t="s">
        <v>1049</v>
      </c>
      <c r="T453" s="660">
        <f>J453*Tabellen!$F$2</f>
        <v>0</v>
      </c>
      <c r="U453" s="660">
        <f>R453*Tabellen!$G$2</f>
        <v>11.415543333333332</v>
      </c>
      <c r="V453" s="660">
        <f>T453*Tabellen!$H$2</f>
        <v>0</v>
      </c>
      <c r="W453" s="660">
        <f t="shared" si="89"/>
        <v>11.415543333333332</v>
      </c>
      <c r="X453" s="660">
        <f t="shared" si="90"/>
        <v>138.25491370370369</v>
      </c>
      <c r="Y453" s="661"/>
      <c r="Z453" s="617"/>
      <c r="AA453" s="617"/>
      <c r="AB453" s="617"/>
      <c r="AC453" s="617"/>
      <c r="AD453" s="617"/>
      <c r="AE453" s="617"/>
      <c r="AF453" s="617"/>
      <c r="AG453" s="617"/>
      <c r="AH453" s="617"/>
      <c r="AI453" s="617"/>
      <c r="AJ453" s="617"/>
      <c r="AK453" s="617"/>
      <c r="AL453" s="617"/>
      <c r="AM453" s="617"/>
      <c r="AN453" s="617"/>
      <c r="AO453" s="617"/>
      <c r="AP453" s="617"/>
      <c r="AQ453" s="617"/>
      <c r="AR453" s="617"/>
      <c r="AS453" s="617"/>
      <c r="AT453" s="617"/>
      <c r="AU453" s="617"/>
      <c r="AV453" s="617"/>
      <c r="AW453" s="617"/>
      <c r="AX453" s="617"/>
      <c r="AY453" s="617"/>
      <c r="AZ453" s="617"/>
      <c r="BA453" s="617"/>
      <c r="BB453" s="617"/>
      <c r="BC453" s="617"/>
      <c r="BD453" s="617"/>
      <c r="BE453" s="617"/>
      <c r="BF453" s="617"/>
      <c r="BG453" s="617"/>
      <c r="BH453" s="617"/>
      <c r="BI453" s="617"/>
      <c r="BJ453" s="617"/>
      <c r="BK453" s="617"/>
      <c r="BL453" s="617"/>
      <c r="BM453" s="617"/>
      <c r="BN453" s="617"/>
      <c r="BO453" s="617"/>
      <c r="BP453" s="617"/>
      <c r="BQ453" s="617"/>
      <c r="BR453" s="617"/>
      <c r="BS453" s="617"/>
    </row>
    <row r="454" spans="1:71" s="401" customFormat="1" ht="15.65" customHeight="1" outlineLevel="2" x14ac:dyDescent="0.25">
      <c r="A454" s="590"/>
      <c r="B454" s="404"/>
      <c r="C454" s="485"/>
      <c r="D454" s="402" t="s">
        <v>1346</v>
      </c>
      <c r="E454" s="405">
        <f>E450*1.7</f>
        <v>155.20999999999998</v>
      </c>
      <c r="F454" s="402" t="s">
        <v>70</v>
      </c>
      <c r="G454" s="406"/>
      <c r="H454" s="406"/>
      <c r="I454" s="547">
        <v>1.7077499999999999</v>
      </c>
      <c r="J454" s="547">
        <f t="shared" ref="J454:J465" si="91">E454*I454</f>
        <v>265.05987749999997</v>
      </c>
      <c r="K454" s="547"/>
      <c r="L454" s="547"/>
      <c r="M454" s="547">
        <f>J454+H454*Tabellen!$K$2+L454</f>
        <v>265.05987749999997</v>
      </c>
      <c r="N454" s="495"/>
      <c r="O454" s="660">
        <f t="shared" si="88"/>
        <v>320.72245177499997</v>
      </c>
      <c r="P454" s="673"/>
      <c r="Q454" s="665" t="s">
        <v>983</v>
      </c>
      <c r="R454" s="660">
        <f>H454*Tabellen!$K$2*Tabellen!$F$2</f>
        <v>0</v>
      </c>
      <c r="S454" s="666" t="s">
        <v>1049</v>
      </c>
      <c r="T454" s="660">
        <f>J454*Tabellen!$F$2</f>
        <v>320.72245177499997</v>
      </c>
      <c r="U454" s="660">
        <f>R454*Tabellen!$G$2</f>
        <v>0</v>
      </c>
      <c r="V454" s="660">
        <f>T454*Tabellen!$H$2</f>
        <v>67.351714872749994</v>
      </c>
      <c r="W454" s="660">
        <f t="shared" si="89"/>
        <v>67.351714872749994</v>
      </c>
      <c r="X454" s="660">
        <f t="shared" si="90"/>
        <v>388.07416664774996</v>
      </c>
      <c r="Y454" s="661"/>
      <c r="Z454" s="617"/>
      <c r="AA454" s="617"/>
      <c r="AB454" s="617"/>
      <c r="AC454" s="617"/>
      <c r="AD454" s="617"/>
      <c r="AE454" s="617"/>
      <c r="AF454" s="617"/>
      <c r="AG454" s="617"/>
      <c r="AH454" s="617"/>
      <c r="AI454" s="617"/>
      <c r="AJ454" s="617"/>
      <c r="AK454" s="617"/>
      <c r="AL454" s="617"/>
      <c r="AM454" s="617"/>
      <c r="AN454" s="617"/>
      <c r="AO454" s="617"/>
      <c r="AP454" s="617"/>
      <c r="AQ454" s="617"/>
      <c r="AR454" s="617"/>
      <c r="AS454" s="617"/>
      <c r="AT454" s="617"/>
      <c r="AU454" s="617"/>
      <c r="AV454" s="617"/>
      <c r="AW454" s="617"/>
      <c r="AX454" s="617"/>
      <c r="AY454" s="617"/>
      <c r="AZ454" s="617"/>
      <c r="BA454" s="617"/>
      <c r="BB454" s="617"/>
      <c r="BC454" s="617"/>
      <c r="BD454" s="617"/>
      <c r="BE454" s="617"/>
      <c r="BF454" s="617"/>
      <c r="BG454" s="617"/>
      <c r="BH454" s="617"/>
      <c r="BI454" s="617"/>
      <c r="BJ454" s="617"/>
      <c r="BK454" s="617"/>
      <c r="BL454" s="617"/>
      <c r="BM454" s="617"/>
      <c r="BN454" s="617"/>
      <c r="BO454" s="617"/>
      <c r="BP454" s="617"/>
      <c r="BQ454" s="617"/>
      <c r="BR454" s="617"/>
      <c r="BS454" s="617"/>
    </row>
    <row r="455" spans="1:71" s="401" customFormat="1" ht="15.65" customHeight="1" outlineLevel="2" x14ac:dyDescent="0.25">
      <c r="A455" s="590"/>
      <c r="B455" s="404"/>
      <c r="C455" s="485"/>
      <c r="D455" s="402" t="s">
        <v>1332</v>
      </c>
      <c r="E455" s="405">
        <f>E450*1.7*2</f>
        <v>310.41999999999996</v>
      </c>
      <c r="F455" s="402" t="s">
        <v>70</v>
      </c>
      <c r="G455" s="406"/>
      <c r="H455" s="406"/>
      <c r="I455" s="547">
        <v>0.45539999999999997</v>
      </c>
      <c r="J455" s="547">
        <f t="shared" si="91"/>
        <v>141.36526799999999</v>
      </c>
      <c r="K455" s="547"/>
      <c r="L455" s="547"/>
      <c r="M455" s="547">
        <f>J455+H455*Tabellen!$K$2+L455</f>
        <v>141.36526799999999</v>
      </c>
      <c r="N455" s="495"/>
      <c r="O455" s="660">
        <f t="shared" si="88"/>
        <v>171.05197427999997</v>
      </c>
      <c r="P455" s="673"/>
      <c r="Q455" s="665" t="s">
        <v>983</v>
      </c>
      <c r="R455" s="660">
        <f>H455*Tabellen!$K$2*Tabellen!$F$2</f>
        <v>0</v>
      </c>
      <c r="S455" s="666" t="s">
        <v>1049</v>
      </c>
      <c r="T455" s="660">
        <f>J455*Tabellen!$F$2</f>
        <v>171.05197427999997</v>
      </c>
      <c r="U455" s="660">
        <f>R455*Tabellen!$G$2</f>
        <v>0</v>
      </c>
      <c r="V455" s="660">
        <f>T455*Tabellen!$H$2</f>
        <v>35.920914598799989</v>
      </c>
      <c r="W455" s="660">
        <f t="shared" si="89"/>
        <v>35.920914598799989</v>
      </c>
      <c r="X455" s="660">
        <f t="shared" si="90"/>
        <v>206.97288887879995</v>
      </c>
      <c r="Y455" s="661"/>
      <c r="Z455" s="617"/>
      <c r="AA455" s="617"/>
      <c r="AB455" s="617"/>
      <c r="AC455" s="617"/>
      <c r="AD455" s="617"/>
      <c r="AE455" s="617"/>
      <c r="AF455" s="617"/>
      <c r="AG455" s="617"/>
      <c r="AH455" s="617"/>
      <c r="AI455" s="617"/>
      <c r="AJ455" s="617"/>
      <c r="AK455" s="617"/>
      <c r="AL455" s="617"/>
      <c r="AM455" s="617"/>
      <c r="AN455" s="617"/>
      <c r="AO455" s="617"/>
      <c r="AP455" s="617"/>
      <c r="AQ455" s="617"/>
      <c r="AR455" s="617"/>
      <c r="AS455" s="617"/>
      <c r="AT455" s="617"/>
      <c r="AU455" s="617"/>
      <c r="AV455" s="617"/>
      <c r="AW455" s="617"/>
      <c r="AX455" s="617"/>
      <c r="AY455" s="617"/>
      <c r="AZ455" s="617"/>
      <c r="BA455" s="617"/>
      <c r="BB455" s="617"/>
      <c r="BC455" s="617"/>
      <c r="BD455" s="617"/>
      <c r="BE455" s="617"/>
      <c r="BF455" s="617"/>
      <c r="BG455" s="617"/>
      <c r="BH455" s="617"/>
      <c r="BI455" s="617"/>
      <c r="BJ455" s="617"/>
      <c r="BK455" s="617"/>
      <c r="BL455" s="617"/>
      <c r="BM455" s="617"/>
      <c r="BN455" s="617"/>
      <c r="BO455" s="617"/>
      <c r="BP455" s="617"/>
      <c r="BQ455" s="617"/>
      <c r="BR455" s="617"/>
      <c r="BS455" s="617"/>
    </row>
    <row r="456" spans="1:71" s="401" customFormat="1" ht="15.65" customHeight="1" outlineLevel="2" x14ac:dyDescent="0.25">
      <c r="A456" s="590"/>
      <c r="B456" s="404"/>
      <c r="C456" s="485"/>
      <c r="D456" s="402" t="s">
        <v>1333</v>
      </c>
      <c r="E456" s="405">
        <f>E455+E454</f>
        <v>465.62999999999994</v>
      </c>
      <c r="F456" s="402" t="s">
        <v>70</v>
      </c>
      <c r="G456" s="406">
        <v>0.13</v>
      </c>
      <c r="H456" s="406">
        <f t="shared" si="87"/>
        <v>60.531899999999993</v>
      </c>
      <c r="I456" s="547"/>
      <c r="J456" s="547"/>
      <c r="K456" s="547"/>
      <c r="L456" s="547"/>
      <c r="M456" s="547">
        <f>J456+H456*Tabellen!$K$2+L456</f>
        <v>3752.9777999999997</v>
      </c>
      <c r="N456" s="495"/>
      <c r="O456" s="660">
        <f t="shared" si="88"/>
        <v>4541.1031379999995</v>
      </c>
      <c r="P456" s="673"/>
      <c r="Q456" s="665" t="s">
        <v>983</v>
      </c>
      <c r="R456" s="660">
        <f>H456*Tabellen!$K$2*Tabellen!$F$2</f>
        <v>4541.1031379999995</v>
      </c>
      <c r="S456" s="666" t="s">
        <v>1049</v>
      </c>
      <c r="T456" s="660">
        <f>J456*Tabellen!$F$2</f>
        <v>0</v>
      </c>
      <c r="U456" s="660">
        <f>R456*Tabellen!$G$2</f>
        <v>408.69928241999992</v>
      </c>
      <c r="V456" s="660">
        <f>T456*Tabellen!$H$2</f>
        <v>0</v>
      </c>
      <c r="W456" s="660">
        <f t="shared" si="89"/>
        <v>408.69928241999992</v>
      </c>
      <c r="X456" s="660">
        <f t="shared" si="90"/>
        <v>4949.8024204199992</v>
      </c>
      <c r="Y456" s="675"/>
      <c r="Z456" s="617"/>
      <c r="AA456" s="617"/>
      <c r="AB456" s="617"/>
      <c r="AC456" s="617"/>
      <c r="AD456" s="617"/>
      <c r="AE456" s="617"/>
      <c r="AF456" s="617"/>
      <c r="AG456" s="617"/>
      <c r="AH456" s="617"/>
      <c r="AI456" s="617"/>
      <c r="AJ456" s="617"/>
      <c r="AK456" s="617"/>
      <c r="AL456" s="617"/>
      <c r="AM456" s="617"/>
      <c r="AN456" s="617"/>
      <c r="AO456" s="617"/>
      <c r="AP456" s="617"/>
      <c r="AQ456" s="617"/>
      <c r="AR456" s="617"/>
      <c r="AS456" s="617"/>
      <c r="AT456" s="617"/>
      <c r="AU456" s="617"/>
      <c r="AV456" s="617"/>
      <c r="AW456" s="617"/>
      <c r="AX456" s="617"/>
      <c r="AY456" s="617"/>
      <c r="AZ456" s="617"/>
      <c r="BA456" s="617"/>
      <c r="BB456" s="617"/>
      <c r="BC456" s="617"/>
      <c r="BD456" s="617"/>
      <c r="BE456" s="617"/>
      <c r="BF456" s="617"/>
      <c r="BG456" s="617"/>
      <c r="BH456" s="617"/>
      <c r="BI456" s="617"/>
      <c r="BJ456" s="617"/>
      <c r="BK456" s="617"/>
      <c r="BL456" s="617"/>
      <c r="BM456" s="617"/>
      <c r="BN456" s="617"/>
      <c r="BO456" s="617"/>
      <c r="BP456" s="617"/>
      <c r="BQ456" s="617"/>
      <c r="BR456" s="617"/>
      <c r="BS456" s="617"/>
    </row>
    <row r="457" spans="1:71" s="401" customFormat="1" ht="15.65" customHeight="1" outlineLevel="2" x14ac:dyDescent="0.25">
      <c r="A457" s="590"/>
      <c r="B457" s="404"/>
      <c r="C457" s="485"/>
      <c r="D457" s="402" t="s">
        <v>1347</v>
      </c>
      <c r="E457" s="405">
        <f>E450*1.05</f>
        <v>95.864999999999995</v>
      </c>
      <c r="F457" s="402" t="s">
        <v>73</v>
      </c>
      <c r="G457" s="406"/>
      <c r="H457" s="406"/>
      <c r="I457" s="547">
        <v>9.8842499999999998</v>
      </c>
      <c r="J457" s="547">
        <f t="shared" si="91"/>
        <v>947.55362624999998</v>
      </c>
      <c r="K457" s="547"/>
      <c r="L457" s="547"/>
      <c r="M457" s="547">
        <f>J457+H457*Tabellen!$K$2+L457</f>
        <v>947.55362624999998</v>
      </c>
      <c r="N457" s="495"/>
      <c r="O457" s="660">
        <f t="shared" si="88"/>
        <v>1146.5398877625</v>
      </c>
      <c r="P457" s="673"/>
      <c r="Q457" s="665" t="s">
        <v>983</v>
      </c>
      <c r="R457" s="660">
        <f>H457*Tabellen!$K$2*Tabellen!$F$2</f>
        <v>0</v>
      </c>
      <c r="S457" s="666" t="s">
        <v>1049</v>
      </c>
      <c r="T457" s="660">
        <f>J457*Tabellen!$F$2</f>
        <v>1146.5398877625</v>
      </c>
      <c r="U457" s="660">
        <f>R457*Tabellen!$G$2</f>
        <v>0</v>
      </c>
      <c r="V457" s="660">
        <f>T457*Tabellen!$H$2</f>
        <v>240.77337643012498</v>
      </c>
      <c r="W457" s="660">
        <f t="shared" si="89"/>
        <v>240.77337643012498</v>
      </c>
      <c r="X457" s="660">
        <f t="shared" si="90"/>
        <v>1387.313264192625</v>
      </c>
      <c r="Y457" s="659"/>
      <c r="Z457" s="617"/>
      <c r="AA457" s="617"/>
      <c r="AB457" s="617"/>
      <c r="AC457" s="617"/>
      <c r="AD457" s="617"/>
      <c r="AE457" s="617"/>
      <c r="AF457" s="617"/>
      <c r="AG457" s="617"/>
      <c r="AH457" s="617"/>
      <c r="AI457" s="617"/>
      <c r="AJ457" s="617"/>
      <c r="AK457" s="617"/>
      <c r="AL457" s="617"/>
      <c r="AM457" s="617"/>
      <c r="AN457" s="617"/>
      <c r="AO457" s="617"/>
      <c r="AP457" s="617"/>
      <c r="AQ457" s="617"/>
      <c r="AR457" s="617"/>
      <c r="AS457" s="617"/>
      <c r="AT457" s="617"/>
      <c r="AU457" s="617"/>
      <c r="AV457" s="617"/>
      <c r="AW457" s="617"/>
      <c r="AX457" s="617"/>
      <c r="AY457" s="617"/>
      <c r="AZ457" s="617"/>
      <c r="BA457" s="617"/>
      <c r="BB457" s="617"/>
      <c r="BC457" s="617"/>
      <c r="BD457" s="617"/>
      <c r="BE457" s="617"/>
      <c r="BF457" s="617"/>
      <c r="BG457" s="617"/>
      <c r="BH457" s="617"/>
      <c r="BI457" s="617"/>
      <c r="BJ457" s="617"/>
      <c r="BK457" s="617"/>
      <c r="BL457" s="617"/>
      <c r="BM457" s="617"/>
      <c r="BN457" s="617"/>
      <c r="BO457" s="617"/>
      <c r="BP457" s="617"/>
      <c r="BQ457" s="617"/>
      <c r="BR457" s="617"/>
      <c r="BS457" s="617"/>
    </row>
    <row r="458" spans="1:71" s="401" customFormat="1" ht="15.65" customHeight="1" outlineLevel="2" x14ac:dyDescent="0.25">
      <c r="A458" s="590"/>
      <c r="B458" s="404"/>
      <c r="C458" s="485"/>
      <c r="D458" s="402" t="str">
        <f>D457</f>
        <v xml:space="preserve">Isolatie in binnenwanden en voorzetwanden d=60 mm n.t.b. </v>
      </c>
      <c r="E458" s="405">
        <f>E450</f>
        <v>91.3</v>
      </c>
      <c r="F458" s="402" t="s">
        <v>73</v>
      </c>
      <c r="G458" s="406">
        <v>0.08</v>
      </c>
      <c r="H458" s="406">
        <f t="shared" si="87"/>
        <v>7.3040000000000003</v>
      </c>
      <c r="I458" s="547"/>
      <c r="J458" s="547"/>
      <c r="K458" s="547"/>
      <c r="L458" s="547"/>
      <c r="M458" s="547">
        <f>J458+H458*Tabellen!$K$2+L458</f>
        <v>452.84800000000001</v>
      </c>
      <c r="N458" s="495"/>
      <c r="O458" s="660">
        <f t="shared" si="88"/>
        <v>547.94608000000005</v>
      </c>
      <c r="P458" s="673"/>
      <c r="Q458" s="665" t="s">
        <v>983</v>
      </c>
      <c r="R458" s="660">
        <f>H458*Tabellen!$K$2*Tabellen!$F$2</f>
        <v>547.94608000000005</v>
      </c>
      <c r="S458" s="666" t="s">
        <v>1049</v>
      </c>
      <c r="T458" s="660">
        <f>J458*Tabellen!$F$2</f>
        <v>0</v>
      </c>
      <c r="U458" s="660">
        <f>R458*Tabellen!$G$2</f>
        <v>49.315147200000006</v>
      </c>
      <c r="V458" s="660">
        <f>T458*Tabellen!$H$2</f>
        <v>0</v>
      </c>
      <c r="W458" s="660">
        <f t="shared" si="89"/>
        <v>49.315147200000006</v>
      </c>
      <c r="X458" s="660">
        <f t="shared" si="90"/>
        <v>597.26122720000001</v>
      </c>
      <c r="Y458" s="659"/>
      <c r="Z458" s="617"/>
      <c r="AA458" s="617"/>
      <c r="AB458" s="617"/>
      <c r="AC458" s="617"/>
      <c r="AD458" s="617"/>
      <c r="AE458" s="617"/>
      <c r="AF458" s="617"/>
      <c r="AG458" s="617"/>
      <c r="AH458" s="617"/>
      <c r="AI458" s="617"/>
      <c r="AJ458" s="617"/>
      <c r="AK458" s="617"/>
      <c r="AL458" s="617"/>
      <c r="AM458" s="617"/>
      <c r="AN458" s="617"/>
      <c r="AO458" s="617"/>
      <c r="AP458" s="617"/>
      <c r="AQ458" s="617"/>
      <c r="AR458" s="617"/>
      <c r="AS458" s="617"/>
      <c r="AT458" s="617"/>
      <c r="AU458" s="617"/>
      <c r="AV458" s="617"/>
      <c r="AW458" s="617"/>
      <c r="AX458" s="617"/>
      <c r="AY458" s="617"/>
      <c r="AZ458" s="617"/>
      <c r="BA458" s="617"/>
      <c r="BB458" s="617"/>
      <c r="BC458" s="617"/>
      <c r="BD458" s="617"/>
      <c r="BE458" s="617"/>
      <c r="BF458" s="617"/>
      <c r="BG458" s="617"/>
      <c r="BH458" s="617"/>
      <c r="BI458" s="617"/>
      <c r="BJ458" s="617"/>
      <c r="BK458" s="617"/>
      <c r="BL458" s="617"/>
      <c r="BM458" s="617"/>
      <c r="BN458" s="617"/>
      <c r="BO458" s="617"/>
      <c r="BP458" s="617"/>
      <c r="BQ458" s="617"/>
      <c r="BR458" s="617"/>
      <c r="BS458" s="617"/>
    </row>
    <row r="459" spans="1:71" s="401" customFormat="1" ht="15.65" customHeight="1" outlineLevel="2" x14ac:dyDescent="0.25">
      <c r="A459" s="590"/>
      <c r="B459" s="404"/>
      <c r="C459" s="485"/>
      <c r="D459" s="402" t="s">
        <v>1335</v>
      </c>
      <c r="E459" s="405">
        <f>E450*1.1</f>
        <v>100.43</v>
      </c>
      <c r="F459" s="404" t="s">
        <v>73</v>
      </c>
      <c r="G459" s="405"/>
      <c r="H459" s="406"/>
      <c r="I459" s="560">
        <v>2.2515648749999997</v>
      </c>
      <c r="J459" s="547">
        <f t="shared" si="91"/>
        <v>226.12466039624999</v>
      </c>
      <c r="K459" s="547"/>
      <c r="L459" s="547"/>
      <c r="M459" s="547">
        <f>J459+H459*Tabellen!$K$2+L459</f>
        <v>226.12466039624999</v>
      </c>
      <c r="N459" s="495"/>
      <c r="O459" s="660">
        <f t="shared" si="88"/>
        <v>273.61083907946249</v>
      </c>
      <c r="P459" s="673"/>
      <c r="Q459" s="665" t="s">
        <v>983</v>
      </c>
      <c r="R459" s="660">
        <f>H459*Tabellen!$K$2*Tabellen!$F$2</f>
        <v>0</v>
      </c>
      <c r="S459" s="666" t="s">
        <v>1049</v>
      </c>
      <c r="T459" s="660">
        <f>J459*Tabellen!$F$2</f>
        <v>273.61083907946249</v>
      </c>
      <c r="U459" s="660">
        <f>R459*Tabellen!$G$2</f>
        <v>0</v>
      </c>
      <c r="V459" s="660">
        <f>T459*Tabellen!$H$2</f>
        <v>57.458276206687124</v>
      </c>
      <c r="W459" s="660">
        <f t="shared" si="89"/>
        <v>57.458276206687124</v>
      </c>
      <c r="X459" s="660">
        <f t="shared" si="90"/>
        <v>331.06911528614961</v>
      </c>
      <c r="Y459" s="668"/>
      <c r="Z459" s="617"/>
      <c r="AA459" s="617"/>
      <c r="AB459" s="617"/>
      <c r="AC459" s="617"/>
      <c r="AD459" s="617"/>
      <c r="AE459" s="617"/>
      <c r="AF459" s="617"/>
      <c r="AG459" s="617"/>
      <c r="AH459" s="617"/>
      <c r="AI459" s="617"/>
      <c r="AJ459" s="617"/>
      <c r="AK459" s="617"/>
      <c r="AL459" s="617"/>
      <c r="AM459" s="617"/>
      <c r="AN459" s="617"/>
      <c r="AO459" s="617"/>
      <c r="AP459" s="617"/>
      <c r="AQ459" s="617"/>
      <c r="AR459" s="617"/>
      <c r="AS459" s="617"/>
      <c r="AT459" s="617"/>
      <c r="AU459" s="617"/>
      <c r="AV459" s="617"/>
      <c r="AW459" s="617"/>
      <c r="AX459" s="617"/>
      <c r="AY459" s="617"/>
      <c r="AZ459" s="617"/>
      <c r="BA459" s="617"/>
      <c r="BB459" s="617"/>
      <c r="BC459" s="617"/>
      <c r="BD459" s="617"/>
      <c r="BE459" s="617"/>
      <c r="BF459" s="617"/>
      <c r="BG459" s="617"/>
      <c r="BH459" s="617"/>
      <c r="BI459" s="617"/>
      <c r="BJ459" s="617"/>
      <c r="BK459" s="617"/>
      <c r="BL459" s="617"/>
      <c r="BM459" s="617"/>
      <c r="BN459" s="617"/>
      <c r="BO459" s="617"/>
      <c r="BP459" s="617"/>
      <c r="BQ459" s="617"/>
      <c r="BR459" s="617"/>
      <c r="BS459" s="617"/>
    </row>
    <row r="460" spans="1:71" s="401" customFormat="1" ht="15.65" customHeight="1" outlineLevel="2" x14ac:dyDescent="0.25">
      <c r="A460" s="590"/>
      <c r="B460" s="404"/>
      <c r="C460" s="485"/>
      <c r="D460" s="402" t="s">
        <v>1335</v>
      </c>
      <c r="E460" s="405">
        <f>E450</f>
        <v>91.3</v>
      </c>
      <c r="F460" s="402" t="s">
        <v>73</v>
      </c>
      <c r="G460" s="406">
        <v>0.03</v>
      </c>
      <c r="H460" s="406">
        <f t="shared" si="87"/>
        <v>2.7389999999999999</v>
      </c>
      <c r="I460" s="547"/>
      <c r="J460" s="547"/>
      <c r="K460" s="547"/>
      <c r="L460" s="547"/>
      <c r="M460" s="547">
        <f>J460+H460*Tabellen!$K$2+L460</f>
        <v>169.81799999999998</v>
      </c>
      <c r="N460" s="495"/>
      <c r="O460" s="660">
        <f t="shared" si="88"/>
        <v>205.47977999999998</v>
      </c>
      <c r="P460" s="673"/>
      <c r="Q460" s="665" t="s">
        <v>983</v>
      </c>
      <c r="R460" s="660">
        <f>H460*Tabellen!$K$2*Tabellen!$F$2</f>
        <v>205.47977999999998</v>
      </c>
      <c r="S460" s="666" t="s">
        <v>1049</v>
      </c>
      <c r="T460" s="660">
        <f>J460*Tabellen!$F$2</f>
        <v>0</v>
      </c>
      <c r="U460" s="660">
        <f>R460*Tabellen!$G$2</f>
        <v>18.493180199999998</v>
      </c>
      <c r="V460" s="660">
        <f>T460*Tabellen!$H$2</f>
        <v>0</v>
      </c>
      <c r="W460" s="660">
        <f t="shared" si="89"/>
        <v>18.493180199999998</v>
      </c>
      <c r="X460" s="660">
        <f t="shared" si="90"/>
        <v>223.97296019999999</v>
      </c>
      <c r="Y460" s="659"/>
      <c r="Z460" s="617"/>
      <c r="AA460" s="617"/>
      <c r="AB460" s="617"/>
      <c r="AC460" s="617"/>
      <c r="AD460" s="617"/>
      <c r="AE460" s="617"/>
      <c r="AF460" s="617"/>
      <c r="AG460" s="617"/>
      <c r="AH460" s="617"/>
      <c r="AI460" s="617"/>
      <c r="AJ460" s="617"/>
      <c r="AK460" s="617"/>
      <c r="AL460" s="617"/>
      <c r="AM460" s="617"/>
      <c r="AN460" s="617"/>
      <c r="AO460" s="617"/>
      <c r="AP460" s="617"/>
      <c r="AQ460" s="617"/>
      <c r="AR460" s="617"/>
      <c r="AS460" s="617"/>
      <c r="AT460" s="617"/>
      <c r="AU460" s="617"/>
      <c r="AV460" s="617"/>
      <c r="AW460" s="617"/>
      <c r="AX460" s="617"/>
      <c r="AY460" s="617"/>
      <c r="AZ460" s="617"/>
      <c r="BA460" s="617"/>
      <c r="BB460" s="617"/>
      <c r="BC460" s="617"/>
      <c r="BD460" s="617"/>
      <c r="BE460" s="617"/>
      <c r="BF460" s="617"/>
      <c r="BG460" s="617"/>
      <c r="BH460" s="617"/>
      <c r="BI460" s="617"/>
      <c r="BJ460" s="617"/>
      <c r="BK460" s="617"/>
      <c r="BL460" s="617"/>
      <c r="BM460" s="617"/>
      <c r="BN460" s="617"/>
      <c r="BO460" s="617"/>
      <c r="BP460" s="617"/>
      <c r="BQ460" s="617"/>
      <c r="BR460" s="617"/>
      <c r="BS460" s="617"/>
    </row>
    <row r="461" spans="1:71" s="401" customFormat="1" ht="15.65" customHeight="1" outlineLevel="2" x14ac:dyDescent="0.25">
      <c r="A461" s="590"/>
      <c r="B461" s="404"/>
      <c r="C461" s="485"/>
      <c r="D461" s="402" t="s">
        <v>1336</v>
      </c>
      <c r="E461" s="405">
        <f>E450*1.1</f>
        <v>100.43</v>
      </c>
      <c r="F461" s="404" t="s">
        <v>73</v>
      </c>
      <c r="G461" s="405"/>
      <c r="H461" s="406"/>
      <c r="I461" s="560">
        <v>1.8526499999999999</v>
      </c>
      <c r="J461" s="547">
        <f t="shared" si="91"/>
        <v>186.06163950000001</v>
      </c>
      <c r="K461" s="547"/>
      <c r="L461" s="547"/>
      <c r="M461" s="547">
        <f>J461+H461*Tabellen!$K$2+L461</f>
        <v>186.06163950000001</v>
      </c>
      <c r="N461" s="495"/>
      <c r="O461" s="660">
        <f t="shared" si="88"/>
        <v>225.134583795</v>
      </c>
      <c r="P461" s="673"/>
      <c r="Q461" s="665" t="s">
        <v>983</v>
      </c>
      <c r="R461" s="660">
        <f>H461*Tabellen!$K$2*Tabellen!$F$2</f>
        <v>0</v>
      </c>
      <c r="S461" s="666" t="s">
        <v>1049</v>
      </c>
      <c r="T461" s="660">
        <f>J461*Tabellen!$F$2</f>
        <v>225.134583795</v>
      </c>
      <c r="U461" s="660">
        <f>R461*Tabellen!$G$2</f>
        <v>0</v>
      </c>
      <c r="V461" s="660">
        <f>T461*Tabellen!$H$2</f>
        <v>47.27826259695</v>
      </c>
      <c r="W461" s="660">
        <f t="shared" si="89"/>
        <v>47.27826259695</v>
      </c>
      <c r="X461" s="660">
        <f t="shared" si="90"/>
        <v>272.41284639194998</v>
      </c>
      <c r="Y461" s="668"/>
      <c r="Z461" s="617"/>
      <c r="AA461" s="617"/>
      <c r="AB461" s="617"/>
      <c r="AC461" s="617"/>
      <c r="AD461" s="617"/>
      <c r="AE461" s="617"/>
      <c r="AF461" s="617"/>
      <c r="AG461" s="617"/>
      <c r="AH461" s="617"/>
      <c r="AI461" s="617"/>
      <c r="AJ461" s="617"/>
      <c r="AK461" s="617"/>
      <c r="AL461" s="617"/>
      <c r="AM461" s="617"/>
      <c r="AN461" s="617"/>
      <c r="AO461" s="617"/>
      <c r="AP461" s="617"/>
      <c r="AQ461" s="617"/>
      <c r="AR461" s="617"/>
      <c r="AS461" s="617"/>
      <c r="AT461" s="617"/>
      <c r="AU461" s="617"/>
      <c r="AV461" s="617"/>
      <c r="AW461" s="617"/>
      <c r="AX461" s="617"/>
      <c r="AY461" s="617"/>
      <c r="AZ461" s="617"/>
      <c r="BA461" s="617"/>
      <c r="BB461" s="617"/>
      <c r="BC461" s="617"/>
      <c r="BD461" s="617"/>
      <c r="BE461" s="617"/>
      <c r="BF461" s="617"/>
      <c r="BG461" s="617"/>
      <c r="BH461" s="617"/>
      <c r="BI461" s="617"/>
      <c r="BJ461" s="617"/>
      <c r="BK461" s="617"/>
      <c r="BL461" s="617"/>
      <c r="BM461" s="617"/>
      <c r="BN461" s="617"/>
      <c r="BO461" s="617"/>
      <c r="BP461" s="617"/>
      <c r="BQ461" s="617"/>
      <c r="BR461" s="617"/>
      <c r="BS461" s="617"/>
    </row>
    <row r="462" spans="1:71" s="401" customFormat="1" ht="15.65" customHeight="1" outlineLevel="2" x14ac:dyDescent="0.25">
      <c r="A462" s="590"/>
      <c r="B462" s="404"/>
      <c r="C462" s="485"/>
      <c r="D462" s="402" t="s">
        <v>1336</v>
      </c>
      <c r="E462" s="405">
        <f>E450</f>
        <v>91.3</v>
      </c>
      <c r="F462" s="402" t="s">
        <v>73</v>
      </c>
      <c r="G462" s="406">
        <v>0.03</v>
      </c>
      <c r="H462" s="406">
        <f t="shared" si="87"/>
        <v>2.7389999999999999</v>
      </c>
      <c r="I462" s="547"/>
      <c r="J462" s="547"/>
      <c r="K462" s="547"/>
      <c r="L462" s="547"/>
      <c r="M462" s="547">
        <f>J462+H462*Tabellen!$K$2+L462</f>
        <v>169.81799999999998</v>
      </c>
      <c r="N462" s="495"/>
      <c r="O462" s="660">
        <f t="shared" si="88"/>
        <v>205.47977999999998</v>
      </c>
      <c r="P462" s="673"/>
      <c r="Q462" s="665" t="s">
        <v>983</v>
      </c>
      <c r="R462" s="660">
        <f>H462*Tabellen!$K$2*Tabellen!$F$2</f>
        <v>205.47977999999998</v>
      </c>
      <c r="S462" s="666" t="s">
        <v>1049</v>
      </c>
      <c r="T462" s="660">
        <f>J462*Tabellen!$F$2</f>
        <v>0</v>
      </c>
      <c r="U462" s="660">
        <f>R462*Tabellen!$G$2</f>
        <v>18.493180199999998</v>
      </c>
      <c r="V462" s="660">
        <f>T462*Tabellen!$H$2</f>
        <v>0</v>
      </c>
      <c r="W462" s="660">
        <f t="shared" si="89"/>
        <v>18.493180199999998</v>
      </c>
      <c r="X462" s="660">
        <f t="shared" si="90"/>
        <v>223.97296019999999</v>
      </c>
      <c r="Y462" s="659"/>
      <c r="Z462" s="617"/>
      <c r="AA462" s="617"/>
      <c r="AB462" s="617"/>
      <c r="AC462" s="617"/>
      <c r="AD462" s="617"/>
      <c r="AE462" s="617"/>
      <c r="AF462" s="617"/>
      <c r="AG462" s="617"/>
      <c r="AH462" s="617"/>
      <c r="AI462" s="617"/>
      <c r="AJ462" s="617"/>
      <c r="AK462" s="617"/>
      <c r="AL462" s="617"/>
      <c r="AM462" s="617"/>
      <c r="AN462" s="617"/>
      <c r="AO462" s="617"/>
      <c r="AP462" s="617"/>
      <c r="AQ462" s="617"/>
      <c r="AR462" s="617"/>
      <c r="AS462" s="617"/>
      <c r="AT462" s="617"/>
      <c r="AU462" s="617"/>
      <c r="AV462" s="617"/>
      <c r="AW462" s="617"/>
      <c r="AX462" s="617"/>
      <c r="AY462" s="617"/>
      <c r="AZ462" s="617"/>
      <c r="BA462" s="617"/>
      <c r="BB462" s="617"/>
      <c r="BC462" s="617"/>
      <c r="BD462" s="617"/>
      <c r="BE462" s="617"/>
      <c r="BF462" s="617"/>
      <c r="BG462" s="617"/>
      <c r="BH462" s="617"/>
      <c r="BI462" s="617"/>
      <c r="BJ462" s="617"/>
      <c r="BK462" s="617"/>
      <c r="BL462" s="617"/>
      <c r="BM462" s="617"/>
      <c r="BN462" s="617"/>
      <c r="BO462" s="617"/>
      <c r="BP462" s="617"/>
      <c r="BQ462" s="617"/>
      <c r="BR462" s="617"/>
      <c r="BS462" s="617"/>
    </row>
    <row r="463" spans="1:71" s="401" customFormat="1" ht="15.65" customHeight="1" outlineLevel="2" x14ac:dyDescent="0.25">
      <c r="A463" s="590"/>
      <c r="B463" s="404"/>
      <c r="C463" s="485"/>
      <c r="D463" s="402" t="s">
        <v>1730</v>
      </c>
      <c r="E463" s="405">
        <f>E450*1.1</f>
        <v>100.43</v>
      </c>
      <c r="F463" s="402" t="s">
        <v>73</v>
      </c>
      <c r="G463" s="406"/>
      <c r="H463" s="406"/>
      <c r="I463" s="547">
        <v>10.143000000000001</v>
      </c>
      <c r="J463" s="547">
        <f t="shared" si="91"/>
        <v>1018.6614900000002</v>
      </c>
      <c r="K463" s="547"/>
      <c r="L463" s="547"/>
      <c r="M463" s="547">
        <f>J463+H463*Tabellen!$K$2+L463</f>
        <v>1018.6614900000002</v>
      </c>
      <c r="N463" s="495"/>
      <c r="O463" s="660">
        <f t="shared" si="88"/>
        <v>1232.5804029000001</v>
      </c>
      <c r="P463" s="673"/>
      <c r="Q463" s="665" t="s">
        <v>983</v>
      </c>
      <c r="R463" s="660">
        <f>H463*Tabellen!$K$2*Tabellen!$F$2</f>
        <v>0</v>
      </c>
      <c r="S463" s="666" t="s">
        <v>1049</v>
      </c>
      <c r="T463" s="660">
        <f>J463*Tabellen!$F$2</f>
        <v>1232.5804029000001</v>
      </c>
      <c r="U463" s="660">
        <f>R463*Tabellen!$G$2</f>
        <v>0</v>
      </c>
      <c r="V463" s="660">
        <f>T463*Tabellen!$H$2</f>
        <v>258.84188460900003</v>
      </c>
      <c r="W463" s="660">
        <f t="shared" si="89"/>
        <v>258.84188460900003</v>
      </c>
      <c r="X463" s="660">
        <f t="shared" si="90"/>
        <v>1491.4222875090002</v>
      </c>
      <c r="Y463" s="676"/>
      <c r="Z463" s="617"/>
      <c r="AA463" s="617"/>
      <c r="AB463" s="617"/>
      <c r="AC463" s="617"/>
      <c r="AD463" s="617"/>
      <c r="AE463" s="617"/>
      <c r="AF463" s="617"/>
      <c r="AG463" s="617"/>
      <c r="AH463" s="617"/>
      <c r="AI463" s="617"/>
      <c r="AJ463" s="617"/>
      <c r="AK463" s="617"/>
      <c r="AL463" s="617"/>
      <c r="AM463" s="617"/>
      <c r="AN463" s="617"/>
      <c r="AO463" s="617"/>
      <c r="AP463" s="617"/>
      <c r="AQ463" s="617"/>
      <c r="AR463" s="617"/>
      <c r="AS463" s="617"/>
      <c r="AT463" s="617"/>
      <c r="AU463" s="617"/>
      <c r="AV463" s="617"/>
      <c r="AW463" s="617"/>
      <c r="AX463" s="617"/>
      <c r="AY463" s="617"/>
      <c r="AZ463" s="617"/>
      <c r="BA463" s="617"/>
      <c r="BB463" s="617"/>
      <c r="BC463" s="617"/>
      <c r="BD463" s="617"/>
      <c r="BE463" s="617"/>
      <c r="BF463" s="617"/>
      <c r="BG463" s="617"/>
      <c r="BH463" s="617"/>
      <c r="BI463" s="617"/>
      <c r="BJ463" s="617"/>
      <c r="BK463" s="617"/>
      <c r="BL463" s="617"/>
      <c r="BM463" s="617"/>
      <c r="BN463" s="617"/>
      <c r="BO463" s="617"/>
      <c r="BP463" s="617"/>
      <c r="BQ463" s="617"/>
      <c r="BR463" s="617"/>
      <c r="BS463" s="617"/>
    </row>
    <row r="464" spans="1:71" s="401" customFormat="1" ht="15.65" customHeight="1" outlineLevel="2" x14ac:dyDescent="0.25">
      <c r="A464" s="590"/>
      <c r="B464" s="404"/>
      <c r="C464" s="485"/>
      <c r="D464" s="402" t="s">
        <v>1730</v>
      </c>
      <c r="E464" s="405">
        <f>E450</f>
        <v>91.3</v>
      </c>
      <c r="F464" s="402" t="s">
        <v>73</v>
      </c>
      <c r="G464" s="406">
        <v>0.35</v>
      </c>
      <c r="H464" s="406">
        <f t="shared" si="87"/>
        <v>31.954999999999998</v>
      </c>
      <c r="I464" s="547"/>
      <c r="J464" s="547"/>
      <c r="K464" s="547"/>
      <c r="L464" s="547"/>
      <c r="M464" s="547">
        <f>J464+H464*Tabellen!$K$2+L464</f>
        <v>1981.2099999999998</v>
      </c>
      <c r="N464" s="495"/>
      <c r="O464" s="660">
        <f t="shared" si="88"/>
        <v>2397.2640999999999</v>
      </c>
      <c r="P464" s="673"/>
      <c r="Q464" s="665" t="s">
        <v>983</v>
      </c>
      <c r="R464" s="660">
        <f>H464*Tabellen!$K$2*Tabellen!$F$2</f>
        <v>2397.2640999999999</v>
      </c>
      <c r="S464" s="666" t="s">
        <v>1049</v>
      </c>
      <c r="T464" s="660">
        <f>J464*Tabellen!$F$2</f>
        <v>0</v>
      </c>
      <c r="U464" s="660">
        <f>R464*Tabellen!$G$2</f>
        <v>215.75376899999998</v>
      </c>
      <c r="V464" s="660">
        <f>T464*Tabellen!$H$2</f>
        <v>0</v>
      </c>
      <c r="W464" s="660">
        <f t="shared" si="89"/>
        <v>215.75376899999998</v>
      </c>
      <c r="X464" s="660">
        <f t="shared" si="90"/>
        <v>2613.0178689999998</v>
      </c>
      <c r="Y464" s="659"/>
      <c r="Z464" s="617"/>
      <c r="AA464" s="617"/>
      <c r="AB464" s="617"/>
      <c r="AC464" s="617"/>
      <c r="AD464" s="617"/>
      <c r="AE464" s="617"/>
      <c r="AF464" s="617"/>
      <c r="AG464" s="617"/>
      <c r="AH464" s="617"/>
      <c r="AI464" s="617"/>
      <c r="AJ464" s="617"/>
      <c r="AK464" s="617"/>
      <c r="AL464" s="617"/>
      <c r="AM464" s="617"/>
      <c r="AN464" s="617"/>
      <c r="AO464" s="617"/>
      <c r="AP464" s="617"/>
      <c r="AQ464" s="617"/>
      <c r="AR464" s="617"/>
      <c r="AS464" s="617"/>
      <c r="AT464" s="617"/>
      <c r="AU464" s="617"/>
      <c r="AV464" s="617"/>
      <c r="AW464" s="617"/>
      <c r="AX464" s="617"/>
      <c r="AY464" s="617"/>
      <c r="AZ464" s="617"/>
      <c r="BA464" s="617"/>
      <c r="BB464" s="617"/>
      <c r="BC464" s="617"/>
      <c r="BD464" s="617"/>
      <c r="BE464" s="617"/>
      <c r="BF464" s="617"/>
      <c r="BG464" s="617"/>
      <c r="BH464" s="617"/>
      <c r="BI464" s="617"/>
      <c r="BJ464" s="617"/>
      <c r="BK464" s="617"/>
      <c r="BL464" s="617"/>
      <c r="BM464" s="617"/>
      <c r="BN464" s="617"/>
      <c r="BO464" s="617"/>
      <c r="BP464" s="617"/>
      <c r="BQ464" s="617"/>
      <c r="BR464" s="617"/>
      <c r="BS464" s="617"/>
    </row>
    <row r="465" spans="1:71" s="401" customFormat="1" ht="15.65" customHeight="1" outlineLevel="2" x14ac:dyDescent="0.25">
      <c r="A465" s="590"/>
      <c r="B465" s="404"/>
      <c r="C465" s="485"/>
      <c r="D465" s="404" t="s">
        <v>1337</v>
      </c>
      <c r="E465" s="405">
        <f>E450</f>
        <v>91.3</v>
      </c>
      <c r="F465" s="402" t="s">
        <v>73</v>
      </c>
      <c r="G465" s="405"/>
      <c r="H465" s="406"/>
      <c r="I465" s="547">
        <v>5.6924999999999999</v>
      </c>
      <c r="J465" s="547">
        <f t="shared" si="91"/>
        <v>519.72524999999996</v>
      </c>
      <c r="K465" s="547"/>
      <c r="L465" s="547"/>
      <c r="M465" s="547">
        <f>J465+H465*Tabellen!$K$2+L465</f>
        <v>519.72524999999996</v>
      </c>
      <c r="N465" s="495"/>
      <c r="O465" s="660">
        <f t="shared" si="88"/>
        <v>628.86755249999999</v>
      </c>
      <c r="P465" s="673"/>
      <c r="Q465" s="665" t="s">
        <v>983</v>
      </c>
      <c r="R465" s="660">
        <f>H465*Tabellen!$K$2*Tabellen!$F$2</f>
        <v>0</v>
      </c>
      <c r="S465" s="666" t="s">
        <v>1049</v>
      </c>
      <c r="T465" s="660">
        <f>J465*Tabellen!$F$2</f>
        <v>628.86755249999999</v>
      </c>
      <c r="U465" s="660">
        <f>R465*Tabellen!$G$2</f>
        <v>0</v>
      </c>
      <c r="V465" s="660">
        <f>T465*Tabellen!$H$2</f>
        <v>132.06218602499999</v>
      </c>
      <c r="W465" s="660">
        <f t="shared" si="89"/>
        <v>132.06218602499999</v>
      </c>
      <c r="X465" s="660">
        <f t="shared" si="90"/>
        <v>760.92973852499995</v>
      </c>
      <c r="Y465" s="659"/>
      <c r="Z465" s="617"/>
      <c r="AA465" s="617"/>
      <c r="AB465" s="617"/>
      <c r="AC465" s="617"/>
      <c r="AD465" s="617"/>
      <c r="AE465" s="617"/>
      <c r="AF465" s="617"/>
      <c r="AG465" s="617"/>
      <c r="AH465" s="617"/>
      <c r="AI465" s="617"/>
      <c r="AJ465" s="617"/>
      <c r="AK465" s="617"/>
      <c r="AL465" s="617"/>
      <c r="AM465" s="617"/>
      <c r="AN465" s="617"/>
      <c r="AO465" s="617"/>
      <c r="AP465" s="617"/>
      <c r="AQ465" s="617"/>
      <c r="AR465" s="617"/>
      <c r="AS465" s="617"/>
      <c r="AT465" s="617"/>
      <c r="AU465" s="617"/>
      <c r="AV465" s="617"/>
      <c r="AW465" s="617"/>
      <c r="AX465" s="617"/>
      <c r="AY465" s="617"/>
      <c r="AZ465" s="617"/>
      <c r="BA465" s="617"/>
      <c r="BB465" s="617"/>
      <c r="BC465" s="617"/>
      <c r="BD465" s="617"/>
      <c r="BE465" s="617"/>
      <c r="BF465" s="617"/>
      <c r="BG465" s="617"/>
      <c r="BH465" s="617"/>
      <c r="BI465" s="617"/>
      <c r="BJ465" s="617"/>
      <c r="BK465" s="617"/>
      <c r="BL465" s="617"/>
      <c r="BM465" s="617"/>
      <c r="BN465" s="617"/>
      <c r="BO465" s="617"/>
      <c r="BP465" s="617"/>
      <c r="BQ465" s="617"/>
      <c r="BR465" s="617"/>
      <c r="BS465" s="617"/>
    </row>
    <row r="466" spans="1:71" s="401" customFormat="1" ht="15.65" customHeight="1" outlineLevel="2" x14ac:dyDescent="0.25">
      <c r="A466" s="590"/>
      <c r="B466" s="404"/>
      <c r="C466" s="485"/>
      <c r="D466" s="404" t="s">
        <v>1329</v>
      </c>
      <c r="E466" s="405">
        <v>1</v>
      </c>
      <c r="F466" s="402" t="s">
        <v>830</v>
      </c>
      <c r="G466" s="405">
        <v>4</v>
      </c>
      <c r="H466" s="406">
        <f t="shared" si="87"/>
        <v>4</v>
      </c>
      <c r="I466" s="547"/>
      <c r="J466" s="547"/>
      <c r="K466" s="547"/>
      <c r="L466" s="547"/>
      <c r="M466" s="547">
        <f>J466+H466*Tabellen!$K$2+L466</f>
        <v>248</v>
      </c>
      <c r="N466" s="495"/>
      <c r="O466" s="660">
        <f t="shared" si="88"/>
        <v>300.08</v>
      </c>
      <c r="P466" s="673"/>
      <c r="Q466" s="665" t="s">
        <v>983</v>
      </c>
      <c r="R466" s="660">
        <f>H466*Tabellen!$K$2*Tabellen!$F$2</f>
        <v>300.08</v>
      </c>
      <c r="S466" s="666" t="s">
        <v>1049</v>
      </c>
      <c r="T466" s="660">
        <f>J466*Tabellen!$F$2</f>
        <v>0</v>
      </c>
      <c r="U466" s="660">
        <f>R466*Tabellen!$G$2</f>
        <v>27.007199999999997</v>
      </c>
      <c r="V466" s="660">
        <f>T466*Tabellen!$H$2</f>
        <v>0</v>
      </c>
      <c r="W466" s="660">
        <f t="shared" si="89"/>
        <v>27.007199999999997</v>
      </c>
      <c r="X466" s="660">
        <f t="shared" si="90"/>
        <v>327.0872</v>
      </c>
      <c r="Y466" s="659"/>
      <c r="Z466" s="617"/>
      <c r="AA466" s="617"/>
      <c r="AB466" s="617"/>
      <c r="AC466" s="617"/>
      <c r="AD466" s="617"/>
      <c r="AE466" s="617"/>
      <c r="AF466" s="617"/>
      <c r="AG466" s="617"/>
      <c r="AH466" s="617"/>
      <c r="AI466" s="617"/>
      <c r="AJ466" s="617"/>
      <c r="AK466" s="617"/>
      <c r="AL466" s="617"/>
      <c r="AM466" s="617"/>
      <c r="AN466" s="617"/>
      <c r="AO466" s="617"/>
      <c r="AP466" s="617"/>
      <c r="AQ466" s="617"/>
      <c r="AR466" s="617"/>
      <c r="AS466" s="617"/>
      <c r="AT466" s="617"/>
      <c r="AU466" s="617"/>
      <c r="AV466" s="617"/>
      <c r="AW466" s="617"/>
      <c r="AX466" s="617"/>
      <c r="AY466" s="617"/>
      <c r="AZ466" s="617"/>
      <c r="BA466" s="617"/>
      <c r="BB466" s="617"/>
      <c r="BC466" s="617"/>
      <c r="BD466" s="617"/>
      <c r="BE466" s="617"/>
      <c r="BF466" s="617"/>
      <c r="BG466" s="617"/>
      <c r="BH466" s="617"/>
      <c r="BI466" s="617"/>
      <c r="BJ466" s="617"/>
      <c r="BK466" s="617"/>
      <c r="BL466" s="617"/>
      <c r="BM466" s="617"/>
      <c r="BN466" s="617"/>
      <c r="BO466" s="617"/>
      <c r="BP466" s="617"/>
      <c r="BQ466" s="617"/>
      <c r="BR466" s="617"/>
      <c r="BS466" s="617"/>
    </row>
    <row r="467" spans="1:71" s="521" customFormat="1" ht="15.65" customHeight="1" outlineLevel="2" x14ac:dyDescent="0.25">
      <c r="A467" s="592"/>
      <c r="B467" s="404"/>
      <c r="C467" s="485"/>
      <c r="D467" s="402"/>
      <c r="E467" s="522"/>
      <c r="G467" s="523"/>
      <c r="H467" s="523"/>
      <c r="I467" s="561"/>
      <c r="J467" s="561"/>
      <c r="K467" s="561"/>
      <c r="L467" s="561"/>
      <c r="M467" s="561"/>
      <c r="N467" s="524"/>
      <c r="O467" s="659"/>
      <c r="P467" s="673"/>
      <c r="Q467" s="665"/>
      <c r="R467" s="660"/>
      <c r="S467" s="666"/>
      <c r="T467" s="660"/>
      <c r="U467" s="660"/>
      <c r="V467" s="660"/>
      <c r="W467" s="660"/>
      <c r="X467" s="660"/>
      <c r="Y467" s="676"/>
      <c r="Z467" s="620"/>
      <c r="AA467" s="620"/>
      <c r="AB467" s="620"/>
      <c r="AC467" s="620"/>
      <c r="AD467" s="620"/>
      <c r="AE467" s="620"/>
      <c r="AF467" s="620"/>
      <c r="AG467" s="620"/>
      <c r="AH467" s="620"/>
      <c r="AI467" s="620"/>
      <c r="AJ467" s="620"/>
      <c r="AK467" s="620"/>
      <c r="AL467" s="620"/>
      <c r="AM467" s="620"/>
      <c r="AN467" s="620"/>
      <c r="AO467" s="620"/>
      <c r="AP467" s="620"/>
      <c r="AQ467" s="620"/>
      <c r="AR467" s="620"/>
      <c r="AS467" s="620"/>
      <c r="AT467" s="620"/>
      <c r="AU467" s="620"/>
      <c r="AV467" s="620"/>
      <c r="AW467" s="620"/>
      <c r="AX467" s="620"/>
      <c r="AY467" s="620"/>
      <c r="AZ467" s="620"/>
      <c r="BA467" s="620"/>
      <c r="BB467" s="620"/>
      <c r="BC467" s="620"/>
      <c r="BD467" s="620"/>
      <c r="BE467" s="620"/>
      <c r="BF467" s="620"/>
      <c r="BG467" s="620"/>
      <c r="BH467" s="620"/>
      <c r="BI467" s="620"/>
      <c r="BJ467" s="620"/>
      <c r="BK467" s="620"/>
      <c r="BL467" s="620"/>
      <c r="BM467" s="620"/>
      <c r="BN467" s="620"/>
      <c r="BO467" s="620"/>
      <c r="BP467" s="620"/>
      <c r="BQ467" s="620"/>
      <c r="BR467" s="620"/>
      <c r="BS467" s="620"/>
    </row>
    <row r="468" spans="1:71" ht="15.65" customHeight="1" outlineLevel="2" x14ac:dyDescent="0.25">
      <c r="B468" s="404"/>
      <c r="E468" s="405"/>
      <c r="G468" s="406"/>
      <c r="H468" s="406"/>
      <c r="K468" s="562"/>
      <c r="N468" s="494"/>
      <c r="O468" s="659"/>
      <c r="P468" s="659"/>
      <c r="Q468" s="659"/>
    </row>
    <row r="469" spans="1:71" ht="9" customHeight="1" outlineLevel="1" x14ac:dyDescent="0.25">
      <c r="B469" s="408"/>
      <c r="D469" s="409"/>
      <c r="E469" s="411"/>
      <c r="F469" s="409"/>
      <c r="G469" s="410"/>
      <c r="H469" s="410"/>
      <c r="I469" s="548"/>
      <c r="J469" s="548"/>
      <c r="K469" s="548"/>
      <c r="L469" s="548"/>
      <c r="M469" s="548"/>
      <c r="N469" s="485"/>
      <c r="O469" s="663"/>
      <c r="P469" s="663"/>
      <c r="Q469" s="663"/>
      <c r="R469" s="664"/>
      <c r="S469" s="664"/>
      <c r="T469" s="664"/>
      <c r="U469" s="664"/>
      <c r="V469" s="664"/>
      <c r="W469" s="664"/>
      <c r="X469" s="664"/>
      <c r="Y469" s="663"/>
      <c r="Z469" s="615"/>
      <c r="AA469" s="616"/>
      <c r="AG469" s="613"/>
      <c r="AH469" s="613"/>
    </row>
    <row r="470" spans="1:71" s="568" customFormat="1" ht="15.65" customHeight="1" outlineLevel="1" x14ac:dyDescent="0.25">
      <c r="B470" s="395" t="s">
        <v>971</v>
      </c>
      <c r="C470" s="593"/>
      <c r="D470" s="396" t="s">
        <v>1474</v>
      </c>
      <c r="E470" s="403">
        <v>91.3</v>
      </c>
      <c r="F470" s="396" t="s">
        <v>73</v>
      </c>
      <c r="G470" s="397"/>
      <c r="H470" s="397">
        <f>SUM(H471:H488)/E470</f>
        <v>1.2372359336335239</v>
      </c>
      <c r="I470" s="546"/>
      <c r="J470" s="546">
        <f>SUM(J471:J488)/E470</f>
        <v>39.128141362499996</v>
      </c>
      <c r="K470" s="546"/>
      <c r="L470" s="546"/>
      <c r="M470" s="546">
        <f>SUM(M471:M488)/E470</f>
        <v>115.83676924777848</v>
      </c>
      <c r="N470" s="593"/>
      <c r="O470" s="657">
        <f>SUM(O471:O488)/E470</f>
        <v>140.16249078981195</v>
      </c>
      <c r="P470" s="656" t="str">
        <f>B470</f>
        <v>V1-3-D2</v>
      </c>
      <c r="Q470" s="656"/>
      <c r="R470" s="657"/>
      <c r="S470" s="657"/>
      <c r="T470" s="657"/>
      <c r="U470" s="670"/>
      <c r="V470" s="657"/>
      <c r="W470" s="657"/>
      <c r="X470" s="657">
        <f>SUM(X471:X488)/E470</f>
        <v>158.45852108673003</v>
      </c>
      <c r="Y470" s="658"/>
      <c r="Z470" s="610"/>
      <c r="AA470" s="610"/>
      <c r="AB470" s="610"/>
      <c r="AC470" s="610"/>
      <c r="AD470" s="610"/>
      <c r="AE470" s="610"/>
      <c r="AF470" s="610"/>
      <c r="AG470" s="610"/>
      <c r="AH470" s="610"/>
      <c r="AI470" s="610"/>
      <c r="AJ470" s="610"/>
      <c r="AK470" s="610"/>
      <c r="AL470" s="610"/>
      <c r="AM470" s="610"/>
      <c r="AN470" s="610"/>
      <c r="AO470" s="610"/>
      <c r="AP470" s="610"/>
      <c r="AQ470" s="610"/>
      <c r="AR470" s="610"/>
      <c r="AS470" s="610"/>
      <c r="AT470" s="610"/>
      <c r="AU470" s="610"/>
      <c r="AV470" s="610"/>
      <c r="AW470" s="610"/>
      <c r="AX470" s="610"/>
      <c r="AY470" s="610"/>
      <c r="AZ470" s="610"/>
      <c r="BA470" s="610"/>
      <c r="BB470" s="610"/>
      <c r="BC470" s="610"/>
      <c r="BD470" s="610"/>
      <c r="BE470" s="610"/>
      <c r="BF470" s="610"/>
      <c r="BG470" s="610"/>
      <c r="BH470" s="610"/>
      <c r="BI470" s="610"/>
      <c r="BJ470" s="610"/>
      <c r="BK470" s="610"/>
      <c r="BL470" s="610"/>
      <c r="BM470" s="610"/>
      <c r="BN470" s="610"/>
      <c r="BO470" s="610"/>
      <c r="BP470" s="610"/>
      <c r="BQ470" s="610"/>
      <c r="BR470" s="610"/>
      <c r="BS470" s="610"/>
    </row>
    <row r="471" spans="1:71" ht="15.65" customHeight="1" outlineLevel="2" x14ac:dyDescent="0.25">
      <c r="B471" s="404"/>
      <c r="D471" s="413" t="s">
        <v>1152</v>
      </c>
      <c r="E471" s="405"/>
      <c r="G471" s="406"/>
      <c r="H471" s="406"/>
      <c r="K471" s="562"/>
      <c r="N471" s="494"/>
      <c r="O471" s="659" t="str">
        <f>R471</f>
        <v>incl. opslagen</v>
      </c>
      <c r="P471" s="659"/>
      <c r="Q471" s="665"/>
      <c r="R471" s="672" t="str">
        <f>Tabellen!$C$2</f>
        <v>incl. opslagen</v>
      </c>
      <c r="S471" s="666"/>
      <c r="T471" s="672" t="str">
        <f>Tabellen!$C$2</f>
        <v>incl. opslagen</v>
      </c>
    </row>
    <row r="472" spans="1:71" s="401" customFormat="1" ht="15.65" customHeight="1" outlineLevel="2" x14ac:dyDescent="0.25">
      <c r="A472" s="590"/>
      <c r="B472" s="404"/>
      <c r="C472" s="485"/>
      <c r="D472" s="402" t="s">
        <v>1300</v>
      </c>
      <c r="E472" s="405">
        <v>1</v>
      </c>
      <c r="F472" s="402" t="s">
        <v>830</v>
      </c>
      <c r="G472" s="406">
        <v>2</v>
      </c>
      <c r="H472" s="406">
        <f t="shared" ref="H472:H486" si="92">E472*G472</f>
        <v>2</v>
      </c>
      <c r="I472" s="547"/>
      <c r="J472" s="547"/>
      <c r="K472" s="547"/>
      <c r="L472" s="547"/>
      <c r="M472" s="547">
        <f>J472+H472*Tabellen!$K$2+L472</f>
        <v>124</v>
      </c>
      <c r="N472" s="495"/>
      <c r="O472" s="660">
        <f t="shared" ref="O472:O486" si="93">R472+T472</f>
        <v>150.04</v>
      </c>
      <c r="P472" s="673"/>
      <c r="Q472" s="665" t="s">
        <v>983</v>
      </c>
      <c r="R472" s="660">
        <f>H472*Tabellen!$K$2*Tabellen!$F$2</f>
        <v>150.04</v>
      </c>
      <c r="S472" s="666" t="s">
        <v>1049</v>
      </c>
      <c r="T472" s="660">
        <f>J472*Tabellen!$F$2</f>
        <v>0</v>
      </c>
      <c r="U472" s="660">
        <f>R472*Tabellen!$G$2</f>
        <v>13.503599999999999</v>
      </c>
      <c r="V472" s="660">
        <f>T472*Tabellen!$H$2</f>
        <v>0</v>
      </c>
      <c r="W472" s="660">
        <f t="shared" ref="W472:W486" si="94">U472+V472</f>
        <v>13.503599999999999</v>
      </c>
      <c r="X472" s="660">
        <f t="shared" ref="X472:X486" si="95">O472+W472</f>
        <v>163.5436</v>
      </c>
      <c r="Y472" s="661"/>
      <c r="Z472" s="617"/>
      <c r="AA472" s="617"/>
      <c r="AB472" s="617"/>
      <c r="AC472" s="617"/>
      <c r="AD472" s="617"/>
      <c r="AE472" s="617"/>
      <c r="AF472" s="617"/>
      <c r="AG472" s="617"/>
      <c r="AH472" s="617"/>
      <c r="AI472" s="617"/>
      <c r="AJ472" s="617"/>
      <c r="AK472" s="617"/>
      <c r="AL472" s="617"/>
      <c r="AM472" s="617"/>
      <c r="AN472" s="617"/>
      <c r="AO472" s="617"/>
      <c r="AP472" s="617"/>
      <c r="AQ472" s="617"/>
      <c r="AR472" s="617"/>
      <c r="AS472" s="617"/>
      <c r="AT472" s="617"/>
      <c r="AU472" s="617"/>
      <c r="AV472" s="617"/>
      <c r="AW472" s="617"/>
      <c r="AX472" s="617"/>
      <c r="AY472" s="617"/>
      <c r="AZ472" s="617"/>
      <c r="BA472" s="617"/>
      <c r="BB472" s="617"/>
      <c r="BC472" s="617"/>
      <c r="BD472" s="617"/>
      <c r="BE472" s="617"/>
      <c r="BF472" s="617"/>
      <c r="BG472" s="617"/>
      <c r="BH472" s="617"/>
      <c r="BI472" s="617"/>
      <c r="BJ472" s="617"/>
      <c r="BK472" s="617"/>
      <c r="BL472" s="617"/>
      <c r="BM472" s="617"/>
      <c r="BN472" s="617"/>
      <c r="BO472" s="617"/>
      <c r="BP472" s="617"/>
      <c r="BQ472" s="617"/>
      <c r="BR472" s="617"/>
      <c r="BS472" s="617"/>
    </row>
    <row r="473" spans="1:71" s="401" customFormat="1" ht="15.65" customHeight="1" outlineLevel="2" x14ac:dyDescent="0.25">
      <c r="A473" s="590"/>
      <c r="B473" s="404"/>
      <c r="C473" s="485"/>
      <c r="D473" s="402" t="s">
        <v>1330</v>
      </c>
      <c r="E473" s="405">
        <f>91.3/2.7</f>
        <v>33.81481481481481</v>
      </c>
      <c r="F473" s="402" t="s">
        <v>70</v>
      </c>
      <c r="G473" s="406">
        <v>0.05</v>
      </c>
      <c r="H473" s="406">
        <f t="shared" si="92"/>
        <v>1.6907407407407407</v>
      </c>
      <c r="I473" s="547"/>
      <c r="J473" s="547"/>
      <c r="K473" s="547"/>
      <c r="L473" s="547"/>
      <c r="M473" s="547">
        <f>J473+H473*Tabellen!$K$2+L473</f>
        <v>104.82592592592592</v>
      </c>
      <c r="N473" s="495"/>
      <c r="O473" s="660">
        <f t="shared" si="93"/>
        <v>126.83937037037036</v>
      </c>
      <c r="P473" s="673"/>
      <c r="Q473" s="665" t="s">
        <v>983</v>
      </c>
      <c r="R473" s="660">
        <f>H473*Tabellen!$K$2*Tabellen!$F$2</f>
        <v>126.83937037037036</v>
      </c>
      <c r="S473" s="666" t="s">
        <v>1049</v>
      </c>
      <c r="T473" s="660">
        <f>J473*Tabellen!$F$2</f>
        <v>0</v>
      </c>
      <c r="U473" s="660">
        <f>R473*Tabellen!$G$2</f>
        <v>11.415543333333332</v>
      </c>
      <c r="V473" s="660">
        <f>T473*Tabellen!$H$2</f>
        <v>0</v>
      </c>
      <c r="W473" s="660">
        <f t="shared" si="94"/>
        <v>11.415543333333332</v>
      </c>
      <c r="X473" s="660">
        <f t="shared" si="95"/>
        <v>138.25491370370369</v>
      </c>
      <c r="Y473" s="661"/>
      <c r="Z473" s="617"/>
      <c r="AA473" s="617"/>
      <c r="AB473" s="617"/>
      <c r="AC473" s="617"/>
      <c r="AD473" s="617"/>
      <c r="AE473" s="617"/>
      <c r="AF473" s="617"/>
      <c r="AG473" s="617"/>
      <c r="AH473" s="617"/>
      <c r="AI473" s="617"/>
      <c r="AJ473" s="617"/>
      <c r="AK473" s="617"/>
      <c r="AL473" s="617"/>
      <c r="AM473" s="617"/>
      <c r="AN473" s="617"/>
      <c r="AO473" s="617"/>
      <c r="AP473" s="617"/>
      <c r="AQ473" s="617"/>
      <c r="AR473" s="617"/>
      <c r="AS473" s="617"/>
      <c r="AT473" s="617"/>
      <c r="AU473" s="617"/>
      <c r="AV473" s="617"/>
      <c r="AW473" s="617"/>
      <c r="AX473" s="617"/>
      <c r="AY473" s="617"/>
      <c r="AZ473" s="617"/>
      <c r="BA473" s="617"/>
      <c r="BB473" s="617"/>
      <c r="BC473" s="617"/>
      <c r="BD473" s="617"/>
      <c r="BE473" s="617"/>
      <c r="BF473" s="617"/>
      <c r="BG473" s="617"/>
      <c r="BH473" s="617"/>
      <c r="BI473" s="617"/>
      <c r="BJ473" s="617"/>
      <c r="BK473" s="617"/>
      <c r="BL473" s="617"/>
      <c r="BM473" s="617"/>
      <c r="BN473" s="617"/>
      <c r="BO473" s="617"/>
      <c r="BP473" s="617"/>
      <c r="BQ473" s="617"/>
      <c r="BR473" s="617"/>
      <c r="BS473" s="617"/>
    </row>
    <row r="474" spans="1:71" s="401" customFormat="1" ht="15.65" customHeight="1" outlineLevel="2" x14ac:dyDescent="0.25">
      <c r="A474" s="590"/>
      <c r="B474" s="404"/>
      <c r="C474" s="485"/>
      <c r="D474" s="402" t="s">
        <v>1135</v>
      </c>
      <c r="E474" s="405">
        <f>E470*1.7</f>
        <v>155.20999999999998</v>
      </c>
      <c r="F474" s="402" t="s">
        <v>70</v>
      </c>
      <c r="G474" s="406"/>
      <c r="H474" s="406"/>
      <c r="I474" s="547">
        <v>1.7905499999999999</v>
      </c>
      <c r="J474" s="547">
        <f t="shared" ref="J474:J485" si="96">E474*I474</f>
        <v>277.91126549999996</v>
      </c>
      <c r="K474" s="547"/>
      <c r="L474" s="547"/>
      <c r="M474" s="547">
        <f>J474+H474*Tabellen!$K$2+L474</f>
        <v>277.91126549999996</v>
      </c>
      <c r="N474" s="495"/>
      <c r="O474" s="660">
        <f t="shared" si="93"/>
        <v>336.27263125499996</v>
      </c>
      <c r="P474" s="673"/>
      <c r="Q474" s="665" t="s">
        <v>983</v>
      </c>
      <c r="R474" s="660">
        <f>H474*Tabellen!$K$2*Tabellen!$F$2</f>
        <v>0</v>
      </c>
      <c r="S474" s="666" t="s">
        <v>1049</v>
      </c>
      <c r="T474" s="660">
        <f>J474*Tabellen!$F$2</f>
        <v>336.27263125499996</v>
      </c>
      <c r="U474" s="660">
        <f>R474*Tabellen!$G$2</f>
        <v>0</v>
      </c>
      <c r="V474" s="660">
        <f>T474*Tabellen!$H$2</f>
        <v>70.617252563549997</v>
      </c>
      <c r="W474" s="660">
        <f t="shared" si="94"/>
        <v>70.617252563549997</v>
      </c>
      <c r="X474" s="660">
        <f t="shared" si="95"/>
        <v>406.88988381854995</v>
      </c>
      <c r="Y474" s="661"/>
      <c r="Z474" s="617"/>
      <c r="AA474" s="617"/>
      <c r="AB474" s="617"/>
      <c r="AC474" s="617"/>
      <c r="AD474" s="617"/>
      <c r="AE474" s="617"/>
      <c r="AF474" s="617"/>
      <c r="AG474" s="617"/>
      <c r="AH474" s="617"/>
      <c r="AI474" s="617"/>
      <c r="AJ474" s="617"/>
      <c r="AK474" s="617"/>
      <c r="AL474" s="617"/>
      <c r="AM474" s="617"/>
      <c r="AN474" s="617"/>
      <c r="AO474" s="617"/>
      <c r="AP474" s="617"/>
      <c r="AQ474" s="617"/>
      <c r="AR474" s="617"/>
      <c r="AS474" s="617"/>
      <c r="AT474" s="617"/>
      <c r="AU474" s="617"/>
      <c r="AV474" s="617"/>
      <c r="AW474" s="617"/>
      <c r="AX474" s="617"/>
      <c r="AY474" s="617"/>
      <c r="AZ474" s="617"/>
      <c r="BA474" s="617"/>
      <c r="BB474" s="617"/>
      <c r="BC474" s="617"/>
      <c r="BD474" s="617"/>
      <c r="BE474" s="617"/>
      <c r="BF474" s="617"/>
      <c r="BG474" s="617"/>
      <c r="BH474" s="617"/>
      <c r="BI474" s="617"/>
      <c r="BJ474" s="617"/>
      <c r="BK474" s="617"/>
      <c r="BL474" s="617"/>
      <c r="BM474" s="617"/>
      <c r="BN474" s="617"/>
      <c r="BO474" s="617"/>
      <c r="BP474" s="617"/>
      <c r="BQ474" s="617"/>
      <c r="BR474" s="617"/>
      <c r="BS474" s="617"/>
    </row>
    <row r="475" spans="1:71" s="401" customFormat="1" ht="15.65" customHeight="1" outlineLevel="2" x14ac:dyDescent="0.25">
      <c r="A475" s="590"/>
      <c r="B475" s="404"/>
      <c r="C475" s="485"/>
      <c r="D475" s="402" t="s">
        <v>1332</v>
      </c>
      <c r="E475" s="405">
        <f>E470*1.7*2</f>
        <v>310.41999999999996</v>
      </c>
      <c r="F475" s="402" t="s">
        <v>70</v>
      </c>
      <c r="G475" s="406"/>
      <c r="H475" s="406"/>
      <c r="I475" s="547">
        <v>0.45539999999999997</v>
      </c>
      <c r="J475" s="547">
        <f t="shared" si="96"/>
        <v>141.36526799999999</v>
      </c>
      <c r="K475" s="547"/>
      <c r="L475" s="547"/>
      <c r="M475" s="547">
        <f>J475+H475*Tabellen!$K$2+L475</f>
        <v>141.36526799999999</v>
      </c>
      <c r="N475" s="495"/>
      <c r="O475" s="660">
        <f t="shared" si="93"/>
        <v>171.05197427999997</v>
      </c>
      <c r="P475" s="673"/>
      <c r="Q475" s="665" t="s">
        <v>983</v>
      </c>
      <c r="R475" s="660">
        <f>H475*Tabellen!$K$2*Tabellen!$F$2</f>
        <v>0</v>
      </c>
      <c r="S475" s="666" t="s">
        <v>1049</v>
      </c>
      <c r="T475" s="660">
        <f>J475*Tabellen!$F$2</f>
        <v>171.05197427999997</v>
      </c>
      <c r="U475" s="660">
        <f>R475*Tabellen!$G$2</f>
        <v>0</v>
      </c>
      <c r="V475" s="660">
        <f>T475*Tabellen!$H$2</f>
        <v>35.920914598799989</v>
      </c>
      <c r="W475" s="660">
        <f t="shared" si="94"/>
        <v>35.920914598799989</v>
      </c>
      <c r="X475" s="660">
        <f t="shared" si="95"/>
        <v>206.97288887879995</v>
      </c>
      <c r="Y475" s="661"/>
      <c r="Z475" s="617"/>
      <c r="AA475" s="617"/>
      <c r="AB475" s="617"/>
      <c r="AC475" s="617"/>
      <c r="AD475" s="617"/>
      <c r="AE475" s="617"/>
      <c r="AF475" s="617"/>
      <c r="AG475" s="617"/>
      <c r="AH475" s="617"/>
      <c r="AI475" s="617"/>
      <c r="AJ475" s="617"/>
      <c r="AK475" s="617"/>
      <c r="AL475" s="617"/>
      <c r="AM475" s="617"/>
      <c r="AN475" s="617"/>
      <c r="AO475" s="617"/>
      <c r="AP475" s="617"/>
      <c r="AQ475" s="617"/>
      <c r="AR475" s="617"/>
      <c r="AS475" s="617"/>
      <c r="AT475" s="617"/>
      <c r="AU475" s="617"/>
      <c r="AV475" s="617"/>
      <c r="AW475" s="617"/>
      <c r="AX475" s="617"/>
      <c r="AY475" s="617"/>
      <c r="AZ475" s="617"/>
      <c r="BA475" s="617"/>
      <c r="BB475" s="617"/>
      <c r="BC475" s="617"/>
      <c r="BD475" s="617"/>
      <c r="BE475" s="617"/>
      <c r="BF475" s="617"/>
      <c r="BG475" s="617"/>
      <c r="BH475" s="617"/>
      <c r="BI475" s="617"/>
      <c r="BJ475" s="617"/>
      <c r="BK475" s="617"/>
      <c r="BL475" s="617"/>
      <c r="BM475" s="617"/>
      <c r="BN475" s="617"/>
      <c r="BO475" s="617"/>
      <c r="BP475" s="617"/>
      <c r="BQ475" s="617"/>
      <c r="BR475" s="617"/>
      <c r="BS475" s="617"/>
    </row>
    <row r="476" spans="1:71" s="401" customFormat="1" ht="15.65" customHeight="1" outlineLevel="2" x14ac:dyDescent="0.25">
      <c r="A476" s="590"/>
      <c r="B476" s="404"/>
      <c r="C476" s="485"/>
      <c r="D476" s="402" t="s">
        <v>1333</v>
      </c>
      <c r="E476" s="405">
        <f>E475+E474</f>
        <v>465.62999999999994</v>
      </c>
      <c r="F476" s="402" t="s">
        <v>70</v>
      </c>
      <c r="G476" s="406">
        <v>0.13</v>
      </c>
      <c r="H476" s="406">
        <f t="shared" si="92"/>
        <v>60.531899999999993</v>
      </c>
      <c r="I476" s="547"/>
      <c r="J476" s="547"/>
      <c r="K476" s="547"/>
      <c r="L476" s="547"/>
      <c r="M476" s="547">
        <f>J476+H476*Tabellen!$K$2+L476</f>
        <v>3752.9777999999997</v>
      </c>
      <c r="N476" s="495"/>
      <c r="O476" s="660">
        <f t="shared" si="93"/>
        <v>4541.1031379999995</v>
      </c>
      <c r="P476" s="673"/>
      <c r="Q476" s="665" t="s">
        <v>983</v>
      </c>
      <c r="R476" s="660">
        <f>H476*Tabellen!$K$2*Tabellen!$F$2</f>
        <v>4541.1031379999995</v>
      </c>
      <c r="S476" s="666" t="s">
        <v>1049</v>
      </c>
      <c r="T476" s="660">
        <f>J476*Tabellen!$F$2</f>
        <v>0</v>
      </c>
      <c r="U476" s="660">
        <f>R476*Tabellen!$G$2</f>
        <v>408.69928241999992</v>
      </c>
      <c r="V476" s="660">
        <f>T476*Tabellen!$H$2</f>
        <v>0</v>
      </c>
      <c r="W476" s="660">
        <f t="shared" si="94"/>
        <v>408.69928241999992</v>
      </c>
      <c r="X476" s="660">
        <f t="shared" si="95"/>
        <v>4949.8024204199992</v>
      </c>
      <c r="Y476" s="675"/>
      <c r="Z476" s="617"/>
      <c r="AA476" s="617"/>
      <c r="AB476" s="617"/>
      <c r="AC476" s="617"/>
      <c r="AD476" s="617"/>
      <c r="AE476" s="617"/>
      <c r="AF476" s="617"/>
      <c r="AG476" s="617"/>
      <c r="AH476" s="617"/>
      <c r="AI476" s="617"/>
      <c r="AJ476" s="617"/>
      <c r="AK476" s="617"/>
      <c r="AL476" s="617"/>
      <c r="AM476" s="617"/>
      <c r="AN476" s="617"/>
      <c r="AO476" s="617"/>
      <c r="AP476" s="617"/>
      <c r="AQ476" s="617"/>
      <c r="AR476" s="617"/>
      <c r="AS476" s="617"/>
      <c r="AT476" s="617"/>
      <c r="AU476" s="617"/>
      <c r="AV476" s="617"/>
      <c r="AW476" s="617"/>
      <c r="AX476" s="617"/>
      <c r="AY476" s="617"/>
      <c r="AZ476" s="617"/>
      <c r="BA476" s="617"/>
      <c r="BB476" s="617"/>
      <c r="BC476" s="617"/>
      <c r="BD476" s="617"/>
      <c r="BE476" s="617"/>
      <c r="BF476" s="617"/>
      <c r="BG476" s="617"/>
      <c r="BH476" s="617"/>
      <c r="BI476" s="617"/>
      <c r="BJ476" s="617"/>
      <c r="BK476" s="617"/>
      <c r="BL476" s="617"/>
      <c r="BM476" s="617"/>
      <c r="BN476" s="617"/>
      <c r="BO476" s="617"/>
      <c r="BP476" s="617"/>
      <c r="BQ476" s="617"/>
      <c r="BR476" s="617"/>
      <c r="BS476" s="617"/>
    </row>
    <row r="477" spans="1:71" s="401" customFormat="1" ht="15.65" customHeight="1" outlineLevel="2" x14ac:dyDescent="0.25">
      <c r="A477" s="590"/>
      <c r="B477" s="404"/>
      <c r="C477" s="485"/>
      <c r="D477" s="402" t="s">
        <v>1348</v>
      </c>
      <c r="E477" s="405">
        <f>E470*1.05</f>
        <v>95.864999999999995</v>
      </c>
      <c r="F477" s="402" t="s">
        <v>73</v>
      </c>
      <c r="G477" s="406"/>
      <c r="H477" s="406"/>
      <c r="I477" s="547">
        <v>12.544199999999998</v>
      </c>
      <c r="J477" s="547">
        <f t="shared" si="96"/>
        <v>1202.5497329999998</v>
      </c>
      <c r="K477" s="547"/>
      <c r="L477" s="547"/>
      <c r="M477" s="547">
        <f>J477+H477*Tabellen!$K$2+L477</f>
        <v>1202.5497329999998</v>
      </c>
      <c r="N477" s="495"/>
      <c r="O477" s="660">
        <f t="shared" si="93"/>
        <v>1455.0851769299998</v>
      </c>
      <c r="P477" s="673"/>
      <c r="Q477" s="665" t="s">
        <v>983</v>
      </c>
      <c r="R477" s="660">
        <f>H477*Tabellen!$K$2*Tabellen!$F$2</f>
        <v>0</v>
      </c>
      <c r="S477" s="666" t="s">
        <v>1049</v>
      </c>
      <c r="T477" s="660">
        <f>J477*Tabellen!$F$2</f>
        <v>1455.0851769299998</v>
      </c>
      <c r="U477" s="660">
        <f>R477*Tabellen!$G$2</f>
        <v>0</v>
      </c>
      <c r="V477" s="660">
        <f>T477*Tabellen!$H$2</f>
        <v>305.56788715529996</v>
      </c>
      <c r="W477" s="660">
        <f t="shared" si="94"/>
        <v>305.56788715529996</v>
      </c>
      <c r="X477" s="660">
        <f t="shared" si="95"/>
        <v>1760.6530640852998</v>
      </c>
      <c r="Y477" s="659"/>
      <c r="Z477" s="617"/>
      <c r="AA477" s="617"/>
      <c r="AB477" s="617"/>
      <c r="AC477" s="617"/>
      <c r="AD477" s="617"/>
      <c r="AE477" s="617"/>
      <c r="AF477" s="617"/>
      <c r="AG477" s="617"/>
      <c r="AH477" s="617"/>
      <c r="AI477" s="617"/>
      <c r="AJ477" s="617"/>
      <c r="AK477" s="617"/>
      <c r="AL477" s="617"/>
      <c r="AM477" s="617"/>
      <c r="AN477" s="617"/>
      <c r="AO477" s="617"/>
      <c r="AP477" s="617"/>
      <c r="AQ477" s="617"/>
      <c r="AR477" s="617"/>
      <c r="AS477" s="617"/>
      <c r="AT477" s="617"/>
      <c r="AU477" s="617"/>
      <c r="AV477" s="617"/>
      <c r="AW477" s="617"/>
      <c r="AX477" s="617"/>
      <c r="AY477" s="617"/>
      <c r="AZ477" s="617"/>
      <c r="BA477" s="617"/>
      <c r="BB477" s="617"/>
      <c r="BC477" s="617"/>
      <c r="BD477" s="617"/>
      <c r="BE477" s="617"/>
      <c r="BF477" s="617"/>
      <c r="BG477" s="617"/>
      <c r="BH477" s="617"/>
      <c r="BI477" s="617"/>
      <c r="BJ477" s="617"/>
      <c r="BK477" s="617"/>
      <c r="BL477" s="617"/>
      <c r="BM477" s="617"/>
      <c r="BN477" s="617"/>
      <c r="BO477" s="617"/>
      <c r="BP477" s="617"/>
      <c r="BQ477" s="617"/>
      <c r="BR477" s="617"/>
      <c r="BS477" s="617"/>
    </row>
    <row r="478" spans="1:71" s="401" customFormat="1" ht="15.65" customHeight="1" outlineLevel="2" x14ac:dyDescent="0.25">
      <c r="A478" s="590"/>
      <c r="B478" s="404"/>
      <c r="C478" s="485"/>
      <c r="D478" s="402" t="str">
        <f>D477</f>
        <v xml:space="preserve">Isolatie in binnenwanden en voorzetwanden d=80 mm n.t.b. </v>
      </c>
      <c r="E478" s="405">
        <f>E470</f>
        <v>91.3</v>
      </c>
      <c r="F478" s="402" t="s">
        <v>73</v>
      </c>
      <c r="G478" s="406">
        <v>0.08</v>
      </c>
      <c r="H478" s="406">
        <f t="shared" si="92"/>
        <v>7.3040000000000003</v>
      </c>
      <c r="I478" s="547"/>
      <c r="J478" s="547"/>
      <c r="K478" s="547"/>
      <c r="L478" s="547"/>
      <c r="M478" s="547">
        <f>J478+H478*Tabellen!$K$2+L478</f>
        <v>452.84800000000001</v>
      </c>
      <c r="N478" s="495"/>
      <c r="O478" s="660">
        <f t="shared" si="93"/>
        <v>547.94608000000005</v>
      </c>
      <c r="P478" s="673"/>
      <c r="Q478" s="665" t="s">
        <v>983</v>
      </c>
      <c r="R478" s="660">
        <f>H478*Tabellen!$K$2*Tabellen!$F$2</f>
        <v>547.94608000000005</v>
      </c>
      <c r="S478" s="666" t="s">
        <v>1049</v>
      </c>
      <c r="T478" s="660">
        <f>J478*Tabellen!$F$2</f>
        <v>0</v>
      </c>
      <c r="U478" s="660">
        <f>R478*Tabellen!$G$2</f>
        <v>49.315147200000006</v>
      </c>
      <c r="V478" s="660">
        <f>T478*Tabellen!$H$2</f>
        <v>0</v>
      </c>
      <c r="W478" s="660">
        <f t="shared" si="94"/>
        <v>49.315147200000006</v>
      </c>
      <c r="X478" s="660">
        <f t="shared" si="95"/>
        <v>597.26122720000001</v>
      </c>
      <c r="Y478" s="659"/>
      <c r="Z478" s="617"/>
      <c r="AA478" s="617"/>
      <c r="AB478" s="617"/>
      <c r="AC478" s="617"/>
      <c r="AD478" s="617"/>
      <c r="AE478" s="617"/>
      <c r="AF478" s="617"/>
      <c r="AG478" s="617"/>
      <c r="AH478" s="617"/>
      <c r="AI478" s="617"/>
      <c r="AJ478" s="617"/>
      <c r="AK478" s="617"/>
      <c r="AL478" s="617"/>
      <c r="AM478" s="617"/>
      <c r="AN478" s="617"/>
      <c r="AO478" s="617"/>
      <c r="AP478" s="617"/>
      <c r="AQ478" s="617"/>
      <c r="AR478" s="617"/>
      <c r="AS478" s="617"/>
      <c r="AT478" s="617"/>
      <c r="AU478" s="617"/>
      <c r="AV478" s="617"/>
      <c r="AW478" s="617"/>
      <c r="AX478" s="617"/>
      <c r="AY478" s="617"/>
      <c r="AZ478" s="617"/>
      <c r="BA478" s="617"/>
      <c r="BB478" s="617"/>
      <c r="BC478" s="617"/>
      <c r="BD478" s="617"/>
      <c r="BE478" s="617"/>
      <c r="BF478" s="617"/>
      <c r="BG478" s="617"/>
      <c r="BH478" s="617"/>
      <c r="BI478" s="617"/>
      <c r="BJ478" s="617"/>
      <c r="BK478" s="617"/>
      <c r="BL478" s="617"/>
      <c r="BM478" s="617"/>
      <c r="BN478" s="617"/>
      <c r="BO478" s="617"/>
      <c r="BP478" s="617"/>
      <c r="BQ478" s="617"/>
      <c r="BR478" s="617"/>
      <c r="BS478" s="617"/>
    </row>
    <row r="479" spans="1:71" s="401" customFormat="1" ht="15.65" customHeight="1" outlineLevel="2" x14ac:dyDescent="0.25">
      <c r="A479" s="590"/>
      <c r="B479" s="404"/>
      <c r="C479" s="485"/>
      <c r="D479" s="402" t="s">
        <v>1335</v>
      </c>
      <c r="E479" s="405">
        <f>E470*1.1</f>
        <v>100.43</v>
      </c>
      <c r="F479" s="404" t="s">
        <v>73</v>
      </c>
      <c r="G479" s="405"/>
      <c r="H479" s="406"/>
      <c r="I479" s="560">
        <v>2.2515648749999997</v>
      </c>
      <c r="J479" s="547">
        <f t="shared" si="96"/>
        <v>226.12466039624999</v>
      </c>
      <c r="K479" s="547"/>
      <c r="L479" s="547"/>
      <c r="M479" s="547">
        <f>J479+H479*Tabellen!$K$2+L479</f>
        <v>226.12466039624999</v>
      </c>
      <c r="N479" s="495"/>
      <c r="O479" s="660">
        <f t="shared" si="93"/>
        <v>273.61083907946249</v>
      </c>
      <c r="P479" s="673"/>
      <c r="Q479" s="665" t="s">
        <v>983</v>
      </c>
      <c r="R479" s="660">
        <f>H479*Tabellen!$K$2*Tabellen!$F$2</f>
        <v>0</v>
      </c>
      <c r="S479" s="666" t="s">
        <v>1049</v>
      </c>
      <c r="T479" s="660">
        <f>J479*Tabellen!$F$2</f>
        <v>273.61083907946249</v>
      </c>
      <c r="U479" s="660">
        <f>R479*Tabellen!$G$2</f>
        <v>0</v>
      </c>
      <c r="V479" s="660">
        <f>T479*Tabellen!$H$2</f>
        <v>57.458276206687124</v>
      </c>
      <c r="W479" s="660">
        <f t="shared" si="94"/>
        <v>57.458276206687124</v>
      </c>
      <c r="X479" s="660">
        <f t="shared" si="95"/>
        <v>331.06911528614961</v>
      </c>
      <c r="Y479" s="668"/>
      <c r="Z479" s="617"/>
      <c r="AA479" s="617"/>
      <c r="AB479" s="617"/>
      <c r="AC479" s="617"/>
      <c r="AD479" s="617"/>
      <c r="AE479" s="617"/>
      <c r="AF479" s="617"/>
      <c r="AG479" s="617"/>
      <c r="AH479" s="617"/>
      <c r="AI479" s="617"/>
      <c r="AJ479" s="617"/>
      <c r="AK479" s="617"/>
      <c r="AL479" s="617"/>
      <c r="AM479" s="617"/>
      <c r="AN479" s="617"/>
      <c r="AO479" s="617"/>
      <c r="AP479" s="617"/>
      <c r="AQ479" s="617"/>
      <c r="AR479" s="617"/>
      <c r="AS479" s="617"/>
      <c r="AT479" s="617"/>
      <c r="AU479" s="617"/>
      <c r="AV479" s="617"/>
      <c r="AW479" s="617"/>
      <c r="AX479" s="617"/>
      <c r="AY479" s="617"/>
      <c r="AZ479" s="617"/>
      <c r="BA479" s="617"/>
      <c r="BB479" s="617"/>
      <c r="BC479" s="617"/>
      <c r="BD479" s="617"/>
      <c r="BE479" s="617"/>
      <c r="BF479" s="617"/>
      <c r="BG479" s="617"/>
      <c r="BH479" s="617"/>
      <c r="BI479" s="617"/>
      <c r="BJ479" s="617"/>
      <c r="BK479" s="617"/>
      <c r="BL479" s="617"/>
      <c r="BM479" s="617"/>
      <c r="BN479" s="617"/>
      <c r="BO479" s="617"/>
      <c r="BP479" s="617"/>
      <c r="BQ479" s="617"/>
      <c r="BR479" s="617"/>
      <c r="BS479" s="617"/>
    </row>
    <row r="480" spans="1:71" s="401" customFormat="1" ht="15.65" customHeight="1" outlineLevel="2" x14ac:dyDescent="0.25">
      <c r="A480" s="590"/>
      <c r="B480" s="404"/>
      <c r="C480" s="485"/>
      <c r="D480" s="402" t="s">
        <v>1335</v>
      </c>
      <c r="E480" s="405">
        <f>E470</f>
        <v>91.3</v>
      </c>
      <c r="F480" s="402" t="s">
        <v>73</v>
      </c>
      <c r="G480" s="406">
        <v>0.03</v>
      </c>
      <c r="H480" s="406">
        <f t="shared" si="92"/>
        <v>2.7389999999999999</v>
      </c>
      <c r="I480" s="547"/>
      <c r="J480" s="547"/>
      <c r="K480" s="547"/>
      <c r="L480" s="547"/>
      <c r="M480" s="547">
        <f>J480+H480*Tabellen!$K$2+L480</f>
        <v>169.81799999999998</v>
      </c>
      <c r="N480" s="495"/>
      <c r="O480" s="660">
        <f t="shared" si="93"/>
        <v>205.47977999999998</v>
      </c>
      <c r="P480" s="673"/>
      <c r="Q480" s="665" t="s">
        <v>983</v>
      </c>
      <c r="R480" s="660">
        <f>H480*Tabellen!$K$2*Tabellen!$F$2</f>
        <v>205.47977999999998</v>
      </c>
      <c r="S480" s="666" t="s">
        <v>1049</v>
      </c>
      <c r="T480" s="660">
        <f>J480*Tabellen!$F$2</f>
        <v>0</v>
      </c>
      <c r="U480" s="660">
        <f>R480*Tabellen!$G$2</f>
        <v>18.493180199999998</v>
      </c>
      <c r="V480" s="660">
        <f>T480*Tabellen!$H$2</f>
        <v>0</v>
      </c>
      <c r="W480" s="660">
        <f t="shared" si="94"/>
        <v>18.493180199999998</v>
      </c>
      <c r="X480" s="660">
        <f t="shared" si="95"/>
        <v>223.97296019999999</v>
      </c>
      <c r="Y480" s="659"/>
      <c r="Z480" s="617"/>
      <c r="AA480" s="617"/>
      <c r="AB480" s="617"/>
      <c r="AC480" s="617"/>
      <c r="AD480" s="617"/>
      <c r="AE480" s="617"/>
      <c r="AF480" s="617"/>
      <c r="AG480" s="617"/>
      <c r="AH480" s="617"/>
      <c r="AI480" s="617"/>
      <c r="AJ480" s="617"/>
      <c r="AK480" s="617"/>
      <c r="AL480" s="617"/>
      <c r="AM480" s="617"/>
      <c r="AN480" s="617"/>
      <c r="AO480" s="617"/>
      <c r="AP480" s="617"/>
      <c r="AQ480" s="617"/>
      <c r="AR480" s="617"/>
      <c r="AS480" s="617"/>
      <c r="AT480" s="617"/>
      <c r="AU480" s="617"/>
      <c r="AV480" s="617"/>
      <c r="AW480" s="617"/>
      <c r="AX480" s="617"/>
      <c r="AY480" s="617"/>
      <c r="AZ480" s="617"/>
      <c r="BA480" s="617"/>
      <c r="BB480" s="617"/>
      <c r="BC480" s="617"/>
      <c r="BD480" s="617"/>
      <c r="BE480" s="617"/>
      <c r="BF480" s="617"/>
      <c r="BG480" s="617"/>
      <c r="BH480" s="617"/>
      <c r="BI480" s="617"/>
      <c r="BJ480" s="617"/>
      <c r="BK480" s="617"/>
      <c r="BL480" s="617"/>
      <c r="BM480" s="617"/>
      <c r="BN480" s="617"/>
      <c r="BO480" s="617"/>
      <c r="BP480" s="617"/>
      <c r="BQ480" s="617"/>
      <c r="BR480" s="617"/>
      <c r="BS480" s="617"/>
    </row>
    <row r="481" spans="1:71" s="401" customFormat="1" ht="15.65" customHeight="1" outlineLevel="2" x14ac:dyDescent="0.25">
      <c r="A481" s="590"/>
      <c r="B481" s="404"/>
      <c r="C481" s="485"/>
      <c r="D481" s="402" t="s">
        <v>1336</v>
      </c>
      <c r="E481" s="405">
        <f>E470*1.1</f>
        <v>100.43</v>
      </c>
      <c r="F481" s="404" t="s">
        <v>73</v>
      </c>
      <c r="G481" s="405"/>
      <c r="H481" s="406"/>
      <c r="I481" s="560">
        <v>1.8526499999999999</v>
      </c>
      <c r="J481" s="547">
        <f t="shared" si="96"/>
        <v>186.06163950000001</v>
      </c>
      <c r="K481" s="547"/>
      <c r="L481" s="547"/>
      <c r="M481" s="547">
        <f>J481+H481*Tabellen!$K$2+L481</f>
        <v>186.06163950000001</v>
      </c>
      <c r="N481" s="495"/>
      <c r="O481" s="660">
        <f t="shared" si="93"/>
        <v>225.134583795</v>
      </c>
      <c r="P481" s="673"/>
      <c r="Q481" s="665" t="s">
        <v>983</v>
      </c>
      <c r="R481" s="660">
        <f>H481*Tabellen!$K$2*Tabellen!$F$2</f>
        <v>0</v>
      </c>
      <c r="S481" s="666" t="s">
        <v>1049</v>
      </c>
      <c r="T481" s="660">
        <f>J481*Tabellen!$F$2</f>
        <v>225.134583795</v>
      </c>
      <c r="U481" s="660">
        <f>R481*Tabellen!$G$2</f>
        <v>0</v>
      </c>
      <c r="V481" s="660">
        <f>T481*Tabellen!$H$2</f>
        <v>47.27826259695</v>
      </c>
      <c r="W481" s="660">
        <f t="shared" si="94"/>
        <v>47.27826259695</v>
      </c>
      <c r="X481" s="660">
        <f t="shared" si="95"/>
        <v>272.41284639194998</v>
      </c>
      <c r="Y481" s="668"/>
      <c r="Z481" s="617"/>
      <c r="AA481" s="617"/>
      <c r="AB481" s="617"/>
      <c r="AC481" s="617"/>
      <c r="AD481" s="617"/>
      <c r="AE481" s="617"/>
      <c r="AF481" s="617"/>
      <c r="AG481" s="617"/>
      <c r="AH481" s="617"/>
      <c r="AI481" s="617"/>
      <c r="AJ481" s="617"/>
      <c r="AK481" s="617"/>
      <c r="AL481" s="617"/>
      <c r="AM481" s="617"/>
      <c r="AN481" s="617"/>
      <c r="AO481" s="617"/>
      <c r="AP481" s="617"/>
      <c r="AQ481" s="617"/>
      <c r="AR481" s="617"/>
      <c r="AS481" s="617"/>
      <c r="AT481" s="617"/>
      <c r="AU481" s="617"/>
      <c r="AV481" s="617"/>
      <c r="AW481" s="617"/>
      <c r="AX481" s="617"/>
      <c r="AY481" s="617"/>
      <c r="AZ481" s="617"/>
      <c r="BA481" s="617"/>
      <c r="BB481" s="617"/>
      <c r="BC481" s="617"/>
      <c r="BD481" s="617"/>
      <c r="BE481" s="617"/>
      <c r="BF481" s="617"/>
      <c r="BG481" s="617"/>
      <c r="BH481" s="617"/>
      <c r="BI481" s="617"/>
      <c r="BJ481" s="617"/>
      <c r="BK481" s="617"/>
      <c r="BL481" s="617"/>
      <c r="BM481" s="617"/>
      <c r="BN481" s="617"/>
      <c r="BO481" s="617"/>
      <c r="BP481" s="617"/>
      <c r="BQ481" s="617"/>
      <c r="BR481" s="617"/>
      <c r="BS481" s="617"/>
    </row>
    <row r="482" spans="1:71" s="401" customFormat="1" ht="15.65" customHeight="1" outlineLevel="2" x14ac:dyDescent="0.25">
      <c r="A482" s="590"/>
      <c r="B482" s="404"/>
      <c r="C482" s="485"/>
      <c r="D482" s="402" t="s">
        <v>1336</v>
      </c>
      <c r="E482" s="405">
        <f>E470</f>
        <v>91.3</v>
      </c>
      <c r="F482" s="402" t="s">
        <v>73</v>
      </c>
      <c r="G482" s="406">
        <v>0.03</v>
      </c>
      <c r="H482" s="406">
        <f t="shared" si="92"/>
        <v>2.7389999999999999</v>
      </c>
      <c r="I482" s="547"/>
      <c r="J482" s="547"/>
      <c r="K482" s="547"/>
      <c r="L482" s="547"/>
      <c r="M482" s="547">
        <f>J482+H482*Tabellen!$K$2+L482</f>
        <v>169.81799999999998</v>
      </c>
      <c r="N482" s="495"/>
      <c r="O482" s="660">
        <f t="shared" si="93"/>
        <v>205.47977999999998</v>
      </c>
      <c r="P482" s="673"/>
      <c r="Q482" s="665" t="s">
        <v>983</v>
      </c>
      <c r="R482" s="660">
        <f>H482*Tabellen!$K$2*Tabellen!$F$2</f>
        <v>205.47977999999998</v>
      </c>
      <c r="S482" s="666" t="s">
        <v>1049</v>
      </c>
      <c r="T482" s="660">
        <f>J482*Tabellen!$F$2</f>
        <v>0</v>
      </c>
      <c r="U482" s="660">
        <f>R482*Tabellen!$G$2</f>
        <v>18.493180199999998</v>
      </c>
      <c r="V482" s="660">
        <f>T482*Tabellen!$H$2</f>
        <v>0</v>
      </c>
      <c r="W482" s="660">
        <f t="shared" si="94"/>
        <v>18.493180199999998</v>
      </c>
      <c r="X482" s="660">
        <f t="shared" si="95"/>
        <v>223.97296019999999</v>
      </c>
      <c r="Y482" s="659"/>
      <c r="Z482" s="617"/>
      <c r="AA482" s="617"/>
      <c r="AB482" s="617"/>
      <c r="AC482" s="617"/>
      <c r="AD482" s="617"/>
      <c r="AE482" s="617"/>
      <c r="AF482" s="617"/>
      <c r="AG482" s="617"/>
      <c r="AH482" s="617"/>
      <c r="AI482" s="617"/>
      <c r="AJ482" s="617"/>
      <c r="AK482" s="617"/>
      <c r="AL482" s="617"/>
      <c r="AM482" s="617"/>
      <c r="AN482" s="617"/>
      <c r="AO482" s="617"/>
      <c r="AP482" s="617"/>
      <c r="AQ482" s="617"/>
      <c r="AR482" s="617"/>
      <c r="AS482" s="617"/>
      <c r="AT482" s="617"/>
      <c r="AU482" s="617"/>
      <c r="AV482" s="617"/>
      <c r="AW482" s="617"/>
      <c r="AX482" s="617"/>
      <c r="AY482" s="617"/>
      <c r="AZ482" s="617"/>
      <c r="BA482" s="617"/>
      <c r="BB482" s="617"/>
      <c r="BC482" s="617"/>
      <c r="BD482" s="617"/>
      <c r="BE482" s="617"/>
      <c r="BF482" s="617"/>
      <c r="BG482" s="617"/>
      <c r="BH482" s="617"/>
      <c r="BI482" s="617"/>
      <c r="BJ482" s="617"/>
      <c r="BK482" s="617"/>
      <c r="BL482" s="617"/>
      <c r="BM482" s="617"/>
      <c r="BN482" s="617"/>
      <c r="BO482" s="617"/>
      <c r="BP482" s="617"/>
      <c r="BQ482" s="617"/>
      <c r="BR482" s="617"/>
      <c r="BS482" s="617"/>
    </row>
    <row r="483" spans="1:71" s="401" customFormat="1" ht="15.65" customHeight="1" outlineLevel="2" x14ac:dyDescent="0.25">
      <c r="A483" s="590"/>
      <c r="B483" s="404"/>
      <c r="C483" s="485"/>
      <c r="D483" s="402" t="s">
        <v>1730</v>
      </c>
      <c r="E483" s="405">
        <f>E470*1.1</f>
        <v>100.43</v>
      </c>
      <c r="F483" s="402" t="s">
        <v>73</v>
      </c>
      <c r="G483" s="406"/>
      <c r="H483" s="406"/>
      <c r="I483" s="547">
        <v>10.143000000000001</v>
      </c>
      <c r="J483" s="547">
        <f t="shared" si="96"/>
        <v>1018.6614900000002</v>
      </c>
      <c r="K483" s="547"/>
      <c r="L483" s="547"/>
      <c r="M483" s="547">
        <f>J483+H483*Tabellen!$K$2+L483</f>
        <v>1018.6614900000002</v>
      </c>
      <c r="N483" s="495"/>
      <c r="O483" s="660">
        <f t="shared" si="93"/>
        <v>1232.5804029000001</v>
      </c>
      <c r="P483" s="673"/>
      <c r="Q483" s="665" t="s">
        <v>983</v>
      </c>
      <c r="R483" s="660">
        <f>H483*Tabellen!$K$2*Tabellen!$F$2</f>
        <v>0</v>
      </c>
      <c r="S483" s="666" t="s">
        <v>1049</v>
      </c>
      <c r="T483" s="660">
        <f>J483*Tabellen!$F$2</f>
        <v>1232.5804029000001</v>
      </c>
      <c r="U483" s="660">
        <f>R483*Tabellen!$G$2</f>
        <v>0</v>
      </c>
      <c r="V483" s="660">
        <f>T483*Tabellen!$H$2</f>
        <v>258.84188460900003</v>
      </c>
      <c r="W483" s="660">
        <f t="shared" si="94"/>
        <v>258.84188460900003</v>
      </c>
      <c r="X483" s="660">
        <f t="shared" si="95"/>
        <v>1491.4222875090002</v>
      </c>
      <c r="Y483" s="676"/>
      <c r="Z483" s="617"/>
      <c r="AA483" s="617"/>
      <c r="AB483" s="617"/>
      <c r="AC483" s="617"/>
      <c r="AD483" s="617"/>
      <c r="AE483" s="617"/>
      <c r="AF483" s="617"/>
      <c r="AG483" s="617"/>
      <c r="AH483" s="617"/>
      <c r="AI483" s="617"/>
      <c r="AJ483" s="617"/>
      <c r="AK483" s="617"/>
      <c r="AL483" s="617"/>
      <c r="AM483" s="617"/>
      <c r="AN483" s="617"/>
      <c r="AO483" s="617"/>
      <c r="AP483" s="617"/>
      <c r="AQ483" s="617"/>
      <c r="AR483" s="617"/>
      <c r="AS483" s="617"/>
      <c r="AT483" s="617"/>
      <c r="AU483" s="617"/>
      <c r="AV483" s="617"/>
      <c r="AW483" s="617"/>
      <c r="AX483" s="617"/>
      <c r="AY483" s="617"/>
      <c r="AZ483" s="617"/>
      <c r="BA483" s="617"/>
      <c r="BB483" s="617"/>
      <c r="BC483" s="617"/>
      <c r="BD483" s="617"/>
      <c r="BE483" s="617"/>
      <c r="BF483" s="617"/>
      <c r="BG483" s="617"/>
      <c r="BH483" s="617"/>
      <c r="BI483" s="617"/>
      <c r="BJ483" s="617"/>
      <c r="BK483" s="617"/>
      <c r="BL483" s="617"/>
      <c r="BM483" s="617"/>
      <c r="BN483" s="617"/>
      <c r="BO483" s="617"/>
      <c r="BP483" s="617"/>
      <c r="BQ483" s="617"/>
      <c r="BR483" s="617"/>
      <c r="BS483" s="617"/>
    </row>
    <row r="484" spans="1:71" s="401" customFormat="1" ht="15.65" customHeight="1" outlineLevel="2" x14ac:dyDescent="0.25">
      <c r="A484" s="590"/>
      <c r="B484" s="404"/>
      <c r="C484" s="485"/>
      <c r="D484" s="402" t="s">
        <v>1730</v>
      </c>
      <c r="E484" s="405">
        <f>E470</f>
        <v>91.3</v>
      </c>
      <c r="F484" s="402" t="s">
        <v>73</v>
      </c>
      <c r="G484" s="406">
        <v>0.35</v>
      </c>
      <c r="H484" s="406">
        <f t="shared" si="92"/>
        <v>31.954999999999998</v>
      </c>
      <c r="I484" s="547"/>
      <c r="J484" s="547"/>
      <c r="K484" s="547"/>
      <c r="L484" s="547"/>
      <c r="M484" s="547">
        <f>J484+H484*Tabellen!$K$2+L484</f>
        <v>1981.2099999999998</v>
      </c>
      <c r="N484" s="495"/>
      <c r="O484" s="660">
        <f t="shared" si="93"/>
        <v>2397.2640999999999</v>
      </c>
      <c r="P484" s="673"/>
      <c r="Q484" s="665" t="s">
        <v>983</v>
      </c>
      <c r="R484" s="660">
        <f>H484*Tabellen!$K$2*Tabellen!$F$2</f>
        <v>2397.2640999999999</v>
      </c>
      <c r="S484" s="666" t="s">
        <v>1049</v>
      </c>
      <c r="T484" s="660">
        <f>J484*Tabellen!$F$2</f>
        <v>0</v>
      </c>
      <c r="U484" s="660">
        <f>R484*Tabellen!$G$2</f>
        <v>215.75376899999998</v>
      </c>
      <c r="V484" s="660">
        <f>T484*Tabellen!$H$2</f>
        <v>0</v>
      </c>
      <c r="W484" s="660">
        <f t="shared" si="94"/>
        <v>215.75376899999998</v>
      </c>
      <c r="X484" s="660">
        <f t="shared" si="95"/>
        <v>2613.0178689999998</v>
      </c>
      <c r="Y484" s="659"/>
      <c r="Z484" s="617"/>
      <c r="AA484" s="617"/>
      <c r="AB484" s="617"/>
      <c r="AC484" s="617"/>
      <c r="AD484" s="617"/>
      <c r="AE484" s="617"/>
      <c r="AF484" s="617"/>
      <c r="AG484" s="617"/>
      <c r="AH484" s="617"/>
      <c r="AI484" s="617"/>
      <c r="AJ484" s="617"/>
      <c r="AK484" s="617"/>
      <c r="AL484" s="617"/>
      <c r="AM484" s="617"/>
      <c r="AN484" s="617"/>
      <c r="AO484" s="617"/>
      <c r="AP484" s="617"/>
      <c r="AQ484" s="617"/>
      <c r="AR484" s="617"/>
      <c r="AS484" s="617"/>
      <c r="AT484" s="617"/>
      <c r="AU484" s="617"/>
      <c r="AV484" s="617"/>
      <c r="AW484" s="617"/>
      <c r="AX484" s="617"/>
      <c r="AY484" s="617"/>
      <c r="AZ484" s="617"/>
      <c r="BA484" s="617"/>
      <c r="BB484" s="617"/>
      <c r="BC484" s="617"/>
      <c r="BD484" s="617"/>
      <c r="BE484" s="617"/>
      <c r="BF484" s="617"/>
      <c r="BG484" s="617"/>
      <c r="BH484" s="617"/>
      <c r="BI484" s="617"/>
      <c r="BJ484" s="617"/>
      <c r="BK484" s="617"/>
      <c r="BL484" s="617"/>
      <c r="BM484" s="617"/>
      <c r="BN484" s="617"/>
      <c r="BO484" s="617"/>
      <c r="BP484" s="617"/>
      <c r="BQ484" s="617"/>
      <c r="BR484" s="617"/>
      <c r="BS484" s="617"/>
    </row>
    <row r="485" spans="1:71" s="401" customFormat="1" ht="15.65" customHeight="1" outlineLevel="2" x14ac:dyDescent="0.25">
      <c r="A485" s="590"/>
      <c r="B485" s="404"/>
      <c r="C485" s="485"/>
      <c r="D485" s="404" t="s">
        <v>1337</v>
      </c>
      <c r="E485" s="405">
        <f>E470</f>
        <v>91.3</v>
      </c>
      <c r="F485" s="402" t="s">
        <v>73</v>
      </c>
      <c r="G485" s="405"/>
      <c r="H485" s="406"/>
      <c r="I485" s="547">
        <v>5.6924999999999999</v>
      </c>
      <c r="J485" s="547">
        <f t="shared" si="96"/>
        <v>519.72524999999996</v>
      </c>
      <c r="K485" s="547"/>
      <c r="L485" s="547"/>
      <c r="M485" s="547">
        <f>J485+H485*Tabellen!$K$2+L485</f>
        <v>519.72524999999996</v>
      </c>
      <c r="N485" s="495"/>
      <c r="O485" s="660">
        <f t="shared" si="93"/>
        <v>628.86755249999999</v>
      </c>
      <c r="P485" s="673"/>
      <c r="Q485" s="665" t="s">
        <v>983</v>
      </c>
      <c r="R485" s="660">
        <f>H485*Tabellen!$K$2*Tabellen!$F$2</f>
        <v>0</v>
      </c>
      <c r="S485" s="666" t="s">
        <v>1049</v>
      </c>
      <c r="T485" s="660">
        <f>J485*Tabellen!$F$2</f>
        <v>628.86755249999999</v>
      </c>
      <c r="U485" s="660">
        <f>R485*Tabellen!$G$2</f>
        <v>0</v>
      </c>
      <c r="V485" s="660">
        <f>T485*Tabellen!$H$2</f>
        <v>132.06218602499999</v>
      </c>
      <c r="W485" s="660">
        <f t="shared" si="94"/>
        <v>132.06218602499999</v>
      </c>
      <c r="X485" s="660">
        <f t="shared" si="95"/>
        <v>760.92973852499995</v>
      </c>
      <c r="Y485" s="659"/>
      <c r="Z485" s="617"/>
      <c r="AA485" s="617"/>
      <c r="AB485" s="617"/>
      <c r="AC485" s="617"/>
      <c r="AD485" s="617"/>
      <c r="AE485" s="617"/>
      <c r="AF485" s="617"/>
      <c r="AG485" s="617"/>
      <c r="AH485" s="617"/>
      <c r="AI485" s="617"/>
      <c r="AJ485" s="617"/>
      <c r="AK485" s="617"/>
      <c r="AL485" s="617"/>
      <c r="AM485" s="617"/>
      <c r="AN485" s="617"/>
      <c r="AO485" s="617"/>
      <c r="AP485" s="617"/>
      <c r="AQ485" s="617"/>
      <c r="AR485" s="617"/>
      <c r="AS485" s="617"/>
      <c r="AT485" s="617"/>
      <c r="AU485" s="617"/>
      <c r="AV485" s="617"/>
      <c r="AW485" s="617"/>
      <c r="AX485" s="617"/>
      <c r="AY485" s="617"/>
      <c r="AZ485" s="617"/>
      <c r="BA485" s="617"/>
      <c r="BB485" s="617"/>
      <c r="BC485" s="617"/>
      <c r="BD485" s="617"/>
      <c r="BE485" s="617"/>
      <c r="BF485" s="617"/>
      <c r="BG485" s="617"/>
      <c r="BH485" s="617"/>
      <c r="BI485" s="617"/>
      <c r="BJ485" s="617"/>
      <c r="BK485" s="617"/>
      <c r="BL485" s="617"/>
      <c r="BM485" s="617"/>
      <c r="BN485" s="617"/>
      <c r="BO485" s="617"/>
      <c r="BP485" s="617"/>
      <c r="BQ485" s="617"/>
      <c r="BR485" s="617"/>
      <c r="BS485" s="617"/>
    </row>
    <row r="486" spans="1:71" s="401" customFormat="1" ht="15.65" customHeight="1" outlineLevel="2" x14ac:dyDescent="0.25">
      <c r="A486" s="590"/>
      <c r="B486" s="404"/>
      <c r="C486" s="485"/>
      <c r="D486" s="404" t="s">
        <v>1329</v>
      </c>
      <c r="E486" s="405">
        <v>1</v>
      </c>
      <c r="F486" s="402" t="s">
        <v>830</v>
      </c>
      <c r="G486" s="405">
        <v>4</v>
      </c>
      <c r="H486" s="406">
        <f t="shared" si="92"/>
        <v>4</v>
      </c>
      <c r="I486" s="547"/>
      <c r="J486" s="547"/>
      <c r="K486" s="547"/>
      <c r="L486" s="547"/>
      <c r="M486" s="547">
        <f>J486+H486*Tabellen!$K$2+L486</f>
        <v>248</v>
      </c>
      <c r="N486" s="495"/>
      <c r="O486" s="660">
        <f t="shared" si="93"/>
        <v>300.08</v>
      </c>
      <c r="P486" s="673"/>
      <c r="Q486" s="665" t="s">
        <v>983</v>
      </c>
      <c r="R486" s="660">
        <f>H486*Tabellen!$K$2*Tabellen!$F$2</f>
        <v>300.08</v>
      </c>
      <c r="S486" s="666" t="s">
        <v>1049</v>
      </c>
      <c r="T486" s="660">
        <f>J486*Tabellen!$F$2</f>
        <v>0</v>
      </c>
      <c r="U486" s="660">
        <f>R486*Tabellen!$G$2</f>
        <v>27.007199999999997</v>
      </c>
      <c r="V486" s="660">
        <f>T486*Tabellen!$H$2</f>
        <v>0</v>
      </c>
      <c r="W486" s="660">
        <f t="shared" si="94"/>
        <v>27.007199999999997</v>
      </c>
      <c r="X486" s="660">
        <f t="shared" si="95"/>
        <v>327.0872</v>
      </c>
      <c r="Y486" s="659"/>
      <c r="Z486" s="617"/>
      <c r="AA486" s="617"/>
      <c r="AB486" s="617"/>
      <c r="AC486" s="617"/>
      <c r="AD486" s="617"/>
      <c r="AE486" s="617"/>
      <c r="AF486" s="617"/>
      <c r="AG486" s="617"/>
      <c r="AH486" s="617"/>
      <c r="AI486" s="617"/>
      <c r="AJ486" s="617"/>
      <c r="AK486" s="617"/>
      <c r="AL486" s="617"/>
      <c r="AM486" s="617"/>
      <c r="AN486" s="617"/>
      <c r="AO486" s="617"/>
      <c r="AP486" s="617"/>
      <c r="AQ486" s="617"/>
      <c r="AR486" s="617"/>
      <c r="AS486" s="617"/>
      <c r="AT486" s="617"/>
      <c r="AU486" s="617"/>
      <c r="AV486" s="617"/>
      <c r="AW486" s="617"/>
      <c r="AX486" s="617"/>
      <c r="AY486" s="617"/>
      <c r="AZ486" s="617"/>
      <c r="BA486" s="617"/>
      <c r="BB486" s="617"/>
      <c r="BC486" s="617"/>
      <c r="BD486" s="617"/>
      <c r="BE486" s="617"/>
      <c r="BF486" s="617"/>
      <c r="BG486" s="617"/>
      <c r="BH486" s="617"/>
      <c r="BI486" s="617"/>
      <c r="BJ486" s="617"/>
      <c r="BK486" s="617"/>
      <c r="BL486" s="617"/>
      <c r="BM486" s="617"/>
      <c r="BN486" s="617"/>
      <c r="BO486" s="617"/>
      <c r="BP486" s="617"/>
      <c r="BQ486" s="617"/>
      <c r="BR486" s="617"/>
      <c r="BS486" s="617"/>
    </row>
    <row r="487" spans="1:71" s="521" customFormat="1" ht="15.65" customHeight="1" outlineLevel="2" x14ac:dyDescent="0.25">
      <c r="A487" s="592"/>
      <c r="B487" s="404"/>
      <c r="C487" s="485"/>
      <c r="D487" s="402"/>
      <c r="E487" s="522"/>
      <c r="G487" s="523"/>
      <c r="H487" s="523"/>
      <c r="I487" s="561"/>
      <c r="J487" s="561"/>
      <c r="K487" s="561"/>
      <c r="L487" s="561"/>
      <c r="M487" s="561"/>
      <c r="N487" s="524"/>
      <c r="O487" s="659"/>
      <c r="P487" s="673"/>
      <c r="Q487" s="665"/>
      <c r="R487" s="660"/>
      <c r="S487" s="666"/>
      <c r="T487" s="660"/>
      <c r="U487" s="660"/>
      <c r="V487" s="660"/>
      <c r="W487" s="660"/>
      <c r="X487" s="660"/>
      <c r="Y487" s="676"/>
      <c r="Z487" s="620"/>
      <c r="AA487" s="620"/>
      <c r="AB487" s="620"/>
      <c r="AC487" s="620"/>
      <c r="AD487" s="620"/>
      <c r="AE487" s="620"/>
      <c r="AF487" s="620"/>
      <c r="AG487" s="620"/>
      <c r="AH487" s="620"/>
      <c r="AI487" s="620"/>
      <c r="AJ487" s="620"/>
      <c r="AK487" s="620"/>
      <c r="AL487" s="620"/>
      <c r="AM487" s="620"/>
      <c r="AN487" s="620"/>
      <c r="AO487" s="620"/>
      <c r="AP487" s="620"/>
      <c r="AQ487" s="620"/>
      <c r="AR487" s="620"/>
      <c r="AS487" s="620"/>
      <c r="AT487" s="620"/>
      <c r="AU487" s="620"/>
      <c r="AV487" s="620"/>
      <c r="AW487" s="620"/>
      <c r="AX487" s="620"/>
      <c r="AY487" s="620"/>
      <c r="AZ487" s="620"/>
      <c r="BA487" s="620"/>
      <c r="BB487" s="620"/>
      <c r="BC487" s="620"/>
      <c r="BD487" s="620"/>
      <c r="BE487" s="620"/>
      <c r="BF487" s="620"/>
      <c r="BG487" s="620"/>
      <c r="BH487" s="620"/>
      <c r="BI487" s="620"/>
      <c r="BJ487" s="620"/>
      <c r="BK487" s="620"/>
      <c r="BL487" s="620"/>
      <c r="BM487" s="620"/>
      <c r="BN487" s="620"/>
      <c r="BO487" s="620"/>
      <c r="BP487" s="620"/>
      <c r="BQ487" s="620"/>
      <c r="BR487" s="620"/>
      <c r="BS487" s="620"/>
    </row>
    <row r="488" spans="1:71" ht="15.65" customHeight="1" outlineLevel="2" x14ac:dyDescent="0.25">
      <c r="B488" s="404"/>
      <c r="E488" s="405"/>
      <c r="G488" s="406"/>
      <c r="H488" s="406"/>
      <c r="K488" s="562"/>
      <c r="N488" s="494"/>
      <c r="O488" s="659"/>
      <c r="P488" s="659"/>
      <c r="Q488" s="659"/>
      <c r="Y488" s="659"/>
      <c r="Z488" s="614"/>
    </row>
    <row r="489" spans="1:71" ht="9" customHeight="1" outlineLevel="1" x14ac:dyDescent="0.25">
      <c r="B489" s="408"/>
      <c r="D489" s="409"/>
      <c r="E489" s="411"/>
      <c r="F489" s="409"/>
      <c r="G489" s="410"/>
      <c r="H489" s="410"/>
      <c r="I489" s="548"/>
      <c r="J489" s="548"/>
      <c r="K489" s="548"/>
      <c r="L489" s="548"/>
      <c r="M489" s="548"/>
      <c r="N489" s="485"/>
      <c r="O489" s="663"/>
      <c r="P489" s="663"/>
      <c r="Q489" s="663"/>
      <c r="R489" s="664"/>
      <c r="S489" s="664"/>
      <c r="T489" s="664"/>
      <c r="U489" s="664"/>
      <c r="V489" s="664"/>
      <c r="W489" s="664"/>
      <c r="X489" s="664"/>
      <c r="Y489" s="663"/>
      <c r="Z489" s="615"/>
      <c r="AA489" s="616"/>
      <c r="AG489" s="613"/>
      <c r="AH489" s="613"/>
    </row>
    <row r="490" spans="1:71" s="568" customFormat="1" ht="15.65" customHeight="1" outlineLevel="1" x14ac:dyDescent="0.25">
      <c r="B490" s="395" t="s">
        <v>972</v>
      </c>
      <c r="C490" s="593"/>
      <c r="D490" s="396" t="s">
        <v>1475</v>
      </c>
      <c r="E490" s="403">
        <v>91.3</v>
      </c>
      <c r="F490" s="396" t="s">
        <v>73</v>
      </c>
      <c r="G490" s="397"/>
      <c r="H490" s="397">
        <f>SUM(H491:H508)/E490</f>
        <v>1.2372359336335239</v>
      </c>
      <c r="I490" s="546"/>
      <c r="J490" s="546">
        <f>SUM(J491:J508)/E490</f>
        <v>46.081788862500005</v>
      </c>
      <c r="K490" s="546"/>
      <c r="L490" s="546"/>
      <c r="M490" s="546">
        <f>SUM(M491:M508)/E490</f>
        <v>122.79041674777848</v>
      </c>
      <c r="N490" s="593"/>
      <c r="O490" s="657">
        <f>SUM(O491:O508)/E490</f>
        <v>148.57640426481194</v>
      </c>
      <c r="P490" s="656" t="str">
        <f>B490</f>
        <v>V1-3-D3</v>
      </c>
      <c r="Q490" s="656"/>
      <c r="R490" s="657"/>
      <c r="S490" s="657"/>
      <c r="T490" s="657"/>
      <c r="U490" s="670"/>
      <c r="V490" s="657"/>
      <c r="W490" s="657"/>
      <c r="X490" s="657">
        <f>SUM(X491:X508)/E490</f>
        <v>168.63935639148002</v>
      </c>
      <c r="Y490" s="658"/>
      <c r="Z490" s="610"/>
      <c r="AA490" s="610"/>
      <c r="AB490" s="610"/>
      <c r="AC490" s="610"/>
      <c r="AD490" s="610"/>
      <c r="AE490" s="610"/>
      <c r="AF490" s="610"/>
      <c r="AG490" s="610"/>
      <c r="AH490" s="610"/>
      <c r="AI490" s="610"/>
      <c r="AJ490" s="610"/>
      <c r="AK490" s="610"/>
      <c r="AL490" s="610"/>
      <c r="AM490" s="610"/>
      <c r="AN490" s="610"/>
      <c r="AO490" s="610"/>
      <c r="AP490" s="610"/>
      <c r="AQ490" s="610"/>
      <c r="AR490" s="610"/>
      <c r="AS490" s="610"/>
      <c r="AT490" s="610"/>
      <c r="AU490" s="610"/>
      <c r="AV490" s="610"/>
      <c r="AW490" s="610"/>
      <c r="AX490" s="610"/>
      <c r="AY490" s="610"/>
      <c r="AZ490" s="610"/>
      <c r="BA490" s="610"/>
      <c r="BB490" s="610"/>
      <c r="BC490" s="610"/>
      <c r="BD490" s="610"/>
      <c r="BE490" s="610"/>
      <c r="BF490" s="610"/>
      <c r="BG490" s="610"/>
      <c r="BH490" s="610"/>
      <c r="BI490" s="610"/>
      <c r="BJ490" s="610"/>
      <c r="BK490" s="610"/>
      <c r="BL490" s="610"/>
      <c r="BM490" s="610"/>
      <c r="BN490" s="610"/>
      <c r="BO490" s="610"/>
      <c r="BP490" s="610"/>
      <c r="BQ490" s="610"/>
      <c r="BR490" s="610"/>
      <c r="BS490" s="610"/>
    </row>
    <row r="491" spans="1:71" ht="15.65" customHeight="1" outlineLevel="2" x14ac:dyDescent="0.25">
      <c r="B491" s="404"/>
      <c r="D491" s="413" t="s">
        <v>1153</v>
      </c>
      <c r="E491" s="405"/>
      <c r="G491" s="406"/>
      <c r="H491" s="406"/>
      <c r="K491" s="562"/>
      <c r="N491" s="494"/>
      <c r="O491" s="659" t="str">
        <f>R491</f>
        <v>incl. opslagen</v>
      </c>
      <c r="P491" s="659"/>
      <c r="Q491" s="665"/>
      <c r="R491" s="672" t="str">
        <f>Tabellen!$C$2</f>
        <v>incl. opslagen</v>
      </c>
      <c r="S491" s="666"/>
      <c r="T491" s="672" t="str">
        <f>Tabellen!$C$2</f>
        <v>incl. opslagen</v>
      </c>
    </row>
    <row r="492" spans="1:71" s="401" customFormat="1" ht="15.65" customHeight="1" outlineLevel="2" x14ac:dyDescent="0.25">
      <c r="A492" s="590"/>
      <c r="B492" s="404"/>
      <c r="C492" s="485"/>
      <c r="D492" s="402" t="s">
        <v>1300</v>
      </c>
      <c r="E492" s="405">
        <v>1</v>
      </c>
      <c r="F492" s="402" t="s">
        <v>830</v>
      </c>
      <c r="G492" s="406">
        <v>2</v>
      </c>
      <c r="H492" s="406">
        <f t="shared" ref="H492:H506" si="97">E492*G492</f>
        <v>2</v>
      </c>
      <c r="I492" s="547"/>
      <c r="J492" s="547"/>
      <c r="K492" s="547"/>
      <c r="L492" s="547"/>
      <c r="M492" s="547">
        <f>J492+H492*Tabellen!$K$2+L492</f>
        <v>124</v>
      </c>
      <c r="N492" s="495"/>
      <c r="O492" s="660">
        <f t="shared" ref="O492:O506" si="98">R492+T492</f>
        <v>150.04</v>
      </c>
      <c r="P492" s="673"/>
      <c r="Q492" s="665" t="s">
        <v>983</v>
      </c>
      <c r="R492" s="660">
        <f>H492*Tabellen!$K$2*Tabellen!$F$2</f>
        <v>150.04</v>
      </c>
      <c r="S492" s="666" t="s">
        <v>1049</v>
      </c>
      <c r="T492" s="660">
        <f>J492*Tabellen!$F$2</f>
        <v>0</v>
      </c>
      <c r="U492" s="660">
        <f>R492*Tabellen!$G$2</f>
        <v>13.503599999999999</v>
      </c>
      <c r="V492" s="660">
        <f>T492*Tabellen!$H$2</f>
        <v>0</v>
      </c>
      <c r="W492" s="660">
        <f t="shared" ref="W492:W506" si="99">U492+V492</f>
        <v>13.503599999999999</v>
      </c>
      <c r="X492" s="660">
        <f t="shared" ref="X492:X506" si="100">O492+W492</f>
        <v>163.5436</v>
      </c>
      <c r="Y492" s="661"/>
      <c r="Z492" s="617"/>
      <c r="AA492" s="617"/>
      <c r="AB492" s="617"/>
      <c r="AC492" s="617"/>
      <c r="AD492" s="617"/>
      <c r="AE492" s="617"/>
      <c r="AF492" s="617"/>
      <c r="AG492" s="617"/>
      <c r="AH492" s="617"/>
      <c r="AI492" s="617"/>
      <c r="AJ492" s="617"/>
      <c r="AK492" s="617"/>
      <c r="AL492" s="617"/>
      <c r="AM492" s="617"/>
      <c r="AN492" s="617"/>
      <c r="AO492" s="617"/>
      <c r="AP492" s="617"/>
      <c r="AQ492" s="617"/>
      <c r="AR492" s="617"/>
      <c r="AS492" s="617"/>
      <c r="AT492" s="617"/>
      <c r="AU492" s="617"/>
      <c r="AV492" s="617"/>
      <c r="AW492" s="617"/>
      <c r="AX492" s="617"/>
      <c r="AY492" s="617"/>
      <c r="AZ492" s="617"/>
      <c r="BA492" s="617"/>
      <c r="BB492" s="617"/>
      <c r="BC492" s="617"/>
      <c r="BD492" s="617"/>
      <c r="BE492" s="617"/>
      <c r="BF492" s="617"/>
      <c r="BG492" s="617"/>
      <c r="BH492" s="617"/>
      <c r="BI492" s="617"/>
      <c r="BJ492" s="617"/>
      <c r="BK492" s="617"/>
      <c r="BL492" s="617"/>
      <c r="BM492" s="617"/>
      <c r="BN492" s="617"/>
      <c r="BO492" s="617"/>
      <c r="BP492" s="617"/>
      <c r="BQ492" s="617"/>
      <c r="BR492" s="617"/>
      <c r="BS492" s="617"/>
    </row>
    <row r="493" spans="1:71" s="401" customFormat="1" ht="15.65" customHeight="1" outlineLevel="2" x14ac:dyDescent="0.25">
      <c r="A493" s="590"/>
      <c r="B493" s="404"/>
      <c r="C493" s="485"/>
      <c r="D493" s="402" t="s">
        <v>1330</v>
      </c>
      <c r="E493" s="405">
        <f>91.3/2.7</f>
        <v>33.81481481481481</v>
      </c>
      <c r="F493" s="402" t="s">
        <v>70</v>
      </c>
      <c r="G493" s="406">
        <v>0.05</v>
      </c>
      <c r="H493" s="406">
        <f t="shared" si="97"/>
        <v>1.6907407407407407</v>
      </c>
      <c r="I493" s="547"/>
      <c r="J493" s="547"/>
      <c r="K493" s="547"/>
      <c r="L493" s="547"/>
      <c r="M493" s="547">
        <f>J493+H493*Tabellen!$K$2+L493</f>
        <v>104.82592592592592</v>
      </c>
      <c r="N493" s="495"/>
      <c r="O493" s="660">
        <f t="shared" si="98"/>
        <v>126.83937037037036</v>
      </c>
      <c r="P493" s="673"/>
      <c r="Q493" s="665" t="s">
        <v>983</v>
      </c>
      <c r="R493" s="660">
        <f>H493*Tabellen!$K$2*Tabellen!$F$2</f>
        <v>126.83937037037036</v>
      </c>
      <c r="S493" s="666" t="s">
        <v>1049</v>
      </c>
      <c r="T493" s="660">
        <f>J493*Tabellen!$F$2</f>
        <v>0</v>
      </c>
      <c r="U493" s="660">
        <f>R493*Tabellen!$G$2</f>
        <v>11.415543333333332</v>
      </c>
      <c r="V493" s="660">
        <f>T493*Tabellen!$H$2</f>
        <v>0</v>
      </c>
      <c r="W493" s="660">
        <f t="shared" si="99"/>
        <v>11.415543333333332</v>
      </c>
      <c r="X493" s="660">
        <f t="shared" si="100"/>
        <v>138.25491370370369</v>
      </c>
      <c r="Y493" s="661"/>
      <c r="Z493" s="617"/>
      <c r="AA493" s="617"/>
      <c r="AB493" s="617"/>
      <c r="AC493" s="617"/>
      <c r="AD493" s="617"/>
      <c r="AE493" s="617"/>
      <c r="AF493" s="617"/>
      <c r="AG493" s="617"/>
      <c r="AH493" s="617"/>
      <c r="AI493" s="617"/>
      <c r="AJ493" s="617"/>
      <c r="AK493" s="617"/>
      <c r="AL493" s="617"/>
      <c r="AM493" s="617"/>
      <c r="AN493" s="617"/>
      <c r="AO493" s="617"/>
      <c r="AP493" s="617"/>
      <c r="AQ493" s="617"/>
      <c r="AR493" s="617"/>
      <c r="AS493" s="617"/>
      <c r="AT493" s="617"/>
      <c r="AU493" s="617"/>
      <c r="AV493" s="617"/>
      <c r="AW493" s="617"/>
      <c r="AX493" s="617"/>
      <c r="AY493" s="617"/>
      <c r="AZ493" s="617"/>
      <c r="BA493" s="617"/>
      <c r="BB493" s="617"/>
      <c r="BC493" s="617"/>
      <c r="BD493" s="617"/>
      <c r="BE493" s="617"/>
      <c r="BF493" s="617"/>
      <c r="BG493" s="617"/>
      <c r="BH493" s="617"/>
      <c r="BI493" s="617"/>
      <c r="BJ493" s="617"/>
      <c r="BK493" s="617"/>
      <c r="BL493" s="617"/>
      <c r="BM493" s="617"/>
      <c r="BN493" s="617"/>
      <c r="BO493" s="617"/>
      <c r="BP493" s="617"/>
      <c r="BQ493" s="617"/>
      <c r="BR493" s="617"/>
      <c r="BS493" s="617"/>
    </row>
    <row r="494" spans="1:71" s="401" customFormat="1" ht="15.65" customHeight="1" outlineLevel="2" x14ac:dyDescent="0.25">
      <c r="A494" s="590"/>
      <c r="B494" s="404"/>
      <c r="C494" s="485"/>
      <c r="D494" s="402" t="s">
        <v>1000</v>
      </c>
      <c r="E494" s="405">
        <f>E490*1.7</f>
        <v>155.20999999999998</v>
      </c>
      <c r="F494" s="402" t="s">
        <v>70</v>
      </c>
      <c r="G494" s="406"/>
      <c r="H494" s="406"/>
      <c r="I494" s="547">
        <v>2.2563</v>
      </c>
      <c r="J494" s="547">
        <f t="shared" ref="J494:J505" si="101">E494*I494</f>
        <v>350.20032299999997</v>
      </c>
      <c r="K494" s="547"/>
      <c r="L494" s="547"/>
      <c r="M494" s="547">
        <f>J494+H494*Tabellen!$K$2+L494</f>
        <v>350.20032299999997</v>
      </c>
      <c r="N494" s="495"/>
      <c r="O494" s="660">
        <f t="shared" si="98"/>
        <v>423.74239082999998</v>
      </c>
      <c r="P494" s="673"/>
      <c r="Q494" s="665" t="s">
        <v>983</v>
      </c>
      <c r="R494" s="660">
        <f>H494*Tabellen!$K$2*Tabellen!$F$2</f>
        <v>0</v>
      </c>
      <c r="S494" s="666" t="s">
        <v>1049</v>
      </c>
      <c r="T494" s="660">
        <f>J494*Tabellen!$F$2</f>
        <v>423.74239082999998</v>
      </c>
      <c r="U494" s="660">
        <f>R494*Tabellen!$G$2</f>
        <v>0</v>
      </c>
      <c r="V494" s="660">
        <f>T494*Tabellen!$H$2</f>
        <v>88.985902074299986</v>
      </c>
      <c r="W494" s="660">
        <f t="shared" si="99"/>
        <v>88.985902074299986</v>
      </c>
      <c r="X494" s="660">
        <f t="shared" si="100"/>
        <v>512.72829290429991</v>
      </c>
      <c r="Y494" s="661"/>
      <c r="Z494" s="617"/>
      <c r="AA494" s="617"/>
      <c r="AB494" s="617"/>
      <c r="AC494" s="617"/>
      <c r="AD494" s="617"/>
      <c r="AE494" s="617"/>
      <c r="AF494" s="617"/>
      <c r="AG494" s="617"/>
      <c r="AH494" s="617"/>
      <c r="AI494" s="617"/>
      <c r="AJ494" s="617"/>
      <c r="AK494" s="617"/>
      <c r="AL494" s="617"/>
      <c r="AM494" s="617"/>
      <c r="AN494" s="617"/>
      <c r="AO494" s="617"/>
      <c r="AP494" s="617"/>
      <c r="AQ494" s="617"/>
      <c r="AR494" s="617"/>
      <c r="AS494" s="617"/>
      <c r="AT494" s="617"/>
      <c r="AU494" s="617"/>
      <c r="AV494" s="617"/>
      <c r="AW494" s="617"/>
      <c r="AX494" s="617"/>
      <c r="AY494" s="617"/>
      <c r="AZ494" s="617"/>
      <c r="BA494" s="617"/>
      <c r="BB494" s="617"/>
      <c r="BC494" s="617"/>
      <c r="BD494" s="617"/>
      <c r="BE494" s="617"/>
      <c r="BF494" s="617"/>
      <c r="BG494" s="617"/>
      <c r="BH494" s="617"/>
      <c r="BI494" s="617"/>
      <c r="BJ494" s="617"/>
      <c r="BK494" s="617"/>
      <c r="BL494" s="617"/>
      <c r="BM494" s="617"/>
      <c r="BN494" s="617"/>
      <c r="BO494" s="617"/>
      <c r="BP494" s="617"/>
      <c r="BQ494" s="617"/>
      <c r="BR494" s="617"/>
      <c r="BS494" s="617"/>
    </row>
    <row r="495" spans="1:71" s="401" customFormat="1" ht="15.65" customHeight="1" outlineLevel="2" x14ac:dyDescent="0.25">
      <c r="A495" s="590"/>
      <c r="B495" s="404"/>
      <c r="C495" s="485"/>
      <c r="D495" s="402" t="s">
        <v>1332</v>
      </c>
      <c r="E495" s="405">
        <f>E490*1.7*2</f>
        <v>310.41999999999996</v>
      </c>
      <c r="F495" s="402" t="s">
        <v>70</v>
      </c>
      <c r="G495" s="406"/>
      <c r="H495" s="406"/>
      <c r="I495" s="547">
        <v>0.45539999999999997</v>
      </c>
      <c r="J495" s="547">
        <f t="shared" si="101"/>
        <v>141.36526799999999</v>
      </c>
      <c r="K495" s="547"/>
      <c r="L495" s="547"/>
      <c r="M495" s="547">
        <f>J495+H495*Tabellen!$K$2+L495</f>
        <v>141.36526799999999</v>
      </c>
      <c r="N495" s="495"/>
      <c r="O495" s="660">
        <f t="shared" si="98"/>
        <v>171.05197427999997</v>
      </c>
      <c r="P495" s="673"/>
      <c r="Q495" s="665" t="s">
        <v>983</v>
      </c>
      <c r="R495" s="660">
        <f>H495*Tabellen!$K$2*Tabellen!$F$2</f>
        <v>0</v>
      </c>
      <c r="S495" s="666" t="s">
        <v>1049</v>
      </c>
      <c r="T495" s="660">
        <f>J495*Tabellen!$F$2</f>
        <v>171.05197427999997</v>
      </c>
      <c r="U495" s="660">
        <f>R495*Tabellen!$G$2</f>
        <v>0</v>
      </c>
      <c r="V495" s="660">
        <f>T495*Tabellen!$H$2</f>
        <v>35.920914598799989</v>
      </c>
      <c r="W495" s="660">
        <f t="shared" si="99"/>
        <v>35.920914598799989</v>
      </c>
      <c r="X495" s="660">
        <f t="shared" si="100"/>
        <v>206.97288887879995</v>
      </c>
      <c r="Y495" s="661"/>
      <c r="Z495" s="617"/>
      <c r="AA495" s="617"/>
      <c r="AB495" s="617"/>
      <c r="AC495" s="617"/>
      <c r="AD495" s="617"/>
      <c r="AE495" s="617"/>
      <c r="AF495" s="617"/>
      <c r="AG495" s="617"/>
      <c r="AH495" s="617"/>
      <c r="AI495" s="617"/>
      <c r="AJ495" s="617"/>
      <c r="AK495" s="617"/>
      <c r="AL495" s="617"/>
      <c r="AM495" s="617"/>
      <c r="AN495" s="617"/>
      <c r="AO495" s="617"/>
      <c r="AP495" s="617"/>
      <c r="AQ495" s="617"/>
      <c r="AR495" s="617"/>
      <c r="AS495" s="617"/>
      <c r="AT495" s="617"/>
      <c r="AU495" s="617"/>
      <c r="AV495" s="617"/>
      <c r="AW495" s="617"/>
      <c r="AX495" s="617"/>
      <c r="AY495" s="617"/>
      <c r="AZ495" s="617"/>
      <c r="BA495" s="617"/>
      <c r="BB495" s="617"/>
      <c r="BC495" s="617"/>
      <c r="BD495" s="617"/>
      <c r="BE495" s="617"/>
      <c r="BF495" s="617"/>
      <c r="BG495" s="617"/>
      <c r="BH495" s="617"/>
      <c r="BI495" s="617"/>
      <c r="BJ495" s="617"/>
      <c r="BK495" s="617"/>
      <c r="BL495" s="617"/>
      <c r="BM495" s="617"/>
      <c r="BN495" s="617"/>
      <c r="BO495" s="617"/>
      <c r="BP495" s="617"/>
      <c r="BQ495" s="617"/>
      <c r="BR495" s="617"/>
      <c r="BS495" s="617"/>
    </row>
    <row r="496" spans="1:71" s="401" customFormat="1" ht="15.65" customHeight="1" outlineLevel="2" x14ac:dyDescent="0.25">
      <c r="A496" s="590"/>
      <c r="B496" s="404"/>
      <c r="C496" s="485"/>
      <c r="D496" s="402" t="s">
        <v>1333</v>
      </c>
      <c r="E496" s="405">
        <f>E495+E494</f>
        <v>465.62999999999994</v>
      </c>
      <c r="F496" s="402" t="s">
        <v>70</v>
      </c>
      <c r="G496" s="406">
        <v>0.13</v>
      </c>
      <c r="H496" s="406">
        <f t="shared" si="97"/>
        <v>60.531899999999993</v>
      </c>
      <c r="I496" s="547"/>
      <c r="J496" s="547"/>
      <c r="K496" s="547"/>
      <c r="L496" s="547"/>
      <c r="M496" s="547">
        <f>J496+H496*Tabellen!$K$2+L496</f>
        <v>3752.9777999999997</v>
      </c>
      <c r="N496" s="495"/>
      <c r="O496" s="660">
        <f t="shared" si="98"/>
        <v>4541.1031379999995</v>
      </c>
      <c r="P496" s="673"/>
      <c r="Q496" s="665" t="s">
        <v>983</v>
      </c>
      <c r="R496" s="660">
        <f>H496*Tabellen!$K$2*Tabellen!$F$2</f>
        <v>4541.1031379999995</v>
      </c>
      <c r="S496" s="666" t="s">
        <v>1049</v>
      </c>
      <c r="T496" s="660">
        <f>J496*Tabellen!$F$2</f>
        <v>0</v>
      </c>
      <c r="U496" s="660">
        <f>R496*Tabellen!$G$2</f>
        <v>408.69928241999992</v>
      </c>
      <c r="V496" s="660">
        <f>T496*Tabellen!$H$2</f>
        <v>0</v>
      </c>
      <c r="W496" s="660">
        <f t="shared" si="99"/>
        <v>408.69928241999992</v>
      </c>
      <c r="X496" s="660">
        <f t="shared" si="100"/>
        <v>4949.8024204199992</v>
      </c>
      <c r="Y496" s="675"/>
      <c r="Z496" s="617"/>
      <c r="AA496" s="617"/>
      <c r="AB496" s="617"/>
      <c r="AC496" s="617"/>
      <c r="AD496" s="617"/>
      <c r="AE496" s="617"/>
      <c r="AF496" s="617"/>
      <c r="AG496" s="617"/>
      <c r="AH496" s="617"/>
      <c r="AI496" s="617"/>
      <c r="AJ496" s="617"/>
      <c r="AK496" s="617"/>
      <c r="AL496" s="617"/>
      <c r="AM496" s="617"/>
      <c r="AN496" s="617"/>
      <c r="AO496" s="617"/>
      <c r="AP496" s="617"/>
      <c r="AQ496" s="617"/>
      <c r="AR496" s="617"/>
      <c r="AS496" s="617"/>
      <c r="AT496" s="617"/>
      <c r="AU496" s="617"/>
      <c r="AV496" s="617"/>
      <c r="AW496" s="617"/>
      <c r="AX496" s="617"/>
      <c r="AY496" s="617"/>
      <c r="AZ496" s="617"/>
      <c r="BA496" s="617"/>
      <c r="BB496" s="617"/>
      <c r="BC496" s="617"/>
      <c r="BD496" s="617"/>
      <c r="BE496" s="617"/>
      <c r="BF496" s="617"/>
      <c r="BG496" s="617"/>
      <c r="BH496" s="617"/>
      <c r="BI496" s="617"/>
      <c r="BJ496" s="617"/>
      <c r="BK496" s="617"/>
      <c r="BL496" s="617"/>
      <c r="BM496" s="617"/>
      <c r="BN496" s="617"/>
      <c r="BO496" s="617"/>
      <c r="BP496" s="617"/>
      <c r="BQ496" s="617"/>
      <c r="BR496" s="617"/>
      <c r="BS496" s="617"/>
    </row>
    <row r="497" spans="1:71" s="401" customFormat="1" ht="15.65" customHeight="1" outlineLevel="2" x14ac:dyDescent="0.25">
      <c r="A497" s="590"/>
      <c r="B497" s="404"/>
      <c r="C497" s="485"/>
      <c r="D497" s="402" t="s">
        <v>1345</v>
      </c>
      <c r="E497" s="405">
        <f>E490*1.05</f>
        <v>95.864999999999995</v>
      </c>
      <c r="F497" s="402" t="s">
        <v>73</v>
      </c>
      <c r="G497" s="406"/>
      <c r="H497" s="406"/>
      <c r="I497" s="547">
        <v>18.412649999999999</v>
      </c>
      <c r="J497" s="547">
        <f t="shared" si="101"/>
        <v>1765.1286922499999</v>
      </c>
      <c r="K497" s="547"/>
      <c r="L497" s="547"/>
      <c r="M497" s="547">
        <f>J497+H497*Tabellen!$K$2+L497</f>
        <v>1765.1286922499999</v>
      </c>
      <c r="N497" s="495"/>
      <c r="O497" s="660">
        <f t="shared" si="98"/>
        <v>2135.8057176224997</v>
      </c>
      <c r="P497" s="673"/>
      <c r="Q497" s="665" t="s">
        <v>983</v>
      </c>
      <c r="R497" s="660">
        <f>H497*Tabellen!$K$2*Tabellen!$F$2</f>
        <v>0</v>
      </c>
      <c r="S497" s="666" t="s">
        <v>1049</v>
      </c>
      <c r="T497" s="660">
        <f>J497*Tabellen!$F$2</f>
        <v>2135.8057176224997</v>
      </c>
      <c r="U497" s="660">
        <f>R497*Tabellen!$G$2</f>
        <v>0</v>
      </c>
      <c r="V497" s="660">
        <f>T497*Tabellen!$H$2</f>
        <v>448.51920070072492</v>
      </c>
      <c r="W497" s="660">
        <f t="shared" si="99"/>
        <v>448.51920070072492</v>
      </c>
      <c r="X497" s="660">
        <f t="shared" si="100"/>
        <v>2584.3249183232247</v>
      </c>
      <c r="Y497" s="659"/>
      <c r="Z497" s="617"/>
      <c r="AA497" s="617"/>
      <c r="AB497" s="617"/>
      <c r="AC497" s="617"/>
      <c r="AD497" s="617"/>
      <c r="AE497" s="617"/>
      <c r="AF497" s="617"/>
      <c r="AG497" s="617"/>
      <c r="AH497" s="617"/>
      <c r="AI497" s="617"/>
      <c r="AJ497" s="617"/>
      <c r="AK497" s="617"/>
      <c r="AL497" s="617"/>
      <c r="AM497" s="617"/>
      <c r="AN497" s="617"/>
      <c r="AO497" s="617"/>
      <c r="AP497" s="617"/>
      <c r="AQ497" s="617"/>
      <c r="AR497" s="617"/>
      <c r="AS497" s="617"/>
      <c r="AT497" s="617"/>
      <c r="AU497" s="617"/>
      <c r="AV497" s="617"/>
      <c r="AW497" s="617"/>
      <c r="AX497" s="617"/>
      <c r="AY497" s="617"/>
      <c r="AZ497" s="617"/>
      <c r="BA497" s="617"/>
      <c r="BB497" s="617"/>
      <c r="BC497" s="617"/>
      <c r="BD497" s="617"/>
      <c r="BE497" s="617"/>
      <c r="BF497" s="617"/>
      <c r="BG497" s="617"/>
      <c r="BH497" s="617"/>
      <c r="BI497" s="617"/>
      <c r="BJ497" s="617"/>
      <c r="BK497" s="617"/>
      <c r="BL497" s="617"/>
      <c r="BM497" s="617"/>
      <c r="BN497" s="617"/>
      <c r="BO497" s="617"/>
      <c r="BP497" s="617"/>
      <c r="BQ497" s="617"/>
      <c r="BR497" s="617"/>
      <c r="BS497" s="617"/>
    </row>
    <row r="498" spans="1:71" s="401" customFormat="1" ht="15.65" customHeight="1" outlineLevel="2" x14ac:dyDescent="0.25">
      <c r="A498" s="590"/>
      <c r="B498" s="404"/>
      <c r="C498" s="485"/>
      <c r="D498" s="402" t="str">
        <f>D497</f>
        <v xml:space="preserve">Isolatie in binnenwanden en voorzetwanden d=120 mm n.t.b. </v>
      </c>
      <c r="E498" s="405">
        <f>E490</f>
        <v>91.3</v>
      </c>
      <c r="F498" s="402" t="s">
        <v>73</v>
      </c>
      <c r="G498" s="406">
        <v>0.08</v>
      </c>
      <c r="H498" s="406">
        <f t="shared" si="97"/>
        <v>7.3040000000000003</v>
      </c>
      <c r="I498" s="547"/>
      <c r="J498" s="547"/>
      <c r="K498" s="547"/>
      <c r="L498" s="547"/>
      <c r="M498" s="547">
        <f>J498+H498*Tabellen!$K$2+L498</f>
        <v>452.84800000000001</v>
      </c>
      <c r="N498" s="495"/>
      <c r="O498" s="660">
        <f t="shared" si="98"/>
        <v>547.94608000000005</v>
      </c>
      <c r="P498" s="673"/>
      <c r="Q498" s="665" t="s">
        <v>983</v>
      </c>
      <c r="R498" s="660">
        <f>H498*Tabellen!$K$2*Tabellen!$F$2</f>
        <v>547.94608000000005</v>
      </c>
      <c r="S498" s="666" t="s">
        <v>1049</v>
      </c>
      <c r="T498" s="660">
        <f>J498*Tabellen!$F$2</f>
        <v>0</v>
      </c>
      <c r="U498" s="660">
        <f>R498*Tabellen!$G$2</f>
        <v>49.315147200000006</v>
      </c>
      <c r="V498" s="660">
        <f>T498*Tabellen!$H$2</f>
        <v>0</v>
      </c>
      <c r="W498" s="660">
        <f t="shared" si="99"/>
        <v>49.315147200000006</v>
      </c>
      <c r="X498" s="660">
        <f t="shared" si="100"/>
        <v>597.26122720000001</v>
      </c>
      <c r="Y498" s="659"/>
      <c r="Z498" s="617"/>
      <c r="AA498" s="617"/>
      <c r="AB498" s="617"/>
      <c r="AC498" s="617"/>
      <c r="AD498" s="617"/>
      <c r="AE498" s="617"/>
      <c r="AF498" s="617"/>
      <c r="AG498" s="617"/>
      <c r="AH498" s="617"/>
      <c r="AI498" s="617"/>
      <c r="AJ498" s="617"/>
      <c r="AK498" s="617"/>
      <c r="AL498" s="617"/>
      <c r="AM498" s="617"/>
      <c r="AN498" s="617"/>
      <c r="AO498" s="617"/>
      <c r="AP498" s="617"/>
      <c r="AQ498" s="617"/>
      <c r="AR498" s="617"/>
      <c r="AS498" s="617"/>
      <c r="AT498" s="617"/>
      <c r="AU498" s="617"/>
      <c r="AV498" s="617"/>
      <c r="AW498" s="617"/>
      <c r="AX498" s="617"/>
      <c r="AY498" s="617"/>
      <c r="AZ498" s="617"/>
      <c r="BA498" s="617"/>
      <c r="BB498" s="617"/>
      <c r="BC498" s="617"/>
      <c r="BD498" s="617"/>
      <c r="BE498" s="617"/>
      <c r="BF498" s="617"/>
      <c r="BG498" s="617"/>
      <c r="BH498" s="617"/>
      <c r="BI498" s="617"/>
      <c r="BJ498" s="617"/>
      <c r="BK498" s="617"/>
      <c r="BL498" s="617"/>
      <c r="BM498" s="617"/>
      <c r="BN498" s="617"/>
      <c r="BO498" s="617"/>
      <c r="BP498" s="617"/>
      <c r="BQ498" s="617"/>
      <c r="BR498" s="617"/>
      <c r="BS498" s="617"/>
    </row>
    <row r="499" spans="1:71" s="401" customFormat="1" ht="15.65" customHeight="1" outlineLevel="2" x14ac:dyDescent="0.25">
      <c r="A499" s="590"/>
      <c r="B499" s="404"/>
      <c r="C499" s="485"/>
      <c r="D499" s="402" t="s">
        <v>1335</v>
      </c>
      <c r="E499" s="405">
        <f>E490*1.1</f>
        <v>100.43</v>
      </c>
      <c r="F499" s="404" t="s">
        <v>73</v>
      </c>
      <c r="G499" s="405"/>
      <c r="H499" s="406"/>
      <c r="I499" s="560">
        <v>2.2515648749999997</v>
      </c>
      <c r="J499" s="547">
        <f t="shared" si="101"/>
        <v>226.12466039624999</v>
      </c>
      <c r="K499" s="547"/>
      <c r="L499" s="547"/>
      <c r="M499" s="547">
        <f>J499+H499*Tabellen!$K$2+L499</f>
        <v>226.12466039624999</v>
      </c>
      <c r="N499" s="495"/>
      <c r="O499" s="660">
        <f t="shared" si="98"/>
        <v>273.61083907946249</v>
      </c>
      <c r="P499" s="673"/>
      <c r="Q499" s="665" t="s">
        <v>983</v>
      </c>
      <c r="R499" s="660">
        <f>H499*Tabellen!$K$2*Tabellen!$F$2</f>
        <v>0</v>
      </c>
      <c r="S499" s="666" t="s">
        <v>1049</v>
      </c>
      <c r="T499" s="660">
        <f>J499*Tabellen!$F$2</f>
        <v>273.61083907946249</v>
      </c>
      <c r="U499" s="660">
        <f>R499*Tabellen!$G$2</f>
        <v>0</v>
      </c>
      <c r="V499" s="660">
        <f>T499*Tabellen!$H$2</f>
        <v>57.458276206687124</v>
      </c>
      <c r="W499" s="660">
        <f t="shared" si="99"/>
        <v>57.458276206687124</v>
      </c>
      <c r="X499" s="660">
        <f t="shared" si="100"/>
        <v>331.06911528614961</v>
      </c>
      <c r="Y499" s="668"/>
      <c r="Z499" s="617"/>
      <c r="AA499" s="617"/>
      <c r="AB499" s="617"/>
      <c r="AC499" s="617"/>
      <c r="AD499" s="617"/>
      <c r="AE499" s="617"/>
      <c r="AF499" s="617"/>
      <c r="AG499" s="617"/>
      <c r="AH499" s="617"/>
      <c r="AI499" s="617"/>
      <c r="AJ499" s="617"/>
      <c r="AK499" s="617"/>
      <c r="AL499" s="617"/>
      <c r="AM499" s="617"/>
      <c r="AN499" s="617"/>
      <c r="AO499" s="617"/>
      <c r="AP499" s="617"/>
      <c r="AQ499" s="617"/>
      <c r="AR499" s="617"/>
      <c r="AS499" s="617"/>
      <c r="AT499" s="617"/>
      <c r="AU499" s="617"/>
      <c r="AV499" s="617"/>
      <c r="AW499" s="617"/>
      <c r="AX499" s="617"/>
      <c r="AY499" s="617"/>
      <c r="AZ499" s="617"/>
      <c r="BA499" s="617"/>
      <c r="BB499" s="617"/>
      <c r="BC499" s="617"/>
      <c r="BD499" s="617"/>
      <c r="BE499" s="617"/>
      <c r="BF499" s="617"/>
      <c r="BG499" s="617"/>
      <c r="BH499" s="617"/>
      <c r="BI499" s="617"/>
      <c r="BJ499" s="617"/>
      <c r="BK499" s="617"/>
      <c r="BL499" s="617"/>
      <c r="BM499" s="617"/>
      <c r="BN499" s="617"/>
      <c r="BO499" s="617"/>
      <c r="BP499" s="617"/>
      <c r="BQ499" s="617"/>
      <c r="BR499" s="617"/>
      <c r="BS499" s="617"/>
    </row>
    <row r="500" spans="1:71" s="401" customFormat="1" ht="15.65" customHeight="1" outlineLevel="2" x14ac:dyDescent="0.25">
      <c r="A500" s="590"/>
      <c r="B500" s="404"/>
      <c r="C500" s="485"/>
      <c r="D500" s="402" t="s">
        <v>1335</v>
      </c>
      <c r="E500" s="405">
        <f>E490</f>
        <v>91.3</v>
      </c>
      <c r="F500" s="402" t="s">
        <v>73</v>
      </c>
      <c r="G500" s="406">
        <v>0.03</v>
      </c>
      <c r="H500" s="406">
        <f t="shared" si="97"/>
        <v>2.7389999999999999</v>
      </c>
      <c r="I500" s="547"/>
      <c r="J500" s="547"/>
      <c r="K500" s="547"/>
      <c r="L500" s="547"/>
      <c r="M500" s="547">
        <f>J500+H500*Tabellen!$K$2+L500</f>
        <v>169.81799999999998</v>
      </c>
      <c r="N500" s="495"/>
      <c r="O500" s="660">
        <f t="shared" si="98"/>
        <v>205.47977999999998</v>
      </c>
      <c r="P500" s="673"/>
      <c r="Q500" s="665" t="s">
        <v>983</v>
      </c>
      <c r="R500" s="660">
        <f>H500*Tabellen!$K$2*Tabellen!$F$2</f>
        <v>205.47977999999998</v>
      </c>
      <c r="S500" s="666" t="s">
        <v>1049</v>
      </c>
      <c r="T500" s="660">
        <f>J500*Tabellen!$F$2</f>
        <v>0</v>
      </c>
      <c r="U500" s="660">
        <f>R500*Tabellen!$G$2</f>
        <v>18.493180199999998</v>
      </c>
      <c r="V500" s="660">
        <f>T500*Tabellen!$H$2</f>
        <v>0</v>
      </c>
      <c r="W500" s="660">
        <f t="shared" si="99"/>
        <v>18.493180199999998</v>
      </c>
      <c r="X500" s="660">
        <f t="shared" si="100"/>
        <v>223.97296019999999</v>
      </c>
      <c r="Y500" s="659"/>
      <c r="Z500" s="617"/>
      <c r="AA500" s="617"/>
      <c r="AB500" s="617"/>
      <c r="AC500" s="617"/>
      <c r="AD500" s="617"/>
      <c r="AE500" s="617"/>
      <c r="AF500" s="617"/>
      <c r="AG500" s="617"/>
      <c r="AH500" s="617"/>
      <c r="AI500" s="617"/>
      <c r="AJ500" s="617"/>
      <c r="AK500" s="617"/>
      <c r="AL500" s="617"/>
      <c r="AM500" s="617"/>
      <c r="AN500" s="617"/>
      <c r="AO500" s="617"/>
      <c r="AP500" s="617"/>
      <c r="AQ500" s="617"/>
      <c r="AR500" s="617"/>
      <c r="AS500" s="617"/>
      <c r="AT500" s="617"/>
      <c r="AU500" s="617"/>
      <c r="AV500" s="617"/>
      <c r="AW500" s="617"/>
      <c r="AX500" s="617"/>
      <c r="AY500" s="617"/>
      <c r="AZ500" s="617"/>
      <c r="BA500" s="617"/>
      <c r="BB500" s="617"/>
      <c r="BC500" s="617"/>
      <c r="BD500" s="617"/>
      <c r="BE500" s="617"/>
      <c r="BF500" s="617"/>
      <c r="BG500" s="617"/>
      <c r="BH500" s="617"/>
      <c r="BI500" s="617"/>
      <c r="BJ500" s="617"/>
      <c r="BK500" s="617"/>
      <c r="BL500" s="617"/>
      <c r="BM500" s="617"/>
      <c r="BN500" s="617"/>
      <c r="BO500" s="617"/>
      <c r="BP500" s="617"/>
      <c r="BQ500" s="617"/>
      <c r="BR500" s="617"/>
      <c r="BS500" s="617"/>
    </row>
    <row r="501" spans="1:71" s="401" customFormat="1" ht="15.65" customHeight="1" outlineLevel="2" x14ac:dyDescent="0.25">
      <c r="A501" s="590"/>
      <c r="B501" s="404"/>
      <c r="C501" s="485"/>
      <c r="D501" s="402" t="s">
        <v>1336</v>
      </c>
      <c r="E501" s="405">
        <f>E490*1.1</f>
        <v>100.43</v>
      </c>
      <c r="F501" s="404" t="s">
        <v>73</v>
      </c>
      <c r="G501" s="405"/>
      <c r="H501" s="406"/>
      <c r="I501" s="560">
        <v>1.8526499999999999</v>
      </c>
      <c r="J501" s="547">
        <f t="shared" si="101"/>
        <v>186.06163950000001</v>
      </c>
      <c r="K501" s="547"/>
      <c r="L501" s="547"/>
      <c r="M501" s="547">
        <f>J501+H501*Tabellen!$K$2+L501</f>
        <v>186.06163950000001</v>
      </c>
      <c r="N501" s="495"/>
      <c r="O501" s="660">
        <f t="shared" si="98"/>
        <v>225.134583795</v>
      </c>
      <c r="P501" s="673"/>
      <c r="Q501" s="665" t="s">
        <v>983</v>
      </c>
      <c r="R501" s="660">
        <f>H501*Tabellen!$K$2*Tabellen!$F$2</f>
        <v>0</v>
      </c>
      <c r="S501" s="666" t="s">
        <v>1049</v>
      </c>
      <c r="T501" s="660">
        <f>J501*Tabellen!$F$2</f>
        <v>225.134583795</v>
      </c>
      <c r="U501" s="660">
        <f>R501*Tabellen!$G$2</f>
        <v>0</v>
      </c>
      <c r="V501" s="660">
        <f>T501*Tabellen!$H$2</f>
        <v>47.27826259695</v>
      </c>
      <c r="W501" s="660">
        <f t="shared" si="99"/>
        <v>47.27826259695</v>
      </c>
      <c r="X501" s="660">
        <f t="shared" si="100"/>
        <v>272.41284639194998</v>
      </c>
      <c r="Y501" s="668"/>
      <c r="Z501" s="617"/>
      <c r="AA501" s="617"/>
      <c r="AB501" s="617"/>
      <c r="AC501" s="617"/>
      <c r="AD501" s="617"/>
      <c r="AE501" s="617"/>
      <c r="AF501" s="617"/>
      <c r="AG501" s="617"/>
      <c r="AH501" s="617"/>
      <c r="AI501" s="617"/>
      <c r="AJ501" s="617"/>
      <c r="AK501" s="617"/>
      <c r="AL501" s="617"/>
      <c r="AM501" s="617"/>
      <c r="AN501" s="617"/>
      <c r="AO501" s="617"/>
      <c r="AP501" s="617"/>
      <c r="AQ501" s="617"/>
      <c r="AR501" s="617"/>
      <c r="AS501" s="617"/>
      <c r="AT501" s="617"/>
      <c r="AU501" s="617"/>
      <c r="AV501" s="617"/>
      <c r="AW501" s="617"/>
      <c r="AX501" s="617"/>
      <c r="AY501" s="617"/>
      <c r="AZ501" s="617"/>
      <c r="BA501" s="617"/>
      <c r="BB501" s="617"/>
      <c r="BC501" s="617"/>
      <c r="BD501" s="617"/>
      <c r="BE501" s="617"/>
      <c r="BF501" s="617"/>
      <c r="BG501" s="617"/>
      <c r="BH501" s="617"/>
      <c r="BI501" s="617"/>
      <c r="BJ501" s="617"/>
      <c r="BK501" s="617"/>
      <c r="BL501" s="617"/>
      <c r="BM501" s="617"/>
      <c r="BN501" s="617"/>
      <c r="BO501" s="617"/>
      <c r="BP501" s="617"/>
      <c r="BQ501" s="617"/>
      <c r="BR501" s="617"/>
      <c r="BS501" s="617"/>
    </row>
    <row r="502" spans="1:71" s="401" customFormat="1" ht="15.65" customHeight="1" outlineLevel="2" x14ac:dyDescent="0.25">
      <c r="A502" s="590"/>
      <c r="B502" s="404"/>
      <c r="C502" s="485"/>
      <c r="D502" s="402" t="s">
        <v>1336</v>
      </c>
      <c r="E502" s="405">
        <f>E490</f>
        <v>91.3</v>
      </c>
      <c r="F502" s="402" t="s">
        <v>73</v>
      </c>
      <c r="G502" s="406">
        <v>0.03</v>
      </c>
      <c r="H502" s="406">
        <f t="shared" si="97"/>
        <v>2.7389999999999999</v>
      </c>
      <c r="I502" s="547"/>
      <c r="J502" s="547"/>
      <c r="K502" s="547"/>
      <c r="L502" s="547"/>
      <c r="M502" s="547">
        <f>J502+H502*Tabellen!$K$2+L502</f>
        <v>169.81799999999998</v>
      </c>
      <c r="N502" s="495"/>
      <c r="O502" s="660">
        <f t="shared" si="98"/>
        <v>205.47977999999998</v>
      </c>
      <c r="P502" s="673"/>
      <c r="Q502" s="665" t="s">
        <v>983</v>
      </c>
      <c r="R502" s="660">
        <f>H502*Tabellen!$K$2*Tabellen!$F$2</f>
        <v>205.47977999999998</v>
      </c>
      <c r="S502" s="666" t="s">
        <v>1049</v>
      </c>
      <c r="T502" s="660">
        <f>J502*Tabellen!$F$2</f>
        <v>0</v>
      </c>
      <c r="U502" s="660">
        <f>R502*Tabellen!$G$2</f>
        <v>18.493180199999998</v>
      </c>
      <c r="V502" s="660">
        <f>T502*Tabellen!$H$2</f>
        <v>0</v>
      </c>
      <c r="W502" s="660">
        <f t="shared" si="99"/>
        <v>18.493180199999998</v>
      </c>
      <c r="X502" s="660">
        <f t="shared" si="100"/>
        <v>223.97296019999999</v>
      </c>
      <c r="Y502" s="659"/>
      <c r="Z502" s="617"/>
      <c r="AA502" s="617"/>
      <c r="AB502" s="617"/>
      <c r="AC502" s="617"/>
      <c r="AD502" s="617"/>
      <c r="AE502" s="617"/>
      <c r="AF502" s="617"/>
      <c r="AG502" s="617"/>
      <c r="AH502" s="617"/>
      <c r="AI502" s="617"/>
      <c r="AJ502" s="617"/>
      <c r="AK502" s="617"/>
      <c r="AL502" s="617"/>
      <c r="AM502" s="617"/>
      <c r="AN502" s="617"/>
      <c r="AO502" s="617"/>
      <c r="AP502" s="617"/>
      <c r="AQ502" s="617"/>
      <c r="AR502" s="617"/>
      <c r="AS502" s="617"/>
      <c r="AT502" s="617"/>
      <c r="AU502" s="617"/>
      <c r="AV502" s="617"/>
      <c r="AW502" s="617"/>
      <c r="AX502" s="617"/>
      <c r="AY502" s="617"/>
      <c r="AZ502" s="617"/>
      <c r="BA502" s="617"/>
      <c r="BB502" s="617"/>
      <c r="BC502" s="617"/>
      <c r="BD502" s="617"/>
      <c r="BE502" s="617"/>
      <c r="BF502" s="617"/>
      <c r="BG502" s="617"/>
      <c r="BH502" s="617"/>
      <c r="BI502" s="617"/>
      <c r="BJ502" s="617"/>
      <c r="BK502" s="617"/>
      <c r="BL502" s="617"/>
      <c r="BM502" s="617"/>
      <c r="BN502" s="617"/>
      <c r="BO502" s="617"/>
      <c r="BP502" s="617"/>
      <c r="BQ502" s="617"/>
      <c r="BR502" s="617"/>
      <c r="BS502" s="617"/>
    </row>
    <row r="503" spans="1:71" s="401" customFormat="1" ht="15.65" customHeight="1" outlineLevel="2" x14ac:dyDescent="0.25">
      <c r="A503" s="590"/>
      <c r="B503" s="404"/>
      <c r="C503" s="485"/>
      <c r="D503" s="402" t="s">
        <v>1730</v>
      </c>
      <c r="E503" s="405">
        <f>E490*1.1</f>
        <v>100.43</v>
      </c>
      <c r="F503" s="402" t="s">
        <v>73</v>
      </c>
      <c r="G503" s="406"/>
      <c r="H503" s="406"/>
      <c r="I503" s="547">
        <v>10.143000000000001</v>
      </c>
      <c r="J503" s="547">
        <f t="shared" si="101"/>
        <v>1018.6614900000002</v>
      </c>
      <c r="K503" s="547"/>
      <c r="L503" s="547"/>
      <c r="M503" s="547">
        <f>J503+H503*Tabellen!$K$2+L503</f>
        <v>1018.6614900000002</v>
      </c>
      <c r="N503" s="495"/>
      <c r="O503" s="660">
        <f t="shared" si="98"/>
        <v>1232.5804029000001</v>
      </c>
      <c r="P503" s="673"/>
      <c r="Q503" s="665" t="s">
        <v>983</v>
      </c>
      <c r="R503" s="660">
        <f>H503*Tabellen!$K$2*Tabellen!$F$2</f>
        <v>0</v>
      </c>
      <c r="S503" s="666" t="s">
        <v>1049</v>
      </c>
      <c r="T503" s="660">
        <f>J503*Tabellen!$F$2</f>
        <v>1232.5804029000001</v>
      </c>
      <c r="U503" s="660">
        <f>R503*Tabellen!$G$2</f>
        <v>0</v>
      </c>
      <c r="V503" s="660">
        <f>T503*Tabellen!$H$2</f>
        <v>258.84188460900003</v>
      </c>
      <c r="W503" s="660">
        <f t="shared" si="99"/>
        <v>258.84188460900003</v>
      </c>
      <c r="X503" s="660">
        <f t="shared" si="100"/>
        <v>1491.4222875090002</v>
      </c>
      <c r="Y503" s="676"/>
      <c r="Z503" s="617"/>
      <c r="AA503" s="617"/>
      <c r="AB503" s="617"/>
      <c r="AC503" s="617"/>
      <c r="AD503" s="617"/>
      <c r="AE503" s="617"/>
      <c r="AF503" s="617"/>
      <c r="AG503" s="617"/>
      <c r="AH503" s="617"/>
      <c r="AI503" s="617"/>
      <c r="AJ503" s="617"/>
      <c r="AK503" s="617"/>
      <c r="AL503" s="617"/>
      <c r="AM503" s="617"/>
      <c r="AN503" s="617"/>
      <c r="AO503" s="617"/>
      <c r="AP503" s="617"/>
      <c r="AQ503" s="617"/>
      <c r="AR503" s="617"/>
      <c r="AS503" s="617"/>
      <c r="AT503" s="617"/>
      <c r="AU503" s="617"/>
      <c r="AV503" s="617"/>
      <c r="AW503" s="617"/>
      <c r="AX503" s="617"/>
      <c r="AY503" s="617"/>
      <c r="AZ503" s="617"/>
      <c r="BA503" s="617"/>
      <c r="BB503" s="617"/>
      <c r="BC503" s="617"/>
      <c r="BD503" s="617"/>
      <c r="BE503" s="617"/>
      <c r="BF503" s="617"/>
      <c r="BG503" s="617"/>
      <c r="BH503" s="617"/>
      <c r="BI503" s="617"/>
      <c r="BJ503" s="617"/>
      <c r="BK503" s="617"/>
      <c r="BL503" s="617"/>
      <c r="BM503" s="617"/>
      <c r="BN503" s="617"/>
      <c r="BO503" s="617"/>
      <c r="BP503" s="617"/>
      <c r="BQ503" s="617"/>
      <c r="BR503" s="617"/>
      <c r="BS503" s="617"/>
    </row>
    <row r="504" spans="1:71" s="401" customFormat="1" ht="15.65" customHeight="1" outlineLevel="2" x14ac:dyDescent="0.25">
      <c r="A504" s="590"/>
      <c r="B504" s="404"/>
      <c r="C504" s="485"/>
      <c r="D504" s="402" t="s">
        <v>1730</v>
      </c>
      <c r="E504" s="405">
        <f>E490</f>
        <v>91.3</v>
      </c>
      <c r="F504" s="402" t="s">
        <v>73</v>
      </c>
      <c r="G504" s="406">
        <v>0.35</v>
      </c>
      <c r="H504" s="406">
        <f t="shared" si="97"/>
        <v>31.954999999999998</v>
      </c>
      <c r="I504" s="547"/>
      <c r="J504" s="547"/>
      <c r="K504" s="547"/>
      <c r="L504" s="547"/>
      <c r="M504" s="547">
        <f>J504+H504*Tabellen!$K$2+L504</f>
        <v>1981.2099999999998</v>
      </c>
      <c r="N504" s="495"/>
      <c r="O504" s="660">
        <f t="shared" si="98"/>
        <v>2397.2640999999999</v>
      </c>
      <c r="P504" s="673"/>
      <c r="Q504" s="665" t="s">
        <v>983</v>
      </c>
      <c r="R504" s="660">
        <f>H504*Tabellen!$K$2*Tabellen!$F$2</f>
        <v>2397.2640999999999</v>
      </c>
      <c r="S504" s="666" t="s">
        <v>1049</v>
      </c>
      <c r="T504" s="660">
        <f>J504*Tabellen!$F$2</f>
        <v>0</v>
      </c>
      <c r="U504" s="660">
        <f>R504*Tabellen!$G$2</f>
        <v>215.75376899999998</v>
      </c>
      <c r="V504" s="660">
        <f>T504*Tabellen!$H$2</f>
        <v>0</v>
      </c>
      <c r="W504" s="660">
        <f t="shared" si="99"/>
        <v>215.75376899999998</v>
      </c>
      <c r="X504" s="660">
        <f t="shared" si="100"/>
        <v>2613.0178689999998</v>
      </c>
      <c r="Y504" s="659"/>
      <c r="Z504" s="617"/>
      <c r="AA504" s="617"/>
      <c r="AB504" s="617"/>
      <c r="AC504" s="617"/>
      <c r="AD504" s="617"/>
      <c r="AE504" s="617"/>
      <c r="AF504" s="617"/>
      <c r="AG504" s="617"/>
      <c r="AH504" s="617"/>
      <c r="AI504" s="617"/>
      <c r="AJ504" s="617"/>
      <c r="AK504" s="617"/>
      <c r="AL504" s="617"/>
      <c r="AM504" s="617"/>
      <c r="AN504" s="617"/>
      <c r="AO504" s="617"/>
      <c r="AP504" s="617"/>
      <c r="AQ504" s="617"/>
      <c r="AR504" s="617"/>
      <c r="AS504" s="617"/>
      <c r="AT504" s="617"/>
      <c r="AU504" s="617"/>
      <c r="AV504" s="617"/>
      <c r="AW504" s="617"/>
      <c r="AX504" s="617"/>
      <c r="AY504" s="617"/>
      <c r="AZ504" s="617"/>
      <c r="BA504" s="617"/>
      <c r="BB504" s="617"/>
      <c r="BC504" s="617"/>
      <c r="BD504" s="617"/>
      <c r="BE504" s="617"/>
      <c r="BF504" s="617"/>
      <c r="BG504" s="617"/>
      <c r="BH504" s="617"/>
      <c r="BI504" s="617"/>
      <c r="BJ504" s="617"/>
      <c r="BK504" s="617"/>
      <c r="BL504" s="617"/>
      <c r="BM504" s="617"/>
      <c r="BN504" s="617"/>
      <c r="BO504" s="617"/>
      <c r="BP504" s="617"/>
      <c r="BQ504" s="617"/>
      <c r="BR504" s="617"/>
      <c r="BS504" s="617"/>
    </row>
    <row r="505" spans="1:71" s="401" customFormat="1" ht="15.65" customHeight="1" outlineLevel="2" x14ac:dyDescent="0.25">
      <c r="A505" s="590"/>
      <c r="B505" s="404"/>
      <c r="C505" s="485"/>
      <c r="D505" s="404" t="s">
        <v>1337</v>
      </c>
      <c r="E505" s="405">
        <f>E490</f>
        <v>91.3</v>
      </c>
      <c r="F505" s="402" t="s">
        <v>73</v>
      </c>
      <c r="G505" s="405"/>
      <c r="H505" s="406"/>
      <c r="I505" s="547">
        <v>5.6924999999999999</v>
      </c>
      <c r="J505" s="547">
        <f t="shared" si="101"/>
        <v>519.72524999999996</v>
      </c>
      <c r="K505" s="547"/>
      <c r="L505" s="547"/>
      <c r="M505" s="547">
        <f>J505+H505*Tabellen!$K$2+L505</f>
        <v>519.72524999999996</v>
      </c>
      <c r="N505" s="495"/>
      <c r="O505" s="660">
        <f t="shared" si="98"/>
        <v>628.86755249999999</v>
      </c>
      <c r="P505" s="673"/>
      <c r="Q505" s="665" t="s">
        <v>983</v>
      </c>
      <c r="R505" s="660">
        <f>H505*Tabellen!$K$2*Tabellen!$F$2</f>
        <v>0</v>
      </c>
      <c r="S505" s="666" t="s">
        <v>1049</v>
      </c>
      <c r="T505" s="660">
        <f>J505*Tabellen!$F$2</f>
        <v>628.86755249999999</v>
      </c>
      <c r="U505" s="660">
        <f>R505*Tabellen!$G$2</f>
        <v>0</v>
      </c>
      <c r="V505" s="660">
        <f>T505*Tabellen!$H$2</f>
        <v>132.06218602499999</v>
      </c>
      <c r="W505" s="660">
        <f t="shared" si="99"/>
        <v>132.06218602499999</v>
      </c>
      <c r="X505" s="660">
        <f t="shared" si="100"/>
        <v>760.92973852499995</v>
      </c>
      <c r="Y505" s="659"/>
      <c r="Z505" s="617"/>
      <c r="AA505" s="617"/>
      <c r="AB505" s="617"/>
      <c r="AC505" s="617"/>
      <c r="AD505" s="617"/>
      <c r="AE505" s="617"/>
      <c r="AF505" s="617"/>
      <c r="AG505" s="617"/>
      <c r="AH505" s="617"/>
      <c r="AI505" s="617"/>
      <c r="AJ505" s="617"/>
      <c r="AK505" s="617"/>
      <c r="AL505" s="617"/>
      <c r="AM505" s="617"/>
      <c r="AN505" s="617"/>
      <c r="AO505" s="617"/>
      <c r="AP505" s="617"/>
      <c r="AQ505" s="617"/>
      <c r="AR505" s="617"/>
      <c r="AS505" s="617"/>
      <c r="AT505" s="617"/>
      <c r="AU505" s="617"/>
      <c r="AV505" s="617"/>
      <c r="AW505" s="617"/>
      <c r="AX505" s="617"/>
      <c r="AY505" s="617"/>
      <c r="AZ505" s="617"/>
      <c r="BA505" s="617"/>
      <c r="BB505" s="617"/>
      <c r="BC505" s="617"/>
      <c r="BD505" s="617"/>
      <c r="BE505" s="617"/>
      <c r="BF505" s="617"/>
      <c r="BG505" s="617"/>
      <c r="BH505" s="617"/>
      <c r="BI505" s="617"/>
      <c r="BJ505" s="617"/>
      <c r="BK505" s="617"/>
      <c r="BL505" s="617"/>
      <c r="BM505" s="617"/>
      <c r="BN505" s="617"/>
      <c r="BO505" s="617"/>
      <c r="BP505" s="617"/>
      <c r="BQ505" s="617"/>
      <c r="BR505" s="617"/>
      <c r="BS505" s="617"/>
    </row>
    <row r="506" spans="1:71" s="401" customFormat="1" ht="15.65" customHeight="1" outlineLevel="2" x14ac:dyDescent="0.25">
      <c r="A506" s="590"/>
      <c r="B506" s="404"/>
      <c r="C506" s="485"/>
      <c r="D506" s="404" t="s">
        <v>1329</v>
      </c>
      <c r="E506" s="405">
        <v>1</v>
      </c>
      <c r="F506" s="402" t="s">
        <v>830</v>
      </c>
      <c r="G506" s="405">
        <v>4</v>
      </c>
      <c r="H506" s="406">
        <f t="shared" si="97"/>
        <v>4</v>
      </c>
      <c r="I506" s="547"/>
      <c r="J506" s="547"/>
      <c r="K506" s="547"/>
      <c r="L506" s="547"/>
      <c r="M506" s="547">
        <f>J506+H506*Tabellen!$K$2+L506</f>
        <v>248</v>
      </c>
      <c r="N506" s="495"/>
      <c r="O506" s="660">
        <f t="shared" si="98"/>
        <v>300.08</v>
      </c>
      <c r="P506" s="673"/>
      <c r="Q506" s="665" t="s">
        <v>983</v>
      </c>
      <c r="R506" s="660">
        <f>H506*Tabellen!$K$2*Tabellen!$F$2</f>
        <v>300.08</v>
      </c>
      <c r="S506" s="666" t="s">
        <v>1049</v>
      </c>
      <c r="T506" s="660">
        <f>J506*Tabellen!$F$2</f>
        <v>0</v>
      </c>
      <c r="U506" s="660">
        <f>R506*Tabellen!$G$2</f>
        <v>27.007199999999997</v>
      </c>
      <c r="V506" s="660">
        <f>T506*Tabellen!$H$2</f>
        <v>0</v>
      </c>
      <c r="W506" s="660">
        <f t="shared" si="99"/>
        <v>27.007199999999997</v>
      </c>
      <c r="X506" s="660">
        <f t="shared" si="100"/>
        <v>327.0872</v>
      </c>
      <c r="Y506" s="659"/>
      <c r="Z506" s="617"/>
      <c r="AA506" s="617"/>
      <c r="AB506" s="617"/>
      <c r="AC506" s="617"/>
      <c r="AD506" s="617"/>
      <c r="AE506" s="617"/>
      <c r="AF506" s="617"/>
      <c r="AG506" s="617"/>
      <c r="AH506" s="617"/>
      <c r="AI506" s="617"/>
      <c r="AJ506" s="617"/>
      <c r="AK506" s="617"/>
      <c r="AL506" s="617"/>
      <c r="AM506" s="617"/>
      <c r="AN506" s="617"/>
      <c r="AO506" s="617"/>
      <c r="AP506" s="617"/>
      <c r="AQ506" s="617"/>
      <c r="AR506" s="617"/>
      <c r="AS506" s="617"/>
      <c r="AT506" s="617"/>
      <c r="AU506" s="617"/>
      <c r="AV506" s="617"/>
      <c r="AW506" s="617"/>
      <c r="AX506" s="617"/>
      <c r="AY506" s="617"/>
      <c r="AZ506" s="617"/>
      <c r="BA506" s="617"/>
      <c r="BB506" s="617"/>
      <c r="BC506" s="617"/>
      <c r="BD506" s="617"/>
      <c r="BE506" s="617"/>
      <c r="BF506" s="617"/>
      <c r="BG506" s="617"/>
      <c r="BH506" s="617"/>
      <c r="BI506" s="617"/>
      <c r="BJ506" s="617"/>
      <c r="BK506" s="617"/>
      <c r="BL506" s="617"/>
      <c r="BM506" s="617"/>
      <c r="BN506" s="617"/>
      <c r="BO506" s="617"/>
      <c r="BP506" s="617"/>
      <c r="BQ506" s="617"/>
      <c r="BR506" s="617"/>
      <c r="BS506" s="617"/>
    </row>
    <row r="507" spans="1:71" s="521" customFormat="1" ht="15.65" customHeight="1" outlineLevel="2" x14ac:dyDescent="0.25">
      <c r="A507" s="592"/>
      <c r="B507" s="404"/>
      <c r="C507" s="485"/>
      <c r="D507" s="402"/>
      <c r="E507" s="522"/>
      <c r="G507" s="523"/>
      <c r="H507" s="523"/>
      <c r="I507" s="561"/>
      <c r="J507" s="561"/>
      <c r="K507" s="561"/>
      <c r="L507" s="561"/>
      <c r="M507" s="561"/>
      <c r="N507" s="524"/>
      <c r="O507" s="659"/>
      <c r="P507" s="673"/>
      <c r="Q507" s="665"/>
      <c r="R507" s="660"/>
      <c r="S507" s="666"/>
      <c r="T507" s="660"/>
      <c r="U507" s="660"/>
      <c r="V507" s="660"/>
      <c r="W507" s="660"/>
      <c r="X507" s="660"/>
      <c r="Y507" s="676"/>
      <c r="Z507" s="620"/>
      <c r="AA507" s="620"/>
      <c r="AB507" s="620"/>
      <c r="AC507" s="620"/>
      <c r="AD507" s="620"/>
      <c r="AE507" s="620"/>
      <c r="AF507" s="620"/>
      <c r="AG507" s="620"/>
      <c r="AH507" s="620"/>
      <c r="AI507" s="620"/>
      <c r="AJ507" s="620"/>
      <c r="AK507" s="620"/>
      <c r="AL507" s="620"/>
      <c r="AM507" s="620"/>
      <c r="AN507" s="620"/>
      <c r="AO507" s="620"/>
      <c r="AP507" s="620"/>
      <c r="AQ507" s="620"/>
      <c r="AR507" s="620"/>
      <c r="AS507" s="620"/>
      <c r="AT507" s="620"/>
      <c r="AU507" s="620"/>
      <c r="AV507" s="620"/>
      <c r="AW507" s="620"/>
      <c r="AX507" s="620"/>
      <c r="AY507" s="620"/>
      <c r="AZ507" s="620"/>
      <c r="BA507" s="620"/>
      <c r="BB507" s="620"/>
      <c r="BC507" s="620"/>
      <c r="BD507" s="620"/>
      <c r="BE507" s="620"/>
      <c r="BF507" s="620"/>
      <c r="BG507" s="620"/>
      <c r="BH507" s="620"/>
      <c r="BI507" s="620"/>
      <c r="BJ507" s="620"/>
      <c r="BK507" s="620"/>
      <c r="BL507" s="620"/>
      <c r="BM507" s="620"/>
      <c r="BN507" s="620"/>
      <c r="BO507" s="620"/>
      <c r="BP507" s="620"/>
      <c r="BQ507" s="620"/>
      <c r="BR507" s="620"/>
      <c r="BS507" s="620"/>
    </row>
    <row r="508" spans="1:71" ht="15.65" customHeight="1" outlineLevel="2" x14ac:dyDescent="0.25">
      <c r="B508" s="404"/>
      <c r="E508" s="405"/>
      <c r="G508" s="406"/>
      <c r="H508" s="406"/>
      <c r="K508" s="562"/>
      <c r="N508" s="494"/>
      <c r="O508" s="659"/>
      <c r="P508" s="659"/>
      <c r="Q508" s="659"/>
      <c r="Y508" s="659"/>
      <c r="Z508" s="614"/>
    </row>
    <row r="509" spans="1:71" ht="9" customHeight="1" outlineLevel="1" x14ac:dyDescent="0.25">
      <c r="B509" s="408"/>
      <c r="D509" s="409"/>
      <c r="E509" s="411"/>
      <c r="F509" s="409"/>
      <c r="G509" s="410"/>
      <c r="H509" s="410"/>
      <c r="I509" s="548"/>
      <c r="J509" s="548"/>
      <c r="K509" s="548"/>
      <c r="L509" s="548"/>
      <c r="M509" s="548"/>
      <c r="N509" s="485"/>
      <c r="O509" s="663"/>
      <c r="P509" s="663"/>
      <c r="Q509" s="663"/>
      <c r="R509" s="664"/>
      <c r="S509" s="664"/>
      <c r="T509" s="664"/>
      <c r="U509" s="664"/>
      <c r="V509" s="664"/>
      <c r="W509" s="664"/>
      <c r="X509" s="664"/>
      <c r="Y509" s="663"/>
      <c r="Z509" s="615"/>
      <c r="AA509" s="616"/>
      <c r="AG509" s="613"/>
      <c r="AH509" s="613"/>
    </row>
    <row r="510" spans="1:71" s="568" customFormat="1" ht="15.65" customHeight="1" outlineLevel="1" x14ac:dyDescent="0.25">
      <c r="B510" s="395" t="s">
        <v>973</v>
      </c>
      <c r="C510" s="593"/>
      <c r="D510" s="396" t="s">
        <v>1476</v>
      </c>
      <c r="E510" s="403">
        <v>91.3</v>
      </c>
      <c r="F510" s="396" t="s">
        <v>73</v>
      </c>
      <c r="G510" s="397"/>
      <c r="H510" s="397">
        <f>SUM(H511:H528)/E510</f>
        <v>1.2372359336335239</v>
      </c>
      <c r="I510" s="546"/>
      <c r="J510" s="546">
        <f>SUM(J511:J528)/E510</f>
        <v>33.423221362500001</v>
      </c>
      <c r="K510" s="546"/>
      <c r="L510" s="546"/>
      <c r="M510" s="546">
        <f>SUM(M511:M528)/E510</f>
        <v>110.13184924777849</v>
      </c>
      <c r="N510" s="593"/>
      <c r="O510" s="657">
        <f>SUM(O511:O528)/E510</f>
        <v>133.25953758981194</v>
      </c>
      <c r="P510" s="656" t="str">
        <f>B510</f>
        <v>V1-3-E1</v>
      </c>
      <c r="Q510" s="656"/>
      <c r="R510" s="657"/>
      <c r="S510" s="657"/>
      <c r="T510" s="657"/>
      <c r="U510" s="670"/>
      <c r="V510" s="657"/>
      <c r="W510" s="657"/>
      <c r="X510" s="657">
        <f>SUM(X511:X528)/E510</f>
        <v>150.10594771473004</v>
      </c>
      <c r="Y510" s="658"/>
      <c r="Z510" s="610"/>
      <c r="AA510" s="610"/>
      <c r="AB510" s="610"/>
      <c r="AC510" s="610"/>
      <c r="AD510" s="610"/>
      <c r="AE510" s="610"/>
      <c r="AF510" s="610"/>
      <c r="AG510" s="610"/>
      <c r="AH510" s="610"/>
      <c r="AI510" s="610"/>
      <c r="AJ510" s="610"/>
      <c r="AK510" s="610"/>
      <c r="AL510" s="610"/>
      <c r="AM510" s="610"/>
      <c r="AN510" s="610"/>
      <c r="AO510" s="610"/>
      <c r="AP510" s="610"/>
      <c r="AQ510" s="610"/>
      <c r="AR510" s="610"/>
      <c r="AS510" s="610"/>
      <c r="AT510" s="610"/>
      <c r="AU510" s="610"/>
      <c r="AV510" s="610"/>
      <c r="AW510" s="610"/>
      <c r="AX510" s="610"/>
      <c r="AY510" s="610"/>
      <c r="AZ510" s="610"/>
      <c r="BA510" s="610"/>
      <c r="BB510" s="610"/>
      <c r="BC510" s="610"/>
      <c r="BD510" s="610"/>
      <c r="BE510" s="610"/>
      <c r="BF510" s="610"/>
      <c r="BG510" s="610"/>
      <c r="BH510" s="610"/>
      <c r="BI510" s="610"/>
      <c r="BJ510" s="610"/>
      <c r="BK510" s="610"/>
      <c r="BL510" s="610"/>
      <c r="BM510" s="610"/>
      <c r="BN510" s="610"/>
      <c r="BO510" s="610"/>
      <c r="BP510" s="610"/>
      <c r="BQ510" s="610"/>
      <c r="BR510" s="610"/>
      <c r="BS510" s="610"/>
    </row>
    <row r="511" spans="1:71" ht="15.65" customHeight="1" outlineLevel="2" x14ac:dyDescent="0.25">
      <c r="B511" s="404"/>
      <c r="D511" s="413" t="s">
        <v>1195</v>
      </c>
      <c r="E511" s="405"/>
      <c r="G511" s="406"/>
      <c r="H511" s="406"/>
      <c r="K511" s="562"/>
      <c r="N511" s="494"/>
      <c r="O511" s="659" t="str">
        <f>R511</f>
        <v>incl. opslagen</v>
      </c>
      <c r="P511" s="659"/>
      <c r="Q511" s="665"/>
      <c r="R511" s="672" t="str">
        <f>Tabellen!$C$2</f>
        <v>incl. opslagen</v>
      </c>
      <c r="S511" s="666"/>
      <c r="T511" s="672" t="str">
        <f>Tabellen!$C$2</f>
        <v>incl. opslagen</v>
      </c>
    </row>
    <row r="512" spans="1:71" s="401" customFormat="1" ht="15.65" customHeight="1" outlineLevel="2" x14ac:dyDescent="0.25">
      <c r="A512" s="590"/>
      <c r="B512" s="404"/>
      <c r="C512" s="485"/>
      <c r="D512" s="402" t="s">
        <v>1300</v>
      </c>
      <c r="E512" s="405">
        <v>1</v>
      </c>
      <c r="F512" s="402" t="s">
        <v>830</v>
      </c>
      <c r="G512" s="406">
        <v>2</v>
      </c>
      <c r="H512" s="406">
        <f t="shared" ref="H512:H526" si="102">E512*G512</f>
        <v>2</v>
      </c>
      <c r="I512" s="547"/>
      <c r="J512" s="547"/>
      <c r="K512" s="547"/>
      <c r="L512" s="547"/>
      <c r="M512" s="547">
        <f>J512+H512*Tabellen!$K$2+L512</f>
        <v>124</v>
      </c>
      <c r="N512" s="495"/>
      <c r="O512" s="660">
        <f t="shared" ref="O512:O526" si="103">R512+T512</f>
        <v>150.04</v>
      </c>
      <c r="P512" s="673"/>
      <c r="Q512" s="665" t="s">
        <v>983</v>
      </c>
      <c r="R512" s="660">
        <f>H512*Tabellen!$K$2*Tabellen!$F$2</f>
        <v>150.04</v>
      </c>
      <c r="S512" s="666" t="s">
        <v>1049</v>
      </c>
      <c r="T512" s="660">
        <f>J512*Tabellen!$F$2</f>
        <v>0</v>
      </c>
      <c r="U512" s="660">
        <f>R512*Tabellen!$G$2</f>
        <v>13.503599999999999</v>
      </c>
      <c r="V512" s="660">
        <f>T512*Tabellen!$H$2</f>
        <v>0</v>
      </c>
      <c r="W512" s="660">
        <f t="shared" ref="W512:W526" si="104">U512+V512</f>
        <v>13.503599999999999</v>
      </c>
      <c r="X512" s="660">
        <f t="shared" ref="X512:X526" si="105">O512+W512</f>
        <v>163.5436</v>
      </c>
      <c r="Y512" s="661"/>
      <c r="Z512" s="617"/>
      <c r="AA512" s="617"/>
      <c r="AB512" s="617"/>
      <c r="AC512" s="617"/>
      <c r="AD512" s="617"/>
      <c r="AE512" s="617"/>
      <c r="AF512" s="617"/>
      <c r="AG512" s="617"/>
      <c r="AH512" s="617"/>
      <c r="AI512" s="617"/>
      <c r="AJ512" s="617"/>
      <c r="AK512" s="617"/>
      <c r="AL512" s="617"/>
      <c r="AM512" s="617"/>
      <c r="AN512" s="617"/>
      <c r="AO512" s="617"/>
      <c r="AP512" s="617"/>
      <c r="AQ512" s="617"/>
      <c r="AR512" s="617"/>
      <c r="AS512" s="617"/>
      <c r="AT512" s="617"/>
      <c r="AU512" s="617"/>
      <c r="AV512" s="617"/>
      <c r="AW512" s="617"/>
      <c r="AX512" s="617"/>
      <c r="AY512" s="617"/>
      <c r="AZ512" s="617"/>
      <c r="BA512" s="617"/>
      <c r="BB512" s="617"/>
      <c r="BC512" s="617"/>
      <c r="BD512" s="617"/>
      <c r="BE512" s="617"/>
      <c r="BF512" s="617"/>
      <c r="BG512" s="617"/>
      <c r="BH512" s="617"/>
      <c r="BI512" s="617"/>
      <c r="BJ512" s="617"/>
      <c r="BK512" s="617"/>
      <c r="BL512" s="617"/>
      <c r="BM512" s="617"/>
      <c r="BN512" s="617"/>
      <c r="BO512" s="617"/>
      <c r="BP512" s="617"/>
      <c r="BQ512" s="617"/>
      <c r="BR512" s="617"/>
      <c r="BS512" s="617"/>
    </row>
    <row r="513" spans="1:71" s="401" customFormat="1" ht="15.65" customHeight="1" outlineLevel="2" x14ac:dyDescent="0.25">
      <c r="A513" s="590"/>
      <c r="B513" s="404"/>
      <c r="C513" s="485"/>
      <c r="D513" s="402" t="s">
        <v>1330</v>
      </c>
      <c r="E513" s="405">
        <f>91.3/2.7</f>
        <v>33.81481481481481</v>
      </c>
      <c r="F513" s="402" t="s">
        <v>70</v>
      </c>
      <c r="G513" s="406">
        <v>0.05</v>
      </c>
      <c r="H513" s="406">
        <f t="shared" si="102"/>
        <v>1.6907407407407407</v>
      </c>
      <c r="I513" s="547"/>
      <c r="J513" s="547"/>
      <c r="K513" s="547"/>
      <c r="L513" s="547"/>
      <c r="M513" s="547">
        <f>J513+H513*Tabellen!$K$2+L513</f>
        <v>104.82592592592592</v>
      </c>
      <c r="N513" s="495"/>
      <c r="O513" s="660">
        <f t="shared" si="103"/>
        <v>126.83937037037036</v>
      </c>
      <c r="P513" s="673"/>
      <c r="Q513" s="665" t="s">
        <v>983</v>
      </c>
      <c r="R513" s="660">
        <f>H513*Tabellen!$K$2*Tabellen!$F$2</f>
        <v>126.83937037037036</v>
      </c>
      <c r="S513" s="666" t="s">
        <v>1049</v>
      </c>
      <c r="T513" s="660">
        <f>J513*Tabellen!$F$2</f>
        <v>0</v>
      </c>
      <c r="U513" s="660">
        <f>R513*Tabellen!$G$2</f>
        <v>11.415543333333332</v>
      </c>
      <c r="V513" s="660">
        <f>T513*Tabellen!$H$2</f>
        <v>0</v>
      </c>
      <c r="W513" s="660">
        <f t="shared" si="104"/>
        <v>11.415543333333332</v>
      </c>
      <c r="X513" s="660">
        <f t="shared" si="105"/>
        <v>138.25491370370369</v>
      </c>
      <c r="Y513" s="661"/>
      <c r="Z513" s="617"/>
      <c r="AA513" s="617"/>
      <c r="AB513" s="617"/>
      <c r="AC513" s="617"/>
      <c r="AD513" s="617"/>
      <c r="AE513" s="617"/>
      <c r="AF513" s="617"/>
      <c r="AG513" s="617"/>
      <c r="AH513" s="617"/>
      <c r="AI513" s="617"/>
      <c r="AJ513" s="617"/>
      <c r="AK513" s="617"/>
      <c r="AL513" s="617"/>
      <c r="AM513" s="617"/>
      <c r="AN513" s="617"/>
      <c r="AO513" s="617"/>
      <c r="AP513" s="617"/>
      <c r="AQ513" s="617"/>
      <c r="AR513" s="617"/>
      <c r="AS513" s="617"/>
      <c r="AT513" s="617"/>
      <c r="AU513" s="617"/>
      <c r="AV513" s="617"/>
      <c r="AW513" s="617"/>
      <c r="AX513" s="617"/>
      <c r="AY513" s="617"/>
      <c r="AZ513" s="617"/>
      <c r="BA513" s="617"/>
      <c r="BB513" s="617"/>
      <c r="BC513" s="617"/>
      <c r="BD513" s="617"/>
      <c r="BE513" s="617"/>
      <c r="BF513" s="617"/>
      <c r="BG513" s="617"/>
      <c r="BH513" s="617"/>
      <c r="BI513" s="617"/>
      <c r="BJ513" s="617"/>
      <c r="BK513" s="617"/>
      <c r="BL513" s="617"/>
      <c r="BM513" s="617"/>
      <c r="BN513" s="617"/>
      <c r="BO513" s="617"/>
      <c r="BP513" s="617"/>
      <c r="BQ513" s="617"/>
      <c r="BR513" s="617"/>
      <c r="BS513" s="617"/>
    </row>
    <row r="514" spans="1:71" s="401" customFormat="1" ht="15.65" customHeight="1" outlineLevel="2" x14ac:dyDescent="0.25">
      <c r="A514" s="590"/>
      <c r="B514" s="404"/>
      <c r="C514" s="485"/>
      <c r="D514" s="402" t="s">
        <v>1346</v>
      </c>
      <c r="E514" s="405">
        <f>E510*1.7</f>
        <v>155.20999999999998</v>
      </c>
      <c r="F514" s="402" t="s">
        <v>70</v>
      </c>
      <c r="G514" s="406"/>
      <c r="H514" s="406"/>
      <c r="I514" s="547">
        <v>1.7077499999999999</v>
      </c>
      <c r="J514" s="547">
        <f t="shared" ref="J514:J525" si="106">E514*I514</f>
        <v>265.05987749999997</v>
      </c>
      <c r="K514" s="547"/>
      <c r="L514" s="547"/>
      <c r="M514" s="547">
        <f>J514+H514*Tabellen!$K$2+L514</f>
        <v>265.05987749999997</v>
      </c>
      <c r="N514" s="495"/>
      <c r="O514" s="660">
        <f t="shared" si="103"/>
        <v>320.72245177499997</v>
      </c>
      <c r="P514" s="673"/>
      <c r="Q514" s="665" t="s">
        <v>983</v>
      </c>
      <c r="R514" s="660">
        <f>H514*Tabellen!$K$2*Tabellen!$F$2</f>
        <v>0</v>
      </c>
      <c r="S514" s="666" t="s">
        <v>1049</v>
      </c>
      <c r="T514" s="660">
        <f>J514*Tabellen!$F$2</f>
        <v>320.72245177499997</v>
      </c>
      <c r="U514" s="660">
        <f>R514*Tabellen!$G$2</f>
        <v>0</v>
      </c>
      <c r="V514" s="660">
        <f>T514*Tabellen!$H$2</f>
        <v>67.351714872749994</v>
      </c>
      <c r="W514" s="660">
        <f t="shared" si="104"/>
        <v>67.351714872749994</v>
      </c>
      <c r="X514" s="660">
        <f t="shared" si="105"/>
        <v>388.07416664774996</v>
      </c>
      <c r="Y514" s="661"/>
      <c r="Z514" s="617"/>
      <c r="AA514" s="617"/>
      <c r="AB514" s="617"/>
      <c r="AC514" s="617"/>
      <c r="AD514" s="617"/>
      <c r="AE514" s="617"/>
      <c r="AF514" s="617"/>
      <c r="AG514" s="617"/>
      <c r="AH514" s="617"/>
      <c r="AI514" s="617"/>
      <c r="AJ514" s="617"/>
      <c r="AK514" s="617"/>
      <c r="AL514" s="617"/>
      <c r="AM514" s="617"/>
      <c r="AN514" s="617"/>
      <c r="AO514" s="617"/>
      <c r="AP514" s="617"/>
      <c r="AQ514" s="617"/>
      <c r="AR514" s="617"/>
      <c r="AS514" s="617"/>
      <c r="AT514" s="617"/>
      <c r="AU514" s="617"/>
      <c r="AV514" s="617"/>
      <c r="AW514" s="617"/>
      <c r="AX514" s="617"/>
      <c r="AY514" s="617"/>
      <c r="AZ514" s="617"/>
      <c r="BA514" s="617"/>
      <c r="BB514" s="617"/>
      <c r="BC514" s="617"/>
      <c r="BD514" s="617"/>
      <c r="BE514" s="617"/>
      <c r="BF514" s="617"/>
      <c r="BG514" s="617"/>
      <c r="BH514" s="617"/>
      <c r="BI514" s="617"/>
      <c r="BJ514" s="617"/>
      <c r="BK514" s="617"/>
      <c r="BL514" s="617"/>
      <c r="BM514" s="617"/>
      <c r="BN514" s="617"/>
      <c r="BO514" s="617"/>
      <c r="BP514" s="617"/>
      <c r="BQ514" s="617"/>
      <c r="BR514" s="617"/>
      <c r="BS514" s="617"/>
    </row>
    <row r="515" spans="1:71" s="401" customFormat="1" ht="15.65" customHeight="1" outlineLevel="2" x14ac:dyDescent="0.25">
      <c r="A515" s="590"/>
      <c r="B515" s="404"/>
      <c r="C515" s="485"/>
      <c r="D515" s="402" t="s">
        <v>1332</v>
      </c>
      <c r="E515" s="405">
        <f>E510*1.7*2</f>
        <v>310.41999999999996</v>
      </c>
      <c r="F515" s="402" t="s">
        <v>70</v>
      </c>
      <c r="G515" s="406"/>
      <c r="H515" s="406"/>
      <c r="I515" s="547">
        <v>0.45539999999999997</v>
      </c>
      <c r="J515" s="547">
        <f t="shared" si="106"/>
        <v>141.36526799999999</v>
      </c>
      <c r="K515" s="547"/>
      <c r="L515" s="547"/>
      <c r="M515" s="547">
        <f>J515+H515*Tabellen!$K$2+L515</f>
        <v>141.36526799999999</v>
      </c>
      <c r="N515" s="495"/>
      <c r="O515" s="660">
        <f t="shared" si="103"/>
        <v>171.05197427999997</v>
      </c>
      <c r="P515" s="673"/>
      <c r="Q515" s="665" t="s">
        <v>983</v>
      </c>
      <c r="R515" s="660">
        <f>H515*Tabellen!$K$2*Tabellen!$F$2</f>
        <v>0</v>
      </c>
      <c r="S515" s="666" t="s">
        <v>1049</v>
      </c>
      <c r="T515" s="660">
        <f>J515*Tabellen!$F$2</f>
        <v>171.05197427999997</v>
      </c>
      <c r="U515" s="660">
        <f>R515*Tabellen!$G$2</f>
        <v>0</v>
      </c>
      <c r="V515" s="660">
        <f>T515*Tabellen!$H$2</f>
        <v>35.920914598799989</v>
      </c>
      <c r="W515" s="660">
        <f t="shared" si="104"/>
        <v>35.920914598799989</v>
      </c>
      <c r="X515" s="660">
        <f t="shared" si="105"/>
        <v>206.97288887879995</v>
      </c>
      <c r="Y515" s="661"/>
      <c r="Z515" s="617"/>
      <c r="AA515" s="617"/>
      <c r="AB515" s="617"/>
      <c r="AC515" s="617"/>
      <c r="AD515" s="617"/>
      <c r="AE515" s="617"/>
      <c r="AF515" s="617"/>
      <c r="AG515" s="617"/>
      <c r="AH515" s="617"/>
      <c r="AI515" s="617"/>
      <c r="AJ515" s="617"/>
      <c r="AK515" s="617"/>
      <c r="AL515" s="617"/>
      <c r="AM515" s="617"/>
      <c r="AN515" s="617"/>
      <c r="AO515" s="617"/>
      <c r="AP515" s="617"/>
      <c r="AQ515" s="617"/>
      <c r="AR515" s="617"/>
      <c r="AS515" s="617"/>
      <c r="AT515" s="617"/>
      <c r="AU515" s="617"/>
      <c r="AV515" s="617"/>
      <c r="AW515" s="617"/>
      <c r="AX515" s="617"/>
      <c r="AY515" s="617"/>
      <c r="AZ515" s="617"/>
      <c r="BA515" s="617"/>
      <c r="BB515" s="617"/>
      <c r="BC515" s="617"/>
      <c r="BD515" s="617"/>
      <c r="BE515" s="617"/>
      <c r="BF515" s="617"/>
      <c r="BG515" s="617"/>
      <c r="BH515" s="617"/>
      <c r="BI515" s="617"/>
      <c r="BJ515" s="617"/>
      <c r="BK515" s="617"/>
      <c r="BL515" s="617"/>
      <c r="BM515" s="617"/>
      <c r="BN515" s="617"/>
      <c r="BO515" s="617"/>
      <c r="BP515" s="617"/>
      <c r="BQ515" s="617"/>
      <c r="BR515" s="617"/>
      <c r="BS515" s="617"/>
    </row>
    <row r="516" spans="1:71" s="401" customFormat="1" ht="15.65" customHeight="1" outlineLevel="2" x14ac:dyDescent="0.25">
      <c r="A516" s="590"/>
      <c r="B516" s="404"/>
      <c r="C516" s="485"/>
      <c r="D516" s="402" t="s">
        <v>1333</v>
      </c>
      <c r="E516" s="405">
        <f>E515+E514</f>
        <v>465.62999999999994</v>
      </c>
      <c r="F516" s="402" t="s">
        <v>70</v>
      </c>
      <c r="G516" s="406">
        <v>0.13</v>
      </c>
      <c r="H516" s="406">
        <f t="shared" si="102"/>
        <v>60.531899999999993</v>
      </c>
      <c r="I516" s="547"/>
      <c r="J516" s="547"/>
      <c r="K516" s="547"/>
      <c r="L516" s="547"/>
      <c r="M516" s="547">
        <f>J516+H516*Tabellen!$K$2+L516</f>
        <v>3752.9777999999997</v>
      </c>
      <c r="N516" s="495"/>
      <c r="O516" s="660">
        <f t="shared" si="103"/>
        <v>4541.1031379999995</v>
      </c>
      <c r="P516" s="673"/>
      <c r="Q516" s="665" t="s">
        <v>983</v>
      </c>
      <c r="R516" s="660">
        <f>H516*Tabellen!$K$2*Tabellen!$F$2</f>
        <v>4541.1031379999995</v>
      </c>
      <c r="S516" s="666" t="s">
        <v>1049</v>
      </c>
      <c r="T516" s="660">
        <f>J516*Tabellen!$F$2</f>
        <v>0</v>
      </c>
      <c r="U516" s="660">
        <f>R516*Tabellen!$G$2</f>
        <v>408.69928241999992</v>
      </c>
      <c r="V516" s="660">
        <f>T516*Tabellen!$H$2</f>
        <v>0</v>
      </c>
      <c r="W516" s="660">
        <f t="shared" si="104"/>
        <v>408.69928241999992</v>
      </c>
      <c r="X516" s="660">
        <f t="shared" si="105"/>
        <v>4949.8024204199992</v>
      </c>
      <c r="Y516" s="675"/>
      <c r="Z516" s="617"/>
      <c r="AA516" s="617"/>
      <c r="AB516" s="617"/>
      <c r="AC516" s="617"/>
      <c r="AD516" s="617"/>
      <c r="AE516" s="617"/>
      <c r="AF516" s="617"/>
      <c r="AG516" s="617"/>
      <c r="AH516" s="617"/>
      <c r="AI516" s="617"/>
      <c r="AJ516" s="617"/>
      <c r="AK516" s="617"/>
      <c r="AL516" s="617"/>
      <c r="AM516" s="617"/>
      <c r="AN516" s="617"/>
      <c r="AO516" s="617"/>
      <c r="AP516" s="617"/>
      <c r="AQ516" s="617"/>
      <c r="AR516" s="617"/>
      <c r="AS516" s="617"/>
      <c r="AT516" s="617"/>
      <c r="AU516" s="617"/>
      <c r="AV516" s="617"/>
      <c r="AW516" s="617"/>
      <c r="AX516" s="617"/>
      <c r="AY516" s="617"/>
      <c r="AZ516" s="617"/>
      <c r="BA516" s="617"/>
      <c r="BB516" s="617"/>
      <c r="BC516" s="617"/>
      <c r="BD516" s="617"/>
      <c r="BE516" s="617"/>
      <c r="BF516" s="617"/>
      <c r="BG516" s="617"/>
      <c r="BH516" s="617"/>
      <c r="BI516" s="617"/>
      <c r="BJ516" s="617"/>
      <c r="BK516" s="617"/>
      <c r="BL516" s="617"/>
      <c r="BM516" s="617"/>
      <c r="BN516" s="617"/>
      <c r="BO516" s="617"/>
      <c r="BP516" s="617"/>
      <c r="BQ516" s="617"/>
      <c r="BR516" s="617"/>
      <c r="BS516" s="617"/>
    </row>
    <row r="517" spans="1:71" s="401" customFormat="1" ht="15.65" customHeight="1" outlineLevel="2" x14ac:dyDescent="0.25">
      <c r="A517" s="590"/>
      <c r="B517" s="404"/>
      <c r="C517" s="485"/>
      <c r="D517" s="402" t="s">
        <v>1347</v>
      </c>
      <c r="E517" s="405">
        <f>E510*1.05</f>
        <v>95.864999999999995</v>
      </c>
      <c r="F517" s="402" t="s">
        <v>73</v>
      </c>
      <c r="G517" s="406"/>
      <c r="H517" s="406"/>
      <c r="I517" s="547">
        <v>7.2449999999999992</v>
      </c>
      <c r="J517" s="547">
        <f t="shared" si="106"/>
        <v>694.54192499999988</v>
      </c>
      <c r="K517" s="547"/>
      <c r="L517" s="547"/>
      <c r="M517" s="547">
        <f>J517+H517*Tabellen!$K$2+L517</f>
        <v>694.54192499999988</v>
      </c>
      <c r="N517" s="495"/>
      <c r="O517" s="660">
        <f t="shared" si="103"/>
        <v>840.39572924999982</v>
      </c>
      <c r="P517" s="673"/>
      <c r="Q517" s="665" t="s">
        <v>983</v>
      </c>
      <c r="R517" s="660">
        <f>H517*Tabellen!$K$2*Tabellen!$F$2</f>
        <v>0</v>
      </c>
      <c r="S517" s="666" t="s">
        <v>1049</v>
      </c>
      <c r="T517" s="660">
        <f>J517*Tabellen!$F$2</f>
        <v>840.39572924999982</v>
      </c>
      <c r="U517" s="660">
        <f>R517*Tabellen!$G$2</f>
        <v>0</v>
      </c>
      <c r="V517" s="660">
        <f>T517*Tabellen!$H$2</f>
        <v>176.48310314249994</v>
      </c>
      <c r="W517" s="660">
        <f t="shared" si="104"/>
        <v>176.48310314249994</v>
      </c>
      <c r="X517" s="660">
        <f t="shared" si="105"/>
        <v>1016.8788323924998</v>
      </c>
      <c r="Y517" s="659"/>
      <c r="Z517" s="617"/>
      <c r="AA517" s="617"/>
      <c r="AB517" s="617"/>
      <c r="AC517" s="617"/>
      <c r="AD517" s="617"/>
      <c r="AE517" s="617"/>
      <c r="AF517" s="617"/>
      <c r="AG517" s="617"/>
      <c r="AH517" s="617"/>
      <c r="AI517" s="617"/>
      <c r="AJ517" s="617"/>
      <c r="AK517" s="617"/>
      <c r="AL517" s="617"/>
      <c r="AM517" s="617"/>
      <c r="AN517" s="617"/>
      <c r="AO517" s="617"/>
      <c r="AP517" s="617"/>
      <c r="AQ517" s="617"/>
      <c r="AR517" s="617"/>
      <c r="AS517" s="617"/>
      <c r="AT517" s="617"/>
      <c r="AU517" s="617"/>
      <c r="AV517" s="617"/>
      <c r="AW517" s="617"/>
      <c r="AX517" s="617"/>
      <c r="AY517" s="617"/>
      <c r="AZ517" s="617"/>
      <c r="BA517" s="617"/>
      <c r="BB517" s="617"/>
      <c r="BC517" s="617"/>
      <c r="BD517" s="617"/>
      <c r="BE517" s="617"/>
      <c r="BF517" s="617"/>
      <c r="BG517" s="617"/>
      <c r="BH517" s="617"/>
      <c r="BI517" s="617"/>
      <c r="BJ517" s="617"/>
      <c r="BK517" s="617"/>
      <c r="BL517" s="617"/>
      <c r="BM517" s="617"/>
      <c r="BN517" s="617"/>
      <c r="BO517" s="617"/>
      <c r="BP517" s="617"/>
      <c r="BQ517" s="617"/>
      <c r="BR517" s="617"/>
      <c r="BS517" s="617"/>
    </row>
    <row r="518" spans="1:71" s="401" customFormat="1" ht="15.65" customHeight="1" outlineLevel="2" x14ac:dyDescent="0.25">
      <c r="A518" s="590"/>
      <c r="B518" s="404"/>
      <c r="C518" s="485"/>
      <c r="D518" s="402" t="str">
        <f>D517</f>
        <v xml:space="preserve">Isolatie in binnenwanden en voorzetwanden d=60 mm n.t.b. </v>
      </c>
      <c r="E518" s="405">
        <f>E510</f>
        <v>91.3</v>
      </c>
      <c r="F518" s="402" t="s">
        <v>73</v>
      </c>
      <c r="G518" s="406">
        <v>0.08</v>
      </c>
      <c r="H518" s="406">
        <f t="shared" si="102"/>
        <v>7.3040000000000003</v>
      </c>
      <c r="I518" s="547"/>
      <c r="J518" s="547"/>
      <c r="K518" s="547"/>
      <c r="L518" s="547"/>
      <c r="M518" s="547">
        <f>J518+H518*Tabellen!$K$2+L518</f>
        <v>452.84800000000001</v>
      </c>
      <c r="N518" s="495"/>
      <c r="O518" s="660">
        <f t="shared" si="103"/>
        <v>547.94608000000005</v>
      </c>
      <c r="P518" s="673"/>
      <c r="Q518" s="665" t="s">
        <v>983</v>
      </c>
      <c r="R518" s="660">
        <f>H518*Tabellen!$K$2*Tabellen!$F$2</f>
        <v>547.94608000000005</v>
      </c>
      <c r="S518" s="666" t="s">
        <v>1049</v>
      </c>
      <c r="T518" s="660">
        <f>J518*Tabellen!$F$2</f>
        <v>0</v>
      </c>
      <c r="U518" s="660">
        <f>R518*Tabellen!$G$2</f>
        <v>49.315147200000006</v>
      </c>
      <c r="V518" s="660">
        <f>T518*Tabellen!$H$2</f>
        <v>0</v>
      </c>
      <c r="W518" s="660">
        <f t="shared" si="104"/>
        <v>49.315147200000006</v>
      </c>
      <c r="X518" s="660">
        <f t="shared" si="105"/>
        <v>597.26122720000001</v>
      </c>
      <c r="Y518" s="659"/>
      <c r="Z518" s="617"/>
      <c r="AA518" s="617"/>
      <c r="AB518" s="617"/>
      <c r="AC518" s="617"/>
      <c r="AD518" s="617"/>
      <c r="AE518" s="617"/>
      <c r="AF518" s="617"/>
      <c r="AG518" s="617"/>
      <c r="AH518" s="617"/>
      <c r="AI518" s="617"/>
      <c r="AJ518" s="617"/>
      <c r="AK518" s="617"/>
      <c r="AL518" s="617"/>
      <c r="AM518" s="617"/>
      <c r="AN518" s="617"/>
      <c r="AO518" s="617"/>
      <c r="AP518" s="617"/>
      <c r="AQ518" s="617"/>
      <c r="AR518" s="617"/>
      <c r="AS518" s="617"/>
      <c r="AT518" s="617"/>
      <c r="AU518" s="617"/>
      <c r="AV518" s="617"/>
      <c r="AW518" s="617"/>
      <c r="AX518" s="617"/>
      <c r="AY518" s="617"/>
      <c r="AZ518" s="617"/>
      <c r="BA518" s="617"/>
      <c r="BB518" s="617"/>
      <c r="BC518" s="617"/>
      <c r="BD518" s="617"/>
      <c r="BE518" s="617"/>
      <c r="BF518" s="617"/>
      <c r="BG518" s="617"/>
      <c r="BH518" s="617"/>
      <c r="BI518" s="617"/>
      <c r="BJ518" s="617"/>
      <c r="BK518" s="617"/>
      <c r="BL518" s="617"/>
      <c r="BM518" s="617"/>
      <c r="BN518" s="617"/>
      <c r="BO518" s="617"/>
      <c r="BP518" s="617"/>
      <c r="BQ518" s="617"/>
      <c r="BR518" s="617"/>
      <c r="BS518" s="617"/>
    </row>
    <row r="519" spans="1:71" s="401" customFormat="1" ht="15.65" customHeight="1" outlineLevel="2" x14ac:dyDescent="0.25">
      <c r="A519" s="590"/>
      <c r="B519" s="404"/>
      <c r="C519" s="485"/>
      <c r="D519" s="402" t="s">
        <v>1335</v>
      </c>
      <c r="E519" s="405">
        <f>E510*1.1</f>
        <v>100.43</v>
      </c>
      <c r="F519" s="404" t="s">
        <v>73</v>
      </c>
      <c r="G519" s="405"/>
      <c r="H519" s="406"/>
      <c r="I519" s="560">
        <v>2.2515648749999997</v>
      </c>
      <c r="J519" s="547">
        <f t="shared" si="106"/>
        <v>226.12466039624999</v>
      </c>
      <c r="K519" s="547"/>
      <c r="L519" s="547"/>
      <c r="M519" s="547">
        <f>J519+H519*Tabellen!$K$2+L519</f>
        <v>226.12466039624999</v>
      </c>
      <c r="N519" s="495"/>
      <c r="O519" s="660">
        <f t="shared" si="103"/>
        <v>273.61083907946249</v>
      </c>
      <c r="P519" s="673"/>
      <c r="Q519" s="665" t="s">
        <v>983</v>
      </c>
      <c r="R519" s="660">
        <f>H519*Tabellen!$K$2*Tabellen!$F$2</f>
        <v>0</v>
      </c>
      <c r="S519" s="666" t="s">
        <v>1049</v>
      </c>
      <c r="T519" s="660">
        <f>J519*Tabellen!$F$2</f>
        <v>273.61083907946249</v>
      </c>
      <c r="U519" s="660">
        <f>R519*Tabellen!$G$2</f>
        <v>0</v>
      </c>
      <c r="V519" s="660">
        <f>T519*Tabellen!$H$2</f>
        <v>57.458276206687124</v>
      </c>
      <c r="W519" s="660">
        <f t="shared" si="104"/>
        <v>57.458276206687124</v>
      </c>
      <c r="X519" s="660">
        <f t="shared" si="105"/>
        <v>331.06911528614961</v>
      </c>
      <c r="Y519" s="668"/>
      <c r="Z519" s="617"/>
      <c r="AA519" s="617"/>
      <c r="AB519" s="617"/>
      <c r="AC519" s="617"/>
      <c r="AD519" s="617"/>
      <c r="AE519" s="617"/>
      <c r="AF519" s="617"/>
      <c r="AG519" s="617"/>
      <c r="AH519" s="617"/>
      <c r="AI519" s="617"/>
      <c r="AJ519" s="617"/>
      <c r="AK519" s="617"/>
      <c r="AL519" s="617"/>
      <c r="AM519" s="617"/>
      <c r="AN519" s="617"/>
      <c r="AO519" s="617"/>
      <c r="AP519" s="617"/>
      <c r="AQ519" s="617"/>
      <c r="AR519" s="617"/>
      <c r="AS519" s="617"/>
      <c r="AT519" s="617"/>
      <c r="AU519" s="617"/>
      <c r="AV519" s="617"/>
      <c r="AW519" s="617"/>
      <c r="AX519" s="617"/>
      <c r="AY519" s="617"/>
      <c r="AZ519" s="617"/>
      <c r="BA519" s="617"/>
      <c r="BB519" s="617"/>
      <c r="BC519" s="617"/>
      <c r="BD519" s="617"/>
      <c r="BE519" s="617"/>
      <c r="BF519" s="617"/>
      <c r="BG519" s="617"/>
      <c r="BH519" s="617"/>
      <c r="BI519" s="617"/>
      <c r="BJ519" s="617"/>
      <c r="BK519" s="617"/>
      <c r="BL519" s="617"/>
      <c r="BM519" s="617"/>
      <c r="BN519" s="617"/>
      <c r="BO519" s="617"/>
      <c r="BP519" s="617"/>
      <c r="BQ519" s="617"/>
      <c r="BR519" s="617"/>
      <c r="BS519" s="617"/>
    </row>
    <row r="520" spans="1:71" s="401" customFormat="1" ht="15.65" customHeight="1" outlineLevel="2" x14ac:dyDescent="0.25">
      <c r="A520" s="590"/>
      <c r="B520" s="404"/>
      <c r="C520" s="485"/>
      <c r="D520" s="402" t="s">
        <v>1335</v>
      </c>
      <c r="E520" s="405">
        <f>E510</f>
        <v>91.3</v>
      </c>
      <c r="F520" s="402" t="s">
        <v>73</v>
      </c>
      <c r="G520" s="406">
        <v>0.03</v>
      </c>
      <c r="H520" s="406">
        <f t="shared" si="102"/>
        <v>2.7389999999999999</v>
      </c>
      <c r="I520" s="547"/>
      <c r="J520" s="547"/>
      <c r="K520" s="547"/>
      <c r="L520" s="547"/>
      <c r="M520" s="547">
        <f>J520+H520*Tabellen!$K$2+L520</f>
        <v>169.81799999999998</v>
      </c>
      <c r="N520" s="495"/>
      <c r="O520" s="660">
        <f t="shared" si="103"/>
        <v>205.47977999999998</v>
      </c>
      <c r="P520" s="673"/>
      <c r="Q520" s="665" t="s">
        <v>983</v>
      </c>
      <c r="R520" s="660">
        <f>H520*Tabellen!$K$2*Tabellen!$F$2</f>
        <v>205.47977999999998</v>
      </c>
      <c r="S520" s="666" t="s">
        <v>1049</v>
      </c>
      <c r="T520" s="660">
        <f>J520*Tabellen!$F$2</f>
        <v>0</v>
      </c>
      <c r="U520" s="660">
        <f>R520*Tabellen!$G$2</f>
        <v>18.493180199999998</v>
      </c>
      <c r="V520" s="660">
        <f>T520*Tabellen!$H$2</f>
        <v>0</v>
      </c>
      <c r="W520" s="660">
        <f t="shared" si="104"/>
        <v>18.493180199999998</v>
      </c>
      <c r="X520" s="660">
        <f t="shared" si="105"/>
        <v>223.97296019999999</v>
      </c>
      <c r="Y520" s="659"/>
      <c r="Z520" s="617"/>
      <c r="AA520" s="617"/>
      <c r="AB520" s="617"/>
      <c r="AC520" s="617"/>
      <c r="AD520" s="617"/>
      <c r="AE520" s="617"/>
      <c r="AF520" s="617"/>
      <c r="AG520" s="617"/>
      <c r="AH520" s="617"/>
      <c r="AI520" s="617"/>
      <c r="AJ520" s="617"/>
      <c r="AK520" s="617"/>
      <c r="AL520" s="617"/>
      <c r="AM520" s="617"/>
      <c r="AN520" s="617"/>
      <c r="AO520" s="617"/>
      <c r="AP520" s="617"/>
      <c r="AQ520" s="617"/>
      <c r="AR520" s="617"/>
      <c r="AS520" s="617"/>
      <c r="AT520" s="617"/>
      <c r="AU520" s="617"/>
      <c r="AV520" s="617"/>
      <c r="AW520" s="617"/>
      <c r="AX520" s="617"/>
      <c r="AY520" s="617"/>
      <c r="AZ520" s="617"/>
      <c r="BA520" s="617"/>
      <c r="BB520" s="617"/>
      <c r="BC520" s="617"/>
      <c r="BD520" s="617"/>
      <c r="BE520" s="617"/>
      <c r="BF520" s="617"/>
      <c r="BG520" s="617"/>
      <c r="BH520" s="617"/>
      <c r="BI520" s="617"/>
      <c r="BJ520" s="617"/>
      <c r="BK520" s="617"/>
      <c r="BL520" s="617"/>
      <c r="BM520" s="617"/>
      <c r="BN520" s="617"/>
      <c r="BO520" s="617"/>
      <c r="BP520" s="617"/>
      <c r="BQ520" s="617"/>
      <c r="BR520" s="617"/>
      <c r="BS520" s="617"/>
    </row>
    <row r="521" spans="1:71" s="401" customFormat="1" ht="15.65" customHeight="1" outlineLevel="2" x14ac:dyDescent="0.25">
      <c r="A521" s="590"/>
      <c r="B521" s="404"/>
      <c r="C521" s="485"/>
      <c r="D521" s="402" t="s">
        <v>1336</v>
      </c>
      <c r="E521" s="405">
        <f>E510*1.1</f>
        <v>100.43</v>
      </c>
      <c r="F521" s="404" t="s">
        <v>73</v>
      </c>
      <c r="G521" s="405"/>
      <c r="H521" s="406"/>
      <c r="I521" s="560">
        <v>1.8526499999999999</v>
      </c>
      <c r="J521" s="547">
        <f t="shared" si="106"/>
        <v>186.06163950000001</v>
      </c>
      <c r="K521" s="547"/>
      <c r="L521" s="547"/>
      <c r="M521" s="547">
        <f>J521+H521*Tabellen!$K$2+L521</f>
        <v>186.06163950000001</v>
      </c>
      <c r="N521" s="495"/>
      <c r="O521" s="660">
        <f t="shared" si="103"/>
        <v>225.134583795</v>
      </c>
      <c r="P521" s="673"/>
      <c r="Q521" s="665" t="s">
        <v>983</v>
      </c>
      <c r="R521" s="660">
        <f>H521*Tabellen!$K$2*Tabellen!$F$2</f>
        <v>0</v>
      </c>
      <c r="S521" s="666" t="s">
        <v>1049</v>
      </c>
      <c r="T521" s="660">
        <f>J521*Tabellen!$F$2</f>
        <v>225.134583795</v>
      </c>
      <c r="U521" s="660">
        <f>R521*Tabellen!$G$2</f>
        <v>0</v>
      </c>
      <c r="V521" s="660">
        <f>T521*Tabellen!$H$2</f>
        <v>47.27826259695</v>
      </c>
      <c r="W521" s="660">
        <f t="shared" si="104"/>
        <v>47.27826259695</v>
      </c>
      <c r="X521" s="660">
        <f t="shared" si="105"/>
        <v>272.41284639194998</v>
      </c>
      <c r="Y521" s="668"/>
      <c r="Z521" s="617"/>
      <c r="AA521" s="617"/>
      <c r="AB521" s="617"/>
      <c r="AC521" s="617"/>
      <c r="AD521" s="617"/>
      <c r="AE521" s="617"/>
      <c r="AF521" s="617"/>
      <c r="AG521" s="617"/>
      <c r="AH521" s="617"/>
      <c r="AI521" s="617"/>
      <c r="AJ521" s="617"/>
      <c r="AK521" s="617"/>
      <c r="AL521" s="617"/>
      <c r="AM521" s="617"/>
      <c r="AN521" s="617"/>
      <c r="AO521" s="617"/>
      <c r="AP521" s="617"/>
      <c r="AQ521" s="617"/>
      <c r="AR521" s="617"/>
      <c r="AS521" s="617"/>
      <c r="AT521" s="617"/>
      <c r="AU521" s="617"/>
      <c r="AV521" s="617"/>
      <c r="AW521" s="617"/>
      <c r="AX521" s="617"/>
      <c r="AY521" s="617"/>
      <c r="AZ521" s="617"/>
      <c r="BA521" s="617"/>
      <c r="BB521" s="617"/>
      <c r="BC521" s="617"/>
      <c r="BD521" s="617"/>
      <c r="BE521" s="617"/>
      <c r="BF521" s="617"/>
      <c r="BG521" s="617"/>
      <c r="BH521" s="617"/>
      <c r="BI521" s="617"/>
      <c r="BJ521" s="617"/>
      <c r="BK521" s="617"/>
      <c r="BL521" s="617"/>
      <c r="BM521" s="617"/>
      <c r="BN521" s="617"/>
      <c r="BO521" s="617"/>
      <c r="BP521" s="617"/>
      <c r="BQ521" s="617"/>
      <c r="BR521" s="617"/>
      <c r="BS521" s="617"/>
    </row>
    <row r="522" spans="1:71" s="401" customFormat="1" ht="15.65" customHeight="1" outlineLevel="2" x14ac:dyDescent="0.25">
      <c r="A522" s="590"/>
      <c r="B522" s="404"/>
      <c r="C522" s="485"/>
      <c r="D522" s="402" t="s">
        <v>1336</v>
      </c>
      <c r="E522" s="405">
        <f>E510</f>
        <v>91.3</v>
      </c>
      <c r="F522" s="402" t="s">
        <v>73</v>
      </c>
      <c r="G522" s="406">
        <v>0.03</v>
      </c>
      <c r="H522" s="406">
        <f t="shared" si="102"/>
        <v>2.7389999999999999</v>
      </c>
      <c r="I522" s="547"/>
      <c r="J522" s="547"/>
      <c r="K522" s="547"/>
      <c r="L522" s="547"/>
      <c r="M522" s="547">
        <f>J522+H522*Tabellen!$K$2+L522</f>
        <v>169.81799999999998</v>
      </c>
      <c r="N522" s="495"/>
      <c r="O522" s="660">
        <f t="shared" si="103"/>
        <v>205.47977999999998</v>
      </c>
      <c r="P522" s="673"/>
      <c r="Q522" s="665" t="s">
        <v>983</v>
      </c>
      <c r="R522" s="660">
        <f>H522*Tabellen!$K$2*Tabellen!$F$2</f>
        <v>205.47977999999998</v>
      </c>
      <c r="S522" s="666" t="s">
        <v>1049</v>
      </c>
      <c r="T522" s="660">
        <f>J522*Tabellen!$F$2</f>
        <v>0</v>
      </c>
      <c r="U522" s="660">
        <f>R522*Tabellen!$G$2</f>
        <v>18.493180199999998</v>
      </c>
      <c r="V522" s="660">
        <f>T522*Tabellen!$H$2</f>
        <v>0</v>
      </c>
      <c r="W522" s="660">
        <f t="shared" si="104"/>
        <v>18.493180199999998</v>
      </c>
      <c r="X522" s="660">
        <f t="shared" si="105"/>
        <v>223.97296019999999</v>
      </c>
      <c r="Y522" s="659"/>
      <c r="Z522" s="617"/>
      <c r="AA522" s="617"/>
      <c r="AB522" s="617"/>
      <c r="AC522" s="617"/>
      <c r="AD522" s="617"/>
      <c r="AE522" s="617"/>
      <c r="AF522" s="617"/>
      <c r="AG522" s="617"/>
      <c r="AH522" s="617"/>
      <c r="AI522" s="617"/>
      <c r="AJ522" s="617"/>
      <c r="AK522" s="617"/>
      <c r="AL522" s="617"/>
      <c r="AM522" s="617"/>
      <c r="AN522" s="617"/>
      <c r="AO522" s="617"/>
      <c r="AP522" s="617"/>
      <c r="AQ522" s="617"/>
      <c r="AR522" s="617"/>
      <c r="AS522" s="617"/>
      <c r="AT522" s="617"/>
      <c r="AU522" s="617"/>
      <c r="AV522" s="617"/>
      <c r="AW522" s="617"/>
      <c r="AX522" s="617"/>
      <c r="AY522" s="617"/>
      <c r="AZ522" s="617"/>
      <c r="BA522" s="617"/>
      <c r="BB522" s="617"/>
      <c r="BC522" s="617"/>
      <c r="BD522" s="617"/>
      <c r="BE522" s="617"/>
      <c r="BF522" s="617"/>
      <c r="BG522" s="617"/>
      <c r="BH522" s="617"/>
      <c r="BI522" s="617"/>
      <c r="BJ522" s="617"/>
      <c r="BK522" s="617"/>
      <c r="BL522" s="617"/>
      <c r="BM522" s="617"/>
      <c r="BN522" s="617"/>
      <c r="BO522" s="617"/>
      <c r="BP522" s="617"/>
      <c r="BQ522" s="617"/>
      <c r="BR522" s="617"/>
      <c r="BS522" s="617"/>
    </row>
    <row r="523" spans="1:71" s="401" customFormat="1" ht="15.65" customHeight="1" outlineLevel="2" x14ac:dyDescent="0.25">
      <c r="A523" s="590"/>
      <c r="B523" s="404"/>
      <c r="C523" s="485"/>
      <c r="D523" s="402" t="s">
        <v>1730</v>
      </c>
      <c r="E523" s="405">
        <f>E510*1.1</f>
        <v>100.43</v>
      </c>
      <c r="F523" s="402" t="s">
        <v>73</v>
      </c>
      <c r="G523" s="406"/>
      <c r="H523" s="406"/>
      <c r="I523" s="547">
        <v>10.143000000000001</v>
      </c>
      <c r="J523" s="547">
        <f t="shared" si="106"/>
        <v>1018.6614900000002</v>
      </c>
      <c r="K523" s="547"/>
      <c r="L523" s="547"/>
      <c r="M523" s="547">
        <f>J523+H523*Tabellen!$K$2+L523</f>
        <v>1018.6614900000002</v>
      </c>
      <c r="N523" s="495"/>
      <c r="O523" s="660">
        <f t="shared" si="103"/>
        <v>1232.5804029000001</v>
      </c>
      <c r="P523" s="673"/>
      <c r="Q523" s="665" t="s">
        <v>983</v>
      </c>
      <c r="R523" s="660">
        <f>H523*Tabellen!$K$2*Tabellen!$F$2</f>
        <v>0</v>
      </c>
      <c r="S523" s="666" t="s">
        <v>1049</v>
      </c>
      <c r="T523" s="660">
        <f>J523*Tabellen!$F$2</f>
        <v>1232.5804029000001</v>
      </c>
      <c r="U523" s="660">
        <f>R523*Tabellen!$G$2</f>
        <v>0</v>
      </c>
      <c r="V523" s="660">
        <f>T523*Tabellen!$H$2</f>
        <v>258.84188460900003</v>
      </c>
      <c r="W523" s="660">
        <f t="shared" si="104"/>
        <v>258.84188460900003</v>
      </c>
      <c r="X523" s="660">
        <f t="shared" si="105"/>
        <v>1491.4222875090002</v>
      </c>
      <c r="Y523" s="676"/>
      <c r="Z523" s="617"/>
      <c r="AA523" s="617"/>
      <c r="AB523" s="617"/>
      <c r="AC523" s="617"/>
      <c r="AD523" s="617"/>
      <c r="AE523" s="617"/>
      <c r="AF523" s="617"/>
      <c r="AG523" s="617"/>
      <c r="AH523" s="617"/>
      <c r="AI523" s="617"/>
      <c r="AJ523" s="617"/>
      <c r="AK523" s="617"/>
      <c r="AL523" s="617"/>
      <c r="AM523" s="617"/>
      <c r="AN523" s="617"/>
      <c r="AO523" s="617"/>
      <c r="AP523" s="617"/>
      <c r="AQ523" s="617"/>
      <c r="AR523" s="617"/>
      <c r="AS523" s="617"/>
      <c r="AT523" s="617"/>
      <c r="AU523" s="617"/>
      <c r="AV523" s="617"/>
      <c r="AW523" s="617"/>
      <c r="AX523" s="617"/>
      <c r="AY523" s="617"/>
      <c r="AZ523" s="617"/>
      <c r="BA523" s="617"/>
      <c r="BB523" s="617"/>
      <c r="BC523" s="617"/>
      <c r="BD523" s="617"/>
      <c r="BE523" s="617"/>
      <c r="BF523" s="617"/>
      <c r="BG523" s="617"/>
      <c r="BH523" s="617"/>
      <c r="BI523" s="617"/>
      <c r="BJ523" s="617"/>
      <c r="BK523" s="617"/>
      <c r="BL523" s="617"/>
      <c r="BM523" s="617"/>
      <c r="BN523" s="617"/>
      <c r="BO523" s="617"/>
      <c r="BP523" s="617"/>
      <c r="BQ523" s="617"/>
      <c r="BR523" s="617"/>
      <c r="BS523" s="617"/>
    </row>
    <row r="524" spans="1:71" s="401" customFormat="1" ht="15.65" customHeight="1" outlineLevel="2" x14ac:dyDescent="0.25">
      <c r="A524" s="590"/>
      <c r="B524" s="404"/>
      <c r="C524" s="485"/>
      <c r="D524" s="402" t="s">
        <v>1730</v>
      </c>
      <c r="E524" s="405">
        <f>E510</f>
        <v>91.3</v>
      </c>
      <c r="F524" s="402" t="s">
        <v>73</v>
      </c>
      <c r="G524" s="406">
        <v>0.35</v>
      </c>
      <c r="H524" s="406">
        <f t="shared" si="102"/>
        <v>31.954999999999998</v>
      </c>
      <c r="I524" s="547"/>
      <c r="J524" s="547"/>
      <c r="K524" s="547"/>
      <c r="L524" s="547"/>
      <c r="M524" s="547">
        <f>J524+H524*Tabellen!$K$2+L524</f>
        <v>1981.2099999999998</v>
      </c>
      <c r="N524" s="495"/>
      <c r="O524" s="660">
        <f t="shared" si="103"/>
        <v>2397.2640999999999</v>
      </c>
      <c r="P524" s="673"/>
      <c r="Q524" s="665" t="s">
        <v>983</v>
      </c>
      <c r="R524" s="660">
        <f>H524*Tabellen!$K$2*Tabellen!$F$2</f>
        <v>2397.2640999999999</v>
      </c>
      <c r="S524" s="666" t="s">
        <v>1049</v>
      </c>
      <c r="T524" s="660">
        <f>J524*Tabellen!$F$2</f>
        <v>0</v>
      </c>
      <c r="U524" s="660">
        <f>R524*Tabellen!$G$2</f>
        <v>215.75376899999998</v>
      </c>
      <c r="V524" s="660">
        <f>T524*Tabellen!$H$2</f>
        <v>0</v>
      </c>
      <c r="W524" s="660">
        <f t="shared" si="104"/>
        <v>215.75376899999998</v>
      </c>
      <c r="X524" s="660">
        <f t="shared" si="105"/>
        <v>2613.0178689999998</v>
      </c>
      <c r="Y524" s="659"/>
      <c r="Z524" s="617"/>
      <c r="AA524" s="617"/>
      <c r="AB524" s="617"/>
      <c r="AC524" s="617"/>
      <c r="AD524" s="617"/>
      <c r="AE524" s="617"/>
      <c r="AF524" s="617"/>
      <c r="AG524" s="617"/>
      <c r="AH524" s="617"/>
      <c r="AI524" s="617"/>
      <c r="AJ524" s="617"/>
      <c r="AK524" s="617"/>
      <c r="AL524" s="617"/>
      <c r="AM524" s="617"/>
      <c r="AN524" s="617"/>
      <c r="AO524" s="617"/>
      <c r="AP524" s="617"/>
      <c r="AQ524" s="617"/>
      <c r="AR524" s="617"/>
      <c r="AS524" s="617"/>
      <c r="AT524" s="617"/>
      <c r="AU524" s="617"/>
      <c r="AV524" s="617"/>
      <c r="AW524" s="617"/>
      <c r="AX524" s="617"/>
      <c r="AY524" s="617"/>
      <c r="AZ524" s="617"/>
      <c r="BA524" s="617"/>
      <c r="BB524" s="617"/>
      <c r="BC524" s="617"/>
      <c r="BD524" s="617"/>
      <c r="BE524" s="617"/>
      <c r="BF524" s="617"/>
      <c r="BG524" s="617"/>
      <c r="BH524" s="617"/>
      <c r="BI524" s="617"/>
      <c r="BJ524" s="617"/>
      <c r="BK524" s="617"/>
      <c r="BL524" s="617"/>
      <c r="BM524" s="617"/>
      <c r="BN524" s="617"/>
      <c r="BO524" s="617"/>
      <c r="BP524" s="617"/>
      <c r="BQ524" s="617"/>
      <c r="BR524" s="617"/>
      <c r="BS524" s="617"/>
    </row>
    <row r="525" spans="1:71" s="401" customFormat="1" ht="15.65" customHeight="1" outlineLevel="2" x14ac:dyDescent="0.25">
      <c r="A525" s="590"/>
      <c r="B525" s="404"/>
      <c r="C525" s="485"/>
      <c r="D525" s="404" t="s">
        <v>1337</v>
      </c>
      <c r="E525" s="405">
        <f>E510</f>
        <v>91.3</v>
      </c>
      <c r="F525" s="402" t="s">
        <v>73</v>
      </c>
      <c r="G525" s="405"/>
      <c r="H525" s="406"/>
      <c r="I525" s="547">
        <v>5.6924999999999999</v>
      </c>
      <c r="J525" s="547">
        <f t="shared" si="106"/>
        <v>519.72524999999996</v>
      </c>
      <c r="K525" s="547"/>
      <c r="L525" s="547"/>
      <c r="M525" s="547">
        <f>J525+H525*Tabellen!$K$2+L525</f>
        <v>519.72524999999996</v>
      </c>
      <c r="N525" s="495"/>
      <c r="O525" s="660">
        <f t="shared" si="103"/>
        <v>628.86755249999999</v>
      </c>
      <c r="P525" s="673"/>
      <c r="Q525" s="665" t="s">
        <v>983</v>
      </c>
      <c r="R525" s="660">
        <f>H525*Tabellen!$K$2*Tabellen!$F$2</f>
        <v>0</v>
      </c>
      <c r="S525" s="666" t="s">
        <v>1049</v>
      </c>
      <c r="T525" s="660">
        <f>J525*Tabellen!$F$2</f>
        <v>628.86755249999999</v>
      </c>
      <c r="U525" s="660">
        <f>R525*Tabellen!$G$2</f>
        <v>0</v>
      </c>
      <c r="V525" s="660">
        <f>T525*Tabellen!$H$2</f>
        <v>132.06218602499999</v>
      </c>
      <c r="W525" s="660">
        <f t="shared" si="104"/>
        <v>132.06218602499999</v>
      </c>
      <c r="X525" s="660">
        <f t="shared" si="105"/>
        <v>760.92973852499995</v>
      </c>
      <c r="Y525" s="659"/>
      <c r="Z525" s="617"/>
      <c r="AA525" s="617"/>
      <c r="AB525" s="617"/>
      <c r="AC525" s="617"/>
      <c r="AD525" s="617"/>
      <c r="AE525" s="617"/>
      <c r="AF525" s="617"/>
      <c r="AG525" s="617"/>
      <c r="AH525" s="617"/>
      <c r="AI525" s="617"/>
      <c r="AJ525" s="617"/>
      <c r="AK525" s="617"/>
      <c r="AL525" s="617"/>
      <c r="AM525" s="617"/>
      <c r="AN525" s="617"/>
      <c r="AO525" s="617"/>
      <c r="AP525" s="617"/>
      <c r="AQ525" s="617"/>
      <c r="AR525" s="617"/>
      <c r="AS525" s="617"/>
      <c r="AT525" s="617"/>
      <c r="AU525" s="617"/>
      <c r="AV525" s="617"/>
      <c r="AW525" s="617"/>
      <c r="AX525" s="617"/>
      <c r="AY525" s="617"/>
      <c r="AZ525" s="617"/>
      <c r="BA525" s="617"/>
      <c r="BB525" s="617"/>
      <c r="BC525" s="617"/>
      <c r="BD525" s="617"/>
      <c r="BE525" s="617"/>
      <c r="BF525" s="617"/>
      <c r="BG525" s="617"/>
      <c r="BH525" s="617"/>
      <c r="BI525" s="617"/>
      <c r="BJ525" s="617"/>
      <c r="BK525" s="617"/>
      <c r="BL525" s="617"/>
      <c r="BM525" s="617"/>
      <c r="BN525" s="617"/>
      <c r="BO525" s="617"/>
      <c r="BP525" s="617"/>
      <c r="BQ525" s="617"/>
      <c r="BR525" s="617"/>
      <c r="BS525" s="617"/>
    </row>
    <row r="526" spans="1:71" s="401" customFormat="1" ht="15.65" customHeight="1" outlineLevel="2" x14ac:dyDescent="0.25">
      <c r="A526" s="590"/>
      <c r="B526" s="404"/>
      <c r="C526" s="485"/>
      <c r="D526" s="404" t="s">
        <v>1329</v>
      </c>
      <c r="E526" s="405">
        <v>1</v>
      </c>
      <c r="F526" s="402" t="s">
        <v>830</v>
      </c>
      <c r="G526" s="405">
        <v>4</v>
      </c>
      <c r="H526" s="406">
        <f t="shared" si="102"/>
        <v>4</v>
      </c>
      <c r="I526" s="547"/>
      <c r="J526" s="547"/>
      <c r="K526" s="547"/>
      <c r="L526" s="547"/>
      <c r="M526" s="547">
        <f>J526+H526*Tabellen!$K$2+L526</f>
        <v>248</v>
      </c>
      <c r="N526" s="495"/>
      <c r="O526" s="660">
        <f t="shared" si="103"/>
        <v>300.08</v>
      </c>
      <c r="P526" s="673"/>
      <c r="Q526" s="665" t="s">
        <v>983</v>
      </c>
      <c r="R526" s="660">
        <f>H526*Tabellen!$K$2*Tabellen!$F$2</f>
        <v>300.08</v>
      </c>
      <c r="S526" s="666" t="s">
        <v>1049</v>
      </c>
      <c r="T526" s="660">
        <f>J526*Tabellen!$F$2</f>
        <v>0</v>
      </c>
      <c r="U526" s="660">
        <f>R526*Tabellen!$G$2</f>
        <v>27.007199999999997</v>
      </c>
      <c r="V526" s="660">
        <f>T526*Tabellen!$H$2</f>
        <v>0</v>
      </c>
      <c r="W526" s="660">
        <f t="shared" si="104"/>
        <v>27.007199999999997</v>
      </c>
      <c r="X526" s="660">
        <f t="shared" si="105"/>
        <v>327.0872</v>
      </c>
      <c r="Y526" s="659"/>
      <c r="Z526" s="617"/>
      <c r="AA526" s="617"/>
      <c r="AB526" s="617"/>
      <c r="AC526" s="617"/>
      <c r="AD526" s="617"/>
      <c r="AE526" s="617"/>
      <c r="AF526" s="617"/>
      <c r="AG526" s="617"/>
      <c r="AH526" s="617"/>
      <c r="AI526" s="617"/>
      <c r="AJ526" s="617"/>
      <c r="AK526" s="617"/>
      <c r="AL526" s="617"/>
      <c r="AM526" s="617"/>
      <c r="AN526" s="617"/>
      <c r="AO526" s="617"/>
      <c r="AP526" s="617"/>
      <c r="AQ526" s="617"/>
      <c r="AR526" s="617"/>
      <c r="AS526" s="617"/>
      <c r="AT526" s="617"/>
      <c r="AU526" s="617"/>
      <c r="AV526" s="617"/>
      <c r="AW526" s="617"/>
      <c r="AX526" s="617"/>
      <c r="AY526" s="617"/>
      <c r="AZ526" s="617"/>
      <c r="BA526" s="617"/>
      <c r="BB526" s="617"/>
      <c r="BC526" s="617"/>
      <c r="BD526" s="617"/>
      <c r="BE526" s="617"/>
      <c r="BF526" s="617"/>
      <c r="BG526" s="617"/>
      <c r="BH526" s="617"/>
      <c r="BI526" s="617"/>
      <c r="BJ526" s="617"/>
      <c r="BK526" s="617"/>
      <c r="BL526" s="617"/>
      <c r="BM526" s="617"/>
      <c r="BN526" s="617"/>
      <c r="BO526" s="617"/>
      <c r="BP526" s="617"/>
      <c r="BQ526" s="617"/>
      <c r="BR526" s="617"/>
      <c r="BS526" s="617"/>
    </row>
    <row r="527" spans="1:71" s="521" customFormat="1" ht="15.65" customHeight="1" outlineLevel="2" x14ac:dyDescent="0.25">
      <c r="A527" s="592"/>
      <c r="B527" s="404"/>
      <c r="C527" s="485"/>
      <c r="D527" s="402"/>
      <c r="E527" s="522"/>
      <c r="G527" s="523"/>
      <c r="H527" s="523"/>
      <c r="I527" s="561"/>
      <c r="J527" s="561"/>
      <c r="K527" s="561"/>
      <c r="L527" s="561"/>
      <c r="M527" s="561"/>
      <c r="N527" s="524"/>
      <c r="O527" s="659"/>
      <c r="P527" s="673"/>
      <c r="Q527" s="665"/>
      <c r="R527" s="660"/>
      <c r="S527" s="666"/>
      <c r="T527" s="660"/>
      <c r="U527" s="660"/>
      <c r="V527" s="660"/>
      <c r="W527" s="660"/>
      <c r="X527" s="660"/>
      <c r="Y527" s="676"/>
      <c r="Z527" s="620"/>
      <c r="AA527" s="620"/>
      <c r="AB527" s="620"/>
      <c r="AC527" s="620"/>
      <c r="AD527" s="620"/>
      <c r="AE527" s="620"/>
      <c r="AF527" s="620"/>
      <c r="AG527" s="620"/>
      <c r="AH527" s="620"/>
      <c r="AI527" s="620"/>
      <c r="AJ527" s="620"/>
      <c r="AK527" s="620"/>
      <c r="AL527" s="620"/>
      <c r="AM527" s="620"/>
      <c r="AN527" s="620"/>
      <c r="AO527" s="620"/>
      <c r="AP527" s="620"/>
      <c r="AQ527" s="620"/>
      <c r="AR527" s="620"/>
      <c r="AS527" s="620"/>
      <c r="AT527" s="620"/>
      <c r="AU527" s="620"/>
      <c r="AV527" s="620"/>
      <c r="AW527" s="620"/>
      <c r="AX527" s="620"/>
      <c r="AY527" s="620"/>
      <c r="AZ527" s="620"/>
      <c r="BA527" s="620"/>
      <c r="BB527" s="620"/>
      <c r="BC527" s="620"/>
      <c r="BD527" s="620"/>
      <c r="BE527" s="620"/>
      <c r="BF527" s="620"/>
      <c r="BG527" s="620"/>
      <c r="BH527" s="620"/>
      <c r="BI527" s="620"/>
      <c r="BJ527" s="620"/>
      <c r="BK527" s="620"/>
      <c r="BL527" s="620"/>
      <c r="BM527" s="620"/>
      <c r="BN527" s="620"/>
      <c r="BO527" s="620"/>
      <c r="BP527" s="620"/>
      <c r="BQ527" s="620"/>
      <c r="BR527" s="620"/>
      <c r="BS527" s="620"/>
    </row>
    <row r="528" spans="1:71" ht="15.65" customHeight="1" outlineLevel="2" x14ac:dyDescent="0.25">
      <c r="B528" s="404"/>
      <c r="E528" s="405"/>
      <c r="G528" s="406"/>
      <c r="H528" s="406"/>
      <c r="K528" s="562"/>
      <c r="N528" s="494"/>
      <c r="O528" s="659"/>
      <c r="P528" s="659"/>
      <c r="Q528" s="659"/>
    </row>
    <row r="529" spans="1:71" ht="9" customHeight="1" outlineLevel="1" x14ac:dyDescent="0.25">
      <c r="B529" s="408"/>
      <c r="D529" s="409"/>
      <c r="E529" s="411"/>
      <c r="F529" s="409"/>
      <c r="G529" s="410"/>
      <c r="H529" s="410"/>
      <c r="I529" s="548"/>
      <c r="J529" s="548"/>
      <c r="K529" s="548"/>
      <c r="L529" s="548"/>
      <c r="M529" s="548"/>
      <c r="N529" s="485"/>
      <c r="O529" s="663"/>
      <c r="P529" s="663"/>
      <c r="Q529" s="663"/>
      <c r="R529" s="664"/>
      <c r="S529" s="664"/>
      <c r="T529" s="664"/>
      <c r="U529" s="664"/>
      <c r="V529" s="664"/>
      <c r="W529" s="664"/>
      <c r="X529" s="664"/>
      <c r="Y529" s="663"/>
      <c r="Z529" s="615"/>
      <c r="AA529" s="616"/>
      <c r="AG529" s="613"/>
      <c r="AH529" s="613"/>
    </row>
    <row r="530" spans="1:71" s="568" customFormat="1" ht="15.65" customHeight="1" outlineLevel="1" x14ac:dyDescent="0.25">
      <c r="B530" s="395" t="s">
        <v>974</v>
      </c>
      <c r="C530" s="593"/>
      <c r="D530" s="396" t="s">
        <v>1477</v>
      </c>
      <c r="E530" s="403">
        <v>91.3</v>
      </c>
      <c r="F530" s="396" t="s">
        <v>73</v>
      </c>
      <c r="G530" s="397"/>
      <c r="H530" s="397">
        <f>SUM(H531:H548)/E530</f>
        <v>1.2372359336335239</v>
      </c>
      <c r="I530" s="546"/>
      <c r="J530" s="546">
        <f>SUM(J531:J548)/E530</f>
        <v>35.998301362500001</v>
      </c>
      <c r="K530" s="546"/>
      <c r="L530" s="546"/>
      <c r="M530" s="546">
        <f>SUM(M531:M548)/E530</f>
        <v>112.70692924777849</v>
      </c>
      <c r="N530" s="593"/>
      <c r="O530" s="657">
        <f>SUM(O531:O548)/E530</f>
        <v>136.37538438981196</v>
      </c>
      <c r="P530" s="656" t="str">
        <f>B530</f>
        <v>V1-3-E2</v>
      </c>
      <c r="Q530" s="656"/>
      <c r="R530" s="657"/>
      <c r="S530" s="657"/>
      <c r="T530" s="657"/>
      <c r="U530" s="670"/>
      <c r="V530" s="657"/>
      <c r="W530" s="657"/>
      <c r="X530" s="657">
        <f>SUM(X531:X548)/E530</f>
        <v>153.87612234273001</v>
      </c>
      <c r="Y530" s="658"/>
      <c r="Z530" s="610"/>
      <c r="AA530" s="610"/>
      <c r="AB530" s="610"/>
      <c r="AC530" s="610"/>
      <c r="AD530" s="610"/>
      <c r="AE530" s="610"/>
      <c r="AF530" s="610"/>
      <c r="AG530" s="610"/>
      <c r="AH530" s="610"/>
      <c r="AI530" s="610"/>
      <c r="AJ530" s="610"/>
      <c r="AK530" s="610"/>
      <c r="AL530" s="610"/>
      <c r="AM530" s="610"/>
      <c r="AN530" s="610"/>
      <c r="AO530" s="610"/>
      <c r="AP530" s="610"/>
      <c r="AQ530" s="610"/>
      <c r="AR530" s="610"/>
      <c r="AS530" s="610"/>
      <c r="AT530" s="610"/>
      <c r="AU530" s="610"/>
      <c r="AV530" s="610"/>
      <c r="AW530" s="610"/>
      <c r="AX530" s="610"/>
      <c r="AY530" s="610"/>
      <c r="AZ530" s="610"/>
      <c r="BA530" s="610"/>
      <c r="BB530" s="610"/>
      <c r="BC530" s="610"/>
      <c r="BD530" s="610"/>
      <c r="BE530" s="610"/>
      <c r="BF530" s="610"/>
      <c r="BG530" s="610"/>
      <c r="BH530" s="610"/>
      <c r="BI530" s="610"/>
      <c r="BJ530" s="610"/>
      <c r="BK530" s="610"/>
      <c r="BL530" s="610"/>
      <c r="BM530" s="610"/>
      <c r="BN530" s="610"/>
      <c r="BO530" s="610"/>
      <c r="BP530" s="610"/>
      <c r="BQ530" s="610"/>
      <c r="BR530" s="610"/>
      <c r="BS530" s="610"/>
    </row>
    <row r="531" spans="1:71" ht="15.65" customHeight="1" outlineLevel="2" x14ac:dyDescent="0.25">
      <c r="B531" s="404"/>
      <c r="D531" s="413" t="s">
        <v>1194</v>
      </c>
      <c r="E531" s="405"/>
      <c r="G531" s="406"/>
      <c r="H531" s="406"/>
      <c r="K531" s="562"/>
      <c r="N531" s="494"/>
      <c r="O531" s="659" t="str">
        <f>R531</f>
        <v>incl. opslagen</v>
      </c>
      <c r="P531" s="659"/>
      <c r="Q531" s="665"/>
      <c r="R531" s="672" t="str">
        <f>Tabellen!$C$2</f>
        <v>incl. opslagen</v>
      </c>
      <c r="S531" s="666"/>
      <c r="T531" s="672" t="str">
        <f>Tabellen!$C$2</f>
        <v>incl. opslagen</v>
      </c>
    </row>
    <row r="532" spans="1:71" s="401" customFormat="1" ht="15.65" customHeight="1" outlineLevel="2" x14ac:dyDescent="0.25">
      <c r="A532" s="590"/>
      <c r="B532" s="404"/>
      <c r="C532" s="485"/>
      <c r="D532" s="402" t="s">
        <v>1300</v>
      </c>
      <c r="E532" s="405">
        <v>1</v>
      </c>
      <c r="F532" s="402" t="s">
        <v>830</v>
      </c>
      <c r="G532" s="406">
        <v>2</v>
      </c>
      <c r="H532" s="406">
        <f t="shared" ref="H532:H546" si="107">E532*G532</f>
        <v>2</v>
      </c>
      <c r="I532" s="547"/>
      <c r="J532" s="547"/>
      <c r="K532" s="547"/>
      <c r="L532" s="547"/>
      <c r="M532" s="547">
        <f>J532+H532*Tabellen!$K$2+L532</f>
        <v>124</v>
      </c>
      <c r="N532" s="495"/>
      <c r="O532" s="660">
        <f t="shared" ref="O532:O546" si="108">R532+T532</f>
        <v>150.04</v>
      </c>
      <c r="P532" s="673"/>
      <c r="Q532" s="665" t="s">
        <v>983</v>
      </c>
      <c r="R532" s="660">
        <f>H532*Tabellen!$K$2*Tabellen!$F$2</f>
        <v>150.04</v>
      </c>
      <c r="S532" s="666" t="s">
        <v>1049</v>
      </c>
      <c r="T532" s="660">
        <f>J532*Tabellen!$F$2</f>
        <v>0</v>
      </c>
      <c r="U532" s="660">
        <f>R532*Tabellen!$G$2</f>
        <v>13.503599999999999</v>
      </c>
      <c r="V532" s="660">
        <f>T532*Tabellen!$H$2</f>
        <v>0</v>
      </c>
      <c r="W532" s="660">
        <f t="shared" ref="W532:W546" si="109">U532+V532</f>
        <v>13.503599999999999</v>
      </c>
      <c r="X532" s="660">
        <f t="shared" ref="X532:X546" si="110">O532+W532</f>
        <v>163.5436</v>
      </c>
      <c r="Y532" s="661"/>
      <c r="Z532" s="617"/>
      <c r="AA532" s="617"/>
      <c r="AB532" s="617"/>
      <c r="AC532" s="617"/>
      <c r="AD532" s="617"/>
      <c r="AE532" s="617"/>
      <c r="AF532" s="617"/>
      <c r="AG532" s="617"/>
      <c r="AH532" s="617"/>
      <c r="AI532" s="617"/>
      <c r="AJ532" s="617"/>
      <c r="AK532" s="617"/>
      <c r="AL532" s="617"/>
      <c r="AM532" s="617"/>
      <c r="AN532" s="617"/>
      <c r="AO532" s="617"/>
      <c r="AP532" s="617"/>
      <c r="AQ532" s="617"/>
      <c r="AR532" s="617"/>
      <c r="AS532" s="617"/>
      <c r="AT532" s="617"/>
      <c r="AU532" s="617"/>
      <c r="AV532" s="617"/>
      <c r="AW532" s="617"/>
      <c r="AX532" s="617"/>
      <c r="AY532" s="617"/>
      <c r="AZ532" s="617"/>
      <c r="BA532" s="617"/>
      <c r="BB532" s="617"/>
      <c r="BC532" s="617"/>
      <c r="BD532" s="617"/>
      <c r="BE532" s="617"/>
      <c r="BF532" s="617"/>
      <c r="BG532" s="617"/>
      <c r="BH532" s="617"/>
      <c r="BI532" s="617"/>
      <c r="BJ532" s="617"/>
      <c r="BK532" s="617"/>
      <c r="BL532" s="617"/>
      <c r="BM532" s="617"/>
      <c r="BN532" s="617"/>
      <c r="BO532" s="617"/>
      <c r="BP532" s="617"/>
      <c r="BQ532" s="617"/>
      <c r="BR532" s="617"/>
      <c r="BS532" s="617"/>
    </row>
    <row r="533" spans="1:71" s="401" customFormat="1" ht="15.65" customHeight="1" outlineLevel="2" x14ac:dyDescent="0.25">
      <c r="A533" s="590"/>
      <c r="B533" s="404"/>
      <c r="C533" s="485"/>
      <c r="D533" s="402" t="s">
        <v>1330</v>
      </c>
      <c r="E533" s="405">
        <f>91.3/2.7</f>
        <v>33.81481481481481</v>
      </c>
      <c r="F533" s="402" t="s">
        <v>70</v>
      </c>
      <c r="G533" s="406">
        <v>0.05</v>
      </c>
      <c r="H533" s="406">
        <f t="shared" si="107"/>
        <v>1.6907407407407407</v>
      </c>
      <c r="I533" s="547"/>
      <c r="J533" s="547"/>
      <c r="K533" s="547"/>
      <c r="L533" s="547"/>
      <c r="M533" s="547">
        <f>J533+H533*Tabellen!$K$2+L533</f>
        <v>104.82592592592592</v>
      </c>
      <c r="N533" s="495"/>
      <c r="O533" s="660">
        <f t="shared" si="108"/>
        <v>126.83937037037036</v>
      </c>
      <c r="P533" s="673"/>
      <c r="Q533" s="665" t="s">
        <v>983</v>
      </c>
      <c r="R533" s="660">
        <f>H533*Tabellen!$K$2*Tabellen!$F$2</f>
        <v>126.83937037037036</v>
      </c>
      <c r="S533" s="666" t="s">
        <v>1049</v>
      </c>
      <c r="T533" s="660">
        <f>J533*Tabellen!$F$2</f>
        <v>0</v>
      </c>
      <c r="U533" s="660">
        <f>R533*Tabellen!$G$2</f>
        <v>11.415543333333332</v>
      </c>
      <c r="V533" s="660">
        <f>T533*Tabellen!$H$2</f>
        <v>0</v>
      </c>
      <c r="W533" s="660">
        <f t="shared" si="109"/>
        <v>11.415543333333332</v>
      </c>
      <c r="X533" s="660">
        <f t="shared" si="110"/>
        <v>138.25491370370369</v>
      </c>
      <c r="Y533" s="661"/>
      <c r="Z533" s="617"/>
      <c r="AA533" s="617"/>
      <c r="AB533" s="617"/>
      <c r="AC533" s="617"/>
      <c r="AD533" s="617"/>
      <c r="AE533" s="617"/>
      <c r="AF533" s="617"/>
      <c r="AG533" s="617"/>
      <c r="AH533" s="617"/>
      <c r="AI533" s="617"/>
      <c r="AJ533" s="617"/>
      <c r="AK533" s="617"/>
      <c r="AL533" s="617"/>
      <c r="AM533" s="617"/>
      <c r="AN533" s="617"/>
      <c r="AO533" s="617"/>
      <c r="AP533" s="617"/>
      <c r="AQ533" s="617"/>
      <c r="AR533" s="617"/>
      <c r="AS533" s="617"/>
      <c r="AT533" s="617"/>
      <c r="AU533" s="617"/>
      <c r="AV533" s="617"/>
      <c r="AW533" s="617"/>
      <c r="AX533" s="617"/>
      <c r="AY533" s="617"/>
      <c r="AZ533" s="617"/>
      <c r="BA533" s="617"/>
      <c r="BB533" s="617"/>
      <c r="BC533" s="617"/>
      <c r="BD533" s="617"/>
      <c r="BE533" s="617"/>
      <c r="BF533" s="617"/>
      <c r="BG533" s="617"/>
      <c r="BH533" s="617"/>
      <c r="BI533" s="617"/>
      <c r="BJ533" s="617"/>
      <c r="BK533" s="617"/>
      <c r="BL533" s="617"/>
      <c r="BM533" s="617"/>
      <c r="BN533" s="617"/>
      <c r="BO533" s="617"/>
      <c r="BP533" s="617"/>
      <c r="BQ533" s="617"/>
      <c r="BR533" s="617"/>
      <c r="BS533" s="617"/>
    </row>
    <row r="534" spans="1:71" s="401" customFormat="1" ht="15.65" customHeight="1" outlineLevel="2" x14ac:dyDescent="0.25">
      <c r="A534" s="590"/>
      <c r="B534" s="404"/>
      <c r="C534" s="485"/>
      <c r="D534" s="402" t="s">
        <v>1135</v>
      </c>
      <c r="E534" s="405">
        <f>E530*1.7</f>
        <v>155.20999999999998</v>
      </c>
      <c r="F534" s="402" t="s">
        <v>70</v>
      </c>
      <c r="G534" s="406"/>
      <c r="H534" s="406"/>
      <c r="I534" s="547">
        <v>1.7905499999999999</v>
      </c>
      <c r="J534" s="547">
        <f t="shared" ref="J534:J545" si="111">E534*I534</f>
        <v>277.91126549999996</v>
      </c>
      <c r="K534" s="547"/>
      <c r="L534" s="547"/>
      <c r="M534" s="547">
        <f>J534+H534*Tabellen!$K$2+L534</f>
        <v>277.91126549999996</v>
      </c>
      <c r="N534" s="495"/>
      <c r="O534" s="660">
        <f t="shared" si="108"/>
        <v>336.27263125499996</v>
      </c>
      <c r="P534" s="673"/>
      <c r="Q534" s="665" t="s">
        <v>983</v>
      </c>
      <c r="R534" s="660">
        <f>H534*Tabellen!$K$2*Tabellen!$F$2</f>
        <v>0</v>
      </c>
      <c r="S534" s="666" t="s">
        <v>1049</v>
      </c>
      <c r="T534" s="660">
        <f>J534*Tabellen!$F$2</f>
        <v>336.27263125499996</v>
      </c>
      <c r="U534" s="660">
        <f>R534*Tabellen!$G$2</f>
        <v>0</v>
      </c>
      <c r="V534" s="660">
        <f>T534*Tabellen!$H$2</f>
        <v>70.617252563549997</v>
      </c>
      <c r="W534" s="660">
        <f t="shared" si="109"/>
        <v>70.617252563549997</v>
      </c>
      <c r="X534" s="660">
        <f t="shared" si="110"/>
        <v>406.88988381854995</v>
      </c>
      <c r="Y534" s="661"/>
      <c r="Z534" s="617"/>
      <c r="AA534" s="617"/>
      <c r="AB534" s="617"/>
      <c r="AC534" s="617"/>
      <c r="AD534" s="617"/>
      <c r="AE534" s="617"/>
      <c r="AF534" s="617"/>
      <c r="AG534" s="617"/>
      <c r="AH534" s="617"/>
      <c r="AI534" s="617"/>
      <c r="AJ534" s="617"/>
      <c r="AK534" s="617"/>
      <c r="AL534" s="617"/>
      <c r="AM534" s="617"/>
      <c r="AN534" s="617"/>
      <c r="AO534" s="617"/>
      <c r="AP534" s="617"/>
      <c r="AQ534" s="617"/>
      <c r="AR534" s="617"/>
      <c r="AS534" s="617"/>
      <c r="AT534" s="617"/>
      <c r="AU534" s="617"/>
      <c r="AV534" s="617"/>
      <c r="AW534" s="617"/>
      <c r="AX534" s="617"/>
      <c r="AY534" s="617"/>
      <c r="AZ534" s="617"/>
      <c r="BA534" s="617"/>
      <c r="BB534" s="617"/>
      <c r="BC534" s="617"/>
      <c r="BD534" s="617"/>
      <c r="BE534" s="617"/>
      <c r="BF534" s="617"/>
      <c r="BG534" s="617"/>
      <c r="BH534" s="617"/>
      <c r="BI534" s="617"/>
      <c r="BJ534" s="617"/>
      <c r="BK534" s="617"/>
      <c r="BL534" s="617"/>
      <c r="BM534" s="617"/>
      <c r="BN534" s="617"/>
      <c r="BO534" s="617"/>
      <c r="BP534" s="617"/>
      <c r="BQ534" s="617"/>
      <c r="BR534" s="617"/>
      <c r="BS534" s="617"/>
    </row>
    <row r="535" spans="1:71" s="401" customFormat="1" ht="15.65" customHeight="1" outlineLevel="2" x14ac:dyDescent="0.25">
      <c r="A535" s="590"/>
      <c r="B535" s="404"/>
      <c r="C535" s="485"/>
      <c r="D535" s="402" t="s">
        <v>1332</v>
      </c>
      <c r="E535" s="405">
        <f>E530*1.7*2</f>
        <v>310.41999999999996</v>
      </c>
      <c r="F535" s="402" t="s">
        <v>70</v>
      </c>
      <c r="G535" s="406"/>
      <c r="H535" s="406"/>
      <c r="I535" s="547">
        <v>0.45539999999999997</v>
      </c>
      <c r="J535" s="547">
        <f t="shared" si="111"/>
        <v>141.36526799999999</v>
      </c>
      <c r="K535" s="547"/>
      <c r="L535" s="547"/>
      <c r="M535" s="547">
        <f>J535+H535*Tabellen!$K$2+L535</f>
        <v>141.36526799999999</v>
      </c>
      <c r="N535" s="495"/>
      <c r="O535" s="660">
        <f t="shared" si="108"/>
        <v>171.05197427999997</v>
      </c>
      <c r="P535" s="673"/>
      <c r="Q535" s="665" t="s">
        <v>983</v>
      </c>
      <c r="R535" s="660">
        <f>H535*Tabellen!$K$2*Tabellen!$F$2</f>
        <v>0</v>
      </c>
      <c r="S535" s="666" t="s">
        <v>1049</v>
      </c>
      <c r="T535" s="660">
        <f>J535*Tabellen!$F$2</f>
        <v>171.05197427999997</v>
      </c>
      <c r="U535" s="660">
        <f>R535*Tabellen!$G$2</f>
        <v>0</v>
      </c>
      <c r="V535" s="660">
        <f>T535*Tabellen!$H$2</f>
        <v>35.920914598799989</v>
      </c>
      <c r="W535" s="660">
        <f t="shared" si="109"/>
        <v>35.920914598799989</v>
      </c>
      <c r="X535" s="660">
        <f t="shared" si="110"/>
        <v>206.97288887879995</v>
      </c>
      <c r="Y535" s="661"/>
      <c r="Z535" s="617"/>
      <c r="AA535" s="617"/>
      <c r="AB535" s="617"/>
      <c r="AC535" s="617"/>
      <c r="AD535" s="617"/>
      <c r="AE535" s="617"/>
      <c r="AF535" s="617"/>
      <c r="AG535" s="617"/>
      <c r="AH535" s="617"/>
      <c r="AI535" s="617"/>
      <c r="AJ535" s="617"/>
      <c r="AK535" s="617"/>
      <c r="AL535" s="617"/>
      <c r="AM535" s="617"/>
      <c r="AN535" s="617"/>
      <c r="AO535" s="617"/>
      <c r="AP535" s="617"/>
      <c r="AQ535" s="617"/>
      <c r="AR535" s="617"/>
      <c r="AS535" s="617"/>
      <c r="AT535" s="617"/>
      <c r="AU535" s="617"/>
      <c r="AV535" s="617"/>
      <c r="AW535" s="617"/>
      <c r="AX535" s="617"/>
      <c r="AY535" s="617"/>
      <c r="AZ535" s="617"/>
      <c r="BA535" s="617"/>
      <c r="BB535" s="617"/>
      <c r="BC535" s="617"/>
      <c r="BD535" s="617"/>
      <c r="BE535" s="617"/>
      <c r="BF535" s="617"/>
      <c r="BG535" s="617"/>
      <c r="BH535" s="617"/>
      <c r="BI535" s="617"/>
      <c r="BJ535" s="617"/>
      <c r="BK535" s="617"/>
      <c r="BL535" s="617"/>
      <c r="BM535" s="617"/>
      <c r="BN535" s="617"/>
      <c r="BO535" s="617"/>
      <c r="BP535" s="617"/>
      <c r="BQ535" s="617"/>
      <c r="BR535" s="617"/>
      <c r="BS535" s="617"/>
    </row>
    <row r="536" spans="1:71" s="401" customFormat="1" ht="15.65" customHeight="1" outlineLevel="2" x14ac:dyDescent="0.25">
      <c r="A536" s="590"/>
      <c r="B536" s="404"/>
      <c r="C536" s="485"/>
      <c r="D536" s="402" t="s">
        <v>1333</v>
      </c>
      <c r="E536" s="405">
        <f>E535+E534</f>
        <v>465.62999999999994</v>
      </c>
      <c r="F536" s="402" t="s">
        <v>70</v>
      </c>
      <c r="G536" s="406">
        <v>0.13</v>
      </c>
      <c r="H536" s="406">
        <f t="shared" si="107"/>
        <v>60.531899999999993</v>
      </c>
      <c r="I536" s="547"/>
      <c r="J536" s="547"/>
      <c r="K536" s="547"/>
      <c r="L536" s="547"/>
      <c r="M536" s="547">
        <f>J536+H536*Tabellen!$K$2+L536</f>
        <v>3752.9777999999997</v>
      </c>
      <c r="N536" s="495"/>
      <c r="O536" s="660">
        <f t="shared" si="108"/>
        <v>4541.1031379999995</v>
      </c>
      <c r="P536" s="673"/>
      <c r="Q536" s="665" t="s">
        <v>983</v>
      </c>
      <c r="R536" s="660">
        <f>H536*Tabellen!$K$2*Tabellen!$F$2</f>
        <v>4541.1031379999995</v>
      </c>
      <c r="S536" s="666" t="s">
        <v>1049</v>
      </c>
      <c r="T536" s="660">
        <f>J536*Tabellen!$F$2</f>
        <v>0</v>
      </c>
      <c r="U536" s="660">
        <f>R536*Tabellen!$G$2</f>
        <v>408.69928241999992</v>
      </c>
      <c r="V536" s="660">
        <f>T536*Tabellen!$H$2</f>
        <v>0</v>
      </c>
      <c r="W536" s="660">
        <f t="shared" si="109"/>
        <v>408.69928241999992</v>
      </c>
      <c r="X536" s="660">
        <f t="shared" si="110"/>
        <v>4949.8024204199992</v>
      </c>
      <c r="Y536" s="675"/>
      <c r="Z536" s="617"/>
      <c r="AA536" s="617"/>
      <c r="AB536" s="617"/>
      <c r="AC536" s="617"/>
      <c r="AD536" s="617"/>
      <c r="AE536" s="617"/>
      <c r="AF536" s="617"/>
      <c r="AG536" s="617"/>
      <c r="AH536" s="617"/>
      <c r="AI536" s="617"/>
      <c r="AJ536" s="617"/>
      <c r="AK536" s="617"/>
      <c r="AL536" s="617"/>
      <c r="AM536" s="617"/>
      <c r="AN536" s="617"/>
      <c r="AO536" s="617"/>
      <c r="AP536" s="617"/>
      <c r="AQ536" s="617"/>
      <c r="AR536" s="617"/>
      <c r="AS536" s="617"/>
      <c r="AT536" s="617"/>
      <c r="AU536" s="617"/>
      <c r="AV536" s="617"/>
      <c r="AW536" s="617"/>
      <c r="AX536" s="617"/>
      <c r="AY536" s="617"/>
      <c r="AZ536" s="617"/>
      <c r="BA536" s="617"/>
      <c r="BB536" s="617"/>
      <c r="BC536" s="617"/>
      <c r="BD536" s="617"/>
      <c r="BE536" s="617"/>
      <c r="BF536" s="617"/>
      <c r="BG536" s="617"/>
      <c r="BH536" s="617"/>
      <c r="BI536" s="617"/>
      <c r="BJ536" s="617"/>
      <c r="BK536" s="617"/>
      <c r="BL536" s="617"/>
      <c r="BM536" s="617"/>
      <c r="BN536" s="617"/>
      <c r="BO536" s="617"/>
      <c r="BP536" s="617"/>
      <c r="BQ536" s="617"/>
      <c r="BR536" s="617"/>
      <c r="BS536" s="617"/>
    </row>
    <row r="537" spans="1:71" s="401" customFormat="1" ht="15.65" customHeight="1" outlineLevel="2" x14ac:dyDescent="0.25">
      <c r="A537" s="590"/>
      <c r="B537" s="404"/>
      <c r="C537" s="485"/>
      <c r="D537" s="402" t="s">
        <v>1348</v>
      </c>
      <c r="E537" s="405">
        <f>E530*1.05</f>
        <v>95.864999999999995</v>
      </c>
      <c r="F537" s="402" t="s">
        <v>73</v>
      </c>
      <c r="G537" s="406"/>
      <c r="H537" s="406"/>
      <c r="I537" s="547">
        <v>9.5633999999999997</v>
      </c>
      <c r="J537" s="547">
        <f t="shared" si="111"/>
        <v>916.79534099999989</v>
      </c>
      <c r="K537" s="547"/>
      <c r="L537" s="547"/>
      <c r="M537" s="547">
        <f>J537+H537*Tabellen!$K$2+L537</f>
        <v>916.79534099999989</v>
      </c>
      <c r="N537" s="495"/>
      <c r="O537" s="660">
        <f t="shared" si="108"/>
        <v>1109.3223626099998</v>
      </c>
      <c r="P537" s="673"/>
      <c r="Q537" s="665" t="s">
        <v>983</v>
      </c>
      <c r="R537" s="660">
        <f>H537*Tabellen!$K$2*Tabellen!$F$2</f>
        <v>0</v>
      </c>
      <c r="S537" s="666" t="s">
        <v>1049</v>
      </c>
      <c r="T537" s="660">
        <f>J537*Tabellen!$F$2</f>
        <v>1109.3223626099998</v>
      </c>
      <c r="U537" s="660">
        <f>R537*Tabellen!$G$2</f>
        <v>0</v>
      </c>
      <c r="V537" s="660">
        <f>T537*Tabellen!$H$2</f>
        <v>232.95769614809996</v>
      </c>
      <c r="W537" s="660">
        <f t="shared" si="109"/>
        <v>232.95769614809996</v>
      </c>
      <c r="X537" s="660">
        <f t="shared" si="110"/>
        <v>1342.2800587580998</v>
      </c>
      <c r="Y537" s="659"/>
      <c r="Z537" s="617"/>
      <c r="AA537" s="617"/>
      <c r="AB537" s="617"/>
      <c r="AC537" s="617"/>
      <c r="AD537" s="617"/>
      <c r="AE537" s="617"/>
      <c r="AF537" s="617"/>
      <c r="AG537" s="617"/>
      <c r="AH537" s="617"/>
      <c r="AI537" s="617"/>
      <c r="AJ537" s="617"/>
      <c r="AK537" s="617"/>
      <c r="AL537" s="617"/>
      <c r="AM537" s="617"/>
      <c r="AN537" s="617"/>
      <c r="AO537" s="617"/>
      <c r="AP537" s="617"/>
      <c r="AQ537" s="617"/>
      <c r="AR537" s="617"/>
      <c r="AS537" s="617"/>
      <c r="AT537" s="617"/>
      <c r="AU537" s="617"/>
      <c r="AV537" s="617"/>
      <c r="AW537" s="617"/>
      <c r="AX537" s="617"/>
      <c r="AY537" s="617"/>
      <c r="AZ537" s="617"/>
      <c r="BA537" s="617"/>
      <c r="BB537" s="617"/>
      <c r="BC537" s="617"/>
      <c r="BD537" s="617"/>
      <c r="BE537" s="617"/>
      <c r="BF537" s="617"/>
      <c r="BG537" s="617"/>
      <c r="BH537" s="617"/>
      <c r="BI537" s="617"/>
      <c r="BJ537" s="617"/>
      <c r="BK537" s="617"/>
      <c r="BL537" s="617"/>
      <c r="BM537" s="617"/>
      <c r="BN537" s="617"/>
      <c r="BO537" s="617"/>
      <c r="BP537" s="617"/>
      <c r="BQ537" s="617"/>
      <c r="BR537" s="617"/>
      <c r="BS537" s="617"/>
    </row>
    <row r="538" spans="1:71" s="401" customFormat="1" ht="15.65" customHeight="1" outlineLevel="2" x14ac:dyDescent="0.25">
      <c r="A538" s="590"/>
      <c r="B538" s="404"/>
      <c r="C538" s="485"/>
      <c r="D538" s="402" t="str">
        <f>D537</f>
        <v xml:space="preserve">Isolatie in binnenwanden en voorzetwanden d=80 mm n.t.b. </v>
      </c>
      <c r="E538" s="405">
        <f>E530</f>
        <v>91.3</v>
      </c>
      <c r="F538" s="402" t="s">
        <v>73</v>
      </c>
      <c r="G538" s="406">
        <v>0.08</v>
      </c>
      <c r="H538" s="406">
        <f t="shared" si="107"/>
        <v>7.3040000000000003</v>
      </c>
      <c r="I538" s="547"/>
      <c r="J538" s="547"/>
      <c r="K538" s="547"/>
      <c r="L538" s="547"/>
      <c r="M538" s="547">
        <f>J538+H538*Tabellen!$K$2+L538</f>
        <v>452.84800000000001</v>
      </c>
      <c r="N538" s="495"/>
      <c r="O538" s="660">
        <f t="shared" si="108"/>
        <v>547.94608000000005</v>
      </c>
      <c r="P538" s="673"/>
      <c r="Q538" s="665" t="s">
        <v>983</v>
      </c>
      <c r="R538" s="660">
        <f>H538*Tabellen!$K$2*Tabellen!$F$2</f>
        <v>547.94608000000005</v>
      </c>
      <c r="S538" s="666" t="s">
        <v>1049</v>
      </c>
      <c r="T538" s="660">
        <f>J538*Tabellen!$F$2</f>
        <v>0</v>
      </c>
      <c r="U538" s="660">
        <f>R538*Tabellen!$G$2</f>
        <v>49.315147200000006</v>
      </c>
      <c r="V538" s="660">
        <f>T538*Tabellen!$H$2</f>
        <v>0</v>
      </c>
      <c r="W538" s="660">
        <f t="shared" si="109"/>
        <v>49.315147200000006</v>
      </c>
      <c r="X538" s="660">
        <f t="shared" si="110"/>
        <v>597.26122720000001</v>
      </c>
      <c r="Y538" s="659"/>
      <c r="Z538" s="617"/>
      <c r="AA538" s="617"/>
      <c r="AB538" s="617"/>
      <c r="AC538" s="617"/>
      <c r="AD538" s="617"/>
      <c r="AE538" s="617"/>
      <c r="AF538" s="617"/>
      <c r="AG538" s="617"/>
      <c r="AH538" s="617"/>
      <c r="AI538" s="617"/>
      <c r="AJ538" s="617"/>
      <c r="AK538" s="617"/>
      <c r="AL538" s="617"/>
      <c r="AM538" s="617"/>
      <c r="AN538" s="617"/>
      <c r="AO538" s="617"/>
      <c r="AP538" s="617"/>
      <c r="AQ538" s="617"/>
      <c r="AR538" s="617"/>
      <c r="AS538" s="617"/>
      <c r="AT538" s="617"/>
      <c r="AU538" s="617"/>
      <c r="AV538" s="617"/>
      <c r="AW538" s="617"/>
      <c r="AX538" s="617"/>
      <c r="AY538" s="617"/>
      <c r="AZ538" s="617"/>
      <c r="BA538" s="617"/>
      <c r="BB538" s="617"/>
      <c r="BC538" s="617"/>
      <c r="BD538" s="617"/>
      <c r="BE538" s="617"/>
      <c r="BF538" s="617"/>
      <c r="BG538" s="617"/>
      <c r="BH538" s="617"/>
      <c r="BI538" s="617"/>
      <c r="BJ538" s="617"/>
      <c r="BK538" s="617"/>
      <c r="BL538" s="617"/>
      <c r="BM538" s="617"/>
      <c r="BN538" s="617"/>
      <c r="BO538" s="617"/>
      <c r="BP538" s="617"/>
      <c r="BQ538" s="617"/>
      <c r="BR538" s="617"/>
      <c r="BS538" s="617"/>
    </row>
    <row r="539" spans="1:71" s="401" customFormat="1" ht="15.65" customHeight="1" outlineLevel="2" x14ac:dyDescent="0.25">
      <c r="A539" s="590"/>
      <c r="B539" s="404"/>
      <c r="C539" s="485"/>
      <c r="D539" s="402" t="s">
        <v>1335</v>
      </c>
      <c r="E539" s="405">
        <f>E530*1.1</f>
        <v>100.43</v>
      </c>
      <c r="F539" s="404" t="s">
        <v>73</v>
      </c>
      <c r="G539" s="405"/>
      <c r="H539" s="406"/>
      <c r="I539" s="560">
        <v>2.2515648749999997</v>
      </c>
      <c r="J539" s="547">
        <f t="shared" si="111"/>
        <v>226.12466039624999</v>
      </c>
      <c r="K539" s="547"/>
      <c r="L539" s="547"/>
      <c r="M539" s="547">
        <f>J539+H539*Tabellen!$K$2+L539</f>
        <v>226.12466039624999</v>
      </c>
      <c r="N539" s="495"/>
      <c r="O539" s="660">
        <f t="shared" si="108"/>
        <v>273.61083907946249</v>
      </c>
      <c r="P539" s="673"/>
      <c r="Q539" s="665" t="s">
        <v>983</v>
      </c>
      <c r="R539" s="660">
        <f>H539*Tabellen!$K$2*Tabellen!$F$2</f>
        <v>0</v>
      </c>
      <c r="S539" s="666" t="s">
        <v>1049</v>
      </c>
      <c r="T539" s="660">
        <f>J539*Tabellen!$F$2</f>
        <v>273.61083907946249</v>
      </c>
      <c r="U539" s="660">
        <f>R539*Tabellen!$G$2</f>
        <v>0</v>
      </c>
      <c r="V539" s="660">
        <f>T539*Tabellen!$H$2</f>
        <v>57.458276206687124</v>
      </c>
      <c r="W539" s="660">
        <f t="shared" si="109"/>
        <v>57.458276206687124</v>
      </c>
      <c r="X539" s="660">
        <f t="shared" si="110"/>
        <v>331.06911528614961</v>
      </c>
      <c r="Y539" s="668"/>
      <c r="Z539" s="617"/>
      <c r="AA539" s="617"/>
      <c r="AB539" s="617"/>
      <c r="AC539" s="617"/>
      <c r="AD539" s="617"/>
      <c r="AE539" s="617"/>
      <c r="AF539" s="617"/>
      <c r="AG539" s="617"/>
      <c r="AH539" s="617"/>
      <c r="AI539" s="617"/>
      <c r="AJ539" s="617"/>
      <c r="AK539" s="617"/>
      <c r="AL539" s="617"/>
      <c r="AM539" s="617"/>
      <c r="AN539" s="617"/>
      <c r="AO539" s="617"/>
      <c r="AP539" s="617"/>
      <c r="AQ539" s="617"/>
      <c r="AR539" s="617"/>
      <c r="AS539" s="617"/>
      <c r="AT539" s="617"/>
      <c r="AU539" s="617"/>
      <c r="AV539" s="617"/>
      <c r="AW539" s="617"/>
      <c r="AX539" s="617"/>
      <c r="AY539" s="617"/>
      <c r="AZ539" s="617"/>
      <c r="BA539" s="617"/>
      <c r="BB539" s="617"/>
      <c r="BC539" s="617"/>
      <c r="BD539" s="617"/>
      <c r="BE539" s="617"/>
      <c r="BF539" s="617"/>
      <c r="BG539" s="617"/>
      <c r="BH539" s="617"/>
      <c r="BI539" s="617"/>
      <c r="BJ539" s="617"/>
      <c r="BK539" s="617"/>
      <c r="BL539" s="617"/>
      <c r="BM539" s="617"/>
      <c r="BN539" s="617"/>
      <c r="BO539" s="617"/>
      <c r="BP539" s="617"/>
      <c r="BQ539" s="617"/>
      <c r="BR539" s="617"/>
      <c r="BS539" s="617"/>
    </row>
    <row r="540" spans="1:71" s="401" customFormat="1" ht="15.65" customHeight="1" outlineLevel="2" x14ac:dyDescent="0.25">
      <c r="A540" s="590"/>
      <c r="B540" s="404"/>
      <c r="C540" s="485"/>
      <c r="D540" s="402" t="s">
        <v>1335</v>
      </c>
      <c r="E540" s="405">
        <f>E530</f>
        <v>91.3</v>
      </c>
      <c r="F540" s="402" t="s">
        <v>73</v>
      </c>
      <c r="G540" s="406">
        <v>0.03</v>
      </c>
      <c r="H540" s="406">
        <f t="shared" si="107"/>
        <v>2.7389999999999999</v>
      </c>
      <c r="I540" s="547"/>
      <c r="J540" s="547"/>
      <c r="K540" s="547"/>
      <c r="L540" s="547"/>
      <c r="M540" s="547">
        <f>J540+H540*Tabellen!$K$2+L540</f>
        <v>169.81799999999998</v>
      </c>
      <c r="N540" s="495"/>
      <c r="O540" s="660">
        <f t="shared" si="108"/>
        <v>205.47977999999998</v>
      </c>
      <c r="P540" s="673"/>
      <c r="Q540" s="665" t="s">
        <v>983</v>
      </c>
      <c r="R540" s="660">
        <f>H540*Tabellen!$K$2*Tabellen!$F$2</f>
        <v>205.47977999999998</v>
      </c>
      <c r="S540" s="666" t="s">
        <v>1049</v>
      </c>
      <c r="T540" s="660">
        <f>J540*Tabellen!$F$2</f>
        <v>0</v>
      </c>
      <c r="U540" s="660">
        <f>R540*Tabellen!$G$2</f>
        <v>18.493180199999998</v>
      </c>
      <c r="V540" s="660">
        <f>T540*Tabellen!$H$2</f>
        <v>0</v>
      </c>
      <c r="W540" s="660">
        <f t="shared" si="109"/>
        <v>18.493180199999998</v>
      </c>
      <c r="X540" s="660">
        <f t="shared" si="110"/>
        <v>223.97296019999999</v>
      </c>
      <c r="Y540" s="659"/>
      <c r="Z540" s="617"/>
      <c r="AA540" s="617"/>
      <c r="AB540" s="617"/>
      <c r="AC540" s="617"/>
      <c r="AD540" s="617"/>
      <c r="AE540" s="617"/>
      <c r="AF540" s="617"/>
      <c r="AG540" s="617"/>
      <c r="AH540" s="617"/>
      <c r="AI540" s="617"/>
      <c r="AJ540" s="617"/>
      <c r="AK540" s="617"/>
      <c r="AL540" s="617"/>
      <c r="AM540" s="617"/>
      <c r="AN540" s="617"/>
      <c r="AO540" s="617"/>
      <c r="AP540" s="617"/>
      <c r="AQ540" s="617"/>
      <c r="AR540" s="617"/>
      <c r="AS540" s="617"/>
      <c r="AT540" s="617"/>
      <c r="AU540" s="617"/>
      <c r="AV540" s="617"/>
      <c r="AW540" s="617"/>
      <c r="AX540" s="617"/>
      <c r="AY540" s="617"/>
      <c r="AZ540" s="617"/>
      <c r="BA540" s="617"/>
      <c r="BB540" s="617"/>
      <c r="BC540" s="617"/>
      <c r="BD540" s="617"/>
      <c r="BE540" s="617"/>
      <c r="BF540" s="617"/>
      <c r="BG540" s="617"/>
      <c r="BH540" s="617"/>
      <c r="BI540" s="617"/>
      <c r="BJ540" s="617"/>
      <c r="BK540" s="617"/>
      <c r="BL540" s="617"/>
      <c r="BM540" s="617"/>
      <c r="BN540" s="617"/>
      <c r="BO540" s="617"/>
      <c r="BP540" s="617"/>
      <c r="BQ540" s="617"/>
      <c r="BR540" s="617"/>
      <c r="BS540" s="617"/>
    </row>
    <row r="541" spans="1:71" s="401" customFormat="1" ht="15.65" customHeight="1" outlineLevel="2" x14ac:dyDescent="0.25">
      <c r="A541" s="590"/>
      <c r="B541" s="404"/>
      <c r="C541" s="485"/>
      <c r="D541" s="402" t="s">
        <v>1336</v>
      </c>
      <c r="E541" s="405">
        <f>E530*1.1</f>
        <v>100.43</v>
      </c>
      <c r="F541" s="404" t="s">
        <v>73</v>
      </c>
      <c r="G541" s="405"/>
      <c r="H541" s="406"/>
      <c r="I541" s="560">
        <v>1.8526499999999999</v>
      </c>
      <c r="J541" s="547">
        <f t="shared" si="111"/>
        <v>186.06163950000001</v>
      </c>
      <c r="K541" s="547"/>
      <c r="L541" s="547"/>
      <c r="M541" s="547">
        <f>J541+H541*Tabellen!$K$2+L541</f>
        <v>186.06163950000001</v>
      </c>
      <c r="N541" s="495"/>
      <c r="O541" s="660">
        <f t="shared" si="108"/>
        <v>225.134583795</v>
      </c>
      <c r="P541" s="673"/>
      <c r="Q541" s="665" t="s">
        <v>983</v>
      </c>
      <c r="R541" s="660">
        <f>H541*Tabellen!$K$2*Tabellen!$F$2</f>
        <v>0</v>
      </c>
      <c r="S541" s="666" t="s">
        <v>1049</v>
      </c>
      <c r="T541" s="660">
        <f>J541*Tabellen!$F$2</f>
        <v>225.134583795</v>
      </c>
      <c r="U541" s="660">
        <f>R541*Tabellen!$G$2</f>
        <v>0</v>
      </c>
      <c r="V541" s="660">
        <f>T541*Tabellen!$H$2</f>
        <v>47.27826259695</v>
      </c>
      <c r="W541" s="660">
        <f t="shared" si="109"/>
        <v>47.27826259695</v>
      </c>
      <c r="X541" s="660">
        <f t="shared" si="110"/>
        <v>272.41284639194998</v>
      </c>
      <c r="Y541" s="668"/>
      <c r="Z541" s="617"/>
      <c r="AA541" s="617"/>
      <c r="AB541" s="617"/>
      <c r="AC541" s="617"/>
      <c r="AD541" s="617"/>
      <c r="AE541" s="617"/>
      <c r="AF541" s="617"/>
      <c r="AG541" s="617"/>
      <c r="AH541" s="617"/>
      <c r="AI541" s="617"/>
      <c r="AJ541" s="617"/>
      <c r="AK541" s="617"/>
      <c r="AL541" s="617"/>
      <c r="AM541" s="617"/>
      <c r="AN541" s="617"/>
      <c r="AO541" s="617"/>
      <c r="AP541" s="617"/>
      <c r="AQ541" s="617"/>
      <c r="AR541" s="617"/>
      <c r="AS541" s="617"/>
      <c r="AT541" s="617"/>
      <c r="AU541" s="617"/>
      <c r="AV541" s="617"/>
      <c r="AW541" s="617"/>
      <c r="AX541" s="617"/>
      <c r="AY541" s="617"/>
      <c r="AZ541" s="617"/>
      <c r="BA541" s="617"/>
      <c r="BB541" s="617"/>
      <c r="BC541" s="617"/>
      <c r="BD541" s="617"/>
      <c r="BE541" s="617"/>
      <c r="BF541" s="617"/>
      <c r="BG541" s="617"/>
      <c r="BH541" s="617"/>
      <c r="BI541" s="617"/>
      <c r="BJ541" s="617"/>
      <c r="BK541" s="617"/>
      <c r="BL541" s="617"/>
      <c r="BM541" s="617"/>
      <c r="BN541" s="617"/>
      <c r="BO541" s="617"/>
      <c r="BP541" s="617"/>
      <c r="BQ541" s="617"/>
      <c r="BR541" s="617"/>
      <c r="BS541" s="617"/>
    </row>
    <row r="542" spans="1:71" s="401" customFormat="1" ht="15.65" customHeight="1" outlineLevel="2" x14ac:dyDescent="0.25">
      <c r="A542" s="590"/>
      <c r="B542" s="404"/>
      <c r="C542" s="485"/>
      <c r="D542" s="402" t="s">
        <v>1336</v>
      </c>
      <c r="E542" s="405">
        <f>E530</f>
        <v>91.3</v>
      </c>
      <c r="F542" s="402" t="s">
        <v>73</v>
      </c>
      <c r="G542" s="406">
        <v>0.03</v>
      </c>
      <c r="H542" s="406">
        <f t="shared" si="107"/>
        <v>2.7389999999999999</v>
      </c>
      <c r="I542" s="547"/>
      <c r="J542" s="547"/>
      <c r="K542" s="547"/>
      <c r="L542" s="547"/>
      <c r="M542" s="547">
        <f>J542+H542*Tabellen!$K$2+L542</f>
        <v>169.81799999999998</v>
      </c>
      <c r="N542" s="495"/>
      <c r="O542" s="660">
        <f t="shared" si="108"/>
        <v>205.47977999999998</v>
      </c>
      <c r="P542" s="673"/>
      <c r="Q542" s="665" t="s">
        <v>983</v>
      </c>
      <c r="R542" s="660">
        <f>H542*Tabellen!$K$2*Tabellen!$F$2</f>
        <v>205.47977999999998</v>
      </c>
      <c r="S542" s="666" t="s">
        <v>1049</v>
      </c>
      <c r="T542" s="660">
        <f>J542*Tabellen!$F$2</f>
        <v>0</v>
      </c>
      <c r="U542" s="660">
        <f>R542*Tabellen!$G$2</f>
        <v>18.493180199999998</v>
      </c>
      <c r="V542" s="660">
        <f>T542*Tabellen!$H$2</f>
        <v>0</v>
      </c>
      <c r="W542" s="660">
        <f t="shared" si="109"/>
        <v>18.493180199999998</v>
      </c>
      <c r="X542" s="660">
        <f t="shared" si="110"/>
        <v>223.97296019999999</v>
      </c>
      <c r="Y542" s="659"/>
      <c r="Z542" s="617"/>
      <c r="AA542" s="617"/>
      <c r="AB542" s="617"/>
      <c r="AC542" s="617"/>
      <c r="AD542" s="617"/>
      <c r="AE542" s="617"/>
      <c r="AF542" s="617"/>
      <c r="AG542" s="617"/>
      <c r="AH542" s="617"/>
      <c r="AI542" s="617"/>
      <c r="AJ542" s="617"/>
      <c r="AK542" s="617"/>
      <c r="AL542" s="617"/>
      <c r="AM542" s="617"/>
      <c r="AN542" s="617"/>
      <c r="AO542" s="617"/>
      <c r="AP542" s="617"/>
      <c r="AQ542" s="617"/>
      <c r="AR542" s="617"/>
      <c r="AS542" s="617"/>
      <c r="AT542" s="617"/>
      <c r="AU542" s="617"/>
      <c r="AV542" s="617"/>
      <c r="AW542" s="617"/>
      <c r="AX542" s="617"/>
      <c r="AY542" s="617"/>
      <c r="AZ542" s="617"/>
      <c r="BA542" s="617"/>
      <c r="BB542" s="617"/>
      <c r="BC542" s="617"/>
      <c r="BD542" s="617"/>
      <c r="BE542" s="617"/>
      <c r="BF542" s="617"/>
      <c r="BG542" s="617"/>
      <c r="BH542" s="617"/>
      <c r="BI542" s="617"/>
      <c r="BJ542" s="617"/>
      <c r="BK542" s="617"/>
      <c r="BL542" s="617"/>
      <c r="BM542" s="617"/>
      <c r="BN542" s="617"/>
      <c r="BO542" s="617"/>
      <c r="BP542" s="617"/>
      <c r="BQ542" s="617"/>
      <c r="BR542" s="617"/>
      <c r="BS542" s="617"/>
    </row>
    <row r="543" spans="1:71" s="401" customFormat="1" ht="15.65" customHeight="1" outlineLevel="2" x14ac:dyDescent="0.25">
      <c r="A543" s="590"/>
      <c r="B543" s="404"/>
      <c r="C543" s="485"/>
      <c r="D543" s="402" t="s">
        <v>1730</v>
      </c>
      <c r="E543" s="405">
        <f>E530*1.1</f>
        <v>100.43</v>
      </c>
      <c r="F543" s="402" t="s">
        <v>73</v>
      </c>
      <c r="G543" s="406"/>
      <c r="H543" s="406"/>
      <c r="I543" s="547">
        <v>10.143000000000001</v>
      </c>
      <c r="J543" s="547">
        <f t="shared" si="111"/>
        <v>1018.6614900000002</v>
      </c>
      <c r="K543" s="547"/>
      <c r="L543" s="547"/>
      <c r="M543" s="547">
        <f>J543+H543*Tabellen!$K$2+L543</f>
        <v>1018.6614900000002</v>
      </c>
      <c r="N543" s="495"/>
      <c r="O543" s="660">
        <f t="shared" si="108"/>
        <v>1232.5804029000001</v>
      </c>
      <c r="P543" s="673"/>
      <c r="Q543" s="665" t="s">
        <v>983</v>
      </c>
      <c r="R543" s="660">
        <f>H543*Tabellen!$K$2*Tabellen!$F$2</f>
        <v>0</v>
      </c>
      <c r="S543" s="666" t="s">
        <v>1049</v>
      </c>
      <c r="T543" s="660">
        <f>J543*Tabellen!$F$2</f>
        <v>1232.5804029000001</v>
      </c>
      <c r="U543" s="660">
        <f>R543*Tabellen!$G$2</f>
        <v>0</v>
      </c>
      <c r="V543" s="660">
        <f>T543*Tabellen!$H$2</f>
        <v>258.84188460900003</v>
      </c>
      <c r="W543" s="660">
        <f t="shared" si="109"/>
        <v>258.84188460900003</v>
      </c>
      <c r="X543" s="660">
        <f t="shared" si="110"/>
        <v>1491.4222875090002</v>
      </c>
      <c r="Y543" s="676"/>
      <c r="Z543" s="617"/>
      <c r="AA543" s="617"/>
      <c r="AB543" s="617"/>
      <c r="AC543" s="617"/>
      <c r="AD543" s="617"/>
      <c r="AE543" s="617"/>
      <c r="AF543" s="617"/>
      <c r="AG543" s="617"/>
      <c r="AH543" s="617"/>
      <c r="AI543" s="617"/>
      <c r="AJ543" s="617"/>
      <c r="AK543" s="617"/>
      <c r="AL543" s="617"/>
      <c r="AM543" s="617"/>
      <c r="AN543" s="617"/>
      <c r="AO543" s="617"/>
      <c r="AP543" s="617"/>
      <c r="AQ543" s="617"/>
      <c r="AR543" s="617"/>
      <c r="AS543" s="617"/>
      <c r="AT543" s="617"/>
      <c r="AU543" s="617"/>
      <c r="AV543" s="617"/>
      <c r="AW543" s="617"/>
      <c r="AX543" s="617"/>
      <c r="AY543" s="617"/>
      <c r="AZ543" s="617"/>
      <c r="BA543" s="617"/>
      <c r="BB543" s="617"/>
      <c r="BC543" s="617"/>
      <c r="BD543" s="617"/>
      <c r="BE543" s="617"/>
      <c r="BF543" s="617"/>
      <c r="BG543" s="617"/>
      <c r="BH543" s="617"/>
      <c r="BI543" s="617"/>
      <c r="BJ543" s="617"/>
      <c r="BK543" s="617"/>
      <c r="BL543" s="617"/>
      <c r="BM543" s="617"/>
      <c r="BN543" s="617"/>
      <c r="BO543" s="617"/>
      <c r="BP543" s="617"/>
      <c r="BQ543" s="617"/>
      <c r="BR543" s="617"/>
      <c r="BS543" s="617"/>
    </row>
    <row r="544" spans="1:71" s="401" customFormat="1" ht="15.65" customHeight="1" outlineLevel="2" x14ac:dyDescent="0.25">
      <c r="A544" s="590"/>
      <c r="B544" s="404"/>
      <c r="C544" s="485"/>
      <c r="D544" s="402" t="s">
        <v>1730</v>
      </c>
      <c r="E544" s="405">
        <f>E530</f>
        <v>91.3</v>
      </c>
      <c r="F544" s="402" t="s">
        <v>73</v>
      </c>
      <c r="G544" s="406">
        <v>0.35</v>
      </c>
      <c r="H544" s="406">
        <f t="shared" si="107"/>
        <v>31.954999999999998</v>
      </c>
      <c r="I544" s="547"/>
      <c r="J544" s="547"/>
      <c r="K544" s="547"/>
      <c r="L544" s="547"/>
      <c r="M544" s="547">
        <f>J544+H544*Tabellen!$K$2+L544</f>
        <v>1981.2099999999998</v>
      </c>
      <c r="N544" s="495"/>
      <c r="O544" s="660">
        <f t="shared" si="108"/>
        <v>2397.2640999999999</v>
      </c>
      <c r="P544" s="673"/>
      <c r="Q544" s="665" t="s">
        <v>983</v>
      </c>
      <c r="R544" s="660">
        <f>H544*Tabellen!$K$2*Tabellen!$F$2</f>
        <v>2397.2640999999999</v>
      </c>
      <c r="S544" s="666" t="s">
        <v>1049</v>
      </c>
      <c r="T544" s="660">
        <f>J544*Tabellen!$F$2</f>
        <v>0</v>
      </c>
      <c r="U544" s="660">
        <f>R544*Tabellen!$G$2</f>
        <v>215.75376899999998</v>
      </c>
      <c r="V544" s="660">
        <f>T544*Tabellen!$H$2</f>
        <v>0</v>
      </c>
      <c r="W544" s="660">
        <f t="shared" si="109"/>
        <v>215.75376899999998</v>
      </c>
      <c r="X544" s="660">
        <f t="shared" si="110"/>
        <v>2613.0178689999998</v>
      </c>
      <c r="Y544" s="659"/>
      <c r="Z544" s="617"/>
      <c r="AA544" s="617"/>
      <c r="AB544" s="617"/>
      <c r="AC544" s="617"/>
      <c r="AD544" s="617"/>
      <c r="AE544" s="617"/>
      <c r="AF544" s="617"/>
      <c r="AG544" s="617"/>
      <c r="AH544" s="617"/>
      <c r="AI544" s="617"/>
      <c r="AJ544" s="617"/>
      <c r="AK544" s="617"/>
      <c r="AL544" s="617"/>
      <c r="AM544" s="617"/>
      <c r="AN544" s="617"/>
      <c r="AO544" s="617"/>
      <c r="AP544" s="617"/>
      <c r="AQ544" s="617"/>
      <c r="AR544" s="617"/>
      <c r="AS544" s="617"/>
      <c r="AT544" s="617"/>
      <c r="AU544" s="617"/>
      <c r="AV544" s="617"/>
      <c r="AW544" s="617"/>
      <c r="AX544" s="617"/>
      <c r="AY544" s="617"/>
      <c r="AZ544" s="617"/>
      <c r="BA544" s="617"/>
      <c r="BB544" s="617"/>
      <c r="BC544" s="617"/>
      <c r="BD544" s="617"/>
      <c r="BE544" s="617"/>
      <c r="BF544" s="617"/>
      <c r="BG544" s="617"/>
      <c r="BH544" s="617"/>
      <c r="BI544" s="617"/>
      <c r="BJ544" s="617"/>
      <c r="BK544" s="617"/>
      <c r="BL544" s="617"/>
      <c r="BM544" s="617"/>
      <c r="BN544" s="617"/>
      <c r="BO544" s="617"/>
      <c r="BP544" s="617"/>
      <c r="BQ544" s="617"/>
      <c r="BR544" s="617"/>
      <c r="BS544" s="617"/>
    </row>
    <row r="545" spans="1:71" s="401" customFormat="1" ht="15.65" customHeight="1" outlineLevel="2" x14ac:dyDescent="0.25">
      <c r="A545" s="590"/>
      <c r="B545" s="404"/>
      <c r="C545" s="485"/>
      <c r="D545" s="404" t="s">
        <v>1337</v>
      </c>
      <c r="E545" s="405">
        <f>E530</f>
        <v>91.3</v>
      </c>
      <c r="F545" s="402" t="s">
        <v>73</v>
      </c>
      <c r="G545" s="405"/>
      <c r="H545" s="406">
        <f t="shared" si="107"/>
        <v>0</v>
      </c>
      <c r="I545" s="547">
        <v>5.6924999999999999</v>
      </c>
      <c r="J545" s="547">
        <f t="shared" si="111"/>
        <v>519.72524999999996</v>
      </c>
      <c r="K545" s="547"/>
      <c r="L545" s="547"/>
      <c r="M545" s="547">
        <f>J545+H545*Tabellen!$K$2+L545</f>
        <v>519.72524999999996</v>
      </c>
      <c r="N545" s="495"/>
      <c r="O545" s="660">
        <f t="shared" si="108"/>
        <v>628.86755249999999</v>
      </c>
      <c r="P545" s="673"/>
      <c r="Q545" s="665" t="s">
        <v>983</v>
      </c>
      <c r="R545" s="660">
        <f>H545*Tabellen!$K$2*Tabellen!$F$2</f>
        <v>0</v>
      </c>
      <c r="S545" s="666" t="s">
        <v>1049</v>
      </c>
      <c r="T545" s="660">
        <f>J545*Tabellen!$F$2</f>
        <v>628.86755249999999</v>
      </c>
      <c r="U545" s="660">
        <f>R545*Tabellen!$G$2</f>
        <v>0</v>
      </c>
      <c r="V545" s="660">
        <f>T545*Tabellen!$H$2</f>
        <v>132.06218602499999</v>
      </c>
      <c r="W545" s="660">
        <f t="shared" si="109"/>
        <v>132.06218602499999</v>
      </c>
      <c r="X545" s="660">
        <f t="shared" si="110"/>
        <v>760.92973852499995</v>
      </c>
      <c r="Y545" s="659"/>
      <c r="Z545" s="617"/>
      <c r="AA545" s="617"/>
      <c r="AB545" s="617"/>
      <c r="AC545" s="617"/>
      <c r="AD545" s="617"/>
      <c r="AE545" s="617"/>
      <c r="AF545" s="617"/>
      <c r="AG545" s="617"/>
      <c r="AH545" s="617"/>
      <c r="AI545" s="617"/>
      <c r="AJ545" s="617"/>
      <c r="AK545" s="617"/>
      <c r="AL545" s="617"/>
      <c r="AM545" s="617"/>
      <c r="AN545" s="617"/>
      <c r="AO545" s="617"/>
      <c r="AP545" s="617"/>
      <c r="AQ545" s="617"/>
      <c r="AR545" s="617"/>
      <c r="AS545" s="617"/>
      <c r="AT545" s="617"/>
      <c r="AU545" s="617"/>
      <c r="AV545" s="617"/>
      <c r="AW545" s="617"/>
      <c r="AX545" s="617"/>
      <c r="AY545" s="617"/>
      <c r="AZ545" s="617"/>
      <c r="BA545" s="617"/>
      <c r="BB545" s="617"/>
      <c r="BC545" s="617"/>
      <c r="BD545" s="617"/>
      <c r="BE545" s="617"/>
      <c r="BF545" s="617"/>
      <c r="BG545" s="617"/>
      <c r="BH545" s="617"/>
      <c r="BI545" s="617"/>
      <c r="BJ545" s="617"/>
      <c r="BK545" s="617"/>
      <c r="BL545" s="617"/>
      <c r="BM545" s="617"/>
      <c r="BN545" s="617"/>
      <c r="BO545" s="617"/>
      <c r="BP545" s="617"/>
      <c r="BQ545" s="617"/>
      <c r="BR545" s="617"/>
      <c r="BS545" s="617"/>
    </row>
    <row r="546" spans="1:71" s="401" customFormat="1" ht="15.65" customHeight="1" outlineLevel="2" x14ac:dyDescent="0.25">
      <c r="A546" s="590"/>
      <c r="B546" s="404"/>
      <c r="C546" s="485"/>
      <c r="D546" s="404" t="s">
        <v>1329</v>
      </c>
      <c r="E546" s="405">
        <v>1</v>
      </c>
      <c r="F546" s="402" t="s">
        <v>830</v>
      </c>
      <c r="G546" s="405">
        <v>4</v>
      </c>
      <c r="H546" s="406">
        <f t="shared" si="107"/>
        <v>4</v>
      </c>
      <c r="I546" s="547"/>
      <c r="J546" s="547"/>
      <c r="K546" s="547"/>
      <c r="L546" s="547"/>
      <c r="M546" s="547">
        <f>J546+H546*Tabellen!$K$2+L546</f>
        <v>248</v>
      </c>
      <c r="N546" s="495"/>
      <c r="O546" s="660">
        <f t="shared" si="108"/>
        <v>300.08</v>
      </c>
      <c r="P546" s="673"/>
      <c r="Q546" s="665" t="s">
        <v>983</v>
      </c>
      <c r="R546" s="660">
        <f>H546*Tabellen!$K$2*Tabellen!$F$2</f>
        <v>300.08</v>
      </c>
      <c r="S546" s="666" t="s">
        <v>1049</v>
      </c>
      <c r="T546" s="660">
        <f>J546*Tabellen!$F$2</f>
        <v>0</v>
      </c>
      <c r="U546" s="660">
        <f>R546*Tabellen!$G$2</f>
        <v>27.007199999999997</v>
      </c>
      <c r="V546" s="660">
        <f>T546*Tabellen!$H$2</f>
        <v>0</v>
      </c>
      <c r="W546" s="660">
        <f t="shared" si="109"/>
        <v>27.007199999999997</v>
      </c>
      <c r="X546" s="660">
        <f t="shared" si="110"/>
        <v>327.0872</v>
      </c>
      <c r="Y546" s="659"/>
      <c r="Z546" s="617"/>
      <c r="AA546" s="617"/>
      <c r="AB546" s="617"/>
      <c r="AC546" s="617"/>
      <c r="AD546" s="617"/>
      <c r="AE546" s="617"/>
      <c r="AF546" s="617"/>
      <c r="AG546" s="617"/>
      <c r="AH546" s="617"/>
      <c r="AI546" s="617"/>
      <c r="AJ546" s="617"/>
      <c r="AK546" s="617"/>
      <c r="AL546" s="617"/>
      <c r="AM546" s="617"/>
      <c r="AN546" s="617"/>
      <c r="AO546" s="617"/>
      <c r="AP546" s="617"/>
      <c r="AQ546" s="617"/>
      <c r="AR546" s="617"/>
      <c r="AS546" s="617"/>
      <c r="AT546" s="617"/>
      <c r="AU546" s="617"/>
      <c r="AV546" s="617"/>
      <c r="AW546" s="617"/>
      <c r="AX546" s="617"/>
      <c r="AY546" s="617"/>
      <c r="AZ546" s="617"/>
      <c r="BA546" s="617"/>
      <c r="BB546" s="617"/>
      <c r="BC546" s="617"/>
      <c r="BD546" s="617"/>
      <c r="BE546" s="617"/>
      <c r="BF546" s="617"/>
      <c r="BG546" s="617"/>
      <c r="BH546" s="617"/>
      <c r="BI546" s="617"/>
      <c r="BJ546" s="617"/>
      <c r="BK546" s="617"/>
      <c r="BL546" s="617"/>
      <c r="BM546" s="617"/>
      <c r="BN546" s="617"/>
      <c r="BO546" s="617"/>
      <c r="BP546" s="617"/>
      <c r="BQ546" s="617"/>
      <c r="BR546" s="617"/>
      <c r="BS546" s="617"/>
    </row>
    <row r="547" spans="1:71" s="521" customFormat="1" ht="15.65" customHeight="1" outlineLevel="2" x14ac:dyDescent="0.25">
      <c r="A547" s="592"/>
      <c r="B547" s="404"/>
      <c r="C547" s="485"/>
      <c r="D547" s="402"/>
      <c r="E547" s="522"/>
      <c r="G547" s="523"/>
      <c r="H547" s="523"/>
      <c r="I547" s="561"/>
      <c r="J547" s="561"/>
      <c r="K547" s="561"/>
      <c r="L547" s="561"/>
      <c r="M547" s="561"/>
      <c r="N547" s="524"/>
      <c r="O547" s="659"/>
      <c r="P547" s="673"/>
      <c r="Q547" s="665"/>
      <c r="R547" s="660"/>
      <c r="S547" s="666"/>
      <c r="T547" s="660"/>
      <c r="U547" s="660"/>
      <c r="V547" s="660"/>
      <c r="W547" s="660"/>
      <c r="X547" s="660"/>
      <c r="Y547" s="676"/>
      <c r="Z547" s="620"/>
      <c r="AA547" s="620"/>
      <c r="AB547" s="620"/>
      <c r="AC547" s="620"/>
      <c r="AD547" s="620"/>
      <c r="AE547" s="620"/>
      <c r="AF547" s="620"/>
      <c r="AG547" s="620"/>
      <c r="AH547" s="620"/>
      <c r="AI547" s="620"/>
      <c r="AJ547" s="620"/>
      <c r="AK547" s="620"/>
      <c r="AL547" s="620"/>
      <c r="AM547" s="620"/>
      <c r="AN547" s="620"/>
      <c r="AO547" s="620"/>
      <c r="AP547" s="620"/>
      <c r="AQ547" s="620"/>
      <c r="AR547" s="620"/>
      <c r="AS547" s="620"/>
      <c r="AT547" s="620"/>
      <c r="AU547" s="620"/>
      <c r="AV547" s="620"/>
      <c r="AW547" s="620"/>
      <c r="AX547" s="620"/>
      <c r="AY547" s="620"/>
      <c r="AZ547" s="620"/>
      <c r="BA547" s="620"/>
      <c r="BB547" s="620"/>
      <c r="BC547" s="620"/>
      <c r="BD547" s="620"/>
      <c r="BE547" s="620"/>
      <c r="BF547" s="620"/>
      <c r="BG547" s="620"/>
      <c r="BH547" s="620"/>
      <c r="BI547" s="620"/>
      <c r="BJ547" s="620"/>
      <c r="BK547" s="620"/>
      <c r="BL547" s="620"/>
      <c r="BM547" s="620"/>
      <c r="BN547" s="620"/>
      <c r="BO547" s="620"/>
      <c r="BP547" s="620"/>
      <c r="BQ547" s="620"/>
      <c r="BR547" s="620"/>
      <c r="BS547" s="620"/>
    </row>
    <row r="548" spans="1:71" ht="15.65" customHeight="1" outlineLevel="2" x14ac:dyDescent="0.25">
      <c r="B548" s="404"/>
      <c r="E548" s="405"/>
      <c r="G548" s="406"/>
      <c r="H548" s="406"/>
      <c r="K548" s="562"/>
      <c r="N548" s="494"/>
      <c r="O548" s="659"/>
      <c r="P548" s="659"/>
      <c r="Q548" s="659"/>
      <c r="Y548" s="659"/>
      <c r="Z548" s="614"/>
    </row>
    <row r="549" spans="1:71" ht="9" customHeight="1" outlineLevel="1" x14ac:dyDescent="0.25">
      <c r="B549" s="408"/>
      <c r="D549" s="409"/>
      <c r="E549" s="411"/>
      <c r="F549" s="409"/>
      <c r="G549" s="410"/>
      <c r="H549" s="410"/>
      <c r="I549" s="548"/>
      <c r="J549" s="548"/>
      <c r="K549" s="548"/>
      <c r="L549" s="548"/>
      <c r="M549" s="548"/>
      <c r="N549" s="485"/>
      <c r="O549" s="663"/>
      <c r="P549" s="663"/>
      <c r="Q549" s="663"/>
      <c r="R549" s="664"/>
      <c r="S549" s="664"/>
      <c r="T549" s="664"/>
      <c r="U549" s="664"/>
      <c r="V549" s="664"/>
      <c r="W549" s="664"/>
      <c r="X549" s="664"/>
      <c r="Y549" s="663"/>
      <c r="Z549" s="615"/>
      <c r="AA549" s="616"/>
      <c r="AG549" s="613"/>
      <c r="AH549" s="613"/>
    </row>
    <row r="550" spans="1:71" s="568" customFormat="1" ht="15.65" customHeight="1" outlineLevel="1" x14ac:dyDescent="0.25">
      <c r="B550" s="395" t="s">
        <v>975</v>
      </c>
      <c r="C550" s="593"/>
      <c r="D550" s="396" t="s">
        <v>1478</v>
      </c>
      <c r="E550" s="403">
        <v>91.3</v>
      </c>
      <c r="F550" s="396" t="s">
        <v>73</v>
      </c>
      <c r="G550" s="397"/>
      <c r="H550" s="397">
        <f>SUM(H551:H568)/E550</f>
        <v>1.2372359336335239</v>
      </c>
      <c r="I550" s="546"/>
      <c r="J550" s="546">
        <f>SUM(J551:J568)/E550</f>
        <v>41.778258862500003</v>
      </c>
      <c r="K550" s="546"/>
      <c r="L550" s="546"/>
      <c r="M550" s="546">
        <f>SUM(M551:M568)/E550</f>
        <v>118.48688674777848</v>
      </c>
      <c r="N550" s="593"/>
      <c r="O550" s="657">
        <f>SUM(O551:O568)/E550</f>
        <v>143.36913296481197</v>
      </c>
      <c r="P550" s="656" t="str">
        <f>B550</f>
        <v>V1-3-E3</v>
      </c>
      <c r="Q550" s="656"/>
      <c r="R550" s="657"/>
      <c r="S550" s="657"/>
      <c r="T550" s="657"/>
      <c r="U550" s="670"/>
      <c r="V550" s="657"/>
      <c r="W550" s="657"/>
      <c r="X550" s="657">
        <f>SUM(X551:X568)/E550</f>
        <v>162.33855811848002</v>
      </c>
      <c r="Y550" s="658"/>
      <c r="Z550" s="610"/>
      <c r="AA550" s="610"/>
      <c r="AB550" s="610"/>
      <c r="AC550" s="610"/>
      <c r="AD550" s="610"/>
      <c r="AE550" s="610"/>
      <c r="AF550" s="610"/>
      <c r="AG550" s="610"/>
      <c r="AH550" s="610"/>
      <c r="AI550" s="610"/>
      <c r="AJ550" s="610"/>
      <c r="AK550" s="610"/>
      <c r="AL550" s="610"/>
      <c r="AM550" s="610"/>
      <c r="AN550" s="610"/>
      <c r="AO550" s="610"/>
      <c r="AP550" s="610"/>
      <c r="AQ550" s="610"/>
      <c r="AR550" s="610"/>
      <c r="AS550" s="610"/>
      <c r="AT550" s="610"/>
      <c r="AU550" s="610"/>
      <c r="AV550" s="610"/>
      <c r="AW550" s="610"/>
      <c r="AX550" s="610"/>
      <c r="AY550" s="610"/>
      <c r="AZ550" s="610"/>
      <c r="BA550" s="610"/>
      <c r="BB550" s="610"/>
      <c r="BC550" s="610"/>
      <c r="BD550" s="610"/>
      <c r="BE550" s="610"/>
      <c r="BF550" s="610"/>
      <c r="BG550" s="610"/>
      <c r="BH550" s="610"/>
      <c r="BI550" s="610"/>
      <c r="BJ550" s="610"/>
      <c r="BK550" s="610"/>
      <c r="BL550" s="610"/>
      <c r="BM550" s="610"/>
      <c r="BN550" s="610"/>
      <c r="BO550" s="610"/>
      <c r="BP550" s="610"/>
      <c r="BQ550" s="610"/>
      <c r="BR550" s="610"/>
      <c r="BS550" s="610"/>
    </row>
    <row r="551" spans="1:71" ht="15.65" customHeight="1" outlineLevel="2" x14ac:dyDescent="0.25">
      <c r="B551" s="404"/>
      <c r="D551" s="413" t="s">
        <v>1193</v>
      </c>
      <c r="E551" s="405"/>
      <c r="G551" s="406"/>
      <c r="H551" s="406"/>
      <c r="K551" s="562"/>
      <c r="N551" s="494"/>
      <c r="O551" s="659" t="str">
        <f>R551</f>
        <v>incl. opslagen</v>
      </c>
      <c r="P551" s="659"/>
      <c r="Q551" s="665"/>
      <c r="R551" s="672" t="str">
        <f>Tabellen!$C$2</f>
        <v>incl. opslagen</v>
      </c>
      <c r="S551" s="666"/>
      <c r="T551" s="672" t="str">
        <f>Tabellen!$C$2</f>
        <v>incl. opslagen</v>
      </c>
    </row>
    <row r="552" spans="1:71" s="401" customFormat="1" ht="15.65" customHeight="1" outlineLevel="2" x14ac:dyDescent="0.25">
      <c r="A552" s="590"/>
      <c r="B552" s="404"/>
      <c r="C552" s="485"/>
      <c r="D552" s="402" t="s">
        <v>1300</v>
      </c>
      <c r="E552" s="405">
        <v>1</v>
      </c>
      <c r="F552" s="402" t="s">
        <v>830</v>
      </c>
      <c r="G552" s="406">
        <v>2</v>
      </c>
      <c r="H552" s="406">
        <f t="shared" ref="H552:H566" si="112">E552*G552</f>
        <v>2</v>
      </c>
      <c r="I552" s="547"/>
      <c r="J552" s="547"/>
      <c r="K552" s="547"/>
      <c r="L552" s="547"/>
      <c r="M552" s="547">
        <f>J552+H552*Tabellen!$K$2+L552</f>
        <v>124</v>
      </c>
      <c r="N552" s="495"/>
      <c r="O552" s="660">
        <f t="shared" ref="O552:O566" si="113">R552+T552</f>
        <v>150.04</v>
      </c>
      <c r="P552" s="673"/>
      <c r="Q552" s="665" t="s">
        <v>983</v>
      </c>
      <c r="R552" s="660">
        <f>H552*Tabellen!$K$2*Tabellen!$F$2</f>
        <v>150.04</v>
      </c>
      <c r="S552" s="666" t="s">
        <v>1049</v>
      </c>
      <c r="T552" s="660">
        <f>J552*Tabellen!$F$2</f>
        <v>0</v>
      </c>
      <c r="U552" s="660">
        <f>R552*Tabellen!$G$2</f>
        <v>13.503599999999999</v>
      </c>
      <c r="V552" s="660">
        <f>T552*Tabellen!$H$2</f>
        <v>0</v>
      </c>
      <c r="W552" s="660">
        <f t="shared" ref="W552:W566" si="114">U552+V552</f>
        <v>13.503599999999999</v>
      </c>
      <c r="X552" s="660">
        <f t="shared" ref="X552:X566" si="115">O552+W552</f>
        <v>163.5436</v>
      </c>
      <c r="Y552" s="661"/>
      <c r="Z552" s="617"/>
      <c r="AA552" s="617"/>
      <c r="AB552" s="617"/>
      <c r="AC552" s="617"/>
      <c r="AD552" s="617"/>
      <c r="AE552" s="617"/>
      <c r="AF552" s="617"/>
      <c r="AG552" s="617"/>
      <c r="AH552" s="617"/>
      <c r="AI552" s="617"/>
      <c r="AJ552" s="617"/>
      <c r="AK552" s="617"/>
      <c r="AL552" s="617"/>
      <c r="AM552" s="617"/>
      <c r="AN552" s="617"/>
      <c r="AO552" s="617"/>
      <c r="AP552" s="617"/>
      <c r="AQ552" s="617"/>
      <c r="AR552" s="617"/>
      <c r="AS552" s="617"/>
      <c r="AT552" s="617"/>
      <c r="AU552" s="617"/>
      <c r="AV552" s="617"/>
      <c r="AW552" s="617"/>
      <c r="AX552" s="617"/>
      <c r="AY552" s="617"/>
      <c r="AZ552" s="617"/>
      <c r="BA552" s="617"/>
      <c r="BB552" s="617"/>
      <c r="BC552" s="617"/>
      <c r="BD552" s="617"/>
      <c r="BE552" s="617"/>
      <c r="BF552" s="617"/>
      <c r="BG552" s="617"/>
      <c r="BH552" s="617"/>
      <c r="BI552" s="617"/>
      <c r="BJ552" s="617"/>
      <c r="BK552" s="617"/>
      <c r="BL552" s="617"/>
      <c r="BM552" s="617"/>
      <c r="BN552" s="617"/>
      <c r="BO552" s="617"/>
      <c r="BP552" s="617"/>
      <c r="BQ552" s="617"/>
      <c r="BR552" s="617"/>
      <c r="BS552" s="617"/>
    </row>
    <row r="553" spans="1:71" s="401" customFormat="1" ht="15.65" customHeight="1" outlineLevel="2" x14ac:dyDescent="0.25">
      <c r="A553" s="590"/>
      <c r="B553" s="404"/>
      <c r="C553" s="485"/>
      <c r="D553" s="402" t="s">
        <v>1330</v>
      </c>
      <c r="E553" s="405">
        <f>91.3/2.7</f>
        <v>33.81481481481481</v>
      </c>
      <c r="F553" s="402" t="s">
        <v>70</v>
      </c>
      <c r="G553" s="406">
        <v>0.05</v>
      </c>
      <c r="H553" s="406">
        <f t="shared" si="112"/>
        <v>1.6907407407407407</v>
      </c>
      <c r="I553" s="547"/>
      <c r="J553" s="547"/>
      <c r="K553" s="547"/>
      <c r="L553" s="547"/>
      <c r="M553" s="547">
        <f>J553+H553*Tabellen!$K$2+L553</f>
        <v>104.82592592592592</v>
      </c>
      <c r="N553" s="495"/>
      <c r="O553" s="660">
        <f t="shared" si="113"/>
        <v>126.83937037037036</v>
      </c>
      <c r="P553" s="673"/>
      <c r="Q553" s="665" t="s">
        <v>983</v>
      </c>
      <c r="R553" s="660">
        <f>H553*Tabellen!$K$2*Tabellen!$F$2</f>
        <v>126.83937037037036</v>
      </c>
      <c r="S553" s="666" t="s">
        <v>1049</v>
      </c>
      <c r="T553" s="660">
        <f>J553*Tabellen!$F$2</f>
        <v>0</v>
      </c>
      <c r="U553" s="660">
        <f>R553*Tabellen!$G$2</f>
        <v>11.415543333333332</v>
      </c>
      <c r="V553" s="660">
        <f>T553*Tabellen!$H$2</f>
        <v>0</v>
      </c>
      <c r="W553" s="660">
        <f t="shared" si="114"/>
        <v>11.415543333333332</v>
      </c>
      <c r="X553" s="660">
        <f t="shared" si="115"/>
        <v>138.25491370370369</v>
      </c>
      <c r="Y553" s="661"/>
      <c r="Z553" s="617"/>
      <c r="AA553" s="617"/>
      <c r="AB553" s="617"/>
      <c r="AC553" s="617"/>
      <c r="AD553" s="617"/>
      <c r="AE553" s="617"/>
      <c r="AF553" s="617"/>
      <c r="AG553" s="617"/>
      <c r="AH553" s="617"/>
      <c r="AI553" s="617"/>
      <c r="AJ553" s="617"/>
      <c r="AK553" s="617"/>
      <c r="AL553" s="617"/>
      <c r="AM553" s="617"/>
      <c r="AN553" s="617"/>
      <c r="AO553" s="617"/>
      <c r="AP553" s="617"/>
      <c r="AQ553" s="617"/>
      <c r="AR553" s="617"/>
      <c r="AS553" s="617"/>
      <c r="AT553" s="617"/>
      <c r="AU553" s="617"/>
      <c r="AV553" s="617"/>
      <c r="AW553" s="617"/>
      <c r="AX553" s="617"/>
      <c r="AY553" s="617"/>
      <c r="AZ553" s="617"/>
      <c r="BA553" s="617"/>
      <c r="BB553" s="617"/>
      <c r="BC553" s="617"/>
      <c r="BD553" s="617"/>
      <c r="BE553" s="617"/>
      <c r="BF553" s="617"/>
      <c r="BG553" s="617"/>
      <c r="BH553" s="617"/>
      <c r="BI553" s="617"/>
      <c r="BJ553" s="617"/>
      <c r="BK553" s="617"/>
      <c r="BL553" s="617"/>
      <c r="BM553" s="617"/>
      <c r="BN553" s="617"/>
      <c r="BO553" s="617"/>
      <c r="BP553" s="617"/>
      <c r="BQ553" s="617"/>
      <c r="BR553" s="617"/>
      <c r="BS553" s="617"/>
    </row>
    <row r="554" spans="1:71" s="401" customFormat="1" ht="15.65" customHeight="1" outlineLevel="2" x14ac:dyDescent="0.25">
      <c r="A554" s="590"/>
      <c r="B554" s="404"/>
      <c r="C554" s="485"/>
      <c r="D554" s="402" t="s">
        <v>1000</v>
      </c>
      <c r="E554" s="405">
        <f>E550*1.7</f>
        <v>155.20999999999998</v>
      </c>
      <c r="F554" s="402" t="s">
        <v>70</v>
      </c>
      <c r="G554" s="406"/>
      <c r="H554" s="406"/>
      <c r="I554" s="547">
        <v>2.2563</v>
      </c>
      <c r="J554" s="547">
        <f t="shared" ref="J554:J565" si="116">E554*I554</f>
        <v>350.20032299999997</v>
      </c>
      <c r="K554" s="547"/>
      <c r="L554" s="547"/>
      <c r="M554" s="547">
        <f>J554+H554*Tabellen!$K$2+L554</f>
        <v>350.20032299999997</v>
      </c>
      <c r="N554" s="495"/>
      <c r="O554" s="660">
        <f t="shared" si="113"/>
        <v>423.74239082999998</v>
      </c>
      <c r="P554" s="673"/>
      <c r="Q554" s="665" t="s">
        <v>983</v>
      </c>
      <c r="R554" s="660">
        <f>H554*Tabellen!$K$2*Tabellen!$F$2</f>
        <v>0</v>
      </c>
      <c r="S554" s="666" t="s">
        <v>1049</v>
      </c>
      <c r="T554" s="660">
        <f>J554*Tabellen!$F$2</f>
        <v>423.74239082999998</v>
      </c>
      <c r="U554" s="660">
        <f>R554*Tabellen!$G$2</f>
        <v>0</v>
      </c>
      <c r="V554" s="660">
        <f>T554*Tabellen!$H$2</f>
        <v>88.985902074299986</v>
      </c>
      <c r="W554" s="660">
        <f t="shared" si="114"/>
        <v>88.985902074299986</v>
      </c>
      <c r="X554" s="660">
        <f t="shared" si="115"/>
        <v>512.72829290429991</v>
      </c>
      <c r="Y554" s="661"/>
      <c r="Z554" s="617"/>
      <c r="AA554" s="617"/>
      <c r="AB554" s="617"/>
      <c r="AC554" s="617"/>
      <c r="AD554" s="617"/>
      <c r="AE554" s="617"/>
      <c r="AF554" s="617"/>
      <c r="AG554" s="617"/>
      <c r="AH554" s="617"/>
      <c r="AI554" s="617"/>
      <c r="AJ554" s="617"/>
      <c r="AK554" s="617"/>
      <c r="AL554" s="617"/>
      <c r="AM554" s="617"/>
      <c r="AN554" s="617"/>
      <c r="AO554" s="617"/>
      <c r="AP554" s="617"/>
      <c r="AQ554" s="617"/>
      <c r="AR554" s="617"/>
      <c r="AS554" s="617"/>
      <c r="AT554" s="617"/>
      <c r="AU554" s="617"/>
      <c r="AV554" s="617"/>
      <c r="AW554" s="617"/>
      <c r="AX554" s="617"/>
      <c r="AY554" s="617"/>
      <c r="AZ554" s="617"/>
      <c r="BA554" s="617"/>
      <c r="BB554" s="617"/>
      <c r="BC554" s="617"/>
      <c r="BD554" s="617"/>
      <c r="BE554" s="617"/>
      <c r="BF554" s="617"/>
      <c r="BG554" s="617"/>
      <c r="BH554" s="617"/>
      <c r="BI554" s="617"/>
      <c r="BJ554" s="617"/>
      <c r="BK554" s="617"/>
      <c r="BL554" s="617"/>
      <c r="BM554" s="617"/>
      <c r="BN554" s="617"/>
      <c r="BO554" s="617"/>
      <c r="BP554" s="617"/>
      <c r="BQ554" s="617"/>
      <c r="BR554" s="617"/>
      <c r="BS554" s="617"/>
    </row>
    <row r="555" spans="1:71" s="401" customFormat="1" ht="15.65" customHeight="1" outlineLevel="2" x14ac:dyDescent="0.25">
      <c r="A555" s="590"/>
      <c r="B555" s="404"/>
      <c r="C555" s="485"/>
      <c r="D555" s="402" t="s">
        <v>1332</v>
      </c>
      <c r="E555" s="405">
        <f>E550*1.7*2</f>
        <v>310.41999999999996</v>
      </c>
      <c r="F555" s="402" t="s">
        <v>70</v>
      </c>
      <c r="G555" s="406"/>
      <c r="H555" s="406"/>
      <c r="I555" s="547">
        <v>0.45539999999999997</v>
      </c>
      <c r="J555" s="547">
        <f t="shared" si="116"/>
        <v>141.36526799999999</v>
      </c>
      <c r="K555" s="547"/>
      <c r="L555" s="547"/>
      <c r="M555" s="547">
        <f>J555+H555*Tabellen!$K$2+L555</f>
        <v>141.36526799999999</v>
      </c>
      <c r="N555" s="495"/>
      <c r="O555" s="660">
        <f t="shared" si="113"/>
        <v>171.05197427999997</v>
      </c>
      <c r="P555" s="673"/>
      <c r="Q555" s="665" t="s">
        <v>983</v>
      </c>
      <c r="R555" s="660">
        <f>H555*Tabellen!$K$2*Tabellen!$F$2</f>
        <v>0</v>
      </c>
      <c r="S555" s="666" t="s">
        <v>1049</v>
      </c>
      <c r="T555" s="660">
        <f>J555*Tabellen!$F$2</f>
        <v>171.05197427999997</v>
      </c>
      <c r="U555" s="660">
        <f>R555*Tabellen!$G$2</f>
        <v>0</v>
      </c>
      <c r="V555" s="660">
        <f>T555*Tabellen!$H$2</f>
        <v>35.920914598799989</v>
      </c>
      <c r="W555" s="660">
        <f t="shared" si="114"/>
        <v>35.920914598799989</v>
      </c>
      <c r="X555" s="660">
        <f t="shared" si="115"/>
        <v>206.97288887879995</v>
      </c>
      <c r="Y555" s="661"/>
      <c r="Z555" s="617"/>
      <c r="AA555" s="617"/>
      <c r="AB555" s="617"/>
      <c r="AC555" s="617"/>
      <c r="AD555" s="617"/>
      <c r="AE555" s="617"/>
      <c r="AF555" s="617"/>
      <c r="AG555" s="617"/>
      <c r="AH555" s="617"/>
      <c r="AI555" s="617"/>
      <c r="AJ555" s="617"/>
      <c r="AK555" s="617"/>
      <c r="AL555" s="617"/>
      <c r="AM555" s="617"/>
      <c r="AN555" s="617"/>
      <c r="AO555" s="617"/>
      <c r="AP555" s="617"/>
      <c r="AQ555" s="617"/>
      <c r="AR555" s="617"/>
      <c r="AS555" s="617"/>
      <c r="AT555" s="617"/>
      <c r="AU555" s="617"/>
      <c r="AV555" s="617"/>
      <c r="AW555" s="617"/>
      <c r="AX555" s="617"/>
      <c r="AY555" s="617"/>
      <c r="AZ555" s="617"/>
      <c r="BA555" s="617"/>
      <c r="BB555" s="617"/>
      <c r="BC555" s="617"/>
      <c r="BD555" s="617"/>
      <c r="BE555" s="617"/>
      <c r="BF555" s="617"/>
      <c r="BG555" s="617"/>
      <c r="BH555" s="617"/>
      <c r="BI555" s="617"/>
      <c r="BJ555" s="617"/>
      <c r="BK555" s="617"/>
      <c r="BL555" s="617"/>
      <c r="BM555" s="617"/>
      <c r="BN555" s="617"/>
      <c r="BO555" s="617"/>
      <c r="BP555" s="617"/>
      <c r="BQ555" s="617"/>
      <c r="BR555" s="617"/>
      <c r="BS555" s="617"/>
    </row>
    <row r="556" spans="1:71" s="401" customFormat="1" ht="15.65" customHeight="1" outlineLevel="2" x14ac:dyDescent="0.25">
      <c r="A556" s="590"/>
      <c r="B556" s="404"/>
      <c r="C556" s="485"/>
      <c r="D556" s="402" t="s">
        <v>1333</v>
      </c>
      <c r="E556" s="405">
        <f>E555+E554</f>
        <v>465.62999999999994</v>
      </c>
      <c r="F556" s="402" t="s">
        <v>70</v>
      </c>
      <c r="G556" s="406">
        <v>0.13</v>
      </c>
      <c r="H556" s="406">
        <f t="shared" si="112"/>
        <v>60.531899999999993</v>
      </c>
      <c r="I556" s="547"/>
      <c r="J556" s="547"/>
      <c r="K556" s="547"/>
      <c r="L556" s="547"/>
      <c r="M556" s="547">
        <f>J556+H556*Tabellen!$K$2+L556</f>
        <v>3752.9777999999997</v>
      </c>
      <c r="N556" s="495"/>
      <c r="O556" s="660">
        <f t="shared" si="113"/>
        <v>4541.1031379999995</v>
      </c>
      <c r="P556" s="673"/>
      <c r="Q556" s="665" t="s">
        <v>983</v>
      </c>
      <c r="R556" s="660">
        <f>H556*Tabellen!$K$2*Tabellen!$F$2</f>
        <v>4541.1031379999995</v>
      </c>
      <c r="S556" s="666" t="s">
        <v>1049</v>
      </c>
      <c r="T556" s="660">
        <f>J556*Tabellen!$F$2</f>
        <v>0</v>
      </c>
      <c r="U556" s="660">
        <f>R556*Tabellen!$G$2</f>
        <v>408.69928241999992</v>
      </c>
      <c r="V556" s="660">
        <f>T556*Tabellen!$H$2</f>
        <v>0</v>
      </c>
      <c r="W556" s="660">
        <f t="shared" si="114"/>
        <v>408.69928241999992</v>
      </c>
      <c r="X556" s="660">
        <f t="shared" si="115"/>
        <v>4949.8024204199992</v>
      </c>
      <c r="Y556" s="675"/>
      <c r="Z556" s="617"/>
      <c r="AA556" s="617"/>
      <c r="AB556" s="617"/>
      <c r="AC556" s="617"/>
      <c r="AD556" s="617"/>
      <c r="AE556" s="617"/>
      <c r="AF556" s="617"/>
      <c r="AG556" s="617"/>
      <c r="AH556" s="617"/>
      <c r="AI556" s="617"/>
      <c r="AJ556" s="617"/>
      <c r="AK556" s="617"/>
      <c r="AL556" s="617"/>
      <c r="AM556" s="617"/>
      <c r="AN556" s="617"/>
      <c r="AO556" s="617"/>
      <c r="AP556" s="617"/>
      <c r="AQ556" s="617"/>
      <c r="AR556" s="617"/>
      <c r="AS556" s="617"/>
      <c r="AT556" s="617"/>
      <c r="AU556" s="617"/>
      <c r="AV556" s="617"/>
      <c r="AW556" s="617"/>
      <c r="AX556" s="617"/>
      <c r="AY556" s="617"/>
      <c r="AZ556" s="617"/>
      <c r="BA556" s="617"/>
      <c r="BB556" s="617"/>
      <c r="BC556" s="617"/>
      <c r="BD556" s="617"/>
      <c r="BE556" s="617"/>
      <c r="BF556" s="617"/>
      <c r="BG556" s="617"/>
      <c r="BH556" s="617"/>
      <c r="BI556" s="617"/>
      <c r="BJ556" s="617"/>
      <c r="BK556" s="617"/>
      <c r="BL556" s="617"/>
      <c r="BM556" s="617"/>
      <c r="BN556" s="617"/>
      <c r="BO556" s="617"/>
      <c r="BP556" s="617"/>
      <c r="BQ556" s="617"/>
      <c r="BR556" s="617"/>
      <c r="BS556" s="617"/>
    </row>
    <row r="557" spans="1:71" s="401" customFormat="1" ht="15.65" customHeight="1" outlineLevel="2" x14ac:dyDescent="0.25">
      <c r="A557" s="590"/>
      <c r="B557" s="404"/>
      <c r="C557" s="485"/>
      <c r="D557" s="402" t="s">
        <v>1345</v>
      </c>
      <c r="E557" s="405">
        <f>E550*1.05</f>
        <v>95.864999999999995</v>
      </c>
      <c r="F557" s="402" t="s">
        <v>73</v>
      </c>
      <c r="G557" s="406"/>
      <c r="H557" s="406"/>
      <c r="I557" s="547">
        <v>14.314049999999998</v>
      </c>
      <c r="J557" s="547">
        <f t="shared" si="116"/>
        <v>1372.2164032499998</v>
      </c>
      <c r="K557" s="547"/>
      <c r="L557" s="547"/>
      <c r="M557" s="547">
        <f>J557+H557*Tabellen!$K$2+L557</f>
        <v>1372.2164032499998</v>
      </c>
      <c r="N557" s="495"/>
      <c r="O557" s="660">
        <f t="shared" si="113"/>
        <v>1660.3818479324996</v>
      </c>
      <c r="P557" s="673"/>
      <c r="Q557" s="665" t="s">
        <v>983</v>
      </c>
      <c r="R557" s="660">
        <f>H557*Tabellen!$K$2*Tabellen!$F$2</f>
        <v>0</v>
      </c>
      <c r="S557" s="666" t="s">
        <v>1049</v>
      </c>
      <c r="T557" s="660">
        <f>J557*Tabellen!$F$2</f>
        <v>1660.3818479324996</v>
      </c>
      <c r="U557" s="660">
        <f>R557*Tabellen!$G$2</f>
        <v>0</v>
      </c>
      <c r="V557" s="660">
        <f>T557*Tabellen!$H$2</f>
        <v>348.68018806582489</v>
      </c>
      <c r="W557" s="660">
        <f t="shared" si="114"/>
        <v>348.68018806582489</v>
      </c>
      <c r="X557" s="660">
        <f t="shared" si="115"/>
        <v>2009.0620359983245</v>
      </c>
      <c r="Y557" s="659"/>
      <c r="Z557" s="617"/>
      <c r="AA557" s="617"/>
      <c r="AB557" s="617"/>
      <c r="AC557" s="617"/>
      <c r="AD557" s="617"/>
      <c r="AE557" s="617"/>
      <c r="AF557" s="617"/>
      <c r="AG557" s="617"/>
      <c r="AH557" s="617"/>
      <c r="AI557" s="617"/>
      <c r="AJ557" s="617"/>
      <c r="AK557" s="617"/>
      <c r="AL557" s="617"/>
      <c r="AM557" s="617"/>
      <c r="AN557" s="617"/>
      <c r="AO557" s="617"/>
      <c r="AP557" s="617"/>
      <c r="AQ557" s="617"/>
      <c r="AR557" s="617"/>
      <c r="AS557" s="617"/>
      <c r="AT557" s="617"/>
      <c r="AU557" s="617"/>
      <c r="AV557" s="617"/>
      <c r="AW557" s="617"/>
      <c r="AX557" s="617"/>
      <c r="AY557" s="617"/>
      <c r="AZ557" s="617"/>
      <c r="BA557" s="617"/>
      <c r="BB557" s="617"/>
      <c r="BC557" s="617"/>
      <c r="BD557" s="617"/>
      <c r="BE557" s="617"/>
      <c r="BF557" s="617"/>
      <c r="BG557" s="617"/>
      <c r="BH557" s="617"/>
      <c r="BI557" s="617"/>
      <c r="BJ557" s="617"/>
      <c r="BK557" s="617"/>
      <c r="BL557" s="617"/>
      <c r="BM557" s="617"/>
      <c r="BN557" s="617"/>
      <c r="BO557" s="617"/>
      <c r="BP557" s="617"/>
      <c r="BQ557" s="617"/>
      <c r="BR557" s="617"/>
      <c r="BS557" s="617"/>
    </row>
    <row r="558" spans="1:71" s="401" customFormat="1" ht="15.65" customHeight="1" outlineLevel="2" x14ac:dyDescent="0.25">
      <c r="A558" s="590"/>
      <c r="B558" s="404"/>
      <c r="C558" s="485"/>
      <c r="D558" s="402" t="str">
        <f>D557</f>
        <v xml:space="preserve">Isolatie in binnenwanden en voorzetwanden d=120 mm n.t.b. </v>
      </c>
      <c r="E558" s="405">
        <f>E550</f>
        <v>91.3</v>
      </c>
      <c r="F558" s="402" t="s">
        <v>73</v>
      </c>
      <c r="G558" s="406">
        <v>0.08</v>
      </c>
      <c r="H558" s="406">
        <f t="shared" si="112"/>
        <v>7.3040000000000003</v>
      </c>
      <c r="I558" s="547"/>
      <c r="J558" s="547"/>
      <c r="K558" s="547"/>
      <c r="L558" s="547"/>
      <c r="M558" s="547">
        <f>J558+H558*Tabellen!$K$2+L558</f>
        <v>452.84800000000001</v>
      </c>
      <c r="N558" s="495"/>
      <c r="O558" s="660">
        <f t="shared" si="113"/>
        <v>547.94608000000005</v>
      </c>
      <c r="P558" s="673"/>
      <c r="Q558" s="665" t="s">
        <v>983</v>
      </c>
      <c r="R558" s="660">
        <f>H558*Tabellen!$K$2*Tabellen!$F$2</f>
        <v>547.94608000000005</v>
      </c>
      <c r="S558" s="666" t="s">
        <v>1049</v>
      </c>
      <c r="T558" s="660">
        <f>J558*Tabellen!$F$2</f>
        <v>0</v>
      </c>
      <c r="U558" s="660">
        <f>R558*Tabellen!$G$2</f>
        <v>49.315147200000006</v>
      </c>
      <c r="V558" s="660">
        <f>T558*Tabellen!$H$2</f>
        <v>0</v>
      </c>
      <c r="W558" s="660">
        <f t="shared" si="114"/>
        <v>49.315147200000006</v>
      </c>
      <c r="X558" s="660">
        <f t="shared" si="115"/>
        <v>597.26122720000001</v>
      </c>
      <c r="Y558" s="659"/>
      <c r="Z558" s="617"/>
      <c r="AA558" s="617"/>
      <c r="AB558" s="617"/>
      <c r="AC558" s="617"/>
      <c r="AD558" s="617"/>
      <c r="AE558" s="617"/>
      <c r="AF558" s="617"/>
      <c r="AG558" s="617"/>
      <c r="AH558" s="617"/>
      <c r="AI558" s="617"/>
      <c r="AJ558" s="617"/>
      <c r="AK558" s="617"/>
      <c r="AL558" s="617"/>
      <c r="AM558" s="617"/>
      <c r="AN558" s="617"/>
      <c r="AO558" s="617"/>
      <c r="AP558" s="617"/>
      <c r="AQ558" s="617"/>
      <c r="AR558" s="617"/>
      <c r="AS558" s="617"/>
      <c r="AT558" s="617"/>
      <c r="AU558" s="617"/>
      <c r="AV558" s="617"/>
      <c r="AW558" s="617"/>
      <c r="AX558" s="617"/>
      <c r="AY558" s="617"/>
      <c r="AZ558" s="617"/>
      <c r="BA558" s="617"/>
      <c r="BB558" s="617"/>
      <c r="BC558" s="617"/>
      <c r="BD558" s="617"/>
      <c r="BE558" s="617"/>
      <c r="BF558" s="617"/>
      <c r="BG558" s="617"/>
      <c r="BH558" s="617"/>
      <c r="BI558" s="617"/>
      <c r="BJ558" s="617"/>
      <c r="BK558" s="617"/>
      <c r="BL558" s="617"/>
      <c r="BM558" s="617"/>
      <c r="BN558" s="617"/>
      <c r="BO558" s="617"/>
      <c r="BP558" s="617"/>
      <c r="BQ558" s="617"/>
      <c r="BR558" s="617"/>
      <c r="BS558" s="617"/>
    </row>
    <row r="559" spans="1:71" s="401" customFormat="1" ht="15.65" customHeight="1" outlineLevel="2" x14ac:dyDescent="0.25">
      <c r="A559" s="590"/>
      <c r="B559" s="404"/>
      <c r="C559" s="485"/>
      <c r="D559" s="402" t="s">
        <v>1335</v>
      </c>
      <c r="E559" s="405">
        <f>E550*1.1</f>
        <v>100.43</v>
      </c>
      <c r="F559" s="404" t="s">
        <v>73</v>
      </c>
      <c r="G559" s="405"/>
      <c r="H559" s="406"/>
      <c r="I559" s="560">
        <v>2.2515648749999997</v>
      </c>
      <c r="J559" s="547">
        <f t="shared" si="116"/>
        <v>226.12466039624999</v>
      </c>
      <c r="K559" s="547"/>
      <c r="L559" s="547"/>
      <c r="M559" s="547">
        <f>J559+H559*Tabellen!$K$2+L559</f>
        <v>226.12466039624999</v>
      </c>
      <c r="N559" s="495"/>
      <c r="O559" s="660">
        <f t="shared" si="113"/>
        <v>273.61083907946249</v>
      </c>
      <c r="P559" s="673"/>
      <c r="Q559" s="665" t="s">
        <v>983</v>
      </c>
      <c r="R559" s="660">
        <f>H559*Tabellen!$K$2*Tabellen!$F$2</f>
        <v>0</v>
      </c>
      <c r="S559" s="666" t="s">
        <v>1049</v>
      </c>
      <c r="T559" s="660">
        <f>J559*Tabellen!$F$2</f>
        <v>273.61083907946249</v>
      </c>
      <c r="U559" s="660">
        <f>R559*Tabellen!$G$2</f>
        <v>0</v>
      </c>
      <c r="V559" s="660">
        <f>T559*Tabellen!$H$2</f>
        <v>57.458276206687124</v>
      </c>
      <c r="W559" s="660">
        <f t="shared" si="114"/>
        <v>57.458276206687124</v>
      </c>
      <c r="X559" s="660">
        <f t="shared" si="115"/>
        <v>331.06911528614961</v>
      </c>
      <c r="Y559" s="668"/>
      <c r="Z559" s="617"/>
      <c r="AA559" s="617"/>
      <c r="AB559" s="617"/>
      <c r="AC559" s="617"/>
      <c r="AD559" s="617"/>
      <c r="AE559" s="617"/>
      <c r="AF559" s="617"/>
      <c r="AG559" s="617"/>
      <c r="AH559" s="617"/>
      <c r="AI559" s="617"/>
      <c r="AJ559" s="617"/>
      <c r="AK559" s="617"/>
      <c r="AL559" s="617"/>
      <c r="AM559" s="617"/>
      <c r="AN559" s="617"/>
      <c r="AO559" s="617"/>
      <c r="AP559" s="617"/>
      <c r="AQ559" s="617"/>
      <c r="AR559" s="617"/>
      <c r="AS559" s="617"/>
      <c r="AT559" s="617"/>
      <c r="AU559" s="617"/>
      <c r="AV559" s="617"/>
      <c r="AW559" s="617"/>
      <c r="AX559" s="617"/>
      <c r="AY559" s="617"/>
      <c r="AZ559" s="617"/>
      <c r="BA559" s="617"/>
      <c r="BB559" s="617"/>
      <c r="BC559" s="617"/>
      <c r="BD559" s="617"/>
      <c r="BE559" s="617"/>
      <c r="BF559" s="617"/>
      <c r="BG559" s="617"/>
      <c r="BH559" s="617"/>
      <c r="BI559" s="617"/>
      <c r="BJ559" s="617"/>
      <c r="BK559" s="617"/>
      <c r="BL559" s="617"/>
      <c r="BM559" s="617"/>
      <c r="BN559" s="617"/>
      <c r="BO559" s="617"/>
      <c r="BP559" s="617"/>
      <c r="BQ559" s="617"/>
      <c r="BR559" s="617"/>
      <c r="BS559" s="617"/>
    </row>
    <row r="560" spans="1:71" s="401" customFormat="1" ht="15.65" customHeight="1" outlineLevel="2" x14ac:dyDescent="0.25">
      <c r="A560" s="590"/>
      <c r="B560" s="404"/>
      <c r="C560" s="485"/>
      <c r="D560" s="402" t="s">
        <v>1335</v>
      </c>
      <c r="E560" s="405">
        <f>E550</f>
        <v>91.3</v>
      </c>
      <c r="F560" s="402" t="s">
        <v>73</v>
      </c>
      <c r="G560" s="406">
        <v>0.03</v>
      </c>
      <c r="H560" s="406">
        <f t="shared" si="112"/>
        <v>2.7389999999999999</v>
      </c>
      <c r="I560" s="547"/>
      <c r="J560" s="547"/>
      <c r="K560" s="547"/>
      <c r="L560" s="547"/>
      <c r="M560" s="547">
        <f>J560+H560*Tabellen!$K$2+L560</f>
        <v>169.81799999999998</v>
      </c>
      <c r="N560" s="495"/>
      <c r="O560" s="660">
        <f t="shared" si="113"/>
        <v>205.47977999999998</v>
      </c>
      <c r="P560" s="673"/>
      <c r="Q560" s="665" t="s">
        <v>983</v>
      </c>
      <c r="R560" s="660">
        <f>H560*Tabellen!$K$2*Tabellen!$F$2</f>
        <v>205.47977999999998</v>
      </c>
      <c r="S560" s="666" t="s">
        <v>1049</v>
      </c>
      <c r="T560" s="660">
        <f>J560*Tabellen!$F$2</f>
        <v>0</v>
      </c>
      <c r="U560" s="660">
        <f>R560*Tabellen!$G$2</f>
        <v>18.493180199999998</v>
      </c>
      <c r="V560" s="660">
        <f>T560*Tabellen!$H$2</f>
        <v>0</v>
      </c>
      <c r="W560" s="660">
        <f t="shared" si="114"/>
        <v>18.493180199999998</v>
      </c>
      <c r="X560" s="660">
        <f t="shared" si="115"/>
        <v>223.97296019999999</v>
      </c>
      <c r="Y560" s="659"/>
      <c r="Z560" s="617"/>
      <c r="AA560" s="617"/>
      <c r="AB560" s="617"/>
      <c r="AC560" s="617"/>
      <c r="AD560" s="617"/>
      <c r="AE560" s="617"/>
      <c r="AF560" s="617"/>
      <c r="AG560" s="617"/>
      <c r="AH560" s="617"/>
      <c r="AI560" s="617"/>
      <c r="AJ560" s="617"/>
      <c r="AK560" s="617"/>
      <c r="AL560" s="617"/>
      <c r="AM560" s="617"/>
      <c r="AN560" s="617"/>
      <c r="AO560" s="617"/>
      <c r="AP560" s="617"/>
      <c r="AQ560" s="617"/>
      <c r="AR560" s="617"/>
      <c r="AS560" s="617"/>
      <c r="AT560" s="617"/>
      <c r="AU560" s="617"/>
      <c r="AV560" s="617"/>
      <c r="AW560" s="617"/>
      <c r="AX560" s="617"/>
      <c r="AY560" s="617"/>
      <c r="AZ560" s="617"/>
      <c r="BA560" s="617"/>
      <c r="BB560" s="617"/>
      <c r="BC560" s="617"/>
      <c r="BD560" s="617"/>
      <c r="BE560" s="617"/>
      <c r="BF560" s="617"/>
      <c r="BG560" s="617"/>
      <c r="BH560" s="617"/>
      <c r="BI560" s="617"/>
      <c r="BJ560" s="617"/>
      <c r="BK560" s="617"/>
      <c r="BL560" s="617"/>
      <c r="BM560" s="617"/>
      <c r="BN560" s="617"/>
      <c r="BO560" s="617"/>
      <c r="BP560" s="617"/>
      <c r="BQ560" s="617"/>
      <c r="BR560" s="617"/>
      <c r="BS560" s="617"/>
    </row>
    <row r="561" spans="1:71" s="401" customFormat="1" ht="15.65" customHeight="1" outlineLevel="2" x14ac:dyDescent="0.25">
      <c r="A561" s="590"/>
      <c r="B561" s="404"/>
      <c r="C561" s="485"/>
      <c r="D561" s="402" t="s">
        <v>1336</v>
      </c>
      <c r="E561" s="405">
        <f>E550*1.1</f>
        <v>100.43</v>
      </c>
      <c r="F561" s="404" t="s">
        <v>73</v>
      </c>
      <c r="G561" s="405"/>
      <c r="H561" s="406"/>
      <c r="I561" s="560">
        <v>1.8526499999999999</v>
      </c>
      <c r="J561" s="547">
        <f t="shared" si="116"/>
        <v>186.06163950000001</v>
      </c>
      <c r="K561" s="547"/>
      <c r="L561" s="547"/>
      <c r="M561" s="547">
        <f>J561+H561*Tabellen!$K$2+L561</f>
        <v>186.06163950000001</v>
      </c>
      <c r="N561" s="495"/>
      <c r="O561" s="660">
        <f t="shared" si="113"/>
        <v>225.134583795</v>
      </c>
      <c r="P561" s="673"/>
      <c r="Q561" s="665" t="s">
        <v>983</v>
      </c>
      <c r="R561" s="660">
        <f>H561*Tabellen!$K$2*Tabellen!$F$2</f>
        <v>0</v>
      </c>
      <c r="S561" s="666" t="s">
        <v>1049</v>
      </c>
      <c r="T561" s="660">
        <f>J561*Tabellen!$F$2</f>
        <v>225.134583795</v>
      </c>
      <c r="U561" s="660">
        <f>R561*Tabellen!$G$2</f>
        <v>0</v>
      </c>
      <c r="V561" s="660">
        <f>T561*Tabellen!$H$2</f>
        <v>47.27826259695</v>
      </c>
      <c r="W561" s="660">
        <f t="shared" si="114"/>
        <v>47.27826259695</v>
      </c>
      <c r="X561" s="660">
        <f t="shared" si="115"/>
        <v>272.41284639194998</v>
      </c>
      <c r="Y561" s="668"/>
      <c r="Z561" s="617"/>
      <c r="AA561" s="617"/>
      <c r="AB561" s="617"/>
      <c r="AC561" s="617"/>
      <c r="AD561" s="617"/>
      <c r="AE561" s="617"/>
      <c r="AF561" s="617"/>
      <c r="AG561" s="617"/>
      <c r="AH561" s="617"/>
      <c r="AI561" s="617"/>
      <c r="AJ561" s="617"/>
      <c r="AK561" s="617"/>
      <c r="AL561" s="617"/>
      <c r="AM561" s="617"/>
      <c r="AN561" s="617"/>
      <c r="AO561" s="617"/>
      <c r="AP561" s="617"/>
      <c r="AQ561" s="617"/>
      <c r="AR561" s="617"/>
      <c r="AS561" s="617"/>
      <c r="AT561" s="617"/>
      <c r="AU561" s="617"/>
      <c r="AV561" s="617"/>
      <c r="AW561" s="617"/>
      <c r="AX561" s="617"/>
      <c r="AY561" s="617"/>
      <c r="AZ561" s="617"/>
      <c r="BA561" s="617"/>
      <c r="BB561" s="617"/>
      <c r="BC561" s="617"/>
      <c r="BD561" s="617"/>
      <c r="BE561" s="617"/>
      <c r="BF561" s="617"/>
      <c r="BG561" s="617"/>
      <c r="BH561" s="617"/>
      <c r="BI561" s="617"/>
      <c r="BJ561" s="617"/>
      <c r="BK561" s="617"/>
      <c r="BL561" s="617"/>
      <c r="BM561" s="617"/>
      <c r="BN561" s="617"/>
      <c r="BO561" s="617"/>
      <c r="BP561" s="617"/>
      <c r="BQ561" s="617"/>
      <c r="BR561" s="617"/>
      <c r="BS561" s="617"/>
    </row>
    <row r="562" spans="1:71" s="401" customFormat="1" ht="15.65" customHeight="1" outlineLevel="2" x14ac:dyDescent="0.25">
      <c r="A562" s="590"/>
      <c r="B562" s="404"/>
      <c r="C562" s="485"/>
      <c r="D562" s="402" t="s">
        <v>1336</v>
      </c>
      <c r="E562" s="405">
        <f>E550</f>
        <v>91.3</v>
      </c>
      <c r="F562" s="402" t="s">
        <v>73</v>
      </c>
      <c r="G562" s="406">
        <v>0.03</v>
      </c>
      <c r="H562" s="406">
        <f t="shared" si="112"/>
        <v>2.7389999999999999</v>
      </c>
      <c r="I562" s="547"/>
      <c r="J562" s="547"/>
      <c r="K562" s="547"/>
      <c r="L562" s="547"/>
      <c r="M562" s="547">
        <f>J562+H562*Tabellen!$K$2+L562</f>
        <v>169.81799999999998</v>
      </c>
      <c r="N562" s="495"/>
      <c r="O562" s="660">
        <f t="shared" si="113"/>
        <v>205.47977999999998</v>
      </c>
      <c r="P562" s="673"/>
      <c r="Q562" s="665" t="s">
        <v>983</v>
      </c>
      <c r="R562" s="660">
        <f>H562*Tabellen!$K$2*Tabellen!$F$2</f>
        <v>205.47977999999998</v>
      </c>
      <c r="S562" s="666" t="s">
        <v>1049</v>
      </c>
      <c r="T562" s="660">
        <f>J562*Tabellen!$F$2</f>
        <v>0</v>
      </c>
      <c r="U562" s="660">
        <f>R562*Tabellen!$G$2</f>
        <v>18.493180199999998</v>
      </c>
      <c r="V562" s="660">
        <f>T562*Tabellen!$H$2</f>
        <v>0</v>
      </c>
      <c r="W562" s="660">
        <f t="shared" si="114"/>
        <v>18.493180199999998</v>
      </c>
      <c r="X562" s="660">
        <f t="shared" si="115"/>
        <v>223.97296019999999</v>
      </c>
      <c r="Y562" s="659"/>
      <c r="Z562" s="617"/>
      <c r="AA562" s="617"/>
      <c r="AB562" s="617"/>
      <c r="AC562" s="617"/>
      <c r="AD562" s="617"/>
      <c r="AE562" s="617"/>
      <c r="AF562" s="617"/>
      <c r="AG562" s="617"/>
      <c r="AH562" s="617"/>
      <c r="AI562" s="617"/>
      <c r="AJ562" s="617"/>
      <c r="AK562" s="617"/>
      <c r="AL562" s="617"/>
      <c r="AM562" s="617"/>
      <c r="AN562" s="617"/>
      <c r="AO562" s="617"/>
      <c r="AP562" s="617"/>
      <c r="AQ562" s="617"/>
      <c r="AR562" s="617"/>
      <c r="AS562" s="617"/>
      <c r="AT562" s="617"/>
      <c r="AU562" s="617"/>
      <c r="AV562" s="617"/>
      <c r="AW562" s="617"/>
      <c r="AX562" s="617"/>
      <c r="AY562" s="617"/>
      <c r="AZ562" s="617"/>
      <c r="BA562" s="617"/>
      <c r="BB562" s="617"/>
      <c r="BC562" s="617"/>
      <c r="BD562" s="617"/>
      <c r="BE562" s="617"/>
      <c r="BF562" s="617"/>
      <c r="BG562" s="617"/>
      <c r="BH562" s="617"/>
      <c r="BI562" s="617"/>
      <c r="BJ562" s="617"/>
      <c r="BK562" s="617"/>
      <c r="BL562" s="617"/>
      <c r="BM562" s="617"/>
      <c r="BN562" s="617"/>
      <c r="BO562" s="617"/>
      <c r="BP562" s="617"/>
      <c r="BQ562" s="617"/>
      <c r="BR562" s="617"/>
      <c r="BS562" s="617"/>
    </row>
    <row r="563" spans="1:71" s="401" customFormat="1" ht="15.65" customHeight="1" outlineLevel="2" x14ac:dyDescent="0.25">
      <c r="A563" s="590"/>
      <c r="B563" s="404"/>
      <c r="C563" s="485"/>
      <c r="D563" s="402" t="s">
        <v>1730</v>
      </c>
      <c r="E563" s="405">
        <f>E550*1.1</f>
        <v>100.43</v>
      </c>
      <c r="F563" s="402" t="s">
        <v>73</v>
      </c>
      <c r="G563" s="406"/>
      <c r="H563" s="406"/>
      <c r="I563" s="547">
        <v>10.143000000000001</v>
      </c>
      <c r="J563" s="547">
        <f t="shared" si="116"/>
        <v>1018.6614900000002</v>
      </c>
      <c r="K563" s="547"/>
      <c r="L563" s="547"/>
      <c r="M563" s="547">
        <f>J563+H563*Tabellen!$K$2+L563</f>
        <v>1018.6614900000002</v>
      </c>
      <c r="N563" s="495"/>
      <c r="O563" s="660">
        <f t="shared" si="113"/>
        <v>1232.5804029000001</v>
      </c>
      <c r="P563" s="673"/>
      <c r="Q563" s="665" t="s">
        <v>983</v>
      </c>
      <c r="R563" s="660">
        <f>H563*Tabellen!$K$2*Tabellen!$F$2</f>
        <v>0</v>
      </c>
      <c r="S563" s="666" t="s">
        <v>1049</v>
      </c>
      <c r="T563" s="660">
        <f>J563*Tabellen!$F$2</f>
        <v>1232.5804029000001</v>
      </c>
      <c r="U563" s="660">
        <f>R563*Tabellen!$G$2</f>
        <v>0</v>
      </c>
      <c r="V563" s="660">
        <f>T563*Tabellen!$H$2</f>
        <v>258.84188460900003</v>
      </c>
      <c r="W563" s="660">
        <f t="shared" si="114"/>
        <v>258.84188460900003</v>
      </c>
      <c r="X563" s="660">
        <f t="shared" si="115"/>
        <v>1491.4222875090002</v>
      </c>
      <c r="Y563" s="676"/>
      <c r="Z563" s="617"/>
      <c r="AA563" s="617"/>
      <c r="AB563" s="617"/>
      <c r="AC563" s="617"/>
      <c r="AD563" s="617"/>
      <c r="AE563" s="617"/>
      <c r="AF563" s="617"/>
      <c r="AG563" s="617"/>
      <c r="AH563" s="617"/>
      <c r="AI563" s="617"/>
      <c r="AJ563" s="617"/>
      <c r="AK563" s="617"/>
      <c r="AL563" s="617"/>
      <c r="AM563" s="617"/>
      <c r="AN563" s="617"/>
      <c r="AO563" s="617"/>
      <c r="AP563" s="617"/>
      <c r="AQ563" s="617"/>
      <c r="AR563" s="617"/>
      <c r="AS563" s="617"/>
      <c r="AT563" s="617"/>
      <c r="AU563" s="617"/>
      <c r="AV563" s="617"/>
      <c r="AW563" s="617"/>
      <c r="AX563" s="617"/>
      <c r="AY563" s="617"/>
      <c r="AZ563" s="617"/>
      <c r="BA563" s="617"/>
      <c r="BB563" s="617"/>
      <c r="BC563" s="617"/>
      <c r="BD563" s="617"/>
      <c r="BE563" s="617"/>
      <c r="BF563" s="617"/>
      <c r="BG563" s="617"/>
      <c r="BH563" s="617"/>
      <c r="BI563" s="617"/>
      <c r="BJ563" s="617"/>
      <c r="BK563" s="617"/>
      <c r="BL563" s="617"/>
      <c r="BM563" s="617"/>
      <c r="BN563" s="617"/>
      <c r="BO563" s="617"/>
      <c r="BP563" s="617"/>
      <c r="BQ563" s="617"/>
      <c r="BR563" s="617"/>
      <c r="BS563" s="617"/>
    </row>
    <row r="564" spans="1:71" s="401" customFormat="1" ht="15.65" customHeight="1" outlineLevel="2" x14ac:dyDescent="0.25">
      <c r="A564" s="590"/>
      <c r="B564" s="404"/>
      <c r="C564" s="485"/>
      <c r="D564" s="402" t="s">
        <v>1730</v>
      </c>
      <c r="E564" s="405">
        <f>E550</f>
        <v>91.3</v>
      </c>
      <c r="F564" s="402" t="s">
        <v>73</v>
      </c>
      <c r="G564" s="406">
        <v>0.35</v>
      </c>
      <c r="H564" s="406">
        <f t="shared" si="112"/>
        <v>31.954999999999998</v>
      </c>
      <c r="I564" s="547"/>
      <c r="J564" s="547"/>
      <c r="K564" s="547"/>
      <c r="L564" s="547"/>
      <c r="M564" s="547">
        <f>J564+H564*Tabellen!$K$2+L564</f>
        <v>1981.2099999999998</v>
      </c>
      <c r="N564" s="495"/>
      <c r="O564" s="660">
        <f t="shared" si="113"/>
        <v>2397.2640999999999</v>
      </c>
      <c r="P564" s="673"/>
      <c r="Q564" s="665" t="s">
        <v>983</v>
      </c>
      <c r="R564" s="660">
        <f>H564*Tabellen!$K$2*Tabellen!$F$2</f>
        <v>2397.2640999999999</v>
      </c>
      <c r="S564" s="666" t="s">
        <v>1049</v>
      </c>
      <c r="T564" s="660">
        <f>J564*Tabellen!$F$2</f>
        <v>0</v>
      </c>
      <c r="U564" s="660">
        <f>R564*Tabellen!$G$2</f>
        <v>215.75376899999998</v>
      </c>
      <c r="V564" s="660">
        <f>T564*Tabellen!$H$2</f>
        <v>0</v>
      </c>
      <c r="W564" s="660">
        <f t="shared" si="114"/>
        <v>215.75376899999998</v>
      </c>
      <c r="X564" s="660">
        <f t="shared" si="115"/>
        <v>2613.0178689999998</v>
      </c>
      <c r="Y564" s="659"/>
      <c r="Z564" s="617"/>
      <c r="AA564" s="617"/>
      <c r="AB564" s="617"/>
      <c r="AC564" s="617"/>
      <c r="AD564" s="617"/>
      <c r="AE564" s="617"/>
      <c r="AF564" s="617"/>
      <c r="AG564" s="617"/>
      <c r="AH564" s="617"/>
      <c r="AI564" s="617"/>
      <c r="AJ564" s="617"/>
      <c r="AK564" s="617"/>
      <c r="AL564" s="617"/>
      <c r="AM564" s="617"/>
      <c r="AN564" s="617"/>
      <c r="AO564" s="617"/>
      <c r="AP564" s="617"/>
      <c r="AQ564" s="617"/>
      <c r="AR564" s="617"/>
      <c r="AS564" s="617"/>
      <c r="AT564" s="617"/>
      <c r="AU564" s="617"/>
      <c r="AV564" s="617"/>
      <c r="AW564" s="617"/>
      <c r="AX564" s="617"/>
      <c r="AY564" s="617"/>
      <c r="AZ564" s="617"/>
      <c r="BA564" s="617"/>
      <c r="BB564" s="617"/>
      <c r="BC564" s="617"/>
      <c r="BD564" s="617"/>
      <c r="BE564" s="617"/>
      <c r="BF564" s="617"/>
      <c r="BG564" s="617"/>
      <c r="BH564" s="617"/>
      <c r="BI564" s="617"/>
      <c r="BJ564" s="617"/>
      <c r="BK564" s="617"/>
      <c r="BL564" s="617"/>
      <c r="BM564" s="617"/>
      <c r="BN564" s="617"/>
      <c r="BO564" s="617"/>
      <c r="BP564" s="617"/>
      <c r="BQ564" s="617"/>
      <c r="BR564" s="617"/>
      <c r="BS564" s="617"/>
    </row>
    <row r="565" spans="1:71" s="401" customFormat="1" ht="15.65" customHeight="1" outlineLevel="2" x14ac:dyDescent="0.25">
      <c r="A565" s="590"/>
      <c r="B565" s="404"/>
      <c r="C565" s="485"/>
      <c r="D565" s="404" t="s">
        <v>1337</v>
      </c>
      <c r="E565" s="405">
        <f>E550</f>
        <v>91.3</v>
      </c>
      <c r="F565" s="402" t="s">
        <v>73</v>
      </c>
      <c r="G565" s="405"/>
      <c r="H565" s="406">
        <f t="shared" si="112"/>
        <v>0</v>
      </c>
      <c r="I565" s="547">
        <v>5.6924999999999999</v>
      </c>
      <c r="J565" s="547">
        <f t="shared" si="116"/>
        <v>519.72524999999996</v>
      </c>
      <c r="K565" s="547"/>
      <c r="L565" s="547"/>
      <c r="M565" s="547">
        <f>J565+H565*Tabellen!$K$2+L565</f>
        <v>519.72524999999996</v>
      </c>
      <c r="N565" s="495"/>
      <c r="O565" s="660">
        <f t="shared" si="113"/>
        <v>628.86755249999999</v>
      </c>
      <c r="P565" s="673"/>
      <c r="Q565" s="665" t="s">
        <v>983</v>
      </c>
      <c r="R565" s="660">
        <f>H565*Tabellen!$K$2*Tabellen!$F$2</f>
        <v>0</v>
      </c>
      <c r="S565" s="666" t="s">
        <v>1049</v>
      </c>
      <c r="T565" s="660">
        <f>J565*Tabellen!$F$2</f>
        <v>628.86755249999999</v>
      </c>
      <c r="U565" s="660">
        <f>R565*Tabellen!$G$2</f>
        <v>0</v>
      </c>
      <c r="V565" s="660">
        <f>T565*Tabellen!$H$2</f>
        <v>132.06218602499999</v>
      </c>
      <c r="W565" s="660">
        <f t="shared" si="114"/>
        <v>132.06218602499999</v>
      </c>
      <c r="X565" s="660">
        <f t="shared" si="115"/>
        <v>760.92973852499995</v>
      </c>
      <c r="Y565" s="659"/>
      <c r="Z565" s="617"/>
      <c r="AA565" s="617"/>
      <c r="AB565" s="617"/>
      <c r="AC565" s="617"/>
      <c r="AD565" s="617"/>
      <c r="AE565" s="617"/>
      <c r="AF565" s="617"/>
      <c r="AG565" s="617"/>
      <c r="AH565" s="617"/>
      <c r="AI565" s="617"/>
      <c r="AJ565" s="617"/>
      <c r="AK565" s="617"/>
      <c r="AL565" s="617"/>
      <c r="AM565" s="617"/>
      <c r="AN565" s="617"/>
      <c r="AO565" s="617"/>
      <c r="AP565" s="617"/>
      <c r="AQ565" s="617"/>
      <c r="AR565" s="617"/>
      <c r="AS565" s="617"/>
      <c r="AT565" s="617"/>
      <c r="AU565" s="617"/>
      <c r="AV565" s="617"/>
      <c r="AW565" s="617"/>
      <c r="AX565" s="617"/>
      <c r="AY565" s="617"/>
      <c r="AZ565" s="617"/>
      <c r="BA565" s="617"/>
      <c r="BB565" s="617"/>
      <c r="BC565" s="617"/>
      <c r="BD565" s="617"/>
      <c r="BE565" s="617"/>
      <c r="BF565" s="617"/>
      <c r="BG565" s="617"/>
      <c r="BH565" s="617"/>
      <c r="BI565" s="617"/>
      <c r="BJ565" s="617"/>
      <c r="BK565" s="617"/>
      <c r="BL565" s="617"/>
      <c r="BM565" s="617"/>
      <c r="BN565" s="617"/>
      <c r="BO565" s="617"/>
      <c r="BP565" s="617"/>
      <c r="BQ565" s="617"/>
      <c r="BR565" s="617"/>
      <c r="BS565" s="617"/>
    </row>
    <row r="566" spans="1:71" s="401" customFormat="1" ht="15.65" customHeight="1" outlineLevel="2" x14ac:dyDescent="0.25">
      <c r="A566" s="590"/>
      <c r="B566" s="404"/>
      <c r="C566" s="485"/>
      <c r="D566" s="404" t="s">
        <v>1329</v>
      </c>
      <c r="E566" s="405">
        <v>1</v>
      </c>
      <c r="F566" s="402" t="s">
        <v>830</v>
      </c>
      <c r="G566" s="405">
        <v>4</v>
      </c>
      <c r="H566" s="406">
        <f t="shared" si="112"/>
        <v>4</v>
      </c>
      <c r="I566" s="547"/>
      <c r="J566" s="547"/>
      <c r="K566" s="547"/>
      <c r="L566" s="547"/>
      <c r="M566" s="547">
        <f>J566+H566*Tabellen!$K$2+L566</f>
        <v>248</v>
      </c>
      <c r="N566" s="495"/>
      <c r="O566" s="660">
        <f t="shared" si="113"/>
        <v>300.08</v>
      </c>
      <c r="P566" s="673"/>
      <c r="Q566" s="665" t="s">
        <v>983</v>
      </c>
      <c r="R566" s="660">
        <f>H566*Tabellen!$K$2*Tabellen!$F$2</f>
        <v>300.08</v>
      </c>
      <c r="S566" s="666" t="s">
        <v>1049</v>
      </c>
      <c r="T566" s="660">
        <f>J566*Tabellen!$F$2</f>
        <v>0</v>
      </c>
      <c r="U566" s="660">
        <f>R566*Tabellen!$G$2</f>
        <v>27.007199999999997</v>
      </c>
      <c r="V566" s="660">
        <f>T566*Tabellen!$H$2</f>
        <v>0</v>
      </c>
      <c r="W566" s="660">
        <f t="shared" si="114"/>
        <v>27.007199999999997</v>
      </c>
      <c r="X566" s="660">
        <f t="shared" si="115"/>
        <v>327.0872</v>
      </c>
      <c r="Y566" s="659"/>
      <c r="Z566" s="617"/>
      <c r="AA566" s="617"/>
      <c r="AB566" s="617"/>
      <c r="AC566" s="617"/>
      <c r="AD566" s="617"/>
      <c r="AE566" s="617"/>
      <c r="AF566" s="617"/>
      <c r="AG566" s="617"/>
      <c r="AH566" s="617"/>
      <c r="AI566" s="617"/>
      <c r="AJ566" s="617"/>
      <c r="AK566" s="617"/>
      <c r="AL566" s="617"/>
      <c r="AM566" s="617"/>
      <c r="AN566" s="617"/>
      <c r="AO566" s="617"/>
      <c r="AP566" s="617"/>
      <c r="AQ566" s="617"/>
      <c r="AR566" s="617"/>
      <c r="AS566" s="617"/>
      <c r="AT566" s="617"/>
      <c r="AU566" s="617"/>
      <c r="AV566" s="617"/>
      <c r="AW566" s="617"/>
      <c r="AX566" s="617"/>
      <c r="AY566" s="617"/>
      <c r="AZ566" s="617"/>
      <c r="BA566" s="617"/>
      <c r="BB566" s="617"/>
      <c r="BC566" s="617"/>
      <c r="BD566" s="617"/>
      <c r="BE566" s="617"/>
      <c r="BF566" s="617"/>
      <c r="BG566" s="617"/>
      <c r="BH566" s="617"/>
      <c r="BI566" s="617"/>
      <c r="BJ566" s="617"/>
      <c r="BK566" s="617"/>
      <c r="BL566" s="617"/>
      <c r="BM566" s="617"/>
      <c r="BN566" s="617"/>
      <c r="BO566" s="617"/>
      <c r="BP566" s="617"/>
      <c r="BQ566" s="617"/>
      <c r="BR566" s="617"/>
      <c r="BS566" s="617"/>
    </row>
    <row r="567" spans="1:71" s="521" customFormat="1" ht="15.65" customHeight="1" outlineLevel="2" x14ac:dyDescent="0.25">
      <c r="A567" s="592"/>
      <c r="B567" s="404"/>
      <c r="C567" s="485"/>
      <c r="D567" s="402"/>
      <c r="E567" s="522"/>
      <c r="G567" s="523"/>
      <c r="H567" s="523"/>
      <c r="I567" s="561"/>
      <c r="J567" s="561"/>
      <c r="K567" s="561"/>
      <c r="L567" s="561"/>
      <c r="M567" s="561"/>
      <c r="N567" s="524"/>
      <c r="O567" s="659"/>
      <c r="P567" s="673"/>
      <c r="Q567" s="665"/>
      <c r="R567" s="660"/>
      <c r="S567" s="666"/>
      <c r="T567" s="660"/>
      <c r="U567" s="660"/>
      <c r="V567" s="660"/>
      <c r="W567" s="660"/>
      <c r="X567" s="660"/>
      <c r="Y567" s="676"/>
      <c r="Z567" s="620"/>
      <c r="AA567" s="620"/>
      <c r="AB567" s="620"/>
      <c r="AC567" s="620"/>
      <c r="AD567" s="620"/>
      <c r="AE567" s="620"/>
      <c r="AF567" s="620"/>
      <c r="AG567" s="620"/>
      <c r="AH567" s="620"/>
      <c r="AI567" s="620"/>
      <c r="AJ567" s="620"/>
      <c r="AK567" s="620"/>
      <c r="AL567" s="620"/>
      <c r="AM567" s="620"/>
      <c r="AN567" s="620"/>
      <c r="AO567" s="620"/>
      <c r="AP567" s="620"/>
      <c r="AQ567" s="620"/>
      <c r="AR567" s="620"/>
      <c r="AS567" s="620"/>
      <c r="AT567" s="620"/>
      <c r="AU567" s="620"/>
      <c r="AV567" s="620"/>
      <c r="AW567" s="620"/>
      <c r="AX567" s="620"/>
      <c r="AY567" s="620"/>
      <c r="AZ567" s="620"/>
      <c r="BA567" s="620"/>
      <c r="BB567" s="620"/>
      <c r="BC567" s="620"/>
      <c r="BD567" s="620"/>
      <c r="BE567" s="620"/>
      <c r="BF567" s="620"/>
      <c r="BG567" s="620"/>
      <c r="BH567" s="620"/>
      <c r="BI567" s="620"/>
      <c r="BJ567" s="620"/>
      <c r="BK567" s="620"/>
      <c r="BL567" s="620"/>
      <c r="BM567" s="620"/>
      <c r="BN567" s="620"/>
      <c r="BO567" s="620"/>
      <c r="BP567" s="620"/>
      <c r="BQ567" s="620"/>
      <c r="BR567" s="620"/>
      <c r="BS567" s="620"/>
    </row>
    <row r="568" spans="1:71" ht="15.65" customHeight="1" outlineLevel="2" x14ac:dyDescent="0.25">
      <c r="B568" s="404"/>
      <c r="E568" s="405"/>
      <c r="G568" s="406"/>
      <c r="H568" s="406"/>
      <c r="K568" s="562"/>
      <c r="N568" s="494"/>
      <c r="O568" s="659"/>
      <c r="P568" s="659"/>
      <c r="Q568" s="659"/>
      <c r="Y568" s="659"/>
      <c r="Z568" s="614"/>
    </row>
    <row r="569" spans="1:71" ht="9" customHeight="1" outlineLevel="1" x14ac:dyDescent="0.25">
      <c r="B569" s="408"/>
      <c r="D569" s="409"/>
      <c r="E569" s="411"/>
      <c r="F569" s="409"/>
      <c r="G569" s="410"/>
      <c r="H569" s="410"/>
      <c r="I569" s="548"/>
      <c r="J569" s="548"/>
      <c r="K569" s="548"/>
      <c r="L569" s="548"/>
      <c r="M569" s="548"/>
      <c r="N569" s="485"/>
      <c r="O569" s="663"/>
      <c r="P569" s="663"/>
      <c r="Q569" s="663"/>
      <c r="R569" s="664"/>
      <c r="S569" s="664"/>
      <c r="T569" s="664"/>
      <c r="U569" s="664"/>
      <c r="V569" s="664"/>
      <c r="W569" s="664"/>
      <c r="X569" s="664"/>
      <c r="Y569" s="663"/>
      <c r="Z569" s="615"/>
      <c r="AA569" s="616"/>
      <c r="AG569" s="613"/>
      <c r="AH569" s="613"/>
    </row>
    <row r="570" spans="1:71" s="568" customFormat="1" ht="15.65" customHeight="1" outlineLevel="1" x14ac:dyDescent="0.25">
      <c r="B570" s="395" t="s">
        <v>1189</v>
      </c>
      <c r="C570" s="593"/>
      <c r="D570" s="396" t="s">
        <v>1479</v>
      </c>
      <c r="E570" s="403">
        <v>91.3</v>
      </c>
      <c r="F570" s="396" t="s">
        <v>73</v>
      </c>
      <c r="G570" s="397"/>
      <c r="H570" s="397">
        <f>SUM(H571:H584)/E570</f>
        <v>1.1772359336335239</v>
      </c>
      <c r="I570" s="546"/>
      <c r="J570" s="546">
        <f>SUM(J571:J584)/E570</f>
        <v>33.212115000000004</v>
      </c>
      <c r="K570" s="546"/>
      <c r="L570" s="546"/>
      <c r="M570" s="546">
        <f>SUM(M571:M584)/E570</f>
        <v>106.20074288527849</v>
      </c>
      <c r="N570" s="593"/>
      <c r="O570" s="657">
        <f>SUM(O571:O582)/E570</f>
        <v>128.50289889118696</v>
      </c>
      <c r="P570" s="656" t="str">
        <f>B570</f>
        <v>V1-3-F1</v>
      </c>
      <c r="Q570" s="656"/>
      <c r="R570" s="657"/>
      <c r="S570" s="657"/>
      <c r="T570" s="657"/>
      <c r="U570" s="670"/>
      <c r="V570" s="657"/>
      <c r="W570" s="657"/>
      <c r="X570" s="657">
        <f>SUM(X571:X582)/E570</f>
        <v>144.89055888939379</v>
      </c>
      <c r="Y570" s="658"/>
      <c r="Z570" s="610"/>
      <c r="AA570" s="610"/>
      <c r="AB570" s="610"/>
      <c r="AC570" s="610"/>
      <c r="AD570" s="610"/>
      <c r="AE570" s="610"/>
      <c r="AF570" s="610"/>
      <c r="AG570" s="610"/>
      <c r="AH570" s="610"/>
      <c r="AI570" s="610"/>
      <c r="AJ570" s="610"/>
      <c r="AK570" s="610"/>
      <c r="AL570" s="610"/>
      <c r="AM570" s="610"/>
      <c r="AN570" s="610"/>
      <c r="AO570" s="610"/>
      <c r="AP570" s="610"/>
      <c r="AQ570" s="610"/>
      <c r="AR570" s="610"/>
      <c r="AS570" s="610"/>
      <c r="AT570" s="610"/>
      <c r="AU570" s="610"/>
      <c r="AV570" s="610"/>
      <c r="AW570" s="610"/>
      <c r="AX570" s="610"/>
      <c r="AY570" s="610"/>
      <c r="AZ570" s="610"/>
      <c r="BA570" s="610"/>
      <c r="BB570" s="610"/>
      <c r="BC570" s="610"/>
      <c r="BD570" s="610"/>
      <c r="BE570" s="610"/>
      <c r="BF570" s="610"/>
      <c r="BG570" s="610"/>
      <c r="BH570" s="610"/>
      <c r="BI570" s="610"/>
      <c r="BJ570" s="610"/>
      <c r="BK570" s="610"/>
      <c r="BL570" s="610"/>
      <c r="BM570" s="610"/>
      <c r="BN570" s="610"/>
      <c r="BO570" s="610"/>
      <c r="BP570" s="610"/>
      <c r="BQ570" s="610"/>
      <c r="BR570" s="610"/>
      <c r="BS570" s="610"/>
    </row>
    <row r="571" spans="1:71" ht="15.65" customHeight="1" outlineLevel="2" x14ac:dyDescent="0.25">
      <c r="B571" s="404"/>
      <c r="D571" s="413" t="s">
        <v>1154</v>
      </c>
      <c r="E571" s="405"/>
      <c r="G571" s="406"/>
      <c r="H571" s="406"/>
      <c r="K571" s="562"/>
      <c r="N571" s="494"/>
      <c r="O571" s="659" t="str">
        <f>R571</f>
        <v>incl. opslagen</v>
      </c>
      <c r="P571" s="659"/>
      <c r="Q571" s="665"/>
      <c r="R571" s="672" t="str">
        <f>Tabellen!$C$2</f>
        <v>incl. opslagen</v>
      </c>
      <c r="S571" s="666"/>
      <c r="T571" s="672" t="str">
        <f>Tabellen!$C$2</f>
        <v>incl. opslagen</v>
      </c>
    </row>
    <row r="572" spans="1:71" s="401" customFormat="1" ht="15.65" customHeight="1" outlineLevel="2" x14ac:dyDescent="0.25">
      <c r="A572" s="590"/>
      <c r="B572" s="404"/>
      <c r="C572" s="485"/>
      <c r="D572" s="402" t="s">
        <v>1300</v>
      </c>
      <c r="E572" s="405">
        <v>1</v>
      </c>
      <c r="F572" s="402" t="s">
        <v>830</v>
      </c>
      <c r="G572" s="406">
        <v>2</v>
      </c>
      <c r="H572" s="406">
        <f t="shared" ref="H572:H582" si="117">E572*G572</f>
        <v>2</v>
      </c>
      <c r="I572" s="547"/>
      <c r="J572" s="547"/>
      <c r="K572" s="547"/>
      <c r="L572" s="547"/>
      <c r="M572" s="547">
        <f>J572+H572*Tabellen!$K$2+L572</f>
        <v>124</v>
      </c>
      <c r="N572" s="495"/>
      <c r="O572" s="660">
        <f t="shared" ref="O572:O582" si="118">R572+T572</f>
        <v>150.04</v>
      </c>
      <c r="P572" s="673"/>
      <c r="Q572" s="665" t="s">
        <v>983</v>
      </c>
      <c r="R572" s="660">
        <f>H572*Tabellen!$K$2*Tabellen!$F$2</f>
        <v>150.04</v>
      </c>
      <c r="S572" s="666" t="s">
        <v>1049</v>
      </c>
      <c r="T572" s="660">
        <f>J572*Tabellen!$F$2</f>
        <v>0</v>
      </c>
      <c r="U572" s="660">
        <f>R572*Tabellen!$G$2</f>
        <v>13.503599999999999</v>
      </c>
      <c r="V572" s="660">
        <f>T572*Tabellen!$H$2</f>
        <v>0</v>
      </c>
      <c r="W572" s="660">
        <f t="shared" ref="W572:W582" si="119">U572+V572</f>
        <v>13.503599999999999</v>
      </c>
      <c r="X572" s="660">
        <f t="shared" ref="X572:X582" si="120">O572+W572</f>
        <v>163.5436</v>
      </c>
      <c r="Y572" s="661"/>
      <c r="Z572" s="617"/>
      <c r="AA572" s="617"/>
      <c r="AB572" s="617"/>
      <c r="AC572" s="617"/>
      <c r="AD572" s="617"/>
      <c r="AE572" s="617"/>
      <c r="AF572" s="617"/>
      <c r="AG572" s="617"/>
      <c r="AH572" s="617"/>
      <c r="AI572" s="617"/>
      <c r="AJ572" s="617"/>
      <c r="AK572" s="617"/>
      <c r="AL572" s="617"/>
      <c r="AM572" s="617"/>
      <c r="AN572" s="617"/>
      <c r="AO572" s="617"/>
      <c r="AP572" s="617"/>
      <c r="AQ572" s="617"/>
      <c r="AR572" s="617"/>
      <c r="AS572" s="617"/>
      <c r="AT572" s="617"/>
      <c r="AU572" s="617"/>
      <c r="AV572" s="617"/>
      <c r="AW572" s="617"/>
      <c r="AX572" s="617"/>
      <c r="AY572" s="617"/>
      <c r="AZ572" s="617"/>
      <c r="BA572" s="617"/>
      <c r="BB572" s="617"/>
      <c r="BC572" s="617"/>
      <c r="BD572" s="617"/>
      <c r="BE572" s="617"/>
      <c r="BF572" s="617"/>
      <c r="BG572" s="617"/>
      <c r="BH572" s="617"/>
      <c r="BI572" s="617"/>
      <c r="BJ572" s="617"/>
      <c r="BK572" s="617"/>
      <c r="BL572" s="617"/>
      <c r="BM572" s="617"/>
      <c r="BN572" s="617"/>
      <c r="BO572" s="617"/>
      <c r="BP572" s="617"/>
      <c r="BQ572" s="617"/>
      <c r="BR572" s="617"/>
      <c r="BS572" s="617"/>
    </row>
    <row r="573" spans="1:71" s="401" customFormat="1" ht="15.65" customHeight="1" outlineLevel="2" x14ac:dyDescent="0.25">
      <c r="A573" s="590"/>
      <c r="B573" s="404"/>
      <c r="C573" s="485"/>
      <c r="D573" s="402" t="s">
        <v>1330</v>
      </c>
      <c r="E573" s="405">
        <f>91.3/2.7</f>
        <v>33.81481481481481</v>
      </c>
      <c r="F573" s="402" t="s">
        <v>70</v>
      </c>
      <c r="G573" s="406">
        <v>0.05</v>
      </c>
      <c r="H573" s="406">
        <f t="shared" si="117"/>
        <v>1.6907407407407407</v>
      </c>
      <c r="I573" s="547"/>
      <c r="J573" s="547"/>
      <c r="K573" s="547"/>
      <c r="L573" s="547"/>
      <c r="M573" s="547">
        <f>J573+H573*Tabellen!$K$2+L573</f>
        <v>104.82592592592592</v>
      </c>
      <c r="N573" s="495"/>
      <c r="O573" s="660">
        <f t="shared" si="118"/>
        <v>126.83937037037036</v>
      </c>
      <c r="P573" s="673"/>
      <c r="Q573" s="665" t="s">
        <v>983</v>
      </c>
      <c r="R573" s="660">
        <f>H573*Tabellen!$K$2*Tabellen!$F$2</f>
        <v>126.83937037037036</v>
      </c>
      <c r="S573" s="666" t="s">
        <v>1049</v>
      </c>
      <c r="T573" s="660">
        <f>J573*Tabellen!$F$2</f>
        <v>0</v>
      </c>
      <c r="U573" s="660">
        <f>R573*Tabellen!$G$2</f>
        <v>11.415543333333332</v>
      </c>
      <c r="V573" s="660">
        <f>T573*Tabellen!$H$2</f>
        <v>0</v>
      </c>
      <c r="W573" s="660">
        <f t="shared" si="119"/>
        <v>11.415543333333332</v>
      </c>
      <c r="X573" s="660">
        <f t="shared" si="120"/>
        <v>138.25491370370369</v>
      </c>
      <c r="Y573" s="661"/>
      <c r="Z573" s="617"/>
      <c r="AA573" s="617"/>
      <c r="AB573" s="617"/>
      <c r="AC573" s="617"/>
      <c r="AD573" s="617"/>
      <c r="AE573" s="617"/>
      <c r="AF573" s="617"/>
      <c r="AG573" s="617"/>
      <c r="AH573" s="617"/>
      <c r="AI573" s="617"/>
      <c r="AJ573" s="617"/>
      <c r="AK573" s="617"/>
      <c r="AL573" s="617"/>
      <c r="AM573" s="617"/>
      <c r="AN573" s="617"/>
      <c r="AO573" s="617"/>
      <c r="AP573" s="617"/>
      <c r="AQ573" s="617"/>
      <c r="AR573" s="617"/>
      <c r="AS573" s="617"/>
      <c r="AT573" s="617"/>
      <c r="AU573" s="617"/>
      <c r="AV573" s="617"/>
      <c r="AW573" s="617"/>
      <c r="AX573" s="617"/>
      <c r="AY573" s="617"/>
      <c r="AZ573" s="617"/>
      <c r="BA573" s="617"/>
      <c r="BB573" s="617"/>
      <c r="BC573" s="617"/>
      <c r="BD573" s="617"/>
      <c r="BE573" s="617"/>
      <c r="BF573" s="617"/>
      <c r="BG573" s="617"/>
      <c r="BH573" s="617"/>
      <c r="BI573" s="617"/>
      <c r="BJ573" s="617"/>
      <c r="BK573" s="617"/>
      <c r="BL573" s="617"/>
      <c r="BM573" s="617"/>
      <c r="BN573" s="617"/>
      <c r="BO573" s="617"/>
      <c r="BP573" s="617"/>
      <c r="BQ573" s="617"/>
      <c r="BR573" s="617"/>
      <c r="BS573" s="617"/>
    </row>
    <row r="574" spans="1:71" s="401" customFormat="1" ht="15.65" customHeight="1" outlineLevel="2" x14ac:dyDescent="0.25">
      <c r="A574" s="590"/>
      <c r="B574" s="404"/>
      <c r="C574" s="485"/>
      <c r="D574" s="402" t="s">
        <v>1346</v>
      </c>
      <c r="E574" s="405">
        <f>E570*1.7</f>
        <v>155.20999999999998</v>
      </c>
      <c r="F574" s="402" t="s">
        <v>70</v>
      </c>
      <c r="G574" s="406"/>
      <c r="H574" s="406"/>
      <c r="I574" s="547">
        <v>1.7077499999999999</v>
      </c>
      <c r="J574" s="547">
        <f t="shared" ref="J574:J581" si="121">E574*I574</f>
        <v>265.05987749999997</v>
      </c>
      <c r="K574" s="547"/>
      <c r="L574" s="547"/>
      <c r="M574" s="547">
        <f>J574+H574*Tabellen!$K$2+L574</f>
        <v>265.05987749999997</v>
      </c>
      <c r="N574" s="495"/>
      <c r="O574" s="660">
        <f t="shared" si="118"/>
        <v>320.72245177499997</v>
      </c>
      <c r="P574" s="673"/>
      <c r="Q574" s="665" t="s">
        <v>983</v>
      </c>
      <c r="R574" s="660">
        <f>H574*Tabellen!$K$2*Tabellen!$F$2</f>
        <v>0</v>
      </c>
      <c r="S574" s="666" t="s">
        <v>1049</v>
      </c>
      <c r="T574" s="660">
        <f>J574*Tabellen!$F$2</f>
        <v>320.72245177499997</v>
      </c>
      <c r="U574" s="660">
        <f>R574*Tabellen!$G$2</f>
        <v>0</v>
      </c>
      <c r="V574" s="660">
        <f>T574*Tabellen!$H$2</f>
        <v>67.351714872749994</v>
      </c>
      <c r="W574" s="660">
        <f t="shared" si="119"/>
        <v>67.351714872749994</v>
      </c>
      <c r="X574" s="660">
        <f t="shared" si="120"/>
        <v>388.07416664774996</v>
      </c>
      <c r="Y574" s="661"/>
      <c r="Z574" s="617"/>
      <c r="AA574" s="617"/>
      <c r="AB574" s="617"/>
      <c r="AC574" s="617"/>
      <c r="AD574" s="617"/>
      <c r="AE574" s="617"/>
      <c r="AF574" s="617"/>
      <c r="AG574" s="617"/>
      <c r="AH574" s="617"/>
      <c r="AI574" s="617"/>
      <c r="AJ574" s="617"/>
      <c r="AK574" s="617"/>
      <c r="AL574" s="617"/>
      <c r="AM574" s="617"/>
      <c r="AN574" s="617"/>
      <c r="AO574" s="617"/>
      <c r="AP574" s="617"/>
      <c r="AQ574" s="617"/>
      <c r="AR574" s="617"/>
      <c r="AS574" s="617"/>
      <c r="AT574" s="617"/>
      <c r="AU574" s="617"/>
      <c r="AV574" s="617"/>
      <c r="AW574" s="617"/>
      <c r="AX574" s="617"/>
      <c r="AY574" s="617"/>
      <c r="AZ574" s="617"/>
      <c r="BA574" s="617"/>
      <c r="BB574" s="617"/>
      <c r="BC574" s="617"/>
      <c r="BD574" s="617"/>
      <c r="BE574" s="617"/>
      <c r="BF574" s="617"/>
      <c r="BG574" s="617"/>
      <c r="BH574" s="617"/>
      <c r="BI574" s="617"/>
      <c r="BJ574" s="617"/>
      <c r="BK574" s="617"/>
      <c r="BL574" s="617"/>
      <c r="BM574" s="617"/>
      <c r="BN574" s="617"/>
      <c r="BO574" s="617"/>
      <c r="BP574" s="617"/>
      <c r="BQ574" s="617"/>
      <c r="BR574" s="617"/>
      <c r="BS574" s="617"/>
    </row>
    <row r="575" spans="1:71" s="401" customFormat="1" ht="15.65" customHeight="1" outlineLevel="2" x14ac:dyDescent="0.25">
      <c r="A575" s="590"/>
      <c r="B575" s="404"/>
      <c r="C575" s="485"/>
      <c r="D575" s="402" t="s">
        <v>1332</v>
      </c>
      <c r="E575" s="405">
        <f>E570*1.7*2</f>
        <v>310.41999999999996</v>
      </c>
      <c r="F575" s="402" t="s">
        <v>70</v>
      </c>
      <c r="G575" s="406"/>
      <c r="H575" s="406"/>
      <c r="I575" s="547">
        <v>0.45539999999999997</v>
      </c>
      <c r="J575" s="547">
        <f t="shared" si="121"/>
        <v>141.36526799999999</v>
      </c>
      <c r="K575" s="547"/>
      <c r="L575" s="547"/>
      <c r="M575" s="547">
        <f>J575+H575*Tabellen!$K$2+L575</f>
        <v>141.36526799999999</v>
      </c>
      <c r="N575" s="495"/>
      <c r="O575" s="660">
        <f t="shared" si="118"/>
        <v>171.05197427999997</v>
      </c>
      <c r="P575" s="673"/>
      <c r="Q575" s="665" t="s">
        <v>983</v>
      </c>
      <c r="R575" s="660">
        <f>H575*Tabellen!$K$2*Tabellen!$F$2</f>
        <v>0</v>
      </c>
      <c r="S575" s="666" t="s">
        <v>1049</v>
      </c>
      <c r="T575" s="660">
        <f>J575*Tabellen!$F$2</f>
        <v>171.05197427999997</v>
      </c>
      <c r="U575" s="660">
        <f>R575*Tabellen!$G$2</f>
        <v>0</v>
      </c>
      <c r="V575" s="660">
        <f>T575*Tabellen!$H$2</f>
        <v>35.920914598799989</v>
      </c>
      <c r="W575" s="660">
        <f t="shared" si="119"/>
        <v>35.920914598799989</v>
      </c>
      <c r="X575" s="660">
        <f t="shared" si="120"/>
        <v>206.97288887879995</v>
      </c>
      <c r="Y575" s="661"/>
      <c r="Z575" s="617"/>
      <c r="AA575" s="617"/>
      <c r="AB575" s="617"/>
      <c r="AC575" s="617"/>
      <c r="AD575" s="617"/>
      <c r="AE575" s="617"/>
      <c r="AF575" s="617"/>
      <c r="AG575" s="617"/>
      <c r="AH575" s="617"/>
      <c r="AI575" s="617"/>
      <c r="AJ575" s="617"/>
      <c r="AK575" s="617"/>
      <c r="AL575" s="617"/>
      <c r="AM575" s="617"/>
      <c r="AN575" s="617"/>
      <c r="AO575" s="617"/>
      <c r="AP575" s="617"/>
      <c r="AQ575" s="617"/>
      <c r="AR575" s="617"/>
      <c r="AS575" s="617"/>
      <c r="AT575" s="617"/>
      <c r="AU575" s="617"/>
      <c r="AV575" s="617"/>
      <c r="AW575" s="617"/>
      <c r="AX575" s="617"/>
      <c r="AY575" s="617"/>
      <c r="AZ575" s="617"/>
      <c r="BA575" s="617"/>
      <c r="BB575" s="617"/>
      <c r="BC575" s="617"/>
      <c r="BD575" s="617"/>
      <c r="BE575" s="617"/>
      <c r="BF575" s="617"/>
      <c r="BG575" s="617"/>
      <c r="BH575" s="617"/>
      <c r="BI575" s="617"/>
      <c r="BJ575" s="617"/>
      <c r="BK575" s="617"/>
      <c r="BL575" s="617"/>
      <c r="BM575" s="617"/>
      <c r="BN575" s="617"/>
      <c r="BO575" s="617"/>
      <c r="BP575" s="617"/>
      <c r="BQ575" s="617"/>
      <c r="BR575" s="617"/>
      <c r="BS575" s="617"/>
    </row>
    <row r="576" spans="1:71" s="401" customFormat="1" ht="15.65" customHeight="1" outlineLevel="2" x14ac:dyDescent="0.25">
      <c r="A576" s="590"/>
      <c r="B576" s="404"/>
      <c r="C576" s="485"/>
      <c r="D576" s="402" t="s">
        <v>1333</v>
      </c>
      <c r="E576" s="405">
        <f>E575+E574</f>
        <v>465.62999999999994</v>
      </c>
      <c r="F576" s="402" t="s">
        <v>70</v>
      </c>
      <c r="G576" s="406">
        <v>0.13</v>
      </c>
      <c r="H576" s="406">
        <f t="shared" si="117"/>
        <v>60.531899999999993</v>
      </c>
      <c r="I576" s="547"/>
      <c r="J576" s="547"/>
      <c r="K576" s="547"/>
      <c r="L576" s="547"/>
      <c r="M576" s="547">
        <f>J576+H576*Tabellen!$K$2+L576</f>
        <v>3752.9777999999997</v>
      </c>
      <c r="N576" s="495"/>
      <c r="O576" s="660">
        <f t="shared" si="118"/>
        <v>4541.1031379999995</v>
      </c>
      <c r="P576" s="673"/>
      <c r="Q576" s="665" t="s">
        <v>983</v>
      </c>
      <c r="R576" s="660">
        <f>H576*Tabellen!$K$2*Tabellen!$F$2</f>
        <v>4541.1031379999995</v>
      </c>
      <c r="S576" s="666" t="s">
        <v>1049</v>
      </c>
      <c r="T576" s="660">
        <f>J576*Tabellen!$F$2</f>
        <v>0</v>
      </c>
      <c r="U576" s="660">
        <f>R576*Tabellen!$G$2</f>
        <v>408.69928241999992</v>
      </c>
      <c r="V576" s="660">
        <f>T576*Tabellen!$H$2</f>
        <v>0</v>
      </c>
      <c r="W576" s="660">
        <f t="shared" si="119"/>
        <v>408.69928241999992</v>
      </c>
      <c r="X576" s="660">
        <f t="shared" si="120"/>
        <v>4949.8024204199992</v>
      </c>
      <c r="Y576" s="675"/>
      <c r="Z576" s="617"/>
      <c r="AA576" s="617"/>
      <c r="AB576" s="617"/>
      <c r="AC576" s="617"/>
      <c r="AD576" s="617"/>
      <c r="AE576" s="617"/>
      <c r="AF576" s="617"/>
      <c r="AG576" s="617"/>
      <c r="AH576" s="617"/>
      <c r="AI576" s="617"/>
      <c r="AJ576" s="617"/>
      <c r="AK576" s="617"/>
      <c r="AL576" s="617"/>
      <c r="AM576" s="617"/>
      <c r="AN576" s="617"/>
      <c r="AO576" s="617"/>
      <c r="AP576" s="617"/>
      <c r="AQ576" s="617"/>
      <c r="AR576" s="617"/>
      <c r="AS576" s="617"/>
      <c r="AT576" s="617"/>
      <c r="AU576" s="617"/>
      <c r="AV576" s="617"/>
      <c r="AW576" s="617"/>
      <c r="AX576" s="617"/>
      <c r="AY576" s="617"/>
      <c r="AZ576" s="617"/>
      <c r="BA576" s="617"/>
      <c r="BB576" s="617"/>
      <c r="BC576" s="617"/>
      <c r="BD576" s="617"/>
      <c r="BE576" s="617"/>
      <c r="BF576" s="617"/>
      <c r="BG576" s="617"/>
      <c r="BH576" s="617"/>
      <c r="BI576" s="617"/>
      <c r="BJ576" s="617"/>
      <c r="BK576" s="617"/>
      <c r="BL576" s="617"/>
      <c r="BM576" s="617"/>
      <c r="BN576" s="617"/>
      <c r="BO576" s="617"/>
      <c r="BP576" s="617"/>
      <c r="BQ576" s="617"/>
      <c r="BR576" s="617"/>
      <c r="BS576" s="617"/>
    </row>
    <row r="577" spans="1:71" s="401" customFormat="1" ht="15.65" customHeight="1" outlineLevel="2" x14ac:dyDescent="0.25">
      <c r="A577" s="590"/>
      <c r="B577" s="404"/>
      <c r="C577" s="485"/>
      <c r="D577" s="402" t="s">
        <v>1334</v>
      </c>
      <c r="E577" s="405">
        <f>E570*1.05</f>
        <v>95.864999999999995</v>
      </c>
      <c r="F577" s="402" t="s">
        <v>73</v>
      </c>
      <c r="G577" s="406"/>
      <c r="H577" s="406"/>
      <c r="I577" s="547">
        <v>11.3436</v>
      </c>
      <c r="J577" s="547">
        <f t="shared" si="121"/>
        <v>1087.4542139999999</v>
      </c>
      <c r="K577" s="547"/>
      <c r="L577" s="547"/>
      <c r="M577" s="547">
        <f>J577+H577*Tabellen!$K$2+L577</f>
        <v>1087.4542139999999</v>
      </c>
      <c r="N577" s="495"/>
      <c r="O577" s="660">
        <f t="shared" si="118"/>
        <v>1315.8195989399999</v>
      </c>
      <c r="P577" s="673"/>
      <c r="Q577" s="665" t="s">
        <v>983</v>
      </c>
      <c r="R577" s="660">
        <f>H577*Tabellen!$K$2*Tabellen!$F$2</f>
        <v>0</v>
      </c>
      <c r="S577" s="666" t="s">
        <v>1049</v>
      </c>
      <c r="T577" s="660">
        <f>J577*Tabellen!$F$2</f>
        <v>1315.8195989399999</v>
      </c>
      <c r="U577" s="660">
        <f>R577*Tabellen!$G$2</f>
        <v>0</v>
      </c>
      <c r="V577" s="660">
        <f>T577*Tabellen!$H$2</f>
        <v>276.32211577739997</v>
      </c>
      <c r="W577" s="660">
        <f t="shared" si="119"/>
        <v>276.32211577739997</v>
      </c>
      <c r="X577" s="660">
        <f t="shared" si="120"/>
        <v>1592.1417147173997</v>
      </c>
      <c r="Y577" s="659"/>
      <c r="Z577" s="617"/>
      <c r="AA577" s="617"/>
      <c r="AB577" s="617"/>
      <c r="AC577" s="617"/>
      <c r="AD577" s="617"/>
      <c r="AE577" s="617"/>
      <c r="AF577" s="617"/>
      <c r="AG577" s="617"/>
      <c r="AH577" s="617"/>
      <c r="AI577" s="617"/>
      <c r="AJ577" s="617"/>
      <c r="AK577" s="617"/>
      <c r="AL577" s="617"/>
      <c r="AM577" s="617"/>
      <c r="AN577" s="617"/>
      <c r="AO577" s="617"/>
      <c r="AP577" s="617"/>
      <c r="AQ577" s="617"/>
      <c r="AR577" s="617"/>
      <c r="AS577" s="617"/>
      <c r="AT577" s="617"/>
      <c r="AU577" s="617"/>
      <c r="AV577" s="617"/>
      <c r="AW577" s="617"/>
      <c r="AX577" s="617"/>
      <c r="AY577" s="617"/>
      <c r="AZ577" s="617"/>
      <c r="BA577" s="617"/>
      <c r="BB577" s="617"/>
      <c r="BC577" s="617"/>
      <c r="BD577" s="617"/>
      <c r="BE577" s="617"/>
      <c r="BF577" s="617"/>
      <c r="BG577" s="617"/>
      <c r="BH577" s="617"/>
      <c r="BI577" s="617"/>
      <c r="BJ577" s="617"/>
      <c r="BK577" s="617"/>
      <c r="BL577" s="617"/>
      <c r="BM577" s="617"/>
      <c r="BN577" s="617"/>
      <c r="BO577" s="617"/>
      <c r="BP577" s="617"/>
      <c r="BQ577" s="617"/>
      <c r="BR577" s="617"/>
      <c r="BS577" s="617"/>
    </row>
    <row r="578" spans="1:71" s="401" customFormat="1" ht="15.65" customHeight="1" outlineLevel="2" x14ac:dyDescent="0.25">
      <c r="A578" s="590"/>
      <c r="B578" s="404"/>
      <c r="C578" s="485"/>
      <c r="D578" s="402" t="str">
        <f>D577</f>
        <v xml:space="preserve">Isolatie in binnenwanden en voorzetwanden d=70 mm n.t.b. </v>
      </c>
      <c r="E578" s="405">
        <f>E570</f>
        <v>91.3</v>
      </c>
      <c r="F578" s="402" t="s">
        <v>73</v>
      </c>
      <c r="G578" s="406">
        <v>0.08</v>
      </c>
      <c r="H578" s="406">
        <f t="shared" si="117"/>
        <v>7.3040000000000003</v>
      </c>
      <c r="I578" s="547"/>
      <c r="J578" s="547"/>
      <c r="K578" s="547"/>
      <c r="L578" s="547"/>
      <c r="M578" s="547">
        <f>J578+H578*Tabellen!$K$2+L578</f>
        <v>452.84800000000001</v>
      </c>
      <c r="N578" s="495"/>
      <c r="O578" s="660">
        <f t="shared" si="118"/>
        <v>547.94608000000005</v>
      </c>
      <c r="P578" s="673"/>
      <c r="Q578" s="665" t="s">
        <v>983</v>
      </c>
      <c r="R578" s="660">
        <f>H578*Tabellen!$K$2*Tabellen!$F$2</f>
        <v>547.94608000000005</v>
      </c>
      <c r="S578" s="666" t="s">
        <v>1049</v>
      </c>
      <c r="T578" s="660">
        <f>J578*Tabellen!$F$2</f>
        <v>0</v>
      </c>
      <c r="U578" s="660">
        <f>R578*Tabellen!$G$2</f>
        <v>49.315147200000006</v>
      </c>
      <c r="V578" s="660">
        <f>T578*Tabellen!$H$2</f>
        <v>0</v>
      </c>
      <c r="W578" s="660">
        <f t="shared" si="119"/>
        <v>49.315147200000006</v>
      </c>
      <c r="X578" s="660">
        <f t="shared" si="120"/>
        <v>597.26122720000001</v>
      </c>
      <c r="Y578" s="659"/>
      <c r="Z578" s="617"/>
      <c r="AA578" s="617"/>
      <c r="AB578" s="617"/>
      <c r="AC578" s="617"/>
      <c r="AD578" s="617"/>
      <c r="AE578" s="617"/>
      <c r="AF578" s="617"/>
      <c r="AG578" s="617"/>
      <c r="AH578" s="617"/>
      <c r="AI578" s="617"/>
      <c r="AJ578" s="617"/>
      <c r="AK578" s="617"/>
      <c r="AL578" s="617"/>
      <c r="AM578" s="617"/>
      <c r="AN578" s="617"/>
      <c r="AO578" s="617"/>
      <c r="AP578" s="617"/>
      <c r="AQ578" s="617"/>
      <c r="AR578" s="617"/>
      <c r="AS578" s="617"/>
      <c r="AT578" s="617"/>
      <c r="AU578" s="617"/>
      <c r="AV578" s="617"/>
      <c r="AW578" s="617"/>
      <c r="AX578" s="617"/>
      <c r="AY578" s="617"/>
      <c r="AZ578" s="617"/>
      <c r="BA578" s="617"/>
      <c r="BB578" s="617"/>
      <c r="BC578" s="617"/>
      <c r="BD578" s="617"/>
      <c r="BE578" s="617"/>
      <c r="BF578" s="617"/>
      <c r="BG578" s="617"/>
      <c r="BH578" s="617"/>
      <c r="BI578" s="617"/>
      <c r="BJ578" s="617"/>
      <c r="BK578" s="617"/>
      <c r="BL578" s="617"/>
      <c r="BM578" s="617"/>
      <c r="BN578" s="617"/>
      <c r="BO578" s="617"/>
      <c r="BP578" s="617"/>
      <c r="BQ578" s="617"/>
      <c r="BR578" s="617"/>
      <c r="BS578" s="617"/>
    </row>
    <row r="579" spans="1:71" s="401" customFormat="1" ht="15.65" customHeight="1" outlineLevel="2" x14ac:dyDescent="0.25">
      <c r="A579" s="590"/>
      <c r="B579" s="404"/>
      <c r="C579" s="485"/>
      <c r="D579" s="402" t="s">
        <v>1730</v>
      </c>
      <c r="E579" s="405">
        <f>E570*1.1</f>
        <v>100.43</v>
      </c>
      <c r="F579" s="402" t="s">
        <v>73</v>
      </c>
      <c r="G579" s="406"/>
      <c r="H579" s="406"/>
      <c r="I579" s="547">
        <v>10.143000000000001</v>
      </c>
      <c r="J579" s="547">
        <f t="shared" si="121"/>
        <v>1018.6614900000002</v>
      </c>
      <c r="K579" s="547"/>
      <c r="L579" s="547"/>
      <c r="M579" s="547">
        <f>J579+H579*Tabellen!$K$2+L579</f>
        <v>1018.6614900000002</v>
      </c>
      <c r="N579" s="495"/>
      <c r="O579" s="660">
        <f t="shared" si="118"/>
        <v>1232.5804029000001</v>
      </c>
      <c r="P579" s="673"/>
      <c r="Q579" s="665" t="s">
        <v>983</v>
      </c>
      <c r="R579" s="660">
        <f>H579*Tabellen!$K$2*Tabellen!$F$2</f>
        <v>0</v>
      </c>
      <c r="S579" s="666" t="s">
        <v>1049</v>
      </c>
      <c r="T579" s="660">
        <f>J579*Tabellen!$F$2</f>
        <v>1232.5804029000001</v>
      </c>
      <c r="U579" s="660">
        <f>R579*Tabellen!$G$2</f>
        <v>0</v>
      </c>
      <c r="V579" s="660">
        <f>T579*Tabellen!$H$2</f>
        <v>258.84188460900003</v>
      </c>
      <c r="W579" s="660">
        <f t="shared" si="119"/>
        <v>258.84188460900003</v>
      </c>
      <c r="X579" s="660">
        <f t="shared" si="120"/>
        <v>1491.4222875090002</v>
      </c>
      <c r="Y579" s="676"/>
      <c r="Z579" s="617"/>
      <c r="AA579" s="617"/>
      <c r="AB579" s="617"/>
      <c r="AC579" s="617"/>
      <c r="AD579" s="617"/>
      <c r="AE579" s="617"/>
      <c r="AF579" s="617"/>
      <c r="AG579" s="617"/>
      <c r="AH579" s="617"/>
      <c r="AI579" s="617"/>
      <c r="AJ579" s="617"/>
      <c r="AK579" s="617"/>
      <c r="AL579" s="617"/>
      <c r="AM579" s="617"/>
      <c r="AN579" s="617"/>
      <c r="AO579" s="617"/>
      <c r="AP579" s="617"/>
      <c r="AQ579" s="617"/>
      <c r="AR579" s="617"/>
      <c r="AS579" s="617"/>
      <c r="AT579" s="617"/>
      <c r="AU579" s="617"/>
      <c r="AV579" s="617"/>
      <c r="AW579" s="617"/>
      <c r="AX579" s="617"/>
      <c r="AY579" s="617"/>
      <c r="AZ579" s="617"/>
      <c r="BA579" s="617"/>
      <c r="BB579" s="617"/>
      <c r="BC579" s="617"/>
      <c r="BD579" s="617"/>
      <c r="BE579" s="617"/>
      <c r="BF579" s="617"/>
      <c r="BG579" s="617"/>
      <c r="BH579" s="617"/>
      <c r="BI579" s="617"/>
      <c r="BJ579" s="617"/>
      <c r="BK579" s="617"/>
      <c r="BL579" s="617"/>
      <c r="BM579" s="617"/>
      <c r="BN579" s="617"/>
      <c r="BO579" s="617"/>
      <c r="BP579" s="617"/>
      <c r="BQ579" s="617"/>
      <c r="BR579" s="617"/>
      <c r="BS579" s="617"/>
    </row>
    <row r="580" spans="1:71" s="401" customFormat="1" ht="15.65" customHeight="1" outlineLevel="2" x14ac:dyDescent="0.25">
      <c r="A580" s="590"/>
      <c r="B580" s="404"/>
      <c r="C580" s="485"/>
      <c r="D580" s="402" t="s">
        <v>1730</v>
      </c>
      <c r="E580" s="405">
        <f>E570</f>
        <v>91.3</v>
      </c>
      <c r="F580" s="402" t="s">
        <v>73</v>
      </c>
      <c r="G580" s="406">
        <v>0.35</v>
      </c>
      <c r="H580" s="406">
        <f t="shared" si="117"/>
        <v>31.954999999999998</v>
      </c>
      <c r="I580" s="547"/>
      <c r="J580" s="547"/>
      <c r="K580" s="547"/>
      <c r="L580" s="547"/>
      <c r="M580" s="547">
        <f>J580+H580*Tabellen!$K$2+L580</f>
        <v>1981.2099999999998</v>
      </c>
      <c r="N580" s="495"/>
      <c r="O580" s="660">
        <f t="shared" si="118"/>
        <v>2397.2640999999999</v>
      </c>
      <c r="P580" s="673"/>
      <c r="Q580" s="665" t="s">
        <v>983</v>
      </c>
      <c r="R580" s="660">
        <f>H580*Tabellen!$K$2*Tabellen!$F$2</f>
        <v>2397.2640999999999</v>
      </c>
      <c r="S580" s="666" t="s">
        <v>1049</v>
      </c>
      <c r="T580" s="660">
        <f>J580*Tabellen!$F$2</f>
        <v>0</v>
      </c>
      <c r="U580" s="660">
        <f>R580*Tabellen!$G$2</f>
        <v>215.75376899999998</v>
      </c>
      <c r="V580" s="660">
        <f>T580*Tabellen!$H$2</f>
        <v>0</v>
      </c>
      <c r="W580" s="660">
        <f t="shared" si="119"/>
        <v>215.75376899999998</v>
      </c>
      <c r="X580" s="660">
        <f t="shared" si="120"/>
        <v>2613.0178689999998</v>
      </c>
      <c r="Y580" s="659"/>
      <c r="Z580" s="617"/>
      <c r="AA580" s="617"/>
      <c r="AB580" s="617"/>
      <c r="AC580" s="617"/>
      <c r="AD580" s="617"/>
      <c r="AE580" s="617"/>
      <c r="AF580" s="617"/>
      <c r="AG580" s="617"/>
      <c r="AH580" s="617"/>
      <c r="AI580" s="617"/>
      <c r="AJ580" s="617"/>
      <c r="AK580" s="617"/>
      <c r="AL580" s="617"/>
      <c r="AM580" s="617"/>
      <c r="AN580" s="617"/>
      <c r="AO580" s="617"/>
      <c r="AP580" s="617"/>
      <c r="AQ580" s="617"/>
      <c r="AR580" s="617"/>
      <c r="AS580" s="617"/>
      <c r="AT580" s="617"/>
      <c r="AU580" s="617"/>
      <c r="AV580" s="617"/>
      <c r="AW580" s="617"/>
      <c r="AX580" s="617"/>
      <c r="AY580" s="617"/>
      <c r="AZ580" s="617"/>
      <c r="BA580" s="617"/>
      <c r="BB580" s="617"/>
      <c r="BC580" s="617"/>
      <c r="BD580" s="617"/>
      <c r="BE580" s="617"/>
      <c r="BF580" s="617"/>
      <c r="BG580" s="617"/>
      <c r="BH580" s="617"/>
      <c r="BI580" s="617"/>
      <c r="BJ580" s="617"/>
      <c r="BK580" s="617"/>
      <c r="BL580" s="617"/>
      <c r="BM580" s="617"/>
      <c r="BN580" s="617"/>
      <c r="BO580" s="617"/>
      <c r="BP580" s="617"/>
      <c r="BQ580" s="617"/>
      <c r="BR580" s="617"/>
      <c r="BS580" s="617"/>
    </row>
    <row r="581" spans="1:71" s="401" customFormat="1" ht="15.65" customHeight="1" outlineLevel="2" x14ac:dyDescent="0.25">
      <c r="A581" s="590"/>
      <c r="B581" s="404"/>
      <c r="C581" s="485"/>
      <c r="D581" s="404" t="s">
        <v>1337</v>
      </c>
      <c r="E581" s="405">
        <f>E570</f>
        <v>91.3</v>
      </c>
      <c r="F581" s="402" t="s">
        <v>73</v>
      </c>
      <c r="G581" s="405"/>
      <c r="H581" s="406"/>
      <c r="I581" s="547">
        <v>5.6924999999999999</v>
      </c>
      <c r="J581" s="547">
        <f t="shared" si="121"/>
        <v>519.72524999999996</v>
      </c>
      <c r="K581" s="547"/>
      <c r="L581" s="547"/>
      <c r="M581" s="547">
        <f>J581+H581*Tabellen!$K$2+L581</f>
        <v>519.72524999999996</v>
      </c>
      <c r="N581" s="495"/>
      <c r="O581" s="660">
        <f t="shared" si="118"/>
        <v>628.86755249999999</v>
      </c>
      <c r="P581" s="673"/>
      <c r="Q581" s="665" t="s">
        <v>983</v>
      </c>
      <c r="R581" s="660">
        <f>H581*Tabellen!$K$2*Tabellen!$F$2</f>
        <v>0</v>
      </c>
      <c r="S581" s="666" t="s">
        <v>1049</v>
      </c>
      <c r="T581" s="660">
        <f>J581*Tabellen!$F$2</f>
        <v>628.86755249999999</v>
      </c>
      <c r="U581" s="660">
        <f>R581*Tabellen!$G$2</f>
        <v>0</v>
      </c>
      <c r="V581" s="660">
        <f>T581*Tabellen!$H$2</f>
        <v>132.06218602499999</v>
      </c>
      <c r="W581" s="660">
        <f t="shared" si="119"/>
        <v>132.06218602499999</v>
      </c>
      <c r="X581" s="660">
        <f t="shared" si="120"/>
        <v>760.92973852499995</v>
      </c>
      <c r="Y581" s="659"/>
      <c r="Z581" s="617"/>
      <c r="AA581" s="617"/>
      <c r="AB581" s="617"/>
      <c r="AC581" s="617"/>
      <c r="AD581" s="617"/>
      <c r="AE581" s="617"/>
      <c r="AF581" s="617"/>
      <c r="AG581" s="617"/>
      <c r="AH581" s="617"/>
      <c r="AI581" s="617"/>
      <c r="AJ581" s="617"/>
      <c r="AK581" s="617"/>
      <c r="AL581" s="617"/>
      <c r="AM581" s="617"/>
      <c r="AN581" s="617"/>
      <c r="AO581" s="617"/>
      <c r="AP581" s="617"/>
      <c r="AQ581" s="617"/>
      <c r="AR581" s="617"/>
      <c r="AS581" s="617"/>
      <c r="AT581" s="617"/>
      <c r="AU581" s="617"/>
      <c r="AV581" s="617"/>
      <c r="AW581" s="617"/>
      <c r="AX581" s="617"/>
      <c r="AY581" s="617"/>
      <c r="AZ581" s="617"/>
      <c r="BA581" s="617"/>
      <c r="BB581" s="617"/>
      <c r="BC581" s="617"/>
      <c r="BD581" s="617"/>
      <c r="BE581" s="617"/>
      <c r="BF581" s="617"/>
      <c r="BG581" s="617"/>
      <c r="BH581" s="617"/>
      <c r="BI581" s="617"/>
      <c r="BJ581" s="617"/>
      <c r="BK581" s="617"/>
      <c r="BL581" s="617"/>
      <c r="BM581" s="617"/>
      <c r="BN581" s="617"/>
      <c r="BO581" s="617"/>
      <c r="BP581" s="617"/>
      <c r="BQ581" s="617"/>
      <c r="BR581" s="617"/>
      <c r="BS581" s="617"/>
    </row>
    <row r="582" spans="1:71" s="401" customFormat="1" ht="15.65" customHeight="1" outlineLevel="2" x14ac:dyDescent="0.25">
      <c r="A582" s="590"/>
      <c r="B582" s="404"/>
      <c r="C582" s="485"/>
      <c r="D582" s="404" t="s">
        <v>1329</v>
      </c>
      <c r="E582" s="405">
        <v>1</v>
      </c>
      <c r="F582" s="402" t="s">
        <v>830</v>
      </c>
      <c r="G582" s="405">
        <v>4</v>
      </c>
      <c r="H582" s="406">
        <f t="shared" si="117"/>
        <v>4</v>
      </c>
      <c r="I582" s="547"/>
      <c r="J582" s="547"/>
      <c r="K582" s="547"/>
      <c r="L582" s="547"/>
      <c r="M582" s="547">
        <f>J582+H582*Tabellen!$K$2+L582</f>
        <v>248</v>
      </c>
      <c r="N582" s="495"/>
      <c r="O582" s="660">
        <f t="shared" si="118"/>
        <v>300.08</v>
      </c>
      <c r="P582" s="673"/>
      <c r="Q582" s="665" t="s">
        <v>983</v>
      </c>
      <c r="R582" s="660">
        <f>H582*Tabellen!$K$2*Tabellen!$F$2</f>
        <v>300.08</v>
      </c>
      <c r="S582" s="666" t="s">
        <v>1049</v>
      </c>
      <c r="T582" s="660">
        <f>J582*Tabellen!$F$2</f>
        <v>0</v>
      </c>
      <c r="U582" s="660">
        <f>R582*Tabellen!$G$2</f>
        <v>27.007199999999997</v>
      </c>
      <c r="V582" s="660">
        <f>T582*Tabellen!$H$2</f>
        <v>0</v>
      </c>
      <c r="W582" s="660">
        <f t="shared" si="119"/>
        <v>27.007199999999997</v>
      </c>
      <c r="X582" s="660">
        <f t="shared" si="120"/>
        <v>327.0872</v>
      </c>
      <c r="Y582" s="659"/>
      <c r="Z582" s="617"/>
      <c r="AA582" s="617"/>
      <c r="AB582" s="617"/>
      <c r="AC582" s="617"/>
      <c r="AD582" s="617"/>
      <c r="AE582" s="617"/>
      <c r="AF582" s="617"/>
      <c r="AG582" s="617"/>
      <c r="AH582" s="617"/>
      <c r="AI582" s="617"/>
      <c r="AJ582" s="617"/>
      <c r="AK582" s="617"/>
      <c r="AL582" s="617"/>
      <c r="AM582" s="617"/>
      <c r="AN582" s="617"/>
      <c r="AO582" s="617"/>
      <c r="AP582" s="617"/>
      <c r="AQ582" s="617"/>
      <c r="AR582" s="617"/>
      <c r="AS582" s="617"/>
      <c r="AT582" s="617"/>
      <c r="AU582" s="617"/>
      <c r="AV582" s="617"/>
      <c r="AW582" s="617"/>
      <c r="AX582" s="617"/>
      <c r="AY582" s="617"/>
      <c r="AZ582" s="617"/>
      <c r="BA582" s="617"/>
      <c r="BB582" s="617"/>
      <c r="BC582" s="617"/>
      <c r="BD582" s="617"/>
      <c r="BE582" s="617"/>
      <c r="BF582" s="617"/>
      <c r="BG582" s="617"/>
      <c r="BH582" s="617"/>
      <c r="BI582" s="617"/>
      <c r="BJ582" s="617"/>
      <c r="BK582" s="617"/>
      <c r="BL582" s="617"/>
      <c r="BM582" s="617"/>
      <c r="BN582" s="617"/>
      <c r="BO582" s="617"/>
      <c r="BP582" s="617"/>
      <c r="BQ582" s="617"/>
      <c r="BR582" s="617"/>
      <c r="BS582" s="617"/>
    </row>
    <row r="583" spans="1:71" s="521" customFormat="1" ht="15.65" customHeight="1" outlineLevel="2" x14ac:dyDescent="0.25">
      <c r="A583" s="592"/>
      <c r="B583" s="404"/>
      <c r="C583" s="485"/>
      <c r="D583" s="402"/>
      <c r="E583" s="522"/>
      <c r="G583" s="523"/>
      <c r="H583" s="523"/>
      <c r="I583" s="561"/>
      <c r="J583" s="561"/>
      <c r="K583" s="561"/>
      <c r="L583" s="561"/>
      <c r="M583" s="561"/>
      <c r="N583" s="524"/>
      <c r="O583" s="659"/>
      <c r="P583" s="673"/>
      <c r="Q583" s="665"/>
      <c r="R583" s="660"/>
      <c r="S583" s="666"/>
      <c r="T583" s="660"/>
      <c r="U583" s="660"/>
      <c r="V583" s="660"/>
      <c r="W583" s="660"/>
      <c r="X583" s="660"/>
      <c r="Y583" s="676"/>
      <c r="Z583" s="620"/>
      <c r="AA583" s="620"/>
      <c r="AB583" s="620"/>
      <c r="AC583" s="620"/>
      <c r="AD583" s="620"/>
      <c r="AE583" s="620"/>
      <c r="AF583" s="620"/>
      <c r="AG583" s="620"/>
      <c r="AH583" s="620"/>
      <c r="AI583" s="620"/>
      <c r="AJ583" s="620"/>
      <c r="AK583" s="620"/>
      <c r="AL583" s="620"/>
      <c r="AM583" s="620"/>
      <c r="AN583" s="620"/>
      <c r="AO583" s="620"/>
      <c r="AP583" s="620"/>
      <c r="AQ583" s="620"/>
      <c r="AR583" s="620"/>
      <c r="AS583" s="620"/>
      <c r="AT583" s="620"/>
      <c r="AU583" s="620"/>
      <c r="AV583" s="620"/>
      <c r="AW583" s="620"/>
      <c r="AX583" s="620"/>
      <c r="AY583" s="620"/>
      <c r="AZ583" s="620"/>
      <c r="BA583" s="620"/>
      <c r="BB583" s="620"/>
      <c r="BC583" s="620"/>
      <c r="BD583" s="620"/>
      <c r="BE583" s="620"/>
      <c r="BF583" s="620"/>
      <c r="BG583" s="620"/>
      <c r="BH583" s="620"/>
      <c r="BI583" s="620"/>
      <c r="BJ583" s="620"/>
      <c r="BK583" s="620"/>
      <c r="BL583" s="620"/>
      <c r="BM583" s="620"/>
      <c r="BN583" s="620"/>
      <c r="BO583" s="620"/>
      <c r="BP583" s="620"/>
      <c r="BQ583" s="620"/>
      <c r="BR583" s="620"/>
      <c r="BS583" s="620"/>
    </row>
    <row r="584" spans="1:71" ht="15.65" customHeight="1" outlineLevel="2" x14ac:dyDescent="0.25">
      <c r="B584" s="404"/>
      <c r="E584" s="405"/>
      <c r="G584" s="406"/>
      <c r="H584" s="406"/>
      <c r="K584" s="562"/>
      <c r="N584" s="494"/>
      <c r="O584" s="659"/>
      <c r="P584" s="659"/>
      <c r="Q584" s="659"/>
    </row>
    <row r="585" spans="1:71" ht="9" customHeight="1" outlineLevel="1" x14ac:dyDescent="0.25">
      <c r="B585" s="408"/>
      <c r="D585" s="409"/>
      <c r="E585" s="411"/>
      <c r="F585" s="409"/>
      <c r="G585" s="410"/>
      <c r="H585" s="410"/>
      <c r="I585" s="548"/>
      <c r="J585" s="548"/>
      <c r="K585" s="548"/>
      <c r="L585" s="548"/>
      <c r="M585" s="548"/>
      <c r="N585" s="485"/>
      <c r="O585" s="663"/>
      <c r="P585" s="663"/>
      <c r="Q585" s="663"/>
      <c r="R585" s="664"/>
      <c r="S585" s="664"/>
      <c r="T585" s="664"/>
      <c r="U585" s="664"/>
      <c r="V585" s="664"/>
      <c r="W585" s="664"/>
      <c r="X585" s="664"/>
      <c r="Y585" s="663"/>
      <c r="Z585" s="615"/>
      <c r="AA585" s="616"/>
      <c r="AG585" s="613"/>
      <c r="AH585" s="613"/>
    </row>
    <row r="586" spans="1:71" s="568" customFormat="1" ht="15.65" customHeight="1" outlineLevel="1" x14ac:dyDescent="0.25">
      <c r="B586" s="395" t="s">
        <v>1190</v>
      </c>
      <c r="C586" s="593"/>
      <c r="D586" s="396" t="s">
        <v>1480</v>
      </c>
      <c r="E586" s="403">
        <v>91.3</v>
      </c>
      <c r="F586" s="396" t="s">
        <v>73</v>
      </c>
      <c r="G586" s="397"/>
      <c r="H586" s="397">
        <f>SUM(H587:H600)/E586</f>
        <v>1.1772359336335239</v>
      </c>
      <c r="I586" s="546"/>
      <c r="J586" s="546">
        <f>SUM(J587:J600)/E586</f>
        <v>35.7980625</v>
      </c>
      <c r="K586" s="546"/>
      <c r="L586" s="546"/>
      <c r="M586" s="546">
        <f>SUM(M587:M600)/E586</f>
        <v>108.78669038527849</v>
      </c>
      <c r="N586" s="593"/>
      <c r="O586" s="657">
        <f>SUM(O587:O598)/E586</f>
        <v>131.63189536618697</v>
      </c>
      <c r="P586" s="656" t="str">
        <f>B586</f>
        <v>V1-3-F2</v>
      </c>
      <c r="Q586" s="656"/>
      <c r="R586" s="657"/>
      <c r="S586" s="657"/>
      <c r="T586" s="657"/>
      <c r="U586" s="670"/>
      <c r="V586" s="657"/>
      <c r="W586" s="657"/>
      <c r="X586" s="657">
        <f>SUM(X587:X598)/E586</f>
        <v>148.67664462414379</v>
      </c>
      <c r="Y586" s="658"/>
      <c r="Z586" s="610"/>
      <c r="AA586" s="610"/>
      <c r="AB586" s="610"/>
      <c r="AC586" s="610"/>
      <c r="AD586" s="610"/>
      <c r="AE586" s="610"/>
      <c r="AF586" s="610"/>
      <c r="AG586" s="610"/>
      <c r="AH586" s="610"/>
      <c r="AI586" s="610"/>
      <c r="AJ586" s="610"/>
      <c r="AK586" s="610"/>
      <c r="AL586" s="610"/>
      <c r="AM586" s="610"/>
      <c r="AN586" s="610"/>
      <c r="AO586" s="610"/>
      <c r="AP586" s="610"/>
      <c r="AQ586" s="610"/>
      <c r="AR586" s="610"/>
      <c r="AS586" s="610"/>
      <c r="AT586" s="610"/>
      <c r="AU586" s="610"/>
      <c r="AV586" s="610"/>
      <c r="AW586" s="610"/>
      <c r="AX586" s="610"/>
      <c r="AY586" s="610"/>
      <c r="AZ586" s="610"/>
      <c r="BA586" s="610"/>
      <c r="BB586" s="610"/>
      <c r="BC586" s="610"/>
      <c r="BD586" s="610"/>
      <c r="BE586" s="610"/>
      <c r="BF586" s="610"/>
      <c r="BG586" s="610"/>
      <c r="BH586" s="610"/>
      <c r="BI586" s="610"/>
      <c r="BJ586" s="610"/>
      <c r="BK586" s="610"/>
      <c r="BL586" s="610"/>
      <c r="BM586" s="610"/>
      <c r="BN586" s="610"/>
      <c r="BO586" s="610"/>
      <c r="BP586" s="610"/>
      <c r="BQ586" s="610"/>
      <c r="BR586" s="610"/>
      <c r="BS586" s="610"/>
    </row>
    <row r="587" spans="1:71" ht="15.65" customHeight="1" outlineLevel="2" x14ac:dyDescent="0.25">
      <c r="B587" s="404"/>
      <c r="D587" s="413" t="s">
        <v>1155</v>
      </c>
      <c r="E587" s="405"/>
      <c r="G587" s="406"/>
      <c r="H587" s="406"/>
      <c r="K587" s="562"/>
      <c r="N587" s="494"/>
      <c r="O587" s="659" t="str">
        <f>R587</f>
        <v>incl. opslagen</v>
      </c>
      <c r="P587" s="659"/>
      <c r="Q587" s="665"/>
      <c r="R587" s="672" t="str">
        <f>Tabellen!$C$2</f>
        <v>incl. opslagen</v>
      </c>
      <c r="S587" s="666"/>
      <c r="T587" s="672" t="str">
        <f>Tabellen!$C$2</f>
        <v>incl. opslagen</v>
      </c>
    </row>
    <row r="588" spans="1:71" s="401" customFormat="1" ht="15.65" customHeight="1" outlineLevel="2" x14ac:dyDescent="0.25">
      <c r="A588" s="590"/>
      <c r="B588" s="404"/>
      <c r="C588" s="485"/>
      <c r="D588" s="402" t="s">
        <v>1300</v>
      </c>
      <c r="E588" s="405">
        <v>1</v>
      </c>
      <c r="F588" s="402" t="s">
        <v>830</v>
      </c>
      <c r="G588" s="406">
        <v>2</v>
      </c>
      <c r="H588" s="406">
        <f t="shared" ref="H588:H598" si="122">E588*G588</f>
        <v>2</v>
      </c>
      <c r="I588" s="547"/>
      <c r="J588" s="547"/>
      <c r="K588" s="547"/>
      <c r="L588" s="547"/>
      <c r="M588" s="547">
        <f>J588+H588*Tabellen!$K$2+L588</f>
        <v>124</v>
      </c>
      <c r="N588" s="495"/>
      <c r="O588" s="660">
        <f t="shared" ref="O588:O598" si="123">R588+T588</f>
        <v>150.04</v>
      </c>
      <c r="P588" s="673"/>
      <c r="Q588" s="665" t="s">
        <v>983</v>
      </c>
      <c r="R588" s="660">
        <f>H588*Tabellen!$K$2*Tabellen!$F$2</f>
        <v>150.04</v>
      </c>
      <c r="S588" s="666" t="s">
        <v>1049</v>
      </c>
      <c r="T588" s="660">
        <f>J588*Tabellen!$F$2</f>
        <v>0</v>
      </c>
      <c r="U588" s="660">
        <f>R588*Tabellen!$G$2</f>
        <v>13.503599999999999</v>
      </c>
      <c r="V588" s="660">
        <f>T588*Tabellen!$H$2</f>
        <v>0</v>
      </c>
      <c r="W588" s="660">
        <f t="shared" ref="W588:W598" si="124">U588+V588</f>
        <v>13.503599999999999</v>
      </c>
      <c r="X588" s="660">
        <f t="shared" ref="X588:X598" si="125">O588+W588</f>
        <v>163.5436</v>
      </c>
      <c r="Y588" s="661"/>
      <c r="Z588" s="617"/>
      <c r="AA588" s="617"/>
      <c r="AB588" s="617"/>
      <c r="AC588" s="617"/>
      <c r="AD588" s="617"/>
      <c r="AE588" s="617"/>
      <c r="AF588" s="617"/>
      <c r="AG588" s="617"/>
      <c r="AH588" s="617"/>
      <c r="AI588" s="617"/>
      <c r="AJ588" s="617"/>
      <c r="AK588" s="617"/>
      <c r="AL588" s="617"/>
      <c r="AM588" s="617"/>
      <c r="AN588" s="617"/>
      <c r="AO588" s="617"/>
      <c r="AP588" s="617"/>
      <c r="AQ588" s="617"/>
      <c r="AR588" s="617"/>
      <c r="AS588" s="617"/>
      <c r="AT588" s="617"/>
      <c r="AU588" s="617"/>
      <c r="AV588" s="617"/>
      <c r="AW588" s="617"/>
      <c r="AX588" s="617"/>
      <c r="AY588" s="617"/>
      <c r="AZ588" s="617"/>
      <c r="BA588" s="617"/>
      <c r="BB588" s="617"/>
      <c r="BC588" s="617"/>
      <c r="BD588" s="617"/>
      <c r="BE588" s="617"/>
      <c r="BF588" s="617"/>
      <c r="BG588" s="617"/>
      <c r="BH588" s="617"/>
      <c r="BI588" s="617"/>
      <c r="BJ588" s="617"/>
      <c r="BK588" s="617"/>
      <c r="BL588" s="617"/>
      <c r="BM588" s="617"/>
      <c r="BN588" s="617"/>
      <c r="BO588" s="617"/>
      <c r="BP588" s="617"/>
      <c r="BQ588" s="617"/>
      <c r="BR588" s="617"/>
      <c r="BS588" s="617"/>
    </row>
    <row r="589" spans="1:71" s="401" customFormat="1" ht="15.65" customHeight="1" outlineLevel="2" x14ac:dyDescent="0.25">
      <c r="A589" s="590"/>
      <c r="B589" s="404"/>
      <c r="C589" s="485"/>
      <c r="D589" s="402" t="s">
        <v>1330</v>
      </c>
      <c r="E589" s="405">
        <f>91.3/2.7</f>
        <v>33.81481481481481</v>
      </c>
      <c r="F589" s="402" t="s">
        <v>70</v>
      </c>
      <c r="G589" s="406">
        <v>0.05</v>
      </c>
      <c r="H589" s="406">
        <f t="shared" si="122"/>
        <v>1.6907407407407407</v>
      </c>
      <c r="I589" s="547"/>
      <c r="J589" s="547"/>
      <c r="K589" s="547"/>
      <c r="L589" s="547"/>
      <c r="M589" s="547">
        <f>J589+H589*Tabellen!$K$2+L589</f>
        <v>104.82592592592592</v>
      </c>
      <c r="N589" s="495"/>
      <c r="O589" s="660">
        <f t="shared" si="123"/>
        <v>126.83937037037036</v>
      </c>
      <c r="P589" s="673"/>
      <c r="Q589" s="665" t="s">
        <v>983</v>
      </c>
      <c r="R589" s="660">
        <f>H589*Tabellen!$K$2*Tabellen!$F$2</f>
        <v>126.83937037037036</v>
      </c>
      <c r="S589" s="666" t="s">
        <v>1049</v>
      </c>
      <c r="T589" s="660">
        <f>J589*Tabellen!$F$2</f>
        <v>0</v>
      </c>
      <c r="U589" s="660">
        <f>R589*Tabellen!$G$2</f>
        <v>11.415543333333332</v>
      </c>
      <c r="V589" s="660">
        <f>T589*Tabellen!$H$2</f>
        <v>0</v>
      </c>
      <c r="W589" s="660">
        <f t="shared" si="124"/>
        <v>11.415543333333332</v>
      </c>
      <c r="X589" s="660">
        <f t="shared" si="125"/>
        <v>138.25491370370369</v>
      </c>
      <c r="Y589" s="661"/>
      <c r="Z589" s="617"/>
      <c r="AA589" s="617"/>
      <c r="AB589" s="617"/>
      <c r="AC589" s="617"/>
      <c r="AD589" s="617"/>
      <c r="AE589" s="617"/>
      <c r="AF589" s="617"/>
      <c r="AG589" s="617"/>
      <c r="AH589" s="617"/>
      <c r="AI589" s="617"/>
      <c r="AJ589" s="617"/>
      <c r="AK589" s="617"/>
      <c r="AL589" s="617"/>
      <c r="AM589" s="617"/>
      <c r="AN589" s="617"/>
      <c r="AO589" s="617"/>
      <c r="AP589" s="617"/>
      <c r="AQ589" s="617"/>
      <c r="AR589" s="617"/>
      <c r="AS589" s="617"/>
      <c r="AT589" s="617"/>
      <c r="AU589" s="617"/>
      <c r="AV589" s="617"/>
      <c r="AW589" s="617"/>
      <c r="AX589" s="617"/>
      <c r="AY589" s="617"/>
      <c r="AZ589" s="617"/>
      <c r="BA589" s="617"/>
      <c r="BB589" s="617"/>
      <c r="BC589" s="617"/>
      <c r="BD589" s="617"/>
      <c r="BE589" s="617"/>
      <c r="BF589" s="617"/>
      <c r="BG589" s="617"/>
      <c r="BH589" s="617"/>
      <c r="BI589" s="617"/>
      <c r="BJ589" s="617"/>
      <c r="BK589" s="617"/>
      <c r="BL589" s="617"/>
      <c r="BM589" s="617"/>
      <c r="BN589" s="617"/>
      <c r="BO589" s="617"/>
      <c r="BP589" s="617"/>
      <c r="BQ589" s="617"/>
      <c r="BR589" s="617"/>
      <c r="BS589" s="617"/>
    </row>
    <row r="590" spans="1:71" s="401" customFormat="1" ht="15.65" customHeight="1" outlineLevel="2" x14ac:dyDescent="0.25">
      <c r="A590" s="590"/>
      <c r="B590" s="404"/>
      <c r="C590" s="485"/>
      <c r="D590" s="402" t="s">
        <v>1135</v>
      </c>
      <c r="E590" s="405">
        <f>E586*1.7</f>
        <v>155.20999999999998</v>
      </c>
      <c r="F590" s="402" t="s">
        <v>70</v>
      </c>
      <c r="G590" s="406"/>
      <c r="H590" s="406"/>
      <c r="I590" s="547">
        <v>1.7905499999999999</v>
      </c>
      <c r="J590" s="547">
        <f t="shared" ref="J590:J597" si="126">E590*I590</f>
        <v>277.91126549999996</v>
      </c>
      <c r="K590" s="547"/>
      <c r="L590" s="547"/>
      <c r="M590" s="547">
        <f>J590+H590*Tabellen!$K$2+L590</f>
        <v>277.91126549999996</v>
      </c>
      <c r="N590" s="495"/>
      <c r="O590" s="660">
        <f t="shared" si="123"/>
        <v>336.27263125499996</v>
      </c>
      <c r="P590" s="673"/>
      <c r="Q590" s="665" t="s">
        <v>983</v>
      </c>
      <c r="R590" s="660">
        <f>H590*Tabellen!$K$2*Tabellen!$F$2</f>
        <v>0</v>
      </c>
      <c r="S590" s="666" t="s">
        <v>1049</v>
      </c>
      <c r="T590" s="660">
        <f>J590*Tabellen!$F$2</f>
        <v>336.27263125499996</v>
      </c>
      <c r="U590" s="660">
        <f>R590*Tabellen!$G$2</f>
        <v>0</v>
      </c>
      <c r="V590" s="660">
        <f>T590*Tabellen!$H$2</f>
        <v>70.617252563549997</v>
      </c>
      <c r="W590" s="660">
        <f t="shared" si="124"/>
        <v>70.617252563549997</v>
      </c>
      <c r="X590" s="660">
        <f t="shared" si="125"/>
        <v>406.88988381854995</v>
      </c>
      <c r="Y590" s="661"/>
      <c r="Z590" s="617"/>
      <c r="AA590" s="617"/>
      <c r="AB590" s="617"/>
      <c r="AC590" s="617"/>
      <c r="AD590" s="617"/>
      <c r="AE590" s="617"/>
      <c r="AF590" s="617"/>
      <c r="AG590" s="617"/>
      <c r="AH590" s="617"/>
      <c r="AI590" s="617"/>
      <c r="AJ590" s="617"/>
      <c r="AK590" s="617"/>
      <c r="AL590" s="617"/>
      <c r="AM590" s="617"/>
      <c r="AN590" s="617"/>
      <c r="AO590" s="617"/>
      <c r="AP590" s="617"/>
      <c r="AQ590" s="617"/>
      <c r="AR590" s="617"/>
      <c r="AS590" s="617"/>
      <c r="AT590" s="617"/>
      <c r="AU590" s="617"/>
      <c r="AV590" s="617"/>
      <c r="AW590" s="617"/>
      <c r="AX590" s="617"/>
      <c r="AY590" s="617"/>
      <c r="AZ590" s="617"/>
      <c r="BA590" s="617"/>
      <c r="BB590" s="617"/>
      <c r="BC590" s="617"/>
      <c r="BD590" s="617"/>
      <c r="BE590" s="617"/>
      <c r="BF590" s="617"/>
      <c r="BG590" s="617"/>
      <c r="BH590" s="617"/>
      <c r="BI590" s="617"/>
      <c r="BJ590" s="617"/>
      <c r="BK590" s="617"/>
      <c r="BL590" s="617"/>
      <c r="BM590" s="617"/>
      <c r="BN590" s="617"/>
      <c r="BO590" s="617"/>
      <c r="BP590" s="617"/>
      <c r="BQ590" s="617"/>
      <c r="BR590" s="617"/>
      <c r="BS590" s="617"/>
    </row>
    <row r="591" spans="1:71" s="401" customFormat="1" ht="15.65" customHeight="1" outlineLevel="2" x14ac:dyDescent="0.25">
      <c r="A591" s="590"/>
      <c r="B591" s="404"/>
      <c r="C591" s="485"/>
      <c r="D591" s="402" t="s">
        <v>1332</v>
      </c>
      <c r="E591" s="405">
        <f>E586*1.7*2</f>
        <v>310.41999999999996</v>
      </c>
      <c r="F591" s="402" t="s">
        <v>70</v>
      </c>
      <c r="G591" s="406"/>
      <c r="H591" s="406"/>
      <c r="I591" s="547">
        <v>0.45539999999999997</v>
      </c>
      <c r="J591" s="547">
        <f t="shared" si="126"/>
        <v>141.36526799999999</v>
      </c>
      <c r="K591" s="547"/>
      <c r="L591" s="547"/>
      <c r="M591" s="547">
        <f>J591+H591*Tabellen!$K$2+L591</f>
        <v>141.36526799999999</v>
      </c>
      <c r="N591" s="495"/>
      <c r="O591" s="660">
        <f t="shared" si="123"/>
        <v>171.05197427999997</v>
      </c>
      <c r="P591" s="673"/>
      <c r="Q591" s="665" t="s">
        <v>983</v>
      </c>
      <c r="R591" s="660">
        <f>H591*Tabellen!$K$2*Tabellen!$F$2</f>
        <v>0</v>
      </c>
      <c r="S591" s="666" t="s">
        <v>1049</v>
      </c>
      <c r="T591" s="660">
        <f>J591*Tabellen!$F$2</f>
        <v>171.05197427999997</v>
      </c>
      <c r="U591" s="660">
        <f>R591*Tabellen!$G$2</f>
        <v>0</v>
      </c>
      <c r="V591" s="660">
        <f>T591*Tabellen!$H$2</f>
        <v>35.920914598799989</v>
      </c>
      <c r="W591" s="660">
        <f t="shared" si="124"/>
        <v>35.920914598799989</v>
      </c>
      <c r="X591" s="660">
        <f t="shared" si="125"/>
        <v>206.97288887879995</v>
      </c>
      <c r="Y591" s="661"/>
      <c r="Z591" s="617"/>
      <c r="AA591" s="617"/>
      <c r="AB591" s="617"/>
      <c r="AC591" s="617"/>
      <c r="AD591" s="617"/>
      <c r="AE591" s="617"/>
      <c r="AF591" s="617"/>
      <c r="AG591" s="617"/>
      <c r="AH591" s="617"/>
      <c r="AI591" s="617"/>
      <c r="AJ591" s="617"/>
      <c r="AK591" s="617"/>
      <c r="AL591" s="617"/>
      <c r="AM591" s="617"/>
      <c r="AN591" s="617"/>
      <c r="AO591" s="617"/>
      <c r="AP591" s="617"/>
      <c r="AQ591" s="617"/>
      <c r="AR591" s="617"/>
      <c r="AS591" s="617"/>
      <c r="AT591" s="617"/>
      <c r="AU591" s="617"/>
      <c r="AV591" s="617"/>
      <c r="AW591" s="617"/>
      <c r="AX591" s="617"/>
      <c r="AY591" s="617"/>
      <c r="AZ591" s="617"/>
      <c r="BA591" s="617"/>
      <c r="BB591" s="617"/>
      <c r="BC591" s="617"/>
      <c r="BD591" s="617"/>
      <c r="BE591" s="617"/>
      <c r="BF591" s="617"/>
      <c r="BG591" s="617"/>
      <c r="BH591" s="617"/>
      <c r="BI591" s="617"/>
      <c r="BJ591" s="617"/>
      <c r="BK591" s="617"/>
      <c r="BL591" s="617"/>
      <c r="BM591" s="617"/>
      <c r="BN591" s="617"/>
      <c r="BO591" s="617"/>
      <c r="BP591" s="617"/>
      <c r="BQ591" s="617"/>
      <c r="BR591" s="617"/>
      <c r="BS591" s="617"/>
    </row>
    <row r="592" spans="1:71" s="401" customFormat="1" ht="15.65" customHeight="1" outlineLevel="2" x14ac:dyDescent="0.25">
      <c r="A592" s="590"/>
      <c r="B592" s="404"/>
      <c r="C592" s="485"/>
      <c r="D592" s="402" t="s">
        <v>1333</v>
      </c>
      <c r="E592" s="405">
        <f>E591+E590</f>
        <v>465.62999999999994</v>
      </c>
      <c r="F592" s="402" t="s">
        <v>70</v>
      </c>
      <c r="G592" s="406">
        <v>0.13</v>
      </c>
      <c r="H592" s="406">
        <f t="shared" si="122"/>
        <v>60.531899999999993</v>
      </c>
      <c r="I592" s="547"/>
      <c r="J592" s="547">
        <f t="shared" si="126"/>
        <v>0</v>
      </c>
      <c r="K592" s="547"/>
      <c r="L592" s="547"/>
      <c r="M592" s="547">
        <f>J592+H592*Tabellen!$K$2+L592</f>
        <v>3752.9777999999997</v>
      </c>
      <c r="N592" s="495"/>
      <c r="O592" s="660">
        <f t="shared" si="123"/>
        <v>4541.1031379999995</v>
      </c>
      <c r="P592" s="673"/>
      <c r="Q592" s="665" t="s">
        <v>983</v>
      </c>
      <c r="R592" s="660">
        <f>H592*Tabellen!$K$2*Tabellen!$F$2</f>
        <v>4541.1031379999995</v>
      </c>
      <c r="S592" s="666" t="s">
        <v>1049</v>
      </c>
      <c r="T592" s="660">
        <f>J592*Tabellen!$F$2</f>
        <v>0</v>
      </c>
      <c r="U592" s="660">
        <f>R592*Tabellen!$G$2</f>
        <v>408.69928241999992</v>
      </c>
      <c r="V592" s="660">
        <f>T592*Tabellen!$H$2</f>
        <v>0</v>
      </c>
      <c r="W592" s="660">
        <f t="shared" si="124"/>
        <v>408.69928241999992</v>
      </c>
      <c r="X592" s="660">
        <f t="shared" si="125"/>
        <v>4949.8024204199992</v>
      </c>
      <c r="Y592" s="675"/>
      <c r="Z592" s="617"/>
      <c r="AA592" s="617"/>
      <c r="AB592" s="617"/>
      <c r="AC592" s="617"/>
      <c r="AD592" s="617"/>
      <c r="AE592" s="617"/>
      <c r="AF592" s="617"/>
      <c r="AG592" s="617"/>
      <c r="AH592" s="617"/>
      <c r="AI592" s="617"/>
      <c r="AJ592" s="617"/>
      <c r="AK592" s="617"/>
      <c r="AL592" s="617"/>
      <c r="AM592" s="617"/>
      <c r="AN592" s="617"/>
      <c r="AO592" s="617"/>
      <c r="AP592" s="617"/>
      <c r="AQ592" s="617"/>
      <c r="AR592" s="617"/>
      <c r="AS592" s="617"/>
      <c r="AT592" s="617"/>
      <c r="AU592" s="617"/>
      <c r="AV592" s="617"/>
      <c r="AW592" s="617"/>
      <c r="AX592" s="617"/>
      <c r="AY592" s="617"/>
      <c r="AZ592" s="617"/>
      <c r="BA592" s="617"/>
      <c r="BB592" s="617"/>
      <c r="BC592" s="617"/>
      <c r="BD592" s="617"/>
      <c r="BE592" s="617"/>
      <c r="BF592" s="617"/>
      <c r="BG592" s="617"/>
      <c r="BH592" s="617"/>
      <c r="BI592" s="617"/>
      <c r="BJ592" s="617"/>
      <c r="BK592" s="617"/>
      <c r="BL592" s="617"/>
      <c r="BM592" s="617"/>
      <c r="BN592" s="617"/>
      <c r="BO592" s="617"/>
      <c r="BP592" s="617"/>
      <c r="BQ592" s="617"/>
      <c r="BR592" s="617"/>
      <c r="BS592" s="617"/>
    </row>
    <row r="593" spans="1:71" s="401" customFormat="1" ht="15.65" customHeight="1" outlineLevel="2" x14ac:dyDescent="0.25">
      <c r="A593" s="590"/>
      <c r="B593" s="404"/>
      <c r="C593" s="485"/>
      <c r="D593" s="402" t="s">
        <v>1344</v>
      </c>
      <c r="E593" s="405">
        <f>E586*1.05</f>
        <v>95.864999999999995</v>
      </c>
      <c r="F593" s="402" t="s">
        <v>73</v>
      </c>
      <c r="G593" s="406"/>
      <c r="H593" s="406"/>
      <c r="I593" s="547">
        <v>13.67235</v>
      </c>
      <c r="J593" s="547">
        <f t="shared" si="126"/>
        <v>1310.6998327499998</v>
      </c>
      <c r="K593" s="547"/>
      <c r="L593" s="547"/>
      <c r="M593" s="547">
        <f>J593+H593*Tabellen!$K$2+L593</f>
        <v>1310.6998327499998</v>
      </c>
      <c r="N593" s="495"/>
      <c r="O593" s="660">
        <f t="shared" si="123"/>
        <v>1585.9467976274998</v>
      </c>
      <c r="P593" s="673"/>
      <c r="Q593" s="665" t="s">
        <v>983</v>
      </c>
      <c r="R593" s="660">
        <f>H593*Tabellen!$K$2*Tabellen!$F$2</f>
        <v>0</v>
      </c>
      <c r="S593" s="666" t="s">
        <v>1049</v>
      </c>
      <c r="T593" s="660">
        <f>J593*Tabellen!$F$2</f>
        <v>1585.9467976274998</v>
      </c>
      <c r="U593" s="660">
        <f>R593*Tabellen!$G$2</f>
        <v>0</v>
      </c>
      <c r="V593" s="660">
        <f>T593*Tabellen!$H$2</f>
        <v>333.04882750177495</v>
      </c>
      <c r="W593" s="660">
        <f t="shared" si="124"/>
        <v>333.04882750177495</v>
      </c>
      <c r="X593" s="660">
        <f t="shared" si="125"/>
        <v>1918.9956251292747</v>
      </c>
      <c r="Y593" s="659"/>
      <c r="Z593" s="617"/>
      <c r="AA593" s="617"/>
      <c r="AB593" s="617"/>
      <c r="AC593" s="617"/>
      <c r="AD593" s="617"/>
      <c r="AE593" s="617"/>
      <c r="AF593" s="617"/>
      <c r="AG593" s="617"/>
      <c r="AH593" s="617"/>
      <c r="AI593" s="617"/>
      <c r="AJ593" s="617"/>
      <c r="AK593" s="617"/>
      <c r="AL593" s="617"/>
      <c r="AM593" s="617"/>
      <c r="AN593" s="617"/>
      <c r="AO593" s="617"/>
      <c r="AP593" s="617"/>
      <c r="AQ593" s="617"/>
      <c r="AR593" s="617"/>
      <c r="AS593" s="617"/>
      <c r="AT593" s="617"/>
      <c r="AU593" s="617"/>
      <c r="AV593" s="617"/>
      <c r="AW593" s="617"/>
      <c r="AX593" s="617"/>
      <c r="AY593" s="617"/>
      <c r="AZ593" s="617"/>
      <c r="BA593" s="617"/>
      <c r="BB593" s="617"/>
      <c r="BC593" s="617"/>
      <c r="BD593" s="617"/>
      <c r="BE593" s="617"/>
      <c r="BF593" s="617"/>
      <c r="BG593" s="617"/>
      <c r="BH593" s="617"/>
      <c r="BI593" s="617"/>
      <c r="BJ593" s="617"/>
      <c r="BK593" s="617"/>
      <c r="BL593" s="617"/>
      <c r="BM593" s="617"/>
      <c r="BN593" s="617"/>
      <c r="BO593" s="617"/>
      <c r="BP593" s="617"/>
      <c r="BQ593" s="617"/>
      <c r="BR593" s="617"/>
      <c r="BS593" s="617"/>
    </row>
    <row r="594" spans="1:71" s="401" customFormat="1" ht="15.65" customHeight="1" outlineLevel="2" x14ac:dyDescent="0.25">
      <c r="A594" s="590"/>
      <c r="B594" s="404"/>
      <c r="C594" s="485"/>
      <c r="D594" s="402" t="str">
        <f>D593</f>
        <v xml:space="preserve">Isolatie in binnenwanden en voorzetwanden d=90 mm n.t.b. </v>
      </c>
      <c r="E594" s="405">
        <f>E586</f>
        <v>91.3</v>
      </c>
      <c r="F594" s="402" t="s">
        <v>73</v>
      </c>
      <c r="G594" s="406">
        <v>0.08</v>
      </c>
      <c r="H594" s="406">
        <f t="shared" si="122"/>
        <v>7.3040000000000003</v>
      </c>
      <c r="I594" s="547"/>
      <c r="J594" s="547"/>
      <c r="K594" s="547"/>
      <c r="L594" s="547"/>
      <c r="M594" s="547">
        <f>J594+H594*Tabellen!$K$2+L594</f>
        <v>452.84800000000001</v>
      </c>
      <c r="N594" s="495"/>
      <c r="O594" s="660">
        <f t="shared" si="123"/>
        <v>547.94608000000005</v>
      </c>
      <c r="P594" s="673"/>
      <c r="Q594" s="665" t="s">
        <v>983</v>
      </c>
      <c r="R594" s="660">
        <f>H594*Tabellen!$K$2*Tabellen!$F$2</f>
        <v>547.94608000000005</v>
      </c>
      <c r="S594" s="666" t="s">
        <v>1049</v>
      </c>
      <c r="T594" s="660">
        <f>J594*Tabellen!$F$2</f>
        <v>0</v>
      </c>
      <c r="U594" s="660">
        <f>R594*Tabellen!$G$2</f>
        <v>49.315147200000006</v>
      </c>
      <c r="V594" s="660">
        <f>T594*Tabellen!$H$2</f>
        <v>0</v>
      </c>
      <c r="W594" s="660">
        <f t="shared" si="124"/>
        <v>49.315147200000006</v>
      </c>
      <c r="X594" s="660">
        <f t="shared" si="125"/>
        <v>597.26122720000001</v>
      </c>
      <c r="Y594" s="659"/>
      <c r="Z594" s="617"/>
      <c r="AA594" s="617"/>
      <c r="AB594" s="617"/>
      <c r="AC594" s="617"/>
      <c r="AD594" s="617"/>
      <c r="AE594" s="617"/>
      <c r="AF594" s="617"/>
      <c r="AG594" s="617"/>
      <c r="AH594" s="617"/>
      <c r="AI594" s="617"/>
      <c r="AJ594" s="617"/>
      <c r="AK594" s="617"/>
      <c r="AL594" s="617"/>
      <c r="AM594" s="617"/>
      <c r="AN594" s="617"/>
      <c r="AO594" s="617"/>
      <c r="AP594" s="617"/>
      <c r="AQ594" s="617"/>
      <c r="AR594" s="617"/>
      <c r="AS594" s="617"/>
      <c r="AT594" s="617"/>
      <c r="AU594" s="617"/>
      <c r="AV594" s="617"/>
      <c r="AW594" s="617"/>
      <c r="AX594" s="617"/>
      <c r="AY594" s="617"/>
      <c r="AZ594" s="617"/>
      <c r="BA594" s="617"/>
      <c r="BB594" s="617"/>
      <c r="BC594" s="617"/>
      <c r="BD594" s="617"/>
      <c r="BE594" s="617"/>
      <c r="BF594" s="617"/>
      <c r="BG594" s="617"/>
      <c r="BH594" s="617"/>
      <c r="BI594" s="617"/>
      <c r="BJ594" s="617"/>
      <c r="BK594" s="617"/>
      <c r="BL594" s="617"/>
      <c r="BM594" s="617"/>
      <c r="BN594" s="617"/>
      <c r="BO594" s="617"/>
      <c r="BP594" s="617"/>
      <c r="BQ594" s="617"/>
      <c r="BR594" s="617"/>
      <c r="BS594" s="617"/>
    </row>
    <row r="595" spans="1:71" s="401" customFormat="1" ht="15.65" customHeight="1" outlineLevel="2" x14ac:dyDescent="0.25">
      <c r="A595" s="590"/>
      <c r="B595" s="404"/>
      <c r="C595" s="485"/>
      <c r="D595" s="402" t="s">
        <v>1730</v>
      </c>
      <c r="E595" s="405">
        <f>E586*1.1</f>
        <v>100.43</v>
      </c>
      <c r="F595" s="402" t="s">
        <v>73</v>
      </c>
      <c r="G595" s="406"/>
      <c r="H595" s="406"/>
      <c r="I595" s="547">
        <v>10.143000000000001</v>
      </c>
      <c r="J595" s="547">
        <f t="shared" si="126"/>
        <v>1018.6614900000002</v>
      </c>
      <c r="K595" s="547"/>
      <c r="L595" s="547"/>
      <c r="M595" s="547">
        <f>J595+H595*Tabellen!$K$2+L595</f>
        <v>1018.6614900000002</v>
      </c>
      <c r="N595" s="495"/>
      <c r="O595" s="660">
        <f t="shared" si="123"/>
        <v>1232.5804029000001</v>
      </c>
      <c r="P595" s="673"/>
      <c r="Q595" s="665" t="s">
        <v>983</v>
      </c>
      <c r="R595" s="660">
        <f>H595*Tabellen!$K$2*Tabellen!$F$2</f>
        <v>0</v>
      </c>
      <c r="S595" s="666" t="s">
        <v>1049</v>
      </c>
      <c r="T595" s="660">
        <f>J595*Tabellen!$F$2</f>
        <v>1232.5804029000001</v>
      </c>
      <c r="U595" s="660">
        <f>R595*Tabellen!$G$2</f>
        <v>0</v>
      </c>
      <c r="V595" s="660">
        <f>T595*Tabellen!$H$2</f>
        <v>258.84188460900003</v>
      </c>
      <c r="W595" s="660">
        <f t="shared" si="124"/>
        <v>258.84188460900003</v>
      </c>
      <c r="X595" s="660">
        <f t="shared" si="125"/>
        <v>1491.4222875090002</v>
      </c>
      <c r="Y595" s="676"/>
      <c r="Z595" s="617"/>
      <c r="AA595" s="617"/>
      <c r="AB595" s="617"/>
      <c r="AC595" s="617"/>
      <c r="AD595" s="617"/>
      <c r="AE595" s="617"/>
      <c r="AF595" s="617"/>
      <c r="AG595" s="617"/>
      <c r="AH595" s="617"/>
      <c r="AI595" s="617"/>
      <c r="AJ595" s="617"/>
      <c r="AK595" s="617"/>
      <c r="AL595" s="617"/>
      <c r="AM595" s="617"/>
      <c r="AN595" s="617"/>
      <c r="AO595" s="617"/>
      <c r="AP595" s="617"/>
      <c r="AQ595" s="617"/>
      <c r="AR595" s="617"/>
      <c r="AS595" s="617"/>
      <c r="AT595" s="617"/>
      <c r="AU595" s="617"/>
      <c r="AV595" s="617"/>
      <c r="AW595" s="617"/>
      <c r="AX595" s="617"/>
      <c r="AY595" s="617"/>
      <c r="AZ595" s="617"/>
      <c r="BA595" s="617"/>
      <c r="BB595" s="617"/>
      <c r="BC595" s="617"/>
      <c r="BD595" s="617"/>
      <c r="BE595" s="617"/>
      <c r="BF595" s="617"/>
      <c r="BG595" s="617"/>
      <c r="BH595" s="617"/>
      <c r="BI595" s="617"/>
      <c r="BJ595" s="617"/>
      <c r="BK595" s="617"/>
      <c r="BL595" s="617"/>
      <c r="BM595" s="617"/>
      <c r="BN595" s="617"/>
      <c r="BO595" s="617"/>
      <c r="BP595" s="617"/>
      <c r="BQ595" s="617"/>
      <c r="BR595" s="617"/>
      <c r="BS595" s="617"/>
    </row>
    <row r="596" spans="1:71" s="401" customFormat="1" ht="15.65" customHeight="1" outlineLevel="2" x14ac:dyDescent="0.25">
      <c r="A596" s="590"/>
      <c r="B596" s="404"/>
      <c r="C596" s="485"/>
      <c r="D596" s="402" t="s">
        <v>1730</v>
      </c>
      <c r="E596" s="405">
        <f>E586</f>
        <v>91.3</v>
      </c>
      <c r="F596" s="402" t="s">
        <v>73</v>
      </c>
      <c r="G596" s="406">
        <v>0.35</v>
      </c>
      <c r="H596" s="406">
        <f t="shared" si="122"/>
        <v>31.954999999999998</v>
      </c>
      <c r="I596" s="547"/>
      <c r="J596" s="547"/>
      <c r="K596" s="547"/>
      <c r="L596" s="547"/>
      <c r="M596" s="547">
        <f>J596+H596*Tabellen!$K$2+L596</f>
        <v>1981.2099999999998</v>
      </c>
      <c r="N596" s="495"/>
      <c r="O596" s="660">
        <f t="shared" si="123"/>
        <v>2397.2640999999999</v>
      </c>
      <c r="P596" s="673"/>
      <c r="Q596" s="665" t="s">
        <v>983</v>
      </c>
      <c r="R596" s="660">
        <f>H596*Tabellen!$K$2*Tabellen!$F$2</f>
        <v>2397.2640999999999</v>
      </c>
      <c r="S596" s="666" t="s">
        <v>1049</v>
      </c>
      <c r="T596" s="660">
        <f>J596*Tabellen!$F$2</f>
        <v>0</v>
      </c>
      <c r="U596" s="660">
        <f>R596*Tabellen!$G$2</f>
        <v>215.75376899999998</v>
      </c>
      <c r="V596" s="660">
        <f>T596*Tabellen!$H$2</f>
        <v>0</v>
      </c>
      <c r="W596" s="660">
        <f t="shared" si="124"/>
        <v>215.75376899999998</v>
      </c>
      <c r="X596" s="660">
        <f t="shared" si="125"/>
        <v>2613.0178689999998</v>
      </c>
      <c r="Y596" s="659"/>
      <c r="Z596" s="617"/>
      <c r="AA596" s="617"/>
      <c r="AB596" s="617"/>
      <c r="AC596" s="617"/>
      <c r="AD596" s="617"/>
      <c r="AE596" s="617"/>
      <c r="AF596" s="617"/>
      <c r="AG596" s="617"/>
      <c r="AH596" s="617"/>
      <c r="AI596" s="617"/>
      <c r="AJ596" s="617"/>
      <c r="AK596" s="617"/>
      <c r="AL596" s="617"/>
      <c r="AM596" s="617"/>
      <c r="AN596" s="617"/>
      <c r="AO596" s="617"/>
      <c r="AP596" s="617"/>
      <c r="AQ596" s="617"/>
      <c r="AR596" s="617"/>
      <c r="AS596" s="617"/>
      <c r="AT596" s="617"/>
      <c r="AU596" s="617"/>
      <c r="AV596" s="617"/>
      <c r="AW596" s="617"/>
      <c r="AX596" s="617"/>
      <c r="AY596" s="617"/>
      <c r="AZ596" s="617"/>
      <c r="BA596" s="617"/>
      <c r="BB596" s="617"/>
      <c r="BC596" s="617"/>
      <c r="BD596" s="617"/>
      <c r="BE596" s="617"/>
      <c r="BF596" s="617"/>
      <c r="BG596" s="617"/>
      <c r="BH596" s="617"/>
      <c r="BI596" s="617"/>
      <c r="BJ596" s="617"/>
      <c r="BK596" s="617"/>
      <c r="BL596" s="617"/>
      <c r="BM596" s="617"/>
      <c r="BN596" s="617"/>
      <c r="BO596" s="617"/>
      <c r="BP596" s="617"/>
      <c r="BQ596" s="617"/>
      <c r="BR596" s="617"/>
      <c r="BS596" s="617"/>
    </row>
    <row r="597" spans="1:71" s="401" customFormat="1" ht="15.65" customHeight="1" outlineLevel="2" x14ac:dyDescent="0.25">
      <c r="A597" s="590"/>
      <c r="B597" s="404"/>
      <c r="C597" s="485"/>
      <c r="D597" s="404" t="s">
        <v>1337</v>
      </c>
      <c r="E597" s="405">
        <f>E586</f>
        <v>91.3</v>
      </c>
      <c r="F597" s="402" t="s">
        <v>73</v>
      </c>
      <c r="G597" s="405"/>
      <c r="H597" s="406">
        <f t="shared" si="122"/>
        <v>0</v>
      </c>
      <c r="I597" s="547">
        <v>5.6924999999999999</v>
      </c>
      <c r="J597" s="547">
        <f t="shared" si="126"/>
        <v>519.72524999999996</v>
      </c>
      <c r="K597" s="547"/>
      <c r="L597" s="547"/>
      <c r="M597" s="547">
        <f>J597+H597*Tabellen!$K$2+L597</f>
        <v>519.72524999999996</v>
      </c>
      <c r="N597" s="495"/>
      <c r="O597" s="660">
        <f t="shared" si="123"/>
        <v>628.86755249999999</v>
      </c>
      <c r="P597" s="673"/>
      <c r="Q597" s="665" t="s">
        <v>983</v>
      </c>
      <c r="R597" s="660">
        <f>H597*Tabellen!$K$2*Tabellen!$F$2</f>
        <v>0</v>
      </c>
      <c r="S597" s="666" t="s">
        <v>1049</v>
      </c>
      <c r="T597" s="660">
        <f>J597*Tabellen!$F$2</f>
        <v>628.86755249999999</v>
      </c>
      <c r="U597" s="660">
        <f>R597*Tabellen!$G$2</f>
        <v>0</v>
      </c>
      <c r="V597" s="660">
        <f>T597*Tabellen!$H$2</f>
        <v>132.06218602499999</v>
      </c>
      <c r="W597" s="660">
        <f t="shared" si="124"/>
        <v>132.06218602499999</v>
      </c>
      <c r="X597" s="660">
        <f t="shared" si="125"/>
        <v>760.92973852499995</v>
      </c>
      <c r="Y597" s="659"/>
      <c r="Z597" s="617"/>
      <c r="AA597" s="617"/>
      <c r="AB597" s="617"/>
      <c r="AC597" s="617"/>
      <c r="AD597" s="617"/>
      <c r="AE597" s="617"/>
      <c r="AF597" s="617"/>
      <c r="AG597" s="617"/>
      <c r="AH597" s="617"/>
      <c r="AI597" s="617"/>
      <c r="AJ597" s="617"/>
      <c r="AK597" s="617"/>
      <c r="AL597" s="617"/>
      <c r="AM597" s="617"/>
      <c r="AN597" s="617"/>
      <c r="AO597" s="617"/>
      <c r="AP597" s="617"/>
      <c r="AQ597" s="617"/>
      <c r="AR597" s="617"/>
      <c r="AS597" s="617"/>
      <c r="AT597" s="617"/>
      <c r="AU597" s="617"/>
      <c r="AV597" s="617"/>
      <c r="AW597" s="617"/>
      <c r="AX597" s="617"/>
      <c r="AY597" s="617"/>
      <c r="AZ597" s="617"/>
      <c r="BA597" s="617"/>
      <c r="BB597" s="617"/>
      <c r="BC597" s="617"/>
      <c r="BD597" s="617"/>
      <c r="BE597" s="617"/>
      <c r="BF597" s="617"/>
      <c r="BG597" s="617"/>
      <c r="BH597" s="617"/>
      <c r="BI597" s="617"/>
      <c r="BJ597" s="617"/>
      <c r="BK597" s="617"/>
      <c r="BL597" s="617"/>
      <c r="BM597" s="617"/>
      <c r="BN597" s="617"/>
      <c r="BO597" s="617"/>
      <c r="BP597" s="617"/>
      <c r="BQ597" s="617"/>
      <c r="BR597" s="617"/>
      <c r="BS597" s="617"/>
    </row>
    <row r="598" spans="1:71" s="401" customFormat="1" ht="15.65" customHeight="1" outlineLevel="2" x14ac:dyDescent="0.25">
      <c r="A598" s="590"/>
      <c r="B598" s="404"/>
      <c r="C598" s="485"/>
      <c r="D598" s="404" t="s">
        <v>1329</v>
      </c>
      <c r="E598" s="405">
        <v>1</v>
      </c>
      <c r="F598" s="402" t="s">
        <v>830</v>
      </c>
      <c r="G598" s="405">
        <v>4</v>
      </c>
      <c r="H598" s="406">
        <f t="shared" si="122"/>
        <v>4</v>
      </c>
      <c r="I598" s="547"/>
      <c r="J598" s="547"/>
      <c r="K598" s="547"/>
      <c r="L598" s="547"/>
      <c r="M598" s="547">
        <f>J598+H598*Tabellen!$K$2+L598</f>
        <v>248</v>
      </c>
      <c r="N598" s="495"/>
      <c r="O598" s="660">
        <f t="shared" si="123"/>
        <v>300.08</v>
      </c>
      <c r="P598" s="673"/>
      <c r="Q598" s="665" t="s">
        <v>983</v>
      </c>
      <c r="R598" s="660">
        <f>H598*Tabellen!$K$2*Tabellen!$F$2</f>
        <v>300.08</v>
      </c>
      <c r="S598" s="666" t="s">
        <v>1049</v>
      </c>
      <c r="T598" s="660">
        <f>J598*Tabellen!$F$2</f>
        <v>0</v>
      </c>
      <c r="U598" s="660">
        <f>R598*Tabellen!$G$2</f>
        <v>27.007199999999997</v>
      </c>
      <c r="V598" s="660">
        <f>T598*Tabellen!$H$2</f>
        <v>0</v>
      </c>
      <c r="W598" s="660">
        <f t="shared" si="124"/>
        <v>27.007199999999997</v>
      </c>
      <c r="X598" s="660">
        <f t="shared" si="125"/>
        <v>327.0872</v>
      </c>
      <c r="Y598" s="659"/>
      <c r="Z598" s="617"/>
      <c r="AA598" s="617"/>
      <c r="AB598" s="617"/>
      <c r="AC598" s="617"/>
      <c r="AD598" s="617"/>
      <c r="AE598" s="617"/>
      <c r="AF598" s="617"/>
      <c r="AG598" s="617"/>
      <c r="AH598" s="617"/>
      <c r="AI598" s="617"/>
      <c r="AJ598" s="617"/>
      <c r="AK598" s="617"/>
      <c r="AL598" s="617"/>
      <c r="AM598" s="617"/>
      <c r="AN598" s="617"/>
      <c r="AO598" s="617"/>
      <c r="AP598" s="617"/>
      <c r="AQ598" s="617"/>
      <c r="AR598" s="617"/>
      <c r="AS598" s="617"/>
      <c r="AT598" s="617"/>
      <c r="AU598" s="617"/>
      <c r="AV598" s="617"/>
      <c r="AW598" s="617"/>
      <c r="AX598" s="617"/>
      <c r="AY598" s="617"/>
      <c r="AZ598" s="617"/>
      <c r="BA598" s="617"/>
      <c r="BB598" s="617"/>
      <c r="BC598" s="617"/>
      <c r="BD598" s="617"/>
      <c r="BE598" s="617"/>
      <c r="BF598" s="617"/>
      <c r="BG598" s="617"/>
      <c r="BH598" s="617"/>
      <c r="BI598" s="617"/>
      <c r="BJ598" s="617"/>
      <c r="BK598" s="617"/>
      <c r="BL598" s="617"/>
      <c r="BM598" s="617"/>
      <c r="BN598" s="617"/>
      <c r="BO598" s="617"/>
      <c r="BP598" s="617"/>
      <c r="BQ598" s="617"/>
      <c r="BR598" s="617"/>
      <c r="BS598" s="617"/>
    </row>
    <row r="599" spans="1:71" s="521" customFormat="1" ht="15.65" customHeight="1" outlineLevel="2" x14ac:dyDescent="0.25">
      <c r="A599" s="592"/>
      <c r="B599" s="404"/>
      <c r="C599" s="485"/>
      <c r="D599" s="402"/>
      <c r="E599" s="522"/>
      <c r="G599" s="523"/>
      <c r="H599" s="523"/>
      <c r="I599" s="561"/>
      <c r="J599" s="561"/>
      <c r="K599" s="561"/>
      <c r="L599" s="561"/>
      <c r="M599" s="561"/>
      <c r="N599" s="524"/>
      <c r="O599" s="659"/>
      <c r="P599" s="673"/>
      <c r="Q599" s="665"/>
      <c r="R599" s="660"/>
      <c r="S599" s="666"/>
      <c r="T599" s="660"/>
      <c r="U599" s="660"/>
      <c r="V599" s="660"/>
      <c r="W599" s="660"/>
      <c r="X599" s="660"/>
      <c r="Y599" s="676"/>
      <c r="Z599" s="620"/>
      <c r="AA599" s="620"/>
      <c r="AB599" s="620"/>
      <c r="AC599" s="620"/>
      <c r="AD599" s="620"/>
      <c r="AE599" s="620"/>
      <c r="AF599" s="620"/>
      <c r="AG599" s="620"/>
      <c r="AH599" s="620"/>
      <c r="AI599" s="620"/>
      <c r="AJ599" s="620"/>
      <c r="AK599" s="620"/>
      <c r="AL599" s="620"/>
      <c r="AM599" s="620"/>
      <c r="AN599" s="620"/>
      <c r="AO599" s="620"/>
      <c r="AP599" s="620"/>
      <c r="AQ599" s="620"/>
      <c r="AR599" s="620"/>
      <c r="AS599" s="620"/>
      <c r="AT599" s="620"/>
      <c r="AU599" s="620"/>
      <c r="AV599" s="620"/>
      <c r="AW599" s="620"/>
      <c r="AX599" s="620"/>
      <c r="AY599" s="620"/>
      <c r="AZ599" s="620"/>
      <c r="BA599" s="620"/>
      <c r="BB599" s="620"/>
      <c r="BC599" s="620"/>
      <c r="BD599" s="620"/>
      <c r="BE599" s="620"/>
      <c r="BF599" s="620"/>
      <c r="BG599" s="620"/>
      <c r="BH599" s="620"/>
      <c r="BI599" s="620"/>
      <c r="BJ599" s="620"/>
      <c r="BK599" s="620"/>
      <c r="BL599" s="620"/>
      <c r="BM599" s="620"/>
      <c r="BN599" s="620"/>
      <c r="BO599" s="620"/>
      <c r="BP599" s="620"/>
      <c r="BQ599" s="620"/>
      <c r="BR599" s="620"/>
      <c r="BS599" s="620"/>
    </row>
    <row r="600" spans="1:71" ht="15.65" customHeight="1" outlineLevel="2" x14ac:dyDescent="0.25">
      <c r="B600" s="404"/>
      <c r="E600" s="405"/>
      <c r="G600" s="406"/>
      <c r="H600" s="406"/>
      <c r="K600" s="562"/>
      <c r="N600" s="494"/>
      <c r="O600" s="659"/>
      <c r="P600" s="659"/>
      <c r="Q600" s="659"/>
      <c r="Y600" s="659"/>
      <c r="Z600" s="614"/>
    </row>
    <row r="601" spans="1:71" ht="9" customHeight="1" outlineLevel="1" x14ac:dyDescent="0.25">
      <c r="B601" s="408"/>
      <c r="D601" s="409"/>
      <c r="E601" s="411"/>
      <c r="F601" s="409"/>
      <c r="G601" s="410"/>
      <c r="H601" s="410"/>
      <c r="I601" s="548"/>
      <c r="J601" s="548"/>
      <c r="K601" s="548"/>
      <c r="L601" s="548"/>
      <c r="M601" s="548"/>
      <c r="N601" s="485"/>
      <c r="O601" s="663"/>
      <c r="P601" s="663"/>
      <c r="Q601" s="663"/>
      <c r="R601" s="664"/>
      <c r="S601" s="664"/>
      <c r="T601" s="664"/>
      <c r="U601" s="664"/>
      <c r="V601" s="664"/>
      <c r="W601" s="664"/>
      <c r="X601" s="664"/>
      <c r="Y601" s="663"/>
      <c r="Z601" s="615"/>
      <c r="AA601" s="616"/>
      <c r="AG601" s="613"/>
      <c r="AH601" s="613"/>
    </row>
    <row r="602" spans="1:71" s="568" customFormat="1" ht="15.65" customHeight="1" outlineLevel="1" x14ac:dyDescent="0.25">
      <c r="B602" s="395" t="s">
        <v>1191</v>
      </c>
      <c r="C602" s="593"/>
      <c r="D602" s="396" t="s">
        <v>1481</v>
      </c>
      <c r="E602" s="403">
        <v>91.3</v>
      </c>
      <c r="F602" s="396" t="s">
        <v>73</v>
      </c>
      <c r="G602" s="397"/>
      <c r="H602" s="397">
        <f>SUM(H603:H617)/E602</f>
        <v>1.1772359336335239</v>
      </c>
      <c r="I602" s="546"/>
      <c r="J602" s="546">
        <f>SUM(J603:J617)/E602</f>
        <v>40.263052500000001</v>
      </c>
      <c r="K602" s="546"/>
      <c r="L602" s="546"/>
      <c r="M602" s="546">
        <f>SUM(M603:M617)/E602</f>
        <v>113.25168038527848</v>
      </c>
      <c r="N602" s="593"/>
      <c r="O602" s="657">
        <f>SUM(O603:O614)/E602</f>
        <v>137.03453326618697</v>
      </c>
      <c r="P602" s="656" t="str">
        <f>B602</f>
        <v>V1-3-F3</v>
      </c>
      <c r="Q602" s="656"/>
      <c r="R602" s="657"/>
      <c r="S602" s="657"/>
      <c r="T602" s="657"/>
      <c r="U602" s="670"/>
      <c r="V602" s="657"/>
      <c r="W602" s="657"/>
      <c r="X602" s="657">
        <f>SUM(X603:X614)/E602</f>
        <v>155.21383648314378</v>
      </c>
      <c r="Y602" s="658"/>
      <c r="Z602" s="610"/>
      <c r="AA602" s="610"/>
      <c r="AB602" s="610"/>
      <c r="AC602" s="610"/>
      <c r="AD602" s="610"/>
      <c r="AE602" s="610"/>
      <c r="AF602" s="610"/>
      <c r="AG602" s="610"/>
      <c r="AH602" s="610"/>
      <c r="AI602" s="610"/>
      <c r="AJ602" s="610"/>
      <c r="AK602" s="610"/>
      <c r="AL602" s="610"/>
      <c r="AM602" s="610"/>
      <c r="AN602" s="610"/>
      <c r="AO602" s="610"/>
      <c r="AP602" s="610"/>
      <c r="AQ602" s="610"/>
      <c r="AR602" s="610"/>
      <c r="AS602" s="610"/>
      <c r="AT602" s="610"/>
      <c r="AU602" s="610"/>
      <c r="AV602" s="610"/>
      <c r="AW602" s="610"/>
      <c r="AX602" s="610"/>
      <c r="AY602" s="610"/>
      <c r="AZ602" s="610"/>
      <c r="BA602" s="610"/>
      <c r="BB602" s="610"/>
      <c r="BC602" s="610"/>
      <c r="BD602" s="610"/>
      <c r="BE602" s="610"/>
      <c r="BF602" s="610"/>
      <c r="BG602" s="610"/>
      <c r="BH602" s="610"/>
      <c r="BI602" s="610"/>
      <c r="BJ602" s="610"/>
      <c r="BK602" s="610"/>
      <c r="BL602" s="610"/>
      <c r="BM602" s="610"/>
      <c r="BN602" s="610"/>
      <c r="BO602" s="610"/>
      <c r="BP602" s="610"/>
      <c r="BQ602" s="610"/>
      <c r="BR602" s="610"/>
      <c r="BS602" s="610"/>
    </row>
    <row r="603" spans="1:71" ht="15.65" customHeight="1" outlineLevel="2" x14ac:dyDescent="0.25">
      <c r="B603" s="404"/>
      <c r="D603" s="413" t="s">
        <v>1156</v>
      </c>
      <c r="E603" s="405"/>
      <c r="G603" s="406"/>
      <c r="H603" s="406"/>
      <c r="K603" s="562"/>
      <c r="N603" s="494"/>
      <c r="O603" s="659" t="str">
        <f>R603</f>
        <v>incl. opslagen</v>
      </c>
      <c r="P603" s="659"/>
      <c r="Q603" s="665"/>
      <c r="R603" s="672" t="str">
        <f>Tabellen!$C$2</f>
        <v>incl. opslagen</v>
      </c>
      <c r="S603" s="666"/>
      <c r="T603" s="672" t="str">
        <f>Tabellen!$C$2</f>
        <v>incl. opslagen</v>
      </c>
    </row>
    <row r="604" spans="1:71" s="401" customFormat="1" ht="15.65" customHeight="1" outlineLevel="2" x14ac:dyDescent="0.25">
      <c r="A604" s="590"/>
      <c r="B604" s="404"/>
      <c r="C604" s="485"/>
      <c r="D604" s="402" t="s">
        <v>1300</v>
      </c>
      <c r="E604" s="405">
        <v>1</v>
      </c>
      <c r="F604" s="402" t="s">
        <v>830</v>
      </c>
      <c r="G604" s="406">
        <v>2</v>
      </c>
      <c r="H604" s="406">
        <f t="shared" ref="H604:H614" si="127">E604*G604</f>
        <v>2</v>
      </c>
      <c r="I604" s="547"/>
      <c r="J604" s="547"/>
      <c r="K604" s="547"/>
      <c r="L604" s="547"/>
      <c r="M604" s="547">
        <f>J604+H604*Tabellen!$K$2+L604</f>
        <v>124</v>
      </c>
      <c r="N604" s="495"/>
      <c r="O604" s="660">
        <f t="shared" ref="O604:O614" si="128">R604+T604</f>
        <v>150.04</v>
      </c>
      <c r="P604" s="673"/>
      <c r="Q604" s="665" t="s">
        <v>983</v>
      </c>
      <c r="R604" s="660">
        <f>H604*Tabellen!$K$2*Tabellen!$F$2</f>
        <v>150.04</v>
      </c>
      <c r="S604" s="666" t="s">
        <v>1049</v>
      </c>
      <c r="T604" s="660">
        <f>J604*Tabellen!$F$2</f>
        <v>0</v>
      </c>
      <c r="U604" s="660">
        <f>R604*Tabellen!$G$2</f>
        <v>13.503599999999999</v>
      </c>
      <c r="V604" s="660">
        <f>T604*Tabellen!$H$2</f>
        <v>0</v>
      </c>
      <c r="W604" s="660">
        <f t="shared" ref="W604:W614" si="129">U604+V604</f>
        <v>13.503599999999999</v>
      </c>
      <c r="X604" s="660">
        <f t="shared" ref="X604:X614" si="130">O604+W604</f>
        <v>163.5436</v>
      </c>
      <c r="Y604" s="661"/>
      <c r="Z604" s="617"/>
      <c r="AA604" s="617"/>
      <c r="AB604" s="617"/>
      <c r="AC604" s="617"/>
      <c r="AD604" s="617"/>
      <c r="AE604" s="617"/>
      <c r="AF604" s="617"/>
      <c r="AG604" s="617"/>
      <c r="AH604" s="617"/>
      <c r="AI604" s="617"/>
      <c r="AJ604" s="617"/>
      <c r="AK604" s="617"/>
      <c r="AL604" s="617"/>
      <c r="AM604" s="617"/>
      <c r="AN604" s="617"/>
      <c r="AO604" s="617"/>
      <c r="AP604" s="617"/>
      <c r="AQ604" s="617"/>
      <c r="AR604" s="617"/>
      <c r="AS604" s="617"/>
      <c r="AT604" s="617"/>
      <c r="AU604" s="617"/>
      <c r="AV604" s="617"/>
      <c r="AW604" s="617"/>
      <c r="AX604" s="617"/>
      <c r="AY604" s="617"/>
      <c r="AZ604" s="617"/>
      <c r="BA604" s="617"/>
      <c r="BB604" s="617"/>
      <c r="BC604" s="617"/>
      <c r="BD604" s="617"/>
      <c r="BE604" s="617"/>
      <c r="BF604" s="617"/>
      <c r="BG604" s="617"/>
      <c r="BH604" s="617"/>
      <c r="BI604" s="617"/>
      <c r="BJ604" s="617"/>
      <c r="BK604" s="617"/>
      <c r="BL604" s="617"/>
      <c r="BM604" s="617"/>
      <c r="BN604" s="617"/>
      <c r="BO604" s="617"/>
      <c r="BP604" s="617"/>
      <c r="BQ604" s="617"/>
      <c r="BR604" s="617"/>
      <c r="BS604" s="617"/>
    </row>
    <row r="605" spans="1:71" s="401" customFormat="1" ht="15.65" customHeight="1" outlineLevel="2" x14ac:dyDescent="0.25">
      <c r="A605" s="590"/>
      <c r="B605" s="404"/>
      <c r="C605" s="485"/>
      <c r="D605" s="402" t="s">
        <v>1330</v>
      </c>
      <c r="E605" s="405">
        <f>91.3/2.7</f>
        <v>33.81481481481481</v>
      </c>
      <c r="F605" s="402" t="s">
        <v>70</v>
      </c>
      <c r="G605" s="406">
        <v>0.05</v>
      </c>
      <c r="H605" s="406">
        <f t="shared" si="127"/>
        <v>1.6907407407407407</v>
      </c>
      <c r="I605" s="547"/>
      <c r="J605" s="547"/>
      <c r="K605" s="547"/>
      <c r="L605" s="547"/>
      <c r="M605" s="547">
        <f>J605+H605*Tabellen!$K$2+L605</f>
        <v>104.82592592592592</v>
      </c>
      <c r="N605" s="495"/>
      <c r="O605" s="660">
        <f t="shared" si="128"/>
        <v>126.83937037037036</v>
      </c>
      <c r="P605" s="673"/>
      <c r="Q605" s="665" t="s">
        <v>983</v>
      </c>
      <c r="R605" s="660">
        <f>H605*Tabellen!$K$2*Tabellen!$F$2</f>
        <v>126.83937037037036</v>
      </c>
      <c r="S605" s="666" t="s">
        <v>1049</v>
      </c>
      <c r="T605" s="660">
        <f>J605*Tabellen!$F$2</f>
        <v>0</v>
      </c>
      <c r="U605" s="660">
        <f>R605*Tabellen!$G$2</f>
        <v>11.415543333333332</v>
      </c>
      <c r="V605" s="660">
        <f>T605*Tabellen!$H$2</f>
        <v>0</v>
      </c>
      <c r="W605" s="660">
        <f t="shared" si="129"/>
        <v>11.415543333333332</v>
      </c>
      <c r="X605" s="660">
        <f t="shared" si="130"/>
        <v>138.25491370370369</v>
      </c>
      <c r="Y605" s="661"/>
      <c r="Z605" s="617"/>
      <c r="AA605" s="617"/>
      <c r="AB605" s="617"/>
      <c r="AC605" s="617"/>
      <c r="AD605" s="617"/>
      <c r="AE605" s="617"/>
      <c r="AF605" s="617"/>
      <c r="AG605" s="617"/>
      <c r="AH605" s="617"/>
      <c r="AI605" s="617"/>
      <c r="AJ605" s="617"/>
      <c r="AK605" s="617"/>
      <c r="AL605" s="617"/>
      <c r="AM605" s="617"/>
      <c r="AN605" s="617"/>
      <c r="AO605" s="617"/>
      <c r="AP605" s="617"/>
      <c r="AQ605" s="617"/>
      <c r="AR605" s="617"/>
      <c r="AS605" s="617"/>
      <c r="AT605" s="617"/>
      <c r="AU605" s="617"/>
      <c r="AV605" s="617"/>
      <c r="AW605" s="617"/>
      <c r="AX605" s="617"/>
      <c r="AY605" s="617"/>
      <c r="AZ605" s="617"/>
      <c r="BA605" s="617"/>
      <c r="BB605" s="617"/>
      <c r="BC605" s="617"/>
      <c r="BD605" s="617"/>
      <c r="BE605" s="617"/>
      <c r="BF605" s="617"/>
      <c r="BG605" s="617"/>
      <c r="BH605" s="617"/>
      <c r="BI605" s="617"/>
      <c r="BJ605" s="617"/>
      <c r="BK605" s="617"/>
      <c r="BL605" s="617"/>
      <c r="BM605" s="617"/>
      <c r="BN605" s="617"/>
      <c r="BO605" s="617"/>
      <c r="BP605" s="617"/>
      <c r="BQ605" s="617"/>
      <c r="BR605" s="617"/>
      <c r="BS605" s="617"/>
    </row>
    <row r="606" spans="1:71" s="401" customFormat="1" ht="15.65" customHeight="1" outlineLevel="2" x14ac:dyDescent="0.25">
      <c r="A606" s="590"/>
      <c r="B606" s="404"/>
      <c r="C606" s="485"/>
      <c r="D606" s="402" t="s">
        <v>1000</v>
      </c>
      <c r="E606" s="405">
        <f>E602*1.7</f>
        <v>155.20999999999998</v>
      </c>
      <c r="F606" s="402" t="s">
        <v>70</v>
      </c>
      <c r="G606" s="406"/>
      <c r="H606" s="406"/>
      <c r="I606" s="547">
        <v>2.2563</v>
      </c>
      <c r="J606" s="547">
        <f t="shared" ref="J606:J613" si="131">E606*I606</f>
        <v>350.20032299999997</v>
      </c>
      <c r="K606" s="547"/>
      <c r="L606" s="547"/>
      <c r="M606" s="547">
        <f>J606+H606*Tabellen!$K$2+L606</f>
        <v>350.20032299999997</v>
      </c>
      <c r="N606" s="495"/>
      <c r="O606" s="660">
        <f t="shared" si="128"/>
        <v>423.74239082999998</v>
      </c>
      <c r="P606" s="673"/>
      <c r="Q606" s="665" t="s">
        <v>983</v>
      </c>
      <c r="R606" s="660">
        <f>H606*Tabellen!$K$2*Tabellen!$F$2</f>
        <v>0</v>
      </c>
      <c r="S606" s="666" t="s">
        <v>1049</v>
      </c>
      <c r="T606" s="660">
        <f>J606*Tabellen!$F$2</f>
        <v>423.74239082999998</v>
      </c>
      <c r="U606" s="660">
        <f>R606*Tabellen!$G$2</f>
        <v>0</v>
      </c>
      <c r="V606" s="660">
        <f>T606*Tabellen!$H$2</f>
        <v>88.985902074299986</v>
      </c>
      <c r="W606" s="660">
        <f t="shared" si="129"/>
        <v>88.985902074299986</v>
      </c>
      <c r="X606" s="660">
        <f t="shared" si="130"/>
        <v>512.72829290429991</v>
      </c>
      <c r="Y606" s="661"/>
      <c r="Z606" s="617"/>
      <c r="AA606" s="617"/>
      <c r="AB606" s="617"/>
      <c r="AC606" s="617"/>
      <c r="AD606" s="617"/>
      <c r="AE606" s="617"/>
      <c r="AF606" s="617"/>
      <c r="AG606" s="617"/>
      <c r="AH606" s="617"/>
      <c r="AI606" s="617"/>
      <c r="AJ606" s="617"/>
      <c r="AK606" s="617"/>
      <c r="AL606" s="617"/>
      <c r="AM606" s="617"/>
      <c r="AN606" s="617"/>
      <c r="AO606" s="617"/>
      <c r="AP606" s="617"/>
      <c r="AQ606" s="617"/>
      <c r="AR606" s="617"/>
      <c r="AS606" s="617"/>
      <c r="AT606" s="617"/>
      <c r="AU606" s="617"/>
      <c r="AV606" s="617"/>
      <c r="AW606" s="617"/>
      <c r="AX606" s="617"/>
      <c r="AY606" s="617"/>
      <c r="AZ606" s="617"/>
      <c r="BA606" s="617"/>
      <c r="BB606" s="617"/>
      <c r="BC606" s="617"/>
      <c r="BD606" s="617"/>
      <c r="BE606" s="617"/>
      <c r="BF606" s="617"/>
      <c r="BG606" s="617"/>
      <c r="BH606" s="617"/>
      <c r="BI606" s="617"/>
      <c r="BJ606" s="617"/>
      <c r="BK606" s="617"/>
      <c r="BL606" s="617"/>
      <c r="BM606" s="617"/>
      <c r="BN606" s="617"/>
      <c r="BO606" s="617"/>
      <c r="BP606" s="617"/>
      <c r="BQ606" s="617"/>
      <c r="BR606" s="617"/>
      <c r="BS606" s="617"/>
    </row>
    <row r="607" spans="1:71" s="401" customFormat="1" ht="15.65" customHeight="1" outlineLevel="2" x14ac:dyDescent="0.25">
      <c r="A607" s="590"/>
      <c r="B607" s="404"/>
      <c r="C607" s="485"/>
      <c r="D607" s="402" t="s">
        <v>1332</v>
      </c>
      <c r="E607" s="405">
        <f>E602*1.7*2</f>
        <v>310.41999999999996</v>
      </c>
      <c r="F607" s="402" t="s">
        <v>70</v>
      </c>
      <c r="G607" s="406"/>
      <c r="H607" s="406"/>
      <c r="I607" s="547">
        <v>0.45539999999999997</v>
      </c>
      <c r="J607" s="547">
        <f t="shared" si="131"/>
        <v>141.36526799999999</v>
      </c>
      <c r="K607" s="547"/>
      <c r="L607" s="547"/>
      <c r="M607" s="547">
        <f>J607+H607*Tabellen!$K$2+L607</f>
        <v>141.36526799999999</v>
      </c>
      <c r="N607" s="495"/>
      <c r="O607" s="660">
        <f t="shared" si="128"/>
        <v>171.05197427999997</v>
      </c>
      <c r="P607" s="673"/>
      <c r="Q607" s="665" t="s">
        <v>983</v>
      </c>
      <c r="R607" s="660">
        <f>H607*Tabellen!$K$2*Tabellen!$F$2</f>
        <v>0</v>
      </c>
      <c r="S607" s="666" t="s">
        <v>1049</v>
      </c>
      <c r="T607" s="660">
        <f>J607*Tabellen!$F$2</f>
        <v>171.05197427999997</v>
      </c>
      <c r="U607" s="660">
        <f>R607*Tabellen!$G$2</f>
        <v>0</v>
      </c>
      <c r="V607" s="660">
        <f>T607*Tabellen!$H$2</f>
        <v>35.920914598799989</v>
      </c>
      <c r="W607" s="660">
        <f t="shared" si="129"/>
        <v>35.920914598799989</v>
      </c>
      <c r="X607" s="660">
        <f t="shared" si="130"/>
        <v>206.97288887879995</v>
      </c>
      <c r="Y607" s="661"/>
      <c r="Z607" s="617"/>
      <c r="AA607" s="617"/>
      <c r="AB607" s="617"/>
      <c r="AC607" s="617"/>
      <c r="AD607" s="617"/>
      <c r="AE607" s="617"/>
      <c r="AF607" s="617"/>
      <c r="AG607" s="617"/>
      <c r="AH607" s="617"/>
      <c r="AI607" s="617"/>
      <c r="AJ607" s="617"/>
      <c r="AK607" s="617"/>
      <c r="AL607" s="617"/>
      <c r="AM607" s="617"/>
      <c r="AN607" s="617"/>
      <c r="AO607" s="617"/>
      <c r="AP607" s="617"/>
      <c r="AQ607" s="617"/>
      <c r="AR607" s="617"/>
      <c r="AS607" s="617"/>
      <c r="AT607" s="617"/>
      <c r="AU607" s="617"/>
      <c r="AV607" s="617"/>
      <c r="AW607" s="617"/>
      <c r="AX607" s="617"/>
      <c r="AY607" s="617"/>
      <c r="AZ607" s="617"/>
      <c r="BA607" s="617"/>
      <c r="BB607" s="617"/>
      <c r="BC607" s="617"/>
      <c r="BD607" s="617"/>
      <c r="BE607" s="617"/>
      <c r="BF607" s="617"/>
      <c r="BG607" s="617"/>
      <c r="BH607" s="617"/>
      <c r="BI607" s="617"/>
      <c r="BJ607" s="617"/>
      <c r="BK607" s="617"/>
      <c r="BL607" s="617"/>
      <c r="BM607" s="617"/>
      <c r="BN607" s="617"/>
      <c r="BO607" s="617"/>
      <c r="BP607" s="617"/>
      <c r="BQ607" s="617"/>
      <c r="BR607" s="617"/>
      <c r="BS607" s="617"/>
    </row>
    <row r="608" spans="1:71" s="401" customFormat="1" ht="15.65" customHeight="1" outlineLevel="2" x14ac:dyDescent="0.25">
      <c r="A608" s="590"/>
      <c r="B608" s="404"/>
      <c r="C608" s="485"/>
      <c r="D608" s="402" t="s">
        <v>1333</v>
      </c>
      <c r="E608" s="405">
        <f>E607+E606</f>
        <v>465.62999999999994</v>
      </c>
      <c r="F608" s="402" t="s">
        <v>70</v>
      </c>
      <c r="G608" s="406">
        <v>0.13</v>
      </c>
      <c r="H608" s="406">
        <f t="shared" si="127"/>
        <v>60.531899999999993</v>
      </c>
      <c r="I608" s="547"/>
      <c r="J608" s="547"/>
      <c r="K608" s="547"/>
      <c r="L608" s="547"/>
      <c r="M608" s="547">
        <f>J608+H608*Tabellen!$K$2+L608</f>
        <v>3752.9777999999997</v>
      </c>
      <c r="N608" s="495"/>
      <c r="O608" s="660">
        <f t="shared" si="128"/>
        <v>4541.1031379999995</v>
      </c>
      <c r="P608" s="673"/>
      <c r="Q608" s="665" t="s">
        <v>983</v>
      </c>
      <c r="R608" s="660">
        <f>H608*Tabellen!$K$2*Tabellen!$F$2</f>
        <v>4541.1031379999995</v>
      </c>
      <c r="S608" s="666" t="s">
        <v>1049</v>
      </c>
      <c r="T608" s="660">
        <f>J608*Tabellen!$F$2</f>
        <v>0</v>
      </c>
      <c r="U608" s="660">
        <f>R608*Tabellen!$G$2</f>
        <v>408.69928241999992</v>
      </c>
      <c r="V608" s="660">
        <f>T608*Tabellen!$H$2</f>
        <v>0</v>
      </c>
      <c r="W608" s="660">
        <f t="shared" si="129"/>
        <v>408.69928241999992</v>
      </c>
      <c r="X608" s="660">
        <f t="shared" si="130"/>
        <v>4949.8024204199992</v>
      </c>
      <c r="Y608" s="675"/>
      <c r="Z608" s="617"/>
      <c r="AA608" s="617"/>
      <c r="AB608" s="617"/>
      <c r="AC608" s="617"/>
      <c r="AD608" s="617"/>
      <c r="AE608" s="617"/>
      <c r="AF608" s="617"/>
      <c r="AG608" s="617"/>
      <c r="AH608" s="617"/>
      <c r="AI608" s="617"/>
      <c r="AJ608" s="617"/>
      <c r="AK608" s="617"/>
      <c r="AL608" s="617"/>
      <c r="AM608" s="617"/>
      <c r="AN608" s="617"/>
      <c r="AO608" s="617"/>
      <c r="AP608" s="617"/>
      <c r="AQ608" s="617"/>
      <c r="AR608" s="617"/>
      <c r="AS608" s="617"/>
      <c r="AT608" s="617"/>
      <c r="AU608" s="617"/>
      <c r="AV608" s="617"/>
      <c r="AW608" s="617"/>
      <c r="AX608" s="617"/>
      <c r="AY608" s="617"/>
      <c r="AZ608" s="617"/>
      <c r="BA608" s="617"/>
      <c r="BB608" s="617"/>
      <c r="BC608" s="617"/>
      <c r="BD608" s="617"/>
      <c r="BE608" s="617"/>
      <c r="BF608" s="617"/>
      <c r="BG608" s="617"/>
      <c r="BH608" s="617"/>
      <c r="BI608" s="617"/>
      <c r="BJ608" s="617"/>
      <c r="BK608" s="617"/>
      <c r="BL608" s="617"/>
      <c r="BM608" s="617"/>
      <c r="BN608" s="617"/>
      <c r="BO608" s="617"/>
      <c r="BP608" s="617"/>
      <c r="BQ608" s="617"/>
      <c r="BR608" s="617"/>
      <c r="BS608" s="617"/>
    </row>
    <row r="609" spans="1:71" s="401" customFormat="1" ht="15.65" customHeight="1" outlineLevel="2" x14ac:dyDescent="0.25">
      <c r="A609" s="590"/>
      <c r="B609" s="404"/>
      <c r="C609" s="485"/>
      <c r="D609" s="402" t="s">
        <v>1345</v>
      </c>
      <c r="E609" s="405">
        <f>E602*1.05</f>
        <v>95.864999999999995</v>
      </c>
      <c r="F609" s="402" t="s">
        <v>73</v>
      </c>
      <c r="G609" s="406"/>
      <c r="H609" s="406"/>
      <c r="I609" s="547">
        <v>17.170649999999998</v>
      </c>
      <c r="J609" s="547">
        <f t="shared" si="131"/>
        <v>1646.0643622499997</v>
      </c>
      <c r="K609" s="547"/>
      <c r="L609" s="547"/>
      <c r="M609" s="547">
        <f>J609+H609*Tabellen!$K$2+L609</f>
        <v>1646.0643622499997</v>
      </c>
      <c r="N609" s="495"/>
      <c r="O609" s="660">
        <f t="shared" si="128"/>
        <v>1991.7378783224997</v>
      </c>
      <c r="P609" s="673"/>
      <c r="Q609" s="665" t="s">
        <v>983</v>
      </c>
      <c r="R609" s="660">
        <f>H609*Tabellen!$K$2*Tabellen!$F$2</f>
        <v>0</v>
      </c>
      <c r="S609" s="666" t="s">
        <v>1049</v>
      </c>
      <c r="T609" s="660">
        <f>J609*Tabellen!$F$2</f>
        <v>1991.7378783224997</v>
      </c>
      <c r="U609" s="660">
        <f>R609*Tabellen!$G$2</f>
        <v>0</v>
      </c>
      <c r="V609" s="660">
        <f>T609*Tabellen!$H$2</f>
        <v>418.2649544477249</v>
      </c>
      <c r="W609" s="660">
        <f t="shared" si="129"/>
        <v>418.2649544477249</v>
      </c>
      <c r="X609" s="660">
        <f t="shared" si="130"/>
        <v>2410.0028327702248</v>
      </c>
      <c r="Y609" s="659"/>
      <c r="Z609" s="617"/>
      <c r="AA609" s="617"/>
      <c r="AB609" s="617"/>
      <c r="AC609" s="617"/>
      <c r="AD609" s="617"/>
      <c r="AE609" s="617"/>
      <c r="AF609" s="617"/>
      <c r="AG609" s="617"/>
      <c r="AH609" s="617"/>
      <c r="AI609" s="617"/>
      <c r="AJ609" s="617"/>
      <c r="AK609" s="617"/>
      <c r="AL609" s="617"/>
      <c r="AM609" s="617"/>
      <c r="AN609" s="617"/>
      <c r="AO609" s="617"/>
      <c r="AP609" s="617"/>
      <c r="AQ609" s="617"/>
      <c r="AR609" s="617"/>
      <c r="AS609" s="617"/>
      <c r="AT609" s="617"/>
      <c r="AU609" s="617"/>
      <c r="AV609" s="617"/>
      <c r="AW609" s="617"/>
      <c r="AX609" s="617"/>
      <c r="AY609" s="617"/>
      <c r="AZ609" s="617"/>
      <c r="BA609" s="617"/>
      <c r="BB609" s="617"/>
      <c r="BC609" s="617"/>
      <c r="BD609" s="617"/>
      <c r="BE609" s="617"/>
      <c r="BF609" s="617"/>
      <c r="BG609" s="617"/>
      <c r="BH609" s="617"/>
      <c r="BI609" s="617"/>
      <c r="BJ609" s="617"/>
      <c r="BK609" s="617"/>
      <c r="BL609" s="617"/>
      <c r="BM609" s="617"/>
      <c r="BN609" s="617"/>
      <c r="BO609" s="617"/>
      <c r="BP609" s="617"/>
      <c r="BQ609" s="617"/>
      <c r="BR609" s="617"/>
      <c r="BS609" s="617"/>
    </row>
    <row r="610" spans="1:71" s="401" customFormat="1" ht="15.65" customHeight="1" outlineLevel="2" x14ac:dyDescent="0.25">
      <c r="A610" s="590"/>
      <c r="B610" s="404"/>
      <c r="C610" s="485"/>
      <c r="D610" s="402" t="str">
        <f>D609</f>
        <v xml:space="preserve">Isolatie in binnenwanden en voorzetwanden d=120 mm n.t.b. </v>
      </c>
      <c r="E610" s="405">
        <f>E602</f>
        <v>91.3</v>
      </c>
      <c r="F610" s="402" t="s">
        <v>73</v>
      </c>
      <c r="G610" s="406">
        <v>0.08</v>
      </c>
      <c r="H610" s="406">
        <f t="shared" si="127"/>
        <v>7.3040000000000003</v>
      </c>
      <c r="I610" s="547"/>
      <c r="J610" s="547"/>
      <c r="K610" s="547"/>
      <c r="L610" s="547"/>
      <c r="M610" s="547">
        <f>J610+H610*Tabellen!$K$2+L610</f>
        <v>452.84800000000001</v>
      </c>
      <c r="N610" s="495"/>
      <c r="O610" s="660">
        <f t="shared" si="128"/>
        <v>547.94608000000005</v>
      </c>
      <c r="P610" s="673"/>
      <c r="Q610" s="665" t="s">
        <v>983</v>
      </c>
      <c r="R610" s="660">
        <f>H610*Tabellen!$K$2*Tabellen!$F$2</f>
        <v>547.94608000000005</v>
      </c>
      <c r="S610" s="666" t="s">
        <v>1049</v>
      </c>
      <c r="T610" s="660">
        <f>J610*Tabellen!$F$2</f>
        <v>0</v>
      </c>
      <c r="U610" s="660">
        <f>R610*Tabellen!$G$2</f>
        <v>49.315147200000006</v>
      </c>
      <c r="V610" s="660">
        <f>T610*Tabellen!$H$2</f>
        <v>0</v>
      </c>
      <c r="W610" s="660">
        <f t="shared" si="129"/>
        <v>49.315147200000006</v>
      </c>
      <c r="X610" s="660">
        <f t="shared" si="130"/>
        <v>597.26122720000001</v>
      </c>
      <c r="Y610" s="659"/>
      <c r="Z610" s="617"/>
      <c r="AA610" s="617"/>
      <c r="AB610" s="617"/>
      <c r="AC610" s="617"/>
      <c r="AD610" s="617"/>
      <c r="AE610" s="617"/>
      <c r="AF610" s="617"/>
      <c r="AG610" s="617"/>
      <c r="AH610" s="617"/>
      <c r="AI610" s="617"/>
      <c r="AJ610" s="617"/>
      <c r="AK610" s="617"/>
      <c r="AL610" s="617"/>
      <c r="AM610" s="617"/>
      <c r="AN610" s="617"/>
      <c r="AO610" s="617"/>
      <c r="AP610" s="617"/>
      <c r="AQ610" s="617"/>
      <c r="AR610" s="617"/>
      <c r="AS610" s="617"/>
      <c r="AT610" s="617"/>
      <c r="AU610" s="617"/>
      <c r="AV610" s="617"/>
      <c r="AW610" s="617"/>
      <c r="AX610" s="617"/>
      <c r="AY610" s="617"/>
      <c r="AZ610" s="617"/>
      <c r="BA610" s="617"/>
      <c r="BB610" s="617"/>
      <c r="BC610" s="617"/>
      <c r="BD610" s="617"/>
      <c r="BE610" s="617"/>
      <c r="BF610" s="617"/>
      <c r="BG610" s="617"/>
      <c r="BH610" s="617"/>
      <c r="BI610" s="617"/>
      <c r="BJ610" s="617"/>
      <c r="BK610" s="617"/>
      <c r="BL610" s="617"/>
      <c r="BM610" s="617"/>
      <c r="BN610" s="617"/>
      <c r="BO610" s="617"/>
      <c r="BP610" s="617"/>
      <c r="BQ610" s="617"/>
      <c r="BR610" s="617"/>
      <c r="BS610" s="617"/>
    </row>
    <row r="611" spans="1:71" s="401" customFormat="1" ht="15.65" customHeight="1" outlineLevel="2" x14ac:dyDescent="0.25">
      <c r="A611" s="590"/>
      <c r="B611" s="404"/>
      <c r="C611" s="485"/>
      <c r="D611" s="402" t="s">
        <v>1730</v>
      </c>
      <c r="E611" s="405">
        <f>E602*1.1</f>
        <v>100.43</v>
      </c>
      <c r="F611" s="402" t="s">
        <v>73</v>
      </c>
      <c r="G611" s="406"/>
      <c r="H611" s="406"/>
      <c r="I611" s="547">
        <v>10.143000000000001</v>
      </c>
      <c r="J611" s="547">
        <f t="shared" si="131"/>
        <v>1018.6614900000002</v>
      </c>
      <c r="K611" s="547"/>
      <c r="L611" s="547"/>
      <c r="M611" s="547">
        <f>J611+H611*Tabellen!$K$2+L611</f>
        <v>1018.6614900000002</v>
      </c>
      <c r="N611" s="495"/>
      <c r="O611" s="660">
        <f t="shared" si="128"/>
        <v>1232.5804029000001</v>
      </c>
      <c r="P611" s="673"/>
      <c r="Q611" s="665" t="s">
        <v>983</v>
      </c>
      <c r="R611" s="660">
        <f>H611*Tabellen!$K$2*Tabellen!$F$2</f>
        <v>0</v>
      </c>
      <c r="S611" s="666" t="s">
        <v>1049</v>
      </c>
      <c r="T611" s="660">
        <f>J611*Tabellen!$F$2</f>
        <v>1232.5804029000001</v>
      </c>
      <c r="U611" s="660">
        <f>R611*Tabellen!$G$2</f>
        <v>0</v>
      </c>
      <c r="V611" s="660">
        <f>T611*Tabellen!$H$2</f>
        <v>258.84188460900003</v>
      </c>
      <c r="W611" s="660">
        <f t="shared" si="129"/>
        <v>258.84188460900003</v>
      </c>
      <c r="X611" s="660">
        <f t="shared" si="130"/>
        <v>1491.4222875090002</v>
      </c>
      <c r="Y611" s="676"/>
      <c r="Z611" s="617"/>
      <c r="AA611" s="617"/>
      <c r="AB611" s="617"/>
      <c r="AC611" s="617"/>
      <c r="AD611" s="617"/>
      <c r="AE611" s="617"/>
      <c r="AF611" s="617"/>
      <c r="AG611" s="617"/>
      <c r="AH611" s="617"/>
      <c r="AI611" s="617"/>
      <c r="AJ611" s="617"/>
      <c r="AK611" s="617"/>
      <c r="AL611" s="617"/>
      <c r="AM611" s="617"/>
      <c r="AN611" s="617"/>
      <c r="AO611" s="617"/>
      <c r="AP611" s="617"/>
      <c r="AQ611" s="617"/>
      <c r="AR611" s="617"/>
      <c r="AS611" s="617"/>
      <c r="AT611" s="617"/>
      <c r="AU611" s="617"/>
      <c r="AV611" s="617"/>
      <c r="AW611" s="617"/>
      <c r="AX611" s="617"/>
      <c r="AY611" s="617"/>
      <c r="AZ611" s="617"/>
      <c r="BA611" s="617"/>
      <c r="BB611" s="617"/>
      <c r="BC611" s="617"/>
      <c r="BD611" s="617"/>
      <c r="BE611" s="617"/>
      <c r="BF611" s="617"/>
      <c r="BG611" s="617"/>
      <c r="BH611" s="617"/>
      <c r="BI611" s="617"/>
      <c r="BJ611" s="617"/>
      <c r="BK611" s="617"/>
      <c r="BL611" s="617"/>
      <c r="BM611" s="617"/>
      <c r="BN611" s="617"/>
      <c r="BO611" s="617"/>
      <c r="BP611" s="617"/>
      <c r="BQ611" s="617"/>
      <c r="BR611" s="617"/>
      <c r="BS611" s="617"/>
    </row>
    <row r="612" spans="1:71" s="401" customFormat="1" ht="15.65" customHeight="1" outlineLevel="2" x14ac:dyDescent="0.25">
      <c r="A612" s="590"/>
      <c r="B612" s="404"/>
      <c r="C612" s="485"/>
      <c r="D612" s="402" t="s">
        <v>1730</v>
      </c>
      <c r="E612" s="405">
        <f>E602</f>
        <v>91.3</v>
      </c>
      <c r="F612" s="402" t="s">
        <v>73</v>
      </c>
      <c r="G612" s="406">
        <v>0.35</v>
      </c>
      <c r="H612" s="406">
        <f t="shared" si="127"/>
        <v>31.954999999999998</v>
      </c>
      <c r="I612" s="547"/>
      <c r="J612" s="547"/>
      <c r="K612" s="547"/>
      <c r="L612" s="547"/>
      <c r="M612" s="547">
        <f>J612+H612*Tabellen!$K$2+L612</f>
        <v>1981.2099999999998</v>
      </c>
      <c r="N612" s="495"/>
      <c r="O612" s="660">
        <f t="shared" si="128"/>
        <v>2397.2640999999999</v>
      </c>
      <c r="P612" s="673"/>
      <c r="Q612" s="665" t="s">
        <v>983</v>
      </c>
      <c r="R612" s="660">
        <f>H612*Tabellen!$K$2*Tabellen!$F$2</f>
        <v>2397.2640999999999</v>
      </c>
      <c r="S612" s="666" t="s">
        <v>1049</v>
      </c>
      <c r="T612" s="660">
        <f>J612*Tabellen!$F$2</f>
        <v>0</v>
      </c>
      <c r="U612" s="660">
        <f>R612*Tabellen!$G$2</f>
        <v>215.75376899999998</v>
      </c>
      <c r="V612" s="660">
        <f>T612*Tabellen!$H$2</f>
        <v>0</v>
      </c>
      <c r="W612" s="660">
        <f t="shared" si="129"/>
        <v>215.75376899999998</v>
      </c>
      <c r="X612" s="660">
        <f t="shared" si="130"/>
        <v>2613.0178689999998</v>
      </c>
      <c r="Y612" s="659"/>
      <c r="Z612" s="617"/>
      <c r="AA612" s="617"/>
      <c r="AB612" s="617"/>
      <c r="AC612" s="617"/>
      <c r="AD612" s="617"/>
      <c r="AE612" s="617"/>
      <c r="AF612" s="617"/>
      <c r="AG612" s="617"/>
      <c r="AH612" s="617"/>
      <c r="AI612" s="617"/>
      <c r="AJ612" s="617"/>
      <c r="AK612" s="617"/>
      <c r="AL612" s="617"/>
      <c r="AM612" s="617"/>
      <c r="AN612" s="617"/>
      <c r="AO612" s="617"/>
      <c r="AP612" s="617"/>
      <c r="AQ612" s="617"/>
      <c r="AR612" s="617"/>
      <c r="AS612" s="617"/>
      <c r="AT612" s="617"/>
      <c r="AU612" s="617"/>
      <c r="AV612" s="617"/>
      <c r="AW612" s="617"/>
      <c r="AX612" s="617"/>
      <c r="AY612" s="617"/>
      <c r="AZ612" s="617"/>
      <c r="BA612" s="617"/>
      <c r="BB612" s="617"/>
      <c r="BC612" s="617"/>
      <c r="BD612" s="617"/>
      <c r="BE612" s="617"/>
      <c r="BF612" s="617"/>
      <c r="BG612" s="617"/>
      <c r="BH612" s="617"/>
      <c r="BI612" s="617"/>
      <c r="BJ612" s="617"/>
      <c r="BK612" s="617"/>
      <c r="BL612" s="617"/>
      <c r="BM612" s="617"/>
      <c r="BN612" s="617"/>
      <c r="BO612" s="617"/>
      <c r="BP612" s="617"/>
      <c r="BQ612" s="617"/>
      <c r="BR612" s="617"/>
      <c r="BS612" s="617"/>
    </row>
    <row r="613" spans="1:71" s="401" customFormat="1" ht="15.65" customHeight="1" outlineLevel="2" x14ac:dyDescent="0.25">
      <c r="A613" s="590"/>
      <c r="B613" s="404"/>
      <c r="C613" s="485"/>
      <c r="D613" s="404" t="s">
        <v>1337</v>
      </c>
      <c r="E613" s="405">
        <f>E602</f>
        <v>91.3</v>
      </c>
      <c r="F613" s="402" t="s">
        <v>73</v>
      </c>
      <c r="G613" s="405"/>
      <c r="H613" s="406"/>
      <c r="I613" s="547">
        <v>5.6924999999999999</v>
      </c>
      <c r="J613" s="547">
        <f t="shared" si="131"/>
        <v>519.72524999999996</v>
      </c>
      <c r="K613" s="547"/>
      <c r="L613" s="547"/>
      <c r="M613" s="547">
        <f>J613+H613*Tabellen!$K$2+L613</f>
        <v>519.72524999999996</v>
      </c>
      <c r="N613" s="495"/>
      <c r="O613" s="660">
        <f t="shared" si="128"/>
        <v>628.86755249999999</v>
      </c>
      <c r="P613" s="673"/>
      <c r="Q613" s="665" t="s">
        <v>983</v>
      </c>
      <c r="R613" s="660">
        <f>H613*Tabellen!$K$2*Tabellen!$F$2</f>
        <v>0</v>
      </c>
      <c r="S613" s="666" t="s">
        <v>1049</v>
      </c>
      <c r="T613" s="660">
        <f>J613*Tabellen!$F$2</f>
        <v>628.86755249999999</v>
      </c>
      <c r="U613" s="660">
        <f>R613*Tabellen!$G$2</f>
        <v>0</v>
      </c>
      <c r="V613" s="660">
        <f>T613*Tabellen!$H$2</f>
        <v>132.06218602499999</v>
      </c>
      <c r="W613" s="660">
        <f t="shared" si="129"/>
        <v>132.06218602499999</v>
      </c>
      <c r="X613" s="660">
        <f t="shared" si="130"/>
        <v>760.92973852499995</v>
      </c>
      <c r="Y613" s="659"/>
      <c r="Z613" s="617"/>
      <c r="AA613" s="617"/>
      <c r="AB613" s="617"/>
      <c r="AC613" s="617"/>
      <c r="AD613" s="617"/>
      <c r="AE613" s="617"/>
      <c r="AF613" s="617"/>
      <c r="AG613" s="617"/>
      <c r="AH613" s="617"/>
      <c r="AI613" s="617"/>
      <c r="AJ613" s="617"/>
      <c r="AK613" s="617"/>
      <c r="AL613" s="617"/>
      <c r="AM613" s="617"/>
      <c r="AN613" s="617"/>
      <c r="AO613" s="617"/>
      <c r="AP613" s="617"/>
      <c r="AQ613" s="617"/>
      <c r="AR613" s="617"/>
      <c r="AS613" s="617"/>
      <c r="AT613" s="617"/>
      <c r="AU613" s="617"/>
      <c r="AV613" s="617"/>
      <c r="AW613" s="617"/>
      <c r="AX613" s="617"/>
      <c r="AY613" s="617"/>
      <c r="AZ613" s="617"/>
      <c r="BA613" s="617"/>
      <c r="BB613" s="617"/>
      <c r="BC613" s="617"/>
      <c r="BD613" s="617"/>
      <c r="BE613" s="617"/>
      <c r="BF613" s="617"/>
      <c r="BG613" s="617"/>
      <c r="BH613" s="617"/>
      <c r="BI613" s="617"/>
      <c r="BJ613" s="617"/>
      <c r="BK613" s="617"/>
      <c r="BL613" s="617"/>
      <c r="BM613" s="617"/>
      <c r="BN613" s="617"/>
      <c r="BO613" s="617"/>
      <c r="BP613" s="617"/>
      <c r="BQ613" s="617"/>
      <c r="BR613" s="617"/>
      <c r="BS613" s="617"/>
    </row>
    <row r="614" spans="1:71" s="401" customFormat="1" ht="15.65" customHeight="1" outlineLevel="2" x14ac:dyDescent="0.25">
      <c r="A614" s="590"/>
      <c r="B614" s="404"/>
      <c r="C614" s="485"/>
      <c r="D614" s="404" t="s">
        <v>1329</v>
      </c>
      <c r="E614" s="405">
        <v>1</v>
      </c>
      <c r="F614" s="402" t="s">
        <v>830</v>
      </c>
      <c r="G614" s="405">
        <v>4</v>
      </c>
      <c r="H614" s="406">
        <f t="shared" si="127"/>
        <v>4</v>
      </c>
      <c r="I614" s="547"/>
      <c r="J614" s="547"/>
      <c r="K614" s="547"/>
      <c r="L614" s="547"/>
      <c r="M614" s="547">
        <f>J614+H614*Tabellen!$K$2+L614</f>
        <v>248</v>
      </c>
      <c r="N614" s="495"/>
      <c r="O614" s="660">
        <f t="shared" si="128"/>
        <v>300.08</v>
      </c>
      <c r="P614" s="673"/>
      <c r="Q614" s="665" t="s">
        <v>983</v>
      </c>
      <c r="R614" s="660">
        <f>H614*Tabellen!$K$2*Tabellen!$F$2</f>
        <v>300.08</v>
      </c>
      <c r="S614" s="666" t="s">
        <v>1049</v>
      </c>
      <c r="T614" s="660">
        <f>J614*Tabellen!$F$2</f>
        <v>0</v>
      </c>
      <c r="U614" s="660">
        <f>R614*Tabellen!$G$2</f>
        <v>27.007199999999997</v>
      </c>
      <c r="V614" s="660">
        <f>T614*Tabellen!$H$2</f>
        <v>0</v>
      </c>
      <c r="W614" s="660">
        <f t="shared" si="129"/>
        <v>27.007199999999997</v>
      </c>
      <c r="X614" s="660">
        <f t="shared" si="130"/>
        <v>327.0872</v>
      </c>
      <c r="Y614" s="659"/>
      <c r="Z614" s="617"/>
      <c r="AA614" s="617"/>
      <c r="AB614" s="617"/>
      <c r="AC614" s="617"/>
      <c r="AD614" s="617"/>
      <c r="AE614" s="617"/>
      <c r="AF614" s="617"/>
      <c r="AG614" s="617"/>
      <c r="AH614" s="617"/>
      <c r="AI614" s="617"/>
      <c r="AJ614" s="617"/>
      <c r="AK614" s="617"/>
      <c r="AL614" s="617"/>
      <c r="AM614" s="617"/>
      <c r="AN614" s="617"/>
      <c r="AO614" s="617"/>
      <c r="AP614" s="617"/>
      <c r="AQ614" s="617"/>
      <c r="AR614" s="617"/>
      <c r="AS614" s="617"/>
      <c r="AT614" s="617"/>
      <c r="AU614" s="617"/>
      <c r="AV614" s="617"/>
      <c r="AW614" s="617"/>
      <c r="AX614" s="617"/>
      <c r="AY614" s="617"/>
      <c r="AZ614" s="617"/>
      <c r="BA614" s="617"/>
      <c r="BB614" s="617"/>
      <c r="BC614" s="617"/>
      <c r="BD614" s="617"/>
      <c r="BE614" s="617"/>
      <c r="BF614" s="617"/>
      <c r="BG614" s="617"/>
      <c r="BH614" s="617"/>
      <c r="BI614" s="617"/>
      <c r="BJ614" s="617"/>
      <c r="BK614" s="617"/>
      <c r="BL614" s="617"/>
      <c r="BM614" s="617"/>
      <c r="BN614" s="617"/>
      <c r="BO614" s="617"/>
      <c r="BP614" s="617"/>
      <c r="BQ614" s="617"/>
      <c r="BR614" s="617"/>
      <c r="BS614" s="617"/>
    </row>
    <row r="615" spans="1:71" s="521" customFormat="1" ht="15.65" customHeight="1" outlineLevel="2" x14ac:dyDescent="0.25">
      <c r="A615" s="592"/>
      <c r="B615" s="404"/>
      <c r="C615" s="485"/>
      <c r="D615" s="402"/>
      <c r="E615" s="522"/>
      <c r="G615" s="523"/>
      <c r="H615" s="523"/>
      <c r="I615" s="561"/>
      <c r="J615" s="561"/>
      <c r="K615" s="561"/>
      <c r="L615" s="561"/>
      <c r="M615" s="561"/>
      <c r="N615" s="524"/>
      <c r="O615" s="659"/>
      <c r="P615" s="673"/>
      <c r="Q615" s="665"/>
      <c r="R615" s="660"/>
      <c r="S615" s="666"/>
      <c r="T615" s="660"/>
      <c r="U615" s="660"/>
      <c r="V615" s="660"/>
      <c r="W615" s="660"/>
      <c r="X615" s="660"/>
      <c r="Y615" s="676"/>
      <c r="Z615" s="620"/>
      <c r="AA615" s="620"/>
      <c r="AB615" s="620"/>
      <c r="AC615" s="620"/>
      <c r="AD615" s="620"/>
      <c r="AE615" s="620"/>
      <c r="AF615" s="620"/>
      <c r="AG615" s="620"/>
      <c r="AH615" s="620"/>
      <c r="AI615" s="620"/>
      <c r="AJ615" s="620"/>
      <c r="AK615" s="620"/>
      <c r="AL615" s="620"/>
      <c r="AM615" s="620"/>
      <c r="AN615" s="620"/>
      <c r="AO615" s="620"/>
      <c r="AP615" s="620"/>
      <c r="AQ615" s="620"/>
      <c r="AR615" s="620"/>
      <c r="AS615" s="620"/>
      <c r="AT615" s="620"/>
      <c r="AU615" s="620"/>
      <c r="AV615" s="620"/>
      <c r="AW615" s="620"/>
      <c r="AX615" s="620"/>
      <c r="AY615" s="620"/>
      <c r="AZ615" s="620"/>
      <c r="BA615" s="620"/>
      <c r="BB615" s="620"/>
      <c r="BC615" s="620"/>
      <c r="BD615" s="620"/>
      <c r="BE615" s="620"/>
      <c r="BF615" s="620"/>
      <c r="BG615" s="620"/>
      <c r="BH615" s="620"/>
      <c r="BI615" s="620"/>
      <c r="BJ615" s="620"/>
      <c r="BK615" s="620"/>
      <c r="BL615" s="620"/>
      <c r="BM615" s="620"/>
      <c r="BN615" s="620"/>
      <c r="BO615" s="620"/>
      <c r="BP615" s="620"/>
      <c r="BQ615" s="620"/>
      <c r="BR615" s="620"/>
      <c r="BS615" s="620"/>
    </row>
    <row r="616" spans="1:71" s="521" customFormat="1" ht="15.65" customHeight="1" outlineLevel="2" x14ac:dyDescent="0.25">
      <c r="A616" s="592"/>
      <c r="B616" s="404"/>
      <c r="C616" s="485"/>
      <c r="D616" s="402"/>
      <c r="E616" s="522"/>
      <c r="G616" s="523"/>
      <c r="H616" s="523"/>
      <c r="I616" s="561"/>
      <c r="J616" s="561"/>
      <c r="K616" s="561"/>
      <c r="L616" s="561"/>
      <c r="M616" s="561"/>
      <c r="N616" s="524"/>
      <c r="O616" s="659"/>
      <c r="P616" s="673"/>
      <c r="Q616" s="665"/>
      <c r="R616" s="660"/>
      <c r="S616" s="666"/>
      <c r="T616" s="660"/>
      <c r="U616" s="660"/>
      <c r="V616" s="660"/>
      <c r="W616" s="660"/>
      <c r="X616" s="660"/>
      <c r="Y616" s="676"/>
      <c r="Z616" s="620"/>
      <c r="AA616" s="620"/>
      <c r="AB616" s="620"/>
      <c r="AC616" s="620"/>
      <c r="AD616" s="620"/>
      <c r="AE616" s="620"/>
      <c r="AF616" s="620"/>
      <c r="AG616" s="620"/>
      <c r="AH616" s="620"/>
      <c r="AI616" s="620"/>
      <c r="AJ616" s="620"/>
      <c r="AK616" s="620"/>
      <c r="AL616" s="620"/>
      <c r="AM616" s="620"/>
      <c r="AN616" s="620"/>
      <c r="AO616" s="620"/>
      <c r="AP616" s="620"/>
      <c r="AQ616" s="620"/>
      <c r="AR616" s="620"/>
      <c r="AS616" s="620"/>
      <c r="AT616" s="620"/>
      <c r="AU616" s="620"/>
      <c r="AV616" s="620"/>
      <c r="AW616" s="620"/>
      <c r="AX616" s="620"/>
      <c r="AY616" s="620"/>
      <c r="AZ616" s="620"/>
      <c r="BA616" s="620"/>
      <c r="BB616" s="620"/>
      <c r="BC616" s="620"/>
      <c r="BD616" s="620"/>
      <c r="BE616" s="620"/>
      <c r="BF616" s="620"/>
      <c r="BG616" s="620"/>
      <c r="BH616" s="620"/>
      <c r="BI616" s="620"/>
      <c r="BJ616" s="620"/>
      <c r="BK616" s="620"/>
      <c r="BL616" s="620"/>
      <c r="BM616" s="620"/>
      <c r="BN616" s="620"/>
      <c r="BO616" s="620"/>
      <c r="BP616" s="620"/>
      <c r="BQ616" s="620"/>
      <c r="BR616" s="620"/>
      <c r="BS616" s="620"/>
    </row>
    <row r="617" spans="1:71" ht="9" customHeight="1" outlineLevel="1" x14ac:dyDescent="0.25">
      <c r="B617" s="408"/>
      <c r="D617" s="409"/>
      <c r="E617" s="411"/>
      <c r="F617" s="409"/>
      <c r="G617" s="410"/>
      <c r="H617" s="410"/>
      <c r="I617" s="548"/>
      <c r="J617" s="548"/>
      <c r="K617" s="548"/>
      <c r="L617" s="548"/>
      <c r="M617" s="548"/>
      <c r="N617" s="485"/>
      <c r="O617" s="663"/>
      <c r="P617" s="663"/>
      <c r="Q617" s="663"/>
      <c r="R617" s="664"/>
      <c r="S617" s="664"/>
      <c r="T617" s="664"/>
      <c r="U617" s="664"/>
      <c r="V617" s="664"/>
      <c r="W617" s="664"/>
      <c r="X617" s="664"/>
      <c r="Y617" s="663"/>
      <c r="Z617" s="615"/>
      <c r="AA617" s="616"/>
      <c r="AG617" s="613"/>
      <c r="AH617" s="613"/>
    </row>
    <row r="618" spans="1:71" s="568" customFormat="1" ht="15.65" customHeight="1" outlineLevel="1" x14ac:dyDescent="0.25">
      <c r="B618" s="395" t="s">
        <v>1381</v>
      </c>
      <c r="C618" s="593"/>
      <c r="D618" s="396" t="s">
        <v>1571</v>
      </c>
      <c r="E618" s="403">
        <v>1</v>
      </c>
      <c r="F618" s="396" t="s">
        <v>73</v>
      </c>
      <c r="G618" s="397"/>
      <c r="H618" s="397">
        <f>SUM(H619:H633)/E618</f>
        <v>0</v>
      </c>
      <c r="I618" s="546"/>
      <c r="J618" s="546">
        <f>SUM(J619:J633)/E618</f>
        <v>0</v>
      </c>
      <c r="K618" s="546"/>
      <c r="L618" s="546"/>
      <c r="M618" s="546">
        <f>SUM(M619:M633)/E618</f>
        <v>0</v>
      </c>
      <c r="N618" s="593"/>
      <c r="O618" s="657">
        <f>SUM(O619:O630)/E618</f>
        <v>0</v>
      </c>
      <c r="P618" s="656" t="str">
        <f>B618</f>
        <v>V1-3-G1</v>
      </c>
      <c r="Q618" s="656"/>
      <c r="R618" s="657"/>
      <c r="S618" s="657"/>
      <c r="T618" s="657"/>
      <c r="U618" s="670"/>
      <c r="V618" s="657"/>
      <c r="W618" s="657"/>
      <c r="X618" s="657">
        <f>SUM(X619:X630)/E618</f>
        <v>0</v>
      </c>
      <c r="Y618" s="658"/>
      <c r="Z618" s="610"/>
      <c r="AA618" s="610"/>
      <c r="AB618" s="610"/>
      <c r="AC618" s="610"/>
      <c r="AD618" s="610"/>
      <c r="AE618" s="610"/>
      <c r="AF618" s="610"/>
      <c r="AG618" s="610"/>
      <c r="AH618" s="610"/>
      <c r="AI618" s="610"/>
      <c r="AJ618" s="610"/>
      <c r="AK618" s="610"/>
      <c r="AL618" s="610"/>
      <c r="AM618" s="610"/>
      <c r="AN618" s="610"/>
      <c r="AO618" s="610"/>
      <c r="AP618" s="610"/>
      <c r="AQ618" s="610"/>
      <c r="AR618" s="610"/>
      <c r="AS618" s="610"/>
      <c r="AT618" s="610"/>
      <c r="AU618" s="610"/>
      <c r="AV618" s="610"/>
      <c r="AW618" s="610"/>
      <c r="AX618" s="610"/>
      <c r="AY618" s="610"/>
      <c r="AZ618" s="610"/>
      <c r="BA618" s="610"/>
      <c r="BB618" s="610"/>
      <c r="BC618" s="610"/>
      <c r="BD618" s="610"/>
      <c r="BE618" s="610"/>
      <c r="BF618" s="610"/>
      <c r="BG618" s="610"/>
      <c r="BH618" s="610"/>
      <c r="BI618" s="610"/>
      <c r="BJ618" s="610"/>
      <c r="BK618" s="610"/>
      <c r="BL618" s="610"/>
      <c r="BM618" s="610"/>
      <c r="BN618" s="610"/>
      <c r="BO618" s="610"/>
      <c r="BP618" s="610"/>
      <c r="BQ618" s="610"/>
      <c r="BR618" s="610"/>
      <c r="BS618" s="610"/>
    </row>
    <row r="619" spans="1:71" ht="15.65" customHeight="1" outlineLevel="2" x14ac:dyDescent="0.25">
      <c r="B619" s="404"/>
      <c r="D619" s="413" t="s">
        <v>1380</v>
      </c>
      <c r="E619" s="405"/>
      <c r="G619" s="406"/>
      <c r="H619" s="406"/>
      <c r="K619" s="562"/>
      <c r="N619" s="494"/>
      <c r="O619" s="659" t="str">
        <f>R619</f>
        <v>incl. opslagen</v>
      </c>
      <c r="P619" s="659"/>
      <c r="Q619" s="665"/>
      <c r="R619" s="672" t="str">
        <f>Tabellen!$C$2</f>
        <v>incl. opslagen</v>
      </c>
      <c r="S619" s="666"/>
      <c r="T619" s="672" t="str">
        <f>Tabellen!$C$2</f>
        <v>incl. opslagen</v>
      </c>
    </row>
    <row r="620" spans="1:71" s="401" customFormat="1" ht="15.65" customHeight="1" outlineLevel="2" x14ac:dyDescent="0.25">
      <c r="A620" s="590"/>
      <c r="B620" s="404"/>
      <c r="C620" s="485"/>
      <c r="D620" s="727"/>
      <c r="E620" s="405"/>
      <c r="F620" s="402"/>
      <c r="G620" s="406"/>
      <c r="H620" s="406"/>
      <c r="I620" s="547"/>
      <c r="J620" s="547"/>
      <c r="K620" s="547"/>
      <c r="L620" s="547"/>
      <c r="M620" s="547"/>
      <c r="N620" s="495"/>
      <c r="O620" s="660"/>
      <c r="P620" s="673"/>
      <c r="Q620" s="665"/>
      <c r="R620" s="660"/>
      <c r="S620" s="666"/>
      <c r="T620" s="660"/>
      <c r="U620" s="660"/>
      <c r="V620" s="660"/>
      <c r="W620" s="660"/>
      <c r="X620" s="660"/>
      <c r="Y620" s="661"/>
      <c r="Z620" s="617"/>
      <c r="AA620" s="617"/>
      <c r="AB620" s="617"/>
      <c r="AC620" s="617"/>
      <c r="AD620" s="617"/>
      <c r="AE620" s="617"/>
      <c r="AF620" s="617"/>
      <c r="AG620" s="617"/>
      <c r="AH620" s="617"/>
      <c r="AI620" s="617"/>
      <c r="AJ620" s="617"/>
      <c r="AK620" s="617"/>
      <c r="AL620" s="617"/>
      <c r="AM620" s="617"/>
      <c r="AN620" s="617"/>
      <c r="AO620" s="617"/>
      <c r="AP620" s="617"/>
      <c r="AQ620" s="617"/>
      <c r="AR620" s="617"/>
      <c r="AS620" s="617"/>
      <c r="AT620" s="617"/>
      <c r="AU620" s="617"/>
      <c r="AV620" s="617"/>
      <c r="AW620" s="617"/>
      <c r="AX620" s="617"/>
      <c r="AY620" s="617"/>
      <c r="AZ620" s="617"/>
      <c r="BA620" s="617"/>
      <c r="BB620" s="617"/>
      <c r="BC620" s="617"/>
      <c r="BD620" s="617"/>
      <c r="BE620" s="617"/>
      <c r="BF620" s="617"/>
      <c r="BG620" s="617"/>
      <c r="BH620" s="617"/>
      <c r="BI620" s="617"/>
      <c r="BJ620" s="617"/>
      <c r="BK620" s="617"/>
      <c r="BL620" s="617"/>
      <c r="BM620" s="617"/>
      <c r="BN620" s="617"/>
      <c r="BO620" s="617"/>
      <c r="BP620" s="617"/>
      <c r="BQ620" s="617"/>
      <c r="BR620" s="617"/>
      <c r="BS620" s="617"/>
    </row>
    <row r="621" spans="1:71" s="401" customFormat="1" ht="15.65" customHeight="1" outlineLevel="2" x14ac:dyDescent="0.25">
      <c r="A621" s="590"/>
      <c r="B621" s="404"/>
      <c r="C621" s="485"/>
      <c r="D621" s="727"/>
      <c r="E621" s="405"/>
      <c r="F621" s="402"/>
      <c r="G621" s="406"/>
      <c r="H621" s="406"/>
      <c r="I621" s="547"/>
      <c r="J621" s="547"/>
      <c r="K621" s="547"/>
      <c r="L621" s="547"/>
      <c r="M621" s="547"/>
      <c r="N621" s="495"/>
      <c r="O621" s="660"/>
      <c r="P621" s="673"/>
      <c r="Q621" s="665"/>
      <c r="R621" s="660"/>
      <c r="S621" s="666"/>
      <c r="T621" s="660"/>
      <c r="U621" s="660"/>
      <c r="V621" s="660"/>
      <c r="W621" s="660"/>
      <c r="X621" s="660"/>
      <c r="Y621" s="661"/>
      <c r="Z621" s="617"/>
      <c r="AA621" s="617"/>
      <c r="AB621" s="617"/>
      <c r="AC621" s="617"/>
      <c r="AD621" s="617"/>
      <c r="AE621" s="617"/>
      <c r="AF621" s="617"/>
      <c r="AG621" s="617"/>
      <c r="AH621" s="617"/>
      <c r="AI621" s="617"/>
      <c r="AJ621" s="617"/>
      <c r="AK621" s="617"/>
      <c r="AL621" s="617"/>
      <c r="AM621" s="617"/>
      <c r="AN621" s="617"/>
      <c r="AO621" s="617"/>
      <c r="AP621" s="617"/>
      <c r="AQ621" s="617"/>
      <c r="AR621" s="617"/>
      <c r="AS621" s="617"/>
      <c r="AT621" s="617"/>
      <c r="AU621" s="617"/>
      <c r="AV621" s="617"/>
      <c r="AW621" s="617"/>
      <c r="AX621" s="617"/>
      <c r="AY621" s="617"/>
      <c r="AZ621" s="617"/>
      <c r="BA621" s="617"/>
      <c r="BB621" s="617"/>
      <c r="BC621" s="617"/>
      <c r="BD621" s="617"/>
      <c r="BE621" s="617"/>
      <c r="BF621" s="617"/>
      <c r="BG621" s="617"/>
      <c r="BH621" s="617"/>
      <c r="BI621" s="617"/>
      <c r="BJ621" s="617"/>
      <c r="BK621" s="617"/>
      <c r="BL621" s="617"/>
      <c r="BM621" s="617"/>
      <c r="BN621" s="617"/>
      <c r="BO621" s="617"/>
      <c r="BP621" s="617"/>
      <c r="BQ621" s="617"/>
      <c r="BR621" s="617"/>
      <c r="BS621" s="617"/>
    </row>
    <row r="622" spans="1:71" s="401" customFormat="1" ht="15.65" customHeight="1" outlineLevel="2" x14ac:dyDescent="0.25">
      <c r="A622" s="590"/>
      <c r="B622" s="404"/>
      <c r="C622" s="485"/>
      <c r="D622" s="727"/>
      <c r="E622" s="405"/>
      <c r="F622" s="402"/>
      <c r="G622" s="406"/>
      <c r="H622" s="406"/>
      <c r="I622" s="547"/>
      <c r="J622" s="547"/>
      <c r="K622" s="547"/>
      <c r="L622" s="547"/>
      <c r="M622" s="547"/>
      <c r="N622" s="495"/>
      <c r="O622" s="660"/>
      <c r="P622" s="673"/>
      <c r="Q622" s="665"/>
      <c r="R622" s="660"/>
      <c r="S622" s="666"/>
      <c r="T622" s="660"/>
      <c r="U622" s="660"/>
      <c r="V622" s="660"/>
      <c r="W622" s="660"/>
      <c r="X622" s="660"/>
      <c r="Y622" s="661"/>
      <c r="Z622" s="617"/>
      <c r="AA622" s="617"/>
      <c r="AB622" s="617"/>
      <c r="AC622" s="617"/>
      <c r="AD622" s="617"/>
      <c r="AE622" s="617"/>
      <c r="AF622" s="617"/>
      <c r="AG622" s="617"/>
      <c r="AH622" s="617"/>
      <c r="AI622" s="617"/>
      <c r="AJ622" s="617"/>
      <c r="AK622" s="617"/>
      <c r="AL622" s="617"/>
      <c r="AM622" s="617"/>
      <c r="AN622" s="617"/>
      <c r="AO622" s="617"/>
      <c r="AP622" s="617"/>
      <c r="AQ622" s="617"/>
      <c r="AR622" s="617"/>
      <c r="AS622" s="617"/>
      <c r="AT622" s="617"/>
      <c r="AU622" s="617"/>
      <c r="AV622" s="617"/>
      <c r="AW622" s="617"/>
      <c r="AX622" s="617"/>
      <c r="AY622" s="617"/>
      <c r="AZ622" s="617"/>
      <c r="BA622" s="617"/>
      <c r="BB622" s="617"/>
      <c r="BC622" s="617"/>
      <c r="BD622" s="617"/>
      <c r="BE622" s="617"/>
      <c r="BF622" s="617"/>
      <c r="BG622" s="617"/>
      <c r="BH622" s="617"/>
      <c r="BI622" s="617"/>
      <c r="BJ622" s="617"/>
      <c r="BK622" s="617"/>
      <c r="BL622" s="617"/>
      <c r="BM622" s="617"/>
      <c r="BN622" s="617"/>
      <c r="BO622" s="617"/>
      <c r="BP622" s="617"/>
      <c r="BQ622" s="617"/>
      <c r="BR622" s="617"/>
      <c r="BS622" s="617"/>
    </row>
    <row r="623" spans="1:71" s="401" customFormat="1" ht="15.65" customHeight="1" outlineLevel="2" x14ac:dyDescent="0.25">
      <c r="A623" s="590"/>
      <c r="B623" s="404"/>
      <c r="C623" s="485"/>
      <c r="D623" s="727"/>
      <c r="E623" s="405"/>
      <c r="F623" s="402"/>
      <c r="G623" s="406"/>
      <c r="H623" s="406"/>
      <c r="I623" s="547"/>
      <c r="J623" s="547"/>
      <c r="K623" s="547"/>
      <c r="L623" s="547"/>
      <c r="M623" s="547"/>
      <c r="N623" s="495"/>
      <c r="O623" s="660"/>
      <c r="P623" s="673"/>
      <c r="Q623" s="665"/>
      <c r="R623" s="660"/>
      <c r="S623" s="666"/>
      <c r="T623" s="660"/>
      <c r="U623" s="660"/>
      <c r="V623" s="660"/>
      <c r="W623" s="660"/>
      <c r="X623" s="660"/>
      <c r="Y623" s="661"/>
      <c r="Z623" s="617"/>
      <c r="AA623" s="617"/>
      <c r="AB623" s="617"/>
      <c r="AC623" s="617"/>
      <c r="AD623" s="617"/>
      <c r="AE623" s="617"/>
      <c r="AF623" s="617"/>
      <c r="AG623" s="617"/>
      <c r="AH623" s="617"/>
      <c r="AI623" s="617"/>
      <c r="AJ623" s="617"/>
      <c r="AK623" s="617"/>
      <c r="AL623" s="617"/>
      <c r="AM623" s="617"/>
      <c r="AN623" s="617"/>
      <c r="AO623" s="617"/>
      <c r="AP623" s="617"/>
      <c r="AQ623" s="617"/>
      <c r="AR623" s="617"/>
      <c r="AS623" s="617"/>
      <c r="AT623" s="617"/>
      <c r="AU623" s="617"/>
      <c r="AV623" s="617"/>
      <c r="AW623" s="617"/>
      <c r="AX623" s="617"/>
      <c r="AY623" s="617"/>
      <c r="AZ623" s="617"/>
      <c r="BA623" s="617"/>
      <c r="BB623" s="617"/>
      <c r="BC623" s="617"/>
      <c r="BD623" s="617"/>
      <c r="BE623" s="617"/>
      <c r="BF623" s="617"/>
      <c r="BG623" s="617"/>
      <c r="BH623" s="617"/>
      <c r="BI623" s="617"/>
      <c r="BJ623" s="617"/>
      <c r="BK623" s="617"/>
      <c r="BL623" s="617"/>
      <c r="BM623" s="617"/>
      <c r="BN623" s="617"/>
      <c r="BO623" s="617"/>
      <c r="BP623" s="617"/>
      <c r="BQ623" s="617"/>
      <c r="BR623" s="617"/>
      <c r="BS623" s="617"/>
    </row>
    <row r="624" spans="1:71" s="401" customFormat="1" ht="15.65" customHeight="1" outlineLevel="2" x14ac:dyDescent="0.25">
      <c r="A624" s="590"/>
      <c r="B624" s="404"/>
      <c r="C624" s="485"/>
      <c r="D624" s="727"/>
      <c r="E624" s="405"/>
      <c r="F624" s="402"/>
      <c r="G624" s="406"/>
      <c r="H624" s="406"/>
      <c r="I624" s="547"/>
      <c r="J624" s="547"/>
      <c r="K624" s="547"/>
      <c r="L624" s="547"/>
      <c r="M624" s="547"/>
      <c r="N624" s="495"/>
      <c r="O624" s="660"/>
      <c r="P624" s="673"/>
      <c r="Q624" s="665"/>
      <c r="R624" s="660"/>
      <c r="S624" s="666"/>
      <c r="T624" s="660"/>
      <c r="U624" s="660"/>
      <c r="V624" s="660"/>
      <c r="W624" s="660"/>
      <c r="X624" s="660"/>
      <c r="Y624" s="675"/>
      <c r="Z624" s="617"/>
      <c r="AA624" s="617"/>
      <c r="AB624" s="617"/>
      <c r="AC624" s="617"/>
      <c r="AD624" s="617"/>
      <c r="AE624" s="617"/>
      <c r="AF624" s="617"/>
      <c r="AG624" s="617"/>
      <c r="AH624" s="617"/>
      <c r="AI624" s="617"/>
      <c r="AJ624" s="617"/>
      <c r="AK624" s="617"/>
      <c r="AL624" s="617"/>
      <c r="AM624" s="617"/>
      <c r="AN624" s="617"/>
      <c r="AO624" s="617"/>
      <c r="AP624" s="617"/>
      <c r="AQ624" s="617"/>
      <c r="AR624" s="617"/>
      <c r="AS624" s="617"/>
      <c r="AT624" s="617"/>
      <c r="AU624" s="617"/>
      <c r="AV624" s="617"/>
      <c r="AW624" s="617"/>
      <c r="AX624" s="617"/>
      <c r="AY624" s="617"/>
      <c r="AZ624" s="617"/>
      <c r="BA624" s="617"/>
      <c r="BB624" s="617"/>
      <c r="BC624" s="617"/>
      <c r="BD624" s="617"/>
      <c r="BE624" s="617"/>
      <c r="BF624" s="617"/>
      <c r="BG624" s="617"/>
      <c r="BH624" s="617"/>
      <c r="BI624" s="617"/>
      <c r="BJ624" s="617"/>
      <c r="BK624" s="617"/>
      <c r="BL624" s="617"/>
      <c r="BM624" s="617"/>
      <c r="BN624" s="617"/>
      <c r="BO624" s="617"/>
      <c r="BP624" s="617"/>
      <c r="BQ624" s="617"/>
      <c r="BR624" s="617"/>
      <c r="BS624" s="617"/>
    </row>
    <row r="625" spans="1:71" s="401" customFormat="1" ht="15.65" customHeight="1" outlineLevel="2" x14ac:dyDescent="0.25">
      <c r="A625" s="590"/>
      <c r="B625" s="404"/>
      <c r="C625" s="485"/>
      <c r="D625" s="727"/>
      <c r="E625" s="416"/>
      <c r="G625" s="399"/>
      <c r="H625" s="399"/>
      <c r="I625" s="549"/>
      <c r="J625" s="549"/>
      <c r="K625" s="549"/>
      <c r="L625" s="549"/>
      <c r="M625" s="549"/>
      <c r="N625" s="495"/>
      <c r="O625" s="660"/>
      <c r="P625" s="673"/>
      <c r="Q625" s="665"/>
      <c r="R625" s="660"/>
      <c r="S625" s="666"/>
      <c r="T625" s="660"/>
      <c r="U625" s="660"/>
      <c r="V625" s="660"/>
      <c r="W625" s="660"/>
      <c r="X625" s="660"/>
      <c r="Y625" s="659"/>
      <c r="Z625" s="617"/>
      <c r="AA625" s="617"/>
      <c r="AB625" s="617"/>
      <c r="AC625" s="617"/>
      <c r="AD625" s="617"/>
      <c r="AE625" s="617"/>
      <c r="AF625" s="617"/>
      <c r="AG625" s="617"/>
      <c r="AH625" s="617"/>
      <c r="AI625" s="617"/>
      <c r="AJ625" s="617"/>
      <c r="AK625" s="617"/>
      <c r="AL625" s="617"/>
      <c r="AM625" s="617"/>
      <c r="AN625" s="617"/>
      <c r="AO625" s="617"/>
      <c r="AP625" s="617"/>
      <c r="AQ625" s="617"/>
      <c r="AR625" s="617"/>
      <c r="AS625" s="617"/>
      <c r="AT625" s="617"/>
      <c r="AU625" s="617"/>
      <c r="AV625" s="617"/>
      <c r="AW625" s="617"/>
      <c r="AX625" s="617"/>
      <c r="AY625" s="617"/>
      <c r="AZ625" s="617"/>
      <c r="BA625" s="617"/>
      <c r="BB625" s="617"/>
      <c r="BC625" s="617"/>
      <c r="BD625" s="617"/>
      <c r="BE625" s="617"/>
      <c r="BF625" s="617"/>
      <c r="BG625" s="617"/>
      <c r="BH625" s="617"/>
      <c r="BI625" s="617"/>
      <c r="BJ625" s="617"/>
      <c r="BK625" s="617"/>
      <c r="BL625" s="617"/>
      <c r="BM625" s="617"/>
      <c r="BN625" s="617"/>
      <c r="BO625" s="617"/>
      <c r="BP625" s="617"/>
      <c r="BQ625" s="617"/>
      <c r="BR625" s="617"/>
      <c r="BS625" s="617"/>
    </row>
    <row r="626" spans="1:71" s="401" customFormat="1" ht="15.65" customHeight="1" outlineLevel="2" x14ac:dyDescent="0.25">
      <c r="A626" s="590"/>
      <c r="B626" s="404"/>
      <c r="C626" s="485"/>
      <c r="D626" s="727"/>
      <c r="E626" s="405"/>
      <c r="F626" s="402"/>
      <c r="G626" s="406"/>
      <c r="H626" s="406"/>
      <c r="I626" s="547"/>
      <c r="J626" s="547"/>
      <c r="K626" s="547"/>
      <c r="L626" s="547"/>
      <c r="M626" s="547"/>
      <c r="N626" s="495"/>
      <c r="O626" s="660"/>
      <c r="P626" s="673"/>
      <c r="Q626" s="665"/>
      <c r="R626" s="660"/>
      <c r="S626" s="666"/>
      <c r="T626" s="660"/>
      <c r="U626" s="660"/>
      <c r="V626" s="660"/>
      <c r="W626" s="660"/>
      <c r="X626" s="660"/>
      <c r="Y626" s="659"/>
      <c r="Z626" s="617"/>
      <c r="AA626" s="617"/>
      <c r="AB626" s="617"/>
      <c r="AC626" s="617"/>
      <c r="AD626" s="617"/>
      <c r="AE626" s="617"/>
      <c r="AF626" s="617"/>
      <c r="AG626" s="617"/>
      <c r="AH626" s="617"/>
      <c r="AI626" s="617"/>
      <c r="AJ626" s="617"/>
      <c r="AK626" s="617"/>
      <c r="AL626" s="617"/>
      <c r="AM626" s="617"/>
      <c r="AN626" s="617"/>
      <c r="AO626" s="617"/>
      <c r="AP626" s="617"/>
      <c r="AQ626" s="617"/>
      <c r="AR626" s="617"/>
      <c r="AS626" s="617"/>
      <c r="AT626" s="617"/>
      <c r="AU626" s="617"/>
      <c r="AV626" s="617"/>
      <c r="AW626" s="617"/>
      <c r="AX626" s="617"/>
      <c r="AY626" s="617"/>
      <c r="AZ626" s="617"/>
      <c r="BA626" s="617"/>
      <c r="BB626" s="617"/>
      <c r="BC626" s="617"/>
      <c r="BD626" s="617"/>
      <c r="BE626" s="617"/>
      <c r="BF626" s="617"/>
      <c r="BG626" s="617"/>
      <c r="BH626" s="617"/>
      <c r="BI626" s="617"/>
      <c r="BJ626" s="617"/>
      <c r="BK626" s="617"/>
      <c r="BL626" s="617"/>
      <c r="BM626" s="617"/>
      <c r="BN626" s="617"/>
      <c r="BO626" s="617"/>
      <c r="BP626" s="617"/>
      <c r="BQ626" s="617"/>
      <c r="BR626" s="617"/>
      <c r="BS626" s="617"/>
    </row>
    <row r="627" spans="1:71" s="401" customFormat="1" ht="15.65" customHeight="1" outlineLevel="2" x14ac:dyDescent="0.25">
      <c r="A627" s="590"/>
      <c r="B627" s="404"/>
      <c r="C627" s="485"/>
      <c r="D627" s="402"/>
      <c r="E627" s="405"/>
      <c r="F627" s="402"/>
      <c r="G627" s="406"/>
      <c r="H627" s="406"/>
      <c r="I627" s="547"/>
      <c r="J627" s="547"/>
      <c r="K627" s="547"/>
      <c r="L627" s="547"/>
      <c r="M627" s="547"/>
      <c r="N627" s="495"/>
      <c r="O627" s="660"/>
      <c r="P627" s="673"/>
      <c r="Q627" s="665"/>
      <c r="R627" s="660"/>
      <c r="S627" s="666"/>
      <c r="T627" s="660"/>
      <c r="U627" s="660"/>
      <c r="V627" s="660"/>
      <c r="W627" s="660"/>
      <c r="X627" s="660"/>
      <c r="Y627" s="676"/>
      <c r="Z627" s="617"/>
      <c r="AA627" s="617"/>
      <c r="AB627" s="617"/>
      <c r="AC627" s="617"/>
      <c r="AD627" s="617"/>
      <c r="AE627" s="617"/>
      <c r="AF627" s="617"/>
      <c r="AG627" s="617"/>
      <c r="AH627" s="617"/>
      <c r="AI627" s="617"/>
      <c r="AJ627" s="617"/>
      <c r="AK627" s="617"/>
      <c r="AL627" s="617"/>
      <c r="AM627" s="617"/>
      <c r="AN627" s="617"/>
      <c r="AO627" s="617"/>
      <c r="AP627" s="617"/>
      <c r="AQ627" s="617"/>
      <c r="AR627" s="617"/>
      <c r="AS627" s="617"/>
      <c r="AT627" s="617"/>
      <c r="AU627" s="617"/>
      <c r="AV627" s="617"/>
      <c r="AW627" s="617"/>
      <c r="AX627" s="617"/>
      <c r="AY627" s="617"/>
      <c r="AZ627" s="617"/>
      <c r="BA627" s="617"/>
      <c r="BB627" s="617"/>
      <c r="BC627" s="617"/>
      <c r="BD627" s="617"/>
      <c r="BE627" s="617"/>
      <c r="BF627" s="617"/>
      <c r="BG627" s="617"/>
      <c r="BH627" s="617"/>
      <c r="BI627" s="617"/>
      <c r="BJ627" s="617"/>
      <c r="BK627" s="617"/>
      <c r="BL627" s="617"/>
      <c r="BM627" s="617"/>
      <c r="BN627" s="617"/>
      <c r="BO627" s="617"/>
      <c r="BP627" s="617"/>
      <c r="BQ627" s="617"/>
      <c r="BR627" s="617"/>
      <c r="BS627" s="617"/>
    </row>
    <row r="628" spans="1:71" s="401" customFormat="1" ht="15.65" customHeight="1" outlineLevel="2" x14ac:dyDescent="0.25">
      <c r="A628" s="590"/>
      <c r="B628" s="404"/>
      <c r="C628" s="485"/>
      <c r="D628" s="728"/>
      <c r="E628" s="405"/>
      <c r="F628" s="402"/>
      <c r="G628" s="406"/>
      <c r="H628" s="406"/>
      <c r="I628" s="547"/>
      <c r="J628" s="547"/>
      <c r="K628" s="547"/>
      <c r="L628" s="547"/>
      <c r="M628" s="547"/>
      <c r="N628" s="495"/>
      <c r="O628" s="660"/>
      <c r="P628" s="673"/>
      <c r="Q628" s="665"/>
      <c r="R628" s="660"/>
      <c r="S628" s="666"/>
      <c r="T628" s="660"/>
      <c r="U628" s="660"/>
      <c r="V628" s="660"/>
      <c r="W628" s="660"/>
      <c r="X628" s="660"/>
      <c r="Y628" s="659"/>
      <c r="Z628" s="617"/>
      <c r="AA628" s="617"/>
      <c r="AB628" s="617"/>
      <c r="AC628" s="617"/>
      <c r="AD628" s="617"/>
      <c r="AE628" s="617"/>
      <c r="AF628" s="617"/>
      <c r="AG628" s="617"/>
      <c r="AH628" s="617"/>
      <c r="AI628" s="617"/>
      <c r="AJ628" s="617"/>
      <c r="AK628" s="617"/>
      <c r="AL628" s="617"/>
      <c r="AM628" s="617"/>
      <c r="AN628" s="617"/>
      <c r="AO628" s="617"/>
      <c r="AP628" s="617"/>
      <c r="AQ628" s="617"/>
      <c r="AR628" s="617"/>
      <c r="AS628" s="617"/>
      <c r="AT628" s="617"/>
      <c r="AU628" s="617"/>
      <c r="AV628" s="617"/>
      <c r="AW628" s="617"/>
      <c r="AX628" s="617"/>
      <c r="AY628" s="617"/>
      <c r="AZ628" s="617"/>
      <c r="BA628" s="617"/>
      <c r="BB628" s="617"/>
      <c r="BC628" s="617"/>
      <c r="BD628" s="617"/>
      <c r="BE628" s="617"/>
      <c r="BF628" s="617"/>
      <c r="BG628" s="617"/>
      <c r="BH628" s="617"/>
      <c r="BI628" s="617"/>
      <c r="BJ628" s="617"/>
      <c r="BK628" s="617"/>
      <c r="BL628" s="617"/>
      <c r="BM628" s="617"/>
      <c r="BN628" s="617"/>
      <c r="BO628" s="617"/>
      <c r="BP628" s="617"/>
      <c r="BQ628" s="617"/>
      <c r="BR628" s="617"/>
      <c r="BS628" s="617"/>
    </row>
    <row r="629" spans="1:71" s="401" customFormat="1" ht="15.65" customHeight="1" outlineLevel="2" x14ac:dyDescent="0.25">
      <c r="A629" s="590"/>
      <c r="B629" s="404"/>
      <c r="C629" s="485"/>
      <c r="D629" s="729"/>
      <c r="E629" s="405"/>
      <c r="F629" s="402"/>
      <c r="G629" s="405"/>
      <c r="H629" s="406"/>
      <c r="I629" s="547"/>
      <c r="J629" s="547"/>
      <c r="K629" s="547"/>
      <c r="L629" s="547"/>
      <c r="M629" s="547"/>
      <c r="N629" s="495"/>
      <c r="O629" s="660"/>
      <c r="P629" s="673"/>
      <c r="Q629" s="665"/>
      <c r="R629" s="660"/>
      <c r="S629" s="666"/>
      <c r="T629" s="660"/>
      <c r="U629" s="660"/>
      <c r="V629" s="660"/>
      <c r="W629" s="660"/>
      <c r="X629" s="660"/>
      <c r="Y629" s="659"/>
      <c r="Z629" s="617"/>
      <c r="AA629" s="617"/>
      <c r="AB629" s="617"/>
      <c r="AC629" s="617"/>
      <c r="AD629" s="617"/>
      <c r="AE629" s="617"/>
      <c r="AF629" s="617"/>
      <c r="AG629" s="617"/>
      <c r="AH629" s="617"/>
      <c r="AI629" s="617"/>
      <c r="AJ629" s="617"/>
      <c r="AK629" s="617"/>
      <c r="AL629" s="617"/>
      <c r="AM629" s="617"/>
      <c r="AN629" s="617"/>
      <c r="AO629" s="617"/>
      <c r="AP629" s="617"/>
      <c r="AQ629" s="617"/>
      <c r="AR629" s="617"/>
      <c r="AS629" s="617"/>
      <c r="AT629" s="617"/>
      <c r="AU629" s="617"/>
      <c r="AV629" s="617"/>
      <c r="AW629" s="617"/>
      <c r="AX629" s="617"/>
      <c r="AY629" s="617"/>
      <c r="AZ629" s="617"/>
      <c r="BA629" s="617"/>
      <c r="BB629" s="617"/>
      <c r="BC629" s="617"/>
      <c r="BD629" s="617"/>
      <c r="BE629" s="617"/>
      <c r="BF629" s="617"/>
      <c r="BG629" s="617"/>
      <c r="BH629" s="617"/>
      <c r="BI629" s="617"/>
      <c r="BJ629" s="617"/>
      <c r="BK629" s="617"/>
      <c r="BL629" s="617"/>
      <c r="BM629" s="617"/>
      <c r="BN629" s="617"/>
      <c r="BO629" s="617"/>
      <c r="BP629" s="617"/>
      <c r="BQ629" s="617"/>
      <c r="BR629" s="617"/>
      <c r="BS629" s="617"/>
    </row>
    <row r="630" spans="1:71" s="401" customFormat="1" ht="15.65" customHeight="1" outlineLevel="2" x14ac:dyDescent="0.25">
      <c r="A630" s="590"/>
      <c r="B630" s="404"/>
      <c r="C630" s="485"/>
      <c r="D630" s="729"/>
      <c r="E630" s="405"/>
      <c r="F630" s="402"/>
      <c r="G630" s="405"/>
      <c r="H630" s="406"/>
      <c r="I630" s="547"/>
      <c r="J630" s="547"/>
      <c r="K630" s="547"/>
      <c r="L630" s="547"/>
      <c r="M630" s="547"/>
      <c r="N630" s="495"/>
      <c r="O630" s="660"/>
      <c r="P630" s="673"/>
      <c r="Q630" s="665"/>
      <c r="R630" s="660"/>
      <c r="S630" s="666"/>
      <c r="T630" s="660"/>
      <c r="U630" s="660"/>
      <c r="V630" s="660"/>
      <c r="W630" s="660"/>
      <c r="X630" s="660"/>
      <c r="Y630" s="659"/>
      <c r="Z630" s="617"/>
      <c r="AA630" s="617"/>
      <c r="AB630" s="617"/>
      <c r="AC630" s="617"/>
      <c r="AD630" s="617"/>
      <c r="AE630" s="617"/>
      <c r="AF630" s="617"/>
      <c r="AG630" s="617"/>
      <c r="AH630" s="617"/>
      <c r="AI630" s="617"/>
      <c r="AJ630" s="617"/>
      <c r="AK630" s="617"/>
      <c r="AL630" s="617"/>
      <c r="AM630" s="617"/>
      <c r="AN630" s="617"/>
      <c r="AO630" s="617"/>
      <c r="AP630" s="617"/>
      <c r="AQ630" s="617"/>
      <c r="AR630" s="617"/>
      <c r="AS630" s="617"/>
      <c r="AT630" s="617"/>
      <c r="AU630" s="617"/>
      <c r="AV630" s="617"/>
      <c r="AW630" s="617"/>
      <c r="AX630" s="617"/>
      <c r="AY630" s="617"/>
      <c r="AZ630" s="617"/>
      <c r="BA630" s="617"/>
      <c r="BB630" s="617"/>
      <c r="BC630" s="617"/>
      <c r="BD630" s="617"/>
      <c r="BE630" s="617"/>
      <c r="BF630" s="617"/>
      <c r="BG630" s="617"/>
      <c r="BH630" s="617"/>
      <c r="BI630" s="617"/>
      <c r="BJ630" s="617"/>
      <c r="BK630" s="617"/>
      <c r="BL630" s="617"/>
      <c r="BM630" s="617"/>
      <c r="BN630" s="617"/>
      <c r="BO630" s="617"/>
      <c r="BP630" s="617"/>
      <c r="BQ630" s="617"/>
      <c r="BR630" s="617"/>
      <c r="BS630" s="617"/>
    </row>
    <row r="631" spans="1:71" s="521" customFormat="1" ht="15.65" customHeight="1" outlineLevel="2" x14ac:dyDescent="0.25">
      <c r="A631" s="592"/>
      <c r="B631" s="729"/>
      <c r="C631" s="485"/>
      <c r="D631" s="727"/>
      <c r="E631" s="522"/>
      <c r="G631" s="523"/>
      <c r="H631" s="523"/>
      <c r="I631" s="561"/>
      <c r="J631" s="561"/>
      <c r="K631" s="561"/>
      <c r="L631" s="561"/>
      <c r="M631" s="561"/>
      <c r="N631" s="524"/>
      <c r="O631" s="659"/>
      <c r="P631" s="673"/>
      <c r="Q631" s="665"/>
      <c r="R631" s="660"/>
      <c r="S631" s="666"/>
      <c r="T631" s="660"/>
      <c r="U631" s="660"/>
      <c r="V631" s="660"/>
      <c r="W631" s="660"/>
      <c r="X631" s="660"/>
      <c r="Y631" s="676"/>
      <c r="Z631" s="620"/>
      <c r="AA631" s="620"/>
      <c r="AB631" s="620"/>
      <c r="AC631" s="620"/>
      <c r="AD631" s="620"/>
      <c r="AE631" s="620"/>
      <c r="AF631" s="620"/>
      <c r="AG631" s="620"/>
      <c r="AH631" s="620"/>
      <c r="AI631" s="620"/>
      <c r="AJ631" s="620"/>
      <c r="AK631" s="620"/>
      <c r="AL631" s="620"/>
      <c r="AM631" s="620"/>
      <c r="AN631" s="620"/>
      <c r="AO631" s="620"/>
      <c r="AP631" s="620"/>
      <c r="AQ631" s="620"/>
      <c r="AR631" s="620"/>
      <c r="AS631" s="620"/>
      <c r="AT631" s="620"/>
      <c r="AU631" s="620"/>
      <c r="AV631" s="620"/>
      <c r="AW631" s="620"/>
      <c r="AX631" s="620"/>
      <c r="AY631" s="620"/>
      <c r="AZ631" s="620"/>
      <c r="BA631" s="620"/>
      <c r="BB631" s="620"/>
      <c r="BC631" s="620"/>
      <c r="BD631" s="620"/>
      <c r="BE631" s="620"/>
      <c r="BF631" s="620"/>
      <c r="BG631" s="620"/>
      <c r="BH631" s="620"/>
      <c r="BI631" s="620"/>
      <c r="BJ631" s="620"/>
      <c r="BK631" s="620"/>
      <c r="BL631" s="620"/>
      <c r="BM631" s="620"/>
      <c r="BN631" s="620"/>
      <c r="BO631" s="620"/>
      <c r="BP631" s="620"/>
      <c r="BQ631" s="620"/>
      <c r="BR631" s="620"/>
      <c r="BS631" s="620"/>
    </row>
    <row r="632" spans="1:71" s="521" customFormat="1" ht="15.65" customHeight="1" outlineLevel="2" x14ac:dyDescent="0.25">
      <c r="A632" s="592"/>
      <c r="B632" s="404"/>
      <c r="C632" s="485"/>
      <c r="D632" s="402"/>
      <c r="E632" s="522"/>
      <c r="G632" s="523"/>
      <c r="H632" s="523"/>
      <c r="I632" s="561"/>
      <c r="J632" s="561"/>
      <c r="K632" s="561"/>
      <c r="L632" s="561"/>
      <c r="M632" s="561"/>
      <c r="N632" s="524"/>
      <c r="O632" s="659"/>
      <c r="P632" s="673"/>
      <c r="Q632" s="665"/>
      <c r="R632" s="660"/>
      <c r="S632" s="666"/>
      <c r="T632" s="660"/>
      <c r="U632" s="660"/>
      <c r="V632" s="660"/>
      <c r="W632" s="660"/>
      <c r="X632" s="660"/>
      <c r="Y632" s="676"/>
      <c r="Z632" s="620"/>
      <c r="AA632" s="620"/>
      <c r="AB632" s="620"/>
      <c r="AC632" s="620"/>
      <c r="AD632" s="620"/>
      <c r="AE632" s="620"/>
      <c r="AF632" s="620"/>
      <c r="AG632" s="620"/>
      <c r="AH632" s="620"/>
      <c r="AI632" s="620"/>
      <c r="AJ632" s="620"/>
      <c r="AK632" s="620"/>
      <c r="AL632" s="620"/>
      <c r="AM632" s="620"/>
      <c r="AN632" s="620"/>
      <c r="AO632" s="620"/>
      <c r="AP632" s="620"/>
      <c r="AQ632" s="620"/>
      <c r="AR632" s="620"/>
      <c r="AS632" s="620"/>
      <c r="AT632" s="620"/>
      <c r="AU632" s="620"/>
      <c r="AV632" s="620"/>
      <c r="AW632" s="620"/>
      <c r="AX632" s="620"/>
      <c r="AY632" s="620"/>
      <c r="AZ632" s="620"/>
      <c r="BA632" s="620"/>
      <c r="BB632" s="620"/>
      <c r="BC632" s="620"/>
      <c r="BD632" s="620"/>
      <c r="BE632" s="620"/>
      <c r="BF632" s="620"/>
      <c r="BG632" s="620"/>
      <c r="BH632" s="620"/>
      <c r="BI632" s="620"/>
      <c r="BJ632" s="620"/>
      <c r="BK632" s="620"/>
      <c r="BL632" s="620"/>
      <c r="BM632" s="620"/>
      <c r="BN632" s="620"/>
      <c r="BO632" s="620"/>
      <c r="BP632" s="620"/>
      <c r="BQ632" s="620"/>
      <c r="BR632" s="620"/>
      <c r="BS632" s="620"/>
    </row>
    <row r="633" spans="1:71" ht="9" customHeight="1" outlineLevel="1" x14ac:dyDescent="0.25">
      <c r="B633" s="408"/>
      <c r="D633" s="409"/>
      <c r="E633" s="411"/>
      <c r="F633" s="409"/>
      <c r="G633" s="410"/>
      <c r="H633" s="410"/>
      <c r="I633" s="548"/>
      <c r="J633" s="548"/>
      <c r="K633" s="548"/>
      <c r="L633" s="548"/>
      <c r="M633" s="548"/>
      <c r="N633" s="485"/>
      <c r="O633" s="663"/>
      <c r="P633" s="663"/>
      <c r="Q633" s="663"/>
      <c r="R633" s="664"/>
      <c r="S633" s="664"/>
      <c r="T633" s="664"/>
      <c r="U633" s="664"/>
      <c r="V633" s="664"/>
      <c r="W633" s="664"/>
      <c r="X633" s="664"/>
      <c r="Y633" s="663"/>
      <c r="Z633" s="615"/>
      <c r="AA633" s="616"/>
      <c r="AG633" s="613"/>
      <c r="AH633" s="613"/>
    </row>
    <row r="634" spans="1:71" s="1217" customFormat="1" ht="15.65" customHeight="1" outlineLevel="1" x14ac:dyDescent="0.25">
      <c r="B634" s="1218" t="s">
        <v>1032</v>
      </c>
      <c r="C634" s="1219"/>
      <c r="D634" s="1220" t="s">
        <v>1482</v>
      </c>
      <c r="E634" s="1221">
        <v>91.3</v>
      </c>
      <c r="F634" s="1220" t="s">
        <v>73</v>
      </c>
      <c r="G634" s="1222"/>
      <c r="H634" s="1222">
        <f>SUM(H635:H650)/E634</f>
        <v>1.2342349336335239</v>
      </c>
      <c r="I634" s="1223"/>
      <c r="J634" s="1223">
        <f>SUM(J635:J650)/E634</f>
        <v>40.483424182500002</v>
      </c>
      <c r="K634" s="1223"/>
      <c r="L634" s="1223"/>
      <c r="M634" s="1223">
        <f>SUM(M635:M650)/E634</f>
        <v>117.00599006777851</v>
      </c>
      <c r="N634" s="1219"/>
      <c r="O634" s="1223">
        <f>SUM(O635:O650)/E634</f>
        <v>141.57724798201198</v>
      </c>
      <c r="P634" s="1224" t="str">
        <f>B634</f>
        <v>V1-3-H1</v>
      </c>
      <c r="Q634" s="1224"/>
      <c r="R634" s="1223"/>
      <c r="S634" s="1223"/>
      <c r="T634" s="1223"/>
      <c r="U634" s="1225"/>
      <c r="V634" s="1223"/>
      <c r="W634" s="1223"/>
      <c r="X634" s="1223">
        <f>SUM(X635:X650)/E634</f>
        <v>160.19739349169203</v>
      </c>
      <c r="Z634" s="1226"/>
      <c r="AA634" s="1226"/>
      <c r="AB634" s="1226"/>
      <c r="AC634" s="1226"/>
      <c r="AD634" s="1226"/>
      <c r="AE634" s="1226"/>
      <c r="AF634" s="1226"/>
      <c r="AG634" s="1226"/>
      <c r="AH634" s="1226"/>
      <c r="AI634" s="1226"/>
      <c r="AJ634" s="1226"/>
      <c r="AK634" s="1226"/>
      <c r="AL634" s="1226"/>
      <c r="AM634" s="1226"/>
      <c r="AN634" s="1226"/>
      <c r="AO634" s="1226"/>
      <c r="AP634" s="1226"/>
      <c r="AQ634" s="1226"/>
      <c r="AR634" s="1226"/>
      <c r="AS634" s="1226"/>
      <c r="AT634" s="1226"/>
      <c r="AU634" s="1226"/>
      <c r="AV634" s="1226"/>
      <c r="AW634" s="1226"/>
      <c r="AX634" s="1226"/>
      <c r="AY634" s="1226"/>
      <c r="AZ634" s="1226"/>
      <c r="BA634" s="1226"/>
      <c r="BB634" s="1226"/>
      <c r="BC634" s="1226"/>
      <c r="BD634" s="1226"/>
      <c r="BE634" s="1226"/>
      <c r="BF634" s="1226"/>
      <c r="BG634" s="1226"/>
      <c r="BH634" s="1226"/>
      <c r="BI634" s="1226"/>
      <c r="BJ634" s="1226"/>
      <c r="BK634" s="1226"/>
      <c r="BL634" s="1226"/>
      <c r="BM634" s="1226"/>
      <c r="BN634" s="1226"/>
      <c r="BO634" s="1226"/>
      <c r="BP634" s="1226"/>
      <c r="BQ634" s="1226"/>
      <c r="BR634" s="1226"/>
      <c r="BS634" s="1226"/>
    </row>
    <row r="635" spans="1:71" s="1190" customFormat="1" ht="15.65" customHeight="1" outlineLevel="2" x14ac:dyDescent="0.2">
      <c r="A635" s="1185"/>
      <c r="B635" s="1186"/>
      <c r="C635" s="1187"/>
      <c r="D635" s="1188" t="s">
        <v>1144</v>
      </c>
      <c r="E635" s="1189"/>
      <c r="G635" s="1191"/>
      <c r="H635" s="1191"/>
      <c r="I635" s="1192"/>
      <c r="J635" s="1192"/>
      <c r="K635" s="1192"/>
      <c r="L635" s="1192"/>
      <c r="M635" s="1192"/>
      <c r="N635" s="1193"/>
      <c r="O635" s="1194" t="str">
        <f>R635</f>
        <v>incl. opslagen</v>
      </c>
      <c r="P635" s="1194"/>
      <c r="Q635" s="1195"/>
      <c r="R635" s="1196" t="str">
        <f>Tabellen!$C$2</f>
        <v>incl. opslagen</v>
      </c>
      <c r="S635" s="1197"/>
      <c r="T635" s="1196" t="str">
        <f>Tabellen!$C$2</f>
        <v>incl. opslagen</v>
      </c>
      <c r="U635" s="1192"/>
      <c r="V635" s="1192"/>
      <c r="W635" s="1192"/>
      <c r="X635" s="1192"/>
      <c r="Z635" s="1184"/>
      <c r="AA635" s="1184"/>
      <c r="AB635" s="1184"/>
      <c r="AC635" s="1184"/>
      <c r="AD635" s="1184"/>
      <c r="AE635" s="1184"/>
      <c r="AF635" s="1184"/>
      <c r="AG635" s="1184"/>
      <c r="AH635" s="1184"/>
      <c r="AI635" s="1184"/>
      <c r="AJ635" s="1184"/>
      <c r="AK635" s="1184"/>
      <c r="AL635" s="1184"/>
      <c r="AM635" s="1184"/>
      <c r="AN635" s="1184"/>
      <c r="AO635" s="1184"/>
      <c r="AP635" s="1184"/>
      <c r="AQ635" s="1184"/>
      <c r="AR635" s="1184"/>
      <c r="AS635" s="1184"/>
      <c r="AT635" s="1184"/>
      <c r="AU635" s="1184"/>
      <c r="AV635" s="1184"/>
      <c r="AW635" s="1184"/>
      <c r="AX635" s="1184"/>
      <c r="AY635" s="1184"/>
      <c r="AZ635" s="1184"/>
      <c r="BA635" s="1184"/>
      <c r="BB635" s="1184"/>
      <c r="BC635" s="1184"/>
      <c r="BD635" s="1184"/>
      <c r="BE635" s="1184"/>
      <c r="BF635" s="1184"/>
      <c r="BG635" s="1184"/>
      <c r="BH635" s="1184"/>
      <c r="BI635" s="1184"/>
      <c r="BJ635" s="1184"/>
      <c r="BK635" s="1184"/>
      <c r="BL635" s="1184"/>
      <c r="BM635" s="1184"/>
      <c r="BN635" s="1184"/>
      <c r="BO635" s="1184"/>
      <c r="BP635" s="1184"/>
      <c r="BQ635" s="1184"/>
      <c r="BR635" s="1184"/>
      <c r="BS635" s="1184"/>
    </row>
    <row r="636" spans="1:71" s="1190" customFormat="1" ht="15.65" customHeight="1" outlineLevel="2" x14ac:dyDescent="0.25">
      <c r="A636" s="1185"/>
      <c r="B636" s="1188"/>
      <c r="C636" s="1187"/>
      <c r="D636" s="1190" t="s">
        <v>1300</v>
      </c>
      <c r="E636" s="1189">
        <v>1</v>
      </c>
      <c r="F636" s="1190" t="s">
        <v>830</v>
      </c>
      <c r="G636" s="1191">
        <v>2</v>
      </c>
      <c r="H636" s="1191">
        <f t="shared" ref="H636:H648" si="132">E636*G636</f>
        <v>2</v>
      </c>
      <c r="I636" s="1192"/>
      <c r="J636" s="1192"/>
      <c r="K636" s="1192"/>
      <c r="L636" s="1192"/>
      <c r="M636" s="1192">
        <f>J636+H636*Tabellen!$K$2+L636</f>
        <v>124</v>
      </c>
      <c r="N636" s="1193"/>
      <c r="O636" s="1192">
        <f t="shared" ref="O636:O648" si="133">R636+T636</f>
        <v>150.04</v>
      </c>
      <c r="P636" s="1198"/>
      <c r="Q636" s="1195" t="s">
        <v>983</v>
      </c>
      <c r="R636" s="1192">
        <f>H636*Tabellen!$K$2*Tabellen!$F$2</f>
        <v>150.04</v>
      </c>
      <c r="S636" s="1197" t="s">
        <v>1049</v>
      </c>
      <c r="T636" s="1192">
        <f>J636*Tabellen!$F$2</f>
        <v>0</v>
      </c>
      <c r="U636" s="1192">
        <f>R636*Tabellen!$G$2</f>
        <v>13.503599999999999</v>
      </c>
      <c r="V636" s="1192">
        <f>T636*Tabellen!$H$2</f>
        <v>0</v>
      </c>
      <c r="W636" s="1192">
        <f t="shared" ref="W636:W648" si="134">U636+V636</f>
        <v>13.503599999999999</v>
      </c>
      <c r="X636" s="1192">
        <f t="shared" ref="X636:X648" si="135">O636+W636</f>
        <v>163.5436</v>
      </c>
      <c r="Z636" s="1184"/>
      <c r="AA636" s="1184"/>
      <c r="AB636" s="1184"/>
      <c r="AC636" s="1184"/>
      <c r="AD636" s="1184"/>
      <c r="AE636" s="1184"/>
      <c r="AF636" s="1184"/>
      <c r="AG636" s="1184"/>
      <c r="AH636" s="1184"/>
      <c r="AI636" s="1184"/>
      <c r="AJ636" s="1184"/>
      <c r="AK636" s="1184"/>
      <c r="AL636" s="1184"/>
      <c r="AM636" s="1184"/>
      <c r="AN636" s="1184"/>
      <c r="AO636" s="1184"/>
      <c r="AP636" s="1184"/>
      <c r="AQ636" s="1184"/>
      <c r="AR636" s="1184"/>
      <c r="AS636" s="1184"/>
      <c r="AT636" s="1184"/>
      <c r="AU636" s="1184"/>
      <c r="AV636" s="1184"/>
      <c r="AW636" s="1184"/>
      <c r="AX636" s="1184"/>
      <c r="AY636" s="1184"/>
      <c r="AZ636" s="1184"/>
      <c r="BA636" s="1184"/>
      <c r="BB636" s="1184"/>
      <c r="BC636" s="1184"/>
      <c r="BD636" s="1184"/>
      <c r="BE636" s="1184"/>
      <c r="BF636" s="1184"/>
      <c r="BG636" s="1184"/>
      <c r="BH636" s="1184"/>
      <c r="BI636" s="1184"/>
      <c r="BJ636" s="1184"/>
      <c r="BK636" s="1184"/>
      <c r="BL636" s="1184"/>
      <c r="BM636" s="1184"/>
      <c r="BN636" s="1184"/>
      <c r="BO636" s="1184"/>
      <c r="BP636" s="1184"/>
      <c r="BQ636" s="1184"/>
      <c r="BR636" s="1184"/>
      <c r="BS636" s="1184"/>
    </row>
    <row r="637" spans="1:71" s="1190" customFormat="1" ht="15.65" customHeight="1" outlineLevel="2" x14ac:dyDescent="0.25">
      <c r="A637" s="1185"/>
      <c r="B637" s="1188"/>
      <c r="C637" s="1187"/>
      <c r="D637" s="1190" t="s">
        <v>1330</v>
      </c>
      <c r="E637" s="1189">
        <f>91.3/2.7</f>
        <v>33.81481481481481</v>
      </c>
      <c r="F637" s="1190" t="s">
        <v>70</v>
      </c>
      <c r="G637" s="1191">
        <v>0.05</v>
      </c>
      <c r="H637" s="1191">
        <f t="shared" si="132"/>
        <v>1.6907407407407407</v>
      </c>
      <c r="I637" s="1192"/>
      <c r="J637" s="1192"/>
      <c r="K637" s="1192"/>
      <c r="L637" s="1192"/>
      <c r="M637" s="1192">
        <f>J637+H637*Tabellen!$K$2+L637</f>
        <v>104.82592592592592</v>
      </c>
      <c r="N637" s="1193"/>
      <c r="O637" s="1192">
        <f t="shared" si="133"/>
        <v>126.83937037037036</v>
      </c>
      <c r="P637" s="1198"/>
      <c r="Q637" s="1195" t="s">
        <v>983</v>
      </c>
      <c r="R637" s="1192">
        <f>H637*Tabellen!$K$2*Tabellen!$F$2</f>
        <v>126.83937037037036</v>
      </c>
      <c r="S637" s="1197" t="s">
        <v>1049</v>
      </c>
      <c r="T637" s="1192">
        <f>J637*Tabellen!$F$2</f>
        <v>0</v>
      </c>
      <c r="U637" s="1192">
        <f>R637*Tabellen!$G$2</f>
        <v>11.415543333333332</v>
      </c>
      <c r="V637" s="1192">
        <f>T637*Tabellen!$H$2</f>
        <v>0</v>
      </c>
      <c r="W637" s="1192">
        <f t="shared" si="134"/>
        <v>11.415543333333332</v>
      </c>
      <c r="X637" s="1192">
        <f t="shared" si="135"/>
        <v>138.25491370370369</v>
      </c>
      <c r="Z637" s="1184"/>
      <c r="AA637" s="1184"/>
      <c r="AB637" s="1184"/>
      <c r="AC637" s="1184"/>
      <c r="AD637" s="1184"/>
      <c r="AE637" s="1184"/>
      <c r="AF637" s="1184"/>
      <c r="AG637" s="1184"/>
      <c r="AH637" s="1184"/>
      <c r="AI637" s="1184"/>
      <c r="AJ637" s="1184"/>
      <c r="AK637" s="1184"/>
      <c r="AL637" s="1184"/>
      <c r="AM637" s="1184"/>
      <c r="AN637" s="1184"/>
      <c r="AO637" s="1184"/>
      <c r="AP637" s="1184"/>
      <c r="AQ637" s="1184"/>
      <c r="AR637" s="1184"/>
      <c r="AS637" s="1184"/>
      <c r="AT637" s="1184"/>
      <c r="AU637" s="1184"/>
      <c r="AV637" s="1184"/>
      <c r="AW637" s="1184"/>
      <c r="AX637" s="1184"/>
      <c r="AY637" s="1184"/>
      <c r="AZ637" s="1184"/>
      <c r="BA637" s="1184"/>
      <c r="BB637" s="1184"/>
      <c r="BC637" s="1184"/>
      <c r="BD637" s="1184"/>
      <c r="BE637" s="1184"/>
      <c r="BF637" s="1184"/>
      <c r="BG637" s="1184"/>
      <c r="BH637" s="1184"/>
      <c r="BI637" s="1184"/>
      <c r="BJ637" s="1184"/>
      <c r="BK637" s="1184"/>
      <c r="BL637" s="1184"/>
      <c r="BM637" s="1184"/>
      <c r="BN637" s="1184"/>
      <c r="BO637" s="1184"/>
      <c r="BP637" s="1184"/>
      <c r="BQ637" s="1184"/>
      <c r="BR637" s="1184"/>
      <c r="BS637" s="1184"/>
    </row>
    <row r="638" spans="1:71" s="1190" customFormat="1" ht="15.65" customHeight="1" outlineLevel="2" x14ac:dyDescent="0.25">
      <c r="A638" s="1185"/>
      <c r="B638" s="1188"/>
      <c r="C638" s="1187"/>
      <c r="D638" s="1190" t="s">
        <v>1341</v>
      </c>
      <c r="E638" s="1189">
        <f>E634*3.3333</f>
        <v>304.33028999999999</v>
      </c>
      <c r="F638" s="1190" t="s">
        <v>70</v>
      </c>
      <c r="G638" s="1191">
        <v>0.03</v>
      </c>
      <c r="H638" s="1191">
        <f t="shared" si="132"/>
        <v>9.1299086999999997</v>
      </c>
      <c r="I638" s="1192">
        <v>0.45539999999999997</v>
      </c>
      <c r="J638" s="1192">
        <f t="shared" ref="J638:J647" si="136">E638*I638</f>
        <v>138.59201406599999</v>
      </c>
      <c r="K638" s="1192"/>
      <c r="L638" s="1192"/>
      <c r="M638" s="1192">
        <f>J638+H638*Tabellen!$K$2+L638</f>
        <v>704.64635346599994</v>
      </c>
      <c r="N638" s="1193"/>
      <c r="O638" s="1192">
        <f t="shared" si="133"/>
        <v>852.62208769386007</v>
      </c>
      <c r="P638" s="1198"/>
      <c r="Q638" s="1195" t="s">
        <v>983</v>
      </c>
      <c r="R638" s="1192">
        <f>H638*Tabellen!$K$2*Tabellen!$F$2</f>
        <v>684.92575067400003</v>
      </c>
      <c r="S638" s="1197" t="s">
        <v>1049</v>
      </c>
      <c r="T638" s="1192">
        <f>J638*Tabellen!$F$2</f>
        <v>167.69633701985998</v>
      </c>
      <c r="U638" s="1192">
        <f>R638*Tabellen!$G$2</f>
        <v>61.643317560660002</v>
      </c>
      <c r="V638" s="1192">
        <f>T638*Tabellen!$H$2</f>
        <v>35.216230774170597</v>
      </c>
      <c r="W638" s="1192">
        <f t="shared" si="134"/>
        <v>96.859548334830606</v>
      </c>
      <c r="X638" s="1192">
        <f t="shared" si="135"/>
        <v>949.48163602869067</v>
      </c>
      <c r="Z638" s="1184"/>
      <c r="AA638" s="1184"/>
      <c r="AB638" s="1184"/>
      <c r="AC638" s="1184"/>
      <c r="AD638" s="1184"/>
      <c r="AE638" s="1184"/>
      <c r="AF638" s="1184"/>
      <c r="AG638" s="1184"/>
      <c r="AH638" s="1184"/>
      <c r="AI638" s="1184"/>
      <c r="AJ638" s="1184"/>
      <c r="AK638" s="1184"/>
      <c r="AL638" s="1184"/>
      <c r="AM638" s="1184"/>
      <c r="AN638" s="1184"/>
      <c r="AO638" s="1184"/>
      <c r="AP638" s="1184"/>
      <c r="AQ638" s="1184"/>
      <c r="AR638" s="1184"/>
      <c r="AS638" s="1184"/>
      <c r="AT638" s="1184"/>
      <c r="AU638" s="1184"/>
      <c r="AV638" s="1184"/>
      <c r="AW638" s="1184"/>
      <c r="AX638" s="1184"/>
      <c r="AY638" s="1184"/>
      <c r="AZ638" s="1184"/>
      <c r="BA638" s="1184"/>
      <c r="BB638" s="1184"/>
      <c r="BC638" s="1184"/>
      <c r="BD638" s="1184"/>
      <c r="BE638" s="1184"/>
      <c r="BF638" s="1184"/>
      <c r="BG638" s="1184"/>
      <c r="BH638" s="1184"/>
      <c r="BI638" s="1184"/>
      <c r="BJ638" s="1184"/>
      <c r="BK638" s="1184"/>
      <c r="BL638" s="1184"/>
      <c r="BM638" s="1184"/>
      <c r="BN638" s="1184"/>
      <c r="BO638" s="1184"/>
      <c r="BP638" s="1184"/>
      <c r="BQ638" s="1184"/>
      <c r="BR638" s="1184"/>
      <c r="BS638" s="1184"/>
    </row>
    <row r="639" spans="1:71" s="1190" customFormat="1" ht="15.65" customHeight="1" outlineLevel="2" x14ac:dyDescent="0.25">
      <c r="A639" s="1185"/>
      <c r="B639" s="1199"/>
      <c r="C639" s="1187"/>
      <c r="D639" s="1200" t="s">
        <v>147</v>
      </c>
      <c r="E639" s="1201">
        <f>E634*1.7*1.1</f>
        <v>170.73099999999999</v>
      </c>
      <c r="F639" s="1202" t="s">
        <v>70</v>
      </c>
      <c r="G639" s="1203"/>
      <c r="H639" s="1203"/>
      <c r="I639" s="1204">
        <v>2.7013499999999997</v>
      </c>
      <c r="J639" s="1204">
        <f t="shared" si="136"/>
        <v>461.20418684999993</v>
      </c>
      <c r="K639" s="1204"/>
      <c r="L639" s="1204"/>
      <c r="M639" s="1205">
        <f>J639+H639*Tabellen!$K$2+L639</f>
        <v>461.20418684999993</v>
      </c>
      <c r="N639" s="1193"/>
      <c r="O639" s="1192">
        <f t="shared" si="133"/>
        <v>558.05706608849994</v>
      </c>
      <c r="P639" s="1198"/>
      <c r="Q639" s="1195" t="s">
        <v>983</v>
      </c>
      <c r="R639" s="1192">
        <f>H639*Tabellen!$K$2*Tabellen!$F$2</f>
        <v>0</v>
      </c>
      <c r="S639" s="1197" t="s">
        <v>1049</v>
      </c>
      <c r="T639" s="1192">
        <f>J639*Tabellen!$F$2</f>
        <v>558.05706608849994</v>
      </c>
      <c r="U639" s="1192">
        <f>R639*Tabellen!$G$2</f>
        <v>0</v>
      </c>
      <c r="V639" s="1192">
        <f>T639*Tabellen!$H$2</f>
        <v>117.19198387858498</v>
      </c>
      <c r="W639" s="1192">
        <f t="shared" si="134"/>
        <v>117.19198387858498</v>
      </c>
      <c r="X639" s="1192">
        <f t="shared" si="135"/>
        <v>675.24904996708494</v>
      </c>
      <c r="Z639" s="1206"/>
      <c r="AA639" s="1184"/>
      <c r="AB639" s="1184"/>
      <c r="AC639" s="1184"/>
      <c r="AD639" s="1184"/>
      <c r="AE639" s="1184"/>
      <c r="AF639" s="1184"/>
      <c r="AG639" s="1184"/>
      <c r="AH639" s="1184"/>
      <c r="AI639" s="1184"/>
      <c r="AJ639" s="1184"/>
      <c r="AK639" s="1184"/>
      <c r="AL639" s="1184"/>
      <c r="AM639" s="1184"/>
      <c r="AN639" s="1184"/>
      <c r="AO639" s="1184"/>
      <c r="AP639" s="1184"/>
      <c r="AQ639" s="1184"/>
      <c r="AR639" s="1184"/>
      <c r="AS639" s="1184"/>
      <c r="AT639" s="1184"/>
      <c r="AU639" s="1184"/>
      <c r="AV639" s="1184"/>
      <c r="AW639" s="1184"/>
      <c r="AX639" s="1184"/>
      <c r="AY639" s="1184"/>
      <c r="AZ639" s="1184"/>
      <c r="BA639" s="1184"/>
      <c r="BB639" s="1184"/>
      <c r="BC639" s="1184"/>
      <c r="BD639" s="1184"/>
      <c r="BE639" s="1184"/>
      <c r="BF639" s="1184"/>
      <c r="BG639" s="1184"/>
      <c r="BH639" s="1184"/>
      <c r="BI639" s="1184"/>
      <c r="BJ639" s="1184"/>
      <c r="BK639" s="1184"/>
      <c r="BL639" s="1184"/>
      <c r="BM639" s="1184"/>
      <c r="BN639" s="1184"/>
      <c r="BO639" s="1184"/>
      <c r="BP639" s="1184"/>
      <c r="BQ639" s="1184"/>
      <c r="BR639" s="1184"/>
      <c r="BS639" s="1184"/>
    </row>
    <row r="640" spans="1:71" s="1190" customFormat="1" ht="15.65" customHeight="1" outlineLevel="2" x14ac:dyDescent="0.25">
      <c r="A640" s="1185"/>
      <c r="B640" s="1199"/>
      <c r="C640" s="1187"/>
      <c r="D640" s="1200" t="s">
        <v>148</v>
      </c>
      <c r="E640" s="1201">
        <f>E634/2.5*2.1</f>
        <v>76.691999999999993</v>
      </c>
      <c r="F640" s="1202" t="s">
        <v>70</v>
      </c>
      <c r="G640" s="1203"/>
      <c r="H640" s="1203"/>
      <c r="I640" s="1204">
        <v>2.4736500000000001</v>
      </c>
      <c r="J640" s="1204">
        <f t="shared" si="136"/>
        <v>189.70916579999999</v>
      </c>
      <c r="K640" s="1204"/>
      <c r="L640" s="1204"/>
      <c r="M640" s="1205">
        <f>J640+H640*Tabellen!$K$2+L640</f>
        <v>189.70916579999999</v>
      </c>
      <c r="N640" s="1193"/>
      <c r="O640" s="1192">
        <f t="shared" si="133"/>
        <v>229.54809061799997</v>
      </c>
      <c r="P640" s="1198"/>
      <c r="Q640" s="1195" t="s">
        <v>983</v>
      </c>
      <c r="R640" s="1192">
        <f>H640*Tabellen!$K$2*Tabellen!$F$2</f>
        <v>0</v>
      </c>
      <c r="S640" s="1197" t="s">
        <v>1049</v>
      </c>
      <c r="T640" s="1192">
        <f>J640*Tabellen!$F$2</f>
        <v>229.54809061799997</v>
      </c>
      <c r="U640" s="1192">
        <f>R640*Tabellen!$G$2</f>
        <v>0</v>
      </c>
      <c r="V640" s="1192">
        <f>T640*Tabellen!$H$2</f>
        <v>48.205099029779994</v>
      </c>
      <c r="W640" s="1192">
        <f t="shared" si="134"/>
        <v>48.205099029779994</v>
      </c>
      <c r="X640" s="1192">
        <f t="shared" si="135"/>
        <v>277.75318964777995</v>
      </c>
      <c r="Z640" s="1206"/>
      <c r="AA640" s="1184"/>
      <c r="AB640" s="1184"/>
      <c r="AC640" s="1184"/>
      <c r="AD640" s="1184"/>
      <c r="AE640" s="1184"/>
      <c r="AF640" s="1184"/>
      <c r="AG640" s="1184"/>
      <c r="AH640" s="1184"/>
      <c r="AI640" s="1184"/>
      <c r="AJ640" s="1184"/>
      <c r="AK640" s="1184"/>
      <c r="AL640" s="1184"/>
      <c r="AM640" s="1184"/>
      <c r="AN640" s="1184"/>
      <c r="AO640" s="1184"/>
      <c r="AP640" s="1184"/>
      <c r="AQ640" s="1184"/>
      <c r="AR640" s="1184"/>
      <c r="AS640" s="1184"/>
      <c r="AT640" s="1184"/>
      <c r="AU640" s="1184"/>
      <c r="AV640" s="1184"/>
      <c r="AW640" s="1184"/>
      <c r="AX640" s="1184"/>
      <c r="AY640" s="1184"/>
      <c r="AZ640" s="1184"/>
      <c r="BA640" s="1184"/>
      <c r="BB640" s="1184"/>
      <c r="BC640" s="1184"/>
      <c r="BD640" s="1184"/>
      <c r="BE640" s="1184"/>
      <c r="BF640" s="1184"/>
      <c r="BG640" s="1184"/>
      <c r="BH640" s="1184"/>
      <c r="BI640" s="1184"/>
      <c r="BJ640" s="1184"/>
      <c r="BK640" s="1184"/>
      <c r="BL640" s="1184"/>
      <c r="BM640" s="1184"/>
      <c r="BN640" s="1184"/>
      <c r="BO640" s="1184"/>
      <c r="BP640" s="1184"/>
      <c r="BQ640" s="1184"/>
      <c r="BR640" s="1184"/>
      <c r="BS640" s="1184"/>
    </row>
    <row r="641" spans="1:71" s="1190" customFormat="1" ht="15.65" customHeight="1" outlineLevel="2" x14ac:dyDescent="0.25">
      <c r="A641" s="1185"/>
      <c r="B641" s="1188"/>
      <c r="C641" s="1187"/>
      <c r="D641" s="1190" t="s">
        <v>1334</v>
      </c>
      <c r="E641" s="1189">
        <f>E634*1.05</f>
        <v>95.864999999999995</v>
      </c>
      <c r="F641" s="1190" t="s">
        <v>73</v>
      </c>
      <c r="G641" s="1191"/>
      <c r="H641" s="1191"/>
      <c r="I641" s="1192">
        <v>3.6224999999999996</v>
      </c>
      <c r="J641" s="1192">
        <f t="shared" si="136"/>
        <v>347.27096249999994</v>
      </c>
      <c r="K641" s="1192"/>
      <c r="L641" s="1192"/>
      <c r="M641" s="1192">
        <f>J641+H641*Tabellen!$K$2+L641</f>
        <v>347.27096249999994</v>
      </c>
      <c r="N641" s="1193"/>
      <c r="O641" s="1192">
        <f t="shared" si="133"/>
        <v>420.19786462499991</v>
      </c>
      <c r="P641" s="1198"/>
      <c r="Q641" s="1195" t="s">
        <v>983</v>
      </c>
      <c r="R641" s="1192">
        <f>H641*Tabellen!$K$2*Tabellen!$F$2</f>
        <v>0</v>
      </c>
      <c r="S641" s="1197" t="s">
        <v>1049</v>
      </c>
      <c r="T641" s="1192">
        <f>J641*Tabellen!$F$2</f>
        <v>420.19786462499991</v>
      </c>
      <c r="U641" s="1192">
        <f>R641*Tabellen!$G$2</f>
        <v>0</v>
      </c>
      <c r="V641" s="1192">
        <f>T641*Tabellen!$H$2</f>
        <v>88.241551571249971</v>
      </c>
      <c r="W641" s="1192">
        <f t="shared" si="134"/>
        <v>88.241551571249971</v>
      </c>
      <c r="X641" s="1192">
        <f t="shared" si="135"/>
        <v>508.43941619624991</v>
      </c>
      <c r="Y641" s="1194"/>
      <c r="Z641" s="1184"/>
      <c r="AA641" s="1184"/>
      <c r="AB641" s="1184"/>
      <c r="AC641" s="1184"/>
      <c r="AD641" s="1184"/>
      <c r="AE641" s="1184"/>
      <c r="AF641" s="1184"/>
      <c r="AG641" s="1184"/>
      <c r="AH641" s="1184"/>
      <c r="AI641" s="1184"/>
      <c r="AJ641" s="1184"/>
      <c r="AK641" s="1184"/>
      <c r="AL641" s="1184"/>
      <c r="AM641" s="1184"/>
      <c r="AN641" s="1184"/>
      <c r="AO641" s="1184"/>
      <c r="AP641" s="1184"/>
      <c r="AQ641" s="1184"/>
      <c r="AR641" s="1184"/>
      <c r="AS641" s="1184"/>
      <c r="AT641" s="1184"/>
      <c r="AU641" s="1184"/>
      <c r="AV641" s="1184"/>
      <c r="AW641" s="1184"/>
      <c r="AX641" s="1184"/>
      <c r="AY641" s="1184"/>
      <c r="AZ641" s="1184"/>
      <c r="BA641" s="1184"/>
      <c r="BB641" s="1184"/>
      <c r="BC641" s="1184"/>
      <c r="BD641" s="1184"/>
      <c r="BE641" s="1184"/>
      <c r="BF641" s="1184"/>
      <c r="BG641" s="1184"/>
      <c r="BH641" s="1184"/>
      <c r="BI641" s="1184"/>
      <c r="BJ641" s="1184"/>
      <c r="BK641" s="1184"/>
      <c r="BL641" s="1184"/>
      <c r="BM641" s="1184"/>
      <c r="BN641" s="1184"/>
      <c r="BO641" s="1184"/>
      <c r="BP641" s="1184"/>
      <c r="BQ641" s="1184"/>
      <c r="BR641" s="1184"/>
      <c r="BS641" s="1184"/>
    </row>
    <row r="642" spans="1:71" s="1190" customFormat="1" ht="15.65" customHeight="1" outlineLevel="2" x14ac:dyDescent="0.25">
      <c r="A642" s="1185"/>
      <c r="B642" s="1188"/>
      <c r="C642" s="1187"/>
      <c r="D642" s="1190" t="s">
        <v>1420</v>
      </c>
      <c r="E642" s="1189">
        <f>E634*1.05</f>
        <v>95.864999999999995</v>
      </c>
      <c r="F642" s="1188" t="s">
        <v>73</v>
      </c>
      <c r="G642" s="1189"/>
      <c r="H642" s="1191"/>
      <c r="I642" s="1207">
        <v>1.91475</v>
      </c>
      <c r="J642" s="1192">
        <f t="shared" si="136"/>
        <v>183.55750874999998</v>
      </c>
      <c r="K642" s="1192"/>
      <c r="L642" s="1192"/>
      <c r="M642" s="1192">
        <f>J642+H642*Tabellen!$K$2+L642</f>
        <v>183.55750874999998</v>
      </c>
      <c r="N642" s="1193"/>
      <c r="O642" s="1192">
        <f t="shared" si="133"/>
        <v>222.10458558749997</v>
      </c>
      <c r="P642" s="1198"/>
      <c r="Q642" s="1195" t="s">
        <v>983</v>
      </c>
      <c r="R642" s="1192">
        <f>H642*Tabellen!$K$2*Tabellen!$F$2</f>
        <v>0</v>
      </c>
      <c r="S642" s="1197" t="s">
        <v>1049</v>
      </c>
      <c r="T642" s="1192">
        <f>J642*Tabellen!$F$2</f>
        <v>222.10458558749997</v>
      </c>
      <c r="U642" s="1192">
        <f>R642*Tabellen!$G$2</f>
        <v>0</v>
      </c>
      <c r="V642" s="1192">
        <f>T642*Tabellen!$H$2</f>
        <v>46.641962973374994</v>
      </c>
      <c r="W642" s="1192">
        <f t="shared" si="134"/>
        <v>46.641962973374994</v>
      </c>
      <c r="X642" s="1192">
        <f t="shared" si="135"/>
        <v>268.74654856087494</v>
      </c>
      <c r="Y642" s="1191"/>
      <c r="Z642" s="1184"/>
      <c r="AA642" s="1184"/>
      <c r="AB642" s="1184"/>
      <c r="AC642" s="1184"/>
      <c r="AD642" s="1184"/>
      <c r="AE642" s="1184"/>
      <c r="AF642" s="1184"/>
      <c r="AG642" s="1184"/>
      <c r="AH642" s="1184"/>
      <c r="AI642" s="1184"/>
      <c r="AJ642" s="1184"/>
      <c r="AK642" s="1184"/>
      <c r="AL642" s="1184"/>
      <c r="AM642" s="1184"/>
      <c r="AN642" s="1184"/>
      <c r="AO642" s="1184"/>
      <c r="AP642" s="1184"/>
      <c r="AQ642" s="1184"/>
      <c r="AR642" s="1184"/>
      <c r="AS642" s="1184"/>
      <c r="AT642" s="1184"/>
      <c r="AU642" s="1184"/>
      <c r="AV642" s="1184"/>
      <c r="AW642" s="1184"/>
      <c r="AX642" s="1184"/>
      <c r="AY642" s="1184"/>
      <c r="AZ642" s="1184"/>
      <c r="BA642" s="1184"/>
      <c r="BB642" s="1184"/>
      <c r="BC642" s="1184"/>
      <c r="BD642" s="1184"/>
      <c r="BE642" s="1184"/>
      <c r="BF642" s="1184"/>
      <c r="BG642" s="1184"/>
      <c r="BH642" s="1184"/>
      <c r="BI642" s="1184"/>
      <c r="BJ642" s="1184"/>
      <c r="BK642" s="1184"/>
      <c r="BL642" s="1184"/>
      <c r="BM642" s="1184"/>
      <c r="BN642" s="1184"/>
      <c r="BO642" s="1184"/>
      <c r="BP642" s="1184"/>
      <c r="BQ642" s="1184"/>
      <c r="BR642" s="1184"/>
      <c r="BS642" s="1184"/>
    </row>
    <row r="643" spans="1:71" s="1190" customFormat="1" ht="15.65" customHeight="1" outlineLevel="2" x14ac:dyDescent="0.25">
      <c r="A643" s="1185"/>
      <c r="B643" s="1188"/>
      <c r="C643" s="1187"/>
      <c r="D643" s="1190" t="s">
        <v>1335</v>
      </c>
      <c r="E643" s="1189">
        <f>E634*1.1</f>
        <v>100.43</v>
      </c>
      <c r="F643" s="1188" t="s">
        <v>73</v>
      </c>
      <c r="G643" s="1189"/>
      <c r="H643" s="1191"/>
      <c r="I643" s="1207">
        <v>2.2515648749999997</v>
      </c>
      <c r="J643" s="1192">
        <f t="shared" si="136"/>
        <v>226.12466039624999</v>
      </c>
      <c r="K643" s="1192"/>
      <c r="L643" s="1192"/>
      <c r="M643" s="1192">
        <f>J643+H643*Tabellen!$K$2+L643</f>
        <v>226.12466039624999</v>
      </c>
      <c r="N643" s="1193"/>
      <c r="O643" s="1192">
        <f t="shared" si="133"/>
        <v>273.61083907946249</v>
      </c>
      <c r="P643" s="1198"/>
      <c r="Q643" s="1195" t="s">
        <v>983</v>
      </c>
      <c r="R643" s="1192">
        <f>H643*Tabellen!$K$2*Tabellen!$F$2</f>
        <v>0</v>
      </c>
      <c r="S643" s="1197" t="s">
        <v>1049</v>
      </c>
      <c r="T643" s="1192">
        <f>J643*Tabellen!$F$2</f>
        <v>273.61083907946249</v>
      </c>
      <c r="U643" s="1192">
        <f>R643*Tabellen!$G$2</f>
        <v>0</v>
      </c>
      <c r="V643" s="1192">
        <f>T643*Tabellen!$H$2</f>
        <v>57.458276206687124</v>
      </c>
      <c r="W643" s="1192">
        <f t="shared" si="134"/>
        <v>57.458276206687124</v>
      </c>
      <c r="X643" s="1192">
        <f t="shared" si="135"/>
        <v>331.06911528614961</v>
      </c>
      <c r="Y643" s="1191"/>
      <c r="Z643" s="1184"/>
      <c r="AA643" s="1184"/>
      <c r="AB643" s="1184"/>
      <c r="AC643" s="1184"/>
      <c r="AD643" s="1184"/>
      <c r="AE643" s="1184"/>
      <c r="AF643" s="1184"/>
      <c r="AG643" s="1184"/>
      <c r="AH643" s="1184"/>
      <c r="AI643" s="1184"/>
      <c r="AJ643" s="1184"/>
      <c r="AK643" s="1184"/>
      <c r="AL643" s="1184"/>
      <c r="AM643" s="1184"/>
      <c r="AN643" s="1184"/>
      <c r="AO643" s="1184"/>
      <c r="AP643" s="1184"/>
      <c r="AQ643" s="1184"/>
      <c r="AR643" s="1184"/>
      <c r="AS643" s="1184"/>
      <c r="AT643" s="1184"/>
      <c r="AU643" s="1184"/>
      <c r="AV643" s="1184"/>
      <c r="AW643" s="1184"/>
      <c r="AX643" s="1184"/>
      <c r="AY643" s="1184"/>
      <c r="AZ643" s="1184"/>
      <c r="BA643" s="1184"/>
      <c r="BB643" s="1184"/>
      <c r="BC643" s="1184"/>
      <c r="BD643" s="1184"/>
      <c r="BE643" s="1184"/>
      <c r="BF643" s="1184"/>
      <c r="BG643" s="1184"/>
      <c r="BH643" s="1184"/>
      <c r="BI643" s="1184"/>
      <c r="BJ643" s="1184"/>
      <c r="BK643" s="1184"/>
      <c r="BL643" s="1184"/>
      <c r="BM643" s="1184"/>
      <c r="BN643" s="1184"/>
      <c r="BO643" s="1184"/>
      <c r="BP643" s="1184"/>
      <c r="BQ643" s="1184"/>
      <c r="BR643" s="1184"/>
      <c r="BS643" s="1184"/>
    </row>
    <row r="644" spans="1:71" s="1190" customFormat="1" ht="15.65" customHeight="1" outlineLevel="2" x14ac:dyDescent="0.25">
      <c r="A644" s="1185"/>
      <c r="B644" s="1188"/>
      <c r="C644" s="1187"/>
      <c r="D644" s="1190" t="s">
        <v>1336</v>
      </c>
      <c r="E644" s="1189">
        <f>E634*1.1</f>
        <v>100.43</v>
      </c>
      <c r="F644" s="1188" t="s">
        <v>73</v>
      </c>
      <c r="G644" s="1189"/>
      <c r="H644" s="1191"/>
      <c r="I644" s="1207">
        <v>1.8526499999999999</v>
      </c>
      <c r="J644" s="1192">
        <f t="shared" si="136"/>
        <v>186.06163950000001</v>
      </c>
      <c r="K644" s="1192"/>
      <c r="L644" s="1192"/>
      <c r="M644" s="1192">
        <f>J644+H644*Tabellen!$K$2+L644</f>
        <v>186.06163950000001</v>
      </c>
      <c r="N644" s="1193"/>
      <c r="O644" s="1192">
        <f t="shared" si="133"/>
        <v>225.134583795</v>
      </c>
      <c r="P644" s="1198"/>
      <c r="Q644" s="1195" t="s">
        <v>983</v>
      </c>
      <c r="R644" s="1192">
        <f>H644*Tabellen!$K$2*Tabellen!$F$2</f>
        <v>0</v>
      </c>
      <c r="S644" s="1197" t="s">
        <v>1049</v>
      </c>
      <c r="T644" s="1192">
        <f>J644*Tabellen!$F$2</f>
        <v>225.134583795</v>
      </c>
      <c r="U644" s="1192">
        <f>R644*Tabellen!$G$2</f>
        <v>0</v>
      </c>
      <c r="V644" s="1192">
        <f>T644*Tabellen!$H$2</f>
        <v>47.27826259695</v>
      </c>
      <c r="W644" s="1192">
        <f t="shared" si="134"/>
        <v>47.27826259695</v>
      </c>
      <c r="X644" s="1192">
        <f t="shared" si="135"/>
        <v>272.41284639194998</v>
      </c>
      <c r="Y644" s="1191"/>
      <c r="Z644" s="1184"/>
      <c r="AA644" s="1184"/>
      <c r="AB644" s="1184"/>
      <c r="AC644" s="1184"/>
      <c r="AD644" s="1184"/>
      <c r="AE644" s="1184"/>
      <c r="AF644" s="1184"/>
      <c r="AG644" s="1184"/>
      <c r="AH644" s="1184"/>
      <c r="AI644" s="1184"/>
      <c r="AJ644" s="1184"/>
      <c r="AK644" s="1184"/>
      <c r="AL644" s="1184"/>
      <c r="AM644" s="1184"/>
      <c r="AN644" s="1184"/>
      <c r="AO644" s="1184"/>
      <c r="AP644" s="1184"/>
      <c r="AQ644" s="1184"/>
      <c r="AR644" s="1184"/>
      <c r="AS644" s="1184"/>
      <c r="AT644" s="1184"/>
      <c r="AU644" s="1184"/>
      <c r="AV644" s="1184"/>
      <c r="AW644" s="1184"/>
      <c r="AX644" s="1184"/>
      <c r="AY644" s="1184"/>
      <c r="AZ644" s="1184"/>
      <c r="BA644" s="1184"/>
      <c r="BB644" s="1184"/>
      <c r="BC644" s="1184"/>
      <c r="BD644" s="1184"/>
      <c r="BE644" s="1184"/>
      <c r="BF644" s="1184"/>
      <c r="BG644" s="1184"/>
      <c r="BH644" s="1184"/>
      <c r="BI644" s="1184"/>
      <c r="BJ644" s="1184"/>
      <c r="BK644" s="1184"/>
      <c r="BL644" s="1184"/>
      <c r="BM644" s="1184"/>
      <c r="BN644" s="1184"/>
      <c r="BO644" s="1184"/>
      <c r="BP644" s="1184"/>
      <c r="BQ644" s="1184"/>
      <c r="BR644" s="1184"/>
      <c r="BS644" s="1184"/>
    </row>
    <row r="645" spans="1:71" s="1190" customFormat="1" ht="15.65" customHeight="1" outlineLevel="2" x14ac:dyDescent="0.25">
      <c r="A645" s="1185"/>
      <c r="B645" s="1188"/>
      <c r="C645" s="1187"/>
      <c r="D645" s="1190" t="s">
        <v>1730</v>
      </c>
      <c r="E645" s="1189">
        <f>E634*1.1</f>
        <v>100.43</v>
      </c>
      <c r="F645" s="1190" t="s">
        <v>73</v>
      </c>
      <c r="G645" s="1191"/>
      <c r="H645" s="1191"/>
      <c r="I645" s="1192">
        <v>10.143000000000001</v>
      </c>
      <c r="J645" s="1192">
        <f t="shared" si="136"/>
        <v>1018.6614900000002</v>
      </c>
      <c r="K645" s="1192"/>
      <c r="L645" s="1192"/>
      <c r="M645" s="1192">
        <f>J645+H645*Tabellen!$K$2+L645</f>
        <v>1018.6614900000002</v>
      </c>
      <c r="N645" s="1193"/>
      <c r="O645" s="1192">
        <f t="shared" si="133"/>
        <v>1232.5804029000001</v>
      </c>
      <c r="P645" s="1198"/>
      <c r="Q645" s="1195" t="s">
        <v>983</v>
      </c>
      <c r="R645" s="1192">
        <f>H645*Tabellen!$K$2*Tabellen!$F$2</f>
        <v>0</v>
      </c>
      <c r="S645" s="1197" t="s">
        <v>1049</v>
      </c>
      <c r="T645" s="1192">
        <f>J645*Tabellen!$F$2</f>
        <v>1232.5804029000001</v>
      </c>
      <c r="U645" s="1192">
        <f>R645*Tabellen!$G$2</f>
        <v>0</v>
      </c>
      <c r="V645" s="1192">
        <f>T645*Tabellen!$H$2</f>
        <v>258.84188460900003</v>
      </c>
      <c r="W645" s="1192">
        <f t="shared" si="134"/>
        <v>258.84188460900003</v>
      </c>
      <c r="X645" s="1192">
        <f t="shared" si="135"/>
        <v>1491.4222875090002</v>
      </c>
      <c r="Y645" s="1208"/>
      <c r="Z645" s="1184"/>
      <c r="AA645" s="1184"/>
      <c r="AB645" s="1184"/>
      <c r="AC645" s="1184"/>
      <c r="AD645" s="1184"/>
      <c r="AE645" s="1184"/>
      <c r="AF645" s="1184"/>
      <c r="AG645" s="1184"/>
      <c r="AH645" s="1184"/>
      <c r="AI645" s="1184"/>
      <c r="AJ645" s="1184"/>
      <c r="AK645" s="1184"/>
      <c r="AL645" s="1184"/>
      <c r="AM645" s="1184"/>
      <c r="AN645" s="1184"/>
      <c r="AO645" s="1184"/>
      <c r="AP645" s="1184"/>
      <c r="AQ645" s="1184"/>
      <c r="AR645" s="1184"/>
      <c r="AS645" s="1184"/>
      <c r="AT645" s="1184"/>
      <c r="AU645" s="1184"/>
      <c r="AV645" s="1184"/>
      <c r="AW645" s="1184"/>
      <c r="AX645" s="1184"/>
      <c r="AY645" s="1184"/>
      <c r="AZ645" s="1184"/>
      <c r="BA645" s="1184"/>
      <c r="BB645" s="1184"/>
      <c r="BC645" s="1184"/>
      <c r="BD645" s="1184"/>
      <c r="BE645" s="1184"/>
      <c r="BF645" s="1184"/>
      <c r="BG645" s="1184"/>
      <c r="BH645" s="1184"/>
      <c r="BI645" s="1184"/>
      <c r="BJ645" s="1184"/>
      <c r="BK645" s="1184"/>
      <c r="BL645" s="1184"/>
      <c r="BM645" s="1184"/>
      <c r="BN645" s="1184"/>
      <c r="BO645" s="1184"/>
      <c r="BP645" s="1184"/>
      <c r="BQ645" s="1184"/>
      <c r="BR645" s="1184"/>
      <c r="BS645" s="1184"/>
    </row>
    <row r="646" spans="1:71" s="1190" customFormat="1" ht="15.65" customHeight="1" outlineLevel="2" x14ac:dyDescent="0.25">
      <c r="A646" s="1185"/>
      <c r="B646" s="1199"/>
      <c r="C646" s="1187"/>
      <c r="D646" s="1200" t="s">
        <v>1343</v>
      </c>
      <c r="E646" s="1201">
        <f>E634</f>
        <v>91.3</v>
      </c>
      <c r="F646" s="1202" t="s">
        <v>73</v>
      </c>
      <c r="G646" s="1203">
        <v>1.05</v>
      </c>
      <c r="H646" s="1203">
        <f t="shared" si="132"/>
        <v>95.864999999999995</v>
      </c>
      <c r="I646" s="1204"/>
      <c r="J646" s="1204"/>
      <c r="K646" s="1204"/>
      <c r="L646" s="1204"/>
      <c r="M646" s="1205">
        <f>J646+H646*Tabellen!$K$2+L646</f>
        <v>5943.63</v>
      </c>
      <c r="N646" s="1193"/>
      <c r="O646" s="1192">
        <f t="shared" si="133"/>
        <v>7191.7923000000001</v>
      </c>
      <c r="P646" s="1198"/>
      <c r="Q646" s="1195" t="s">
        <v>983</v>
      </c>
      <c r="R646" s="1192">
        <f>H646*Tabellen!$K$2*Tabellen!$F$2</f>
        <v>7191.7923000000001</v>
      </c>
      <c r="S646" s="1197" t="s">
        <v>1049</v>
      </c>
      <c r="T646" s="1192">
        <f>J646*Tabellen!$F$2</f>
        <v>0</v>
      </c>
      <c r="U646" s="1192">
        <f>R646*Tabellen!$G$2</f>
        <v>647.26130699999999</v>
      </c>
      <c r="V646" s="1192">
        <f>T646*Tabellen!$H$2</f>
        <v>0</v>
      </c>
      <c r="W646" s="1192">
        <f t="shared" si="134"/>
        <v>647.26130699999999</v>
      </c>
      <c r="X646" s="1192">
        <f t="shared" si="135"/>
        <v>7839.0536069999998</v>
      </c>
      <c r="Z646" s="1206"/>
      <c r="AA646" s="1184"/>
      <c r="AB646" s="1184"/>
      <c r="AC646" s="1184"/>
      <c r="AD646" s="1184"/>
      <c r="AE646" s="1184"/>
      <c r="AF646" s="1184"/>
      <c r="AG646" s="1184"/>
      <c r="AH646" s="1184"/>
      <c r="AI646" s="1184"/>
      <c r="AJ646" s="1184"/>
      <c r="AK646" s="1184"/>
      <c r="AL646" s="1184"/>
      <c r="AM646" s="1184"/>
      <c r="AN646" s="1184"/>
      <c r="AO646" s="1184"/>
      <c r="AP646" s="1184"/>
      <c r="AQ646" s="1184"/>
      <c r="AR646" s="1184"/>
      <c r="AS646" s="1184"/>
      <c r="AT646" s="1184"/>
      <c r="AU646" s="1184"/>
      <c r="AV646" s="1184"/>
      <c r="AW646" s="1184"/>
      <c r="AX646" s="1184"/>
      <c r="AY646" s="1184"/>
      <c r="AZ646" s="1184"/>
      <c r="BA646" s="1184"/>
      <c r="BB646" s="1184"/>
      <c r="BC646" s="1184"/>
      <c r="BD646" s="1184"/>
      <c r="BE646" s="1184"/>
      <c r="BF646" s="1184"/>
      <c r="BG646" s="1184"/>
      <c r="BH646" s="1184"/>
      <c r="BI646" s="1184"/>
      <c r="BJ646" s="1184"/>
      <c r="BK646" s="1184"/>
      <c r="BL646" s="1184"/>
      <c r="BM646" s="1184"/>
      <c r="BN646" s="1184"/>
      <c r="BO646" s="1184"/>
      <c r="BP646" s="1184"/>
      <c r="BQ646" s="1184"/>
      <c r="BR646" s="1184"/>
      <c r="BS646" s="1184"/>
    </row>
    <row r="647" spans="1:71" s="1190" customFormat="1" ht="15.65" customHeight="1" outlineLevel="2" x14ac:dyDescent="0.25">
      <c r="A647" s="1185"/>
      <c r="B647" s="1188"/>
      <c r="C647" s="1187"/>
      <c r="D647" s="1188" t="s">
        <v>1337</v>
      </c>
      <c r="E647" s="1189">
        <f>E634</f>
        <v>91.3</v>
      </c>
      <c r="F647" s="1190" t="s">
        <v>73</v>
      </c>
      <c r="G647" s="1189"/>
      <c r="H647" s="1191"/>
      <c r="I647" s="1192">
        <v>10.35</v>
      </c>
      <c r="J647" s="1192">
        <f t="shared" si="136"/>
        <v>944.95499999999993</v>
      </c>
      <c r="K647" s="1192"/>
      <c r="L647" s="1192"/>
      <c r="M647" s="1192">
        <f>J647+H647*Tabellen!$K$2+L647</f>
        <v>944.95499999999993</v>
      </c>
      <c r="N647" s="1193"/>
      <c r="O647" s="1192">
        <f t="shared" si="133"/>
        <v>1143.39555</v>
      </c>
      <c r="P647" s="1198"/>
      <c r="Q647" s="1195" t="s">
        <v>983</v>
      </c>
      <c r="R647" s="1192">
        <f>H647*Tabellen!$K$2*Tabellen!$F$2</f>
        <v>0</v>
      </c>
      <c r="S647" s="1197" t="s">
        <v>1049</v>
      </c>
      <c r="T647" s="1192">
        <f>J647*Tabellen!$F$2</f>
        <v>1143.39555</v>
      </c>
      <c r="U647" s="1192">
        <f>R647*Tabellen!$G$2</f>
        <v>0</v>
      </c>
      <c r="V647" s="1192">
        <f>T647*Tabellen!$H$2</f>
        <v>240.11306549999998</v>
      </c>
      <c r="W647" s="1192">
        <f t="shared" si="134"/>
        <v>240.11306549999998</v>
      </c>
      <c r="X647" s="1192">
        <f t="shared" si="135"/>
        <v>1383.5086154999999</v>
      </c>
      <c r="Y647" s="1194"/>
      <c r="Z647" s="1184"/>
      <c r="AA647" s="1184"/>
      <c r="AB647" s="1184"/>
      <c r="AC647" s="1184"/>
      <c r="AD647" s="1184"/>
      <c r="AE647" s="1184"/>
      <c r="AF647" s="1184"/>
      <c r="AG647" s="1184"/>
      <c r="AH647" s="1184"/>
      <c r="AI647" s="1184"/>
      <c r="AJ647" s="1184"/>
      <c r="AK647" s="1184"/>
      <c r="AL647" s="1184"/>
      <c r="AM647" s="1184"/>
      <c r="AN647" s="1184"/>
      <c r="AO647" s="1184"/>
      <c r="AP647" s="1184"/>
      <c r="AQ647" s="1184"/>
      <c r="AR647" s="1184"/>
      <c r="AS647" s="1184"/>
      <c r="AT647" s="1184"/>
      <c r="AU647" s="1184"/>
      <c r="AV647" s="1184"/>
      <c r="AW647" s="1184"/>
      <c r="AX647" s="1184"/>
      <c r="AY647" s="1184"/>
      <c r="AZ647" s="1184"/>
      <c r="BA647" s="1184"/>
      <c r="BB647" s="1184"/>
      <c r="BC647" s="1184"/>
      <c r="BD647" s="1184"/>
      <c r="BE647" s="1184"/>
      <c r="BF647" s="1184"/>
      <c r="BG647" s="1184"/>
      <c r="BH647" s="1184"/>
      <c r="BI647" s="1184"/>
      <c r="BJ647" s="1184"/>
      <c r="BK647" s="1184"/>
      <c r="BL647" s="1184"/>
      <c r="BM647" s="1184"/>
      <c r="BN647" s="1184"/>
      <c r="BO647" s="1184"/>
      <c r="BP647" s="1184"/>
      <c r="BQ647" s="1184"/>
      <c r="BR647" s="1184"/>
      <c r="BS647" s="1184"/>
    </row>
    <row r="648" spans="1:71" s="1190" customFormat="1" ht="15.65" customHeight="1" outlineLevel="2" x14ac:dyDescent="0.25">
      <c r="A648" s="1185"/>
      <c r="B648" s="1188"/>
      <c r="C648" s="1187"/>
      <c r="D648" s="1188" t="s">
        <v>1329</v>
      </c>
      <c r="E648" s="1189">
        <v>1</v>
      </c>
      <c r="F648" s="1190" t="s">
        <v>830</v>
      </c>
      <c r="G648" s="1189">
        <v>4</v>
      </c>
      <c r="H648" s="1191">
        <f t="shared" si="132"/>
        <v>4</v>
      </c>
      <c r="I648" s="1192"/>
      <c r="J648" s="1192"/>
      <c r="K648" s="1192"/>
      <c r="L648" s="1192"/>
      <c r="M648" s="1192">
        <f>J648+H648*Tabellen!$K$2+L648</f>
        <v>248</v>
      </c>
      <c r="N648" s="1193"/>
      <c r="O648" s="1192">
        <f t="shared" si="133"/>
        <v>300.08</v>
      </c>
      <c r="P648" s="1198"/>
      <c r="Q648" s="1195" t="s">
        <v>983</v>
      </c>
      <c r="R648" s="1192">
        <f>H648*Tabellen!$K$2*Tabellen!$F$2</f>
        <v>300.08</v>
      </c>
      <c r="S648" s="1197" t="s">
        <v>1049</v>
      </c>
      <c r="T648" s="1192">
        <f>J648*Tabellen!$F$2</f>
        <v>0</v>
      </c>
      <c r="U648" s="1192">
        <f>R648*Tabellen!$G$2</f>
        <v>27.007199999999997</v>
      </c>
      <c r="V648" s="1192">
        <f>T648*Tabellen!$H$2</f>
        <v>0</v>
      </c>
      <c r="W648" s="1192">
        <f t="shared" si="134"/>
        <v>27.007199999999997</v>
      </c>
      <c r="X648" s="1192">
        <f t="shared" si="135"/>
        <v>327.0872</v>
      </c>
      <c r="Y648" s="1194"/>
      <c r="Z648" s="1184"/>
      <c r="AA648" s="1184"/>
      <c r="AB648" s="1184"/>
      <c r="AC648" s="1184"/>
      <c r="AD648" s="1184"/>
      <c r="AE648" s="1184"/>
      <c r="AF648" s="1184"/>
      <c r="AG648" s="1184"/>
      <c r="AH648" s="1184"/>
      <c r="AI648" s="1184"/>
      <c r="AJ648" s="1184"/>
      <c r="AK648" s="1184"/>
      <c r="AL648" s="1184"/>
      <c r="AM648" s="1184"/>
      <c r="AN648" s="1184"/>
      <c r="AO648" s="1184"/>
      <c r="AP648" s="1184"/>
      <c r="AQ648" s="1184"/>
      <c r="AR648" s="1184"/>
      <c r="AS648" s="1184"/>
      <c r="AT648" s="1184"/>
      <c r="AU648" s="1184"/>
      <c r="AV648" s="1184"/>
      <c r="AW648" s="1184"/>
      <c r="AX648" s="1184"/>
      <c r="AY648" s="1184"/>
      <c r="AZ648" s="1184"/>
      <c r="BA648" s="1184"/>
      <c r="BB648" s="1184"/>
      <c r="BC648" s="1184"/>
      <c r="BD648" s="1184"/>
      <c r="BE648" s="1184"/>
      <c r="BF648" s="1184"/>
      <c r="BG648" s="1184"/>
      <c r="BH648" s="1184"/>
      <c r="BI648" s="1184"/>
      <c r="BJ648" s="1184"/>
      <c r="BK648" s="1184"/>
      <c r="BL648" s="1184"/>
      <c r="BM648" s="1184"/>
      <c r="BN648" s="1184"/>
      <c r="BO648" s="1184"/>
      <c r="BP648" s="1184"/>
      <c r="BQ648" s="1184"/>
      <c r="BR648" s="1184"/>
      <c r="BS648" s="1184"/>
    </row>
    <row r="649" spans="1:71" s="1190" customFormat="1" ht="15.65" customHeight="1" outlineLevel="2" x14ac:dyDescent="0.25">
      <c r="A649" s="1185"/>
      <c r="B649" s="1188"/>
      <c r="C649" s="1187"/>
      <c r="E649" s="1189"/>
      <c r="G649" s="1191"/>
      <c r="H649" s="1191"/>
      <c r="I649" s="1192"/>
      <c r="J649" s="1192"/>
      <c r="K649" s="1192"/>
      <c r="L649" s="1192"/>
      <c r="M649" s="1192"/>
      <c r="N649" s="1193"/>
      <c r="O649" s="1194"/>
      <c r="P649" s="1198"/>
      <c r="Q649" s="1195"/>
      <c r="R649" s="1192"/>
      <c r="S649" s="1197"/>
      <c r="T649" s="1192"/>
      <c r="U649" s="1192"/>
      <c r="V649" s="1192"/>
      <c r="W649" s="1192"/>
      <c r="X649" s="1192"/>
      <c r="Y649" s="1208"/>
      <c r="Z649" s="1184"/>
      <c r="AA649" s="1184"/>
      <c r="AB649" s="1184"/>
      <c r="AC649" s="1184"/>
      <c r="AD649" s="1184"/>
      <c r="AE649" s="1184"/>
      <c r="AF649" s="1184"/>
      <c r="AG649" s="1184"/>
      <c r="AH649" s="1184"/>
      <c r="AI649" s="1184"/>
      <c r="AJ649" s="1184"/>
      <c r="AK649" s="1184"/>
      <c r="AL649" s="1184"/>
      <c r="AM649" s="1184"/>
      <c r="AN649" s="1184"/>
      <c r="AO649" s="1184"/>
      <c r="AP649" s="1184"/>
      <c r="AQ649" s="1184"/>
      <c r="AR649" s="1184"/>
      <c r="AS649" s="1184"/>
      <c r="AT649" s="1184"/>
      <c r="AU649" s="1184"/>
      <c r="AV649" s="1184"/>
      <c r="AW649" s="1184"/>
      <c r="AX649" s="1184"/>
      <c r="AY649" s="1184"/>
      <c r="AZ649" s="1184"/>
      <c r="BA649" s="1184"/>
      <c r="BB649" s="1184"/>
      <c r="BC649" s="1184"/>
      <c r="BD649" s="1184"/>
      <c r="BE649" s="1184"/>
      <c r="BF649" s="1184"/>
      <c r="BG649" s="1184"/>
      <c r="BH649" s="1184"/>
      <c r="BI649" s="1184"/>
      <c r="BJ649" s="1184"/>
      <c r="BK649" s="1184"/>
      <c r="BL649" s="1184"/>
      <c r="BM649" s="1184"/>
      <c r="BN649" s="1184"/>
      <c r="BO649" s="1184"/>
      <c r="BP649" s="1184"/>
      <c r="BQ649" s="1184"/>
      <c r="BR649" s="1184"/>
      <c r="BS649" s="1184"/>
    </row>
    <row r="650" spans="1:71" s="1190" customFormat="1" ht="10" outlineLevel="2" x14ac:dyDescent="0.25">
      <c r="A650" s="1185"/>
      <c r="B650" s="1188"/>
      <c r="C650" s="1187"/>
      <c r="E650" s="1189"/>
      <c r="G650" s="1191"/>
      <c r="H650" s="1191"/>
      <c r="I650" s="1192"/>
      <c r="J650" s="1192"/>
      <c r="K650" s="1192"/>
      <c r="L650" s="1192"/>
      <c r="M650" s="1192"/>
      <c r="N650" s="1193"/>
      <c r="O650" s="1194"/>
      <c r="P650" s="1194"/>
      <c r="Q650" s="1194"/>
      <c r="R650" s="1192"/>
      <c r="S650" s="1192"/>
      <c r="T650" s="1192"/>
      <c r="U650" s="1192"/>
      <c r="V650" s="1192"/>
      <c r="W650" s="1192"/>
      <c r="X650" s="1192"/>
      <c r="Z650" s="1184"/>
      <c r="AA650" s="1184"/>
      <c r="AB650" s="1184"/>
      <c r="AC650" s="1184"/>
      <c r="AD650" s="1184"/>
      <c r="AE650" s="1184"/>
      <c r="AF650" s="1184"/>
      <c r="AG650" s="1184"/>
      <c r="AH650" s="1184"/>
      <c r="AI650" s="1184"/>
      <c r="AJ650" s="1184"/>
      <c r="AK650" s="1184"/>
      <c r="AL650" s="1184"/>
      <c r="AM650" s="1184"/>
      <c r="AN650" s="1184"/>
      <c r="AO650" s="1184"/>
      <c r="AP650" s="1184"/>
      <c r="AQ650" s="1184"/>
      <c r="AR650" s="1184"/>
      <c r="AS650" s="1184"/>
      <c r="AT650" s="1184"/>
      <c r="AU650" s="1184"/>
      <c r="AV650" s="1184"/>
      <c r="AW650" s="1184"/>
      <c r="AX650" s="1184"/>
      <c r="AY650" s="1184"/>
      <c r="AZ650" s="1184"/>
      <c r="BA650" s="1184"/>
      <c r="BB650" s="1184"/>
      <c r="BC650" s="1184"/>
      <c r="BD650" s="1184"/>
      <c r="BE650" s="1184"/>
      <c r="BF650" s="1184"/>
      <c r="BG650" s="1184"/>
      <c r="BH650" s="1184"/>
      <c r="BI650" s="1184"/>
      <c r="BJ650" s="1184"/>
      <c r="BK650" s="1184"/>
      <c r="BL650" s="1184"/>
      <c r="BM650" s="1184"/>
      <c r="BN650" s="1184"/>
      <c r="BO650" s="1184"/>
      <c r="BP650" s="1184"/>
      <c r="BQ650" s="1184"/>
      <c r="BR650" s="1184"/>
      <c r="BS650" s="1184"/>
    </row>
    <row r="651" spans="1:71" s="1190" customFormat="1" ht="10" outlineLevel="1" x14ac:dyDescent="0.25">
      <c r="A651" s="1185"/>
      <c r="B651" s="1209"/>
      <c r="C651" s="1187"/>
      <c r="D651" s="1210"/>
      <c r="E651" s="1211"/>
      <c r="F651" s="1210"/>
      <c r="G651" s="1212"/>
      <c r="H651" s="1212"/>
      <c r="I651" s="1213"/>
      <c r="J651" s="1213"/>
      <c r="K651" s="1213"/>
      <c r="L651" s="1213"/>
      <c r="M651" s="1213"/>
      <c r="N651" s="1187"/>
      <c r="O651" s="1214"/>
      <c r="P651" s="1214"/>
      <c r="Q651" s="1214"/>
      <c r="R651" s="1213"/>
      <c r="S651" s="1213"/>
      <c r="T651" s="1213"/>
      <c r="U651" s="1213"/>
      <c r="V651" s="1213"/>
      <c r="W651" s="1213"/>
      <c r="X651" s="1213"/>
      <c r="Y651" s="1214"/>
      <c r="Z651" s="1206"/>
      <c r="AA651" s="1184"/>
      <c r="AB651" s="1184"/>
      <c r="AC651" s="1184"/>
      <c r="AD651" s="1184"/>
      <c r="AE651" s="1184"/>
      <c r="AF651" s="1184"/>
      <c r="AG651" s="1215"/>
      <c r="AH651" s="1215"/>
      <c r="AI651" s="1184"/>
      <c r="AJ651" s="1184"/>
      <c r="AK651" s="1184"/>
      <c r="AL651" s="1184"/>
      <c r="AM651" s="1184"/>
      <c r="AN651" s="1184"/>
      <c r="AO651" s="1184"/>
      <c r="AP651" s="1184"/>
      <c r="AQ651" s="1184"/>
      <c r="AR651" s="1184"/>
      <c r="AS651" s="1184"/>
      <c r="AT651" s="1184"/>
      <c r="AU651" s="1184"/>
      <c r="AV651" s="1184"/>
      <c r="AW651" s="1184"/>
      <c r="AX651" s="1184"/>
      <c r="AY651" s="1184"/>
      <c r="AZ651" s="1184"/>
      <c r="BA651" s="1184"/>
      <c r="BB651" s="1184"/>
      <c r="BC651" s="1184"/>
      <c r="BD651" s="1184"/>
      <c r="BE651" s="1184"/>
      <c r="BF651" s="1184"/>
      <c r="BG651" s="1184"/>
      <c r="BH651" s="1184"/>
      <c r="BI651" s="1184"/>
      <c r="BJ651" s="1184"/>
      <c r="BK651" s="1184"/>
      <c r="BL651" s="1184"/>
      <c r="BM651" s="1184"/>
      <c r="BN651" s="1184"/>
      <c r="BO651" s="1184"/>
      <c r="BP651" s="1184"/>
      <c r="BQ651" s="1184"/>
      <c r="BR651" s="1184"/>
      <c r="BS651" s="1184"/>
    </row>
    <row r="652" spans="1:71" s="1217" customFormat="1" ht="15.65" customHeight="1" outlineLevel="1" x14ac:dyDescent="0.25">
      <c r="B652" s="1218" t="s">
        <v>1033</v>
      </c>
      <c r="C652" s="1219"/>
      <c r="D652" s="1220" t="s">
        <v>1483</v>
      </c>
      <c r="E652" s="1221">
        <v>91.3</v>
      </c>
      <c r="F652" s="1220" t="s">
        <v>73</v>
      </c>
      <c r="G652" s="1222"/>
      <c r="H652" s="1222">
        <f>SUM(H653:H668)/E652</f>
        <v>1.2342349336335239</v>
      </c>
      <c r="I652" s="1223"/>
      <c r="J652" s="1223">
        <f>SUM(J653:J668)/E652</f>
        <v>41.309354182499995</v>
      </c>
      <c r="K652" s="1223"/>
      <c r="L652" s="1223"/>
      <c r="M652" s="1223">
        <f>SUM(M653:M668)/E652</f>
        <v>117.8319200677785</v>
      </c>
      <c r="N652" s="1219"/>
      <c r="O652" s="1223">
        <f>SUM(O653:O668)/E652</f>
        <v>142.57662328201198</v>
      </c>
      <c r="P652" s="1224" t="str">
        <f>B652</f>
        <v>V1-3-H2</v>
      </c>
      <c r="Q652" s="1224"/>
      <c r="R652" s="1223"/>
      <c r="S652" s="1223"/>
      <c r="T652" s="1223"/>
      <c r="U652" s="1225"/>
      <c r="V652" s="1223"/>
      <c r="W652" s="1223"/>
      <c r="X652" s="1223">
        <f>SUM(X653:X668)/E652</f>
        <v>161.40663760469204</v>
      </c>
      <c r="Z652" s="1226"/>
      <c r="AA652" s="1226"/>
      <c r="AB652" s="1226"/>
      <c r="AC652" s="1226"/>
      <c r="AD652" s="1226"/>
      <c r="AE652" s="1226"/>
      <c r="AF652" s="1226"/>
      <c r="AG652" s="1226"/>
      <c r="AH652" s="1226"/>
      <c r="AI652" s="1226"/>
      <c r="AJ652" s="1226"/>
      <c r="AK652" s="1226"/>
      <c r="AL652" s="1226"/>
      <c r="AM652" s="1226"/>
      <c r="AN652" s="1226"/>
      <c r="AO652" s="1226"/>
      <c r="AP652" s="1226"/>
      <c r="AQ652" s="1226"/>
      <c r="AR652" s="1226"/>
      <c r="AS652" s="1226"/>
      <c r="AT652" s="1226"/>
      <c r="AU652" s="1226"/>
      <c r="AV652" s="1226"/>
      <c r="AW652" s="1226"/>
      <c r="AX652" s="1226"/>
      <c r="AY652" s="1226"/>
      <c r="AZ652" s="1226"/>
      <c r="BA652" s="1226"/>
      <c r="BB652" s="1226"/>
      <c r="BC652" s="1226"/>
      <c r="BD652" s="1226"/>
      <c r="BE652" s="1226"/>
      <c r="BF652" s="1226"/>
      <c r="BG652" s="1226"/>
      <c r="BH652" s="1226"/>
      <c r="BI652" s="1226"/>
      <c r="BJ652" s="1226"/>
      <c r="BK652" s="1226"/>
      <c r="BL652" s="1226"/>
      <c r="BM652" s="1226"/>
      <c r="BN652" s="1226"/>
      <c r="BO652" s="1226"/>
      <c r="BP652" s="1226"/>
      <c r="BQ652" s="1226"/>
      <c r="BR652" s="1226"/>
      <c r="BS652" s="1226"/>
    </row>
    <row r="653" spans="1:71" s="1190" customFormat="1" ht="15.65" customHeight="1" outlineLevel="2" x14ac:dyDescent="0.2">
      <c r="A653" s="1185"/>
      <c r="B653" s="1186"/>
      <c r="C653" s="1187"/>
      <c r="D653" s="1188" t="s">
        <v>1145</v>
      </c>
      <c r="E653" s="1189"/>
      <c r="G653" s="1191"/>
      <c r="H653" s="1191"/>
      <c r="I653" s="1192"/>
      <c r="J653" s="1192"/>
      <c r="K653" s="1192"/>
      <c r="L653" s="1192"/>
      <c r="M653" s="1192"/>
      <c r="N653" s="1193"/>
      <c r="O653" s="1194" t="str">
        <f>R653</f>
        <v>incl. opslagen</v>
      </c>
      <c r="P653" s="1194"/>
      <c r="Q653" s="1195"/>
      <c r="R653" s="1196" t="str">
        <f>Tabellen!$C$2</f>
        <v>incl. opslagen</v>
      </c>
      <c r="S653" s="1197"/>
      <c r="T653" s="1196" t="str">
        <f>Tabellen!$C$2</f>
        <v>incl. opslagen</v>
      </c>
      <c r="U653" s="1192"/>
      <c r="V653" s="1192"/>
      <c r="W653" s="1192"/>
      <c r="X653" s="1192"/>
      <c r="Z653" s="1184"/>
      <c r="AA653" s="1184"/>
      <c r="AB653" s="1184"/>
      <c r="AC653" s="1184"/>
      <c r="AD653" s="1184"/>
      <c r="AE653" s="1184"/>
      <c r="AF653" s="1184"/>
      <c r="AG653" s="1184"/>
      <c r="AH653" s="1184"/>
      <c r="AI653" s="1184"/>
      <c r="AJ653" s="1184"/>
      <c r="AK653" s="1184"/>
      <c r="AL653" s="1184"/>
      <c r="AM653" s="1184"/>
      <c r="AN653" s="1184"/>
      <c r="AO653" s="1184"/>
      <c r="AP653" s="1184"/>
      <c r="AQ653" s="1184"/>
      <c r="AR653" s="1184"/>
      <c r="AS653" s="1184"/>
      <c r="AT653" s="1184"/>
      <c r="AU653" s="1184"/>
      <c r="AV653" s="1184"/>
      <c r="AW653" s="1184"/>
      <c r="AX653" s="1184"/>
      <c r="AY653" s="1184"/>
      <c r="AZ653" s="1184"/>
      <c r="BA653" s="1184"/>
      <c r="BB653" s="1184"/>
      <c r="BC653" s="1184"/>
      <c r="BD653" s="1184"/>
      <c r="BE653" s="1184"/>
      <c r="BF653" s="1184"/>
      <c r="BG653" s="1184"/>
      <c r="BH653" s="1184"/>
      <c r="BI653" s="1184"/>
      <c r="BJ653" s="1184"/>
      <c r="BK653" s="1184"/>
      <c r="BL653" s="1184"/>
      <c r="BM653" s="1184"/>
      <c r="BN653" s="1184"/>
      <c r="BO653" s="1184"/>
      <c r="BP653" s="1184"/>
      <c r="BQ653" s="1184"/>
      <c r="BR653" s="1184"/>
      <c r="BS653" s="1184"/>
    </row>
    <row r="654" spans="1:71" s="1190" customFormat="1" ht="15.65" customHeight="1" outlineLevel="2" x14ac:dyDescent="0.25">
      <c r="A654" s="1185"/>
      <c r="B654" s="1188"/>
      <c r="C654" s="1187"/>
      <c r="D654" s="1190" t="s">
        <v>1300</v>
      </c>
      <c r="E654" s="1189">
        <v>1</v>
      </c>
      <c r="F654" s="1190" t="s">
        <v>830</v>
      </c>
      <c r="G654" s="1191">
        <v>2</v>
      </c>
      <c r="H654" s="1191">
        <f t="shared" ref="H654:H666" si="137">E654*G654</f>
        <v>2</v>
      </c>
      <c r="I654" s="1192"/>
      <c r="J654" s="1192"/>
      <c r="K654" s="1192"/>
      <c r="L654" s="1192"/>
      <c r="M654" s="1192">
        <f>J654+H654*Tabellen!$K$2+L654</f>
        <v>124</v>
      </c>
      <c r="N654" s="1193"/>
      <c r="O654" s="1192">
        <f t="shared" ref="O654:O666" si="138">R654+T654</f>
        <v>150.04</v>
      </c>
      <c r="P654" s="1198"/>
      <c r="Q654" s="1195" t="s">
        <v>983</v>
      </c>
      <c r="R654" s="1192">
        <f>H654*Tabellen!$K$2*Tabellen!$F$2</f>
        <v>150.04</v>
      </c>
      <c r="S654" s="1197" t="s">
        <v>1049</v>
      </c>
      <c r="T654" s="1192">
        <f>J654*Tabellen!$F$2</f>
        <v>0</v>
      </c>
      <c r="U654" s="1192">
        <f>R654*Tabellen!$G$2</f>
        <v>13.503599999999999</v>
      </c>
      <c r="V654" s="1192">
        <f>T654*Tabellen!$H$2</f>
        <v>0</v>
      </c>
      <c r="W654" s="1192">
        <f t="shared" ref="W654:W666" si="139">U654+V654</f>
        <v>13.503599999999999</v>
      </c>
      <c r="X654" s="1192">
        <f t="shared" ref="X654:X666" si="140">O654+W654</f>
        <v>163.5436</v>
      </c>
      <c r="Z654" s="1184"/>
      <c r="AA654" s="1184"/>
      <c r="AB654" s="1184"/>
      <c r="AC654" s="1184"/>
      <c r="AD654" s="1184"/>
      <c r="AE654" s="1184"/>
      <c r="AF654" s="1184"/>
      <c r="AG654" s="1184"/>
      <c r="AH654" s="1184"/>
      <c r="AI654" s="1184"/>
      <c r="AJ654" s="1184"/>
      <c r="AK654" s="1184"/>
      <c r="AL654" s="1184"/>
      <c r="AM654" s="1184"/>
      <c r="AN654" s="1184"/>
      <c r="AO654" s="1184"/>
      <c r="AP654" s="1184"/>
      <c r="AQ654" s="1184"/>
      <c r="AR654" s="1184"/>
      <c r="AS654" s="1184"/>
      <c r="AT654" s="1184"/>
      <c r="AU654" s="1184"/>
      <c r="AV654" s="1184"/>
      <c r="AW654" s="1184"/>
      <c r="AX654" s="1184"/>
      <c r="AY654" s="1184"/>
      <c r="AZ654" s="1184"/>
      <c r="BA654" s="1184"/>
      <c r="BB654" s="1184"/>
      <c r="BC654" s="1184"/>
      <c r="BD654" s="1184"/>
      <c r="BE654" s="1184"/>
      <c r="BF654" s="1184"/>
      <c r="BG654" s="1184"/>
      <c r="BH654" s="1184"/>
      <c r="BI654" s="1184"/>
      <c r="BJ654" s="1184"/>
      <c r="BK654" s="1184"/>
      <c r="BL654" s="1184"/>
      <c r="BM654" s="1184"/>
      <c r="BN654" s="1184"/>
      <c r="BO654" s="1184"/>
      <c r="BP654" s="1184"/>
      <c r="BQ654" s="1184"/>
      <c r="BR654" s="1184"/>
      <c r="BS654" s="1184"/>
    </row>
    <row r="655" spans="1:71" s="1190" customFormat="1" ht="15.65" customHeight="1" outlineLevel="2" x14ac:dyDescent="0.25">
      <c r="A655" s="1185"/>
      <c r="B655" s="1188"/>
      <c r="C655" s="1187"/>
      <c r="D655" s="1190" t="s">
        <v>1330</v>
      </c>
      <c r="E655" s="1189">
        <f>91.3/2.7</f>
        <v>33.81481481481481</v>
      </c>
      <c r="F655" s="1190" t="s">
        <v>70</v>
      </c>
      <c r="G655" s="1191">
        <v>0.05</v>
      </c>
      <c r="H655" s="1191">
        <f t="shared" si="137"/>
        <v>1.6907407407407407</v>
      </c>
      <c r="I655" s="1192"/>
      <c r="J655" s="1192"/>
      <c r="K655" s="1192"/>
      <c r="L655" s="1192"/>
      <c r="M655" s="1192">
        <f>J655+H655*Tabellen!$K$2+L655</f>
        <v>104.82592592592592</v>
      </c>
      <c r="N655" s="1193"/>
      <c r="O655" s="1192">
        <f t="shared" si="138"/>
        <v>126.83937037037036</v>
      </c>
      <c r="P655" s="1198"/>
      <c r="Q655" s="1195" t="s">
        <v>983</v>
      </c>
      <c r="R655" s="1192">
        <f>H655*Tabellen!$K$2*Tabellen!$F$2</f>
        <v>126.83937037037036</v>
      </c>
      <c r="S655" s="1197" t="s">
        <v>1049</v>
      </c>
      <c r="T655" s="1192">
        <f>J655*Tabellen!$F$2</f>
        <v>0</v>
      </c>
      <c r="U655" s="1192">
        <f>R655*Tabellen!$G$2</f>
        <v>11.415543333333332</v>
      </c>
      <c r="V655" s="1192">
        <f>T655*Tabellen!$H$2</f>
        <v>0</v>
      </c>
      <c r="W655" s="1192">
        <f t="shared" si="139"/>
        <v>11.415543333333332</v>
      </c>
      <c r="X655" s="1192">
        <f t="shared" si="140"/>
        <v>138.25491370370369</v>
      </c>
      <c r="Z655" s="1184"/>
      <c r="AA655" s="1184"/>
      <c r="AB655" s="1184"/>
      <c r="AC655" s="1184"/>
      <c r="AD655" s="1184"/>
      <c r="AE655" s="1184"/>
      <c r="AF655" s="1184"/>
      <c r="AG655" s="1184"/>
      <c r="AH655" s="1184"/>
      <c r="AI655" s="1184"/>
      <c r="AJ655" s="1184"/>
      <c r="AK655" s="1184"/>
      <c r="AL655" s="1184"/>
      <c r="AM655" s="1184"/>
      <c r="AN655" s="1184"/>
      <c r="AO655" s="1184"/>
      <c r="AP655" s="1184"/>
      <c r="AQ655" s="1184"/>
      <c r="AR655" s="1184"/>
      <c r="AS655" s="1184"/>
      <c r="AT655" s="1184"/>
      <c r="AU655" s="1184"/>
      <c r="AV655" s="1184"/>
      <c r="AW655" s="1184"/>
      <c r="AX655" s="1184"/>
      <c r="AY655" s="1184"/>
      <c r="AZ655" s="1184"/>
      <c r="BA655" s="1184"/>
      <c r="BB655" s="1184"/>
      <c r="BC655" s="1184"/>
      <c r="BD655" s="1184"/>
      <c r="BE655" s="1184"/>
      <c r="BF655" s="1184"/>
      <c r="BG655" s="1184"/>
      <c r="BH655" s="1184"/>
      <c r="BI655" s="1184"/>
      <c r="BJ655" s="1184"/>
      <c r="BK655" s="1184"/>
      <c r="BL655" s="1184"/>
      <c r="BM655" s="1184"/>
      <c r="BN655" s="1184"/>
      <c r="BO655" s="1184"/>
      <c r="BP655" s="1184"/>
      <c r="BQ655" s="1184"/>
      <c r="BR655" s="1184"/>
      <c r="BS655" s="1184"/>
    </row>
    <row r="656" spans="1:71" s="1190" customFormat="1" ht="15.65" customHeight="1" outlineLevel="2" x14ac:dyDescent="0.25">
      <c r="A656" s="1185"/>
      <c r="B656" s="1188"/>
      <c r="C656" s="1187"/>
      <c r="D656" s="1190" t="s">
        <v>1341</v>
      </c>
      <c r="E656" s="1189">
        <f>E652*3.3333</f>
        <v>304.33028999999999</v>
      </c>
      <c r="F656" s="1190" t="s">
        <v>70</v>
      </c>
      <c r="G656" s="1191">
        <v>0.03</v>
      </c>
      <c r="H656" s="1191">
        <f t="shared" si="137"/>
        <v>9.1299086999999997</v>
      </c>
      <c r="I656" s="1192">
        <v>0.45539999999999997</v>
      </c>
      <c r="J656" s="1192">
        <f t="shared" ref="J656:J665" si="141">E656*I656</f>
        <v>138.59201406599999</v>
      </c>
      <c r="K656" s="1192"/>
      <c r="L656" s="1192"/>
      <c r="M656" s="1192">
        <f>J656+H656*Tabellen!$K$2+L656</f>
        <v>704.64635346599994</v>
      </c>
      <c r="N656" s="1193"/>
      <c r="O656" s="1192">
        <f t="shared" si="138"/>
        <v>852.62208769386007</v>
      </c>
      <c r="P656" s="1198"/>
      <c r="Q656" s="1195" t="s">
        <v>983</v>
      </c>
      <c r="R656" s="1192">
        <f>H656*Tabellen!$K$2*Tabellen!$F$2</f>
        <v>684.92575067400003</v>
      </c>
      <c r="S656" s="1197" t="s">
        <v>1049</v>
      </c>
      <c r="T656" s="1192">
        <f>J656*Tabellen!$F$2</f>
        <v>167.69633701985998</v>
      </c>
      <c r="U656" s="1192">
        <f>R656*Tabellen!$G$2</f>
        <v>61.643317560660002</v>
      </c>
      <c r="V656" s="1192">
        <f>T656*Tabellen!$H$2</f>
        <v>35.216230774170597</v>
      </c>
      <c r="W656" s="1192">
        <f t="shared" si="139"/>
        <v>96.859548334830606</v>
      </c>
      <c r="X656" s="1192">
        <f t="shared" si="140"/>
        <v>949.48163602869067</v>
      </c>
      <c r="Z656" s="1184"/>
      <c r="AA656" s="1184"/>
      <c r="AB656" s="1184"/>
      <c r="AC656" s="1184"/>
      <c r="AD656" s="1184"/>
      <c r="AE656" s="1184"/>
      <c r="AF656" s="1184"/>
      <c r="AG656" s="1184"/>
      <c r="AH656" s="1184"/>
      <c r="AI656" s="1184"/>
      <c r="AJ656" s="1184"/>
      <c r="AK656" s="1184"/>
      <c r="AL656" s="1184"/>
      <c r="AM656" s="1184"/>
      <c r="AN656" s="1184"/>
      <c r="AO656" s="1184"/>
      <c r="AP656" s="1184"/>
      <c r="AQ656" s="1184"/>
      <c r="AR656" s="1184"/>
      <c r="AS656" s="1184"/>
      <c r="AT656" s="1184"/>
      <c r="AU656" s="1184"/>
      <c r="AV656" s="1184"/>
      <c r="AW656" s="1184"/>
      <c r="AX656" s="1184"/>
      <c r="AY656" s="1184"/>
      <c r="AZ656" s="1184"/>
      <c r="BA656" s="1184"/>
      <c r="BB656" s="1184"/>
      <c r="BC656" s="1184"/>
      <c r="BD656" s="1184"/>
      <c r="BE656" s="1184"/>
      <c r="BF656" s="1184"/>
      <c r="BG656" s="1184"/>
      <c r="BH656" s="1184"/>
      <c r="BI656" s="1184"/>
      <c r="BJ656" s="1184"/>
      <c r="BK656" s="1184"/>
      <c r="BL656" s="1184"/>
      <c r="BM656" s="1184"/>
      <c r="BN656" s="1184"/>
      <c r="BO656" s="1184"/>
      <c r="BP656" s="1184"/>
      <c r="BQ656" s="1184"/>
      <c r="BR656" s="1184"/>
      <c r="BS656" s="1184"/>
    </row>
    <row r="657" spans="1:71" s="1190" customFormat="1" ht="15.65" customHeight="1" outlineLevel="2" x14ac:dyDescent="0.25">
      <c r="A657" s="1185"/>
      <c r="B657" s="1199"/>
      <c r="C657" s="1187"/>
      <c r="D657" s="1200" t="s">
        <v>147</v>
      </c>
      <c r="E657" s="1201">
        <f>E652*1.7*1.1</f>
        <v>170.73099999999999</v>
      </c>
      <c r="F657" s="1202" t="s">
        <v>70</v>
      </c>
      <c r="G657" s="1203"/>
      <c r="H657" s="1203"/>
      <c r="I657" s="1204">
        <v>2.7013499999999997</v>
      </c>
      <c r="J657" s="1204">
        <f t="shared" si="141"/>
        <v>461.20418684999993</v>
      </c>
      <c r="K657" s="1204"/>
      <c r="L657" s="1204"/>
      <c r="M657" s="1205">
        <f>J657+H657*Tabellen!$K$2+L657</f>
        <v>461.20418684999993</v>
      </c>
      <c r="N657" s="1193"/>
      <c r="O657" s="1192">
        <f t="shared" si="138"/>
        <v>558.05706608849994</v>
      </c>
      <c r="P657" s="1198"/>
      <c r="Q657" s="1195" t="s">
        <v>983</v>
      </c>
      <c r="R657" s="1192">
        <f>H657*Tabellen!$K$2*Tabellen!$F$2</f>
        <v>0</v>
      </c>
      <c r="S657" s="1197" t="s">
        <v>1049</v>
      </c>
      <c r="T657" s="1192">
        <f>J657*Tabellen!$F$2</f>
        <v>558.05706608849994</v>
      </c>
      <c r="U657" s="1192">
        <f>R657*Tabellen!$G$2</f>
        <v>0</v>
      </c>
      <c r="V657" s="1192">
        <f>T657*Tabellen!$H$2</f>
        <v>117.19198387858498</v>
      </c>
      <c r="W657" s="1192">
        <f t="shared" si="139"/>
        <v>117.19198387858498</v>
      </c>
      <c r="X657" s="1192">
        <f t="shared" si="140"/>
        <v>675.24904996708494</v>
      </c>
      <c r="Z657" s="1206"/>
      <c r="AA657" s="1184"/>
      <c r="AB657" s="1184"/>
      <c r="AC657" s="1184"/>
      <c r="AD657" s="1184"/>
      <c r="AE657" s="1184"/>
      <c r="AF657" s="1184"/>
      <c r="AG657" s="1184"/>
      <c r="AH657" s="1184"/>
      <c r="AI657" s="1184"/>
      <c r="AJ657" s="1184"/>
      <c r="AK657" s="1184"/>
      <c r="AL657" s="1184"/>
      <c r="AM657" s="1184"/>
      <c r="AN657" s="1184"/>
      <c r="AO657" s="1184"/>
      <c r="AP657" s="1184"/>
      <c r="AQ657" s="1184"/>
      <c r="AR657" s="1184"/>
      <c r="AS657" s="1184"/>
      <c r="AT657" s="1184"/>
      <c r="AU657" s="1184"/>
      <c r="AV657" s="1184"/>
      <c r="AW657" s="1184"/>
      <c r="AX657" s="1184"/>
      <c r="AY657" s="1184"/>
      <c r="AZ657" s="1184"/>
      <c r="BA657" s="1184"/>
      <c r="BB657" s="1184"/>
      <c r="BC657" s="1184"/>
      <c r="BD657" s="1184"/>
      <c r="BE657" s="1184"/>
      <c r="BF657" s="1184"/>
      <c r="BG657" s="1184"/>
      <c r="BH657" s="1184"/>
      <c r="BI657" s="1184"/>
      <c r="BJ657" s="1184"/>
      <c r="BK657" s="1184"/>
      <c r="BL657" s="1184"/>
      <c r="BM657" s="1184"/>
      <c r="BN657" s="1184"/>
      <c r="BO657" s="1184"/>
      <c r="BP657" s="1184"/>
      <c r="BQ657" s="1184"/>
      <c r="BR657" s="1184"/>
      <c r="BS657" s="1184"/>
    </row>
    <row r="658" spans="1:71" s="1190" customFormat="1" ht="15.65" customHeight="1" outlineLevel="2" x14ac:dyDescent="0.25">
      <c r="A658" s="1185"/>
      <c r="B658" s="1199"/>
      <c r="C658" s="1187"/>
      <c r="D658" s="1200" t="s">
        <v>148</v>
      </c>
      <c r="E658" s="1201">
        <f>E652/2.5*2.1</f>
        <v>76.691999999999993</v>
      </c>
      <c r="F658" s="1202" t="s">
        <v>70</v>
      </c>
      <c r="G658" s="1203"/>
      <c r="H658" s="1203"/>
      <c r="I658" s="1204">
        <v>2.4736500000000001</v>
      </c>
      <c r="J658" s="1204">
        <f t="shared" si="141"/>
        <v>189.70916579999999</v>
      </c>
      <c r="K658" s="1204"/>
      <c r="L658" s="1204"/>
      <c r="M658" s="1205">
        <f>J658+H658*Tabellen!$K$2+L658</f>
        <v>189.70916579999999</v>
      </c>
      <c r="N658" s="1193"/>
      <c r="O658" s="1192">
        <f t="shared" si="138"/>
        <v>229.54809061799997</v>
      </c>
      <c r="P658" s="1198"/>
      <c r="Q658" s="1195" t="s">
        <v>983</v>
      </c>
      <c r="R658" s="1192">
        <f>H658*Tabellen!$K$2*Tabellen!$F$2</f>
        <v>0</v>
      </c>
      <c r="S658" s="1197" t="s">
        <v>1049</v>
      </c>
      <c r="T658" s="1192">
        <f>J658*Tabellen!$F$2</f>
        <v>229.54809061799997</v>
      </c>
      <c r="U658" s="1192">
        <f>R658*Tabellen!$G$2</f>
        <v>0</v>
      </c>
      <c r="V658" s="1192">
        <f>T658*Tabellen!$H$2</f>
        <v>48.205099029779994</v>
      </c>
      <c r="W658" s="1192">
        <f t="shared" si="139"/>
        <v>48.205099029779994</v>
      </c>
      <c r="X658" s="1192">
        <f t="shared" si="140"/>
        <v>277.75318964777995</v>
      </c>
      <c r="Z658" s="1206"/>
      <c r="AA658" s="1184"/>
      <c r="AB658" s="1184"/>
      <c r="AC658" s="1184"/>
      <c r="AD658" s="1184"/>
      <c r="AE658" s="1184"/>
      <c r="AF658" s="1184"/>
      <c r="AG658" s="1184"/>
      <c r="AH658" s="1184"/>
      <c r="AI658" s="1184"/>
      <c r="AJ658" s="1184"/>
      <c r="AK658" s="1184"/>
      <c r="AL658" s="1184"/>
      <c r="AM658" s="1184"/>
      <c r="AN658" s="1184"/>
      <c r="AO658" s="1184"/>
      <c r="AP658" s="1184"/>
      <c r="AQ658" s="1184"/>
      <c r="AR658" s="1184"/>
      <c r="AS658" s="1184"/>
      <c r="AT658" s="1184"/>
      <c r="AU658" s="1184"/>
      <c r="AV658" s="1184"/>
      <c r="AW658" s="1184"/>
      <c r="AX658" s="1184"/>
      <c r="AY658" s="1184"/>
      <c r="AZ658" s="1184"/>
      <c r="BA658" s="1184"/>
      <c r="BB658" s="1184"/>
      <c r="BC658" s="1184"/>
      <c r="BD658" s="1184"/>
      <c r="BE658" s="1184"/>
      <c r="BF658" s="1184"/>
      <c r="BG658" s="1184"/>
      <c r="BH658" s="1184"/>
      <c r="BI658" s="1184"/>
      <c r="BJ658" s="1184"/>
      <c r="BK658" s="1184"/>
      <c r="BL658" s="1184"/>
      <c r="BM658" s="1184"/>
      <c r="BN658" s="1184"/>
      <c r="BO658" s="1184"/>
      <c r="BP658" s="1184"/>
      <c r="BQ658" s="1184"/>
      <c r="BR658" s="1184"/>
      <c r="BS658" s="1184"/>
    </row>
    <row r="659" spans="1:71" s="1190" customFormat="1" ht="15.65" customHeight="1" outlineLevel="2" x14ac:dyDescent="0.25">
      <c r="A659" s="1185"/>
      <c r="B659" s="1188"/>
      <c r="C659" s="1187"/>
      <c r="D659" s="1190" t="s">
        <v>1344</v>
      </c>
      <c r="E659" s="1189">
        <f>E652*1.05</f>
        <v>95.864999999999995</v>
      </c>
      <c r="F659" s="1190" t="s">
        <v>73</v>
      </c>
      <c r="G659" s="1191"/>
      <c r="H659" s="1191"/>
      <c r="I659" s="1192">
        <v>4.4090999999999996</v>
      </c>
      <c r="J659" s="1192">
        <f t="shared" si="141"/>
        <v>422.67837149999991</v>
      </c>
      <c r="K659" s="1192"/>
      <c r="L659" s="1192"/>
      <c r="M659" s="1192">
        <f>J659+H659*Tabellen!$K$2+L659</f>
        <v>422.67837149999991</v>
      </c>
      <c r="N659" s="1193"/>
      <c r="O659" s="1192">
        <f t="shared" si="138"/>
        <v>511.4408295149999</v>
      </c>
      <c r="P659" s="1198"/>
      <c r="Q659" s="1195" t="s">
        <v>983</v>
      </c>
      <c r="R659" s="1192">
        <f>H659*Tabellen!$K$2*Tabellen!$F$2</f>
        <v>0</v>
      </c>
      <c r="S659" s="1197" t="s">
        <v>1049</v>
      </c>
      <c r="T659" s="1192">
        <f>J659*Tabellen!$F$2</f>
        <v>511.4408295149999</v>
      </c>
      <c r="U659" s="1192">
        <f>R659*Tabellen!$G$2</f>
        <v>0</v>
      </c>
      <c r="V659" s="1192">
        <f>T659*Tabellen!$H$2</f>
        <v>107.40257419814998</v>
      </c>
      <c r="W659" s="1192">
        <f t="shared" si="139"/>
        <v>107.40257419814998</v>
      </c>
      <c r="X659" s="1192">
        <f t="shared" si="140"/>
        <v>618.84340371314988</v>
      </c>
      <c r="Y659" s="1194"/>
      <c r="Z659" s="1184"/>
      <c r="AA659" s="1184"/>
      <c r="AB659" s="1184"/>
      <c r="AC659" s="1184"/>
      <c r="AD659" s="1184"/>
      <c r="AE659" s="1184"/>
      <c r="AF659" s="1184"/>
      <c r="AG659" s="1184"/>
      <c r="AH659" s="1184"/>
      <c r="AI659" s="1184"/>
      <c r="AJ659" s="1184"/>
      <c r="AK659" s="1184"/>
      <c r="AL659" s="1184"/>
      <c r="AM659" s="1184"/>
      <c r="AN659" s="1184"/>
      <c r="AO659" s="1184"/>
      <c r="AP659" s="1184"/>
      <c r="AQ659" s="1184"/>
      <c r="AR659" s="1184"/>
      <c r="AS659" s="1184"/>
      <c r="AT659" s="1184"/>
      <c r="AU659" s="1184"/>
      <c r="AV659" s="1184"/>
      <c r="AW659" s="1184"/>
      <c r="AX659" s="1184"/>
      <c r="AY659" s="1184"/>
      <c r="AZ659" s="1184"/>
      <c r="BA659" s="1184"/>
      <c r="BB659" s="1184"/>
      <c r="BC659" s="1184"/>
      <c r="BD659" s="1184"/>
      <c r="BE659" s="1184"/>
      <c r="BF659" s="1184"/>
      <c r="BG659" s="1184"/>
      <c r="BH659" s="1184"/>
      <c r="BI659" s="1184"/>
      <c r="BJ659" s="1184"/>
      <c r="BK659" s="1184"/>
      <c r="BL659" s="1184"/>
      <c r="BM659" s="1184"/>
      <c r="BN659" s="1184"/>
      <c r="BO659" s="1184"/>
      <c r="BP659" s="1184"/>
      <c r="BQ659" s="1184"/>
      <c r="BR659" s="1184"/>
      <c r="BS659" s="1184"/>
    </row>
    <row r="660" spans="1:71" s="1190" customFormat="1" ht="15.65" customHeight="1" outlineLevel="2" x14ac:dyDescent="0.25">
      <c r="A660" s="1185"/>
      <c r="B660" s="1188"/>
      <c r="C660" s="1187"/>
      <c r="D660" s="1190" t="s">
        <v>1420</v>
      </c>
      <c r="E660" s="1189">
        <f>E652*1.05</f>
        <v>95.864999999999995</v>
      </c>
      <c r="F660" s="1188" t="s">
        <v>73</v>
      </c>
      <c r="G660" s="1189"/>
      <c r="H660" s="1191"/>
      <c r="I660" s="1207">
        <v>1.91475</v>
      </c>
      <c r="J660" s="1192">
        <f t="shared" si="141"/>
        <v>183.55750874999998</v>
      </c>
      <c r="K660" s="1192"/>
      <c r="L660" s="1192"/>
      <c r="M660" s="1192">
        <f>J660+H660*Tabellen!$K$2+L660</f>
        <v>183.55750874999998</v>
      </c>
      <c r="N660" s="1193"/>
      <c r="O660" s="1192">
        <f t="shared" ref="O660" si="142">R660+T660</f>
        <v>222.10458558749997</v>
      </c>
      <c r="P660" s="1198"/>
      <c r="Q660" s="1195" t="s">
        <v>983</v>
      </c>
      <c r="R660" s="1192">
        <f>H660*Tabellen!$K$2*Tabellen!$F$2</f>
        <v>0</v>
      </c>
      <c r="S660" s="1197" t="s">
        <v>1049</v>
      </c>
      <c r="T660" s="1192">
        <f>J660*Tabellen!$F$2</f>
        <v>222.10458558749997</v>
      </c>
      <c r="U660" s="1192">
        <f>R660*Tabellen!$G$2</f>
        <v>0</v>
      </c>
      <c r="V660" s="1192">
        <f>T660*Tabellen!$H$2</f>
        <v>46.641962973374994</v>
      </c>
      <c r="W660" s="1192">
        <f t="shared" ref="W660" si="143">U660+V660</f>
        <v>46.641962973374994</v>
      </c>
      <c r="X660" s="1192">
        <f t="shared" ref="X660" si="144">O660+W660</f>
        <v>268.74654856087494</v>
      </c>
      <c r="Y660" s="1191"/>
      <c r="Z660" s="1184"/>
      <c r="AA660" s="1184"/>
      <c r="AB660" s="1184"/>
      <c r="AC660" s="1184"/>
      <c r="AD660" s="1184"/>
      <c r="AE660" s="1184"/>
      <c r="AF660" s="1184"/>
      <c r="AG660" s="1184"/>
      <c r="AH660" s="1184"/>
      <c r="AI660" s="1184"/>
      <c r="AJ660" s="1184"/>
      <c r="AK660" s="1184"/>
      <c r="AL660" s="1184"/>
      <c r="AM660" s="1184"/>
      <c r="AN660" s="1184"/>
      <c r="AO660" s="1184"/>
      <c r="AP660" s="1184"/>
      <c r="AQ660" s="1184"/>
      <c r="AR660" s="1184"/>
      <c r="AS660" s="1184"/>
      <c r="AT660" s="1184"/>
      <c r="AU660" s="1184"/>
      <c r="AV660" s="1184"/>
      <c r="AW660" s="1184"/>
      <c r="AX660" s="1184"/>
      <c r="AY660" s="1184"/>
      <c r="AZ660" s="1184"/>
      <c r="BA660" s="1184"/>
      <c r="BB660" s="1184"/>
      <c r="BC660" s="1184"/>
      <c r="BD660" s="1184"/>
      <c r="BE660" s="1184"/>
      <c r="BF660" s="1184"/>
      <c r="BG660" s="1184"/>
      <c r="BH660" s="1184"/>
      <c r="BI660" s="1184"/>
      <c r="BJ660" s="1184"/>
      <c r="BK660" s="1184"/>
      <c r="BL660" s="1184"/>
      <c r="BM660" s="1184"/>
      <c r="BN660" s="1184"/>
      <c r="BO660" s="1184"/>
      <c r="BP660" s="1184"/>
      <c r="BQ660" s="1184"/>
      <c r="BR660" s="1184"/>
      <c r="BS660" s="1184"/>
    </row>
    <row r="661" spans="1:71" s="1190" customFormat="1" ht="15.65" customHeight="1" outlineLevel="2" x14ac:dyDescent="0.25">
      <c r="A661" s="1185"/>
      <c r="B661" s="1188"/>
      <c r="C661" s="1187"/>
      <c r="D661" s="1190" t="s">
        <v>1335</v>
      </c>
      <c r="E661" s="1189">
        <f>E652*1.1</f>
        <v>100.43</v>
      </c>
      <c r="F661" s="1188" t="s">
        <v>73</v>
      </c>
      <c r="G661" s="1189"/>
      <c r="H661" s="1191"/>
      <c r="I661" s="1207">
        <v>2.2515648749999997</v>
      </c>
      <c r="J661" s="1192">
        <f t="shared" si="141"/>
        <v>226.12466039624999</v>
      </c>
      <c r="K661" s="1192"/>
      <c r="L661" s="1192"/>
      <c r="M661" s="1192">
        <f>J661+H661*Tabellen!$K$2+L661</f>
        <v>226.12466039624999</v>
      </c>
      <c r="N661" s="1193"/>
      <c r="O661" s="1192">
        <f t="shared" si="138"/>
        <v>273.61083907946249</v>
      </c>
      <c r="P661" s="1198"/>
      <c r="Q661" s="1195" t="s">
        <v>983</v>
      </c>
      <c r="R661" s="1192">
        <f>H661*Tabellen!$K$2*Tabellen!$F$2</f>
        <v>0</v>
      </c>
      <c r="S661" s="1197" t="s">
        <v>1049</v>
      </c>
      <c r="T661" s="1192">
        <f>J661*Tabellen!$F$2</f>
        <v>273.61083907946249</v>
      </c>
      <c r="U661" s="1192">
        <f>R661*Tabellen!$G$2</f>
        <v>0</v>
      </c>
      <c r="V661" s="1192">
        <f>T661*Tabellen!$H$2</f>
        <v>57.458276206687124</v>
      </c>
      <c r="W661" s="1192">
        <f t="shared" si="139"/>
        <v>57.458276206687124</v>
      </c>
      <c r="X661" s="1192">
        <f t="shared" si="140"/>
        <v>331.06911528614961</v>
      </c>
      <c r="Y661" s="1191"/>
      <c r="Z661" s="1184"/>
      <c r="AA661" s="1184"/>
      <c r="AB661" s="1184"/>
      <c r="AC661" s="1184"/>
      <c r="AD661" s="1184"/>
      <c r="AE661" s="1184"/>
      <c r="AF661" s="1184"/>
      <c r="AG661" s="1184"/>
      <c r="AH661" s="1184"/>
      <c r="AI661" s="1184"/>
      <c r="AJ661" s="1184"/>
      <c r="AK661" s="1184"/>
      <c r="AL661" s="1184"/>
      <c r="AM661" s="1184"/>
      <c r="AN661" s="1184"/>
      <c r="AO661" s="1184"/>
      <c r="AP661" s="1184"/>
      <c r="AQ661" s="1184"/>
      <c r="AR661" s="1184"/>
      <c r="AS661" s="1184"/>
      <c r="AT661" s="1184"/>
      <c r="AU661" s="1184"/>
      <c r="AV661" s="1184"/>
      <c r="AW661" s="1184"/>
      <c r="AX661" s="1184"/>
      <c r="AY661" s="1184"/>
      <c r="AZ661" s="1184"/>
      <c r="BA661" s="1184"/>
      <c r="BB661" s="1184"/>
      <c r="BC661" s="1184"/>
      <c r="BD661" s="1184"/>
      <c r="BE661" s="1184"/>
      <c r="BF661" s="1184"/>
      <c r="BG661" s="1184"/>
      <c r="BH661" s="1184"/>
      <c r="BI661" s="1184"/>
      <c r="BJ661" s="1184"/>
      <c r="BK661" s="1184"/>
      <c r="BL661" s="1184"/>
      <c r="BM661" s="1184"/>
      <c r="BN661" s="1184"/>
      <c r="BO661" s="1184"/>
      <c r="BP661" s="1184"/>
      <c r="BQ661" s="1184"/>
      <c r="BR661" s="1184"/>
      <c r="BS661" s="1184"/>
    </row>
    <row r="662" spans="1:71" s="1190" customFormat="1" ht="15.65" customHeight="1" outlineLevel="2" x14ac:dyDescent="0.25">
      <c r="A662" s="1185"/>
      <c r="B662" s="1188"/>
      <c r="C662" s="1187"/>
      <c r="D662" s="1190" t="s">
        <v>1336</v>
      </c>
      <c r="E662" s="1189">
        <f>E652*1.1</f>
        <v>100.43</v>
      </c>
      <c r="F662" s="1188" t="s">
        <v>73</v>
      </c>
      <c r="G662" s="1189"/>
      <c r="H662" s="1191"/>
      <c r="I662" s="1207">
        <v>1.8526499999999999</v>
      </c>
      <c r="J662" s="1192">
        <f t="shared" si="141"/>
        <v>186.06163950000001</v>
      </c>
      <c r="K662" s="1192"/>
      <c r="L662" s="1192"/>
      <c r="M662" s="1192">
        <f>J662+H662*Tabellen!$K$2+L662</f>
        <v>186.06163950000001</v>
      </c>
      <c r="N662" s="1193"/>
      <c r="O662" s="1192">
        <f t="shared" si="138"/>
        <v>225.134583795</v>
      </c>
      <c r="P662" s="1198"/>
      <c r="Q662" s="1195" t="s">
        <v>983</v>
      </c>
      <c r="R662" s="1192">
        <f>H662*Tabellen!$K$2*Tabellen!$F$2</f>
        <v>0</v>
      </c>
      <c r="S662" s="1197" t="s">
        <v>1049</v>
      </c>
      <c r="T662" s="1192">
        <f>J662*Tabellen!$F$2</f>
        <v>225.134583795</v>
      </c>
      <c r="U662" s="1192">
        <f>R662*Tabellen!$G$2</f>
        <v>0</v>
      </c>
      <c r="V662" s="1192">
        <f>T662*Tabellen!$H$2</f>
        <v>47.27826259695</v>
      </c>
      <c r="W662" s="1192">
        <f t="shared" si="139"/>
        <v>47.27826259695</v>
      </c>
      <c r="X662" s="1192">
        <f t="shared" si="140"/>
        <v>272.41284639194998</v>
      </c>
      <c r="Y662" s="1191"/>
      <c r="Z662" s="1184"/>
      <c r="AA662" s="1184"/>
      <c r="AB662" s="1184"/>
      <c r="AC662" s="1184"/>
      <c r="AD662" s="1184"/>
      <c r="AE662" s="1184"/>
      <c r="AF662" s="1184"/>
      <c r="AG662" s="1184"/>
      <c r="AH662" s="1184"/>
      <c r="AI662" s="1184"/>
      <c r="AJ662" s="1184"/>
      <c r="AK662" s="1184"/>
      <c r="AL662" s="1184"/>
      <c r="AM662" s="1184"/>
      <c r="AN662" s="1184"/>
      <c r="AO662" s="1184"/>
      <c r="AP662" s="1184"/>
      <c r="AQ662" s="1184"/>
      <c r="AR662" s="1184"/>
      <c r="AS662" s="1184"/>
      <c r="AT662" s="1184"/>
      <c r="AU662" s="1184"/>
      <c r="AV662" s="1184"/>
      <c r="AW662" s="1184"/>
      <c r="AX662" s="1184"/>
      <c r="AY662" s="1184"/>
      <c r="AZ662" s="1184"/>
      <c r="BA662" s="1184"/>
      <c r="BB662" s="1184"/>
      <c r="BC662" s="1184"/>
      <c r="BD662" s="1184"/>
      <c r="BE662" s="1184"/>
      <c r="BF662" s="1184"/>
      <c r="BG662" s="1184"/>
      <c r="BH662" s="1184"/>
      <c r="BI662" s="1184"/>
      <c r="BJ662" s="1184"/>
      <c r="BK662" s="1184"/>
      <c r="BL662" s="1184"/>
      <c r="BM662" s="1184"/>
      <c r="BN662" s="1184"/>
      <c r="BO662" s="1184"/>
      <c r="BP662" s="1184"/>
      <c r="BQ662" s="1184"/>
      <c r="BR662" s="1184"/>
      <c r="BS662" s="1184"/>
    </row>
    <row r="663" spans="1:71" s="1190" customFormat="1" ht="15.65" customHeight="1" outlineLevel="2" x14ac:dyDescent="0.25">
      <c r="A663" s="1185"/>
      <c r="B663" s="1188"/>
      <c r="C663" s="1187"/>
      <c r="D663" s="1190" t="s">
        <v>1730</v>
      </c>
      <c r="E663" s="1189">
        <f>E652*1.1</f>
        <v>100.43</v>
      </c>
      <c r="F663" s="1190" t="s">
        <v>73</v>
      </c>
      <c r="G663" s="1191"/>
      <c r="H663" s="1191"/>
      <c r="I663" s="1192">
        <v>10.143000000000001</v>
      </c>
      <c r="J663" s="1192">
        <f t="shared" si="141"/>
        <v>1018.6614900000002</v>
      </c>
      <c r="K663" s="1192"/>
      <c r="L663" s="1192"/>
      <c r="M663" s="1192">
        <f>J663+H663*Tabellen!$K$2+L663</f>
        <v>1018.6614900000002</v>
      </c>
      <c r="N663" s="1193"/>
      <c r="O663" s="1192">
        <f t="shared" si="138"/>
        <v>1232.5804029000001</v>
      </c>
      <c r="P663" s="1198"/>
      <c r="Q663" s="1195" t="s">
        <v>983</v>
      </c>
      <c r="R663" s="1192">
        <f>H663*Tabellen!$K$2*Tabellen!$F$2</f>
        <v>0</v>
      </c>
      <c r="S663" s="1197" t="s">
        <v>1049</v>
      </c>
      <c r="T663" s="1192">
        <f>J663*Tabellen!$F$2</f>
        <v>1232.5804029000001</v>
      </c>
      <c r="U663" s="1192">
        <f>R663*Tabellen!$G$2</f>
        <v>0</v>
      </c>
      <c r="V663" s="1192">
        <f>T663*Tabellen!$H$2</f>
        <v>258.84188460900003</v>
      </c>
      <c r="W663" s="1192">
        <f t="shared" si="139"/>
        <v>258.84188460900003</v>
      </c>
      <c r="X663" s="1192">
        <f t="shared" si="140"/>
        <v>1491.4222875090002</v>
      </c>
      <c r="Y663" s="1208"/>
      <c r="Z663" s="1184"/>
      <c r="AA663" s="1184"/>
      <c r="AB663" s="1184"/>
      <c r="AC663" s="1184"/>
      <c r="AD663" s="1184"/>
      <c r="AE663" s="1184"/>
      <c r="AF663" s="1184"/>
      <c r="AG663" s="1184"/>
      <c r="AH663" s="1184"/>
      <c r="AI663" s="1184"/>
      <c r="AJ663" s="1184"/>
      <c r="AK663" s="1184"/>
      <c r="AL663" s="1184"/>
      <c r="AM663" s="1184"/>
      <c r="AN663" s="1184"/>
      <c r="AO663" s="1184"/>
      <c r="AP663" s="1184"/>
      <c r="AQ663" s="1184"/>
      <c r="AR663" s="1184"/>
      <c r="AS663" s="1184"/>
      <c r="AT663" s="1184"/>
      <c r="AU663" s="1184"/>
      <c r="AV663" s="1184"/>
      <c r="AW663" s="1184"/>
      <c r="AX663" s="1184"/>
      <c r="AY663" s="1184"/>
      <c r="AZ663" s="1184"/>
      <c r="BA663" s="1184"/>
      <c r="BB663" s="1184"/>
      <c r="BC663" s="1184"/>
      <c r="BD663" s="1184"/>
      <c r="BE663" s="1184"/>
      <c r="BF663" s="1184"/>
      <c r="BG663" s="1184"/>
      <c r="BH663" s="1184"/>
      <c r="BI663" s="1184"/>
      <c r="BJ663" s="1184"/>
      <c r="BK663" s="1184"/>
      <c r="BL663" s="1184"/>
      <c r="BM663" s="1184"/>
      <c r="BN663" s="1184"/>
      <c r="BO663" s="1184"/>
      <c r="BP663" s="1184"/>
      <c r="BQ663" s="1184"/>
      <c r="BR663" s="1184"/>
      <c r="BS663" s="1184"/>
    </row>
    <row r="664" spans="1:71" s="1190" customFormat="1" ht="15.65" customHeight="1" outlineLevel="2" x14ac:dyDescent="0.25">
      <c r="A664" s="1185"/>
      <c r="B664" s="1199"/>
      <c r="C664" s="1187"/>
      <c r="D664" s="1200" t="s">
        <v>1343</v>
      </c>
      <c r="E664" s="1201">
        <f>E652</f>
        <v>91.3</v>
      </c>
      <c r="F664" s="1202" t="s">
        <v>73</v>
      </c>
      <c r="G664" s="1203">
        <v>1.05</v>
      </c>
      <c r="H664" s="1203">
        <f t="shared" si="137"/>
        <v>95.864999999999995</v>
      </c>
      <c r="I664" s="1204"/>
      <c r="J664" s="1204"/>
      <c r="K664" s="1204"/>
      <c r="L664" s="1204"/>
      <c r="M664" s="1205">
        <f>J664+H664*Tabellen!$K$2+L664</f>
        <v>5943.63</v>
      </c>
      <c r="N664" s="1193"/>
      <c r="O664" s="1192">
        <f t="shared" si="138"/>
        <v>7191.7923000000001</v>
      </c>
      <c r="P664" s="1198"/>
      <c r="Q664" s="1195" t="s">
        <v>983</v>
      </c>
      <c r="R664" s="1192">
        <f>H664*Tabellen!$K$2*Tabellen!$F$2</f>
        <v>7191.7923000000001</v>
      </c>
      <c r="S664" s="1197" t="s">
        <v>1049</v>
      </c>
      <c r="T664" s="1192">
        <f>J664*Tabellen!$F$2</f>
        <v>0</v>
      </c>
      <c r="U664" s="1192">
        <f>R664*Tabellen!$G$2</f>
        <v>647.26130699999999</v>
      </c>
      <c r="V664" s="1192">
        <f>T664*Tabellen!$H$2</f>
        <v>0</v>
      </c>
      <c r="W664" s="1192">
        <f t="shared" si="139"/>
        <v>647.26130699999999</v>
      </c>
      <c r="X664" s="1192">
        <f t="shared" si="140"/>
        <v>7839.0536069999998</v>
      </c>
      <c r="Z664" s="1206"/>
      <c r="AA664" s="1184"/>
      <c r="AB664" s="1184"/>
      <c r="AC664" s="1184"/>
      <c r="AD664" s="1184"/>
      <c r="AE664" s="1184"/>
      <c r="AF664" s="1184"/>
      <c r="AG664" s="1184"/>
      <c r="AH664" s="1184"/>
      <c r="AI664" s="1184"/>
      <c r="AJ664" s="1184"/>
      <c r="AK664" s="1184"/>
      <c r="AL664" s="1184"/>
      <c r="AM664" s="1184"/>
      <c r="AN664" s="1184"/>
      <c r="AO664" s="1184"/>
      <c r="AP664" s="1184"/>
      <c r="AQ664" s="1184"/>
      <c r="AR664" s="1184"/>
      <c r="AS664" s="1184"/>
      <c r="AT664" s="1184"/>
      <c r="AU664" s="1184"/>
      <c r="AV664" s="1184"/>
      <c r="AW664" s="1184"/>
      <c r="AX664" s="1184"/>
      <c r="AY664" s="1184"/>
      <c r="AZ664" s="1184"/>
      <c r="BA664" s="1184"/>
      <c r="BB664" s="1184"/>
      <c r="BC664" s="1184"/>
      <c r="BD664" s="1184"/>
      <c r="BE664" s="1184"/>
      <c r="BF664" s="1184"/>
      <c r="BG664" s="1184"/>
      <c r="BH664" s="1184"/>
      <c r="BI664" s="1184"/>
      <c r="BJ664" s="1184"/>
      <c r="BK664" s="1184"/>
      <c r="BL664" s="1184"/>
      <c r="BM664" s="1184"/>
      <c r="BN664" s="1184"/>
      <c r="BO664" s="1184"/>
      <c r="BP664" s="1184"/>
      <c r="BQ664" s="1184"/>
      <c r="BR664" s="1184"/>
      <c r="BS664" s="1184"/>
    </row>
    <row r="665" spans="1:71" s="1190" customFormat="1" ht="15.65" customHeight="1" outlineLevel="2" x14ac:dyDescent="0.25">
      <c r="A665" s="1185"/>
      <c r="B665" s="1188"/>
      <c r="C665" s="1187"/>
      <c r="D665" s="1188" t="s">
        <v>1337</v>
      </c>
      <c r="E665" s="1189">
        <f>E652</f>
        <v>91.3</v>
      </c>
      <c r="F665" s="1190" t="s">
        <v>73</v>
      </c>
      <c r="G665" s="1189"/>
      <c r="H665" s="1191"/>
      <c r="I665" s="1192">
        <v>10.35</v>
      </c>
      <c r="J665" s="1192">
        <f t="shared" si="141"/>
        <v>944.95499999999993</v>
      </c>
      <c r="K665" s="1192"/>
      <c r="L665" s="1192"/>
      <c r="M665" s="1192">
        <f>J665+H665*Tabellen!$K$2+L665</f>
        <v>944.95499999999993</v>
      </c>
      <c r="N665" s="1193"/>
      <c r="O665" s="1192">
        <f t="shared" si="138"/>
        <v>1143.39555</v>
      </c>
      <c r="P665" s="1198"/>
      <c r="Q665" s="1195" t="s">
        <v>983</v>
      </c>
      <c r="R665" s="1192">
        <f>H665*Tabellen!$K$2*Tabellen!$F$2</f>
        <v>0</v>
      </c>
      <c r="S665" s="1197" t="s">
        <v>1049</v>
      </c>
      <c r="T665" s="1192">
        <f>J665*Tabellen!$F$2</f>
        <v>1143.39555</v>
      </c>
      <c r="U665" s="1192">
        <f>R665*Tabellen!$G$2</f>
        <v>0</v>
      </c>
      <c r="V665" s="1192">
        <f>T665*Tabellen!$H$2</f>
        <v>240.11306549999998</v>
      </c>
      <c r="W665" s="1192">
        <f t="shared" si="139"/>
        <v>240.11306549999998</v>
      </c>
      <c r="X665" s="1192">
        <f t="shared" si="140"/>
        <v>1383.5086154999999</v>
      </c>
      <c r="Y665" s="1194"/>
      <c r="Z665" s="1184"/>
      <c r="AA665" s="1184"/>
      <c r="AB665" s="1184"/>
      <c r="AC665" s="1184"/>
      <c r="AD665" s="1184"/>
      <c r="AE665" s="1184"/>
      <c r="AF665" s="1184"/>
      <c r="AG665" s="1184"/>
      <c r="AH665" s="1184"/>
      <c r="AI665" s="1184"/>
      <c r="AJ665" s="1184"/>
      <c r="AK665" s="1184"/>
      <c r="AL665" s="1184"/>
      <c r="AM665" s="1184"/>
      <c r="AN665" s="1184"/>
      <c r="AO665" s="1184"/>
      <c r="AP665" s="1184"/>
      <c r="AQ665" s="1184"/>
      <c r="AR665" s="1184"/>
      <c r="AS665" s="1184"/>
      <c r="AT665" s="1184"/>
      <c r="AU665" s="1184"/>
      <c r="AV665" s="1184"/>
      <c r="AW665" s="1184"/>
      <c r="AX665" s="1184"/>
      <c r="AY665" s="1184"/>
      <c r="AZ665" s="1184"/>
      <c r="BA665" s="1184"/>
      <c r="BB665" s="1184"/>
      <c r="BC665" s="1184"/>
      <c r="BD665" s="1184"/>
      <c r="BE665" s="1184"/>
      <c r="BF665" s="1184"/>
      <c r="BG665" s="1184"/>
      <c r="BH665" s="1184"/>
      <c r="BI665" s="1184"/>
      <c r="BJ665" s="1184"/>
      <c r="BK665" s="1184"/>
      <c r="BL665" s="1184"/>
      <c r="BM665" s="1184"/>
      <c r="BN665" s="1184"/>
      <c r="BO665" s="1184"/>
      <c r="BP665" s="1184"/>
      <c r="BQ665" s="1184"/>
      <c r="BR665" s="1184"/>
      <c r="BS665" s="1184"/>
    </row>
    <row r="666" spans="1:71" s="1190" customFormat="1" ht="15.65" customHeight="1" outlineLevel="2" x14ac:dyDescent="0.25">
      <c r="A666" s="1185"/>
      <c r="B666" s="1188"/>
      <c r="C666" s="1187"/>
      <c r="D666" s="1188" t="s">
        <v>1329</v>
      </c>
      <c r="E666" s="1189">
        <v>1</v>
      </c>
      <c r="F666" s="1190" t="s">
        <v>830</v>
      </c>
      <c r="G666" s="1189">
        <v>4</v>
      </c>
      <c r="H666" s="1191">
        <f t="shared" si="137"/>
        <v>4</v>
      </c>
      <c r="I666" s="1192"/>
      <c r="J666" s="1192"/>
      <c r="K666" s="1192"/>
      <c r="L666" s="1192"/>
      <c r="M666" s="1192">
        <f>J666+H666*Tabellen!$K$2+L666</f>
        <v>248</v>
      </c>
      <c r="N666" s="1193"/>
      <c r="O666" s="1192">
        <f t="shared" si="138"/>
        <v>300.08</v>
      </c>
      <c r="P666" s="1198"/>
      <c r="Q666" s="1195" t="s">
        <v>983</v>
      </c>
      <c r="R666" s="1192">
        <f>H666*Tabellen!$K$2*Tabellen!$F$2</f>
        <v>300.08</v>
      </c>
      <c r="S666" s="1197" t="s">
        <v>1049</v>
      </c>
      <c r="T666" s="1192">
        <f>J666*Tabellen!$F$2</f>
        <v>0</v>
      </c>
      <c r="U666" s="1192">
        <f>R666*Tabellen!$G$2</f>
        <v>27.007199999999997</v>
      </c>
      <c r="V666" s="1192">
        <f>T666*Tabellen!$H$2</f>
        <v>0</v>
      </c>
      <c r="W666" s="1192">
        <f t="shared" si="139"/>
        <v>27.007199999999997</v>
      </c>
      <c r="X666" s="1192">
        <f t="shared" si="140"/>
        <v>327.0872</v>
      </c>
      <c r="Y666" s="1194"/>
      <c r="Z666" s="1184"/>
      <c r="AA666" s="1184"/>
      <c r="AB666" s="1184"/>
      <c r="AC666" s="1184"/>
      <c r="AD666" s="1184"/>
      <c r="AE666" s="1184"/>
      <c r="AF666" s="1184"/>
      <c r="AG666" s="1184"/>
      <c r="AH666" s="1184"/>
      <c r="AI666" s="1184"/>
      <c r="AJ666" s="1184"/>
      <c r="AK666" s="1184"/>
      <c r="AL666" s="1184"/>
      <c r="AM666" s="1184"/>
      <c r="AN666" s="1184"/>
      <c r="AO666" s="1184"/>
      <c r="AP666" s="1184"/>
      <c r="AQ666" s="1184"/>
      <c r="AR666" s="1184"/>
      <c r="AS666" s="1184"/>
      <c r="AT666" s="1184"/>
      <c r="AU666" s="1184"/>
      <c r="AV666" s="1184"/>
      <c r="AW666" s="1184"/>
      <c r="AX666" s="1184"/>
      <c r="AY666" s="1184"/>
      <c r="AZ666" s="1184"/>
      <c r="BA666" s="1184"/>
      <c r="BB666" s="1184"/>
      <c r="BC666" s="1184"/>
      <c r="BD666" s="1184"/>
      <c r="BE666" s="1184"/>
      <c r="BF666" s="1184"/>
      <c r="BG666" s="1184"/>
      <c r="BH666" s="1184"/>
      <c r="BI666" s="1184"/>
      <c r="BJ666" s="1184"/>
      <c r="BK666" s="1184"/>
      <c r="BL666" s="1184"/>
      <c r="BM666" s="1184"/>
      <c r="BN666" s="1184"/>
      <c r="BO666" s="1184"/>
      <c r="BP666" s="1184"/>
      <c r="BQ666" s="1184"/>
      <c r="BR666" s="1184"/>
      <c r="BS666" s="1184"/>
    </row>
    <row r="667" spans="1:71" s="1190" customFormat="1" ht="15.65" customHeight="1" outlineLevel="2" x14ac:dyDescent="0.25">
      <c r="A667" s="1185"/>
      <c r="B667" s="1188"/>
      <c r="C667" s="1187"/>
      <c r="E667" s="1189"/>
      <c r="G667" s="1191"/>
      <c r="H667" s="1191"/>
      <c r="I667" s="1192"/>
      <c r="J667" s="1192"/>
      <c r="K667" s="1192"/>
      <c r="L667" s="1192"/>
      <c r="M667" s="1192"/>
      <c r="N667" s="1193"/>
      <c r="O667" s="1194"/>
      <c r="P667" s="1198"/>
      <c r="Q667" s="1195"/>
      <c r="R667" s="1192"/>
      <c r="S667" s="1197"/>
      <c r="T667" s="1192"/>
      <c r="U667" s="1192"/>
      <c r="V667" s="1192"/>
      <c r="W667" s="1192"/>
      <c r="X667" s="1192"/>
      <c r="Y667" s="1208"/>
      <c r="Z667" s="1184"/>
      <c r="AA667" s="1184"/>
      <c r="AB667" s="1184"/>
      <c r="AC667" s="1184"/>
      <c r="AD667" s="1184"/>
      <c r="AE667" s="1184"/>
      <c r="AF667" s="1184"/>
      <c r="AG667" s="1184"/>
      <c r="AH667" s="1184"/>
      <c r="AI667" s="1184"/>
      <c r="AJ667" s="1184"/>
      <c r="AK667" s="1184"/>
      <c r="AL667" s="1184"/>
      <c r="AM667" s="1184"/>
      <c r="AN667" s="1184"/>
      <c r="AO667" s="1184"/>
      <c r="AP667" s="1184"/>
      <c r="AQ667" s="1184"/>
      <c r="AR667" s="1184"/>
      <c r="AS667" s="1184"/>
      <c r="AT667" s="1184"/>
      <c r="AU667" s="1184"/>
      <c r="AV667" s="1184"/>
      <c r="AW667" s="1184"/>
      <c r="AX667" s="1184"/>
      <c r="AY667" s="1184"/>
      <c r="AZ667" s="1184"/>
      <c r="BA667" s="1184"/>
      <c r="BB667" s="1184"/>
      <c r="BC667" s="1184"/>
      <c r="BD667" s="1184"/>
      <c r="BE667" s="1184"/>
      <c r="BF667" s="1184"/>
      <c r="BG667" s="1184"/>
      <c r="BH667" s="1184"/>
      <c r="BI667" s="1184"/>
      <c r="BJ667" s="1184"/>
      <c r="BK667" s="1184"/>
      <c r="BL667" s="1184"/>
      <c r="BM667" s="1184"/>
      <c r="BN667" s="1184"/>
      <c r="BO667" s="1184"/>
      <c r="BP667" s="1184"/>
      <c r="BQ667" s="1184"/>
      <c r="BR667" s="1184"/>
      <c r="BS667" s="1184"/>
    </row>
    <row r="668" spans="1:71" s="1190" customFormat="1" ht="15.65" customHeight="1" outlineLevel="2" x14ac:dyDescent="0.25">
      <c r="A668" s="1185"/>
      <c r="B668" s="1188"/>
      <c r="C668" s="1187"/>
      <c r="D668" s="1188"/>
      <c r="E668" s="1189"/>
      <c r="G668" s="1191"/>
      <c r="H668" s="1191"/>
      <c r="I668" s="1192"/>
      <c r="J668" s="1192"/>
      <c r="K668" s="1192"/>
      <c r="L668" s="1192"/>
      <c r="M668" s="1192"/>
      <c r="N668" s="1193"/>
      <c r="O668" s="1194"/>
      <c r="P668" s="1194"/>
      <c r="Q668" s="1194"/>
      <c r="R668" s="1192"/>
      <c r="S668" s="1192"/>
      <c r="T668" s="1192"/>
      <c r="U668" s="1192"/>
      <c r="V668" s="1192"/>
      <c r="W668" s="1192"/>
      <c r="X668" s="1192"/>
      <c r="Z668" s="1184"/>
      <c r="AA668" s="1184"/>
      <c r="AB668" s="1184"/>
      <c r="AC668" s="1184"/>
      <c r="AD668" s="1184"/>
      <c r="AE668" s="1184"/>
      <c r="AF668" s="1184"/>
      <c r="AG668" s="1184"/>
      <c r="AH668" s="1184"/>
      <c r="AI668" s="1184"/>
      <c r="AJ668" s="1184"/>
      <c r="AK668" s="1184"/>
      <c r="AL668" s="1184"/>
      <c r="AM668" s="1184"/>
      <c r="AN668" s="1184"/>
      <c r="AO668" s="1184"/>
      <c r="AP668" s="1184"/>
      <c r="AQ668" s="1184"/>
      <c r="AR668" s="1184"/>
      <c r="AS668" s="1184"/>
      <c r="AT668" s="1184"/>
      <c r="AU668" s="1184"/>
      <c r="AV668" s="1184"/>
      <c r="AW668" s="1184"/>
      <c r="AX668" s="1184"/>
      <c r="AY668" s="1184"/>
      <c r="AZ668" s="1184"/>
      <c r="BA668" s="1184"/>
      <c r="BB668" s="1184"/>
      <c r="BC668" s="1184"/>
      <c r="BD668" s="1184"/>
      <c r="BE668" s="1184"/>
      <c r="BF668" s="1184"/>
      <c r="BG668" s="1184"/>
      <c r="BH668" s="1184"/>
      <c r="BI668" s="1184"/>
      <c r="BJ668" s="1184"/>
      <c r="BK668" s="1184"/>
      <c r="BL668" s="1184"/>
      <c r="BM668" s="1184"/>
      <c r="BN668" s="1184"/>
      <c r="BO668" s="1184"/>
      <c r="BP668" s="1184"/>
      <c r="BQ668" s="1184"/>
      <c r="BR668" s="1184"/>
      <c r="BS668" s="1184"/>
    </row>
    <row r="669" spans="1:71" s="1190" customFormat="1" ht="9" customHeight="1" outlineLevel="1" x14ac:dyDescent="0.25">
      <c r="A669" s="1185"/>
      <c r="B669" s="1209"/>
      <c r="C669" s="1187"/>
      <c r="D669" s="1210"/>
      <c r="E669" s="1211"/>
      <c r="F669" s="1210"/>
      <c r="G669" s="1212"/>
      <c r="H669" s="1212"/>
      <c r="I669" s="1213"/>
      <c r="J669" s="1213"/>
      <c r="K669" s="1213"/>
      <c r="L669" s="1213"/>
      <c r="M669" s="1213"/>
      <c r="N669" s="1187"/>
      <c r="O669" s="1214"/>
      <c r="P669" s="1214"/>
      <c r="Q669" s="1214"/>
      <c r="R669" s="1213"/>
      <c r="S669" s="1213"/>
      <c r="T669" s="1213"/>
      <c r="U669" s="1213"/>
      <c r="V669" s="1213"/>
      <c r="W669" s="1213"/>
      <c r="X669" s="1213"/>
      <c r="Y669" s="1214"/>
      <c r="Z669" s="1206"/>
      <c r="AA669" s="1184"/>
      <c r="AB669" s="1184"/>
      <c r="AC669" s="1184"/>
      <c r="AD669" s="1184"/>
      <c r="AE669" s="1184"/>
      <c r="AF669" s="1184"/>
      <c r="AG669" s="1215"/>
      <c r="AH669" s="1215"/>
      <c r="AI669" s="1184"/>
      <c r="AJ669" s="1184"/>
      <c r="AK669" s="1184"/>
      <c r="AL669" s="1184"/>
      <c r="AM669" s="1184"/>
      <c r="AN669" s="1184"/>
      <c r="AO669" s="1184"/>
      <c r="AP669" s="1184"/>
      <c r="AQ669" s="1184"/>
      <c r="AR669" s="1184"/>
      <c r="AS669" s="1184"/>
      <c r="AT669" s="1184"/>
      <c r="AU669" s="1184"/>
      <c r="AV669" s="1184"/>
      <c r="AW669" s="1184"/>
      <c r="AX669" s="1184"/>
      <c r="AY669" s="1184"/>
      <c r="AZ669" s="1184"/>
      <c r="BA669" s="1184"/>
      <c r="BB669" s="1184"/>
      <c r="BC669" s="1184"/>
      <c r="BD669" s="1184"/>
      <c r="BE669" s="1184"/>
      <c r="BF669" s="1184"/>
      <c r="BG669" s="1184"/>
      <c r="BH669" s="1184"/>
      <c r="BI669" s="1184"/>
      <c r="BJ669" s="1184"/>
      <c r="BK669" s="1184"/>
      <c r="BL669" s="1184"/>
      <c r="BM669" s="1184"/>
      <c r="BN669" s="1184"/>
      <c r="BO669" s="1184"/>
      <c r="BP669" s="1184"/>
      <c r="BQ669" s="1184"/>
      <c r="BR669" s="1184"/>
      <c r="BS669" s="1184"/>
    </row>
    <row r="670" spans="1:71" s="1217" customFormat="1" ht="15.65" customHeight="1" outlineLevel="1" x14ac:dyDescent="0.25">
      <c r="B670" s="1218" t="s">
        <v>1039</v>
      </c>
      <c r="C670" s="1219"/>
      <c r="D670" s="1220" t="s">
        <v>1484</v>
      </c>
      <c r="E670" s="1221">
        <v>91.3</v>
      </c>
      <c r="F670" s="1220" t="s">
        <v>73</v>
      </c>
      <c r="G670" s="1222"/>
      <c r="H670" s="1222">
        <f>SUM(H671:H686)/E670</f>
        <v>1.334234933633524</v>
      </c>
      <c r="I670" s="1223"/>
      <c r="J670" s="1223">
        <f>SUM(J671:J686)/E670</f>
        <v>42.450441682499992</v>
      </c>
      <c r="K670" s="1223"/>
      <c r="L670" s="1223"/>
      <c r="M670" s="1223">
        <f>SUM(M671:M686)/E670</f>
        <v>125.1730075677785</v>
      </c>
      <c r="N670" s="1219"/>
      <c r="O670" s="1223">
        <f>SUM(O671:O686)/E670</f>
        <v>151.45933915701195</v>
      </c>
      <c r="P670" s="1224" t="str">
        <f>B670</f>
        <v>V1-3-H3</v>
      </c>
      <c r="Q670" s="1224"/>
      <c r="R670" s="1223"/>
      <c r="S670" s="1223"/>
      <c r="T670" s="1223"/>
      <c r="U670" s="1225"/>
      <c r="V670" s="1223"/>
      <c r="W670" s="1223"/>
      <c r="X670" s="1223">
        <f>SUM(X671:X686)/E670</f>
        <v>171.25448381344202</v>
      </c>
      <c r="Z670" s="1226"/>
      <c r="AA670" s="1226"/>
      <c r="AB670" s="1226"/>
      <c r="AC670" s="1226"/>
      <c r="AD670" s="1226"/>
      <c r="AE670" s="1226"/>
      <c r="AF670" s="1226"/>
      <c r="AG670" s="1226"/>
      <c r="AH670" s="1226"/>
      <c r="AI670" s="1226"/>
      <c r="AJ670" s="1226"/>
      <c r="AK670" s="1226"/>
      <c r="AL670" s="1226"/>
      <c r="AM670" s="1226"/>
      <c r="AN670" s="1226"/>
      <c r="AO670" s="1226"/>
      <c r="AP670" s="1226"/>
      <c r="AQ670" s="1226"/>
      <c r="AR670" s="1226"/>
      <c r="AS670" s="1226"/>
      <c r="AT670" s="1226"/>
      <c r="AU670" s="1226"/>
      <c r="AV670" s="1226"/>
      <c r="AW670" s="1226"/>
      <c r="AX670" s="1226"/>
      <c r="AY670" s="1226"/>
      <c r="AZ670" s="1226"/>
      <c r="BA670" s="1226"/>
      <c r="BB670" s="1226"/>
      <c r="BC670" s="1226"/>
      <c r="BD670" s="1226"/>
      <c r="BE670" s="1226"/>
      <c r="BF670" s="1226"/>
      <c r="BG670" s="1226"/>
      <c r="BH670" s="1226"/>
      <c r="BI670" s="1226"/>
      <c r="BJ670" s="1226"/>
      <c r="BK670" s="1226"/>
      <c r="BL670" s="1226"/>
      <c r="BM670" s="1226"/>
      <c r="BN670" s="1226"/>
      <c r="BO670" s="1226"/>
      <c r="BP670" s="1226"/>
      <c r="BQ670" s="1226"/>
      <c r="BR670" s="1226"/>
      <c r="BS670" s="1226"/>
    </row>
    <row r="671" spans="1:71" s="1190" customFormat="1" ht="15.65" customHeight="1" outlineLevel="2" x14ac:dyDescent="0.2">
      <c r="A671" s="1185"/>
      <c r="B671" s="1186"/>
      <c r="C671" s="1187"/>
      <c r="D671" s="1188" t="s">
        <v>1157</v>
      </c>
      <c r="E671" s="1189"/>
      <c r="G671" s="1191"/>
      <c r="H671" s="1191"/>
      <c r="I671" s="1192"/>
      <c r="J671" s="1192"/>
      <c r="K671" s="1192"/>
      <c r="L671" s="1192"/>
      <c r="M671" s="1192"/>
      <c r="N671" s="1193"/>
      <c r="O671" s="1194" t="str">
        <f>R671</f>
        <v>incl. opslagen</v>
      </c>
      <c r="P671" s="1194"/>
      <c r="Q671" s="1195"/>
      <c r="R671" s="1196" t="str">
        <f>Tabellen!$C$2</f>
        <v>incl. opslagen</v>
      </c>
      <c r="S671" s="1197"/>
      <c r="T671" s="1196" t="str">
        <f>Tabellen!$C$2</f>
        <v>incl. opslagen</v>
      </c>
      <c r="U671" s="1192"/>
      <c r="V671" s="1192"/>
      <c r="W671" s="1192"/>
      <c r="X671" s="1192"/>
      <c r="Z671" s="1184"/>
      <c r="AA671" s="1184"/>
      <c r="AB671" s="1184"/>
      <c r="AC671" s="1184"/>
      <c r="AD671" s="1184"/>
      <c r="AE671" s="1184"/>
      <c r="AF671" s="1184"/>
      <c r="AG671" s="1184"/>
      <c r="AH671" s="1184"/>
      <c r="AI671" s="1184"/>
      <c r="AJ671" s="1184"/>
      <c r="AK671" s="1184"/>
      <c r="AL671" s="1184"/>
      <c r="AM671" s="1184"/>
      <c r="AN671" s="1184"/>
      <c r="AO671" s="1184"/>
      <c r="AP671" s="1184"/>
      <c r="AQ671" s="1184"/>
      <c r="AR671" s="1184"/>
      <c r="AS671" s="1184"/>
      <c r="AT671" s="1184"/>
      <c r="AU671" s="1184"/>
      <c r="AV671" s="1184"/>
      <c r="AW671" s="1184"/>
      <c r="AX671" s="1184"/>
      <c r="AY671" s="1184"/>
      <c r="AZ671" s="1184"/>
      <c r="BA671" s="1184"/>
      <c r="BB671" s="1184"/>
      <c r="BC671" s="1184"/>
      <c r="BD671" s="1184"/>
      <c r="BE671" s="1184"/>
      <c r="BF671" s="1184"/>
      <c r="BG671" s="1184"/>
      <c r="BH671" s="1184"/>
      <c r="BI671" s="1184"/>
      <c r="BJ671" s="1184"/>
      <c r="BK671" s="1184"/>
      <c r="BL671" s="1184"/>
      <c r="BM671" s="1184"/>
      <c r="BN671" s="1184"/>
      <c r="BO671" s="1184"/>
      <c r="BP671" s="1184"/>
      <c r="BQ671" s="1184"/>
      <c r="BR671" s="1184"/>
      <c r="BS671" s="1184"/>
    </row>
    <row r="672" spans="1:71" s="1190" customFormat="1" ht="15.65" customHeight="1" outlineLevel="2" x14ac:dyDescent="0.25">
      <c r="A672" s="1185"/>
      <c r="B672" s="1188"/>
      <c r="C672" s="1187"/>
      <c r="D672" s="1190" t="s">
        <v>1300</v>
      </c>
      <c r="E672" s="1189">
        <v>1</v>
      </c>
      <c r="F672" s="1190" t="s">
        <v>830</v>
      </c>
      <c r="G672" s="1191">
        <v>2</v>
      </c>
      <c r="H672" s="1191">
        <f t="shared" ref="H672:H684" si="145">E672*G672</f>
        <v>2</v>
      </c>
      <c r="I672" s="1192"/>
      <c r="J672" s="1192"/>
      <c r="K672" s="1192"/>
      <c r="L672" s="1192"/>
      <c r="M672" s="1192">
        <f>J672+H672*Tabellen!$K$2+L672</f>
        <v>124</v>
      </c>
      <c r="N672" s="1193"/>
      <c r="O672" s="1192">
        <f t="shared" ref="O672:O684" si="146">R672+T672</f>
        <v>150.04</v>
      </c>
      <c r="P672" s="1198"/>
      <c r="Q672" s="1195" t="s">
        <v>983</v>
      </c>
      <c r="R672" s="1192">
        <f>H672*Tabellen!$K$2*Tabellen!$F$2</f>
        <v>150.04</v>
      </c>
      <c r="S672" s="1197" t="s">
        <v>1049</v>
      </c>
      <c r="T672" s="1192">
        <f>J672*Tabellen!$F$2</f>
        <v>0</v>
      </c>
      <c r="U672" s="1192">
        <f>R672*Tabellen!$G$2</f>
        <v>13.503599999999999</v>
      </c>
      <c r="V672" s="1192">
        <f>T672*Tabellen!$H$2</f>
        <v>0</v>
      </c>
      <c r="W672" s="1192">
        <f t="shared" ref="W672:W684" si="147">U672+V672</f>
        <v>13.503599999999999</v>
      </c>
      <c r="X672" s="1192">
        <f t="shared" ref="X672:X684" si="148">O672+W672</f>
        <v>163.5436</v>
      </c>
      <c r="Z672" s="1184"/>
      <c r="AA672" s="1184"/>
      <c r="AB672" s="1184"/>
      <c r="AC672" s="1184"/>
      <c r="AD672" s="1184"/>
      <c r="AE672" s="1184"/>
      <c r="AF672" s="1184"/>
      <c r="AG672" s="1184"/>
      <c r="AH672" s="1184"/>
      <c r="AI672" s="1184"/>
      <c r="AJ672" s="1184"/>
      <c r="AK672" s="1184"/>
      <c r="AL672" s="1184"/>
      <c r="AM672" s="1184"/>
      <c r="AN672" s="1184"/>
      <c r="AO672" s="1184"/>
      <c r="AP672" s="1184"/>
      <c r="AQ672" s="1184"/>
      <c r="AR672" s="1184"/>
      <c r="AS672" s="1184"/>
      <c r="AT672" s="1184"/>
      <c r="AU672" s="1184"/>
      <c r="AV672" s="1184"/>
      <c r="AW672" s="1184"/>
      <c r="AX672" s="1184"/>
      <c r="AY672" s="1184"/>
      <c r="AZ672" s="1184"/>
      <c r="BA672" s="1184"/>
      <c r="BB672" s="1184"/>
      <c r="BC672" s="1184"/>
      <c r="BD672" s="1184"/>
      <c r="BE672" s="1184"/>
      <c r="BF672" s="1184"/>
      <c r="BG672" s="1184"/>
      <c r="BH672" s="1184"/>
      <c r="BI672" s="1184"/>
      <c r="BJ672" s="1184"/>
      <c r="BK672" s="1184"/>
      <c r="BL672" s="1184"/>
      <c r="BM672" s="1184"/>
      <c r="BN672" s="1184"/>
      <c r="BO672" s="1184"/>
      <c r="BP672" s="1184"/>
      <c r="BQ672" s="1184"/>
      <c r="BR672" s="1184"/>
      <c r="BS672" s="1184"/>
    </row>
    <row r="673" spans="1:71" s="1190" customFormat="1" ht="15.65" customHeight="1" outlineLevel="2" x14ac:dyDescent="0.25">
      <c r="A673" s="1185"/>
      <c r="B673" s="1188"/>
      <c r="C673" s="1187"/>
      <c r="D673" s="1190" t="s">
        <v>1330</v>
      </c>
      <c r="E673" s="1189">
        <f>91.3/2.7</f>
        <v>33.81481481481481</v>
      </c>
      <c r="F673" s="1190" t="s">
        <v>70</v>
      </c>
      <c r="G673" s="1191">
        <v>0.05</v>
      </c>
      <c r="H673" s="1191">
        <f t="shared" si="145"/>
        <v>1.6907407407407407</v>
      </c>
      <c r="I673" s="1192"/>
      <c r="J673" s="1192"/>
      <c r="K673" s="1192"/>
      <c r="L673" s="1192"/>
      <c r="M673" s="1192">
        <f>J673+H673*Tabellen!$K$2+L673</f>
        <v>104.82592592592592</v>
      </c>
      <c r="N673" s="1193"/>
      <c r="O673" s="1192">
        <f t="shared" si="146"/>
        <v>126.83937037037036</v>
      </c>
      <c r="P673" s="1198"/>
      <c r="Q673" s="1195" t="s">
        <v>983</v>
      </c>
      <c r="R673" s="1192">
        <f>H673*Tabellen!$K$2*Tabellen!$F$2</f>
        <v>126.83937037037036</v>
      </c>
      <c r="S673" s="1197" t="s">
        <v>1049</v>
      </c>
      <c r="T673" s="1192">
        <f>J673*Tabellen!$F$2</f>
        <v>0</v>
      </c>
      <c r="U673" s="1192">
        <f>R673*Tabellen!$G$2</f>
        <v>11.415543333333332</v>
      </c>
      <c r="V673" s="1192">
        <f>T673*Tabellen!$H$2</f>
        <v>0</v>
      </c>
      <c r="W673" s="1192">
        <f t="shared" si="147"/>
        <v>11.415543333333332</v>
      </c>
      <c r="X673" s="1192">
        <f t="shared" si="148"/>
        <v>138.25491370370369</v>
      </c>
      <c r="Z673" s="1184"/>
      <c r="AA673" s="1184"/>
      <c r="AB673" s="1184"/>
      <c r="AC673" s="1184"/>
      <c r="AD673" s="1184"/>
      <c r="AE673" s="1184"/>
      <c r="AF673" s="1184"/>
      <c r="AG673" s="1184"/>
      <c r="AH673" s="1184"/>
      <c r="AI673" s="1184"/>
      <c r="AJ673" s="1184"/>
      <c r="AK673" s="1184"/>
      <c r="AL673" s="1184"/>
      <c r="AM673" s="1184"/>
      <c r="AN673" s="1184"/>
      <c r="AO673" s="1184"/>
      <c r="AP673" s="1184"/>
      <c r="AQ673" s="1184"/>
      <c r="AR673" s="1184"/>
      <c r="AS673" s="1184"/>
      <c r="AT673" s="1184"/>
      <c r="AU673" s="1184"/>
      <c r="AV673" s="1184"/>
      <c r="AW673" s="1184"/>
      <c r="AX673" s="1184"/>
      <c r="AY673" s="1184"/>
      <c r="AZ673" s="1184"/>
      <c r="BA673" s="1184"/>
      <c r="BB673" s="1184"/>
      <c r="BC673" s="1184"/>
      <c r="BD673" s="1184"/>
      <c r="BE673" s="1184"/>
      <c r="BF673" s="1184"/>
      <c r="BG673" s="1184"/>
      <c r="BH673" s="1184"/>
      <c r="BI673" s="1184"/>
      <c r="BJ673" s="1184"/>
      <c r="BK673" s="1184"/>
      <c r="BL673" s="1184"/>
      <c r="BM673" s="1184"/>
      <c r="BN673" s="1184"/>
      <c r="BO673" s="1184"/>
      <c r="BP673" s="1184"/>
      <c r="BQ673" s="1184"/>
      <c r="BR673" s="1184"/>
      <c r="BS673" s="1184"/>
    </row>
    <row r="674" spans="1:71" s="1190" customFormat="1" ht="15.65" customHeight="1" outlineLevel="2" x14ac:dyDescent="0.25">
      <c r="A674" s="1185"/>
      <c r="B674" s="1188"/>
      <c r="C674" s="1187"/>
      <c r="D674" s="1190" t="s">
        <v>1341</v>
      </c>
      <c r="E674" s="1189">
        <f>E670*3.3333</f>
        <v>304.33028999999999</v>
      </c>
      <c r="F674" s="1190" t="s">
        <v>70</v>
      </c>
      <c r="G674" s="1191">
        <v>0.03</v>
      </c>
      <c r="H674" s="1191">
        <f t="shared" si="145"/>
        <v>9.1299086999999997</v>
      </c>
      <c r="I674" s="1192">
        <v>0.45539999999999997</v>
      </c>
      <c r="J674" s="1192">
        <f t="shared" ref="J674:J683" si="149">E674*I674</f>
        <v>138.59201406599999</v>
      </c>
      <c r="K674" s="1192"/>
      <c r="L674" s="1192"/>
      <c r="M674" s="1192">
        <f>J674+H674*Tabellen!$K$2+L674</f>
        <v>704.64635346599994</v>
      </c>
      <c r="N674" s="1193"/>
      <c r="O674" s="1192">
        <f t="shared" si="146"/>
        <v>852.62208769386007</v>
      </c>
      <c r="P674" s="1198"/>
      <c r="Q674" s="1195" t="s">
        <v>983</v>
      </c>
      <c r="R674" s="1192">
        <f>H674*Tabellen!$K$2*Tabellen!$F$2</f>
        <v>684.92575067400003</v>
      </c>
      <c r="S674" s="1197" t="s">
        <v>1049</v>
      </c>
      <c r="T674" s="1192">
        <f>J674*Tabellen!$F$2</f>
        <v>167.69633701985998</v>
      </c>
      <c r="U674" s="1192">
        <f>R674*Tabellen!$G$2</f>
        <v>61.643317560660002</v>
      </c>
      <c r="V674" s="1192">
        <f>T674*Tabellen!$H$2</f>
        <v>35.216230774170597</v>
      </c>
      <c r="W674" s="1192">
        <f t="shared" si="147"/>
        <v>96.859548334830606</v>
      </c>
      <c r="X674" s="1192">
        <f t="shared" si="148"/>
        <v>949.48163602869067</v>
      </c>
      <c r="Z674" s="1184"/>
      <c r="AA674" s="1184"/>
      <c r="AB674" s="1184"/>
      <c r="AC674" s="1184"/>
      <c r="AD674" s="1184"/>
      <c r="AE674" s="1184"/>
      <c r="AF674" s="1184"/>
      <c r="AG674" s="1184"/>
      <c r="AH674" s="1184"/>
      <c r="AI674" s="1184"/>
      <c r="AJ674" s="1184"/>
      <c r="AK674" s="1184"/>
      <c r="AL674" s="1184"/>
      <c r="AM674" s="1184"/>
      <c r="AN674" s="1184"/>
      <c r="AO674" s="1184"/>
      <c r="AP674" s="1184"/>
      <c r="AQ674" s="1184"/>
      <c r="AR674" s="1184"/>
      <c r="AS674" s="1184"/>
      <c r="AT674" s="1184"/>
      <c r="AU674" s="1184"/>
      <c r="AV674" s="1184"/>
      <c r="AW674" s="1184"/>
      <c r="AX674" s="1184"/>
      <c r="AY674" s="1184"/>
      <c r="AZ674" s="1184"/>
      <c r="BA674" s="1184"/>
      <c r="BB674" s="1184"/>
      <c r="BC674" s="1184"/>
      <c r="BD674" s="1184"/>
      <c r="BE674" s="1184"/>
      <c r="BF674" s="1184"/>
      <c r="BG674" s="1184"/>
      <c r="BH674" s="1184"/>
      <c r="BI674" s="1184"/>
      <c r="BJ674" s="1184"/>
      <c r="BK674" s="1184"/>
      <c r="BL674" s="1184"/>
      <c r="BM674" s="1184"/>
      <c r="BN674" s="1184"/>
      <c r="BO674" s="1184"/>
      <c r="BP674" s="1184"/>
      <c r="BQ674" s="1184"/>
      <c r="BR674" s="1184"/>
      <c r="BS674" s="1184"/>
    </row>
    <row r="675" spans="1:71" s="1190" customFormat="1" ht="15.65" customHeight="1" outlineLevel="2" x14ac:dyDescent="0.25">
      <c r="A675" s="1185"/>
      <c r="B675" s="1199"/>
      <c r="C675" s="1187"/>
      <c r="D675" s="1200" t="s">
        <v>147</v>
      </c>
      <c r="E675" s="1201">
        <f>E670*1.7*1.1</f>
        <v>170.73099999999999</v>
      </c>
      <c r="F675" s="1202" t="s">
        <v>70</v>
      </c>
      <c r="G675" s="1203"/>
      <c r="H675" s="1203"/>
      <c r="I675" s="1204">
        <v>2.7013499999999997</v>
      </c>
      <c r="J675" s="1204">
        <f t="shared" si="149"/>
        <v>461.20418684999993</v>
      </c>
      <c r="K675" s="1204"/>
      <c r="L675" s="1204"/>
      <c r="M675" s="1205">
        <f>J675+H675*Tabellen!$K$2+L675</f>
        <v>461.20418684999993</v>
      </c>
      <c r="N675" s="1193"/>
      <c r="O675" s="1192">
        <f t="shared" si="146"/>
        <v>558.05706608849994</v>
      </c>
      <c r="P675" s="1198"/>
      <c r="Q675" s="1195" t="s">
        <v>983</v>
      </c>
      <c r="R675" s="1192">
        <f>H675*Tabellen!$K$2*Tabellen!$F$2</f>
        <v>0</v>
      </c>
      <c r="S675" s="1197" t="s">
        <v>1049</v>
      </c>
      <c r="T675" s="1192">
        <f>J675*Tabellen!$F$2</f>
        <v>558.05706608849994</v>
      </c>
      <c r="U675" s="1192">
        <f>R675*Tabellen!$G$2</f>
        <v>0</v>
      </c>
      <c r="V675" s="1192">
        <f>T675*Tabellen!$H$2</f>
        <v>117.19198387858498</v>
      </c>
      <c r="W675" s="1192">
        <f t="shared" si="147"/>
        <v>117.19198387858498</v>
      </c>
      <c r="X675" s="1192">
        <f t="shared" si="148"/>
        <v>675.24904996708494</v>
      </c>
      <c r="Z675" s="1206"/>
      <c r="AA675" s="1184"/>
      <c r="AB675" s="1184"/>
      <c r="AC675" s="1184"/>
      <c r="AD675" s="1184"/>
      <c r="AE675" s="1184"/>
      <c r="AF675" s="1184"/>
      <c r="AG675" s="1184"/>
      <c r="AH675" s="1184"/>
      <c r="AI675" s="1184"/>
      <c r="AJ675" s="1184"/>
      <c r="AK675" s="1184"/>
      <c r="AL675" s="1184"/>
      <c r="AM675" s="1184"/>
      <c r="AN675" s="1184"/>
      <c r="AO675" s="1184"/>
      <c r="AP675" s="1184"/>
      <c r="AQ675" s="1184"/>
      <c r="AR675" s="1184"/>
      <c r="AS675" s="1184"/>
      <c r="AT675" s="1184"/>
      <c r="AU675" s="1184"/>
      <c r="AV675" s="1184"/>
      <c r="AW675" s="1184"/>
      <c r="AX675" s="1184"/>
      <c r="AY675" s="1184"/>
      <c r="AZ675" s="1184"/>
      <c r="BA675" s="1184"/>
      <c r="BB675" s="1184"/>
      <c r="BC675" s="1184"/>
      <c r="BD675" s="1184"/>
      <c r="BE675" s="1184"/>
      <c r="BF675" s="1184"/>
      <c r="BG675" s="1184"/>
      <c r="BH675" s="1184"/>
      <c r="BI675" s="1184"/>
      <c r="BJ675" s="1184"/>
      <c r="BK675" s="1184"/>
      <c r="BL675" s="1184"/>
      <c r="BM675" s="1184"/>
      <c r="BN675" s="1184"/>
      <c r="BO675" s="1184"/>
      <c r="BP675" s="1184"/>
      <c r="BQ675" s="1184"/>
      <c r="BR675" s="1184"/>
      <c r="BS675" s="1184"/>
    </row>
    <row r="676" spans="1:71" s="1190" customFormat="1" ht="15.65" customHeight="1" outlineLevel="2" x14ac:dyDescent="0.25">
      <c r="A676" s="1185"/>
      <c r="B676" s="1199"/>
      <c r="C676" s="1187"/>
      <c r="D676" s="1200" t="s">
        <v>148</v>
      </c>
      <c r="E676" s="1201">
        <f>E670/2.5*2.1</f>
        <v>76.691999999999993</v>
      </c>
      <c r="F676" s="1202" t="s">
        <v>70</v>
      </c>
      <c r="G676" s="1203"/>
      <c r="H676" s="1203"/>
      <c r="I676" s="1204">
        <v>2.4736500000000001</v>
      </c>
      <c r="J676" s="1204">
        <f t="shared" si="149"/>
        <v>189.70916579999999</v>
      </c>
      <c r="K676" s="1204"/>
      <c r="L676" s="1204"/>
      <c r="M676" s="1205">
        <f>J676+H676*Tabellen!$K$2+L676</f>
        <v>189.70916579999999</v>
      </c>
      <c r="N676" s="1193"/>
      <c r="O676" s="1192">
        <f t="shared" si="146"/>
        <v>229.54809061799997</v>
      </c>
      <c r="P676" s="1198"/>
      <c r="Q676" s="1195" t="s">
        <v>983</v>
      </c>
      <c r="R676" s="1192">
        <f>H676*Tabellen!$K$2*Tabellen!$F$2</f>
        <v>0</v>
      </c>
      <c r="S676" s="1197" t="s">
        <v>1049</v>
      </c>
      <c r="T676" s="1192">
        <f>J676*Tabellen!$F$2</f>
        <v>229.54809061799997</v>
      </c>
      <c r="U676" s="1192">
        <f>R676*Tabellen!$G$2</f>
        <v>0</v>
      </c>
      <c r="V676" s="1192">
        <f>T676*Tabellen!$H$2</f>
        <v>48.205099029779994</v>
      </c>
      <c r="W676" s="1192">
        <f t="shared" si="147"/>
        <v>48.205099029779994</v>
      </c>
      <c r="X676" s="1192">
        <f t="shared" si="148"/>
        <v>277.75318964777995</v>
      </c>
      <c r="Z676" s="1206"/>
      <c r="AA676" s="1184"/>
      <c r="AB676" s="1184"/>
      <c r="AC676" s="1184"/>
      <c r="AD676" s="1184"/>
      <c r="AE676" s="1184"/>
      <c r="AF676" s="1184"/>
      <c r="AG676" s="1184"/>
      <c r="AH676" s="1184"/>
      <c r="AI676" s="1184"/>
      <c r="AJ676" s="1184"/>
      <c r="AK676" s="1184"/>
      <c r="AL676" s="1184"/>
      <c r="AM676" s="1184"/>
      <c r="AN676" s="1184"/>
      <c r="AO676" s="1184"/>
      <c r="AP676" s="1184"/>
      <c r="AQ676" s="1184"/>
      <c r="AR676" s="1184"/>
      <c r="AS676" s="1184"/>
      <c r="AT676" s="1184"/>
      <c r="AU676" s="1184"/>
      <c r="AV676" s="1184"/>
      <c r="AW676" s="1184"/>
      <c r="AX676" s="1184"/>
      <c r="AY676" s="1184"/>
      <c r="AZ676" s="1184"/>
      <c r="BA676" s="1184"/>
      <c r="BB676" s="1184"/>
      <c r="BC676" s="1184"/>
      <c r="BD676" s="1184"/>
      <c r="BE676" s="1184"/>
      <c r="BF676" s="1184"/>
      <c r="BG676" s="1184"/>
      <c r="BH676" s="1184"/>
      <c r="BI676" s="1184"/>
      <c r="BJ676" s="1184"/>
      <c r="BK676" s="1184"/>
      <c r="BL676" s="1184"/>
      <c r="BM676" s="1184"/>
      <c r="BN676" s="1184"/>
      <c r="BO676" s="1184"/>
      <c r="BP676" s="1184"/>
      <c r="BQ676" s="1184"/>
      <c r="BR676" s="1184"/>
      <c r="BS676" s="1184"/>
    </row>
    <row r="677" spans="1:71" s="1190" customFormat="1" ht="15.65" customHeight="1" outlineLevel="2" x14ac:dyDescent="0.25">
      <c r="A677" s="1185"/>
      <c r="B677" s="1188"/>
      <c r="C677" s="1187"/>
      <c r="D677" s="1190" t="s">
        <v>1349</v>
      </c>
      <c r="E677" s="1189">
        <f>E670*1.05</f>
        <v>95.864999999999995</v>
      </c>
      <c r="F677" s="1190" t="s">
        <v>73</v>
      </c>
      <c r="G677" s="1191"/>
      <c r="H677" s="1191"/>
      <c r="I677" s="1192">
        <v>5.495849999999999</v>
      </c>
      <c r="J677" s="1192">
        <f t="shared" si="149"/>
        <v>526.85966024999993</v>
      </c>
      <c r="K677" s="1192"/>
      <c r="L677" s="1192"/>
      <c r="M677" s="1192">
        <f>J677+H677*Tabellen!$K$2+L677</f>
        <v>526.85966024999993</v>
      </c>
      <c r="N677" s="1193"/>
      <c r="O677" s="1192">
        <f t="shared" si="146"/>
        <v>637.50018890249987</v>
      </c>
      <c r="P677" s="1198"/>
      <c r="Q677" s="1195" t="s">
        <v>983</v>
      </c>
      <c r="R677" s="1192">
        <f>H677*Tabellen!$K$2*Tabellen!$F$2</f>
        <v>0</v>
      </c>
      <c r="S677" s="1197" t="s">
        <v>1049</v>
      </c>
      <c r="T677" s="1192">
        <f>J677*Tabellen!$F$2</f>
        <v>637.50018890249987</v>
      </c>
      <c r="U677" s="1192">
        <f>R677*Tabellen!$G$2</f>
        <v>0</v>
      </c>
      <c r="V677" s="1192">
        <f>T677*Tabellen!$H$2</f>
        <v>133.87503966952497</v>
      </c>
      <c r="W677" s="1192">
        <f t="shared" si="147"/>
        <v>133.87503966952497</v>
      </c>
      <c r="X677" s="1192">
        <f t="shared" si="148"/>
        <v>771.37522857202487</v>
      </c>
      <c r="Y677" s="1194"/>
      <c r="Z677" s="1184"/>
      <c r="AA677" s="1184"/>
      <c r="AB677" s="1184"/>
      <c r="AC677" s="1184"/>
      <c r="AD677" s="1184"/>
      <c r="AE677" s="1184"/>
      <c r="AF677" s="1184"/>
      <c r="AG677" s="1184"/>
      <c r="AH677" s="1184"/>
      <c r="AI677" s="1184"/>
      <c r="AJ677" s="1184"/>
      <c r="AK677" s="1184"/>
      <c r="AL677" s="1184"/>
      <c r="AM677" s="1184"/>
      <c r="AN677" s="1184"/>
      <c r="AO677" s="1184"/>
      <c r="AP677" s="1184"/>
      <c r="AQ677" s="1184"/>
      <c r="AR677" s="1184"/>
      <c r="AS677" s="1184"/>
      <c r="AT677" s="1184"/>
      <c r="AU677" s="1184"/>
      <c r="AV677" s="1184"/>
      <c r="AW677" s="1184"/>
      <c r="AX677" s="1184"/>
      <c r="AY677" s="1184"/>
      <c r="AZ677" s="1184"/>
      <c r="BA677" s="1184"/>
      <c r="BB677" s="1184"/>
      <c r="BC677" s="1184"/>
      <c r="BD677" s="1184"/>
      <c r="BE677" s="1184"/>
      <c r="BF677" s="1184"/>
      <c r="BG677" s="1184"/>
      <c r="BH677" s="1184"/>
      <c r="BI677" s="1184"/>
      <c r="BJ677" s="1184"/>
      <c r="BK677" s="1184"/>
      <c r="BL677" s="1184"/>
      <c r="BM677" s="1184"/>
      <c r="BN677" s="1184"/>
      <c r="BO677" s="1184"/>
      <c r="BP677" s="1184"/>
      <c r="BQ677" s="1184"/>
      <c r="BR677" s="1184"/>
      <c r="BS677" s="1184"/>
    </row>
    <row r="678" spans="1:71" s="1190" customFormat="1" ht="15.65" customHeight="1" outlineLevel="2" x14ac:dyDescent="0.25">
      <c r="A678" s="1185"/>
      <c r="B678" s="1188"/>
      <c r="C678" s="1187"/>
      <c r="D678" s="1190" t="s">
        <v>1420</v>
      </c>
      <c r="E678" s="1189">
        <f>E670*1.05</f>
        <v>95.864999999999995</v>
      </c>
      <c r="F678" s="1188" t="s">
        <v>73</v>
      </c>
      <c r="G678" s="1189"/>
      <c r="H678" s="1191"/>
      <c r="I678" s="1207">
        <v>1.91475</v>
      </c>
      <c r="J678" s="1192">
        <f t="shared" si="149"/>
        <v>183.55750874999998</v>
      </c>
      <c r="K678" s="1192"/>
      <c r="L678" s="1192"/>
      <c r="M678" s="1192">
        <f>J678+H678*Tabellen!$K$2+L678</f>
        <v>183.55750874999998</v>
      </c>
      <c r="N678" s="1193"/>
      <c r="O678" s="1192">
        <f t="shared" si="146"/>
        <v>222.10458558749997</v>
      </c>
      <c r="P678" s="1198"/>
      <c r="Q678" s="1195" t="s">
        <v>983</v>
      </c>
      <c r="R678" s="1192">
        <f>H678*Tabellen!$K$2*Tabellen!$F$2</f>
        <v>0</v>
      </c>
      <c r="S678" s="1197" t="s">
        <v>1049</v>
      </c>
      <c r="T678" s="1192">
        <f>J678*Tabellen!$F$2</f>
        <v>222.10458558749997</v>
      </c>
      <c r="U678" s="1192">
        <f>R678*Tabellen!$G$2</f>
        <v>0</v>
      </c>
      <c r="V678" s="1192">
        <f>T678*Tabellen!$H$2</f>
        <v>46.641962973374994</v>
      </c>
      <c r="W678" s="1192">
        <f t="shared" si="147"/>
        <v>46.641962973374994</v>
      </c>
      <c r="X678" s="1192">
        <f t="shared" si="148"/>
        <v>268.74654856087494</v>
      </c>
      <c r="Y678" s="1191"/>
      <c r="Z678" s="1184"/>
      <c r="AA678" s="1184"/>
      <c r="AB678" s="1184"/>
      <c r="AC678" s="1184"/>
      <c r="AD678" s="1184"/>
      <c r="AE678" s="1184"/>
      <c r="AF678" s="1184"/>
      <c r="AG678" s="1184"/>
      <c r="AH678" s="1184"/>
      <c r="AI678" s="1184"/>
      <c r="AJ678" s="1184"/>
      <c r="AK678" s="1184"/>
      <c r="AL678" s="1184"/>
      <c r="AM678" s="1184"/>
      <c r="AN678" s="1184"/>
      <c r="AO678" s="1184"/>
      <c r="AP678" s="1184"/>
      <c r="AQ678" s="1184"/>
      <c r="AR678" s="1184"/>
      <c r="AS678" s="1184"/>
      <c r="AT678" s="1184"/>
      <c r="AU678" s="1184"/>
      <c r="AV678" s="1184"/>
      <c r="AW678" s="1184"/>
      <c r="AX678" s="1184"/>
      <c r="AY678" s="1184"/>
      <c r="AZ678" s="1184"/>
      <c r="BA678" s="1184"/>
      <c r="BB678" s="1184"/>
      <c r="BC678" s="1184"/>
      <c r="BD678" s="1184"/>
      <c r="BE678" s="1184"/>
      <c r="BF678" s="1184"/>
      <c r="BG678" s="1184"/>
      <c r="BH678" s="1184"/>
      <c r="BI678" s="1184"/>
      <c r="BJ678" s="1184"/>
      <c r="BK678" s="1184"/>
      <c r="BL678" s="1184"/>
      <c r="BM678" s="1184"/>
      <c r="BN678" s="1184"/>
      <c r="BO678" s="1184"/>
      <c r="BP678" s="1184"/>
      <c r="BQ678" s="1184"/>
      <c r="BR678" s="1184"/>
      <c r="BS678" s="1184"/>
    </row>
    <row r="679" spans="1:71" s="1190" customFormat="1" ht="15.65" customHeight="1" outlineLevel="2" x14ac:dyDescent="0.25">
      <c r="A679" s="1185"/>
      <c r="B679" s="1188"/>
      <c r="C679" s="1187"/>
      <c r="D679" s="1190" t="s">
        <v>1335</v>
      </c>
      <c r="E679" s="1189">
        <f>E670*1.1</f>
        <v>100.43</v>
      </c>
      <c r="F679" s="1188" t="s">
        <v>73</v>
      </c>
      <c r="G679" s="1189"/>
      <c r="H679" s="1191"/>
      <c r="I679" s="1207">
        <v>2.2515648749999997</v>
      </c>
      <c r="J679" s="1192">
        <f t="shared" si="149"/>
        <v>226.12466039624999</v>
      </c>
      <c r="K679" s="1192"/>
      <c r="L679" s="1192"/>
      <c r="M679" s="1192">
        <f>J679+H679*Tabellen!$K$2+L679</f>
        <v>226.12466039624999</v>
      </c>
      <c r="N679" s="1193"/>
      <c r="O679" s="1192">
        <f t="shared" si="146"/>
        <v>273.61083907946249</v>
      </c>
      <c r="P679" s="1198"/>
      <c r="Q679" s="1195" t="s">
        <v>983</v>
      </c>
      <c r="R679" s="1192">
        <f>H679*Tabellen!$K$2*Tabellen!$F$2</f>
        <v>0</v>
      </c>
      <c r="S679" s="1197" t="s">
        <v>1049</v>
      </c>
      <c r="T679" s="1192">
        <f>J679*Tabellen!$F$2</f>
        <v>273.61083907946249</v>
      </c>
      <c r="U679" s="1192">
        <f>R679*Tabellen!$G$2</f>
        <v>0</v>
      </c>
      <c r="V679" s="1192">
        <f>T679*Tabellen!$H$2</f>
        <v>57.458276206687124</v>
      </c>
      <c r="W679" s="1192">
        <f t="shared" si="147"/>
        <v>57.458276206687124</v>
      </c>
      <c r="X679" s="1192">
        <f t="shared" si="148"/>
        <v>331.06911528614961</v>
      </c>
      <c r="Y679" s="1191"/>
      <c r="Z679" s="1184"/>
      <c r="AA679" s="1184"/>
      <c r="AB679" s="1184"/>
      <c r="AC679" s="1184"/>
      <c r="AD679" s="1184"/>
      <c r="AE679" s="1184"/>
      <c r="AF679" s="1184"/>
      <c r="AG679" s="1184"/>
      <c r="AH679" s="1184"/>
      <c r="AI679" s="1184"/>
      <c r="AJ679" s="1184"/>
      <c r="AK679" s="1184"/>
      <c r="AL679" s="1184"/>
      <c r="AM679" s="1184"/>
      <c r="AN679" s="1184"/>
      <c r="AO679" s="1184"/>
      <c r="AP679" s="1184"/>
      <c r="AQ679" s="1184"/>
      <c r="AR679" s="1184"/>
      <c r="AS679" s="1184"/>
      <c r="AT679" s="1184"/>
      <c r="AU679" s="1184"/>
      <c r="AV679" s="1184"/>
      <c r="AW679" s="1184"/>
      <c r="AX679" s="1184"/>
      <c r="AY679" s="1184"/>
      <c r="AZ679" s="1184"/>
      <c r="BA679" s="1184"/>
      <c r="BB679" s="1184"/>
      <c r="BC679" s="1184"/>
      <c r="BD679" s="1184"/>
      <c r="BE679" s="1184"/>
      <c r="BF679" s="1184"/>
      <c r="BG679" s="1184"/>
      <c r="BH679" s="1184"/>
      <c r="BI679" s="1184"/>
      <c r="BJ679" s="1184"/>
      <c r="BK679" s="1184"/>
      <c r="BL679" s="1184"/>
      <c r="BM679" s="1184"/>
      <c r="BN679" s="1184"/>
      <c r="BO679" s="1184"/>
      <c r="BP679" s="1184"/>
      <c r="BQ679" s="1184"/>
      <c r="BR679" s="1184"/>
      <c r="BS679" s="1184"/>
    </row>
    <row r="680" spans="1:71" s="1190" customFormat="1" ht="15.65" customHeight="1" outlineLevel="2" x14ac:dyDescent="0.25">
      <c r="A680" s="1185"/>
      <c r="B680" s="1188"/>
      <c r="C680" s="1187"/>
      <c r="D680" s="1190" t="s">
        <v>1336</v>
      </c>
      <c r="E680" s="1189">
        <f>E670*1.1</f>
        <v>100.43</v>
      </c>
      <c r="F680" s="1188" t="s">
        <v>73</v>
      </c>
      <c r="G680" s="1189"/>
      <c r="H680" s="1191"/>
      <c r="I680" s="1207">
        <v>1.8526499999999999</v>
      </c>
      <c r="J680" s="1192">
        <f t="shared" si="149"/>
        <v>186.06163950000001</v>
      </c>
      <c r="K680" s="1192"/>
      <c r="L680" s="1192"/>
      <c r="M680" s="1192">
        <f>J680+H680*Tabellen!$K$2+L680</f>
        <v>186.06163950000001</v>
      </c>
      <c r="N680" s="1193"/>
      <c r="O680" s="1192">
        <f t="shared" si="146"/>
        <v>225.134583795</v>
      </c>
      <c r="P680" s="1198"/>
      <c r="Q680" s="1195" t="s">
        <v>983</v>
      </c>
      <c r="R680" s="1192">
        <f>H680*Tabellen!$K$2*Tabellen!$F$2</f>
        <v>0</v>
      </c>
      <c r="S680" s="1197" t="s">
        <v>1049</v>
      </c>
      <c r="T680" s="1192">
        <f>J680*Tabellen!$F$2</f>
        <v>225.134583795</v>
      </c>
      <c r="U680" s="1192">
        <f>R680*Tabellen!$G$2</f>
        <v>0</v>
      </c>
      <c r="V680" s="1192">
        <f>T680*Tabellen!$H$2</f>
        <v>47.27826259695</v>
      </c>
      <c r="W680" s="1192">
        <f t="shared" si="147"/>
        <v>47.27826259695</v>
      </c>
      <c r="X680" s="1192">
        <f t="shared" si="148"/>
        <v>272.41284639194998</v>
      </c>
      <c r="Y680" s="1191"/>
      <c r="Z680" s="1184"/>
      <c r="AA680" s="1184"/>
      <c r="AB680" s="1184"/>
      <c r="AC680" s="1184"/>
      <c r="AD680" s="1184"/>
      <c r="AE680" s="1184"/>
      <c r="AF680" s="1184"/>
      <c r="AG680" s="1184"/>
      <c r="AH680" s="1184"/>
      <c r="AI680" s="1184"/>
      <c r="AJ680" s="1184"/>
      <c r="AK680" s="1184"/>
      <c r="AL680" s="1184"/>
      <c r="AM680" s="1184"/>
      <c r="AN680" s="1184"/>
      <c r="AO680" s="1184"/>
      <c r="AP680" s="1184"/>
      <c r="AQ680" s="1184"/>
      <c r="AR680" s="1184"/>
      <c r="AS680" s="1184"/>
      <c r="AT680" s="1184"/>
      <c r="AU680" s="1184"/>
      <c r="AV680" s="1184"/>
      <c r="AW680" s="1184"/>
      <c r="AX680" s="1184"/>
      <c r="AY680" s="1184"/>
      <c r="AZ680" s="1184"/>
      <c r="BA680" s="1184"/>
      <c r="BB680" s="1184"/>
      <c r="BC680" s="1184"/>
      <c r="BD680" s="1184"/>
      <c r="BE680" s="1184"/>
      <c r="BF680" s="1184"/>
      <c r="BG680" s="1184"/>
      <c r="BH680" s="1184"/>
      <c r="BI680" s="1184"/>
      <c r="BJ680" s="1184"/>
      <c r="BK680" s="1184"/>
      <c r="BL680" s="1184"/>
      <c r="BM680" s="1184"/>
      <c r="BN680" s="1184"/>
      <c r="BO680" s="1184"/>
      <c r="BP680" s="1184"/>
      <c r="BQ680" s="1184"/>
      <c r="BR680" s="1184"/>
      <c r="BS680" s="1184"/>
    </row>
    <row r="681" spans="1:71" s="1190" customFormat="1" ht="15.65" customHeight="1" outlineLevel="2" x14ac:dyDescent="0.25">
      <c r="A681" s="1185"/>
      <c r="B681" s="1188"/>
      <c r="C681" s="1187"/>
      <c r="D681" s="1190" t="s">
        <v>1730</v>
      </c>
      <c r="E681" s="1189">
        <f>E670*1.1</f>
        <v>100.43</v>
      </c>
      <c r="F681" s="1190" t="s">
        <v>73</v>
      </c>
      <c r="G681" s="1191"/>
      <c r="H681" s="1191"/>
      <c r="I681" s="1192">
        <v>10.143000000000001</v>
      </c>
      <c r="J681" s="1192">
        <f t="shared" si="149"/>
        <v>1018.6614900000002</v>
      </c>
      <c r="K681" s="1192"/>
      <c r="L681" s="1192"/>
      <c r="M681" s="1192">
        <f>J681+H681*Tabellen!$K$2+L681</f>
        <v>1018.6614900000002</v>
      </c>
      <c r="N681" s="1193"/>
      <c r="O681" s="1192">
        <f t="shared" si="146"/>
        <v>1232.5804029000001</v>
      </c>
      <c r="P681" s="1198"/>
      <c r="Q681" s="1195" t="s">
        <v>983</v>
      </c>
      <c r="R681" s="1192">
        <f>H681*Tabellen!$K$2*Tabellen!$F$2</f>
        <v>0</v>
      </c>
      <c r="S681" s="1197" t="s">
        <v>1049</v>
      </c>
      <c r="T681" s="1192">
        <f>J681*Tabellen!$F$2</f>
        <v>1232.5804029000001</v>
      </c>
      <c r="U681" s="1192">
        <f>R681*Tabellen!$G$2</f>
        <v>0</v>
      </c>
      <c r="V681" s="1192">
        <f>T681*Tabellen!$H$2</f>
        <v>258.84188460900003</v>
      </c>
      <c r="W681" s="1192">
        <f t="shared" si="147"/>
        <v>258.84188460900003</v>
      </c>
      <c r="X681" s="1192">
        <f t="shared" si="148"/>
        <v>1491.4222875090002</v>
      </c>
      <c r="Y681" s="1208"/>
      <c r="Z681" s="1184"/>
      <c r="AA681" s="1184"/>
      <c r="AB681" s="1184"/>
      <c r="AC681" s="1184"/>
      <c r="AD681" s="1184"/>
      <c r="AE681" s="1184"/>
      <c r="AF681" s="1184"/>
      <c r="AG681" s="1184"/>
      <c r="AH681" s="1184"/>
      <c r="AI681" s="1184"/>
      <c r="AJ681" s="1184"/>
      <c r="AK681" s="1184"/>
      <c r="AL681" s="1184"/>
      <c r="AM681" s="1184"/>
      <c r="AN681" s="1184"/>
      <c r="AO681" s="1184"/>
      <c r="AP681" s="1184"/>
      <c r="AQ681" s="1184"/>
      <c r="AR681" s="1184"/>
      <c r="AS681" s="1184"/>
      <c r="AT681" s="1184"/>
      <c r="AU681" s="1184"/>
      <c r="AV681" s="1184"/>
      <c r="AW681" s="1184"/>
      <c r="AX681" s="1184"/>
      <c r="AY681" s="1184"/>
      <c r="AZ681" s="1184"/>
      <c r="BA681" s="1184"/>
      <c r="BB681" s="1184"/>
      <c r="BC681" s="1184"/>
      <c r="BD681" s="1184"/>
      <c r="BE681" s="1184"/>
      <c r="BF681" s="1184"/>
      <c r="BG681" s="1184"/>
      <c r="BH681" s="1184"/>
      <c r="BI681" s="1184"/>
      <c r="BJ681" s="1184"/>
      <c r="BK681" s="1184"/>
      <c r="BL681" s="1184"/>
      <c r="BM681" s="1184"/>
      <c r="BN681" s="1184"/>
      <c r="BO681" s="1184"/>
      <c r="BP681" s="1184"/>
      <c r="BQ681" s="1184"/>
      <c r="BR681" s="1184"/>
      <c r="BS681" s="1184"/>
    </row>
    <row r="682" spans="1:71" s="1190" customFormat="1" ht="15.65" customHeight="1" outlineLevel="2" x14ac:dyDescent="0.25">
      <c r="A682" s="1185"/>
      <c r="B682" s="1199"/>
      <c r="C682" s="1187"/>
      <c r="D682" s="1200" t="s">
        <v>1343</v>
      </c>
      <c r="E682" s="1201">
        <f>E670</f>
        <v>91.3</v>
      </c>
      <c r="F682" s="1202" t="s">
        <v>73</v>
      </c>
      <c r="G682" s="1203">
        <v>1.1499999999999999</v>
      </c>
      <c r="H682" s="1203">
        <f t="shared" si="145"/>
        <v>104.99499999999999</v>
      </c>
      <c r="I682" s="1204"/>
      <c r="J682" s="1204"/>
      <c r="K682" s="1204"/>
      <c r="L682" s="1204"/>
      <c r="M682" s="1205">
        <f>J682+H682*Tabellen!$K$2+L682</f>
        <v>6509.69</v>
      </c>
      <c r="N682" s="1193"/>
      <c r="O682" s="1192">
        <f t="shared" si="146"/>
        <v>7876.7248999999993</v>
      </c>
      <c r="P682" s="1198"/>
      <c r="Q682" s="1195" t="s">
        <v>983</v>
      </c>
      <c r="R682" s="1192">
        <f>H682*Tabellen!$K$2*Tabellen!$F$2</f>
        <v>7876.7248999999993</v>
      </c>
      <c r="S682" s="1197" t="s">
        <v>1049</v>
      </c>
      <c r="T682" s="1192">
        <f>J682*Tabellen!$F$2</f>
        <v>0</v>
      </c>
      <c r="U682" s="1192">
        <f>R682*Tabellen!$G$2</f>
        <v>708.90524099999993</v>
      </c>
      <c r="V682" s="1192">
        <f>T682*Tabellen!$H$2</f>
        <v>0</v>
      </c>
      <c r="W682" s="1192">
        <f t="shared" si="147"/>
        <v>708.90524099999993</v>
      </c>
      <c r="X682" s="1192">
        <f t="shared" si="148"/>
        <v>8585.6301409999996</v>
      </c>
      <c r="Z682" s="1206"/>
      <c r="AA682" s="1184"/>
      <c r="AB682" s="1184"/>
      <c r="AC682" s="1184"/>
      <c r="AD682" s="1184"/>
      <c r="AE682" s="1184"/>
      <c r="AF682" s="1184"/>
      <c r="AG682" s="1184"/>
      <c r="AH682" s="1184"/>
      <c r="AI682" s="1184"/>
      <c r="AJ682" s="1184"/>
      <c r="AK682" s="1184"/>
      <c r="AL682" s="1184"/>
      <c r="AM682" s="1184"/>
      <c r="AN682" s="1184"/>
      <c r="AO682" s="1184"/>
      <c r="AP682" s="1184"/>
      <c r="AQ682" s="1184"/>
      <c r="AR682" s="1184"/>
      <c r="AS682" s="1184"/>
      <c r="AT682" s="1184"/>
      <c r="AU682" s="1184"/>
      <c r="AV682" s="1184"/>
      <c r="AW682" s="1184"/>
      <c r="AX682" s="1184"/>
      <c r="AY682" s="1184"/>
      <c r="AZ682" s="1184"/>
      <c r="BA682" s="1184"/>
      <c r="BB682" s="1184"/>
      <c r="BC682" s="1184"/>
      <c r="BD682" s="1184"/>
      <c r="BE682" s="1184"/>
      <c r="BF682" s="1184"/>
      <c r="BG682" s="1184"/>
      <c r="BH682" s="1184"/>
      <c r="BI682" s="1184"/>
      <c r="BJ682" s="1184"/>
      <c r="BK682" s="1184"/>
      <c r="BL682" s="1184"/>
      <c r="BM682" s="1184"/>
      <c r="BN682" s="1184"/>
      <c r="BO682" s="1184"/>
      <c r="BP682" s="1184"/>
      <c r="BQ682" s="1184"/>
      <c r="BR682" s="1184"/>
      <c r="BS682" s="1184"/>
    </row>
    <row r="683" spans="1:71" s="1190" customFormat="1" ht="15.65" customHeight="1" outlineLevel="2" x14ac:dyDescent="0.25">
      <c r="A683" s="1185"/>
      <c r="B683" s="1188"/>
      <c r="C683" s="1187"/>
      <c r="D683" s="1188" t="s">
        <v>1337</v>
      </c>
      <c r="E683" s="1189">
        <f>E670</f>
        <v>91.3</v>
      </c>
      <c r="F683" s="1190" t="s">
        <v>73</v>
      </c>
      <c r="G683" s="1189"/>
      <c r="H683" s="1191"/>
      <c r="I683" s="1192">
        <v>10.35</v>
      </c>
      <c r="J683" s="1192">
        <f t="shared" si="149"/>
        <v>944.95499999999993</v>
      </c>
      <c r="K683" s="1192"/>
      <c r="L683" s="1192"/>
      <c r="M683" s="1192">
        <f>J683+H683*Tabellen!$K$2+L683</f>
        <v>944.95499999999993</v>
      </c>
      <c r="N683" s="1193"/>
      <c r="O683" s="1192">
        <f t="shared" si="146"/>
        <v>1143.39555</v>
      </c>
      <c r="P683" s="1198"/>
      <c r="Q683" s="1195" t="s">
        <v>983</v>
      </c>
      <c r="R683" s="1192">
        <f>H683*Tabellen!$K$2*Tabellen!$F$2</f>
        <v>0</v>
      </c>
      <c r="S683" s="1197" t="s">
        <v>1049</v>
      </c>
      <c r="T683" s="1192">
        <f>J683*Tabellen!$F$2</f>
        <v>1143.39555</v>
      </c>
      <c r="U683" s="1192">
        <f>R683*Tabellen!$G$2</f>
        <v>0</v>
      </c>
      <c r="V683" s="1192">
        <f>T683*Tabellen!$H$2</f>
        <v>240.11306549999998</v>
      </c>
      <c r="W683" s="1192">
        <f t="shared" si="147"/>
        <v>240.11306549999998</v>
      </c>
      <c r="X683" s="1192">
        <f t="shared" si="148"/>
        <v>1383.5086154999999</v>
      </c>
      <c r="Y683" s="1194"/>
      <c r="Z683" s="1184"/>
      <c r="AA683" s="1184"/>
      <c r="AB683" s="1184"/>
      <c r="AC683" s="1184"/>
      <c r="AD683" s="1184"/>
      <c r="AE683" s="1184"/>
      <c r="AF683" s="1184"/>
      <c r="AG683" s="1184"/>
      <c r="AH683" s="1184"/>
      <c r="AI683" s="1184"/>
      <c r="AJ683" s="1184"/>
      <c r="AK683" s="1184"/>
      <c r="AL683" s="1184"/>
      <c r="AM683" s="1184"/>
      <c r="AN683" s="1184"/>
      <c r="AO683" s="1184"/>
      <c r="AP683" s="1184"/>
      <c r="AQ683" s="1184"/>
      <c r="AR683" s="1184"/>
      <c r="AS683" s="1184"/>
      <c r="AT683" s="1184"/>
      <c r="AU683" s="1184"/>
      <c r="AV683" s="1184"/>
      <c r="AW683" s="1184"/>
      <c r="AX683" s="1184"/>
      <c r="AY683" s="1184"/>
      <c r="AZ683" s="1184"/>
      <c r="BA683" s="1184"/>
      <c r="BB683" s="1184"/>
      <c r="BC683" s="1184"/>
      <c r="BD683" s="1184"/>
      <c r="BE683" s="1184"/>
      <c r="BF683" s="1184"/>
      <c r="BG683" s="1184"/>
      <c r="BH683" s="1184"/>
      <c r="BI683" s="1184"/>
      <c r="BJ683" s="1184"/>
      <c r="BK683" s="1184"/>
      <c r="BL683" s="1184"/>
      <c r="BM683" s="1184"/>
      <c r="BN683" s="1184"/>
      <c r="BO683" s="1184"/>
      <c r="BP683" s="1184"/>
      <c r="BQ683" s="1184"/>
      <c r="BR683" s="1184"/>
      <c r="BS683" s="1184"/>
    </row>
    <row r="684" spans="1:71" s="1190" customFormat="1" ht="15.65" customHeight="1" outlineLevel="2" x14ac:dyDescent="0.25">
      <c r="A684" s="1185"/>
      <c r="B684" s="1188"/>
      <c r="C684" s="1187"/>
      <c r="D684" s="1188" t="s">
        <v>1329</v>
      </c>
      <c r="E684" s="1189">
        <v>1</v>
      </c>
      <c r="F684" s="1190" t="s">
        <v>830</v>
      </c>
      <c r="G684" s="1189">
        <v>4</v>
      </c>
      <c r="H684" s="1191">
        <f t="shared" si="145"/>
        <v>4</v>
      </c>
      <c r="I684" s="1192"/>
      <c r="J684" s="1192"/>
      <c r="K684" s="1192"/>
      <c r="L684" s="1192"/>
      <c r="M684" s="1192">
        <f>J684+H684*Tabellen!$K$2+L684</f>
        <v>248</v>
      </c>
      <c r="N684" s="1193"/>
      <c r="O684" s="1192">
        <f t="shared" si="146"/>
        <v>300.08</v>
      </c>
      <c r="P684" s="1198"/>
      <c r="Q684" s="1195" t="s">
        <v>983</v>
      </c>
      <c r="R684" s="1192">
        <f>H684*Tabellen!$K$2*Tabellen!$F$2</f>
        <v>300.08</v>
      </c>
      <c r="S684" s="1197" t="s">
        <v>1049</v>
      </c>
      <c r="T684" s="1192">
        <f>J684*Tabellen!$F$2</f>
        <v>0</v>
      </c>
      <c r="U684" s="1192">
        <f>R684*Tabellen!$G$2</f>
        <v>27.007199999999997</v>
      </c>
      <c r="V684" s="1192">
        <f>T684*Tabellen!$H$2</f>
        <v>0</v>
      </c>
      <c r="W684" s="1192">
        <f t="shared" si="147"/>
        <v>27.007199999999997</v>
      </c>
      <c r="X684" s="1192">
        <f t="shared" si="148"/>
        <v>327.0872</v>
      </c>
      <c r="Y684" s="1194"/>
      <c r="Z684" s="1184"/>
      <c r="AA684" s="1184"/>
      <c r="AB684" s="1184"/>
      <c r="AC684" s="1184"/>
      <c r="AD684" s="1184"/>
      <c r="AE684" s="1184"/>
      <c r="AF684" s="1184"/>
      <c r="AG684" s="1184"/>
      <c r="AH684" s="1184"/>
      <c r="AI684" s="1184"/>
      <c r="AJ684" s="1184"/>
      <c r="AK684" s="1184"/>
      <c r="AL684" s="1184"/>
      <c r="AM684" s="1184"/>
      <c r="AN684" s="1184"/>
      <c r="AO684" s="1184"/>
      <c r="AP684" s="1184"/>
      <c r="AQ684" s="1184"/>
      <c r="AR684" s="1184"/>
      <c r="AS684" s="1184"/>
      <c r="AT684" s="1184"/>
      <c r="AU684" s="1184"/>
      <c r="AV684" s="1184"/>
      <c r="AW684" s="1184"/>
      <c r="AX684" s="1184"/>
      <c r="AY684" s="1184"/>
      <c r="AZ684" s="1184"/>
      <c r="BA684" s="1184"/>
      <c r="BB684" s="1184"/>
      <c r="BC684" s="1184"/>
      <c r="BD684" s="1184"/>
      <c r="BE684" s="1184"/>
      <c r="BF684" s="1184"/>
      <c r="BG684" s="1184"/>
      <c r="BH684" s="1184"/>
      <c r="BI684" s="1184"/>
      <c r="BJ684" s="1184"/>
      <c r="BK684" s="1184"/>
      <c r="BL684" s="1184"/>
      <c r="BM684" s="1184"/>
      <c r="BN684" s="1184"/>
      <c r="BO684" s="1184"/>
      <c r="BP684" s="1184"/>
      <c r="BQ684" s="1184"/>
      <c r="BR684" s="1184"/>
      <c r="BS684" s="1184"/>
    </row>
    <row r="685" spans="1:71" s="1190" customFormat="1" ht="15.65" customHeight="1" outlineLevel="2" x14ac:dyDescent="0.25">
      <c r="A685" s="1185"/>
      <c r="B685" s="1188"/>
      <c r="C685" s="1187"/>
      <c r="E685" s="1189"/>
      <c r="G685" s="1191"/>
      <c r="H685" s="1191"/>
      <c r="I685" s="1192"/>
      <c r="J685" s="1192"/>
      <c r="K685" s="1192"/>
      <c r="L685" s="1192"/>
      <c r="M685" s="1192"/>
      <c r="N685" s="1193"/>
      <c r="O685" s="1194"/>
      <c r="P685" s="1198"/>
      <c r="Q685" s="1195"/>
      <c r="R685" s="1192"/>
      <c r="S685" s="1197"/>
      <c r="T685" s="1192"/>
      <c r="U685" s="1192"/>
      <c r="V685" s="1192"/>
      <c r="W685" s="1192"/>
      <c r="X685" s="1192"/>
      <c r="Y685" s="1208"/>
      <c r="Z685" s="1184"/>
      <c r="AA685" s="1184"/>
      <c r="AB685" s="1184"/>
      <c r="AC685" s="1184"/>
      <c r="AD685" s="1184"/>
      <c r="AE685" s="1184"/>
      <c r="AF685" s="1184"/>
      <c r="AG685" s="1184"/>
      <c r="AH685" s="1184"/>
      <c r="AI685" s="1184"/>
      <c r="AJ685" s="1184"/>
      <c r="AK685" s="1184"/>
      <c r="AL685" s="1184"/>
      <c r="AM685" s="1184"/>
      <c r="AN685" s="1184"/>
      <c r="AO685" s="1184"/>
      <c r="AP685" s="1184"/>
      <c r="AQ685" s="1184"/>
      <c r="AR685" s="1184"/>
      <c r="AS685" s="1184"/>
      <c r="AT685" s="1184"/>
      <c r="AU685" s="1184"/>
      <c r="AV685" s="1184"/>
      <c r="AW685" s="1184"/>
      <c r="AX685" s="1184"/>
      <c r="AY685" s="1184"/>
      <c r="AZ685" s="1184"/>
      <c r="BA685" s="1184"/>
      <c r="BB685" s="1184"/>
      <c r="BC685" s="1184"/>
      <c r="BD685" s="1184"/>
      <c r="BE685" s="1184"/>
      <c r="BF685" s="1184"/>
      <c r="BG685" s="1184"/>
      <c r="BH685" s="1184"/>
      <c r="BI685" s="1184"/>
      <c r="BJ685" s="1184"/>
      <c r="BK685" s="1184"/>
      <c r="BL685" s="1184"/>
      <c r="BM685" s="1184"/>
      <c r="BN685" s="1184"/>
      <c r="BO685" s="1184"/>
      <c r="BP685" s="1184"/>
      <c r="BQ685" s="1184"/>
      <c r="BR685" s="1184"/>
      <c r="BS685" s="1184"/>
    </row>
    <row r="686" spans="1:71" s="1190" customFormat="1" ht="15.65" customHeight="1" outlineLevel="2" x14ac:dyDescent="0.25">
      <c r="A686" s="1185"/>
      <c r="B686" s="1188"/>
      <c r="C686" s="1187"/>
      <c r="E686" s="1189"/>
      <c r="G686" s="1191"/>
      <c r="H686" s="1191"/>
      <c r="I686" s="1192"/>
      <c r="J686" s="1192"/>
      <c r="K686" s="1192"/>
      <c r="L686" s="1192"/>
      <c r="M686" s="1192"/>
      <c r="N686" s="1193"/>
      <c r="O686" s="1194"/>
      <c r="P686" s="1194"/>
      <c r="Q686" s="1194"/>
      <c r="R686" s="1192"/>
      <c r="S686" s="1192"/>
      <c r="T686" s="1192"/>
      <c r="U686" s="1192"/>
      <c r="V686" s="1192"/>
      <c r="W686" s="1192"/>
      <c r="X686" s="1192"/>
      <c r="Z686" s="1184"/>
      <c r="AA686" s="1184"/>
      <c r="AB686" s="1184"/>
      <c r="AC686" s="1184"/>
      <c r="AD686" s="1184"/>
      <c r="AE686" s="1184"/>
      <c r="AF686" s="1184"/>
      <c r="AG686" s="1184"/>
      <c r="AH686" s="1184"/>
      <c r="AI686" s="1184"/>
      <c r="AJ686" s="1184"/>
      <c r="AK686" s="1184"/>
      <c r="AL686" s="1184"/>
      <c r="AM686" s="1184"/>
      <c r="AN686" s="1184"/>
      <c r="AO686" s="1184"/>
      <c r="AP686" s="1184"/>
      <c r="AQ686" s="1184"/>
      <c r="AR686" s="1184"/>
      <c r="AS686" s="1184"/>
      <c r="AT686" s="1184"/>
      <c r="AU686" s="1184"/>
      <c r="AV686" s="1184"/>
      <c r="AW686" s="1184"/>
      <c r="AX686" s="1184"/>
      <c r="AY686" s="1184"/>
      <c r="AZ686" s="1184"/>
      <c r="BA686" s="1184"/>
      <c r="BB686" s="1184"/>
      <c r="BC686" s="1184"/>
      <c r="BD686" s="1184"/>
      <c r="BE686" s="1184"/>
      <c r="BF686" s="1184"/>
      <c r="BG686" s="1184"/>
      <c r="BH686" s="1184"/>
      <c r="BI686" s="1184"/>
      <c r="BJ686" s="1184"/>
      <c r="BK686" s="1184"/>
      <c r="BL686" s="1184"/>
      <c r="BM686" s="1184"/>
      <c r="BN686" s="1184"/>
      <c r="BO686" s="1184"/>
      <c r="BP686" s="1184"/>
      <c r="BQ686" s="1184"/>
      <c r="BR686" s="1184"/>
      <c r="BS686" s="1184"/>
    </row>
    <row r="687" spans="1:71" s="1190" customFormat="1" ht="9" customHeight="1" outlineLevel="1" x14ac:dyDescent="0.25">
      <c r="A687" s="1185"/>
      <c r="B687" s="1209"/>
      <c r="C687" s="1187"/>
      <c r="D687" s="1210"/>
      <c r="E687" s="1211"/>
      <c r="F687" s="1210"/>
      <c r="G687" s="1212"/>
      <c r="H687" s="1212"/>
      <c r="I687" s="1213"/>
      <c r="J687" s="1213"/>
      <c r="K687" s="1213"/>
      <c r="L687" s="1213"/>
      <c r="M687" s="1213"/>
      <c r="N687" s="1187"/>
      <c r="O687" s="1214"/>
      <c r="P687" s="1214"/>
      <c r="Q687" s="1214"/>
      <c r="R687" s="1213"/>
      <c r="S687" s="1213"/>
      <c r="T687" s="1213"/>
      <c r="U687" s="1213"/>
      <c r="V687" s="1213"/>
      <c r="W687" s="1213"/>
      <c r="X687" s="1213"/>
      <c r="Y687" s="1214"/>
      <c r="Z687" s="1206"/>
      <c r="AA687" s="1184"/>
      <c r="AB687" s="1184"/>
      <c r="AC687" s="1184"/>
      <c r="AD687" s="1184"/>
      <c r="AE687" s="1184"/>
      <c r="AF687" s="1184"/>
      <c r="AG687" s="1215"/>
      <c r="AH687" s="1215"/>
      <c r="AI687" s="1184"/>
      <c r="AJ687" s="1184"/>
      <c r="AK687" s="1184"/>
      <c r="AL687" s="1184"/>
      <c r="AM687" s="1184"/>
      <c r="AN687" s="1184"/>
      <c r="AO687" s="1184"/>
      <c r="AP687" s="1184"/>
      <c r="AQ687" s="1184"/>
      <c r="AR687" s="1184"/>
      <c r="AS687" s="1184"/>
      <c r="AT687" s="1184"/>
      <c r="AU687" s="1184"/>
      <c r="AV687" s="1184"/>
      <c r="AW687" s="1184"/>
      <c r="AX687" s="1184"/>
      <c r="AY687" s="1184"/>
      <c r="AZ687" s="1184"/>
      <c r="BA687" s="1184"/>
      <c r="BB687" s="1184"/>
      <c r="BC687" s="1184"/>
      <c r="BD687" s="1184"/>
      <c r="BE687" s="1184"/>
      <c r="BF687" s="1184"/>
      <c r="BG687" s="1184"/>
      <c r="BH687" s="1184"/>
      <c r="BI687" s="1184"/>
      <c r="BJ687" s="1184"/>
      <c r="BK687" s="1184"/>
      <c r="BL687" s="1184"/>
      <c r="BM687" s="1184"/>
      <c r="BN687" s="1184"/>
      <c r="BO687" s="1184"/>
      <c r="BP687" s="1184"/>
      <c r="BQ687" s="1184"/>
      <c r="BR687" s="1184"/>
      <c r="BS687" s="1184"/>
    </row>
    <row r="688" spans="1:71" s="1217" customFormat="1" ht="15.65" customHeight="1" outlineLevel="1" x14ac:dyDescent="0.25">
      <c r="B688" s="1218" t="s">
        <v>1040</v>
      </c>
      <c r="C688" s="1219"/>
      <c r="D688" s="1220" t="s">
        <v>1485</v>
      </c>
      <c r="E688" s="1221">
        <v>91.3</v>
      </c>
      <c r="F688" s="1220" t="s">
        <v>73</v>
      </c>
      <c r="G688" s="1222"/>
      <c r="H688" s="1222">
        <f>SUM(H689:H703)/E688</f>
        <v>1.2342349336335239</v>
      </c>
      <c r="I688" s="1223"/>
      <c r="J688" s="1223">
        <f>SUM(J689:J703)/E688</f>
        <v>48.231951682500004</v>
      </c>
      <c r="K688" s="1223"/>
      <c r="L688" s="1223"/>
      <c r="M688" s="1223">
        <f>SUM(M689:M703)/E688</f>
        <v>124.75451756777849</v>
      </c>
      <c r="N688" s="1219"/>
      <c r="O688" s="1223">
        <f>SUM(O689:O703)/E688</f>
        <v>150.95296625701198</v>
      </c>
      <c r="P688" s="1224" t="str">
        <f>B688</f>
        <v>V1-3-I1</v>
      </c>
      <c r="Q688" s="1224"/>
      <c r="R688" s="1223"/>
      <c r="S688" s="1223"/>
      <c r="T688" s="1223"/>
      <c r="U688" s="1225"/>
      <c r="V688" s="1223"/>
      <c r="W688" s="1223"/>
      <c r="X688" s="1223">
        <f>SUM(X689:X703)/E688</f>
        <v>171.54201260444202</v>
      </c>
      <c r="Z688" s="1226"/>
      <c r="AA688" s="1226"/>
      <c r="AB688" s="1226"/>
      <c r="AC688" s="1226"/>
      <c r="AD688" s="1226"/>
      <c r="AE688" s="1226"/>
      <c r="AF688" s="1226"/>
      <c r="AG688" s="1226"/>
      <c r="AH688" s="1226"/>
      <c r="AI688" s="1226"/>
      <c r="AJ688" s="1226"/>
      <c r="AK688" s="1226"/>
      <c r="AL688" s="1226"/>
      <c r="AM688" s="1226"/>
      <c r="AN688" s="1226"/>
      <c r="AO688" s="1226"/>
      <c r="AP688" s="1226"/>
      <c r="AQ688" s="1226"/>
      <c r="AR688" s="1226"/>
      <c r="AS688" s="1226"/>
      <c r="AT688" s="1226"/>
      <c r="AU688" s="1226"/>
      <c r="AV688" s="1226"/>
      <c r="AW688" s="1226"/>
      <c r="AX688" s="1226"/>
      <c r="AY688" s="1226"/>
      <c r="AZ688" s="1226"/>
      <c r="BA688" s="1226"/>
      <c r="BB688" s="1226"/>
      <c r="BC688" s="1226"/>
      <c r="BD688" s="1226"/>
      <c r="BE688" s="1226"/>
      <c r="BF688" s="1226"/>
      <c r="BG688" s="1226"/>
      <c r="BH688" s="1226"/>
      <c r="BI688" s="1226"/>
      <c r="BJ688" s="1226"/>
      <c r="BK688" s="1226"/>
      <c r="BL688" s="1226"/>
      <c r="BM688" s="1226"/>
      <c r="BN688" s="1226"/>
      <c r="BO688" s="1226"/>
      <c r="BP688" s="1226"/>
      <c r="BQ688" s="1226"/>
      <c r="BR688" s="1226"/>
      <c r="BS688" s="1226"/>
    </row>
    <row r="689" spans="1:71" s="1190" customFormat="1" ht="15.65" customHeight="1" outlineLevel="2" x14ac:dyDescent="0.25">
      <c r="A689" s="1185"/>
      <c r="B689" s="1188"/>
      <c r="C689" s="1187"/>
      <c r="D689" s="1188" t="s">
        <v>1147</v>
      </c>
      <c r="E689" s="1189"/>
      <c r="G689" s="1191"/>
      <c r="H689" s="1191"/>
      <c r="I689" s="1192"/>
      <c r="J689" s="1192"/>
      <c r="K689" s="1192"/>
      <c r="L689" s="1192"/>
      <c r="M689" s="1192"/>
      <c r="N689" s="1193"/>
      <c r="O689" s="1194" t="str">
        <f>R689</f>
        <v>incl. opslagen</v>
      </c>
      <c r="P689" s="1194"/>
      <c r="Q689" s="1195"/>
      <c r="R689" s="1196" t="str">
        <f>Tabellen!$C$2</f>
        <v>incl. opslagen</v>
      </c>
      <c r="S689" s="1197"/>
      <c r="T689" s="1196" t="str">
        <f>Tabellen!$C$2</f>
        <v>incl. opslagen</v>
      </c>
      <c r="U689" s="1192"/>
      <c r="V689" s="1192"/>
      <c r="W689" s="1192"/>
      <c r="X689" s="1192"/>
      <c r="Z689" s="1184"/>
      <c r="AA689" s="1184"/>
      <c r="AB689" s="1184"/>
      <c r="AC689" s="1184"/>
      <c r="AD689" s="1184"/>
      <c r="AE689" s="1184"/>
      <c r="AF689" s="1184"/>
      <c r="AG689" s="1184"/>
      <c r="AH689" s="1184"/>
      <c r="AI689" s="1184"/>
      <c r="AJ689" s="1184"/>
      <c r="AK689" s="1184"/>
      <c r="AL689" s="1184"/>
      <c r="AM689" s="1184"/>
      <c r="AN689" s="1184"/>
      <c r="AO689" s="1184"/>
      <c r="AP689" s="1184"/>
      <c r="AQ689" s="1184"/>
      <c r="AR689" s="1184"/>
      <c r="AS689" s="1184"/>
      <c r="AT689" s="1184"/>
      <c r="AU689" s="1184"/>
      <c r="AV689" s="1184"/>
      <c r="AW689" s="1184"/>
      <c r="AX689" s="1184"/>
      <c r="AY689" s="1184"/>
      <c r="AZ689" s="1184"/>
      <c r="BA689" s="1184"/>
      <c r="BB689" s="1184"/>
      <c r="BC689" s="1184"/>
      <c r="BD689" s="1184"/>
      <c r="BE689" s="1184"/>
      <c r="BF689" s="1184"/>
      <c r="BG689" s="1184"/>
      <c r="BH689" s="1184"/>
      <c r="BI689" s="1184"/>
      <c r="BJ689" s="1184"/>
      <c r="BK689" s="1184"/>
      <c r="BL689" s="1184"/>
      <c r="BM689" s="1184"/>
      <c r="BN689" s="1184"/>
      <c r="BO689" s="1184"/>
      <c r="BP689" s="1184"/>
      <c r="BQ689" s="1184"/>
      <c r="BR689" s="1184"/>
      <c r="BS689" s="1184"/>
    </row>
    <row r="690" spans="1:71" s="1190" customFormat="1" ht="15.65" customHeight="1" outlineLevel="2" x14ac:dyDescent="0.25">
      <c r="A690" s="1185"/>
      <c r="B690" s="1188"/>
      <c r="C690" s="1187"/>
      <c r="D690" s="1190" t="s">
        <v>1300</v>
      </c>
      <c r="E690" s="1189">
        <v>1</v>
      </c>
      <c r="F690" s="1190" t="s">
        <v>830</v>
      </c>
      <c r="G690" s="1191">
        <v>2</v>
      </c>
      <c r="H690" s="1191">
        <f t="shared" ref="H690:H702" si="150">E690*G690</f>
        <v>2</v>
      </c>
      <c r="I690" s="1192"/>
      <c r="J690" s="1192"/>
      <c r="K690" s="1192"/>
      <c r="L690" s="1192"/>
      <c r="M690" s="1192">
        <f>J690+H690*Tabellen!$K$2+L690</f>
        <v>124</v>
      </c>
      <c r="N690" s="1193"/>
      <c r="O690" s="1192">
        <f t="shared" ref="O690:O702" si="151">R690+T690</f>
        <v>150.04</v>
      </c>
      <c r="P690" s="1198"/>
      <c r="Q690" s="1195" t="s">
        <v>983</v>
      </c>
      <c r="R690" s="1192">
        <f>H690*Tabellen!$K$2*Tabellen!$F$2</f>
        <v>150.04</v>
      </c>
      <c r="S690" s="1197" t="s">
        <v>1049</v>
      </c>
      <c r="T690" s="1192">
        <f>J690*Tabellen!$F$2</f>
        <v>0</v>
      </c>
      <c r="U690" s="1192">
        <f>R690*Tabellen!$G$2</f>
        <v>13.503599999999999</v>
      </c>
      <c r="V690" s="1192">
        <f>T690*Tabellen!$H$2</f>
        <v>0</v>
      </c>
      <c r="W690" s="1192">
        <f t="shared" ref="W690:W702" si="152">U690+V690</f>
        <v>13.503599999999999</v>
      </c>
      <c r="X690" s="1192">
        <f t="shared" ref="X690:X702" si="153">O690+W690</f>
        <v>163.5436</v>
      </c>
      <c r="Z690" s="1184"/>
      <c r="AA690" s="1184"/>
      <c r="AB690" s="1184"/>
      <c r="AC690" s="1184"/>
      <c r="AD690" s="1184"/>
      <c r="AE690" s="1184"/>
      <c r="AF690" s="1184"/>
      <c r="AG690" s="1184"/>
      <c r="AH690" s="1184"/>
      <c r="AI690" s="1184"/>
      <c r="AJ690" s="1184"/>
      <c r="AK690" s="1184"/>
      <c r="AL690" s="1184"/>
      <c r="AM690" s="1184"/>
      <c r="AN690" s="1184"/>
      <c r="AO690" s="1184"/>
      <c r="AP690" s="1184"/>
      <c r="AQ690" s="1184"/>
      <c r="AR690" s="1184"/>
      <c r="AS690" s="1184"/>
      <c r="AT690" s="1184"/>
      <c r="AU690" s="1184"/>
      <c r="AV690" s="1184"/>
      <c r="AW690" s="1184"/>
      <c r="AX690" s="1184"/>
      <c r="AY690" s="1184"/>
      <c r="AZ690" s="1184"/>
      <c r="BA690" s="1184"/>
      <c r="BB690" s="1184"/>
      <c r="BC690" s="1184"/>
      <c r="BD690" s="1184"/>
      <c r="BE690" s="1184"/>
      <c r="BF690" s="1184"/>
      <c r="BG690" s="1184"/>
      <c r="BH690" s="1184"/>
      <c r="BI690" s="1184"/>
      <c r="BJ690" s="1184"/>
      <c r="BK690" s="1184"/>
      <c r="BL690" s="1184"/>
      <c r="BM690" s="1184"/>
      <c r="BN690" s="1184"/>
      <c r="BO690" s="1184"/>
      <c r="BP690" s="1184"/>
      <c r="BQ690" s="1184"/>
      <c r="BR690" s="1184"/>
      <c r="BS690" s="1184"/>
    </row>
    <row r="691" spans="1:71" s="1190" customFormat="1" ht="15.65" customHeight="1" outlineLevel="2" x14ac:dyDescent="0.25">
      <c r="A691" s="1185"/>
      <c r="B691" s="1188"/>
      <c r="C691" s="1187"/>
      <c r="D691" s="1190" t="s">
        <v>1330</v>
      </c>
      <c r="E691" s="1189">
        <f>91.3/2.7</f>
        <v>33.81481481481481</v>
      </c>
      <c r="F691" s="1190" t="s">
        <v>70</v>
      </c>
      <c r="G691" s="1191">
        <v>0.05</v>
      </c>
      <c r="H691" s="1191">
        <f t="shared" si="150"/>
        <v>1.6907407407407407</v>
      </c>
      <c r="I691" s="1192"/>
      <c r="J691" s="1192"/>
      <c r="K691" s="1192"/>
      <c r="L691" s="1192"/>
      <c r="M691" s="1192">
        <f>J691+H691*Tabellen!$K$2+L691</f>
        <v>104.82592592592592</v>
      </c>
      <c r="N691" s="1193"/>
      <c r="O691" s="1192">
        <f t="shared" si="151"/>
        <v>126.83937037037036</v>
      </c>
      <c r="P691" s="1198"/>
      <c r="Q691" s="1195" t="s">
        <v>983</v>
      </c>
      <c r="R691" s="1192">
        <f>H691*Tabellen!$K$2*Tabellen!$F$2</f>
        <v>126.83937037037036</v>
      </c>
      <c r="S691" s="1197" t="s">
        <v>1049</v>
      </c>
      <c r="T691" s="1192">
        <f>J691*Tabellen!$F$2</f>
        <v>0</v>
      </c>
      <c r="U691" s="1192">
        <f>R691*Tabellen!$G$2</f>
        <v>11.415543333333332</v>
      </c>
      <c r="V691" s="1192">
        <f>T691*Tabellen!$H$2</f>
        <v>0</v>
      </c>
      <c r="W691" s="1192">
        <f t="shared" si="152"/>
        <v>11.415543333333332</v>
      </c>
      <c r="X691" s="1192">
        <f t="shared" si="153"/>
        <v>138.25491370370369</v>
      </c>
      <c r="Z691" s="1184"/>
      <c r="AA691" s="1184"/>
      <c r="AB691" s="1184"/>
      <c r="AC691" s="1184"/>
      <c r="AD691" s="1184"/>
      <c r="AE691" s="1184"/>
      <c r="AF691" s="1184"/>
      <c r="AG691" s="1184"/>
      <c r="AH691" s="1184"/>
      <c r="AI691" s="1184"/>
      <c r="AJ691" s="1184"/>
      <c r="AK691" s="1184"/>
      <c r="AL691" s="1184"/>
      <c r="AM691" s="1184"/>
      <c r="AN691" s="1184"/>
      <c r="AO691" s="1184"/>
      <c r="AP691" s="1184"/>
      <c r="AQ691" s="1184"/>
      <c r="AR691" s="1184"/>
      <c r="AS691" s="1184"/>
      <c r="AT691" s="1184"/>
      <c r="AU691" s="1184"/>
      <c r="AV691" s="1184"/>
      <c r="AW691" s="1184"/>
      <c r="AX691" s="1184"/>
      <c r="AY691" s="1184"/>
      <c r="AZ691" s="1184"/>
      <c r="BA691" s="1184"/>
      <c r="BB691" s="1184"/>
      <c r="BC691" s="1184"/>
      <c r="BD691" s="1184"/>
      <c r="BE691" s="1184"/>
      <c r="BF691" s="1184"/>
      <c r="BG691" s="1184"/>
      <c r="BH691" s="1184"/>
      <c r="BI691" s="1184"/>
      <c r="BJ691" s="1184"/>
      <c r="BK691" s="1184"/>
      <c r="BL691" s="1184"/>
      <c r="BM691" s="1184"/>
      <c r="BN691" s="1184"/>
      <c r="BO691" s="1184"/>
      <c r="BP691" s="1184"/>
      <c r="BQ691" s="1184"/>
      <c r="BR691" s="1184"/>
      <c r="BS691" s="1184"/>
    </row>
    <row r="692" spans="1:71" s="1190" customFormat="1" ht="15.65" customHeight="1" outlineLevel="2" x14ac:dyDescent="0.25">
      <c r="A692" s="1185"/>
      <c r="B692" s="1188"/>
      <c r="C692" s="1187"/>
      <c r="D692" s="1190" t="s">
        <v>1341</v>
      </c>
      <c r="E692" s="1189">
        <f>E688*3.3333</f>
        <v>304.33028999999999</v>
      </c>
      <c r="F692" s="1190" t="s">
        <v>70</v>
      </c>
      <c r="G692" s="1191">
        <v>0.03</v>
      </c>
      <c r="H692" s="1191">
        <f t="shared" si="150"/>
        <v>9.1299086999999997</v>
      </c>
      <c r="I692" s="1192">
        <v>0.45539999999999997</v>
      </c>
      <c r="J692" s="1192">
        <f t="shared" ref="J692:J701" si="154">E692*I692</f>
        <v>138.59201406599999</v>
      </c>
      <c r="K692" s="1192"/>
      <c r="L692" s="1192"/>
      <c r="M692" s="1192">
        <f>J692+H692*Tabellen!$K$2+L692</f>
        <v>704.64635346599994</v>
      </c>
      <c r="N692" s="1193"/>
      <c r="O692" s="1192">
        <f t="shared" si="151"/>
        <v>852.62208769386007</v>
      </c>
      <c r="P692" s="1198"/>
      <c r="Q692" s="1195" t="s">
        <v>983</v>
      </c>
      <c r="R692" s="1192">
        <f>H692*Tabellen!$K$2*Tabellen!$F$2</f>
        <v>684.92575067400003</v>
      </c>
      <c r="S692" s="1197" t="s">
        <v>1049</v>
      </c>
      <c r="T692" s="1192">
        <f>J692*Tabellen!$F$2</f>
        <v>167.69633701985998</v>
      </c>
      <c r="U692" s="1192">
        <f>R692*Tabellen!$G$2</f>
        <v>61.643317560660002</v>
      </c>
      <c r="V692" s="1192">
        <f>T692*Tabellen!$H$2</f>
        <v>35.216230774170597</v>
      </c>
      <c r="W692" s="1192">
        <f t="shared" si="152"/>
        <v>96.859548334830606</v>
      </c>
      <c r="X692" s="1192">
        <f t="shared" si="153"/>
        <v>949.48163602869067</v>
      </c>
      <c r="Z692" s="1184"/>
      <c r="AA692" s="1184"/>
      <c r="AB692" s="1184"/>
      <c r="AC692" s="1184"/>
      <c r="AD692" s="1184"/>
      <c r="AE692" s="1184"/>
      <c r="AF692" s="1184"/>
      <c r="AG692" s="1184"/>
      <c r="AH692" s="1184"/>
      <c r="AI692" s="1184"/>
      <c r="AJ692" s="1184"/>
      <c r="AK692" s="1184"/>
      <c r="AL692" s="1184"/>
      <c r="AM692" s="1184"/>
      <c r="AN692" s="1184"/>
      <c r="AO692" s="1184"/>
      <c r="AP692" s="1184"/>
      <c r="AQ692" s="1184"/>
      <c r="AR692" s="1184"/>
      <c r="AS692" s="1184"/>
      <c r="AT692" s="1184"/>
      <c r="AU692" s="1184"/>
      <c r="AV692" s="1184"/>
      <c r="AW692" s="1184"/>
      <c r="AX692" s="1184"/>
      <c r="AY692" s="1184"/>
      <c r="AZ692" s="1184"/>
      <c r="BA692" s="1184"/>
      <c r="BB692" s="1184"/>
      <c r="BC692" s="1184"/>
      <c r="BD692" s="1184"/>
      <c r="BE692" s="1184"/>
      <c r="BF692" s="1184"/>
      <c r="BG692" s="1184"/>
      <c r="BH692" s="1184"/>
      <c r="BI692" s="1184"/>
      <c r="BJ692" s="1184"/>
      <c r="BK692" s="1184"/>
      <c r="BL692" s="1184"/>
      <c r="BM692" s="1184"/>
      <c r="BN692" s="1184"/>
      <c r="BO692" s="1184"/>
      <c r="BP692" s="1184"/>
      <c r="BQ692" s="1184"/>
      <c r="BR692" s="1184"/>
      <c r="BS692" s="1184"/>
    </row>
    <row r="693" spans="1:71" s="1190" customFormat="1" ht="15.65" customHeight="1" outlineLevel="2" x14ac:dyDescent="0.25">
      <c r="A693" s="1185"/>
      <c r="B693" s="1199"/>
      <c r="C693" s="1187"/>
      <c r="D693" s="1200" t="s">
        <v>147</v>
      </c>
      <c r="E693" s="1201">
        <f>E688*1.7*1.1</f>
        <v>170.73099999999999</v>
      </c>
      <c r="F693" s="1202" t="s">
        <v>70</v>
      </c>
      <c r="G693" s="1203"/>
      <c r="H693" s="1203"/>
      <c r="I693" s="1204">
        <v>2.7013499999999997</v>
      </c>
      <c r="J693" s="1204">
        <f t="shared" si="154"/>
        <v>461.20418684999993</v>
      </c>
      <c r="K693" s="1204"/>
      <c r="L693" s="1204"/>
      <c r="M693" s="1205">
        <f>J693+H693*Tabellen!$K$2+L693</f>
        <v>461.20418684999993</v>
      </c>
      <c r="N693" s="1193"/>
      <c r="O693" s="1192">
        <f t="shared" si="151"/>
        <v>558.05706608849994</v>
      </c>
      <c r="P693" s="1198"/>
      <c r="Q693" s="1195" t="s">
        <v>983</v>
      </c>
      <c r="R693" s="1192">
        <f>H693*Tabellen!$K$2*Tabellen!$F$2</f>
        <v>0</v>
      </c>
      <c r="S693" s="1197" t="s">
        <v>1049</v>
      </c>
      <c r="T693" s="1192">
        <f>J693*Tabellen!$F$2</f>
        <v>558.05706608849994</v>
      </c>
      <c r="U693" s="1192">
        <f>R693*Tabellen!$G$2</f>
        <v>0</v>
      </c>
      <c r="V693" s="1192">
        <f>T693*Tabellen!$H$2</f>
        <v>117.19198387858498</v>
      </c>
      <c r="W693" s="1192">
        <f t="shared" si="152"/>
        <v>117.19198387858498</v>
      </c>
      <c r="X693" s="1192">
        <f t="shared" si="153"/>
        <v>675.24904996708494</v>
      </c>
      <c r="Z693" s="1206"/>
      <c r="AA693" s="1184"/>
      <c r="AB693" s="1184"/>
      <c r="AC693" s="1184"/>
      <c r="AD693" s="1184"/>
      <c r="AE693" s="1184"/>
      <c r="AF693" s="1184"/>
      <c r="AG693" s="1184"/>
      <c r="AH693" s="1184"/>
      <c r="AI693" s="1184"/>
      <c r="AJ693" s="1184"/>
      <c r="AK693" s="1184"/>
      <c r="AL693" s="1184"/>
      <c r="AM693" s="1184"/>
      <c r="AN693" s="1184"/>
      <c r="AO693" s="1184"/>
      <c r="AP693" s="1184"/>
      <c r="AQ693" s="1184"/>
      <c r="AR693" s="1184"/>
      <c r="AS693" s="1184"/>
      <c r="AT693" s="1184"/>
      <c r="AU693" s="1184"/>
      <c r="AV693" s="1184"/>
      <c r="AW693" s="1184"/>
      <c r="AX693" s="1184"/>
      <c r="AY693" s="1184"/>
      <c r="AZ693" s="1184"/>
      <c r="BA693" s="1184"/>
      <c r="BB693" s="1184"/>
      <c r="BC693" s="1184"/>
      <c r="BD693" s="1184"/>
      <c r="BE693" s="1184"/>
      <c r="BF693" s="1184"/>
      <c r="BG693" s="1184"/>
      <c r="BH693" s="1184"/>
      <c r="BI693" s="1184"/>
      <c r="BJ693" s="1184"/>
      <c r="BK693" s="1184"/>
      <c r="BL693" s="1184"/>
      <c r="BM693" s="1184"/>
      <c r="BN693" s="1184"/>
      <c r="BO693" s="1184"/>
      <c r="BP693" s="1184"/>
      <c r="BQ693" s="1184"/>
      <c r="BR693" s="1184"/>
      <c r="BS693" s="1184"/>
    </row>
    <row r="694" spans="1:71" s="1190" customFormat="1" ht="15.65" customHeight="1" outlineLevel="2" x14ac:dyDescent="0.25">
      <c r="A694" s="1185"/>
      <c r="B694" s="1199"/>
      <c r="C694" s="1187"/>
      <c r="D694" s="1200" t="s">
        <v>148</v>
      </c>
      <c r="E694" s="1201">
        <f>E688/2.5*2.1</f>
        <v>76.691999999999993</v>
      </c>
      <c r="F694" s="1202" t="s">
        <v>70</v>
      </c>
      <c r="G694" s="1203"/>
      <c r="H694" s="1203"/>
      <c r="I694" s="1204">
        <v>2.4736500000000001</v>
      </c>
      <c r="J694" s="1204">
        <f t="shared" si="154"/>
        <v>189.70916579999999</v>
      </c>
      <c r="K694" s="1204"/>
      <c r="L694" s="1204"/>
      <c r="M694" s="1205">
        <f>J694+H694*Tabellen!$K$2+L694</f>
        <v>189.70916579999999</v>
      </c>
      <c r="N694" s="1193"/>
      <c r="O694" s="1192">
        <f t="shared" si="151"/>
        <v>229.54809061799997</v>
      </c>
      <c r="P694" s="1198"/>
      <c r="Q694" s="1195" t="s">
        <v>983</v>
      </c>
      <c r="R694" s="1192">
        <f>H694*Tabellen!$K$2*Tabellen!$F$2</f>
        <v>0</v>
      </c>
      <c r="S694" s="1197" t="s">
        <v>1049</v>
      </c>
      <c r="T694" s="1192">
        <f>J694*Tabellen!$F$2</f>
        <v>229.54809061799997</v>
      </c>
      <c r="U694" s="1192">
        <f>R694*Tabellen!$G$2</f>
        <v>0</v>
      </c>
      <c r="V694" s="1192">
        <f>T694*Tabellen!$H$2</f>
        <v>48.205099029779994</v>
      </c>
      <c r="W694" s="1192">
        <f t="shared" si="152"/>
        <v>48.205099029779994</v>
      </c>
      <c r="X694" s="1192">
        <f t="shared" si="153"/>
        <v>277.75318964777995</v>
      </c>
      <c r="Z694" s="1206"/>
      <c r="AA694" s="1184"/>
      <c r="AB694" s="1184"/>
      <c r="AC694" s="1184"/>
      <c r="AD694" s="1184"/>
      <c r="AE694" s="1184"/>
      <c r="AF694" s="1184"/>
      <c r="AG694" s="1184"/>
      <c r="AH694" s="1184"/>
      <c r="AI694" s="1184"/>
      <c r="AJ694" s="1184"/>
      <c r="AK694" s="1184"/>
      <c r="AL694" s="1184"/>
      <c r="AM694" s="1184"/>
      <c r="AN694" s="1184"/>
      <c r="AO694" s="1184"/>
      <c r="AP694" s="1184"/>
      <c r="AQ694" s="1184"/>
      <c r="AR694" s="1184"/>
      <c r="AS694" s="1184"/>
      <c r="AT694" s="1184"/>
      <c r="AU694" s="1184"/>
      <c r="AV694" s="1184"/>
      <c r="AW694" s="1184"/>
      <c r="AX694" s="1184"/>
      <c r="AY694" s="1184"/>
      <c r="AZ694" s="1184"/>
      <c r="BA694" s="1184"/>
      <c r="BB694" s="1184"/>
      <c r="BC694" s="1184"/>
      <c r="BD694" s="1184"/>
      <c r="BE694" s="1184"/>
      <c r="BF694" s="1184"/>
      <c r="BG694" s="1184"/>
      <c r="BH694" s="1184"/>
      <c r="BI694" s="1184"/>
      <c r="BJ694" s="1184"/>
      <c r="BK694" s="1184"/>
      <c r="BL694" s="1184"/>
      <c r="BM694" s="1184"/>
      <c r="BN694" s="1184"/>
      <c r="BO694" s="1184"/>
      <c r="BP694" s="1184"/>
      <c r="BQ694" s="1184"/>
      <c r="BR694" s="1184"/>
      <c r="BS694" s="1184"/>
    </row>
    <row r="695" spans="1:71" s="1190" customFormat="1" ht="15.65" customHeight="1" outlineLevel="2" x14ac:dyDescent="0.25">
      <c r="A695" s="1185"/>
      <c r="B695" s="1188"/>
      <c r="C695" s="1187"/>
      <c r="D695" s="1190" t="s">
        <v>1334</v>
      </c>
      <c r="E695" s="1189">
        <f>E688*1.05</f>
        <v>95.864999999999995</v>
      </c>
      <c r="F695" s="1190" t="s">
        <v>73</v>
      </c>
      <c r="G695" s="1191"/>
      <c r="H695" s="1191"/>
      <c r="I695" s="1192">
        <v>11.002050000000001</v>
      </c>
      <c r="J695" s="1192">
        <f t="shared" si="154"/>
        <v>1054.71152325</v>
      </c>
      <c r="K695" s="1192"/>
      <c r="L695" s="1192"/>
      <c r="M695" s="1192">
        <f>J695+H695*Tabellen!$K$2+L695</f>
        <v>1054.71152325</v>
      </c>
      <c r="N695" s="1193"/>
      <c r="O695" s="1192">
        <f t="shared" si="151"/>
        <v>1276.2009431325</v>
      </c>
      <c r="P695" s="1198"/>
      <c r="Q695" s="1195" t="s">
        <v>983</v>
      </c>
      <c r="R695" s="1192">
        <f>H695*Tabellen!$K$2*Tabellen!$F$2</f>
        <v>0</v>
      </c>
      <c r="S695" s="1197" t="s">
        <v>1049</v>
      </c>
      <c r="T695" s="1192">
        <f>J695*Tabellen!$F$2</f>
        <v>1276.2009431325</v>
      </c>
      <c r="U695" s="1192">
        <f>R695*Tabellen!$G$2</f>
        <v>0</v>
      </c>
      <c r="V695" s="1192">
        <f>T695*Tabellen!$H$2</f>
        <v>268.00219805782501</v>
      </c>
      <c r="W695" s="1192">
        <f t="shared" si="152"/>
        <v>268.00219805782501</v>
      </c>
      <c r="X695" s="1192">
        <f t="shared" si="153"/>
        <v>1544.2031411903249</v>
      </c>
      <c r="Y695" s="1194"/>
      <c r="Z695" s="1184"/>
      <c r="AA695" s="1184"/>
      <c r="AB695" s="1184"/>
      <c r="AC695" s="1184"/>
      <c r="AD695" s="1184"/>
      <c r="AE695" s="1184"/>
      <c r="AF695" s="1184"/>
      <c r="AG695" s="1184"/>
      <c r="AH695" s="1184"/>
      <c r="AI695" s="1184"/>
      <c r="AJ695" s="1184"/>
      <c r="AK695" s="1184"/>
      <c r="AL695" s="1184"/>
      <c r="AM695" s="1184"/>
      <c r="AN695" s="1184"/>
      <c r="AO695" s="1184"/>
      <c r="AP695" s="1184"/>
      <c r="AQ695" s="1184"/>
      <c r="AR695" s="1184"/>
      <c r="AS695" s="1184"/>
      <c r="AT695" s="1184"/>
      <c r="AU695" s="1184"/>
      <c r="AV695" s="1184"/>
      <c r="AW695" s="1184"/>
      <c r="AX695" s="1184"/>
      <c r="AY695" s="1184"/>
      <c r="AZ695" s="1184"/>
      <c r="BA695" s="1184"/>
      <c r="BB695" s="1184"/>
      <c r="BC695" s="1184"/>
      <c r="BD695" s="1184"/>
      <c r="BE695" s="1184"/>
      <c r="BF695" s="1184"/>
      <c r="BG695" s="1184"/>
      <c r="BH695" s="1184"/>
      <c r="BI695" s="1184"/>
      <c r="BJ695" s="1184"/>
      <c r="BK695" s="1184"/>
      <c r="BL695" s="1184"/>
      <c r="BM695" s="1184"/>
      <c r="BN695" s="1184"/>
      <c r="BO695" s="1184"/>
      <c r="BP695" s="1184"/>
      <c r="BQ695" s="1184"/>
      <c r="BR695" s="1184"/>
      <c r="BS695" s="1184"/>
    </row>
    <row r="696" spans="1:71" s="1190" customFormat="1" ht="15.65" customHeight="1" outlineLevel="2" x14ac:dyDescent="0.25">
      <c r="A696" s="1185"/>
      <c r="B696" s="1188"/>
      <c r="C696" s="1187"/>
      <c r="D696" s="1190" t="s">
        <v>1420</v>
      </c>
      <c r="E696" s="1189">
        <f>E688*1.05</f>
        <v>95.864999999999995</v>
      </c>
      <c r="F696" s="1188" t="s">
        <v>73</v>
      </c>
      <c r="G696" s="1189"/>
      <c r="H696" s="1191"/>
      <c r="I696" s="1207">
        <v>1.91475</v>
      </c>
      <c r="J696" s="1192">
        <f t="shared" si="154"/>
        <v>183.55750874999998</v>
      </c>
      <c r="K696" s="1192"/>
      <c r="L696" s="1192"/>
      <c r="M696" s="1192">
        <f>J696+H696*Tabellen!$K$2+L696</f>
        <v>183.55750874999998</v>
      </c>
      <c r="N696" s="1193"/>
      <c r="O696" s="1192">
        <f t="shared" si="151"/>
        <v>222.10458558749997</v>
      </c>
      <c r="P696" s="1198"/>
      <c r="Q696" s="1195" t="s">
        <v>983</v>
      </c>
      <c r="R696" s="1192">
        <f>H696*Tabellen!$K$2*Tabellen!$F$2</f>
        <v>0</v>
      </c>
      <c r="S696" s="1197" t="s">
        <v>1049</v>
      </c>
      <c r="T696" s="1192">
        <f>J696*Tabellen!$F$2</f>
        <v>222.10458558749997</v>
      </c>
      <c r="U696" s="1192">
        <f>R696*Tabellen!$G$2</f>
        <v>0</v>
      </c>
      <c r="V696" s="1192">
        <f>T696*Tabellen!$H$2</f>
        <v>46.641962973374994</v>
      </c>
      <c r="W696" s="1192">
        <f t="shared" si="152"/>
        <v>46.641962973374994</v>
      </c>
      <c r="X696" s="1192">
        <f t="shared" si="153"/>
        <v>268.74654856087494</v>
      </c>
      <c r="Y696" s="1191"/>
      <c r="Z696" s="1184"/>
      <c r="AA696" s="1184"/>
      <c r="AB696" s="1184"/>
      <c r="AC696" s="1184"/>
      <c r="AD696" s="1184"/>
      <c r="AE696" s="1184"/>
      <c r="AF696" s="1184"/>
      <c r="AG696" s="1184"/>
      <c r="AH696" s="1184"/>
      <c r="AI696" s="1184"/>
      <c r="AJ696" s="1184"/>
      <c r="AK696" s="1184"/>
      <c r="AL696" s="1184"/>
      <c r="AM696" s="1184"/>
      <c r="AN696" s="1184"/>
      <c r="AO696" s="1184"/>
      <c r="AP696" s="1184"/>
      <c r="AQ696" s="1184"/>
      <c r="AR696" s="1184"/>
      <c r="AS696" s="1184"/>
      <c r="AT696" s="1184"/>
      <c r="AU696" s="1184"/>
      <c r="AV696" s="1184"/>
      <c r="AW696" s="1184"/>
      <c r="AX696" s="1184"/>
      <c r="AY696" s="1184"/>
      <c r="AZ696" s="1184"/>
      <c r="BA696" s="1184"/>
      <c r="BB696" s="1184"/>
      <c r="BC696" s="1184"/>
      <c r="BD696" s="1184"/>
      <c r="BE696" s="1184"/>
      <c r="BF696" s="1184"/>
      <c r="BG696" s="1184"/>
      <c r="BH696" s="1184"/>
      <c r="BI696" s="1184"/>
      <c r="BJ696" s="1184"/>
      <c r="BK696" s="1184"/>
      <c r="BL696" s="1184"/>
      <c r="BM696" s="1184"/>
      <c r="BN696" s="1184"/>
      <c r="BO696" s="1184"/>
      <c r="BP696" s="1184"/>
      <c r="BQ696" s="1184"/>
      <c r="BR696" s="1184"/>
      <c r="BS696" s="1184"/>
    </row>
    <row r="697" spans="1:71" s="1190" customFormat="1" ht="15.65" customHeight="1" outlineLevel="2" x14ac:dyDescent="0.25">
      <c r="A697" s="1185"/>
      <c r="B697" s="1188"/>
      <c r="C697" s="1187"/>
      <c r="D697" s="1190" t="s">
        <v>1335</v>
      </c>
      <c r="E697" s="1189">
        <f>E688*1.1</f>
        <v>100.43</v>
      </c>
      <c r="F697" s="1188" t="s">
        <v>73</v>
      </c>
      <c r="G697" s="1189"/>
      <c r="H697" s="1191"/>
      <c r="I697" s="1207">
        <v>2.2515648749999997</v>
      </c>
      <c r="J697" s="1192">
        <f t="shared" si="154"/>
        <v>226.12466039624999</v>
      </c>
      <c r="K697" s="1192"/>
      <c r="L697" s="1192"/>
      <c r="M697" s="1192">
        <f>J697+H697*Tabellen!$K$2+L697</f>
        <v>226.12466039624999</v>
      </c>
      <c r="N697" s="1193"/>
      <c r="O697" s="1192">
        <f t="shared" si="151"/>
        <v>273.61083907946249</v>
      </c>
      <c r="P697" s="1198"/>
      <c r="Q697" s="1195" t="s">
        <v>983</v>
      </c>
      <c r="R697" s="1192">
        <f>H697*Tabellen!$K$2*Tabellen!$F$2</f>
        <v>0</v>
      </c>
      <c r="S697" s="1197" t="s">
        <v>1049</v>
      </c>
      <c r="T697" s="1192">
        <f>J697*Tabellen!$F$2</f>
        <v>273.61083907946249</v>
      </c>
      <c r="U697" s="1192">
        <f>R697*Tabellen!$G$2</f>
        <v>0</v>
      </c>
      <c r="V697" s="1192">
        <f>T697*Tabellen!$H$2</f>
        <v>57.458276206687124</v>
      </c>
      <c r="W697" s="1192">
        <f t="shared" si="152"/>
        <v>57.458276206687124</v>
      </c>
      <c r="X697" s="1192">
        <f t="shared" si="153"/>
        <v>331.06911528614961</v>
      </c>
      <c r="Y697" s="1191"/>
      <c r="Z697" s="1184"/>
      <c r="AA697" s="1184"/>
      <c r="AB697" s="1184"/>
      <c r="AC697" s="1184"/>
      <c r="AD697" s="1184"/>
      <c r="AE697" s="1184"/>
      <c r="AF697" s="1184"/>
      <c r="AG697" s="1184"/>
      <c r="AH697" s="1184"/>
      <c r="AI697" s="1184"/>
      <c r="AJ697" s="1184"/>
      <c r="AK697" s="1184"/>
      <c r="AL697" s="1184"/>
      <c r="AM697" s="1184"/>
      <c r="AN697" s="1184"/>
      <c r="AO697" s="1184"/>
      <c r="AP697" s="1184"/>
      <c r="AQ697" s="1184"/>
      <c r="AR697" s="1184"/>
      <c r="AS697" s="1184"/>
      <c r="AT697" s="1184"/>
      <c r="AU697" s="1184"/>
      <c r="AV697" s="1184"/>
      <c r="AW697" s="1184"/>
      <c r="AX697" s="1184"/>
      <c r="AY697" s="1184"/>
      <c r="AZ697" s="1184"/>
      <c r="BA697" s="1184"/>
      <c r="BB697" s="1184"/>
      <c r="BC697" s="1184"/>
      <c r="BD697" s="1184"/>
      <c r="BE697" s="1184"/>
      <c r="BF697" s="1184"/>
      <c r="BG697" s="1184"/>
      <c r="BH697" s="1184"/>
      <c r="BI697" s="1184"/>
      <c r="BJ697" s="1184"/>
      <c r="BK697" s="1184"/>
      <c r="BL697" s="1184"/>
      <c r="BM697" s="1184"/>
      <c r="BN697" s="1184"/>
      <c r="BO697" s="1184"/>
      <c r="BP697" s="1184"/>
      <c r="BQ697" s="1184"/>
      <c r="BR697" s="1184"/>
      <c r="BS697" s="1184"/>
    </row>
    <row r="698" spans="1:71" s="1190" customFormat="1" ht="15.65" customHeight="1" outlineLevel="2" x14ac:dyDescent="0.25">
      <c r="A698" s="1185"/>
      <c r="B698" s="1188"/>
      <c r="C698" s="1187"/>
      <c r="D698" s="1190" t="s">
        <v>1336</v>
      </c>
      <c r="E698" s="1189">
        <f>E688*1.1</f>
        <v>100.43</v>
      </c>
      <c r="F698" s="1188" t="s">
        <v>73</v>
      </c>
      <c r="G698" s="1189"/>
      <c r="H698" s="1191"/>
      <c r="I698" s="1207">
        <v>1.8526499999999999</v>
      </c>
      <c r="J698" s="1192">
        <f t="shared" si="154"/>
        <v>186.06163950000001</v>
      </c>
      <c r="K698" s="1192"/>
      <c r="L698" s="1192"/>
      <c r="M698" s="1192">
        <f>J698+H698*Tabellen!$K$2+L698</f>
        <v>186.06163950000001</v>
      </c>
      <c r="N698" s="1193"/>
      <c r="O698" s="1192">
        <f t="shared" si="151"/>
        <v>225.134583795</v>
      </c>
      <c r="P698" s="1198"/>
      <c r="Q698" s="1195" t="s">
        <v>983</v>
      </c>
      <c r="R698" s="1192">
        <f>H698*Tabellen!$K$2*Tabellen!$F$2</f>
        <v>0</v>
      </c>
      <c r="S698" s="1197" t="s">
        <v>1049</v>
      </c>
      <c r="T698" s="1192">
        <f>J698*Tabellen!$F$2</f>
        <v>225.134583795</v>
      </c>
      <c r="U698" s="1192">
        <f>R698*Tabellen!$G$2</f>
        <v>0</v>
      </c>
      <c r="V698" s="1192">
        <f>T698*Tabellen!$H$2</f>
        <v>47.27826259695</v>
      </c>
      <c r="W698" s="1192">
        <f t="shared" si="152"/>
        <v>47.27826259695</v>
      </c>
      <c r="X698" s="1192">
        <f t="shared" si="153"/>
        <v>272.41284639194998</v>
      </c>
      <c r="Y698" s="1191"/>
      <c r="Z698" s="1184"/>
      <c r="AA698" s="1184"/>
      <c r="AB698" s="1184"/>
      <c r="AC698" s="1184"/>
      <c r="AD698" s="1184"/>
      <c r="AE698" s="1184"/>
      <c r="AF698" s="1184"/>
      <c r="AG698" s="1184"/>
      <c r="AH698" s="1184"/>
      <c r="AI698" s="1184"/>
      <c r="AJ698" s="1184"/>
      <c r="AK698" s="1184"/>
      <c r="AL698" s="1184"/>
      <c r="AM698" s="1184"/>
      <c r="AN698" s="1184"/>
      <c r="AO698" s="1184"/>
      <c r="AP698" s="1184"/>
      <c r="AQ698" s="1184"/>
      <c r="AR698" s="1184"/>
      <c r="AS698" s="1184"/>
      <c r="AT698" s="1184"/>
      <c r="AU698" s="1184"/>
      <c r="AV698" s="1184"/>
      <c r="AW698" s="1184"/>
      <c r="AX698" s="1184"/>
      <c r="AY698" s="1184"/>
      <c r="AZ698" s="1184"/>
      <c r="BA698" s="1184"/>
      <c r="BB698" s="1184"/>
      <c r="BC698" s="1184"/>
      <c r="BD698" s="1184"/>
      <c r="BE698" s="1184"/>
      <c r="BF698" s="1184"/>
      <c r="BG698" s="1184"/>
      <c r="BH698" s="1184"/>
      <c r="BI698" s="1184"/>
      <c r="BJ698" s="1184"/>
      <c r="BK698" s="1184"/>
      <c r="BL698" s="1184"/>
      <c r="BM698" s="1184"/>
      <c r="BN698" s="1184"/>
      <c r="BO698" s="1184"/>
      <c r="BP698" s="1184"/>
      <c r="BQ698" s="1184"/>
      <c r="BR698" s="1184"/>
      <c r="BS698" s="1184"/>
    </row>
    <row r="699" spans="1:71" s="1190" customFormat="1" ht="15.65" customHeight="1" outlineLevel="2" x14ac:dyDescent="0.25">
      <c r="A699" s="1185"/>
      <c r="B699" s="1188"/>
      <c r="C699" s="1187"/>
      <c r="D699" s="1190" t="s">
        <v>1730</v>
      </c>
      <c r="E699" s="1189">
        <f>E688*1.1</f>
        <v>100.43</v>
      </c>
      <c r="F699" s="1190" t="s">
        <v>73</v>
      </c>
      <c r="G699" s="1191"/>
      <c r="H699" s="1191"/>
      <c r="I699" s="1192">
        <v>10.143000000000001</v>
      </c>
      <c r="J699" s="1192">
        <f t="shared" si="154"/>
        <v>1018.6614900000002</v>
      </c>
      <c r="K699" s="1192"/>
      <c r="L699" s="1192"/>
      <c r="M699" s="1192">
        <f>J699+H699*Tabellen!$K$2+L699</f>
        <v>1018.6614900000002</v>
      </c>
      <c r="N699" s="1193"/>
      <c r="O699" s="1192">
        <f t="shared" si="151"/>
        <v>1232.5804029000001</v>
      </c>
      <c r="P699" s="1198"/>
      <c r="Q699" s="1195" t="s">
        <v>983</v>
      </c>
      <c r="R699" s="1192">
        <f>H699*Tabellen!$K$2*Tabellen!$F$2</f>
        <v>0</v>
      </c>
      <c r="S699" s="1197" t="s">
        <v>1049</v>
      </c>
      <c r="T699" s="1192">
        <f>J699*Tabellen!$F$2</f>
        <v>1232.5804029000001</v>
      </c>
      <c r="U699" s="1192">
        <f>R699*Tabellen!$G$2</f>
        <v>0</v>
      </c>
      <c r="V699" s="1192">
        <f>T699*Tabellen!$H$2</f>
        <v>258.84188460900003</v>
      </c>
      <c r="W699" s="1192">
        <f t="shared" si="152"/>
        <v>258.84188460900003</v>
      </c>
      <c r="X699" s="1192">
        <f t="shared" si="153"/>
        <v>1491.4222875090002</v>
      </c>
      <c r="Y699" s="1208"/>
      <c r="Z699" s="1184"/>
      <c r="AA699" s="1184"/>
      <c r="AB699" s="1184"/>
      <c r="AC699" s="1184"/>
      <c r="AD699" s="1184"/>
      <c r="AE699" s="1184"/>
      <c r="AF699" s="1184"/>
      <c r="AG699" s="1184"/>
      <c r="AH699" s="1184"/>
      <c r="AI699" s="1184"/>
      <c r="AJ699" s="1184"/>
      <c r="AK699" s="1184"/>
      <c r="AL699" s="1184"/>
      <c r="AM699" s="1184"/>
      <c r="AN699" s="1184"/>
      <c r="AO699" s="1184"/>
      <c r="AP699" s="1184"/>
      <c r="AQ699" s="1184"/>
      <c r="AR699" s="1184"/>
      <c r="AS699" s="1184"/>
      <c r="AT699" s="1184"/>
      <c r="AU699" s="1184"/>
      <c r="AV699" s="1184"/>
      <c r="AW699" s="1184"/>
      <c r="AX699" s="1184"/>
      <c r="AY699" s="1184"/>
      <c r="AZ699" s="1184"/>
      <c r="BA699" s="1184"/>
      <c r="BB699" s="1184"/>
      <c r="BC699" s="1184"/>
      <c r="BD699" s="1184"/>
      <c r="BE699" s="1184"/>
      <c r="BF699" s="1184"/>
      <c r="BG699" s="1184"/>
      <c r="BH699" s="1184"/>
      <c r="BI699" s="1184"/>
      <c r="BJ699" s="1184"/>
      <c r="BK699" s="1184"/>
      <c r="BL699" s="1184"/>
      <c r="BM699" s="1184"/>
      <c r="BN699" s="1184"/>
      <c r="BO699" s="1184"/>
      <c r="BP699" s="1184"/>
      <c r="BQ699" s="1184"/>
      <c r="BR699" s="1184"/>
      <c r="BS699" s="1184"/>
    </row>
    <row r="700" spans="1:71" s="1190" customFormat="1" ht="15.65" customHeight="1" outlineLevel="2" x14ac:dyDescent="0.25">
      <c r="A700" s="1185"/>
      <c r="B700" s="1199"/>
      <c r="C700" s="1187"/>
      <c r="D700" s="1200" t="s">
        <v>1343</v>
      </c>
      <c r="E700" s="1201">
        <f>E688</f>
        <v>91.3</v>
      </c>
      <c r="F700" s="1202" t="s">
        <v>73</v>
      </c>
      <c r="G700" s="1203">
        <v>1.05</v>
      </c>
      <c r="H700" s="1203">
        <f t="shared" si="150"/>
        <v>95.864999999999995</v>
      </c>
      <c r="I700" s="1204"/>
      <c r="J700" s="1204"/>
      <c r="K700" s="1204"/>
      <c r="L700" s="1204"/>
      <c r="M700" s="1205">
        <f>J700+H700*Tabellen!$K$2+L700</f>
        <v>5943.63</v>
      </c>
      <c r="N700" s="1193"/>
      <c r="O700" s="1192">
        <f t="shared" si="151"/>
        <v>7191.7923000000001</v>
      </c>
      <c r="P700" s="1198"/>
      <c r="Q700" s="1195" t="s">
        <v>983</v>
      </c>
      <c r="R700" s="1192">
        <f>H700*Tabellen!$K$2*Tabellen!$F$2</f>
        <v>7191.7923000000001</v>
      </c>
      <c r="S700" s="1197" t="s">
        <v>1049</v>
      </c>
      <c r="T700" s="1192">
        <f>J700*Tabellen!$F$2</f>
        <v>0</v>
      </c>
      <c r="U700" s="1192">
        <f>R700*Tabellen!$G$2</f>
        <v>647.26130699999999</v>
      </c>
      <c r="V700" s="1192">
        <f>T700*Tabellen!$H$2</f>
        <v>0</v>
      </c>
      <c r="W700" s="1192">
        <f t="shared" si="152"/>
        <v>647.26130699999999</v>
      </c>
      <c r="X700" s="1192">
        <f t="shared" si="153"/>
        <v>7839.0536069999998</v>
      </c>
      <c r="Z700" s="1206"/>
      <c r="AA700" s="1184"/>
      <c r="AB700" s="1184"/>
      <c r="AC700" s="1184"/>
      <c r="AD700" s="1184"/>
      <c r="AE700" s="1184"/>
      <c r="AF700" s="1184"/>
      <c r="AG700" s="1184"/>
      <c r="AH700" s="1184"/>
      <c r="AI700" s="1184"/>
      <c r="AJ700" s="1184"/>
      <c r="AK700" s="1184"/>
      <c r="AL700" s="1184"/>
      <c r="AM700" s="1184"/>
      <c r="AN700" s="1184"/>
      <c r="AO700" s="1184"/>
      <c r="AP700" s="1184"/>
      <c r="AQ700" s="1184"/>
      <c r="AR700" s="1184"/>
      <c r="AS700" s="1184"/>
      <c r="AT700" s="1184"/>
      <c r="AU700" s="1184"/>
      <c r="AV700" s="1184"/>
      <c r="AW700" s="1184"/>
      <c r="AX700" s="1184"/>
      <c r="AY700" s="1184"/>
      <c r="AZ700" s="1184"/>
      <c r="BA700" s="1184"/>
      <c r="BB700" s="1184"/>
      <c r="BC700" s="1184"/>
      <c r="BD700" s="1184"/>
      <c r="BE700" s="1184"/>
      <c r="BF700" s="1184"/>
      <c r="BG700" s="1184"/>
      <c r="BH700" s="1184"/>
      <c r="BI700" s="1184"/>
      <c r="BJ700" s="1184"/>
      <c r="BK700" s="1184"/>
      <c r="BL700" s="1184"/>
      <c r="BM700" s="1184"/>
      <c r="BN700" s="1184"/>
      <c r="BO700" s="1184"/>
      <c r="BP700" s="1184"/>
      <c r="BQ700" s="1184"/>
      <c r="BR700" s="1184"/>
      <c r="BS700" s="1184"/>
    </row>
    <row r="701" spans="1:71" s="1190" customFormat="1" ht="15.65" customHeight="1" outlineLevel="2" x14ac:dyDescent="0.25">
      <c r="A701" s="1185"/>
      <c r="B701" s="1188"/>
      <c r="C701" s="1187"/>
      <c r="D701" s="1188" t="s">
        <v>1337</v>
      </c>
      <c r="E701" s="1189">
        <f>E688</f>
        <v>91.3</v>
      </c>
      <c r="F701" s="1190" t="s">
        <v>73</v>
      </c>
      <c r="G701" s="1189"/>
      <c r="H701" s="1191"/>
      <c r="I701" s="1192">
        <v>10.35</v>
      </c>
      <c r="J701" s="1192">
        <f t="shared" si="154"/>
        <v>944.95499999999993</v>
      </c>
      <c r="K701" s="1192"/>
      <c r="L701" s="1192"/>
      <c r="M701" s="1192">
        <f>J701+H701*Tabellen!$K$2+L701</f>
        <v>944.95499999999993</v>
      </c>
      <c r="N701" s="1193"/>
      <c r="O701" s="1192">
        <f t="shared" si="151"/>
        <v>1143.39555</v>
      </c>
      <c r="P701" s="1198"/>
      <c r="Q701" s="1195" t="s">
        <v>983</v>
      </c>
      <c r="R701" s="1192">
        <f>H701*Tabellen!$K$2*Tabellen!$F$2</f>
        <v>0</v>
      </c>
      <c r="S701" s="1197" t="s">
        <v>1049</v>
      </c>
      <c r="T701" s="1192">
        <f>J701*Tabellen!$F$2</f>
        <v>1143.39555</v>
      </c>
      <c r="U701" s="1192">
        <f>R701*Tabellen!$G$2</f>
        <v>0</v>
      </c>
      <c r="V701" s="1192">
        <f>T701*Tabellen!$H$2</f>
        <v>240.11306549999998</v>
      </c>
      <c r="W701" s="1192">
        <f t="shared" si="152"/>
        <v>240.11306549999998</v>
      </c>
      <c r="X701" s="1192">
        <f t="shared" si="153"/>
        <v>1383.5086154999999</v>
      </c>
      <c r="Y701" s="1194"/>
      <c r="Z701" s="1184"/>
      <c r="AA701" s="1184"/>
      <c r="AB701" s="1184"/>
      <c r="AC701" s="1184"/>
      <c r="AD701" s="1184"/>
      <c r="AE701" s="1184"/>
      <c r="AF701" s="1184"/>
      <c r="AG701" s="1184"/>
      <c r="AH701" s="1184"/>
      <c r="AI701" s="1184"/>
      <c r="AJ701" s="1184"/>
      <c r="AK701" s="1184"/>
      <c r="AL701" s="1184"/>
      <c r="AM701" s="1184"/>
      <c r="AN701" s="1184"/>
      <c r="AO701" s="1184"/>
      <c r="AP701" s="1184"/>
      <c r="AQ701" s="1184"/>
      <c r="AR701" s="1184"/>
      <c r="AS701" s="1184"/>
      <c r="AT701" s="1184"/>
      <c r="AU701" s="1184"/>
      <c r="AV701" s="1184"/>
      <c r="AW701" s="1184"/>
      <c r="AX701" s="1184"/>
      <c r="AY701" s="1184"/>
      <c r="AZ701" s="1184"/>
      <c r="BA701" s="1184"/>
      <c r="BB701" s="1184"/>
      <c r="BC701" s="1184"/>
      <c r="BD701" s="1184"/>
      <c r="BE701" s="1184"/>
      <c r="BF701" s="1184"/>
      <c r="BG701" s="1184"/>
      <c r="BH701" s="1184"/>
      <c r="BI701" s="1184"/>
      <c r="BJ701" s="1184"/>
      <c r="BK701" s="1184"/>
      <c r="BL701" s="1184"/>
      <c r="BM701" s="1184"/>
      <c r="BN701" s="1184"/>
      <c r="BO701" s="1184"/>
      <c r="BP701" s="1184"/>
      <c r="BQ701" s="1184"/>
      <c r="BR701" s="1184"/>
      <c r="BS701" s="1184"/>
    </row>
    <row r="702" spans="1:71" s="1190" customFormat="1" ht="15.65" customHeight="1" outlineLevel="2" x14ac:dyDescent="0.25">
      <c r="A702" s="1185"/>
      <c r="B702" s="1188"/>
      <c r="C702" s="1187"/>
      <c r="D702" s="1188" t="s">
        <v>1329</v>
      </c>
      <c r="E702" s="1189">
        <v>1</v>
      </c>
      <c r="F702" s="1190" t="s">
        <v>830</v>
      </c>
      <c r="G702" s="1189">
        <v>4</v>
      </c>
      <c r="H702" s="1191">
        <f t="shared" si="150"/>
        <v>4</v>
      </c>
      <c r="I702" s="1192"/>
      <c r="J702" s="1192"/>
      <c r="K702" s="1192"/>
      <c r="L702" s="1192"/>
      <c r="M702" s="1192">
        <f>J702+H702*Tabellen!$K$2+L702</f>
        <v>248</v>
      </c>
      <c r="N702" s="1193"/>
      <c r="O702" s="1192">
        <f t="shared" si="151"/>
        <v>300.08</v>
      </c>
      <c r="P702" s="1198"/>
      <c r="Q702" s="1195" t="s">
        <v>983</v>
      </c>
      <c r="R702" s="1192">
        <f>H702*Tabellen!$K$2*Tabellen!$F$2</f>
        <v>300.08</v>
      </c>
      <c r="S702" s="1197" t="s">
        <v>1049</v>
      </c>
      <c r="T702" s="1192">
        <f>J702*Tabellen!$F$2</f>
        <v>0</v>
      </c>
      <c r="U702" s="1192">
        <f>R702*Tabellen!$G$2</f>
        <v>27.007199999999997</v>
      </c>
      <c r="V702" s="1192">
        <f>T702*Tabellen!$H$2</f>
        <v>0</v>
      </c>
      <c r="W702" s="1192">
        <f t="shared" si="152"/>
        <v>27.007199999999997</v>
      </c>
      <c r="X702" s="1192">
        <f t="shared" si="153"/>
        <v>327.0872</v>
      </c>
      <c r="Y702" s="1194"/>
      <c r="Z702" s="1184"/>
      <c r="AA702" s="1184"/>
      <c r="AB702" s="1184"/>
      <c r="AC702" s="1184"/>
      <c r="AD702" s="1184"/>
      <c r="AE702" s="1184"/>
      <c r="AF702" s="1184"/>
      <c r="AG702" s="1184"/>
      <c r="AH702" s="1184"/>
      <c r="AI702" s="1184"/>
      <c r="AJ702" s="1184"/>
      <c r="AK702" s="1184"/>
      <c r="AL702" s="1184"/>
      <c r="AM702" s="1184"/>
      <c r="AN702" s="1184"/>
      <c r="AO702" s="1184"/>
      <c r="AP702" s="1184"/>
      <c r="AQ702" s="1184"/>
      <c r="AR702" s="1184"/>
      <c r="AS702" s="1184"/>
      <c r="AT702" s="1184"/>
      <c r="AU702" s="1184"/>
      <c r="AV702" s="1184"/>
      <c r="AW702" s="1184"/>
      <c r="AX702" s="1184"/>
      <c r="AY702" s="1184"/>
      <c r="AZ702" s="1184"/>
      <c r="BA702" s="1184"/>
      <c r="BB702" s="1184"/>
      <c r="BC702" s="1184"/>
      <c r="BD702" s="1184"/>
      <c r="BE702" s="1184"/>
      <c r="BF702" s="1184"/>
      <c r="BG702" s="1184"/>
      <c r="BH702" s="1184"/>
      <c r="BI702" s="1184"/>
      <c r="BJ702" s="1184"/>
      <c r="BK702" s="1184"/>
      <c r="BL702" s="1184"/>
      <c r="BM702" s="1184"/>
      <c r="BN702" s="1184"/>
      <c r="BO702" s="1184"/>
      <c r="BP702" s="1184"/>
      <c r="BQ702" s="1184"/>
      <c r="BR702" s="1184"/>
      <c r="BS702" s="1184"/>
    </row>
    <row r="703" spans="1:71" s="1190" customFormat="1" ht="15.65" customHeight="1" outlineLevel="2" x14ac:dyDescent="0.25">
      <c r="A703" s="1185"/>
      <c r="B703" s="1188"/>
      <c r="C703" s="1187"/>
      <c r="E703" s="1189"/>
      <c r="G703" s="1191"/>
      <c r="H703" s="1191"/>
      <c r="I703" s="1192"/>
      <c r="J703" s="1192"/>
      <c r="K703" s="1192"/>
      <c r="L703" s="1192"/>
      <c r="M703" s="1192"/>
      <c r="N703" s="1193"/>
      <c r="O703" s="1194"/>
      <c r="P703" s="1198"/>
      <c r="Q703" s="1195"/>
      <c r="R703" s="1192"/>
      <c r="S703" s="1197"/>
      <c r="T703" s="1192"/>
      <c r="U703" s="1192"/>
      <c r="V703" s="1192"/>
      <c r="W703" s="1192"/>
      <c r="X703" s="1192"/>
      <c r="Y703" s="1208"/>
      <c r="Z703" s="1184"/>
      <c r="AA703" s="1184"/>
      <c r="AB703" s="1184"/>
      <c r="AC703" s="1184"/>
      <c r="AD703" s="1184"/>
      <c r="AE703" s="1184"/>
      <c r="AF703" s="1184"/>
      <c r="AG703" s="1184"/>
      <c r="AH703" s="1184"/>
      <c r="AI703" s="1184"/>
      <c r="AJ703" s="1184"/>
      <c r="AK703" s="1184"/>
      <c r="AL703" s="1184"/>
      <c r="AM703" s="1184"/>
      <c r="AN703" s="1184"/>
      <c r="AO703" s="1184"/>
      <c r="AP703" s="1184"/>
      <c r="AQ703" s="1184"/>
      <c r="AR703" s="1184"/>
      <c r="AS703" s="1184"/>
      <c r="AT703" s="1184"/>
      <c r="AU703" s="1184"/>
      <c r="AV703" s="1184"/>
      <c r="AW703" s="1184"/>
      <c r="AX703" s="1184"/>
      <c r="AY703" s="1184"/>
      <c r="AZ703" s="1184"/>
      <c r="BA703" s="1184"/>
      <c r="BB703" s="1184"/>
      <c r="BC703" s="1184"/>
      <c r="BD703" s="1184"/>
      <c r="BE703" s="1184"/>
      <c r="BF703" s="1184"/>
      <c r="BG703" s="1184"/>
      <c r="BH703" s="1184"/>
      <c r="BI703" s="1184"/>
      <c r="BJ703" s="1184"/>
      <c r="BK703" s="1184"/>
      <c r="BL703" s="1184"/>
      <c r="BM703" s="1184"/>
      <c r="BN703" s="1184"/>
      <c r="BO703" s="1184"/>
      <c r="BP703" s="1184"/>
      <c r="BQ703" s="1184"/>
      <c r="BR703" s="1184"/>
      <c r="BS703" s="1184"/>
    </row>
    <row r="704" spans="1:71" s="1190" customFormat="1" ht="15.65" customHeight="1" outlineLevel="2" x14ac:dyDescent="0.25">
      <c r="A704" s="1185"/>
      <c r="B704" s="1188"/>
      <c r="C704" s="1187"/>
      <c r="E704" s="1189"/>
      <c r="G704" s="1191"/>
      <c r="H704" s="1191"/>
      <c r="I704" s="1192"/>
      <c r="J704" s="1192"/>
      <c r="K704" s="1192"/>
      <c r="L704" s="1192"/>
      <c r="M704" s="1192"/>
      <c r="N704" s="1193"/>
      <c r="O704" s="1194"/>
      <c r="P704" s="1194"/>
      <c r="Q704" s="1194"/>
      <c r="R704" s="1192"/>
      <c r="S704" s="1192"/>
      <c r="T704" s="1192"/>
      <c r="U704" s="1192"/>
      <c r="V704" s="1192"/>
      <c r="W704" s="1192"/>
      <c r="X704" s="1192"/>
      <c r="Z704" s="1184"/>
      <c r="AA704" s="1184"/>
      <c r="AB704" s="1184"/>
      <c r="AC704" s="1184"/>
      <c r="AD704" s="1184"/>
      <c r="AE704" s="1184"/>
      <c r="AF704" s="1184"/>
      <c r="AG704" s="1184"/>
      <c r="AH704" s="1184"/>
      <c r="AI704" s="1184"/>
      <c r="AJ704" s="1184"/>
      <c r="AK704" s="1184"/>
      <c r="AL704" s="1184"/>
      <c r="AM704" s="1184"/>
      <c r="AN704" s="1184"/>
      <c r="AO704" s="1184"/>
      <c r="AP704" s="1184"/>
      <c r="AQ704" s="1184"/>
      <c r="AR704" s="1184"/>
      <c r="AS704" s="1184"/>
      <c r="AT704" s="1184"/>
      <c r="AU704" s="1184"/>
      <c r="AV704" s="1184"/>
      <c r="AW704" s="1184"/>
      <c r="AX704" s="1184"/>
      <c r="AY704" s="1184"/>
      <c r="AZ704" s="1184"/>
      <c r="BA704" s="1184"/>
      <c r="BB704" s="1184"/>
      <c r="BC704" s="1184"/>
      <c r="BD704" s="1184"/>
      <c r="BE704" s="1184"/>
      <c r="BF704" s="1184"/>
      <c r="BG704" s="1184"/>
      <c r="BH704" s="1184"/>
      <c r="BI704" s="1184"/>
      <c r="BJ704" s="1184"/>
      <c r="BK704" s="1184"/>
      <c r="BL704" s="1184"/>
      <c r="BM704" s="1184"/>
      <c r="BN704" s="1184"/>
      <c r="BO704" s="1184"/>
      <c r="BP704" s="1184"/>
      <c r="BQ704" s="1184"/>
      <c r="BR704" s="1184"/>
      <c r="BS704" s="1184"/>
    </row>
    <row r="705" spans="1:71" s="1190" customFormat="1" ht="9" customHeight="1" outlineLevel="1" x14ac:dyDescent="0.25">
      <c r="A705" s="1185"/>
      <c r="B705" s="1209"/>
      <c r="C705" s="1187"/>
      <c r="D705" s="1210"/>
      <c r="E705" s="1211"/>
      <c r="F705" s="1210"/>
      <c r="G705" s="1212"/>
      <c r="H705" s="1212"/>
      <c r="I705" s="1213"/>
      <c r="J705" s="1213"/>
      <c r="K705" s="1213"/>
      <c r="L705" s="1213"/>
      <c r="M705" s="1213"/>
      <c r="N705" s="1187"/>
      <c r="O705" s="1214"/>
      <c r="P705" s="1214"/>
      <c r="Q705" s="1214"/>
      <c r="R705" s="1213"/>
      <c r="S705" s="1213"/>
      <c r="T705" s="1213"/>
      <c r="U705" s="1213"/>
      <c r="V705" s="1213"/>
      <c r="W705" s="1213"/>
      <c r="X705" s="1213"/>
      <c r="Y705" s="1214"/>
      <c r="Z705" s="1206"/>
      <c r="AA705" s="1184"/>
      <c r="AB705" s="1184"/>
      <c r="AC705" s="1184"/>
      <c r="AD705" s="1184"/>
      <c r="AE705" s="1184"/>
      <c r="AF705" s="1184"/>
      <c r="AG705" s="1215"/>
      <c r="AH705" s="1215"/>
      <c r="AI705" s="1184"/>
      <c r="AJ705" s="1184"/>
      <c r="AK705" s="1184"/>
      <c r="AL705" s="1184"/>
      <c r="AM705" s="1184"/>
      <c r="AN705" s="1184"/>
      <c r="AO705" s="1184"/>
      <c r="AP705" s="1184"/>
      <c r="AQ705" s="1184"/>
      <c r="AR705" s="1184"/>
      <c r="AS705" s="1184"/>
      <c r="AT705" s="1184"/>
      <c r="AU705" s="1184"/>
      <c r="AV705" s="1184"/>
      <c r="AW705" s="1184"/>
      <c r="AX705" s="1184"/>
      <c r="AY705" s="1184"/>
      <c r="AZ705" s="1184"/>
      <c r="BA705" s="1184"/>
      <c r="BB705" s="1184"/>
      <c r="BC705" s="1184"/>
      <c r="BD705" s="1184"/>
      <c r="BE705" s="1184"/>
      <c r="BF705" s="1184"/>
      <c r="BG705" s="1184"/>
      <c r="BH705" s="1184"/>
      <c r="BI705" s="1184"/>
      <c r="BJ705" s="1184"/>
      <c r="BK705" s="1184"/>
      <c r="BL705" s="1184"/>
      <c r="BM705" s="1184"/>
      <c r="BN705" s="1184"/>
      <c r="BO705" s="1184"/>
      <c r="BP705" s="1184"/>
      <c r="BQ705" s="1184"/>
      <c r="BR705" s="1184"/>
      <c r="BS705" s="1184"/>
    </row>
    <row r="706" spans="1:71" s="1217" customFormat="1" ht="15.65" customHeight="1" outlineLevel="1" x14ac:dyDescent="0.25">
      <c r="B706" s="1218" t="s">
        <v>1041</v>
      </c>
      <c r="C706" s="1219"/>
      <c r="D706" s="1220" t="s">
        <v>1486</v>
      </c>
      <c r="E706" s="1221">
        <v>91.3</v>
      </c>
      <c r="F706" s="1220" t="s">
        <v>73</v>
      </c>
      <c r="G706" s="1222"/>
      <c r="H706" s="1222">
        <f>SUM(H707:H721)/E706</f>
        <v>1.2342349336335239</v>
      </c>
      <c r="I706" s="1223"/>
      <c r="J706" s="1223">
        <f>SUM(J707:J721)/E706</f>
        <v>51.4595991825</v>
      </c>
      <c r="K706" s="1223"/>
      <c r="L706" s="1223"/>
      <c r="M706" s="1223">
        <f>SUM(M707:M721)/E706</f>
        <v>127.98216506777848</v>
      </c>
      <c r="N706" s="1219"/>
      <c r="O706" s="1223">
        <f>SUM(O707:O721)/E706</f>
        <v>154.85841973201195</v>
      </c>
      <c r="P706" s="1224" t="str">
        <f>B706</f>
        <v>V1-3-I2</v>
      </c>
      <c r="Q706" s="1224"/>
      <c r="R706" s="1223"/>
      <c r="S706" s="1223"/>
      <c r="T706" s="1223"/>
      <c r="U706" s="1225"/>
      <c r="V706" s="1223"/>
      <c r="W706" s="1223"/>
      <c r="X706" s="1223">
        <f>SUM(X707:X721)/E706</f>
        <v>176.26761130919203</v>
      </c>
      <c r="Z706" s="1226"/>
      <c r="AA706" s="1226"/>
      <c r="AB706" s="1226"/>
      <c r="AC706" s="1226"/>
      <c r="AD706" s="1226"/>
      <c r="AE706" s="1226"/>
      <c r="AF706" s="1226"/>
      <c r="AG706" s="1226"/>
      <c r="AH706" s="1226"/>
      <c r="AI706" s="1226"/>
      <c r="AJ706" s="1226"/>
      <c r="AK706" s="1226"/>
      <c r="AL706" s="1226"/>
      <c r="AM706" s="1226"/>
      <c r="AN706" s="1226"/>
      <c r="AO706" s="1226"/>
      <c r="AP706" s="1226"/>
      <c r="AQ706" s="1226"/>
      <c r="AR706" s="1226"/>
      <c r="AS706" s="1226"/>
      <c r="AT706" s="1226"/>
      <c r="AU706" s="1226"/>
      <c r="AV706" s="1226"/>
      <c r="AW706" s="1226"/>
      <c r="AX706" s="1226"/>
      <c r="AY706" s="1226"/>
      <c r="AZ706" s="1226"/>
      <c r="BA706" s="1226"/>
      <c r="BB706" s="1226"/>
      <c r="BC706" s="1226"/>
      <c r="BD706" s="1226"/>
      <c r="BE706" s="1226"/>
      <c r="BF706" s="1226"/>
      <c r="BG706" s="1226"/>
      <c r="BH706" s="1226"/>
      <c r="BI706" s="1226"/>
      <c r="BJ706" s="1226"/>
      <c r="BK706" s="1226"/>
      <c r="BL706" s="1226"/>
      <c r="BM706" s="1226"/>
      <c r="BN706" s="1226"/>
      <c r="BO706" s="1226"/>
      <c r="BP706" s="1226"/>
      <c r="BQ706" s="1226"/>
      <c r="BR706" s="1226"/>
      <c r="BS706" s="1226"/>
    </row>
    <row r="707" spans="1:71" s="1190" customFormat="1" ht="15.65" customHeight="1" outlineLevel="2" x14ac:dyDescent="0.25">
      <c r="A707" s="1185"/>
      <c r="B707" s="1188"/>
      <c r="C707" s="1187"/>
      <c r="D707" s="1188" t="s">
        <v>1148</v>
      </c>
      <c r="E707" s="1189"/>
      <c r="G707" s="1191"/>
      <c r="H707" s="1191"/>
      <c r="I707" s="1192"/>
      <c r="J707" s="1192"/>
      <c r="K707" s="1192"/>
      <c r="L707" s="1192"/>
      <c r="M707" s="1192"/>
      <c r="N707" s="1193"/>
      <c r="O707" s="1194" t="str">
        <f>R707</f>
        <v>incl. opslagen</v>
      </c>
      <c r="P707" s="1194"/>
      <c r="Q707" s="1195"/>
      <c r="R707" s="1196" t="str">
        <f>Tabellen!$C$2</f>
        <v>incl. opslagen</v>
      </c>
      <c r="S707" s="1197"/>
      <c r="T707" s="1196" t="str">
        <f>Tabellen!$C$2</f>
        <v>incl. opslagen</v>
      </c>
      <c r="U707" s="1192"/>
      <c r="V707" s="1192"/>
      <c r="W707" s="1192"/>
      <c r="X707" s="1192"/>
      <c r="Z707" s="1184"/>
      <c r="AA707" s="1184"/>
      <c r="AB707" s="1184"/>
      <c r="AC707" s="1184"/>
      <c r="AD707" s="1184"/>
      <c r="AE707" s="1184"/>
      <c r="AF707" s="1184"/>
      <c r="AG707" s="1184"/>
      <c r="AH707" s="1184"/>
      <c r="AI707" s="1184"/>
      <c r="AJ707" s="1184"/>
      <c r="AK707" s="1184"/>
      <c r="AL707" s="1184"/>
      <c r="AM707" s="1184"/>
      <c r="AN707" s="1184"/>
      <c r="AO707" s="1184"/>
      <c r="AP707" s="1184"/>
      <c r="AQ707" s="1184"/>
      <c r="AR707" s="1184"/>
      <c r="AS707" s="1184"/>
      <c r="AT707" s="1184"/>
      <c r="AU707" s="1184"/>
      <c r="AV707" s="1184"/>
      <c r="AW707" s="1184"/>
      <c r="AX707" s="1184"/>
      <c r="AY707" s="1184"/>
      <c r="AZ707" s="1184"/>
      <c r="BA707" s="1184"/>
      <c r="BB707" s="1184"/>
      <c r="BC707" s="1184"/>
      <c r="BD707" s="1184"/>
      <c r="BE707" s="1184"/>
      <c r="BF707" s="1184"/>
      <c r="BG707" s="1184"/>
      <c r="BH707" s="1184"/>
      <c r="BI707" s="1184"/>
      <c r="BJ707" s="1184"/>
      <c r="BK707" s="1184"/>
      <c r="BL707" s="1184"/>
      <c r="BM707" s="1184"/>
      <c r="BN707" s="1184"/>
      <c r="BO707" s="1184"/>
      <c r="BP707" s="1184"/>
      <c r="BQ707" s="1184"/>
      <c r="BR707" s="1184"/>
      <c r="BS707" s="1184"/>
    </row>
    <row r="708" spans="1:71" s="1190" customFormat="1" ht="15.65" customHeight="1" outlineLevel="2" x14ac:dyDescent="0.25">
      <c r="A708" s="1185"/>
      <c r="B708" s="1188"/>
      <c r="C708" s="1187"/>
      <c r="D708" s="1190" t="s">
        <v>1300</v>
      </c>
      <c r="E708" s="1189">
        <v>1</v>
      </c>
      <c r="F708" s="1190" t="s">
        <v>830</v>
      </c>
      <c r="G708" s="1191">
        <v>2</v>
      </c>
      <c r="H708" s="1191">
        <f t="shared" ref="H708:H720" si="155">E708*G708</f>
        <v>2</v>
      </c>
      <c r="I708" s="1192"/>
      <c r="J708" s="1192"/>
      <c r="K708" s="1192"/>
      <c r="L708" s="1192"/>
      <c r="M708" s="1192">
        <f>J708+H708*Tabellen!$K$2+L708</f>
        <v>124</v>
      </c>
      <c r="N708" s="1193"/>
      <c r="O708" s="1192">
        <f t="shared" ref="O708:O720" si="156">R708+T708</f>
        <v>150.04</v>
      </c>
      <c r="P708" s="1198"/>
      <c r="Q708" s="1195" t="s">
        <v>983</v>
      </c>
      <c r="R708" s="1192">
        <f>H708*Tabellen!$K$2*Tabellen!$F$2</f>
        <v>150.04</v>
      </c>
      <c r="S708" s="1197" t="s">
        <v>1049</v>
      </c>
      <c r="T708" s="1192">
        <f>J708*Tabellen!$F$2</f>
        <v>0</v>
      </c>
      <c r="U708" s="1192">
        <f>R708*Tabellen!$G$2</f>
        <v>13.503599999999999</v>
      </c>
      <c r="V708" s="1192">
        <f>T708*Tabellen!$H$2</f>
        <v>0</v>
      </c>
      <c r="W708" s="1192">
        <f t="shared" ref="W708:W720" si="157">U708+V708</f>
        <v>13.503599999999999</v>
      </c>
      <c r="X708" s="1192">
        <f t="shared" ref="X708:X720" si="158">O708+W708</f>
        <v>163.5436</v>
      </c>
      <c r="Z708" s="1184"/>
      <c r="AA708" s="1184"/>
      <c r="AB708" s="1184"/>
      <c r="AC708" s="1184"/>
      <c r="AD708" s="1184"/>
      <c r="AE708" s="1184"/>
      <c r="AF708" s="1184"/>
      <c r="AG708" s="1184"/>
      <c r="AH708" s="1184"/>
      <c r="AI708" s="1184"/>
      <c r="AJ708" s="1184"/>
      <c r="AK708" s="1184"/>
      <c r="AL708" s="1184"/>
      <c r="AM708" s="1184"/>
      <c r="AN708" s="1184"/>
      <c r="AO708" s="1184"/>
      <c r="AP708" s="1184"/>
      <c r="AQ708" s="1184"/>
      <c r="AR708" s="1184"/>
      <c r="AS708" s="1184"/>
      <c r="AT708" s="1184"/>
      <c r="AU708" s="1184"/>
      <c r="AV708" s="1184"/>
      <c r="AW708" s="1184"/>
      <c r="AX708" s="1184"/>
      <c r="AY708" s="1184"/>
      <c r="AZ708" s="1184"/>
      <c r="BA708" s="1184"/>
      <c r="BB708" s="1184"/>
      <c r="BC708" s="1184"/>
      <c r="BD708" s="1184"/>
      <c r="BE708" s="1184"/>
      <c r="BF708" s="1184"/>
      <c r="BG708" s="1184"/>
      <c r="BH708" s="1184"/>
      <c r="BI708" s="1184"/>
      <c r="BJ708" s="1184"/>
      <c r="BK708" s="1184"/>
      <c r="BL708" s="1184"/>
      <c r="BM708" s="1184"/>
      <c r="BN708" s="1184"/>
      <c r="BO708" s="1184"/>
      <c r="BP708" s="1184"/>
      <c r="BQ708" s="1184"/>
      <c r="BR708" s="1184"/>
      <c r="BS708" s="1184"/>
    </row>
    <row r="709" spans="1:71" s="1190" customFormat="1" ht="15.65" customHeight="1" outlineLevel="2" x14ac:dyDescent="0.25">
      <c r="A709" s="1185"/>
      <c r="B709" s="1188"/>
      <c r="C709" s="1187"/>
      <c r="D709" s="1190" t="s">
        <v>1330</v>
      </c>
      <c r="E709" s="1189">
        <f>91.3/2.7</f>
        <v>33.81481481481481</v>
      </c>
      <c r="F709" s="1190" t="s">
        <v>70</v>
      </c>
      <c r="G709" s="1191">
        <v>0.05</v>
      </c>
      <c r="H709" s="1191">
        <f t="shared" si="155"/>
        <v>1.6907407407407407</v>
      </c>
      <c r="I709" s="1192"/>
      <c r="J709" s="1192"/>
      <c r="K709" s="1192"/>
      <c r="L709" s="1192"/>
      <c r="M709" s="1192">
        <f>J709+H709*Tabellen!$K$2+L709</f>
        <v>104.82592592592592</v>
      </c>
      <c r="N709" s="1193"/>
      <c r="O709" s="1192">
        <f t="shared" si="156"/>
        <v>126.83937037037036</v>
      </c>
      <c r="P709" s="1198"/>
      <c r="Q709" s="1195" t="s">
        <v>983</v>
      </c>
      <c r="R709" s="1192">
        <f>H709*Tabellen!$K$2*Tabellen!$F$2</f>
        <v>126.83937037037036</v>
      </c>
      <c r="S709" s="1197" t="s">
        <v>1049</v>
      </c>
      <c r="T709" s="1192">
        <f>J709*Tabellen!$F$2</f>
        <v>0</v>
      </c>
      <c r="U709" s="1192">
        <f>R709*Tabellen!$G$2</f>
        <v>11.415543333333332</v>
      </c>
      <c r="V709" s="1192">
        <f>T709*Tabellen!$H$2</f>
        <v>0</v>
      </c>
      <c r="W709" s="1192">
        <f t="shared" si="157"/>
        <v>11.415543333333332</v>
      </c>
      <c r="X709" s="1192">
        <f t="shared" si="158"/>
        <v>138.25491370370369</v>
      </c>
      <c r="Z709" s="1184"/>
      <c r="AA709" s="1184"/>
      <c r="AB709" s="1184"/>
      <c r="AC709" s="1184"/>
      <c r="AD709" s="1184"/>
      <c r="AE709" s="1184"/>
      <c r="AF709" s="1184"/>
      <c r="AG709" s="1184"/>
      <c r="AH709" s="1184"/>
      <c r="AI709" s="1184"/>
      <c r="AJ709" s="1184"/>
      <c r="AK709" s="1184"/>
      <c r="AL709" s="1184"/>
      <c r="AM709" s="1184"/>
      <c r="AN709" s="1184"/>
      <c r="AO709" s="1184"/>
      <c r="AP709" s="1184"/>
      <c r="AQ709" s="1184"/>
      <c r="AR709" s="1184"/>
      <c r="AS709" s="1184"/>
      <c r="AT709" s="1184"/>
      <c r="AU709" s="1184"/>
      <c r="AV709" s="1184"/>
      <c r="AW709" s="1184"/>
      <c r="AX709" s="1184"/>
      <c r="AY709" s="1184"/>
      <c r="AZ709" s="1184"/>
      <c r="BA709" s="1184"/>
      <c r="BB709" s="1184"/>
      <c r="BC709" s="1184"/>
      <c r="BD709" s="1184"/>
      <c r="BE709" s="1184"/>
      <c r="BF709" s="1184"/>
      <c r="BG709" s="1184"/>
      <c r="BH709" s="1184"/>
      <c r="BI709" s="1184"/>
      <c r="BJ709" s="1184"/>
      <c r="BK709" s="1184"/>
      <c r="BL709" s="1184"/>
      <c r="BM709" s="1184"/>
      <c r="BN709" s="1184"/>
      <c r="BO709" s="1184"/>
      <c r="BP709" s="1184"/>
      <c r="BQ709" s="1184"/>
      <c r="BR709" s="1184"/>
      <c r="BS709" s="1184"/>
    </row>
    <row r="710" spans="1:71" s="1190" customFormat="1" ht="15.65" customHeight="1" outlineLevel="2" x14ac:dyDescent="0.25">
      <c r="A710" s="1185"/>
      <c r="B710" s="1188"/>
      <c r="C710" s="1187"/>
      <c r="D710" s="1190" t="s">
        <v>1341</v>
      </c>
      <c r="E710" s="1189">
        <f>E706*3.3333</f>
        <v>304.33028999999999</v>
      </c>
      <c r="F710" s="1190" t="s">
        <v>70</v>
      </c>
      <c r="G710" s="1191">
        <v>0.03</v>
      </c>
      <c r="H710" s="1191">
        <f t="shared" si="155"/>
        <v>9.1299086999999997</v>
      </c>
      <c r="I710" s="1192">
        <v>0.45539999999999997</v>
      </c>
      <c r="J710" s="1192">
        <f t="shared" ref="J710:J719" si="159">E710*I710</f>
        <v>138.59201406599999</v>
      </c>
      <c r="K710" s="1192"/>
      <c r="L710" s="1192"/>
      <c r="M710" s="1192">
        <f>J710+H710*Tabellen!$K$2+L710</f>
        <v>704.64635346599994</v>
      </c>
      <c r="N710" s="1193"/>
      <c r="O710" s="1192">
        <f t="shared" si="156"/>
        <v>852.62208769386007</v>
      </c>
      <c r="P710" s="1198"/>
      <c r="Q710" s="1195" t="s">
        <v>983</v>
      </c>
      <c r="R710" s="1192">
        <f>H710*Tabellen!$K$2*Tabellen!$F$2</f>
        <v>684.92575067400003</v>
      </c>
      <c r="S710" s="1197" t="s">
        <v>1049</v>
      </c>
      <c r="T710" s="1192">
        <f>J710*Tabellen!$F$2</f>
        <v>167.69633701985998</v>
      </c>
      <c r="U710" s="1192">
        <f>R710*Tabellen!$G$2</f>
        <v>61.643317560660002</v>
      </c>
      <c r="V710" s="1192">
        <f>T710*Tabellen!$H$2</f>
        <v>35.216230774170597</v>
      </c>
      <c r="W710" s="1192">
        <f t="shared" si="157"/>
        <v>96.859548334830606</v>
      </c>
      <c r="X710" s="1192">
        <f t="shared" si="158"/>
        <v>949.48163602869067</v>
      </c>
      <c r="Z710" s="1184"/>
      <c r="AA710" s="1184"/>
      <c r="AB710" s="1184"/>
      <c r="AC710" s="1184"/>
      <c r="AD710" s="1184"/>
      <c r="AE710" s="1184"/>
      <c r="AF710" s="1184"/>
      <c r="AG710" s="1184"/>
      <c r="AH710" s="1184"/>
      <c r="AI710" s="1184"/>
      <c r="AJ710" s="1184"/>
      <c r="AK710" s="1184"/>
      <c r="AL710" s="1184"/>
      <c r="AM710" s="1184"/>
      <c r="AN710" s="1184"/>
      <c r="AO710" s="1184"/>
      <c r="AP710" s="1184"/>
      <c r="AQ710" s="1184"/>
      <c r="AR710" s="1184"/>
      <c r="AS710" s="1184"/>
      <c r="AT710" s="1184"/>
      <c r="AU710" s="1184"/>
      <c r="AV710" s="1184"/>
      <c r="AW710" s="1184"/>
      <c r="AX710" s="1184"/>
      <c r="AY710" s="1184"/>
      <c r="AZ710" s="1184"/>
      <c r="BA710" s="1184"/>
      <c r="BB710" s="1184"/>
      <c r="BC710" s="1184"/>
      <c r="BD710" s="1184"/>
      <c r="BE710" s="1184"/>
      <c r="BF710" s="1184"/>
      <c r="BG710" s="1184"/>
      <c r="BH710" s="1184"/>
      <c r="BI710" s="1184"/>
      <c r="BJ710" s="1184"/>
      <c r="BK710" s="1184"/>
      <c r="BL710" s="1184"/>
      <c r="BM710" s="1184"/>
      <c r="BN710" s="1184"/>
      <c r="BO710" s="1184"/>
      <c r="BP710" s="1184"/>
      <c r="BQ710" s="1184"/>
      <c r="BR710" s="1184"/>
      <c r="BS710" s="1184"/>
    </row>
    <row r="711" spans="1:71" s="1190" customFormat="1" ht="15.65" customHeight="1" outlineLevel="2" x14ac:dyDescent="0.25">
      <c r="A711" s="1185"/>
      <c r="B711" s="1199"/>
      <c r="C711" s="1187"/>
      <c r="D711" s="1200" t="s">
        <v>147</v>
      </c>
      <c r="E711" s="1201">
        <f>E706*1.7*1.1</f>
        <v>170.73099999999999</v>
      </c>
      <c r="F711" s="1202" t="s">
        <v>70</v>
      </c>
      <c r="G711" s="1203"/>
      <c r="H711" s="1203"/>
      <c r="I711" s="1204">
        <v>2.7013499999999997</v>
      </c>
      <c r="J711" s="1204">
        <f t="shared" si="159"/>
        <v>461.20418684999993</v>
      </c>
      <c r="K711" s="1204"/>
      <c r="L711" s="1204"/>
      <c r="M711" s="1205">
        <f>J711+H711*Tabellen!$K$2+L711</f>
        <v>461.20418684999993</v>
      </c>
      <c r="N711" s="1193"/>
      <c r="O711" s="1192">
        <f t="shared" si="156"/>
        <v>558.05706608849994</v>
      </c>
      <c r="P711" s="1198"/>
      <c r="Q711" s="1195" t="s">
        <v>983</v>
      </c>
      <c r="R711" s="1192">
        <f>H711*Tabellen!$K$2*Tabellen!$F$2</f>
        <v>0</v>
      </c>
      <c r="S711" s="1197" t="s">
        <v>1049</v>
      </c>
      <c r="T711" s="1192">
        <f>J711*Tabellen!$F$2</f>
        <v>558.05706608849994</v>
      </c>
      <c r="U711" s="1192">
        <f>R711*Tabellen!$G$2</f>
        <v>0</v>
      </c>
      <c r="V711" s="1192">
        <f>T711*Tabellen!$H$2</f>
        <v>117.19198387858498</v>
      </c>
      <c r="W711" s="1192">
        <f t="shared" si="157"/>
        <v>117.19198387858498</v>
      </c>
      <c r="X711" s="1192">
        <f t="shared" si="158"/>
        <v>675.24904996708494</v>
      </c>
      <c r="Z711" s="1206"/>
      <c r="AA711" s="1184"/>
      <c r="AB711" s="1184"/>
      <c r="AC711" s="1184"/>
      <c r="AD711" s="1184"/>
      <c r="AE711" s="1184"/>
      <c r="AF711" s="1184"/>
      <c r="AG711" s="1184"/>
      <c r="AH711" s="1184"/>
      <c r="AI711" s="1184"/>
      <c r="AJ711" s="1184"/>
      <c r="AK711" s="1184"/>
      <c r="AL711" s="1184"/>
      <c r="AM711" s="1184"/>
      <c r="AN711" s="1184"/>
      <c r="AO711" s="1184"/>
      <c r="AP711" s="1184"/>
      <c r="AQ711" s="1184"/>
      <c r="AR711" s="1184"/>
      <c r="AS711" s="1184"/>
      <c r="AT711" s="1184"/>
      <c r="AU711" s="1184"/>
      <c r="AV711" s="1184"/>
      <c r="AW711" s="1184"/>
      <c r="AX711" s="1184"/>
      <c r="AY711" s="1184"/>
      <c r="AZ711" s="1184"/>
      <c r="BA711" s="1184"/>
      <c r="BB711" s="1184"/>
      <c r="BC711" s="1184"/>
      <c r="BD711" s="1184"/>
      <c r="BE711" s="1184"/>
      <c r="BF711" s="1184"/>
      <c r="BG711" s="1184"/>
      <c r="BH711" s="1184"/>
      <c r="BI711" s="1184"/>
      <c r="BJ711" s="1184"/>
      <c r="BK711" s="1184"/>
      <c r="BL711" s="1184"/>
      <c r="BM711" s="1184"/>
      <c r="BN711" s="1184"/>
      <c r="BO711" s="1184"/>
      <c r="BP711" s="1184"/>
      <c r="BQ711" s="1184"/>
      <c r="BR711" s="1184"/>
      <c r="BS711" s="1184"/>
    </row>
    <row r="712" spans="1:71" s="1190" customFormat="1" ht="15.65" customHeight="1" outlineLevel="2" x14ac:dyDescent="0.25">
      <c r="A712" s="1185"/>
      <c r="B712" s="1199"/>
      <c r="C712" s="1187"/>
      <c r="D712" s="1200" t="s">
        <v>148</v>
      </c>
      <c r="E712" s="1201">
        <f>E706/2.5*2.1</f>
        <v>76.691999999999993</v>
      </c>
      <c r="F712" s="1202" t="s">
        <v>70</v>
      </c>
      <c r="G712" s="1203"/>
      <c r="H712" s="1203"/>
      <c r="I712" s="1204">
        <v>2.4736500000000001</v>
      </c>
      <c r="J712" s="1204">
        <f t="shared" si="159"/>
        <v>189.70916579999999</v>
      </c>
      <c r="K712" s="1204"/>
      <c r="L712" s="1204"/>
      <c r="M712" s="1205">
        <f>J712+H712*Tabellen!$K$2+L712</f>
        <v>189.70916579999999</v>
      </c>
      <c r="N712" s="1193"/>
      <c r="O712" s="1192">
        <f t="shared" si="156"/>
        <v>229.54809061799997</v>
      </c>
      <c r="P712" s="1198"/>
      <c r="Q712" s="1195" t="s">
        <v>983</v>
      </c>
      <c r="R712" s="1192">
        <f>H712*Tabellen!$K$2*Tabellen!$F$2</f>
        <v>0</v>
      </c>
      <c r="S712" s="1197" t="s">
        <v>1049</v>
      </c>
      <c r="T712" s="1192">
        <f>J712*Tabellen!$F$2</f>
        <v>229.54809061799997</v>
      </c>
      <c r="U712" s="1192">
        <f>R712*Tabellen!$G$2</f>
        <v>0</v>
      </c>
      <c r="V712" s="1192">
        <f>T712*Tabellen!$H$2</f>
        <v>48.205099029779994</v>
      </c>
      <c r="W712" s="1192">
        <f t="shared" si="157"/>
        <v>48.205099029779994</v>
      </c>
      <c r="X712" s="1192">
        <f t="shared" si="158"/>
        <v>277.75318964777995</v>
      </c>
      <c r="Z712" s="1206"/>
      <c r="AA712" s="1184"/>
      <c r="AB712" s="1184"/>
      <c r="AC712" s="1184"/>
      <c r="AD712" s="1184"/>
      <c r="AE712" s="1184"/>
      <c r="AF712" s="1184"/>
      <c r="AG712" s="1184"/>
      <c r="AH712" s="1184"/>
      <c r="AI712" s="1184"/>
      <c r="AJ712" s="1184"/>
      <c r="AK712" s="1184"/>
      <c r="AL712" s="1184"/>
      <c r="AM712" s="1184"/>
      <c r="AN712" s="1184"/>
      <c r="AO712" s="1184"/>
      <c r="AP712" s="1184"/>
      <c r="AQ712" s="1184"/>
      <c r="AR712" s="1184"/>
      <c r="AS712" s="1184"/>
      <c r="AT712" s="1184"/>
      <c r="AU712" s="1184"/>
      <c r="AV712" s="1184"/>
      <c r="AW712" s="1184"/>
      <c r="AX712" s="1184"/>
      <c r="AY712" s="1184"/>
      <c r="AZ712" s="1184"/>
      <c r="BA712" s="1184"/>
      <c r="BB712" s="1184"/>
      <c r="BC712" s="1184"/>
      <c r="BD712" s="1184"/>
      <c r="BE712" s="1184"/>
      <c r="BF712" s="1184"/>
      <c r="BG712" s="1184"/>
      <c r="BH712" s="1184"/>
      <c r="BI712" s="1184"/>
      <c r="BJ712" s="1184"/>
      <c r="BK712" s="1184"/>
      <c r="BL712" s="1184"/>
      <c r="BM712" s="1184"/>
      <c r="BN712" s="1184"/>
      <c r="BO712" s="1184"/>
      <c r="BP712" s="1184"/>
      <c r="BQ712" s="1184"/>
      <c r="BR712" s="1184"/>
      <c r="BS712" s="1184"/>
    </row>
    <row r="713" spans="1:71" s="1190" customFormat="1" ht="15.65" customHeight="1" outlineLevel="2" x14ac:dyDescent="0.25">
      <c r="A713" s="1185"/>
      <c r="B713" s="1188"/>
      <c r="C713" s="1187"/>
      <c r="D713" s="1190" t="s">
        <v>1344</v>
      </c>
      <c r="E713" s="1189">
        <f>E706*1.05</f>
        <v>95.864999999999995</v>
      </c>
      <c r="F713" s="1190" t="s">
        <v>73</v>
      </c>
      <c r="G713" s="1191"/>
      <c r="H713" s="1191"/>
      <c r="I713" s="1192">
        <v>14.075999999999999</v>
      </c>
      <c r="J713" s="1192">
        <f t="shared" si="159"/>
        <v>1349.3957399999997</v>
      </c>
      <c r="K713" s="1192"/>
      <c r="L713" s="1192"/>
      <c r="M713" s="1192">
        <f>J713+H713*Tabellen!$K$2+L713</f>
        <v>1349.3957399999997</v>
      </c>
      <c r="N713" s="1193"/>
      <c r="O713" s="1192">
        <f t="shared" si="156"/>
        <v>1632.7688453999997</v>
      </c>
      <c r="P713" s="1198"/>
      <c r="Q713" s="1195" t="s">
        <v>983</v>
      </c>
      <c r="R713" s="1192">
        <f>H713*Tabellen!$K$2*Tabellen!$F$2</f>
        <v>0</v>
      </c>
      <c r="S713" s="1197" t="s">
        <v>1049</v>
      </c>
      <c r="T713" s="1192">
        <f>J713*Tabellen!$F$2</f>
        <v>1632.7688453999997</v>
      </c>
      <c r="U713" s="1192">
        <f>R713*Tabellen!$G$2</f>
        <v>0</v>
      </c>
      <c r="V713" s="1192">
        <f>T713*Tabellen!$H$2</f>
        <v>342.88145753399994</v>
      </c>
      <c r="W713" s="1192">
        <f t="shared" si="157"/>
        <v>342.88145753399994</v>
      </c>
      <c r="X713" s="1192">
        <f t="shared" si="158"/>
        <v>1975.6503029339997</v>
      </c>
      <c r="Y713" s="1194"/>
      <c r="Z713" s="1184"/>
      <c r="AA713" s="1184"/>
      <c r="AB713" s="1184"/>
      <c r="AC713" s="1184"/>
      <c r="AD713" s="1184"/>
      <c r="AE713" s="1184"/>
      <c r="AF713" s="1184"/>
      <c r="AG713" s="1184"/>
      <c r="AH713" s="1184"/>
      <c r="AI713" s="1184"/>
      <c r="AJ713" s="1184"/>
      <c r="AK713" s="1184"/>
      <c r="AL713" s="1184"/>
      <c r="AM713" s="1184"/>
      <c r="AN713" s="1184"/>
      <c r="AO713" s="1184"/>
      <c r="AP713" s="1184"/>
      <c r="AQ713" s="1184"/>
      <c r="AR713" s="1184"/>
      <c r="AS713" s="1184"/>
      <c r="AT713" s="1184"/>
      <c r="AU713" s="1184"/>
      <c r="AV713" s="1184"/>
      <c r="AW713" s="1184"/>
      <c r="AX713" s="1184"/>
      <c r="AY713" s="1184"/>
      <c r="AZ713" s="1184"/>
      <c r="BA713" s="1184"/>
      <c r="BB713" s="1184"/>
      <c r="BC713" s="1184"/>
      <c r="BD713" s="1184"/>
      <c r="BE713" s="1184"/>
      <c r="BF713" s="1184"/>
      <c r="BG713" s="1184"/>
      <c r="BH713" s="1184"/>
      <c r="BI713" s="1184"/>
      <c r="BJ713" s="1184"/>
      <c r="BK713" s="1184"/>
      <c r="BL713" s="1184"/>
      <c r="BM713" s="1184"/>
      <c r="BN713" s="1184"/>
      <c r="BO713" s="1184"/>
      <c r="BP713" s="1184"/>
      <c r="BQ713" s="1184"/>
      <c r="BR713" s="1184"/>
      <c r="BS713" s="1184"/>
    </row>
    <row r="714" spans="1:71" s="1190" customFormat="1" ht="15.65" customHeight="1" outlineLevel="2" x14ac:dyDescent="0.25">
      <c r="A714" s="1185"/>
      <c r="B714" s="1188"/>
      <c r="C714" s="1187"/>
      <c r="D714" s="1190" t="s">
        <v>1420</v>
      </c>
      <c r="E714" s="1189">
        <f>E706*1.05</f>
        <v>95.864999999999995</v>
      </c>
      <c r="F714" s="1188" t="s">
        <v>73</v>
      </c>
      <c r="G714" s="1189"/>
      <c r="H714" s="1191"/>
      <c r="I714" s="1207">
        <v>1.91475</v>
      </c>
      <c r="J714" s="1192">
        <f t="shared" si="159"/>
        <v>183.55750874999998</v>
      </c>
      <c r="K714" s="1192"/>
      <c r="L714" s="1192"/>
      <c r="M714" s="1192">
        <f>J714+H714*Tabellen!$K$2+L714</f>
        <v>183.55750874999998</v>
      </c>
      <c r="N714" s="1193"/>
      <c r="O714" s="1192">
        <f t="shared" si="156"/>
        <v>222.10458558749997</v>
      </c>
      <c r="P714" s="1198"/>
      <c r="Q714" s="1195" t="s">
        <v>983</v>
      </c>
      <c r="R714" s="1192">
        <f>H714*Tabellen!$K$2*Tabellen!$F$2</f>
        <v>0</v>
      </c>
      <c r="S714" s="1197" t="s">
        <v>1049</v>
      </c>
      <c r="T714" s="1192">
        <f>J714*Tabellen!$F$2</f>
        <v>222.10458558749997</v>
      </c>
      <c r="U714" s="1192">
        <f>R714*Tabellen!$G$2</f>
        <v>0</v>
      </c>
      <c r="V714" s="1192">
        <f>T714*Tabellen!$H$2</f>
        <v>46.641962973374994</v>
      </c>
      <c r="W714" s="1192">
        <f t="shared" si="157"/>
        <v>46.641962973374994</v>
      </c>
      <c r="X714" s="1192">
        <f t="shared" si="158"/>
        <v>268.74654856087494</v>
      </c>
      <c r="Y714" s="1191"/>
      <c r="Z714" s="1184"/>
      <c r="AA714" s="1184"/>
      <c r="AB714" s="1184"/>
      <c r="AC714" s="1184"/>
      <c r="AD714" s="1184"/>
      <c r="AE714" s="1184"/>
      <c r="AF714" s="1184"/>
      <c r="AG714" s="1184"/>
      <c r="AH714" s="1184"/>
      <c r="AI714" s="1184"/>
      <c r="AJ714" s="1184"/>
      <c r="AK714" s="1184"/>
      <c r="AL714" s="1184"/>
      <c r="AM714" s="1184"/>
      <c r="AN714" s="1184"/>
      <c r="AO714" s="1184"/>
      <c r="AP714" s="1184"/>
      <c r="AQ714" s="1184"/>
      <c r="AR714" s="1184"/>
      <c r="AS714" s="1184"/>
      <c r="AT714" s="1184"/>
      <c r="AU714" s="1184"/>
      <c r="AV714" s="1184"/>
      <c r="AW714" s="1184"/>
      <c r="AX714" s="1184"/>
      <c r="AY714" s="1184"/>
      <c r="AZ714" s="1184"/>
      <c r="BA714" s="1184"/>
      <c r="BB714" s="1184"/>
      <c r="BC714" s="1184"/>
      <c r="BD714" s="1184"/>
      <c r="BE714" s="1184"/>
      <c r="BF714" s="1184"/>
      <c r="BG714" s="1184"/>
      <c r="BH714" s="1184"/>
      <c r="BI714" s="1184"/>
      <c r="BJ714" s="1184"/>
      <c r="BK714" s="1184"/>
      <c r="BL714" s="1184"/>
      <c r="BM714" s="1184"/>
      <c r="BN714" s="1184"/>
      <c r="BO714" s="1184"/>
      <c r="BP714" s="1184"/>
      <c r="BQ714" s="1184"/>
      <c r="BR714" s="1184"/>
      <c r="BS714" s="1184"/>
    </row>
    <row r="715" spans="1:71" s="1190" customFormat="1" ht="15.65" customHeight="1" outlineLevel="2" x14ac:dyDescent="0.25">
      <c r="A715" s="1185"/>
      <c r="B715" s="1188"/>
      <c r="C715" s="1187"/>
      <c r="D715" s="1190" t="s">
        <v>1335</v>
      </c>
      <c r="E715" s="1189">
        <f>E706*1.1</f>
        <v>100.43</v>
      </c>
      <c r="F715" s="1188" t="s">
        <v>73</v>
      </c>
      <c r="G715" s="1189"/>
      <c r="H715" s="1191"/>
      <c r="I715" s="1207">
        <v>2.2515648749999997</v>
      </c>
      <c r="J715" s="1192">
        <f t="shared" si="159"/>
        <v>226.12466039624999</v>
      </c>
      <c r="K715" s="1192"/>
      <c r="L715" s="1192"/>
      <c r="M715" s="1192">
        <f>J715+H715*Tabellen!$K$2+L715</f>
        <v>226.12466039624999</v>
      </c>
      <c r="N715" s="1193"/>
      <c r="O715" s="1192">
        <f t="shared" si="156"/>
        <v>273.61083907946249</v>
      </c>
      <c r="P715" s="1198"/>
      <c r="Q715" s="1195" t="s">
        <v>983</v>
      </c>
      <c r="R715" s="1192">
        <f>H715*Tabellen!$K$2*Tabellen!$F$2</f>
        <v>0</v>
      </c>
      <c r="S715" s="1197" t="s">
        <v>1049</v>
      </c>
      <c r="T715" s="1192">
        <f>J715*Tabellen!$F$2</f>
        <v>273.61083907946249</v>
      </c>
      <c r="U715" s="1192">
        <f>R715*Tabellen!$G$2</f>
        <v>0</v>
      </c>
      <c r="V715" s="1192">
        <f>T715*Tabellen!$H$2</f>
        <v>57.458276206687124</v>
      </c>
      <c r="W715" s="1192">
        <f t="shared" si="157"/>
        <v>57.458276206687124</v>
      </c>
      <c r="X715" s="1192">
        <f t="shared" si="158"/>
        <v>331.06911528614961</v>
      </c>
      <c r="Y715" s="1191"/>
      <c r="Z715" s="1184"/>
      <c r="AA715" s="1184"/>
      <c r="AB715" s="1184"/>
      <c r="AC715" s="1184"/>
      <c r="AD715" s="1184"/>
      <c r="AE715" s="1184"/>
      <c r="AF715" s="1184"/>
      <c r="AG715" s="1184"/>
      <c r="AH715" s="1184"/>
      <c r="AI715" s="1184"/>
      <c r="AJ715" s="1184"/>
      <c r="AK715" s="1184"/>
      <c r="AL715" s="1184"/>
      <c r="AM715" s="1184"/>
      <c r="AN715" s="1184"/>
      <c r="AO715" s="1184"/>
      <c r="AP715" s="1184"/>
      <c r="AQ715" s="1184"/>
      <c r="AR715" s="1184"/>
      <c r="AS715" s="1184"/>
      <c r="AT715" s="1184"/>
      <c r="AU715" s="1184"/>
      <c r="AV715" s="1184"/>
      <c r="AW715" s="1184"/>
      <c r="AX715" s="1184"/>
      <c r="AY715" s="1184"/>
      <c r="AZ715" s="1184"/>
      <c r="BA715" s="1184"/>
      <c r="BB715" s="1184"/>
      <c r="BC715" s="1184"/>
      <c r="BD715" s="1184"/>
      <c r="BE715" s="1184"/>
      <c r="BF715" s="1184"/>
      <c r="BG715" s="1184"/>
      <c r="BH715" s="1184"/>
      <c r="BI715" s="1184"/>
      <c r="BJ715" s="1184"/>
      <c r="BK715" s="1184"/>
      <c r="BL715" s="1184"/>
      <c r="BM715" s="1184"/>
      <c r="BN715" s="1184"/>
      <c r="BO715" s="1184"/>
      <c r="BP715" s="1184"/>
      <c r="BQ715" s="1184"/>
      <c r="BR715" s="1184"/>
      <c r="BS715" s="1184"/>
    </row>
    <row r="716" spans="1:71" s="1190" customFormat="1" ht="15.65" customHeight="1" outlineLevel="2" x14ac:dyDescent="0.25">
      <c r="A716" s="1185"/>
      <c r="B716" s="1188"/>
      <c r="C716" s="1187"/>
      <c r="D716" s="1190" t="s">
        <v>1336</v>
      </c>
      <c r="E716" s="1189">
        <f>E706*1.1</f>
        <v>100.43</v>
      </c>
      <c r="F716" s="1188" t="s">
        <v>73</v>
      </c>
      <c r="G716" s="1189"/>
      <c r="H716" s="1191"/>
      <c r="I716" s="1207">
        <v>1.8526499999999999</v>
      </c>
      <c r="J716" s="1192">
        <f t="shared" si="159"/>
        <v>186.06163950000001</v>
      </c>
      <c r="K716" s="1192"/>
      <c r="L716" s="1192"/>
      <c r="M716" s="1192">
        <f>J716+H716*Tabellen!$K$2+L716</f>
        <v>186.06163950000001</v>
      </c>
      <c r="N716" s="1193"/>
      <c r="O716" s="1192">
        <f t="shared" si="156"/>
        <v>225.134583795</v>
      </c>
      <c r="P716" s="1198"/>
      <c r="Q716" s="1195" t="s">
        <v>983</v>
      </c>
      <c r="R716" s="1192">
        <f>H716*Tabellen!$K$2*Tabellen!$F$2</f>
        <v>0</v>
      </c>
      <c r="S716" s="1197" t="s">
        <v>1049</v>
      </c>
      <c r="T716" s="1192">
        <f>J716*Tabellen!$F$2</f>
        <v>225.134583795</v>
      </c>
      <c r="U716" s="1192">
        <f>R716*Tabellen!$G$2</f>
        <v>0</v>
      </c>
      <c r="V716" s="1192">
        <f>T716*Tabellen!$H$2</f>
        <v>47.27826259695</v>
      </c>
      <c r="W716" s="1192">
        <f t="shared" si="157"/>
        <v>47.27826259695</v>
      </c>
      <c r="X716" s="1192">
        <f t="shared" si="158"/>
        <v>272.41284639194998</v>
      </c>
      <c r="Y716" s="1191"/>
      <c r="Z716" s="1184"/>
      <c r="AA716" s="1184"/>
      <c r="AB716" s="1184"/>
      <c r="AC716" s="1184"/>
      <c r="AD716" s="1184"/>
      <c r="AE716" s="1184"/>
      <c r="AF716" s="1184"/>
      <c r="AG716" s="1184"/>
      <c r="AH716" s="1184"/>
      <c r="AI716" s="1184"/>
      <c r="AJ716" s="1184"/>
      <c r="AK716" s="1184"/>
      <c r="AL716" s="1184"/>
      <c r="AM716" s="1184"/>
      <c r="AN716" s="1184"/>
      <c r="AO716" s="1184"/>
      <c r="AP716" s="1184"/>
      <c r="AQ716" s="1184"/>
      <c r="AR716" s="1184"/>
      <c r="AS716" s="1184"/>
      <c r="AT716" s="1184"/>
      <c r="AU716" s="1184"/>
      <c r="AV716" s="1184"/>
      <c r="AW716" s="1184"/>
      <c r="AX716" s="1184"/>
      <c r="AY716" s="1184"/>
      <c r="AZ716" s="1184"/>
      <c r="BA716" s="1184"/>
      <c r="BB716" s="1184"/>
      <c r="BC716" s="1184"/>
      <c r="BD716" s="1184"/>
      <c r="BE716" s="1184"/>
      <c r="BF716" s="1184"/>
      <c r="BG716" s="1184"/>
      <c r="BH716" s="1184"/>
      <c r="BI716" s="1184"/>
      <c r="BJ716" s="1184"/>
      <c r="BK716" s="1184"/>
      <c r="BL716" s="1184"/>
      <c r="BM716" s="1184"/>
      <c r="BN716" s="1184"/>
      <c r="BO716" s="1184"/>
      <c r="BP716" s="1184"/>
      <c r="BQ716" s="1184"/>
      <c r="BR716" s="1184"/>
      <c r="BS716" s="1184"/>
    </row>
    <row r="717" spans="1:71" s="1190" customFormat="1" ht="15.65" customHeight="1" outlineLevel="2" x14ac:dyDescent="0.25">
      <c r="A717" s="1185"/>
      <c r="B717" s="1188"/>
      <c r="C717" s="1187"/>
      <c r="D717" s="1190" t="s">
        <v>1730</v>
      </c>
      <c r="E717" s="1189">
        <f>E706*1.1</f>
        <v>100.43</v>
      </c>
      <c r="F717" s="1190" t="s">
        <v>73</v>
      </c>
      <c r="G717" s="1191"/>
      <c r="H717" s="1191"/>
      <c r="I717" s="1192">
        <v>10.143000000000001</v>
      </c>
      <c r="J717" s="1192">
        <f t="shared" si="159"/>
        <v>1018.6614900000002</v>
      </c>
      <c r="K717" s="1192"/>
      <c r="L717" s="1192"/>
      <c r="M717" s="1192">
        <f>J717+H717*Tabellen!$K$2+L717</f>
        <v>1018.6614900000002</v>
      </c>
      <c r="N717" s="1193"/>
      <c r="O717" s="1192">
        <f t="shared" si="156"/>
        <v>1232.5804029000001</v>
      </c>
      <c r="P717" s="1198"/>
      <c r="Q717" s="1195" t="s">
        <v>983</v>
      </c>
      <c r="R717" s="1192">
        <f>H717*Tabellen!$K$2*Tabellen!$F$2</f>
        <v>0</v>
      </c>
      <c r="S717" s="1197" t="s">
        <v>1049</v>
      </c>
      <c r="T717" s="1192">
        <f>J717*Tabellen!$F$2</f>
        <v>1232.5804029000001</v>
      </c>
      <c r="U717" s="1192">
        <f>R717*Tabellen!$G$2</f>
        <v>0</v>
      </c>
      <c r="V717" s="1192">
        <f>T717*Tabellen!$H$2</f>
        <v>258.84188460900003</v>
      </c>
      <c r="W717" s="1192">
        <f t="shared" si="157"/>
        <v>258.84188460900003</v>
      </c>
      <c r="X717" s="1192">
        <f t="shared" si="158"/>
        <v>1491.4222875090002</v>
      </c>
      <c r="Y717" s="1208"/>
      <c r="Z717" s="1184"/>
      <c r="AA717" s="1184"/>
      <c r="AB717" s="1184"/>
      <c r="AC717" s="1184"/>
      <c r="AD717" s="1184"/>
      <c r="AE717" s="1184"/>
      <c r="AF717" s="1184"/>
      <c r="AG717" s="1184"/>
      <c r="AH717" s="1184"/>
      <c r="AI717" s="1184"/>
      <c r="AJ717" s="1184"/>
      <c r="AK717" s="1184"/>
      <c r="AL717" s="1184"/>
      <c r="AM717" s="1184"/>
      <c r="AN717" s="1184"/>
      <c r="AO717" s="1184"/>
      <c r="AP717" s="1184"/>
      <c r="AQ717" s="1184"/>
      <c r="AR717" s="1184"/>
      <c r="AS717" s="1184"/>
      <c r="AT717" s="1184"/>
      <c r="AU717" s="1184"/>
      <c r="AV717" s="1184"/>
      <c r="AW717" s="1184"/>
      <c r="AX717" s="1184"/>
      <c r="AY717" s="1184"/>
      <c r="AZ717" s="1184"/>
      <c r="BA717" s="1184"/>
      <c r="BB717" s="1184"/>
      <c r="BC717" s="1184"/>
      <c r="BD717" s="1184"/>
      <c r="BE717" s="1184"/>
      <c r="BF717" s="1184"/>
      <c r="BG717" s="1184"/>
      <c r="BH717" s="1184"/>
      <c r="BI717" s="1184"/>
      <c r="BJ717" s="1184"/>
      <c r="BK717" s="1184"/>
      <c r="BL717" s="1184"/>
      <c r="BM717" s="1184"/>
      <c r="BN717" s="1184"/>
      <c r="BO717" s="1184"/>
      <c r="BP717" s="1184"/>
      <c r="BQ717" s="1184"/>
      <c r="BR717" s="1184"/>
      <c r="BS717" s="1184"/>
    </row>
    <row r="718" spans="1:71" s="1190" customFormat="1" ht="15.65" customHeight="1" outlineLevel="2" x14ac:dyDescent="0.25">
      <c r="A718" s="1185"/>
      <c r="B718" s="1199"/>
      <c r="C718" s="1187"/>
      <c r="D718" s="1200" t="s">
        <v>1343</v>
      </c>
      <c r="E718" s="1201">
        <f>E706</f>
        <v>91.3</v>
      </c>
      <c r="F718" s="1202" t="s">
        <v>73</v>
      </c>
      <c r="G718" s="1203">
        <v>1.05</v>
      </c>
      <c r="H718" s="1203">
        <f t="shared" si="155"/>
        <v>95.864999999999995</v>
      </c>
      <c r="I718" s="1204"/>
      <c r="J718" s="1204"/>
      <c r="K718" s="1204"/>
      <c r="L718" s="1204"/>
      <c r="M718" s="1205">
        <f>J718+H718*Tabellen!$K$2+L718</f>
        <v>5943.63</v>
      </c>
      <c r="N718" s="1193"/>
      <c r="O718" s="1192">
        <f t="shared" si="156"/>
        <v>7191.7923000000001</v>
      </c>
      <c r="P718" s="1198"/>
      <c r="Q718" s="1195" t="s">
        <v>983</v>
      </c>
      <c r="R718" s="1192">
        <f>H718*Tabellen!$K$2*Tabellen!$F$2</f>
        <v>7191.7923000000001</v>
      </c>
      <c r="S718" s="1197" t="s">
        <v>1049</v>
      </c>
      <c r="T718" s="1192">
        <f>J718*Tabellen!$F$2</f>
        <v>0</v>
      </c>
      <c r="U718" s="1192">
        <f>R718*Tabellen!$G$2</f>
        <v>647.26130699999999</v>
      </c>
      <c r="V718" s="1192">
        <f>T718*Tabellen!$H$2</f>
        <v>0</v>
      </c>
      <c r="W718" s="1192">
        <f t="shared" si="157"/>
        <v>647.26130699999999</v>
      </c>
      <c r="X718" s="1192">
        <f t="shared" si="158"/>
        <v>7839.0536069999998</v>
      </c>
      <c r="Z718" s="1206"/>
      <c r="AA718" s="1184"/>
      <c r="AB718" s="1184"/>
      <c r="AC718" s="1184"/>
      <c r="AD718" s="1184"/>
      <c r="AE718" s="1184"/>
      <c r="AF718" s="1184"/>
      <c r="AG718" s="1184"/>
      <c r="AH718" s="1184"/>
      <c r="AI718" s="1184"/>
      <c r="AJ718" s="1184"/>
      <c r="AK718" s="1184"/>
      <c r="AL718" s="1184"/>
      <c r="AM718" s="1184"/>
      <c r="AN718" s="1184"/>
      <c r="AO718" s="1184"/>
      <c r="AP718" s="1184"/>
      <c r="AQ718" s="1184"/>
      <c r="AR718" s="1184"/>
      <c r="AS718" s="1184"/>
      <c r="AT718" s="1184"/>
      <c r="AU718" s="1184"/>
      <c r="AV718" s="1184"/>
      <c r="AW718" s="1184"/>
      <c r="AX718" s="1184"/>
      <c r="AY718" s="1184"/>
      <c r="AZ718" s="1184"/>
      <c r="BA718" s="1184"/>
      <c r="BB718" s="1184"/>
      <c r="BC718" s="1184"/>
      <c r="BD718" s="1184"/>
      <c r="BE718" s="1184"/>
      <c r="BF718" s="1184"/>
      <c r="BG718" s="1184"/>
      <c r="BH718" s="1184"/>
      <c r="BI718" s="1184"/>
      <c r="BJ718" s="1184"/>
      <c r="BK718" s="1184"/>
      <c r="BL718" s="1184"/>
      <c r="BM718" s="1184"/>
      <c r="BN718" s="1184"/>
      <c r="BO718" s="1184"/>
      <c r="BP718" s="1184"/>
      <c r="BQ718" s="1184"/>
      <c r="BR718" s="1184"/>
      <c r="BS718" s="1184"/>
    </row>
    <row r="719" spans="1:71" s="1190" customFormat="1" ht="15.65" customHeight="1" outlineLevel="2" x14ac:dyDescent="0.25">
      <c r="A719" s="1185"/>
      <c r="B719" s="1188"/>
      <c r="C719" s="1187"/>
      <c r="D719" s="1188" t="s">
        <v>1337</v>
      </c>
      <c r="E719" s="1189">
        <f>E706</f>
        <v>91.3</v>
      </c>
      <c r="F719" s="1190" t="s">
        <v>73</v>
      </c>
      <c r="G719" s="1189"/>
      <c r="H719" s="1191"/>
      <c r="I719" s="1192">
        <v>10.35</v>
      </c>
      <c r="J719" s="1192">
        <f t="shared" si="159"/>
        <v>944.95499999999993</v>
      </c>
      <c r="K719" s="1192"/>
      <c r="L719" s="1192"/>
      <c r="M719" s="1192">
        <f>J719+H719*Tabellen!$K$2+L719</f>
        <v>944.95499999999993</v>
      </c>
      <c r="N719" s="1193"/>
      <c r="O719" s="1192">
        <f t="shared" si="156"/>
        <v>1143.39555</v>
      </c>
      <c r="P719" s="1198"/>
      <c r="Q719" s="1195" t="s">
        <v>983</v>
      </c>
      <c r="R719" s="1192">
        <f>H719*Tabellen!$K$2*Tabellen!$F$2</f>
        <v>0</v>
      </c>
      <c r="S719" s="1197" t="s">
        <v>1049</v>
      </c>
      <c r="T719" s="1192">
        <f>J719*Tabellen!$F$2</f>
        <v>1143.39555</v>
      </c>
      <c r="U719" s="1192">
        <f>R719*Tabellen!$G$2</f>
        <v>0</v>
      </c>
      <c r="V719" s="1192">
        <f>T719*Tabellen!$H$2</f>
        <v>240.11306549999998</v>
      </c>
      <c r="W719" s="1192">
        <f t="shared" si="157"/>
        <v>240.11306549999998</v>
      </c>
      <c r="X719" s="1192">
        <f t="shared" si="158"/>
        <v>1383.5086154999999</v>
      </c>
      <c r="Y719" s="1194"/>
      <c r="Z719" s="1184"/>
      <c r="AA719" s="1184"/>
      <c r="AB719" s="1184"/>
      <c r="AC719" s="1184"/>
      <c r="AD719" s="1184"/>
      <c r="AE719" s="1184"/>
      <c r="AF719" s="1184"/>
      <c r="AG719" s="1184"/>
      <c r="AH719" s="1184"/>
      <c r="AI719" s="1184"/>
      <c r="AJ719" s="1184"/>
      <c r="AK719" s="1184"/>
      <c r="AL719" s="1184"/>
      <c r="AM719" s="1184"/>
      <c r="AN719" s="1184"/>
      <c r="AO719" s="1184"/>
      <c r="AP719" s="1184"/>
      <c r="AQ719" s="1184"/>
      <c r="AR719" s="1184"/>
      <c r="AS719" s="1184"/>
      <c r="AT719" s="1184"/>
      <c r="AU719" s="1184"/>
      <c r="AV719" s="1184"/>
      <c r="AW719" s="1184"/>
      <c r="AX719" s="1184"/>
      <c r="AY719" s="1184"/>
      <c r="AZ719" s="1184"/>
      <c r="BA719" s="1184"/>
      <c r="BB719" s="1184"/>
      <c r="BC719" s="1184"/>
      <c r="BD719" s="1184"/>
      <c r="BE719" s="1184"/>
      <c r="BF719" s="1184"/>
      <c r="BG719" s="1184"/>
      <c r="BH719" s="1184"/>
      <c r="BI719" s="1184"/>
      <c r="BJ719" s="1184"/>
      <c r="BK719" s="1184"/>
      <c r="BL719" s="1184"/>
      <c r="BM719" s="1184"/>
      <c r="BN719" s="1184"/>
      <c r="BO719" s="1184"/>
      <c r="BP719" s="1184"/>
      <c r="BQ719" s="1184"/>
      <c r="BR719" s="1184"/>
      <c r="BS719" s="1184"/>
    </row>
    <row r="720" spans="1:71" s="1190" customFormat="1" ht="15.65" customHeight="1" outlineLevel="2" x14ac:dyDescent="0.25">
      <c r="A720" s="1185"/>
      <c r="B720" s="1188"/>
      <c r="C720" s="1187"/>
      <c r="D720" s="1188" t="s">
        <v>1329</v>
      </c>
      <c r="E720" s="1189">
        <v>1</v>
      </c>
      <c r="F720" s="1190" t="s">
        <v>830</v>
      </c>
      <c r="G720" s="1189">
        <v>4</v>
      </c>
      <c r="H720" s="1191">
        <f t="shared" si="155"/>
        <v>4</v>
      </c>
      <c r="I720" s="1192"/>
      <c r="J720" s="1192"/>
      <c r="K720" s="1192"/>
      <c r="L720" s="1192"/>
      <c r="M720" s="1192">
        <f>J720+H720*Tabellen!$K$2+L720</f>
        <v>248</v>
      </c>
      <c r="N720" s="1193"/>
      <c r="O720" s="1192">
        <f t="shared" si="156"/>
        <v>300.08</v>
      </c>
      <c r="P720" s="1198"/>
      <c r="Q720" s="1195" t="s">
        <v>983</v>
      </c>
      <c r="R720" s="1192">
        <f>H720*Tabellen!$K$2*Tabellen!$F$2</f>
        <v>300.08</v>
      </c>
      <c r="S720" s="1197" t="s">
        <v>1049</v>
      </c>
      <c r="T720" s="1192">
        <f>J720*Tabellen!$F$2</f>
        <v>0</v>
      </c>
      <c r="U720" s="1192">
        <f>R720*Tabellen!$G$2</f>
        <v>27.007199999999997</v>
      </c>
      <c r="V720" s="1192">
        <f>T720*Tabellen!$H$2</f>
        <v>0</v>
      </c>
      <c r="W720" s="1192">
        <f t="shared" si="157"/>
        <v>27.007199999999997</v>
      </c>
      <c r="X720" s="1192">
        <f t="shared" si="158"/>
        <v>327.0872</v>
      </c>
      <c r="Y720" s="1194"/>
      <c r="Z720" s="1184"/>
      <c r="AA720" s="1184"/>
      <c r="AB720" s="1184"/>
      <c r="AC720" s="1184"/>
      <c r="AD720" s="1184"/>
      <c r="AE720" s="1184"/>
      <c r="AF720" s="1184"/>
      <c r="AG720" s="1184"/>
      <c r="AH720" s="1184"/>
      <c r="AI720" s="1184"/>
      <c r="AJ720" s="1184"/>
      <c r="AK720" s="1184"/>
      <c r="AL720" s="1184"/>
      <c r="AM720" s="1184"/>
      <c r="AN720" s="1184"/>
      <c r="AO720" s="1184"/>
      <c r="AP720" s="1184"/>
      <c r="AQ720" s="1184"/>
      <c r="AR720" s="1184"/>
      <c r="AS720" s="1184"/>
      <c r="AT720" s="1184"/>
      <c r="AU720" s="1184"/>
      <c r="AV720" s="1184"/>
      <c r="AW720" s="1184"/>
      <c r="AX720" s="1184"/>
      <c r="AY720" s="1184"/>
      <c r="AZ720" s="1184"/>
      <c r="BA720" s="1184"/>
      <c r="BB720" s="1184"/>
      <c r="BC720" s="1184"/>
      <c r="BD720" s="1184"/>
      <c r="BE720" s="1184"/>
      <c r="BF720" s="1184"/>
      <c r="BG720" s="1184"/>
      <c r="BH720" s="1184"/>
      <c r="BI720" s="1184"/>
      <c r="BJ720" s="1184"/>
      <c r="BK720" s="1184"/>
      <c r="BL720" s="1184"/>
      <c r="BM720" s="1184"/>
      <c r="BN720" s="1184"/>
      <c r="BO720" s="1184"/>
      <c r="BP720" s="1184"/>
      <c r="BQ720" s="1184"/>
      <c r="BR720" s="1184"/>
      <c r="BS720" s="1184"/>
    </row>
    <row r="721" spans="1:71" s="1190" customFormat="1" ht="15.65" customHeight="1" outlineLevel="2" x14ac:dyDescent="0.25">
      <c r="A721" s="1185"/>
      <c r="B721" s="1188"/>
      <c r="C721" s="1187"/>
      <c r="E721" s="1189"/>
      <c r="G721" s="1191"/>
      <c r="H721" s="1191"/>
      <c r="I721" s="1192"/>
      <c r="J721" s="1192"/>
      <c r="K721" s="1192"/>
      <c r="L721" s="1192"/>
      <c r="M721" s="1192"/>
      <c r="N721" s="1193"/>
      <c r="O721" s="1194"/>
      <c r="P721" s="1198"/>
      <c r="Q721" s="1195"/>
      <c r="R721" s="1192"/>
      <c r="S721" s="1197"/>
      <c r="T721" s="1192"/>
      <c r="U721" s="1192"/>
      <c r="V721" s="1192"/>
      <c r="W721" s="1192"/>
      <c r="X721" s="1192"/>
      <c r="Y721" s="1208"/>
      <c r="Z721" s="1184"/>
      <c r="AA721" s="1184"/>
      <c r="AB721" s="1184"/>
      <c r="AC721" s="1184"/>
      <c r="AD721" s="1184"/>
      <c r="AE721" s="1184"/>
      <c r="AF721" s="1184"/>
      <c r="AG721" s="1184"/>
      <c r="AH721" s="1184"/>
      <c r="AI721" s="1184"/>
      <c r="AJ721" s="1184"/>
      <c r="AK721" s="1184"/>
      <c r="AL721" s="1184"/>
      <c r="AM721" s="1184"/>
      <c r="AN721" s="1184"/>
      <c r="AO721" s="1184"/>
      <c r="AP721" s="1184"/>
      <c r="AQ721" s="1184"/>
      <c r="AR721" s="1184"/>
      <c r="AS721" s="1184"/>
      <c r="AT721" s="1184"/>
      <c r="AU721" s="1184"/>
      <c r="AV721" s="1184"/>
      <c r="AW721" s="1184"/>
      <c r="AX721" s="1184"/>
      <c r="AY721" s="1184"/>
      <c r="AZ721" s="1184"/>
      <c r="BA721" s="1184"/>
      <c r="BB721" s="1184"/>
      <c r="BC721" s="1184"/>
      <c r="BD721" s="1184"/>
      <c r="BE721" s="1184"/>
      <c r="BF721" s="1184"/>
      <c r="BG721" s="1184"/>
      <c r="BH721" s="1184"/>
      <c r="BI721" s="1184"/>
      <c r="BJ721" s="1184"/>
      <c r="BK721" s="1184"/>
      <c r="BL721" s="1184"/>
      <c r="BM721" s="1184"/>
      <c r="BN721" s="1184"/>
      <c r="BO721" s="1184"/>
      <c r="BP721" s="1184"/>
      <c r="BQ721" s="1184"/>
      <c r="BR721" s="1184"/>
      <c r="BS721" s="1184"/>
    </row>
    <row r="722" spans="1:71" s="1190" customFormat="1" ht="15.65" customHeight="1" outlineLevel="2" x14ac:dyDescent="0.25">
      <c r="A722" s="1185"/>
      <c r="B722" s="1188"/>
      <c r="C722" s="1187"/>
      <c r="E722" s="1189"/>
      <c r="G722" s="1191"/>
      <c r="H722" s="1191"/>
      <c r="I722" s="1192"/>
      <c r="J722" s="1192"/>
      <c r="K722" s="1192"/>
      <c r="L722" s="1192"/>
      <c r="M722" s="1192"/>
      <c r="N722" s="1193"/>
      <c r="O722" s="1194"/>
      <c r="P722" s="1194"/>
      <c r="Q722" s="1194"/>
      <c r="R722" s="1192"/>
      <c r="S722" s="1192"/>
      <c r="T722" s="1192"/>
      <c r="U722" s="1192"/>
      <c r="V722" s="1192"/>
      <c r="W722" s="1192"/>
      <c r="X722" s="1192"/>
      <c r="Z722" s="1184"/>
      <c r="AA722" s="1184"/>
      <c r="AB722" s="1184"/>
      <c r="AC722" s="1184"/>
      <c r="AD722" s="1184"/>
      <c r="AE722" s="1184"/>
      <c r="AF722" s="1184"/>
      <c r="AG722" s="1184"/>
      <c r="AH722" s="1184"/>
      <c r="AI722" s="1184"/>
      <c r="AJ722" s="1184"/>
      <c r="AK722" s="1184"/>
      <c r="AL722" s="1184"/>
      <c r="AM722" s="1184"/>
      <c r="AN722" s="1184"/>
      <c r="AO722" s="1184"/>
      <c r="AP722" s="1184"/>
      <c r="AQ722" s="1184"/>
      <c r="AR722" s="1184"/>
      <c r="AS722" s="1184"/>
      <c r="AT722" s="1184"/>
      <c r="AU722" s="1184"/>
      <c r="AV722" s="1184"/>
      <c r="AW722" s="1184"/>
      <c r="AX722" s="1184"/>
      <c r="AY722" s="1184"/>
      <c r="AZ722" s="1184"/>
      <c r="BA722" s="1184"/>
      <c r="BB722" s="1184"/>
      <c r="BC722" s="1184"/>
      <c r="BD722" s="1184"/>
      <c r="BE722" s="1184"/>
      <c r="BF722" s="1184"/>
      <c r="BG722" s="1184"/>
      <c r="BH722" s="1184"/>
      <c r="BI722" s="1184"/>
      <c r="BJ722" s="1184"/>
      <c r="BK722" s="1184"/>
      <c r="BL722" s="1184"/>
      <c r="BM722" s="1184"/>
      <c r="BN722" s="1184"/>
      <c r="BO722" s="1184"/>
      <c r="BP722" s="1184"/>
      <c r="BQ722" s="1184"/>
      <c r="BR722" s="1184"/>
      <c r="BS722" s="1184"/>
    </row>
    <row r="723" spans="1:71" s="1190" customFormat="1" ht="9" customHeight="1" outlineLevel="1" x14ac:dyDescent="0.25">
      <c r="A723" s="1185"/>
      <c r="B723" s="1209"/>
      <c r="C723" s="1187"/>
      <c r="D723" s="1210"/>
      <c r="E723" s="1211"/>
      <c r="F723" s="1210"/>
      <c r="G723" s="1212"/>
      <c r="H723" s="1212"/>
      <c r="I723" s="1213"/>
      <c r="J723" s="1213"/>
      <c r="K723" s="1213"/>
      <c r="L723" s="1213"/>
      <c r="M723" s="1213"/>
      <c r="N723" s="1187"/>
      <c r="O723" s="1214"/>
      <c r="P723" s="1214"/>
      <c r="Q723" s="1214"/>
      <c r="R723" s="1213"/>
      <c r="S723" s="1213"/>
      <c r="T723" s="1213"/>
      <c r="U723" s="1213"/>
      <c r="V723" s="1213"/>
      <c r="W723" s="1213"/>
      <c r="X723" s="1213"/>
      <c r="Y723" s="1214"/>
      <c r="Z723" s="1206"/>
      <c r="AA723" s="1184"/>
      <c r="AB723" s="1184"/>
      <c r="AC723" s="1184"/>
      <c r="AD723" s="1184"/>
      <c r="AE723" s="1184"/>
      <c r="AF723" s="1184"/>
      <c r="AG723" s="1215"/>
      <c r="AH723" s="1215"/>
      <c r="AI723" s="1184"/>
      <c r="AJ723" s="1184"/>
      <c r="AK723" s="1184"/>
      <c r="AL723" s="1184"/>
      <c r="AM723" s="1184"/>
      <c r="AN723" s="1184"/>
      <c r="AO723" s="1184"/>
      <c r="AP723" s="1184"/>
      <c r="AQ723" s="1184"/>
      <c r="AR723" s="1184"/>
      <c r="AS723" s="1184"/>
      <c r="AT723" s="1184"/>
      <c r="AU723" s="1184"/>
      <c r="AV723" s="1184"/>
      <c r="AW723" s="1184"/>
      <c r="AX723" s="1184"/>
      <c r="AY723" s="1184"/>
      <c r="AZ723" s="1184"/>
      <c r="BA723" s="1184"/>
      <c r="BB723" s="1184"/>
      <c r="BC723" s="1184"/>
      <c r="BD723" s="1184"/>
      <c r="BE723" s="1184"/>
      <c r="BF723" s="1184"/>
      <c r="BG723" s="1184"/>
      <c r="BH723" s="1184"/>
      <c r="BI723" s="1184"/>
      <c r="BJ723" s="1184"/>
      <c r="BK723" s="1184"/>
      <c r="BL723" s="1184"/>
      <c r="BM723" s="1184"/>
      <c r="BN723" s="1184"/>
      <c r="BO723" s="1184"/>
      <c r="BP723" s="1184"/>
      <c r="BQ723" s="1184"/>
      <c r="BR723" s="1184"/>
      <c r="BS723" s="1184"/>
    </row>
    <row r="724" spans="1:71" s="1217" customFormat="1" ht="15.65" customHeight="1" outlineLevel="1" x14ac:dyDescent="0.25">
      <c r="B724" s="1218" t="s">
        <v>1034</v>
      </c>
      <c r="C724" s="1219"/>
      <c r="D724" s="1220" t="s">
        <v>1795</v>
      </c>
      <c r="E724" s="1221">
        <v>91.3</v>
      </c>
      <c r="F724" s="1220" t="s">
        <v>73</v>
      </c>
      <c r="G724" s="1222"/>
      <c r="H724" s="1222">
        <f>SUM(H725:H739)/E724</f>
        <v>1.334234933633524</v>
      </c>
      <c r="I724" s="1223"/>
      <c r="J724" s="1223">
        <f>SUM(J725:J739)/E724</f>
        <v>59.566754182499999</v>
      </c>
      <c r="K724" s="1223"/>
      <c r="L724" s="1223"/>
      <c r="M724" s="1223">
        <f>SUM(M725:M739)/E724</f>
        <v>142.28932006777848</v>
      </c>
      <c r="N724" s="1219"/>
      <c r="O724" s="1223">
        <f>SUM(O725:O739)/E724</f>
        <v>172.17007728201193</v>
      </c>
      <c r="P724" s="1224" t="str">
        <f>B724</f>
        <v>V1-3-I3</v>
      </c>
      <c r="Q724" s="1224"/>
      <c r="R724" s="1223"/>
      <c r="S724" s="1223"/>
      <c r="T724" s="1223"/>
      <c r="U724" s="1225"/>
      <c r="V724" s="1223"/>
      <c r="W724" s="1223"/>
      <c r="X724" s="1223">
        <f>SUM(X725:X739)/E724</f>
        <v>196.31447694469205</v>
      </c>
      <c r="Z724" s="1226"/>
      <c r="AA724" s="1226"/>
      <c r="AB724" s="1226"/>
      <c r="AC724" s="1226"/>
      <c r="AD724" s="1226"/>
      <c r="AE724" s="1226"/>
      <c r="AF724" s="1226"/>
      <c r="AG724" s="1226"/>
      <c r="AH724" s="1226"/>
      <c r="AI724" s="1226"/>
      <c r="AJ724" s="1226"/>
      <c r="AK724" s="1226"/>
      <c r="AL724" s="1226"/>
      <c r="AM724" s="1226"/>
      <c r="AN724" s="1226"/>
      <c r="AO724" s="1226"/>
      <c r="AP724" s="1226"/>
      <c r="AQ724" s="1226"/>
      <c r="AR724" s="1226"/>
      <c r="AS724" s="1226"/>
      <c r="AT724" s="1226"/>
      <c r="AU724" s="1226"/>
      <c r="AV724" s="1226"/>
      <c r="AW724" s="1226"/>
      <c r="AX724" s="1226"/>
      <c r="AY724" s="1226"/>
      <c r="AZ724" s="1226"/>
      <c r="BA724" s="1226"/>
      <c r="BB724" s="1226"/>
      <c r="BC724" s="1226"/>
      <c r="BD724" s="1226"/>
      <c r="BE724" s="1226"/>
      <c r="BF724" s="1226"/>
      <c r="BG724" s="1226"/>
      <c r="BH724" s="1226"/>
      <c r="BI724" s="1226"/>
      <c r="BJ724" s="1226"/>
      <c r="BK724" s="1226"/>
      <c r="BL724" s="1226"/>
      <c r="BM724" s="1226"/>
      <c r="BN724" s="1226"/>
      <c r="BO724" s="1226"/>
      <c r="BP724" s="1226"/>
      <c r="BQ724" s="1226"/>
      <c r="BR724" s="1226"/>
      <c r="BS724" s="1226"/>
    </row>
    <row r="725" spans="1:71" s="1190" customFormat="1" ht="15.65" customHeight="1" outlineLevel="2" x14ac:dyDescent="0.25">
      <c r="A725" s="1185"/>
      <c r="B725" s="1188"/>
      <c r="C725" s="1187"/>
      <c r="D725" s="1188" t="s">
        <v>1149</v>
      </c>
      <c r="E725" s="1189"/>
      <c r="G725" s="1191"/>
      <c r="H725" s="1191"/>
      <c r="I725" s="1192"/>
      <c r="J725" s="1192"/>
      <c r="K725" s="1192"/>
      <c r="L725" s="1192"/>
      <c r="M725" s="1192"/>
      <c r="N725" s="1193"/>
      <c r="O725" s="1194" t="str">
        <f>R725</f>
        <v>incl. opslagen</v>
      </c>
      <c r="P725" s="1194"/>
      <c r="Q725" s="1195"/>
      <c r="R725" s="1196" t="str">
        <f>Tabellen!$C$2</f>
        <v>incl. opslagen</v>
      </c>
      <c r="S725" s="1197"/>
      <c r="T725" s="1196" t="str">
        <f>Tabellen!$C$2</f>
        <v>incl. opslagen</v>
      </c>
      <c r="U725" s="1192"/>
      <c r="V725" s="1192"/>
      <c r="W725" s="1192"/>
      <c r="X725" s="1192"/>
      <c r="Z725" s="1184"/>
      <c r="AA725" s="1184"/>
      <c r="AB725" s="1184"/>
      <c r="AC725" s="1184"/>
      <c r="AD725" s="1184"/>
      <c r="AE725" s="1184"/>
      <c r="AF725" s="1184"/>
      <c r="AG725" s="1184"/>
      <c r="AH725" s="1184"/>
      <c r="AI725" s="1184"/>
      <c r="AJ725" s="1184"/>
      <c r="AK725" s="1184"/>
      <c r="AL725" s="1184"/>
      <c r="AM725" s="1184"/>
      <c r="AN725" s="1184"/>
      <c r="AO725" s="1184"/>
      <c r="AP725" s="1184"/>
      <c r="AQ725" s="1184"/>
      <c r="AR725" s="1184"/>
      <c r="AS725" s="1184"/>
      <c r="AT725" s="1184"/>
      <c r="AU725" s="1184"/>
      <c r="AV725" s="1184"/>
      <c r="AW725" s="1184"/>
      <c r="AX725" s="1184"/>
      <c r="AY725" s="1184"/>
      <c r="AZ725" s="1184"/>
      <c r="BA725" s="1184"/>
      <c r="BB725" s="1184"/>
      <c r="BC725" s="1184"/>
      <c r="BD725" s="1184"/>
      <c r="BE725" s="1184"/>
      <c r="BF725" s="1184"/>
      <c r="BG725" s="1184"/>
      <c r="BH725" s="1184"/>
      <c r="BI725" s="1184"/>
      <c r="BJ725" s="1184"/>
      <c r="BK725" s="1184"/>
      <c r="BL725" s="1184"/>
      <c r="BM725" s="1184"/>
      <c r="BN725" s="1184"/>
      <c r="BO725" s="1184"/>
      <c r="BP725" s="1184"/>
      <c r="BQ725" s="1184"/>
      <c r="BR725" s="1184"/>
      <c r="BS725" s="1184"/>
    </row>
    <row r="726" spans="1:71" s="1190" customFormat="1" ht="15.65" customHeight="1" outlineLevel="2" x14ac:dyDescent="0.25">
      <c r="A726" s="1185"/>
      <c r="B726" s="1188"/>
      <c r="C726" s="1187"/>
      <c r="D726" s="1190" t="s">
        <v>1300</v>
      </c>
      <c r="E726" s="1189">
        <v>1</v>
      </c>
      <c r="F726" s="1190" t="s">
        <v>830</v>
      </c>
      <c r="G726" s="1191">
        <v>2</v>
      </c>
      <c r="H726" s="1191">
        <f t="shared" ref="H726:H738" si="160">E726*G726</f>
        <v>2</v>
      </c>
      <c r="I726" s="1192"/>
      <c r="J726" s="1192"/>
      <c r="K726" s="1192"/>
      <c r="L726" s="1192"/>
      <c r="M726" s="1192">
        <f>J726+H726*Tabellen!$K$2+L726</f>
        <v>124</v>
      </c>
      <c r="N726" s="1193"/>
      <c r="O726" s="1192">
        <f t="shared" ref="O726:O738" si="161">R726+T726</f>
        <v>150.04</v>
      </c>
      <c r="P726" s="1198"/>
      <c r="Q726" s="1195" t="s">
        <v>983</v>
      </c>
      <c r="R726" s="1192">
        <f>H726*Tabellen!$K$2*Tabellen!$F$2</f>
        <v>150.04</v>
      </c>
      <c r="S726" s="1197" t="s">
        <v>1049</v>
      </c>
      <c r="T726" s="1192">
        <f>J726*Tabellen!$F$2</f>
        <v>0</v>
      </c>
      <c r="U726" s="1192">
        <f>R726*Tabellen!$G$2</f>
        <v>13.503599999999999</v>
      </c>
      <c r="V726" s="1192">
        <f>T726*Tabellen!$H$2</f>
        <v>0</v>
      </c>
      <c r="W726" s="1192">
        <f t="shared" ref="W726:W738" si="162">U726+V726</f>
        <v>13.503599999999999</v>
      </c>
      <c r="X726" s="1192">
        <f t="shared" ref="X726:X738" si="163">O726+W726</f>
        <v>163.5436</v>
      </c>
      <c r="Z726" s="1184"/>
      <c r="AA726" s="1184"/>
      <c r="AB726" s="1184"/>
      <c r="AC726" s="1184"/>
      <c r="AD726" s="1184"/>
      <c r="AE726" s="1184"/>
      <c r="AF726" s="1184"/>
      <c r="AG726" s="1184"/>
      <c r="AH726" s="1184"/>
      <c r="AI726" s="1184"/>
      <c r="AJ726" s="1184"/>
      <c r="AK726" s="1184"/>
      <c r="AL726" s="1184"/>
      <c r="AM726" s="1184"/>
      <c r="AN726" s="1184"/>
      <c r="AO726" s="1184"/>
      <c r="AP726" s="1184"/>
      <c r="AQ726" s="1184"/>
      <c r="AR726" s="1184"/>
      <c r="AS726" s="1184"/>
      <c r="AT726" s="1184"/>
      <c r="AU726" s="1184"/>
      <c r="AV726" s="1184"/>
      <c r="AW726" s="1184"/>
      <c r="AX726" s="1184"/>
      <c r="AY726" s="1184"/>
      <c r="AZ726" s="1184"/>
      <c r="BA726" s="1184"/>
      <c r="BB726" s="1184"/>
      <c r="BC726" s="1184"/>
      <c r="BD726" s="1184"/>
      <c r="BE726" s="1184"/>
      <c r="BF726" s="1184"/>
      <c r="BG726" s="1184"/>
      <c r="BH726" s="1184"/>
      <c r="BI726" s="1184"/>
      <c r="BJ726" s="1184"/>
      <c r="BK726" s="1184"/>
      <c r="BL726" s="1184"/>
      <c r="BM726" s="1184"/>
      <c r="BN726" s="1184"/>
      <c r="BO726" s="1184"/>
      <c r="BP726" s="1184"/>
      <c r="BQ726" s="1184"/>
      <c r="BR726" s="1184"/>
      <c r="BS726" s="1184"/>
    </row>
    <row r="727" spans="1:71" s="1190" customFormat="1" ht="15.65" customHeight="1" outlineLevel="2" x14ac:dyDescent="0.25">
      <c r="A727" s="1185"/>
      <c r="B727" s="1188"/>
      <c r="C727" s="1187"/>
      <c r="D727" s="1190" t="s">
        <v>1330</v>
      </c>
      <c r="E727" s="1189">
        <f>91.3/2.7</f>
        <v>33.81481481481481</v>
      </c>
      <c r="F727" s="1190" t="s">
        <v>70</v>
      </c>
      <c r="G727" s="1191">
        <v>0.05</v>
      </c>
      <c r="H727" s="1191">
        <f t="shared" si="160"/>
        <v>1.6907407407407407</v>
      </c>
      <c r="I727" s="1192"/>
      <c r="J727" s="1192"/>
      <c r="K727" s="1192"/>
      <c r="L727" s="1192"/>
      <c r="M727" s="1192">
        <f>J727+H727*Tabellen!$K$2+L727</f>
        <v>104.82592592592592</v>
      </c>
      <c r="N727" s="1193"/>
      <c r="O727" s="1192">
        <f t="shared" si="161"/>
        <v>126.83937037037036</v>
      </c>
      <c r="P727" s="1198"/>
      <c r="Q727" s="1195" t="s">
        <v>983</v>
      </c>
      <c r="R727" s="1192">
        <f>H727*Tabellen!$K$2*Tabellen!$F$2</f>
        <v>126.83937037037036</v>
      </c>
      <c r="S727" s="1197" t="s">
        <v>1049</v>
      </c>
      <c r="T727" s="1192">
        <f>J727*Tabellen!$F$2</f>
        <v>0</v>
      </c>
      <c r="U727" s="1192">
        <f>R727*Tabellen!$G$2</f>
        <v>11.415543333333332</v>
      </c>
      <c r="V727" s="1192">
        <f>T727*Tabellen!$H$2</f>
        <v>0</v>
      </c>
      <c r="W727" s="1192">
        <f t="shared" si="162"/>
        <v>11.415543333333332</v>
      </c>
      <c r="X727" s="1192">
        <f t="shared" si="163"/>
        <v>138.25491370370369</v>
      </c>
      <c r="Z727" s="1184"/>
      <c r="AA727" s="1184"/>
      <c r="AB727" s="1184"/>
      <c r="AC727" s="1184"/>
      <c r="AD727" s="1184"/>
      <c r="AE727" s="1184"/>
      <c r="AF727" s="1184"/>
      <c r="AG727" s="1184"/>
      <c r="AH727" s="1184"/>
      <c r="AI727" s="1184"/>
      <c r="AJ727" s="1184"/>
      <c r="AK727" s="1184"/>
      <c r="AL727" s="1184"/>
      <c r="AM727" s="1184"/>
      <c r="AN727" s="1184"/>
      <c r="AO727" s="1184"/>
      <c r="AP727" s="1184"/>
      <c r="AQ727" s="1184"/>
      <c r="AR727" s="1184"/>
      <c r="AS727" s="1184"/>
      <c r="AT727" s="1184"/>
      <c r="AU727" s="1184"/>
      <c r="AV727" s="1184"/>
      <c r="AW727" s="1184"/>
      <c r="AX727" s="1184"/>
      <c r="AY727" s="1184"/>
      <c r="AZ727" s="1184"/>
      <c r="BA727" s="1184"/>
      <c r="BB727" s="1184"/>
      <c r="BC727" s="1184"/>
      <c r="BD727" s="1184"/>
      <c r="BE727" s="1184"/>
      <c r="BF727" s="1184"/>
      <c r="BG727" s="1184"/>
      <c r="BH727" s="1184"/>
      <c r="BI727" s="1184"/>
      <c r="BJ727" s="1184"/>
      <c r="BK727" s="1184"/>
      <c r="BL727" s="1184"/>
      <c r="BM727" s="1184"/>
      <c r="BN727" s="1184"/>
      <c r="BO727" s="1184"/>
      <c r="BP727" s="1184"/>
      <c r="BQ727" s="1184"/>
      <c r="BR727" s="1184"/>
      <c r="BS727" s="1184"/>
    </row>
    <row r="728" spans="1:71" s="1190" customFormat="1" ht="15.65" customHeight="1" outlineLevel="2" x14ac:dyDescent="0.25">
      <c r="A728" s="1185"/>
      <c r="B728" s="1188"/>
      <c r="C728" s="1187"/>
      <c r="D728" s="1190" t="s">
        <v>1341</v>
      </c>
      <c r="E728" s="1189">
        <f>E724*3.3333</f>
        <v>304.33028999999999</v>
      </c>
      <c r="F728" s="1190" t="s">
        <v>70</v>
      </c>
      <c r="G728" s="1191">
        <v>0.03</v>
      </c>
      <c r="H728" s="1191">
        <f t="shared" si="160"/>
        <v>9.1299086999999997</v>
      </c>
      <c r="I728" s="1192">
        <v>0.45539999999999997</v>
      </c>
      <c r="J728" s="1192">
        <f t="shared" ref="J728:J737" si="164">E728*I728</f>
        <v>138.59201406599999</v>
      </c>
      <c r="K728" s="1192"/>
      <c r="L728" s="1192"/>
      <c r="M728" s="1192">
        <f>J728+H728*Tabellen!$K$2+L728</f>
        <v>704.64635346599994</v>
      </c>
      <c r="N728" s="1193"/>
      <c r="O728" s="1192">
        <f t="shared" si="161"/>
        <v>852.62208769386007</v>
      </c>
      <c r="P728" s="1198"/>
      <c r="Q728" s="1195" t="s">
        <v>983</v>
      </c>
      <c r="R728" s="1192">
        <f>H728*Tabellen!$K$2*Tabellen!$F$2</f>
        <v>684.92575067400003</v>
      </c>
      <c r="S728" s="1197" t="s">
        <v>1049</v>
      </c>
      <c r="T728" s="1192">
        <f>J728*Tabellen!$F$2</f>
        <v>167.69633701985998</v>
      </c>
      <c r="U728" s="1192">
        <f>R728*Tabellen!$G$2</f>
        <v>61.643317560660002</v>
      </c>
      <c r="V728" s="1192">
        <f>T728*Tabellen!$H$2</f>
        <v>35.216230774170597</v>
      </c>
      <c r="W728" s="1192">
        <f t="shared" si="162"/>
        <v>96.859548334830606</v>
      </c>
      <c r="X728" s="1192">
        <f t="shared" si="163"/>
        <v>949.48163602869067</v>
      </c>
      <c r="Z728" s="1184"/>
      <c r="AA728" s="1184"/>
      <c r="AB728" s="1184"/>
      <c r="AC728" s="1184"/>
      <c r="AD728" s="1184"/>
      <c r="AE728" s="1184"/>
      <c r="AF728" s="1184"/>
      <c r="AG728" s="1184"/>
      <c r="AH728" s="1184"/>
      <c r="AI728" s="1184"/>
      <c r="AJ728" s="1184"/>
      <c r="AK728" s="1184"/>
      <c r="AL728" s="1184"/>
      <c r="AM728" s="1184"/>
      <c r="AN728" s="1184"/>
      <c r="AO728" s="1184"/>
      <c r="AP728" s="1184"/>
      <c r="AQ728" s="1184"/>
      <c r="AR728" s="1184"/>
      <c r="AS728" s="1184"/>
      <c r="AT728" s="1184"/>
      <c r="AU728" s="1184"/>
      <c r="AV728" s="1184"/>
      <c r="AW728" s="1184"/>
      <c r="AX728" s="1184"/>
      <c r="AY728" s="1184"/>
      <c r="AZ728" s="1184"/>
      <c r="BA728" s="1184"/>
      <c r="BB728" s="1184"/>
      <c r="BC728" s="1184"/>
      <c r="BD728" s="1184"/>
      <c r="BE728" s="1184"/>
      <c r="BF728" s="1184"/>
      <c r="BG728" s="1184"/>
      <c r="BH728" s="1184"/>
      <c r="BI728" s="1184"/>
      <c r="BJ728" s="1184"/>
      <c r="BK728" s="1184"/>
      <c r="BL728" s="1184"/>
      <c r="BM728" s="1184"/>
      <c r="BN728" s="1184"/>
      <c r="BO728" s="1184"/>
      <c r="BP728" s="1184"/>
      <c r="BQ728" s="1184"/>
      <c r="BR728" s="1184"/>
      <c r="BS728" s="1184"/>
    </row>
    <row r="729" spans="1:71" s="1190" customFormat="1" ht="15.65" customHeight="1" outlineLevel="2" x14ac:dyDescent="0.25">
      <c r="A729" s="1185"/>
      <c r="B729" s="1199"/>
      <c r="C729" s="1187"/>
      <c r="D729" s="1200" t="s">
        <v>147</v>
      </c>
      <c r="E729" s="1201">
        <f>E724*1.7*1.1</f>
        <v>170.73099999999999</v>
      </c>
      <c r="F729" s="1202" t="s">
        <v>70</v>
      </c>
      <c r="G729" s="1203"/>
      <c r="H729" s="1203"/>
      <c r="I729" s="1204">
        <v>2.7013499999999997</v>
      </c>
      <c r="J729" s="1204">
        <f t="shared" si="164"/>
        <v>461.20418684999993</v>
      </c>
      <c r="K729" s="1204"/>
      <c r="L729" s="1204"/>
      <c r="M729" s="1205">
        <f>J729+H729*Tabellen!$K$2+L729</f>
        <v>461.20418684999993</v>
      </c>
      <c r="N729" s="1193"/>
      <c r="O729" s="1192">
        <f t="shared" si="161"/>
        <v>558.05706608849994</v>
      </c>
      <c r="P729" s="1198"/>
      <c r="Q729" s="1195" t="s">
        <v>983</v>
      </c>
      <c r="R729" s="1192">
        <f>H729*Tabellen!$K$2*Tabellen!$F$2</f>
        <v>0</v>
      </c>
      <c r="S729" s="1197" t="s">
        <v>1049</v>
      </c>
      <c r="T729" s="1192">
        <f>J729*Tabellen!$F$2</f>
        <v>558.05706608849994</v>
      </c>
      <c r="U729" s="1192">
        <f>R729*Tabellen!$G$2</f>
        <v>0</v>
      </c>
      <c r="V729" s="1192">
        <f>T729*Tabellen!$H$2</f>
        <v>117.19198387858498</v>
      </c>
      <c r="W729" s="1192">
        <f t="shared" si="162"/>
        <v>117.19198387858498</v>
      </c>
      <c r="X729" s="1192">
        <f t="shared" si="163"/>
        <v>675.24904996708494</v>
      </c>
      <c r="Z729" s="1206"/>
      <c r="AA729" s="1184"/>
      <c r="AB729" s="1184"/>
      <c r="AC729" s="1184"/>
      <c r="AD729" s="1184"/>
      <c r="AE729" s="1184"/>
      <c r="AF729" s="1184"/>
      <c r="AG729" s="1184"/>
      <c r="AH729" s="1184"/>
      <c r="AI729" s="1184"/>
      <c r="AJ729" s="1184"/>
      <c r="AK729" s="1184"/>
      <c r="AL729" s="1184"/>
      <c r="AM729" s="1184"/>
      <c r="AN729" s="1184"/>
      <c r="AO729" s="1184"/>
      <c r="AP729" s="1184"/>
      <c r="AQ729" s="1184"/>
      <c r="AR729" s="1184"/>
      <c r="AS729" s="1184"/>
      <c r="AT729" s="1184"/>
      <c r="AU729" s="1184"/>
      <c r="AV729" s="1184"/>
      <c r="AW729" s="1184"/>
      <c r="AX729" s="1184"/>
      <c r="AY729" s="1184"/>
      <c r="AZ729" s="1184"/>
      <c r="BA729" s="1184"/>
      <c r="BB729" s="1184"/>
      <c r="BC729" s="1184"/>
      <c r="BD729" s="1184"/>
      <c r="BE729" s="1184"/>
      <c r="BF729" s="1184"/>
      <c r="BG729" s="1184"/>
      <c r="BH729" s="1184"/>
      <c r="BI729" s="1184"/>
      <c r="BJ729" s="1184"/>
      <c r="BK729" s="1184"/>
      <c r="BL729" s="1184"/>
      <c r="BM729" s="1184"/>
      <c r="BN729" s="1184"/>
      <c r="BO729" s="1184"/>
      <c r="BP729" s="1184"/>
      <c r="BQ729" s="1184"/>
      <c r="BR729" s="1184"/>
      <c r="BS729" s="1184"/>
    </row>
    <row r="730" spans="1:71" s="1190" customFormat="1" ht="15.65" customHeight="1" outlineLevel="2" x14ac:dyDescent="0.25">
      <c r="A730" s="1185"/>
      <c r="B730" s="1199"/>
      <c r="C730" s="1187"/>
      <c r="D730" s="1200" t="s">
        <v>148</v>
      </c>
      <c r="E730" s="1201">
        <f>E724/2.5*2.1</f>
        <v>76.691999999999993</v>
      </c>
      <c r="F730" s="1202" t="s">
        <v>70</v>
      </c>
      <c r="G730" s="1203"/>
      <c r="H730" s="1203"/>
      <c r="I730" s="1204">
        <v>2.4736500000000001</v>
      </c>
      <c r="J730" s="1204">
        <f t="shared" si="164"/>
        <v>189.70916579999999</v>
      </c>
      <c r="K730" s="1204"/>
      <c r="L730" s="1204"/>
      <c r="M730" s="1205">
        <f>J730+H730*Tabellen!$K$2+L730</f>
        <v>189.70916579999999</v>
      </c>
      <c r="N730" s="1193"/>
      <c r="O730" s="1192">
        <f t="shared" si="161"/>
        <v>229.54809061799997</v>
      </c>
      <c r="P730" s="1198"/>
      <c r="Q730" s="1195" t="s">
        <v>983</v>
      </c>
      <c r="R730" s="1192">
        <f>H730*Tabellen!$K$2*Tabellen!$F$2</f>
        <v>0</v>
      </c>
      <c r="S730" s="1197" t="s">
        <v>1049</v>
      </c>
      <c r="T730" s="1192">
        <f>J730*Tabellen!$F$2</f>
        <v>229.54809061799997</v>
      </c>
      <c r="U730" s="1192">
        <f>R730*Tabellen!$G$2</f>
        <v>0</v>
      </c>
      <c r="V730" s="1192">
        <f>T730*Tabellen!$H$2</f>
        <v>48.205099029779994</v>
      </c>
      <c r="W730" s="1192">
        <f t="shared" si="162"/>
        <v>48.205099029779994</v>
      </c>
      <c r="X730" s="1192">
        <f t="shared" si="163"/>
        <v>277.75318964777995</v>
      </c>
      <c r="Z730" s="1206"/>
      <c r="AA730" s="1184"/>
      <c r="AB730" s="1184"/>
      <c r="AC730" s="1184"/>
      <c r="AD730" s="1184"/>
      <c r="AE730" s="1184"/>
      <c r="AF730" s="1184"/>
      <c r="AG730" s="1184"/>
      <c r="AH730" s="1184"/>
      <c r="AI730" s="1184"/>
      <c r="AJ730" s="1184"/>
      <c r="AK730" s="1184"/>
      <c r="AL730" s="1184"/>
      <c r="AM730" s="1184"/>
      <c r="AN730" s="1184"/>
      <c r="AO730" s="1184"/>
      <c r="AP730" s="1184"/>
      <c r="AQ730" s="1184"/>
      <c r="AR730" s="1184"/>
      <c r="AS730" s="1184"/>
      <c r="AT730" s="1184"/>
      <c r="AU730" s="1184"/>
      <c r="AV730" s="1184"/>
      <c r="AW730" s="1184"/>
      <c r="AX730" s="1184"/>
      <c r="AY730" s="1184"/>
      <c r="AZ730" s="1184"/>
      <c r="BA730" s="1184"/>
      <c r="BB730" s="1184"/>
      <c r="BC730" s="1184"/>
      <c r="BD730" s="1184"/>
      <c r="BE730" s="1184"/>
      <c r="BF730" s="1184"/>
      <c r="BG730" s="1184"/>
      <c r="BH730" s="1184"/>
      <c r="BI730" s="1184"/>
      <c r="BJ730" s="1184"/>
      <c r="BK730" s="1184"/>
      <c r="BL730" s="1184"/>
      <c r="BM730" s="1184"/>
      <c r="BN730" s="1184"/>
      <c r="BO730" s="1184"/>
      <c r="BP730" s="1184"/>
      <c r="BQ730" s="1184"/>
      <c r="BR730" s="1184"/>
      <c r="BS730" s="1184"/>
    </row>
    <row r="731" spans="1:71" s="1190" customFormat="1" ht="15.65" customHeight="1" outlineLevel="2" x14ac:dyDescent="0.25">
      <c r="A731" s="1185"/>
      <c r="B731" s="1188"/>
      <c r="C731" s="1187"/>
      <c r="D731" s="1190" t="s">
        <v>1350</v>
      </c>
      <c r="E731" s="1189">
        <f>E724*1.05</f>
        <v>95.864999999999995</v>
      </c>
      <c r="F731" s="1190" t="s">
        <v>73</v>
      </c>
      <c r="G731" s="1191"/>
      <c r="H731" s="1191"/>
      <c r="I731" s="1192">
        <v>21.797099999999997</v>
      </c>
      <c r="J731" s="1192">
        <f t="shared" si="164"/>
        <v>2089.5789914999996</v>
      </c>
      <c r="K731" s="1192"/>
      <c r="L731" s="1192"/>
      <c r="M731" s="1192">
        <f>J731+H731*Tabellen!$K$2+L731</f>
        <v>2089.5789914999996</v>
      </c>
      <c r="N731" s="1193"/>
      <c r="O731" s="1192">
        <f t="shared" si="161"/>
        <v>2528.3905797149996</v>
      </c>
      <c r="P731" s="1198"/>
      <c r="Q731" s="1195" t="s">
        <v>983</v>
      </c>
      <c r="R731" s="1192">
        <f>H731*Tabellen!$K$2*Tabellen!$F$2</f>
        <v>0</v>
      </c>
      <c r="S731" s="1197" t="s">
        <v>1049</v>
      </c>
      <c r="T731" s="1192">
        <f>J731*Tabellen!$F$2</f>
        <v>2528.3905797149996</v>
      </c>
      <c r="U731" s="1192">
        <f>R731*Tabellen!$G$2</f>
        <v>0</v>
      </c>
      <c r="V731" s="1192">
        <f>T731*Tabellen!$H$2</f>
        <v>530.96202174014991</v>
      </c>
      <c r="W731" s="1192">
        <f t="shared" si="162"/>
        <v>530.96202174014991</v>
      </c>
      <c r="X731" s="1192">
        <f t="shared" si="163"/>
        <v>3059.3526014551494</v>
      </c>
      <c r="Y731" s="1194"/>
      <c r="Z731" s="1184"/>
      <c r="AA731" s="1184"/>
      <c r="AB731" s="1184"/>
      <c r="AC731" s="1184"/>
      <c r="AD731" s="1184"/>
      <c r="AE731" s="1184"/>
      <c r="AF731" s="1184"/>
      <c r="AG731" s="1184"/>
      <c r="AH731" s="1184"/>
      <c r="AI731" s="1184"/>
      <c r="AJ731" s="1184"/>
      <c r="AK731" s="1184"/>
      <c r="AL731" s="1184"/>
      <c r="AM731" s="1184"/>
      <c r="AN731" s="1184"/>
      <c r="AO731" s="1184"/>
      <c r="AP731" s="1184"/>
      <c r="AQ731" s="1184"/>
      <c r="AR731" s="1184"/>
      <c r="AS731" s="1184"/>
      <c r="AT731" s="1184"/>
      <c r="AU731" s="1184"/>
      <c r="AV731" s="1184"/>
      <c r="AW731" s="1184"/>
      <c r="AX731" s="1184"/>
      <c r="AY731" s="1184"/>
      <c r="AZ731" s="1184"/>
      <c r="BA731" s="1184"/>
      <c r="BB731" s="1184"/>
      <c r="BC731" s="1184"/>
      <c r="BD731" s="1184"/>
      <c r="BE731" s="1184"/>
      <c r="BF731" s="1184"/>
      <c r="BG731" s="1184"/>
      <c r="BH731" s="1184"/>
      <c r="BI731" s="1184"/>
      <c r="BJ731" s="1184"/>
      <c r="BK731" s="1184"/>
      <c r="BL731" s="1184"/>
      <c r="BM731" s="1184"/>
      <c r="BN731" s="1184"/>
      <c r="BO731" s="1184"/>
      <c r="BP731" s="1184"/>
      <c r="BQ731" s="1184"/>
      <c r="BR731" s="1184"/>
      <c r="BS731" s="1184"/>
    </row>
    <row r="732" spans="1:71" s="1190" customFormat="1" ht="15.65" customHeight="1" outlineLevel="2" x14ac:dyDescent="0.25">
      <c r="A732" s="1185"/>
      <c r="B732" s="1188"/>
      <c r="C732" s="1187"/>
      <c r="D732" s="1190" t="s">
        <v>1420</v>
      </c>
      <c r="E732" s="1189">
        <f>E724*1.05</f>
        <v>95.864999999999995</v>
      </c>
      <c r="F732" s="1188" t="s">
        <v>73</v>
      </c>
      <c r="G732" s="1189"/>
      <c r="H732" s="1191"/>
      <c r="I732" s="1207">
        <v>1.91475</v>
      </c>
      <c r="J732" s="1192">
        <f t="shared" si="164"/>
        <v>183.55750874999998</v>
      </c>
      <c r="K732" s="1192"/>
      <c r="L732" s="1192"/>
      <c r="M732" s="1192">
        <f>J732+H732*Tabellen!$K$2+L732</f>
        <v>183.55750874999998</v>
      </c>
      <c r="N732" s="1193"/>
      <c r="O732" s="1192">
        <f t="shared" si="161"/>
        <v>222.10458558749997</v>
      </c>
      <c r="P732" s="1198"/>
      <c r="Q732" s="1195" t="s">
        <v>983</v>
      </c>
      <c r="R732" s="1192">
        <f>H732*Tabellen!$K$2*Tabellen!$F$2</f>
        <v>0</v>
      </c>
      <c r="S732" s="1197" t="s">
        <v>1049</v>
      </c>
      <c r="T732" s="1192">
        <f>J732*Tabellen!$F$2</f>
        <v>222.10458558749997</v>
      </c>
      <c r="U732" s="1192">
        <f>R732*Tabellen!$G$2</f>
        <v>0</v>
      </c>
      <c r="V732" s="1192">
        <f>T732*Tabellen!$H$2</f>
        <v>46.641962973374994</v>
      </c>
      <c r="W732" s="1192">
        <f t="shared" si="162"/>
        <v>46.641962973374994</v>
      </c>
      <c r="X732" s="1192">
        <f t="shared" si="163"/>
        <v>268.74654856087494</v>
      </c>
      <c r="Y732" s="1191"/>
      <c r="Z732" s="1184"/>
      <c r="AA732" s="1184"/>
      <c r="AB732" s="1184"/>
      <c r="AC732" s="1184"/>
      <c r="AD732" s="1184"/>
      <c r="AE732" s="1184"/>
      <c r="AF732" s="1184"/>
      <c r="AG732" s="1184"/>
      <c r="AH732" s="1184"/>
      <c r="AI732" s="1184"/>
      <c r="AJ732" s="1184"/>
      <c r="AK732" s="1184"/>
      <c r="AL732" s="1184"/>
      <c r="AM732" s="1184"/>
      <c r="AN732" s="1184"/>
      <c r="AO732" s="1184"/>
      <c r="AP732" s="1184"/>
      <c r="AQ732" s="1184"/>
      <c r="AR732" s="1184"/>
      <c r="AS732" s="1184"/>
      <c r="AT732" s="1184"/>
      <c r="AU732" s="1184"/>
      <c r="AV732" s="1184"/>
      <c r="AW732" s="1184"/>
      <c r="AX732" s="1184"/>
      <c r="AY732" s="1184"/>
      <c r="AZ732" s="1184"/>
      <c r="BA732" s="1184"/>
      <c r="BB732" s="1184"/>
      <c r="BC732" s="1184"/>
      <c r="BD732" s="1184"/>
      <c r="BE732" s="1184"/>
      <c r="BF732" s="1184"/>
      <c r="BG732" s="1184"/>
      <c r="BH732" s="1184"/>
      <c r="BI732" s="1184"/>
      <c r="BJ732" s="1184"/>
      <c r="BK732" s="1184"/>
      <c r="BL732" s="1184"/>
      <c r="BM732" s="1184"/>
      <c r="BN732" s="1184"/>
      <c r="BO732" s="1184"/>
      <c r="BP732" s="1184"/>
      <c r="BQ732" s="1184"/>
      <c r="BR732" s="1184"/>
      <c r="BS732" s="1184"/>
    </row>
    <row r="733" spans="1:71" s="1190" customFormat="1" ht="15.65" customHeight="1" outlineLevel="2" x14ac:dyDescent="0.25">
      <c r="A733" s="1185"/>
      <c r="B733" s="1188"/>
      <c r="C733" s="1187"/>
      <c r="D733" s="1190" t="s">
        <v>1335</v>
      </c>
      <c r="E733" s="1189">
        <f>E724*1.1</f>
        <v>100.43</v>
      </c>
      <c r="F733" s="1188" t="s">
        <v>73</v>
      </c>
      <c r="G733" s="1189"/>
      <c r="H733" s="1191"/>
      <c r="I733" s="1207">
        <v>2.2515648749999997</v>
      </c>
      <c r="J733" s="1192">
        <f t="shared" si="164"/>
        <v>226.12466039624999</v>
      </c>
      <c r="K733" s="1192"/>
      <c r="L733" s="1192"/>
      <c r="M733" s="1192">
        <f>J733+H733*Tabellen!$K$2+L733</f>
        <v>226.12466039624999</v>
      </c>
      <c r="N733" s="1193"/>
      <c r="O733" s="1192">
        <f t="shared" si="161"/>
        <v>273.61083907946249</v>
      </c>
      <c r="P733" s="1198"/>
      <c r="Q733" s="1195" t="s">
        <v>983</v>
      </c>
      <c r="R733" s="1192">
        <f>H733*Tabellen!$K$2*Tabellen!$F$2</f>
        <v>0</v>
      </c>
      <c r="S733" s="1197" t="s">
        <v>1049</v>
      </c>
      <c r="T733" s="1192">
        <f>J733*Tabellen!$F$2</f>
        <v>273.61083907946249</v>
      </c>
      <c r="U733" s="1192">
        <f>R733*Tabellen!$G$2</f>
        <v>0</v>
      </c>
      <c r="V733" s="1192">
        <f>T733*Tabellen!$H$2</f>
        <v>57.458276206687124</v>
      </c>
      <c r="W733" s="1192">
        <f t="shared" si="162"/>
        <v>57.458276206687124</v>
      </c>
      <c r="X733" s="1192">
        <f t="shared" si="163"/>
        <v>331.06911528614961</v>
      </c>
      <c r="Y733" s="1191"/>
      <c r="Z733" s="1184"/>
      <c r="AA733" s="1184"/>
      <c r="AB733" s="1184"/>
      <c r="AC733" s="1184"/>
      <c r="AD733" s="1184"/>
      <c r="AE733" s="1184"/>
      <c r="AF733" s="1184"/>
      <c r="AG733" s="1184"/>
      <c r="AH733" s="1184"/>
      <c r="AI733" s="1184"/>
      <c r="AJ733" s="1184"/>
      <c r="AK733" s="1184"/>
      <c r="AL733" s="1184"/>
      <c r="AM733" s="1184"/>
      <c r="AN733" s="1184"/>
      <c r="AO733" s="1184"/>
      <c r="AP733" s="1184"/>
      <c r="AQ733" s="1184"/>
      <c r="AR733" s="1184"/>
      <c r="AS733" s="1184"/>
      <c r="AT733" s="1184"/>
      <c r="AU733" s="1184"/>
      <c r="AV733" s="1184"/>
      <c r="AW733" s="1184"/>
      <c r="AX733" s="1184"/>
      <c r="AY733" s="1184"/>
      <c r="AZ733" s="1184"/>
      <c r="BA733" s="1184"/>
      <c r="BB733" s="1184"/>
      <c r="BC733" s="1184"/>
      <c r="BD733" s="1184"/>
      <c r="BE733" s="1184"/>
      <c r="BF733" s="1184"/>
      <c r="BG733" s="1184"/>
      <c r="BH733" s="1184"/>
      <c r="BI733" s="1184"/>
      <c r="BJ733" s="1184"/>
      <c r="BK733" s="1184"/>
      <c r="BL733" s="1184"/>
      <c r="BM733" s="1184"/>
      <c r="BN733" s="1184"/>
      <c r="BO733" s="1184"/>
      <c r="BP733" s="1184"/>
      <c r="BQ733" s="1184"/>
      <c r="BR733" s="1184"/>
      <c r="BS733" s="1184"/>
    </row>
    <row r="734" spans="1:71" s="1190" customFormat="1" ht="15.65" customHeight="1" outlineLevel="2" x14ac:dyDescent="0.25">
      <c r="A734" s="1185"/>
      <c r="B734" s="1188"/>
      <c r="C734" s="1187"/>
      <c r="D734" s="1190" t="s">
        <v>1336</v>
      </c>
      <c r="E734" s="1189">
        <f>E724*1.1</f>
        <v>100.43</v>
      </c>
      <c r="F734" s="1188" t="s">
        <v>73</v>
      </c>
      <c r="G734" s="1189"/>
      <c r="H734" s="1191"/>
      <c r="I734" s="1207">
        <v>1.8526499999999999</v>
      </c>
      <c r="J734" s="1192">
        <f t="shared" si="164"/>
        <v>186.06163950000001</v>
      </c>
      <c r="K734" s="1192"/>
      <c r="L734" s="1192"/>
      <c r="M734" s="1192">
        <f>J734+H734*Tabellen!$K$2+L734</f>
        <v>186.06163950000001</v>
      </c>
      <c r="N734" s="1193"/>
      <c r="O734" s="1192">
        <f t="shared" si="161"/>
        <v>225.134583795</v>
      </c>
      <c r="P734" s="1198"/>
      <c r="Q734" s="1195" t="s">
        <v>983</v>
      </c>
      <c r="R734" s="1192">
        <f>H734*Tabellen!$K$2*Tabellen!$F$2</f>
        <v>0</v>
      </c>
      <c r="S734" s="1197" t="s">
        <v>1049</v>
      </c>
      <c r="T734" s="1192">
        <f>J734*Tabellen!$F$2</f>
        <v>225.134583795</v>
      </c>
      <c r="U734" s="1192">
        <f>R734*Tabellen!$G$2</f>
        <v>0</v>
      </c>
      <c r="V734" s="1192">
        <f>T734*Tabellen!$H$2</f>
        <v>47.27826259695</v>
      </c>
      <c r="W734" s="1192">
        <f t="shared" si="162"/>
        <v>47.27826259695</v>
      </c>
      <c r="X734" s="1192">
        <f t="shared" si="163"/>
        <v>272.41284639194998</v>
      </c>
      <c r="Y734" s="1191"/>
      <c r="Z734" s="1184"/>
      <c r="AA734" s="1184"/>
      <c r="AB734" s="1184"/>
      <c r="AC734" s="1184"/>
      <c r="AD734" s="1184"/>
      <c r="AE734" s="1184"/>
      <c r="AF734" s="1184"/>
      <c r="AG734" s="1184"/>
      <c r="AH734" s="1184"/>
      <c r="AI734" s="1184"/>
      <c r="AJ734" s="1184"/>
      <c r="AK734" s="1184"/>
      <c r="AL734" s="1184"/>
      <c r="AM734" s="1184"/>
      <c r="AN734" s="1184"/>
      <c r="AO734" s="1184"/>
      <c r="AP734" s="1184"/>
      <c r="AQ734" s="1184"/>
      <c r="AR734" s="1184"/>
      <c r="AS734" s="1184"/>
      <c r="AT734" s="1184"/>
      <c r="AU734" s="1184"/>
      <c r="AV734" s="1184"/>
      <c r="AW734" s="1184"/>
      <c r="AX734" s="1184"/>
      <c r="AY734" s="1184"/>
      <c r="AZ734" s="1184"/>
      <c r="BA734" s="1184"/>
      <c r="BB734" s="1184"/>
      <c r="BC734" s="1184"/>
      <c r="BD734" s="1184"/>
      <c r="BE734" s="1184"/>
      <c r="BF734" s="1184"/>
      <c r="BG734" s="1184"/>
      <c r="BH734" s="1184"/>
      <c r="BI734" s="1184"/>
      <c r="BJ734" s="1184"/>
      <c r="BK734" s="1184"/>
      <c r="BL734" s="1184"/>
      <c r="BM734" s="1184"/>
      <c r="BN734" s="1184"/>
      <c r="BO734" s="1184"/>
      <c r="BP734" s="1184"/>
      <c r="BQ734" s="1184"/>
      <c r="BR734" s="1184"/>
      <c r="BS734" s="1184"/>
    </row>
    <row r="735" spans="1:71" s="1190" customFormat="1" ht="15.65" customHeight="1" outlineLevel="2" x14ac:dyDescent="0.25">
      <c r="A735" s="1185"/>
      <c r="B735" s="1188"/>
      <c r="C735" s="1187"/>
      <c r="D735" s="1190" t="s">
        <v>1730</v>
      </c>
      <c r="E735" s="1189">
        <f>E724*1.1</f>
        <v>100.43</v>
      </c>
      <c r="F735" s="1190" t="s">
        <v>73</v>
      </c>
      <c r="G735" s="1191"/>
      <c r="H735" s="1191"/>
      <c r="I735" s="1192">
        <v>10.143000000000001</v>
      </c>
      <c r="J735" s="1192">
        <f t="shared" si="164"/>
        <v>1018.6614900000002</v>
      </c>
      <c r="K735" s="1192"/>
      <c r="L735" s="1192"/>
      <c r="M735" s="1192">
        <f>J735+H735*Tabellen!$K$2+L735</f>
        <v>1018.6614900000002</v>
      </c>
      <c r="N735" s="1193"/>
      <c r="O735" s="1192">
        <f t="shared" si="161"/>
        <v>1232.5804029000001</v>
      </c>
      <c r="P735" s="1198"/>
      <c r="Q735" s="1195" t="s">
        <v>983</v>
      </c>
      <c r="R735" s="1192">
        <f>H735*Tabellen!$K$2*Tabellen!$F$2</f>
        <v>0</v>
      </c>
      <c r="S735" s="1197" t="s">
        <v>1049</v>
      </c>
      <c r="T735" s="1192">
        <f>J735*Tabellen!$F$2</f>
        <v>1232.5804029000001</v>
      </c>
      <c r="U735" s="1192">
        <f>R735*Tabellen!$G$2</f>
        <v>0</v>
      </c>
      <c r="V735" s="1192">
        <f>T735*Tabellen!$H$2</f>
        <v>258.84188460900003</v>
      </c>
      <c r="W735" s="1192">
        <f t="shared" si="162"/>
        <v>258.84188460900003</v>
      </c>
      <c r="X735" s="1192">
        <f t="shared" si="163"/>
        <v>1491.4222875090002</v>
      </c>
      <c r="Y735" s="1208"/>
      <c r="Z735" s="1184"/>
      <c r="AA735" s="1184"/>
      <c r="AB735" s="1184"/>
      <c r="AC735" s="1184"/>
      <c r="AD735" s="1184"/>
      <c r="AE735" s="1184"/>
      <c r="AF735" s="1184"/>
      <c r="AG735" s="1184"/>
      <c r="AH735" s="1184"/>
      <c r="AI735" s="1184"/>
      <c r="AJ735" s="1184"/>
      <c r="AK735" s="1184"/>
      <c r="AL735" s="1184"/>
      <c r="AM735" s="1184"/>
      <c r="AN735" s="1184"/>
      <c r="AO735" s="1184"/>
      <c r="AP735" s="1184"/>
      <c r="AQ735" s="1184"/>
      <c r="AR735" s="1184"/>
      <c r="AS735" s="1184"/>
      <c r="AT735" s="1184"/>
      <c r="AU735" s="1184"/>
      <c r="AV735" s="1184"/>
      <c r="AW735" s="1184"/>
      <c r="AX735" s="1184"/>
      <c r="AY735" s="1184"/>
      <c r="AZ735" s="1184"/>
      <c r="BA735" s="1184"/>
      <c r="BB735" s="1184"/>
      <c r="BC735" s="1184"/>
      <c r="BD735" s="1184"/>
      <c r="BE735" s="1184"/>
      <c r="BF735" s="1184"/>
      <c r="BG735" s="1184"/>
      <c r="BH735" s="1184"/>
      <c r="BI735" s="1184"/>
      <c r="BJ735" s="1184"/>
      <c r="BK735" s="1184"/>
      <c r="BL735" s="1184"/>
      <c r="BM735" s="1184"/>
      <c r="BN735" s="1184"/>
      <c r="BO735" s="1184"/>
      <c r="BP735" s="1184"/>
      <c r="BQ735" s="1184"/>
      <c r="BR735" s="1184"/>
      <c r="BS735" s="1184"/>
    </row>
    <row r="736" spans="1:71" s="1190" customFormat="1" ht="15.65" customHeight="1" outlineLevel="2" x14ac:dyDescent="0.25">
      <c r="A736" s="1185"/>
      <c r="B736" s="1199"/>
      <c r="C736" s="1187"/>
      <c r="D736" s="1200" t="s">
        <v>1343</v>
      </c>
      <c r="E736" s="1201">
        <f>E724</f>
        <v>91.3</v>
      </c>
      <c r="F736" s="1202" t="s">
        <v>73</v>
      </c>
      <c r="G736" s="1203">
        <v>1.1499999999999999</v>
      </c>
      <c r="H736" s="1203">
        <f t="shared" si="160"/>
        <v>104.99499999999999</v>
      </c>
      <c r="I736" s="1204"/>
      <c r="J736" s="1204"/>
      <c r="K736" s="1204"/>
      <c r="L736" s="1204"/>
      <c r="M736" s="1205">
        <f>J736+H736*Tabellen!$K$2+L736</f>
        <v>6509.69</v>
      </c>
      <c r="N736" s="1193"/>
      <c r="O736" s="1192">
        <f t="shared" si="161"/>
        <v>7876.7248999999993</v>
      </c>
      <c r="P736" s="1198"/>
      <c r="Q736" s="1195" t="s">
        <v>983</v>
      </c>
      <c r="R736" s="1192">
        <f>H736*Tabellen!$K$2*Tabellen!$F$2</f>
        <v>7876.7248999999993</v>
      </c>
      <c r="S736" s="1197" t="s">
        <v>1049</v>
      </c>
      <c r="T736" s="1192">
        <f>J736*Tabellen!$F$2</f>
        <v>0</v>
      </c>
      <c r="U736" s="1192">
        <f>R736*Tabellen!$G$2</f>
        <v>708.90524099999993</v>
      </c>
      <c r="V736" s="1192">
        <f>T736*Tabellen!$H$2</f>
        <v>0</v>
      </c>
      <c r="W736" s="1192">
        <f t="shared" si="162"/>
        <v>708.90524099999993</v>
      </c>
      <c r="X736" s="1192">
        <f t="shared" si="163"/>
        <v>8585.6301409999996</v>
      </c>
      <c r="Z736" s="1206"/>
      <c r="AA736" s="1184"/>
      <c r="AB736" s="1184"/>
      <c r="AC736" s="1184"/>
      <c r="AD736" s="1184"/>
      <c r="AE736" s="1184"/>
      <c r="AF736" s="1184"/>
      <c r="AG736" s="1184"/>
      <c r="AH736" s="1184"/>
      <c r="AI736" s="1184"/>
      <c r="AJ736" s="1184"/>
      <c r="AK736" s="1184"/>
      <c r="AL736" s="1184"/>
      <c r="AM736" s="1184"/>
      <c r="AN736" s="1184"/>
      <c r="AO736" s="1184"/>
      <c r="AP736" s="1184"/>
      <c r="AQ736" s="1184"/>
      <c r="AR736" s="1184"/>
      <c r="AS736" s="1184"/>
      <c r="AT736" s="1184"/>
      <c r="AU736" s="1184"/>
      <c r="AV736" s="1184"/>
      <c r="AW736" s="1184"/>
      <c r="AX736" s="1184"/>
      <c r="AY736" s="1184"/>
      <c r="AZ736" s="1184"/>
      <c r="BA736" s="1184"/>
      <c r="BB736" s="1184"/>
      <c r="BC736" s="1184"/>
      <c r="BD736" s="1184"/>
      <c r="BE736" s="1184"/>
      <c r="BF736" s="1184"/>
      <c r="BG736" s="1184"/>
      <c r="BH736" s="1184"/>
      <c r="BI736" s="1184"/>
      <c r="BJ736" s="1184"/>
      <c r="BK736" s="1184"/>
      <c r="BL736" s="1184"/>
      <c r="BM736" s="1184"/>
      <c r="BN736" s="1184"/>
      <c r="BO736" s="1184"/>
      <c r="BP736" s="1184"/>
      <c r="BQ736" s="1184"/>
      <c r="BR736" s="1184"/>
      <c r="BS736" s="1184"/>
    </row>
    <row r="737" spans="1:71" s="1190" customFormat="1" ht="15.65" customHeight="1" outlineLevel="2" x14ac:dyDescent="0.25">
      <c r="A737" s="1185"/>
      <c r="B737" s="1188"/>
      <c r="C737" s="1187"/>
      <c r="D737" s="1188" t="s">
        <v>1337</v>
      </c>
      <c r="E737" s="1189">
        <f>E724</f>
        <v>91.3</v>
      </c>
      <c r="F737" s="1190" t="s">
        <v>73</v>
      </c>
      <c r="G737" s="1189"/>
      <c r="H737" s="1191"/>
      <c r="I737" s="1192">
        <v>10.35</v>
      </c>
      <c r="J737" s="1192">
        <f t="shared" si="164"/>
        <v>944.95499999999993</v>
      </c>
      <c r="K737" s="1192"/>
      <c r="L737" s="1192"/>
      <c r="M737" s="1192">
        <f>J737+H737*Tabellen!$K$2+L737</f>
        <v>944.95499999999993</v>
      </c>
      <c r="N737" s="1193"/>
      <c r="O737" s="1192">
        <f t="shared" si="161"/>
        <v>1143.39555</v>
      </c>
      <c r="P737" s="1198"/>
      <c r="Q737" s="1195" t="s">
        <v>983</v>
      </c>
      <c r="R737" s="1192">
        <f>H737*Tabellen!$K$2*Tabellen!$F$2</f>
        <v>0</v>
      </c>
      <c r="S737" s="1197" t="s">
        <v>1049</v>
      </c>
      <c r="T737" s="1192">
        <f>J737*Tabellen!$F$2</f>
        <v>1143.39555</v>
      </c>
      <c r="U737" s="1192">
        <f>R737*Tabellen!$G$2</f>
        <v>0</v>
      </c>
      <c r="V737" s="1192">
        <f>T737*Tabellen!$H$2</f>
        <v>240.11306549999998</v>
      </c>
      <c r="W737" s="1192">
        <f t="shared" si="162"/>
        <v>240.11306549999998</v>
      </c>
      <c r="X737" s="1192">
        <f t="shared" si="163"/>
        <v>1383.5086154999999</v>
      </c>
      <c r="Y737" s="1194"/>
      <c r="Z737" s="1184"/>
      <c r="AA737" s="1184"/>
      <c r="AB737" s="1184"/>
      <c r="AC737" s="1184"/>
      <c r="AD737" s="1184"/>
      <c r="AE737" s="1184"/>
      <c r="AF737" s="1184"/>
      <c r="AG737" s="1184"/>
      <c r="AH737" s="1184"/>
      <c r="AI737" s="1184"/>
      <c r="AJ737" s="1184"/>
      <c r="AK737" s="1184"/>
      <c r="AL737" s="1184"/>
      <c r="AM737" s="1184"/>
      <c r="AN737" s="1184"/>
      <c r="AO737" s="1184"/>
      <c r="AP737" s="1184"/>
      <c r="AQ737" s="1184"/>
      <c r="AR737" s="1184"/>
      <c r="AS737" s="1184"/>
      <c r="AT737" s="1184"/>
      <c r="AU737" s="1184"/>
      <c r="AV737" s="1184"/>
      <c r="AW737" s="1184"/>
      <c r="AX737" s="1184"/>
      <c r="AY737" s="1184"/>
      <c r="AZ737" s="1184"/>
      <c r="BA737" s="1184"/>
      <c r="BB737" s="1184"/>
      <c r="BC737" s="1184"/>
      <c r="BD737" s="1184"/>
      <c r="BE737" s="1184"/>
      <c r="BF737" s="1184"/>
      <c r="BG737" s="1184"/>
      <c r="BH737" s="1184"/>
      <c r="BI737" s="1184"/>
      <c r="BJ737" s="1184"/>
      <c r="BK737" s="1184"/>
      <c r="BL737" s="1184"/>
      <c r="BM737" s="1184"/>
      <c r="BN737" s="1184"/>
      <c r="BO737" s="1184"/>
      <c r="BP737" s="1184"/>
      <c r="BQ737" s="1184"/>
      <c r="BR737" s="1184"/>
      <c r="BS737" s="1184"/>
    </row>
    <row r="738" spans="1:71" s="1190" customFormat="1" ht="15.65" customHeight="1" outlineLevel="2" x14ac:dyDescent="0.25">
      <c r="A738" s="1185"/>
      <c r="B738" s="1188"/>
      <c r="C738" s="1187"/>
      <c r="D738" s="1188" t="s">
        <v>1329</v>
      </c>
      <c r="E738" s="1189">
        <v>1</v>
      </c>
      <c r="F738" s="1190" t="s">
        <v>830</v>
      </c>
      <c r="G738" s="1189">
        <v>4</v>
      </c>
      <c r="H738" s="1191">
        <f t="shared" si="160"/>
        <v>4</v>
      </c>
      <c r="I738" s="1192"/>
      <c r="J738" s="1192"/>
      <c r="K738" s="1192"/>
      <c r="L738" s="1192"/>
      <c r="M738" s="1192">
        <f>J738+H738*Tabellen!$K$2+L738</f>
        <v>248</v>
      </c>
      <c r="N738" s="1193"/>
      <c r="O738" s="1192">
        <f t="shared" si="161"/>
        <v>300.08</v>
      </c>
      <c r="P738" s="1198"/>
      <c r="Q738" s="1195" t="s">
        <v>983</v>
      </c>
      <c r="R738" s="1192">
        <f>H738*Tabellen!$K$2*Tabellen!$F$2</f>
        <v>300.08</v>
      </c>
      <c r="S738" s="1197" t="s">
        <v>1049</v>
      </c>
      <c r="T738" s="1192">
        <f>J738*Tabellen!$F$2</f>
        <v>0</v>
      </c>
      <c r="U738" s="1192">
        <f>R738*Tabellen!$G$2</f>
        <v>27.007199999999997</v>
      </c>
      <c r="V738" s="1192">
        <f>T738*Tabellen!$H$2</f>
        <v>0</v>
      </c>
      <c r="W738" s="1192">
        <f t="shared" si="162"/>
        <v>27.007199999999997</v>
      </c>
      <c r="X738" s="1192">
        <f t="shared" si="163"/>
        <v>327.0872</v>
      </c>
      <c r="Y738" s="1194"/>
      <c r="Z738" s="1184"/>
      <c r="AA738" s="1184"/>
      <c r="AB738" s="1184"/>
      <c r="AC738" s="1184"/>
      <c r="AD738" s="1184"/>
      <c r="AE738" s="1184"/>
      <c r="AF738" s="1184"/>
      <c r="AG738" s="1184"/>
      <c r="AH738" s="1184"/>
      <c r="AI738" s="1184"/>
      <c r="AJ738" s="1184"/>
      <c r="AK738" s="1184"/>
      <c r="AL738" s="1184"/>
      <c r="AM738" s="1184"/>
      <c r="AN738" s="1184"/>
      <c r="AO738" s="1184"/>
      <c r="AP738" s="1184"/>
      <c r="AQ738" s="1184"/>
      <c r="AR738" s="1184"/>
      <c r="AS738" s="1184"/>
      <c r="AT738" s="1184"/>
      <c r="AU738" s="1184"/>
      <c r="AV738" s="1184"/>
      <c r="AW738" s="1184"/>
      <c r="AX738" s="1184"/>
      <c r="AY738" s="1184"/>
      <c r="AZ738" s="1184"/>
      <c r="BA738" s="1184"/>
      <c r="BB738" s="1184"/>
      <c r="BC738" s="1184"/>
      <c r="BD738" s="1184"/>
      <c r="BE738" s="1184"/>
      <c r="BF738" s="1184"/>
      <c r="BG738" s="1184"/>
      <c r="BH738" s="1184"/>
      <c r="BI738" s="1184"/>
      <c r="BJ738" s="1184"/>
      <c r="BK738" s="1184"/>
      <c r="BL738" s="1184"/>
      <c r="BM738" s="1184"/>
      <c r="BN738" s="1184"/>
      <c r="BO738" s="1184"/>
      <c r="BP738" s="1184"/>
      <c r="BQ738" s="1184"/>
      <c r="BR738" s="1184"/>
      <c r="BS738" s="1184"/>
    </row>
    <row r="739" spans="1:71" s="1190" customFormat="1" ht="15.65" customHeight="1" outlineLevel="2" x14ac:dyDescent="0.25">
      <c r="A739" s="1185"/>
      <c r="B739" s="1188"/>
      <c r="C739" s="1187"/>
      <c r="E739" s="1189"/>
      <c r="G739" s="1191"/>
      <c r="H739" s="1191"/>
      <c r="I739" s="1192"/>
      <c r="J739" s="1192"/>
      <c r="K739" s="1192"/>
      <c r="L739" s="1192"/>
      <c r="M739" s="1192"/>
      <c r="N739" s="1193"/>
      <c r="O739" s="1194"/>
      <c r="P739" s="1198"/>
      <c r="Q739" s="1195"/>
      <c r="R739" s="1192"/>
      <c r="S739" s="1197"/>
      <c r="T739" s="1192"/>
      <c r="U739" s="1192"/>
      <c r="V739" s="1192"/>
      <c r="W739" s="1192"/>
      <c r="X739" s="1192"/>
      <c r="Y739" s="1208"/>
      <c r="Z739" s="1184"/>
      <c r="AA739" s="1184"/>
      <c r="AB739" s="1184"/>
      <c r="AC739" s="1184"/>
      <c r="AD739" s="1184"/>
      <c r="AE739" s="1184"/>
      <c r="AF739" s="1184"/>
      <c r="AG739" s="1184"/>
      <c r="AH739" s="1184"/>
      <c r="AI739" s="1184"/>
      <c r="AJ739" s="1184"/>
      <c r="AK739" s="1184"/>
      <c r="AL739" s="1184"/>
      <c r="AM739" s="1184"/>
      <c r="AN739" s="1184"/>
      <c r="AO739" s="1184"/>
      <c r="AP739" s="1184"/>
      <c r="AQ739" s="1184"/>
      <c r="AR739" s="1184"/>
      <c r="AS739" s="1184"/>
      <c r="AT739" s="1184"/>
      <c r="AU739" s="1184"/>
      <c r="AV739" s="1184"/>
      <c r="AW739" s="1184"/>
      <c r="AX739" s="1184"/>
      <c r="AY739" s="1184"/>
      <c r="AZ739" s="1184"/>
      <c r="BA739" s="1184"/>
      <c r="BB739" s="1184"/>
      <c r="BC739" s="1184"/>
      <c r="BD739" s="1184"/>
      <c r="BE739" s="1184"/>
      <c r="BF739" s="1184"/>
      <c r="BG739" s="1184"/>
      <c r="BH739" s="1184"/>
      <c r="BI739" s="1184"/>
      <c r="BJ739" s="1184"/>
      <c r="BK739" s="1184"/>
      <c r="BL739" s="1184"/>
      <c r="BM739" s="1184"/>
      <c r="BN739" s="1184"/>
      <c r="BO739" s="1184"/>
      <c r="BP739" s="1184"/>
      <c r="BQ739" s="1184"/>
      <c r="BR739" s="1184"/>
      <c r="BS739" s="1184"/>
    </row>
    <row r="740" spans="1:71" s="1190" customFormat="1" ht="15.65" customHeight="1" outlineLevel="2" x14ac:dyDescent="0.25">
      <c r="A740" s="1185"/>
      <c r="B740" s="1188"/>
      <c r="C740" s="1187"/>
      <c r="E740" s="1189"/>
      <c r="G740" s="1191"/>
      <c r="H740" s="1191"/>
      <c r="I740" s="1192"/>
      <c r="J740" s="1192"/>
      <c r="K740" s="1192"/>
      <c r="L740" s="1192"/>
      <c r="M740" s="1192"/>
      <c r="N740" s="1193"/>
      <c r="O740" s="1194"/>
      <c r="P740" s="1194"/>
      <c r="Q740" s="1194"/>
      <c r="R740" s="1192"/>
      <c r="S740" s="1192"/>
      <c r="T740" s="1192"/>
      <c r="U740" s="1192"/>
      <c r="V740" s="1192"/>
      <c r="W740" s="1192"/>
      <c r="X740" s="1192"/>
      <c r="Z740" s="1184"/>
      <c r="AA740" s="1184"/>
      <c r="AB740" s="1184"/>
      <c r="AC740" s="1184"/>
      <c r="AD740" s="1184"/>
      <c r="AE740" s="1184"/>
      <c r="AF740" s="1184"/>
      <c r="AG740" s="1184"/>
      <c r="AH740" s="1184"/>
      <c r="AI740" s="1184"/>
      <c r="AJ740" s="1184"/>
      <c r="AK740" s="1184"/>
      <c r="AL740" s="1184"/>
      <c r="AM740" s="1184"/>
      <c r="AN740" s="1184"/>
      <c r="AO740" s="1184"/>
      <c r="AP740" s="1184"/>
      <c r="AQ740" s="1184"/>
      <c r="AR740" s="1184"/>
      <c r="AS740" s="1184"/>
      <c r="AT740" s="1184"/>
      <c r="AU740" s="1184"/>
      <c r="AV740" s="1184"/>
      <c r="AW740" s="1184"/>
      <c r="AX740" s="1184"/>
      <c r="AY740" s="1184"/>
      <c r="AZ740" s="1184"/>
      <c r="BA740" s="1184"/>
      <c r="BB740" s="1184"/>
      <c r="BC740" s="1184"/>
      <c r="BD740" s="1184"/>
      <c r="BE740" s="1184"/>
      <c r="BF740" s="1184"/>
      <c r="BG740" s="1184"/>
      <c r="BH740" s="1184"/>
      <c r="BI740" s="1184"/>
      <c r="BJ740" s="1184"/>
      <c r="BK740" s="1184"/>
      <c r="BL740" s="1184"/>
      <c r="BM740" s="1184"/>
      <c r="BN740" s="1184"/>
      <c r="BO740" s="1184"/>
      <c r="BP740" s="1184"/>
      <c r="BQ740" s="1184"/>
      <c r="BR740" s="1184"/>
      <c r="BS740" s="1184"/>
    </row>
    <row r="741" spans="1:71" s="1190" customFormat="1" ht="9" customHeight="1" outlineLevel="1" x14ac:dyDescent="0.25">
      <c r="A741" s="1185"/>
      <c r="B741" s="1209"/>
      <c r="C741" s="1187"/>
      <c r="D741" s="1210"/>
      <c r="E741" s="1211"/>
      <c r="F741" s="1210"/>
      <c r="G741" s="1212"/>
      <c r="H741" s="1212"/>
      <c r="I741" s="1213"/>
      <c r="J741" s="1213"/>
      <c r="K741" s="1213"/>
      <c r="L741" s="1213"/>
      <c r="M741" s="1213"/>
      <c r="N741" s="1187"/>
      <c r="O741" s="1214"/>
      <c r="P741" s="1214"/>
      <c r="Q741" s="1214"/>
      <c r="R741" s="1213"/>
      <c r="S741" s="1213"/>
      <c r="T741" s="1213"/>
      <c r="U741" s="1213"/>
      <c r="V741" s="1213"/>
      <c r="W741" s="1213"/>
      <c r="X741" s="1213"/>
      <c r="Y741" s="1214"/>
      <c r="Z741" s="1206"/>
      <c r="AA741" s="1184"/>
      <c r="AB741" s="1184"/>
      <c r="AC741" s="1184"/>
      <c r="AD741" s="1184"/>
      <c r="AE741" s="1184"/>
      <c r="AF741" s="1184"/>
      <c r="AG741" s="1215"/>
      <c r="AH741" s="1215"/>
      <c r="AI741" s="1184"/>
      <c r="AJ741" s="1184"/>
      <c r="AK741" s="1184"/>
      <c r="AL741" s="1184"/>
      <c r="AM741" s="1184"/>
      <c r="AN741" s="1184"/>
      <c r="AO741" s="1184"/>
      <c r="AP741" s="1184"/>
      <c r="AQ741" s="1184"/>
      <c r="AR741" s="1184"/>
      <c r="AS741" s="1184"/>
      <c r="AT741" s="1184"/>
      <c r="AU741" s="1184"/>
      <c r="AV741" s="1184"/>
      <c r="AW741" s="1184"/>
      <c r="AX741" s="1184"/>
      <c r="AY741" s="1184"/>
      <c r="AZ741" s="1184"/>
      <c r="BA741" s="1184"/>
      <c r="BB741" s="1184"/>
      <c r="BC741" s="1184"/>
      <c r="BD741" s="1184"/>
      <c r="BE741" s="1184"/>
      <c r="BF741" s="1184"/>
      <c r="BG741" s="1184"/>
      <c r="BH741" s="1184"/>
      <c r="BI741" s="1184"/>
      <c r="BJ741" s="1184"/>
      <c r="BK741" s="1184"/>
      <c r="BL741" s="1184"/>
      <c r="BM741" s="1184"/>
      <c r="BN741" s="1184"/>
      <c r="BO741" s="1184"/>
      <c r="BP741" s="1184"/>
      <c r="BQ741" s="1184"/>
      <c r="BR741" s="1184"/>
      <c r="BS741" s="1184"/>
    </row>
    <row r="742" spans="1:71" s="1217" customFormat="1" ht="15.65" customHeight="1" outlineLevel="1" x14ac:dyDescent="0.25">
      <c r="B742" s="1218" t="s">
        <v>1035</v>
      </c>
      <c r="C742" s="1219"/>
      <c r="D742" s="1220" t="s">
        <v>1487</v>
      </c>
      <c r="E742" s="1221">
        <v>91.3</v>
      </c>
      <c r="F742" s="1220" t="s">
        <v>73</v>
      </c>
      <c r="G742" s="1222"/>
      <c r="H742" s="1222">
        <f>SUM(H743:H758)/E742</f>
        <v>1.2342349336335239</v>
      </c>
      <c r="I742" s="1223"/>
      <c r="J742" s="1223">
        <f>SUM(J743:J758)/E742</f>
        <v>49.188291682500001</v>
      </c>
      <c r="K742" s="1223"/>
      <c r="L742" s="1223"/>
      <c r="M742" s="1223">
        <f>SUM(M743:M758)/E742</f>
        <v>125.71085756777849</v>
      </c>
      <c r="N742" s="1219"/>
      <c r="O742" s="1223">
        <f>SUM(O743:O758)/E742</f>
        <v>152.11013765701196</v>
      </c>
      <c r="P742" s="1224" t="str">
        <f>B742</f>
        <v>V1-3-J1</v>
      </c>
      <c r="Q742" s="1224"/>
      <c r="R742" s="1223"/>
      <c r="S742" s="1223"/>
      <c r="T742" s="1223"/>
      <c r="U742" s="1225"/>
      <c r="V742" s="1223"/>
      <c r="W742" s="1223"/>
      <c r="X742" s="1223">
        <f>SUM(X743:X758)/E742</f>
        <v>172.94218999844202</v>
      </c>
      <c r="Z742" s="1226"/>
      <c r="AA742" s="1226"/>
      <c r="AB742" s="1226"/>
      <c r="AC742" s="1226"/>
      <c r="AD742" s="1226"/>
      <c r="AE742" s="1226"/>
      <c r="AF742" s="1226"/>
      <c r="AG742" s="1226"/>
      <c r="AH742" s="1226"/>
      <c r="AI742" s="1226"/>
      <c r="AJ742" s="1226"/>
      <c r="AK742" s="1226"/>
      <c r="AL742" s="1226"/>
      <c r="AM742" s="1226"/>
      <c r="AN742" s="1226"/>
      <c r="AO742" s="1226"/>
      <c r="AP742" s="1226"/>
      <c r="AQ742" s="1226"/>
      <c r="AR742" s="1226"/>
      <c r="AS742" s="1226"/>
      <c r="AT742" s="1226"/>
      <c r="AU742" s="1226"/>
      <c r="AV742" s="1226"/>
      <c r="AW742" s="1226"/>
      <c r="AX742" s="1226"/>
      <c r="AY742" s="1226"/>
      <c r="AZ742" s="1226"/>
      <c r="BA742" s="1226"/>
      <c r="BB742" s="1226"/>
      <c r="BC742" s="1226"/>
      <c r="BD742" s="1226"/>
      <c r="BE742" s="1226"/>
      <c r="BF742" s="1226"/>
      <c r="BG742" s="1226"/>
      <c r="BH742" s="1226"/>
      <c r="BI742" s="1226"/>
      <c r="BJ742" s="1226"/>
      <c r="BK742" s="1226"/>
      <c r="BL742" s="1226"/>
      <c r="BM742" s="1226"/>
      <c r="BN742" s="1226"/>
      <c r="BO742" s="1226"/>
      <c r="BP742" s="1226"/>
      <c r="BQ742" s="1226"/>
      <c r="BR742" s="1226"/>
      <c r="BS742" s="1226"/>
    </row>
    <row r="743" spans="1:71" s="1190" customFormat="1" ht="15.65" customHeight="1" outlineLevel="2" x14ac:dyDescent="0.25">
      <c r="A743" s="1185"/>
      <c r="B743" s="1188"/>
      <c r="C743" s="1187"/>
      <c r="D743" s="1188" t="s">
        <v>1150</v>
      </c>
      <c r="E743" s="1189"/>
      <c r="G743" s="1191"/>
      <c r="H743" s="1191"/>
      <c r="I743" s="1192"/>
      <c r="J743" s="1192"/>
      <c r="K743" s="1192"/>
      <c r="L743" s="1192"/>
      <c r="M743" s="1192"/>
      <c r="N743" s="1193"/>
      <c r="O743" s="1194" t="str">
        <f>R743</f>
        <v>incl. opslagen</v>
      </c>
      <c r="P743" s="1194"/>
      <c r="Q743" s="1195"/>
      <c r="R743" s="1196" t="str">
        <f>Tabellen!$C$2</f>
        <v>incl. opslagen</v>
      </c>
      <c r="S743" s="1197"/>
      <c r="T743" s="1196" t="str">
        <f>Tabellen!$C$2</f>
        <v>incl. opslagen</v>
      </c>
      <c r="U743" s="1192"/>
      <c r="V743" s="1192"/>
      <c r="W743" s="1192"/>
      <c r="X743" s="1192"/>
      <c r="Z743" s="1184"/>
      <c r="AA743" s="1184"/>
      <c r="AB743" s="1184"/>
      <c r="AC743" s="1184"/>
      <c r="AD743" s="1184"/>
      <c r="AE743" s="1184"/>
      <c r="AF743" s="1184"/>
      <c r="AG743" s="1184"/>
      <c r="AH743" s="1184"/>
      <c r="AI743" s="1184"/>
      <c r="AJ743" s="1184"/>
      <c r="AK743" s="1184"/>
      <c r="AL743" s="1184"/>
      <c r="AM743" s="1184"/>
      <c r="AN743" s="1184"/>
      <c r="AO743" s="1184"/>
      <c r="AP743" s="1184"/>
      <c r="AQ743" s="1184"/>
      <c r="AR743" s="1184"/>
      <c r="AS743" s="1184"/>
      <c r="AT743" s="1184"/>
      <c r="AU743" s="1184"/>
      <c r="AV743" s="1184"/>
      <c r="AW743" s="1184"/>
      <c r="AX743" s="1184"/>
      <c r="AY743" s="1184"/>
      <c r="AZ743" s="1184"/>
      <c r="BA743" s="1184"/>
      <c r="BB743" s="1184"/>
      <c r="BC743" s="1184"/>
      <c r="BD743" s="1184"/>
      <c r="BE743" s="1184"/>
      <c r="BF743" s="1184"/>
      <c r="BG743" s="1184"/>
      <c r="BH743" s="1184"/>
      <c r="BI743" s="1184"/>
      <c r="BJ743" s="1184"/>
      <c r="BK743" s="1184"/>
      <c r="BL743" s="1184"/>
      <c r="BM743" s="1184"/>
      <c r="BN743" s="1184"/>
      <c r="BO743" s="1184"/>
      <c r="BP743" s="1184"/>
      <c r="BQ743" s="1184"/>
      <c r="BR743" s="1184"/>
      <c r="BS743" s="1184"/>
    </row>
    <row r="744" spans="1:71" s="1190" customFormat="1" ht="15.65" customHeight="1" outlineLevel="2" x14ac:dyDescent="0.25">
      <c r="A744" s="1185"/>
      <c r="B744" s="1188"/>
      <c r="C744" s="1187"/>
      <c r="D744" s="1190" t="s">
        <v>1300</v>
      </c>
      <c r="E744" s="1189">
        <v>1</v>
      </c>
      <c r="F744" s="1190" t="s">
        <v>830</v>
      </c>
      <c r="G744" s="1191">
        <v>2</v>
      </c>
      <c r="H744" s="1191">
        <f t="shared" ref="H744:H756" si="165">E744*G744</f>
        <v>2</v>
      </c>
      <c r="I744" s="1192"/>
      <c r="J744" s="1192"/>
      <c r="K744" s="1192"/>
      <c r="L744" s="1192"/>
      <c r="M744" s="1192">
        <f>J744+H744*Tabellen!$K$2+L744</f>
        <v>124</v>
      </c>
      <c r="N744" s="1193"/>
      <c r="O744" s="1192">
        <f t="shared" ref="O744:O756" si="166">R744+T744</f>
        <v>150.04</v>
      </c>
      <c r="P744" s="1198"/>
      <c r="Q744" s="1195" t="s">
        <v>983</v>
      </c>
      <c r="R744" s="1192">
        <f>H744*Tabellen!$K$2*Tabellen!$F$2</f>
        <v>150.04</v>
      </c>
      <c r="S744" s="1197" t="s">
        <v>1049</v>
      </c>
      <c r="T744" s="1192">
        <f>J744*Tabellen!$F$2</f>
        <v>0</v>
      </c>
      <c r="U744" s="1192">
        <f>R744*Tabellen!$G$2</f>
        <v>13.503599999999999</v>
      </c>
      <c r="V744" s="1192">
        <f>T744*Tabellen!$H$2</f>
        <v>0</v>
      </c>
      <c r="W744" s="1192">
        <f t="shared" ref="W744:W756" si="167">U744+V744</f>
        <v>13.503599999999999</v>
      </c>
      <c r="X744" s="1192">
        <f t="shared" ref="X744:X756" si="168">O744+W744</f>
        <v>163.5436</v>
      </c>
      <c r="Z744" s="1184"/>
      <c r="AA744" s="1184"/>
      <c r="AB744" s="1184"/>
      <c r="AC744" s="1184"/>
      <c r="AD744" s="1184"/>
      <c r="AE744" s="1184"/>
      <c r="AF744" s="1184"/>
      <c r="AG744" s="1184"/>
      <c r="AH744" s="1184"/>
      <c r="AI744" s="1184"/>
      <c r="AJ744" s="1184"/>
      <c r="AK744" s="1184"/>
      <c r="AL744" s="1184"/>
      <c r="AM744" s="1184"/>
      <c r="AN744" s="1184"/>
      <c r="AO744" s="1184"/>
      <c r="AP744" s="1184"/>
      <c r="AQ744" s="1184"/>
      <c r="AR744" s="1184"/>
      <c r="AS744" s="1184"/>
      <c r="AT744" s="1184"/>
      <c r="AU744" s="1184"/>
      <c r="AV744" s="1184"/>
      <c r="AW744" s="1184"/>
      <c r="AX744" s="1184"/>
      <c r="AY744" s="1184"/>
      <c r="AZ744" s="1184"/>
      <c r="BA744" s="1184"/>
      <c r="BB744" s="1184"/>
      <c r="BC744" s="1184"/>
      <c r="BD744" s="1184"/>
      <c r="BE744" s="1184"/>
      <c r="BF744" s="1184"/>
      <c r="BG744" s="1184"/>
      <c r="BH744" s="1184"/>
      <c r="BI744" s="1184"/>
      <c r="BJ744" s="1184"/>
      <c r="BK744" s="1184"/>
      <c r="BL744" s="1184"/>
      <c r="BM744" s="1184"/>
      <c r="BN744" s="1184"/>
      <c r="BO744" s="1184"/>
      <c r="BP744" s="1184"/>
      <c r="BQ744" s="1184"/>
      <c r="BR744" s="1184"/>
      <c r="BS744" s="1184"/>
    </row>
    <row r="745" spans="1:71" s="1190" customFormat="1" ht="15.65" customHeight="1" outlineLevel="2" x14ac:dyDescent="0.25">
      <c r="A745" s="1185"/>
      <c r="B745" s="1188"/>
      <c r="C745" s="1187"/>
      <c r="D745" s="1190" t="s">
        <v>1330</v>
      </c>
      <c r="E745" s="1189">
        <f>91.3/2.7</f>
        <v>33.81481481481481</v>
      </c>
      <c r="F745" s="1190" t="s">
        <v>70</v>
      </c>
      <c r="G745" s="1191">
        <v>0.05</v>
      </c>
      <c r="H745" s="1191">
        <f t="shared" si="165"/>
        <v>1.6907407407407407</v>
      </c>
      <c r="I745" s="1192"/>
      <c r="J745" s="1192"/>
      <c r="K745" s="1192"/>
      <c r="L745" s="1192"/>
      <c r="M745" s="1192">
        <f>J745+H745*Tabellen!$K$2+L745</f>
        <v>104.82592592592592</v>
      </c>
      <c r="N745" s="1193"/>
      <c r="O745" s="1192">
        <f t="shared" si="166"/>
        <v>126.83937037037036</v>
      </c>
      <c r="P745" s="1198"/>
      <c r="Q745" s="1195" t="s">
        <v>983</v>
      </c>
      <c r="R745" s="1192">
        <f>H745*Tabellen!$K$2*Tabellen!$F$2</f>
        <v>126.83937037037036</v>
      </c>
      <c r="S745" s="1197" t="s">
        <v>1049</v>
      </c>
      <c r="T745" s="1192">
        <f>J745*Tabellen!$F$2</f>
        <v>0</v>
      </c>
      <c r="U745" s="1192">
        <f>R745*Tabellen!$G$2</f>
        <v>11.415543333333332</v>
      </c>
      <c r="V745" s="1192">
        <f>T745*Tabellen!$H$2</f>
        <v>0</v>
      </c>
      <c r="W745" s="1192">
        <f t="shared" si="167"/>
        <v>11.415543333333332</v>
      </c>
      <c r="X745" s="1192">
        <f t="shared" si="168"/>
        <v>138.25491370370369</v>
      </c>
      <c r="Z745" s="1184"/>
      <c r="AA745" s="1184"/>
      <c r="AB745" s="1184"/>
      <c r="AC745" s="1184"/>
      <c r="AD745" s="1184"/>
      <c r="AE745" s="1184"/>
      <c r="AF745" s="1184"/>
      <c r="AG745" s="1184"/>
      <c r="AH745" s="1184"/>
      <c r="AI745" s="1184"/>
      <c r="AJ745" s="1184"/>
      <c r="AK745" s="1184"/>
      <c r="AL745" s="1184"/>
      <c r="AM745" s="1184"/>
      <c r="AN745" s="1184"/>
      <c r="AO745" s="1184"/>
      <c r="AP745" s="1184"/>
      <c r="AQ745" s="1184"/>
      <c r="AR745" s="1184"/>
      <c r="AS745" s="1184"/>
      <c r="AT745" s="1184"/>
      <c r="AU745" s="1184"/>
      <c r="AV745" s="1184"/>
      <c r="AW745" s="1184"/>
      <c r="AX745" s="1184"/>
      <c r="AY745" s="1184"/>
      <c r="AZ745" s="1184"/>
      <c r="BA745" s="1184"/>
      <c r="BB745" s="1184"/>
      <c r="BC745" s="1184"/>
      <c r="BD745" s="1184"/>
      <c r="BE745" s="1184"/>
      <c r="BF745" s="1184"/>
      <c r="BG745" s="1184"/>
      <c r="BH745" s="1184"/>
      <c r="BI745" s="1184"/>
      <c r="BJ745" s="1184"/>
      <c r="BK745" s="1184"/>
      <c r="BL745" s="1184"/>
      <c r="BM745" s="1184"/>
      <c r="BN745" s="1184"/>
      <c r="BO745" s="1184"/>
      <c r="BP745" s="1184"/>
      <c r="BQ745" s="1184"/>
      <c r="BR745" s="1184"/>
      <c r="BS745" s="1184"/>
    </row>
    <row r="746" spans="1:71" s="1190" customFormat="1" ht="15.65" customHeight="1" outlineLevel="2" x14ac:dyDescent="0.25">
      <c r="A746" s="1185"/>
      <c r="B746" s="1188"/>
      <c r="C746" s="1187"/>
      <c r="D746" s="1190" t="s">
        <v>1341</v>
      </c>
      <c r="E746" s="1189">
        <f>E742*3.3333</f>
        <v>304.33028999999999</v>
      </c>
      <c r="F746" s="1190" t="s">
        <v>70</v>
      </c>
      <c r="G746" s="1191">
        <v>0.03</v>
      </c>
      <c r="H746" s="1191">
        <f t="shared" si="165"/>
        <v>9.1299086999999997</v>
      </c>
      <c r="I746" s="1192">
        <v>0.45539999999999997</v>
      </c>
      <c r="J746" s="1192">
        <f t="shared" ref="J746:J755" si="169">E746*I746</f>
        <v>138.59201406599999</v>
      </c>
      <c r="K746" s="1192"/>
      <c r="L746" s="1192"/>
      <c r="M746" s="1192">
        <f>J746+H746*Tabellen!$K$2+L746</f>
        <v>704.64635346599994</v>
      </c>
      <c r="N746" s="1193"/>
      <c r="O746" s="1192">
        <f t="shared" si="166"/>
        <v>852.62208769386007</v>
      </c>
      <c r="P746" s="1198"/>
      <c r="Q746" s="1195" t="s">
        <v>983</v>
      </c>
      <c r="R746" s="1192">
        <f>H746*Tabellen!$K$2*Tabellen!$F$2</f>
        <v>684.92575067400003</v>
      </c>
      <c r="S746" s="1197" t="s">
        <v>1049</v>
      </c>
      <c r="T746" s="1192">
        <f>J746*Tabellen!$F$2</f>
        <v>167.69633701985998</v>
      </c>
      <c r="U746" s="1192">
        <f>R746*Tabellen!$G$2</f>
        <v>61.643317560660002</v>
      </c>
      <c r="V746" s="1192">
        <f>T746*Tabellen!$H$2</f>
        <v>35.216230774170597</v>
      </c>
      <c r="W746" s="1192">
        <f t="shared" si="167"/>
        <v>96.859548334830606</v>
      </c>
      <c r="X746" s="1192">
        <f t="shared" si="168"/>
        <v>949.48163602869067</v>
      </c>
      <c r="Z746" s="1184"/>
      <c r="AA746" s="1184"/>
      <c r="AB746" s="1184"/>
      <c r="AC746" s="1184"/>
      <c r="AD746" s="1184"/>
      <c r="AE746" s="1184"/>
      <c r="AF746" s="1184"/>
      <c r="AG746" s="1184"/>
      <c r="AH746" s="1184"/>
      <c r="AI746" s="1184"/>
      <c r="AJ746" s="1184"/>
      <c r="AK746" s="1184"/>
      <c r="AL746" s="1184"/>
      <c r="AM746" s="1184"/>
      <c r="AN746" s="1184"/>
      <c r="AO746" s="1184"/>
      <c r="AP746" s="1184"/>
      <c r="AQ746" s="1184"/>
      <c r="AR746" s="1184"/>
      <c r="AS746" s="1184"/>
      <c r="AT746" s="1184"/>
      <c r="AU746" s="1184"/>
      <c r="AV746" s="1184"/>
      <c r="AW746" s="1184"/>
      <c r="AX746" s="1184"/>
      <c r="AY746" s="1184"/>
      <c r="AZ746" s="1184"/>
      <c r="BA746" s="1184"/>
      <c r="BB746" s="1184"/>
      <c r="BC746" s="1184"/>
      <c r="BD746" s="1184"/>
      <c r="BE746" s="1184"/>
      <c r="BF746" s="1184"/>
      <c r="BG746" s="1184"/>
      <c r="BH746" s="1184"/>
      <c r="BI746" s="1184"/>
      <c r="BJ746" s="1184"/>
      <c r="BK746" s="1184"/>
      <c r="BL746" s="1184"/>
      <c r="BM746" s="1184"/>
      <c r="BN746" s="1184"/>
      <c r="BO746" s="1184"/>
      <c r="BP746" s="1184"/>
      <c r="BQ746" s="1184"/>
      <c r="BR746" s="1184"/>
      <c r="BS746" s="1184"/>
    </row>
    <row r="747" spans="1:71" s="1190" customFormat="1" ht="15.65" customHeight="1" outlineLevel="2" x14ac:dyDescent="0.25">
      <c r="A747" s="1185"/>
      <c r="B747" s="1199"/>
      <c r="C747" s="1187"/>
      <c r="D747" s="1200" t="s">
        <v>147</v>
      </c>
      <c r="E747" s="1201">
        <f>E742*1.7*1.1</f>
        <v>170.73099999999999</v>
      </c>
      <c r="F747" s="1202" t="s">
        <v>70</v>
      </c>
      <c r="G747" s="1203"/>
      <c r="H747" s="1203"/>
      <c r="I747" s="1204">
        <v>2.7013499999999997</v>
      </c>
      <c r="J747" s="1204">
        <f t="shared" si="169"/>
        <v>461.20418684999993</v>
      </c>
      <c r="K747" s="1204"/>
      <c r="L747" s="1204"/>
      <c r="M747" s="1205">
        <f>J747+H747*Tabellen!$K$2+L747</f>
        <v>461.20418684999993</v>
      </c>
      <c r="N747" s="1193"/>
      <c r="O747" s="1192">
        <f t="shared" si="166"/>
        <v>558.05706608849994</v>
      </c>
      <c r="P747" s="1198"/>
      <c r="Q747" s="1195" t="s">
        <v>983</v>
      </c>
      <c r="R747" s="1192">
        <f>H747*Tabellen!$K$2*Tabellen!$F$2</f>
        <v>0</v>
      </c>
      <c r="S747" s="1197" t="s">
        <v>1049</v>
      </c>
      <c r="T747" s="1192">
        <f>J747*Tabellen!$F$2</f>
        <v>558.05706608849994</v>
      </c>
      <c r="U747" s="1192">
        <f>R747*Tabellen!$G$2</f>
        <v>0</v>
      </c>
      <c r="V747" s="1192">
        <f>T747*Tabellen!$H$2</f>
        <v>117.19198387858498</v>
      </c>
      <c r="W747" s="1192">
        <f t="shared" si="167"/>
        <v>117.19198387858498</v>
      </c>
      <c r="X747" s="1192">
        <f t="shared" si="168"/>
        <v>675.24904996708494</v>
      </c>
      <c r="Z747" s="1206"/>
      <c r="AA747" s="1184"/>
      <c r="AB747" s="1184"/>
      <c r="AC747" s="1184"/>
      <c r="AD747" s="1184"/>
      <c r="AE747" s="1184"/>
      <c r="AF747" s="1184"/>
      <c r="AG747" s="1184"/>
      <c r="AH747" s="1184"/>
      <c r="AI747" s="1184"/>
      <c r="AJ747" s="1184"/>
      <c r="AK747" s="1184"/>
      <c r="AL747" s="1184"/>
      <c r="AM747" s="1184"/>
      <c r="AN747" s="1184"/>
      <c r="AO747" s="1184"/>
      <c r="AP747" s="1184"/>
      <c r="AQ747" s="1184"/>
      <c r="AR747" s="1184"/>
      <c r="AS747" s="1184"/>
      <c r="AT747" s="1184"/>
      <c r="AU747" s="1184"/>
      <c r="AV747" s="1184"/>
      <c r="AW747" s="1184"/>
      <c r="AX747" s="1184"/>
      <c r="AY747" s="1184"/>
      <c r="AZ747" s="1184"/>
      <c r="BA747" s="1184"/>
      <c r="BB747" s="1184"/>
      <c r="BC747" s="1184"/>
      <c r="BD747" s="1184"/>
      <c r="BE747" s="1184"/>
      <c r="BF747" s="1184"/>
      <c r="BG747" s="1184"/>
      <c r="BH747" s="1184"/>
      <c r="BI747" s="1184"/>
      <c r="BJ747" s="1184"/>
      <c r="BK747" s="1184"/>
      <c r="BL747" s="1184"/>
      <c r="BM747" s="1184"/>
      <c r="BN747" s="1184"/>
      <c r="BO747" s="1184"/>
      <c r="BP747" s="1184"/>
      <c r="BQ747" s="1184"/>
      <c r="BR747" s="1184"/>
      <c r="BS747" s="1184"/>
    </row>
    <row r="748" spans="1:71" s="1190" customFormat="1" ht="15.65" customHeight="1" outlineLevel="2" x14ac:dyDescent="0.25">
      <c r="A748" s="1185"/>
      <c r="B748" s="1199"/>
      <c r="C748" s="1187"/>
      <c r="D748" s="1200" t="s">
        <v>148</v>
      </c>
      <c r="E748" s="1201">
        <f>E742/2.5*2.1</f>
        <v>76.691999999999993</v>
      </c>
      <c r="F748" s="1202" t="s">
        <v>70</v>
      </c>
      <c r="G748" s="1203"/>
      <c r="H748" s="1203"/>
      <c r="I748" s="1204">
        <v>2.4736500000000001</v>
      </c>
      <c r="J748" s="1204">
        <f t="shared" si="169"/>
        <v>189.70916579999999</v>
      </c>
      <c r="K748" s="1204"/>
      <c r="L748" s="1204"/>
      <c r="M748" s="1205">
        <f>J748+H748*Tabellen!$K$2+L748</f>
        <v>189.70916579999999</v>
      </c>
      <c r="N748" s="1193"/>
      <c r="O748" s="1192">
        <f t="shared" si="166"/>
        <v>229.54809061799997</v>
      </c>
      <c r="P748" s="1198"/>
      <c r="Q748" s="1195" t="s">
        <v>983</v>
      </c>
      <c r="R748" s="1192">
        <f>H748*Tabellen!$K$2*Tabellen!$F$2</f>
        <v>0</v>
      </c>
      <c r="S748" s="1197" t="s">
        <v>1049</v>
      </c>
      <c r="T748" s="1192">
        <f>J748*Tabellen!$F$2</f>
        <v>229.54809061799997</v>
      </c>
      <c r="U748" s="1192">
        <f>R748*Tabellen!$G$2</f>
        <v>0</v>
      </c>
      <c r="V748" s="1192">
        <f>T748*Tabellen!$H$2</f>
        <v>48.205099029779994</v>
      </c>
      <c r="W748" s="1192">
        <f t="shared" si="167"/>
        <v>48.205099029779994</v>
      </c>
      <c r="X748" s="1192">
        <f t="shared" si="168"/>
        <v>277.75318964777995</v>
      </c>
      <c r="Z748" s="1206"/>
      <c r="AA748" s="1184"/>
      <c r="AB748" s="1184"/>
      <c r="AC748" s="1184"/>
      <c r="AD748" s="1184"/>
      <c r="AE748" s="1184"/>
      <c r="AF748" s="1184"/>
      <c r="AG748" s="1184"/>
      <c r="AH748" s="1184"/>
      <c r="AI748" s="1184"/>
      <c r="AJ748" s="1184"/>
      <c r="AK748" s="1184"/>
      <c r="AL748" s="1184"/>
      <c r="AM748" s="1184"/>
      <c r="AN748" s="1184"/>
      <c r="AO748" s="1184"/>
      <c r="AP748" s="1184"/>
      <c r="AQ748" s="1184"/>
      <c r="AR748" s="1184"/>
      <c r="AS748" s="1184"/>
      <c r="AT748" s="1184"/>
      <c r="AU748" s="1184"/>
      <c r="AV748" s="1184"/>
      <c r="AW748" s="1184"/>
      <c r="AX748" s="1184"/>
      <c r="AY748" s="1184"/>
      <c r="AZ748" s="1184"/>
      <c r="BA748" s="1184"/>
      <c r="BB748" s="1184"/>
      <c r="BC748" s="1184"/>
      <c r="BD748" s="1184"/>
      <c r="BE748" s="1184"/>
      <c r="BF748" s="1184"/>
      <c r="BG748" s="1184"/>
      <c r="BH748" s="1184"/>
      <c r="BI748" s="1184"/>
      <c r="BJ748" s="1184"/>
      <c r="BK748" s="1184"/>
      <c r="BL748" s="1184"/>
      <c r="BM748" s="1184"/>
      <c r="BN748" s="1184"/>
      <c r="BO748" s="1184"/>
      <c r="BP748" s="1184"/>
      <c r="BQ748" s="1184"/>
      <c r="BR748" s="1184"/>
      <c r="BS748" s="1184"/>
    </row>
    <row r="749" spans="1:71" s="1190" customFormat="1" ht="15.65" customHeight="1" outlineLevel="2" x14ac:dyDescent="0.25">
      <c r="A749" s="1185"/>
      <c r="B749" s="1188"/>
      <c r="C749" s="1187"/>
      <c r="D749" s="1190" t="s">
        <v>1334</v>
      </c>
      <c r="E749" s="1189">
        <f>E742*1.05</f>
        <v>95.864999999999995</v>
      </c>
      <c r="F749" s="1190" t="s">
        <v>73</v>
      </c>
      <c r="G749" s="1191"/>
      <c r="H749" s="1191"/>
      <c r="I749" s="1192">
        <v>11.912849999999999</v>
      </c>
      <c r="J749" s="1192">
        <f t="shared" si="169"/>
        <v>1142.0253652499998</v>
      </c>
      <c r="K749" s="1192"/>
      <c r="L749" s="1192"/>
      <c r="M749" s="1192">
        <f>J749+H749*Tabellen!$K$2+L749</f>
        <v>1142.0253652499998</v>
      </c>
      <c r="N749" s="1193"/>
      <c r="O749" s="1192">
        <f t="shared" si="166"/>
        <v>1381.8506919524998</v>
      </c>
      <c r="P749" s="1198"/>
      <c r="Q749" s="1195" t="s">
        <v>983</v>
      </c>
      <c r="R749" s="1192">
        <f>H749*Tabellen!$K$2*Tabellen!$F$2</f>
        <v>0</v>
      </c>
      <c r="S749" s="1197" t="s">
        <v>1049</v>
      </c>
      <c r="T749" s="1192">
        <f>J749*Tabellen!$F$2</f>
        <v>1381.8506919524998</v>
      </c>
      <c r="U749" s="1192">
        <f>R749*Tabellen!$G$2</f>
        <v>0</v>
      </c>
      <c r="V749" s="1192">
        <f>T749*Tabellen!$H$2</f>
        <v>290.18864531002492</v>
      </c>
      <c r="W749" s="1192">
        <f t="shared" si="167"/>
        <v>290.18864531002492</v>
      </c>
      <c r="X749" s="1192">
        <f t="shared" si="168"/>
        <v>1672.0393372625247</v>
      </c>
      <c r="Y749" s="1194"/>
      <c r="Z749" s="1184"/>
      <c r="AA749" s="1184"/>
      <c r="AB749" s="1184"/>
      <c r="AC749" s="1184"/>
      <c r="AD749" s="1184"/>
      <c r="AE749" s="1184"/>
      <c r="AF749" s="1184"/>
      <c r="AG749" s="1184"/>
      <c r="AH749" s="1184"/>
      <c r="AI749" s="1184"/>
      <c r="AJ749" s="1184"/>
      <c r="AK749" s="1184"/>
      <c r="AL749" s="1184"/>
      <c r="AM749" s="1184"/>
      <c r="AN749" s="1184"/>
      <c r="AO749" s="1184"/>
      <c r="AP749" s="1184"/>
      <c r="AQ749" s="1184"/>
      <c r="AR749" s="1184"/>
      <c r="AS749" s="1184"/>
      <c r="AT749" s="1184"/>
      <c r="AU749" s="1184"/>
      <c r="AV749" s="1184"/>
      <c r="AW749" s="1184"/>
      <c r="AX749" s="1184"/>
      <c r="AY749" s="1184"/>
      <c r="AZ749" s="1184"/>
      <c r="BA749" s="1184"/>
      <c r="BB749" s="1184"/>
      <c r="BC749" s="1184"/>
      <c r="BD749" s="1184"/>
      <c r="BE749" s="1184"/>
      <c r="BF749" s="1184"/>
      <c r="BG749" s="1184"/>
      <c r="BH749" s="1184"/>
      <c r="BI749" s="1184"/>
      <c r="BJ749" s="1184"/>
      <c r="BK749" s="1184"/>
      <c r="BL749" s="1184"/>
      <c r="BM749" s="1184"/>
      <c r="BN749" s="1184"/>
      <c r="BO749" s="1184"/>
      <c r="BP749" s="1184"/>
      <c r="BQ749" s="1184"/>
      <c r="BR749" s="1184"/>
      <c r="BS749" s="1184"/>
    </row>
    <row r="750" spans="1:71" s="1190" customFormat="1" ht="15.65" customHeight="1" outlineLevel="2" x14ac:dyDescent="0.25">
      <c r="A750" s="1185"/>
      <c r="B750" s="1188"/>
      <c r="C750" s="1187"/>
      <c r="D750" s="1190" t="s">
        <v>1420</v>
      </c>
      <c r="E750" s="1189">
        <f>E742*1.05</f>
        <v>95.864999999999995</v>
      </c>
      <c r="F750" s="1188" t="s">
        <v>73</v>
      </c>
      <c r="G750" s="1189"/>
      <c r="H750" s="1191"/>
      <c r="I750" s="1207">
        <v>1.91475</v>
      </c>
      <c r="J750" s="1192">
        <f t="shared" si="169"/>
        <v>183.55750874999998</v>
      </c>
      <c r="K750" s="1192"/>
      <c r="L750" s="1192"/>
      <c r="M750" s="1192">
        <f>J750+H750*Tabellen!$K$2+L750</f>
        <v>183.55750874999998</v>
      </c>
      <c r="N750" s="1193"/>
      <c r="O750" s="1192">
        <f t="shared" si="166"/>
        <v>222.10458558749997</v>
      </c>
      <c r="P750" s="1198"/>
      <c r="Q750" s="1195" t="s">
        <v>983</v>
      </c>
      <c r="R750" s="1192">
        <f>H750*Tabellen!$K$2*Tabellen!$F$2</f>
        <v>0</v>
      </c>
      <c r="S750" s="1197" t="s">
        <v>1049</v>
      </c>
      <c r="T750" s="1192">
        <f>J750*Tabellen!$F$2</f>
        <v>222.10458558749997</v>
      </c>
      <c r="U750" s="1192">
        <f>R750*Tabellen!$G$2</f>
        <v>0</v>
      </c>
      <c r="V750" s="1192">
        <f>T750*Tabellen!$H$2</f>
        <v>46.641962973374994</v>
      </c>
      <c r="W750" s="1192">
        <f t="shared" si="167"/>
        <v>46.641962973374994</v>
      </c>
      <c r="X750" s="1192">
        <f t="shared" si="168"/>
        <v>268.74654856087494</v>
      </c>
      <c r="Y750" s="1191"/>
      <c r="Z750" s="1184"/>
      <c r="AA750" s="1184"/>
      <c r="AB750" s="1184"/>
      <c r="AC750" s="1184"/>
      <c r="AD750" s="1184"/>
      <c r="AE750" s="1184"/>
      <c r="AF750" s="1184"/>
      <c r="AG750" s="1184"/>
      <c r="AH750" s="1184"/>
      <c r="AI750" s="1184"/>
      <c r="AJ750" s="1184"/>
      <c r="AK750" s="1184"/>
      <c r="AL750" s="1184"/>
      <c r="AM750" s="1184"/>
      <c r="AN750" s="1184"/>
      <c r="AO750" s="1184"/>
      <c r="AP750" s="1184"/>
      <c r="AQ750" s="1184"/>
      <c r="AR750" s="1184"/>
      <c r="AS750" s="1184"/>
      <c r="AT750" s="1184"/>
      <c r="AU750" s="1184"/>
      <c r="AV750" s="1184"/>
      <c r="AW750" s="1184"/>
      <c r="AX750" s="1184"/>
      <c r="AY750" s="1184"/>
      <c r="AZ750" s="1184"/>
      <c r="BA750" s="1184"/>
      <c r="BB750" s="1184"/>
      <c r="BC750" s="1184"/>
      <c r="BD750" s="1184"/>
      <c r="BE750" s="1184"/>
      <c r="BF750" s="1184"/>
      <c r="BG750" s="1184"/>
      <c r="BH750" s="1184"/>
      <c r="BI750" s="1184"/>
      <c r="BJ750" s="1184"/>
      <c r="BK750" s="1184"/>
      <c r="BL750" s="1184"/>
      <c r="BM750" s="1184"/>
      <c r="BN750" s="1184"/>
      <c r="BO750" s="1184"/>
      <c r="BP750" s="1184"/>
      <c r="BQ750" s="1184"/>
      <c r="BR750" s="1184"/>
      <c r="BS750" s="1184"/>
    </row>
    <row r="751" spans="1:71" s="1190" customFormat="1" ht="15.65" customHeight="1" outlineLevel="2" x14ac:dyDescent="0.25">
      <c r="A751" s="1185"/>
      <c r="B751" s="1188"/>
      <c r="C751" s="1187"/>
      <c r="D751" s="1190" t="s">
        <v>1335</v>
      </c>
      <c r="E751" s="1189">
        <f>E742*1.1</f>
        <v>100.43</v>
      </c>
      <c r="F751" s="1188" t="s">
        <v>73</v>
      </c>
      <c r="G751" s="1189"/>
      <c r="H751" s="1191"/>
      <c r="I751" s="1207">
        <v>2.2515648749999997</v>
      </c>
      <c r="J751" s="1192">
        <f t="shared" si="169"/>
        <v>226.12466039624999</v>
      </c>
      <c r="K751" s="1192"/>
      <c r="L751" s="1192"/>
      <c r="M751" s="1192">
        <f>J751+H751*Tabellen!$K$2+L751</f>
        <v>226.12466039624999</v>
      </c>
      <c r="N751" s="1193"/>
      <c r="O751" s="1192">
        <f t="shared" si="166"/>
        <v>273.61083907946249</v>
      </c>
      <c r="P751" s="1198"/>
      <c r="Q751" s="1195" t="s">
        <v>983</v>
      </c>
      <c r="R751" s="1192">
        <f>H751*Tabellen!$K$2*Tabellen!$F$2</f>
        <v>0</v>
      </c>
      <c r="S751" s="1197" t="s">
        <v>1049</v>
      </c>
      <c r="T751" s="1192">
        <f>J751*Tabellen!$F$2</f>
        <v>273.61083907946249</v>
      </c>
      <c r="U751" s="1192">
        <f>R751*Tabellen!$G$2</f>
        <v>0</v>
      </c>
      <c r="V751" s="1192">
        <f>T751*Tabellen!$H$2</f>
        <v>57.458276206687124</v>
      </c>
      <c r="W751" s="1192">
        <f t="shared" si="167"/>
        <v>57.458276206687124</v>
      </c>
      <c r="X751" s="1192">
        <f t="shared" si="168"/>
        <v>331.06911528614961</v>
      </c>
      <c r="Y751" s="1191"/>
      <c r="Z751" s="1184"/>
      <c r="AA751" s="1184"/>
      <c r="AB751" s="1184"/>
      <c r="AC751" s="1184"/>
      <c r="AD751" s="1184"/>
      <c r="AE751" s="1184"/>
      <c r="AF751" s="1184"/>
      <c r="AG751" s="1184"/>
      <c r="AH751" s="1184"/>
      <c r="AI751" s="1184"/>
      <c r="AJ751" s="1184"/>
      <c r="AK751" s="1184"/>
      <c r="AL751" s="1184"/>
      <c r="AM751" s="1184"/>
      <c r="AN751" s="1184"/>
      <c r="AO751" s="1184"/>
      <c r="AP751" s="1184"/>
      <c r="AQ751" s="1184"/>
      <c r="AR751" s="1184"/>
      <c r="AS751" s="1184"/>
      <c r="AT751" s="1184"/>
      <c r="AU751" s="1184"/>
      <c r="AV751" s="1184"/>
      <c r="AW751" s="1184"/>
      <c r="AX751" s="1184"/>
      <c r="AY751" s="1184"/>
      <c r="AZ751" s="1184"/>
      <c r="BA751" s="1184"/>
      <c r="BB751" s="1184"/>
      <c r="BC751" s="1184"/>
      <c r="BD751" s="1184"/>
      <c r="BE751" s="1184"/>
      <c r="BF751" s="1184"/>
      <c r="BG751" s="1184"/>
      <c r="BH751" s="1184"/>
      <c r="BI751" s="1184"/>
      <c r="BJ751" s="1184"/>
      <c r="BK751" s="1184"/>
      <c r="BL751" s="1184"/>
      <c r="BM751" s="1184"/>
      <c r="BN751" s="1184"/>
      <c r="BO751" s="1184"/>
      <c r="BP751" s="1184"/>
      <c r="BQ751" s="1184"/>
      <c r="BR751" s="1184"/>
      <c r="BS751" s="1184"/>
    </row>
    <row r="752" spans="1:71" s="1190" customFormat="1" ht="15.65" customHeight="1" outlineLevel="2" x14ac:dyDescent="0.25">
      <c r="A752" s="1185"/>
      <c r="B752" s="1188"/>
      <c r="C752" s="1187"/>
      <c r="D752" s="1190" t="s">
        <v>1336</v>
      </c>
      <c r="E752" s="1189">
        <f>E742*1.1</f>
        <v>100.43</v>
      </c>
      <c r="F752" s="1188" t="s">
        <v>73</v>
      </c>
      <c r="G752" s="1189"/>
      <c r="H752" s="1191"/>
      <c r="I752" s="1207">
        <v>1.8526499999999999</v>
      </c>
      <c r="J752" s="1192">
        <f t="shared" si="169"/>
        <v>186.06163950000001</v>
      </c>
      <c r="K752" s="1192"/>
      <c r="L752" s="1192"/>
      <c r="M752" s="1192">
        <f>J752+H752*Tabellen!$K$2+L752</f>
        <v>186.06163950000001</v>
      </c>
      <c r="N752" s="1193"/>
      <c r="O752" s="1192">
        <f t="shared" si="166"/>
        <v>225.134583795</v>
      </c>
      <c r="P752" s="1198"/>
      <c r="Q752" s="1195" t="s">
        <v>983</v>
      </c>
      <c r="R752" s="1192">
        <f>H752*Tabellen!$K$2*Tabellen!$F$2</f>
        <v>0</v>
      </c>
      <c r="S752" s="1197" t="s">
        <v>1049</v>
      </c>
      <c r="T752" s="1192">
        <f>J752*Tabellen!$F$2</f>
        <v>225.134583795</v>
      </c>
      <c r="U752" s="1192">
        <f>R752*Tabellen!$G$2</f>
        <v>0</v>
      </c>
      <c r="V752" s="1192">
        <f>T752*Tabellen!$H$2</f>
        <v>47.27826259695</v>
      </c>
      <c r="W752" s="1192">
        <f t="shared" si="167"/>
        <v>47.27826259695</v>
      </c>
      <c r="X752" s="1192">
        <f t="shared" si="168"/>
        <v>272.41284639194998</v>
      </c>
      <c r="Y752" s="1191"/>
      <c r="Z752" s="1184"/>
      <c r="AA752" s="1184"/>
      <c r="AB752" s="1184"/>
      <c r="AC752" s="1184"/>
      <c r="AD752" s="1184"/>
      <c r="AE752" s="1184"/>
      <c r="AF752" s="1184"/>
      <c r="AG752" s="1184"/>
      <c r="AH752" s="1184"/>
      <c r="AI752" s="1184"/>
      <c r="AJ752" s="1184"/>
      <c r="AK752" s="1184"/>
      <c r="AL752" s="1184"/>
      <c r="AM752" s="1184"/>
      <c r="AN752" s="1184"/>
      <c r="AO752" s="1184"/>
      <c r="AP752" s="1184"/>
      <c r="AQ752" s="1184"/>
      <c r="AR752" s="1184"/>
      <c r="AS752" s="1184"/>
      <c r="AT752" s="1184"/>
      <c r="AU752" s="1184"/>
      <c r="AV752" s="1184"/>
      <c r="AW752" s="1184"/>
      <c r="AX752" s="1184"/>
      <c r="AY752" s="1184"/>
      <c r="AZ752" s="1184"/>
      <c r="BA752" s="1184"/>
      <c r="BB752" s="1184"/>
      <c r="BC752" s="1184"/>
      <c r="BD752" s="1184"/>
      <c r="BE752" s="1184"/>
      <c r="BF752" s="1184"/>
      <c r="BG752" s="1184"/>
      <c r="BH752" s="1184"/>
      <c r="BI752" s="1184"/>
      <c r="BJ752" s="1184"/>
      <c r="BK752" s="1184"/>
      <c r="BL752" s="1184"/>
      <c r="BM752" s="1184"/>
      <c r="BN752" s="1184"/>
      <c r="BO752" s="1184"/>
      <c r="BP752" s="1184"/>
      <c r="BQ752" s="1184"/>
      <c r="BR752" s="1184"/>
      <c r="BS752" s="1184"/>
    </row>
    <row r="753" spans="1:71" s="1190" customFormat="1" ht="15.65" customHeight="1" outlineLevel="2" x14ac:dyDescent="0.25">
      <c r="A753" s="1185"/>
      <c r="B753" s="1188"/>
      <c r="C753" s="1187"/>
      <c r="D753" s="1190" t="s">
        <v>1730</v>
      </c>
      <c r="E753" s="1189">
        <f>E742*1.1</f>
        <v>100.43</v>
      </c>
      <c r="F753" s="1190" t="s">
        <v>73</v>
      </c>
      <c r="G753" s="1191"/>
      <c r="H753" s="1191"/>
      <c r="I753" s="1192">
        <v>10.143000000000001</v>
      </c>
      <c r="J753" s="1192">
        <f t="shared" si="169"/>
        <v>1018.6614900000002</v>
      </c>
      <c r="K753" s="1192"/>
      <c r="L753" s="1192"/>
      <c r="M753" s="1192">
        <f>J753+H753*Tabellen!$K$2+L753</f>
        <v>1018.6614900000002</v>
      </c>
      <c r="N753" s="1193"/>
      <c r="O753" s="1192">
        <f t="shared" si="166"/>
        <v>1232.5804029000001</v>
      </c>
      <c r="P753" s="1198"/>
      <c r="Q753" s="1195" t="s">
        <v>983</v>
      </c>
      <c r="R753" s="1192">
        <f>H753*Tabellen!$K$2*Tabellen!$F$2</f>
        <v>0</v>
      </c>
      <c r="S753" s="1197" t="s">
        <v>1049</v>
      </c>
      <c r="T753" s="1192">
        <f>J753*Tabellen!$F$2</f>
        <v>1232.5804029000001</v>
      </c>
      <c r="U753" s="1192">
        <f>R753*Tabellen!$G$2</f>
        <v>0</v>
      </c>
      <c r="V753" s="1192">
        <f>T753*Tabellen!$H$2</f>
        <v>258.84188460900003</v>
      </c>
      <c r="W753" s="1192">
        <f t="shared" si="167"/>
        <v>258.84188460900003</v>
      </c>
      <c r="X753" s="1192">
        <f t="shared" si="168"/>
        <v>1491.4222875090002</v>
      </c>
      <c r="Y753" s="1208"/>
      <c r="Z753" s="1184"/>
      <c r="AA753" s="1184"/>
      <c r="AB753" s="1184"/>
      <c r="AC753" s="1184"/>
      <c r="AD753" s="1184"/>
      <c r="AE753" s="1184"/>
      <c r="AF753" s="1184"/>
      <c r="AG753" s="1184"/>
      <c r="AH753" s="1184"/>
      <c r="AI753" s="1184"/>
      <c r="AJ753" s="1184"/>
      <c r="AK753" s="1184"/>
      <c r="AL753" s="1184"/>
      <c r="AM753" s="1184"/>
      <c r="AN753" s="1184"/>
      <c r="AO753" s="1184"/>
      <c r="AP753" s="1184"/>
      <c r="AQ753" s="1184"/>
      <c r="AR753" s="1184"/>
      <c r="AS753" s="1184"/>
      <c r="AT753" s="1184"/>
      <c r="AU753" s="1184"/>
      <c r="AV753" s="1184"/>
      <c r="AW753" s="1184"/>
      <c r="AX753" s="1184"/>
      <c r="AY753" s="1184"/>
      <c r="AZ753" s="1184"/>
      <c r="BA753" s="1184"/>
      <c r="BB753" s="1184"/>
      <c r="BC753" s="1184"/>
      <c r="BD753" s="1184"/>
      <c r="BE753" s="1184"/>
      <c r="BF753" s="1184"/>
      <c r="BG753" s="1184"/>
      <c r="BH753" s="1184"/>
      <c r="BI753" s="1184"/>
      <c r="BJ753" s="1184"/>
      <c r="BK753" s="1184"/>
      <c r="BL753" s="1184"/>
      <c r="BM753" s="1184"/>
      <c r="BN753" s="1184"/>
      <c r="BO753" s="1184"/>
      <c r="BP753" s="1184"/>
      <c r="BQ753" s="1184"/>
      <c r="BR753" s="1184"/>
      <c r="BS753" s="1184"/>
    </row>
    <row r="754" spans="1:71" s="1190" customFormat="1" ht="15.65" customHeight="1" outlineLevel="2" x14ac:dyDescent="0.25">
      <c r="A754" s="1185"/>
      <c r="B754" s="1199"/>
      <c r="C754" s="1187"/>
      <c r="D754" s="1200" t="s">
        <v>1343</v>
      </c>
      <c r="E754" s="1201">
        <f>E742</f>
        <v>91.3</v>
      </c>
      <c r="F754" s="1202" t="s">
        <v>73</v>
      </c>
      <c r="G754" s="1203">
        <v>1.05</v>
      </c>
      <c r="H754" s="1203">
        <f t="shared" si="165"/>
        <v>95.864999999999995</v>
      </c>
      <c r="I754" s="1204"/>
      <c r="J754" s="1204"/>
      <c r="K754" s="1204"/>
      <c r="L754" s="1204"/>
      <c r="M754" s="1205">
        <f>J754+H754*Tabellen!$K$2+L754</f>
        <v>5943.63</v>
      </c>
      <c r="N754" s="1193"/>
      <c r="O754" s="1192">
        <f t="shared" si="166"/>
        <v>7191.7923000000001</v>
      </c>
      <c r="P754" s="1198"/>
      <c r="Q754" s="1195" t="s">
        <v>983</v>
      </c>
      <c r="R754" s="1192">
        <f>H754*Tabellen!$K$2*Tabellen!$F$2</f>
        <v>7191.7923000000001</v>
      </c>
      <c r="S754" s="1197" t="s">
        <v>1049</v>
      </c>
      <c r="T754" s="1192">
        <f>J754*Tabellen!$F$2</f>
        <v>0</v>
      </c>
      <c r="U754" s="1192">
        <f>R754*Tabellen!$G$2</f>
        <v>647.26130699999999</v>
      </c>
      <c r="V754" s="1192">
        <f>T754*Tabellen!$H$2</f>
        <v>0</v>
      </c>
      <c r="W754" s="1192">
        <f t="shared" si="167"/>
        <v>647.26130699999999</v>
      </c>
      <c r="X754" s="1192">
        <f t="shared" si="168"/>
        <v>7839.0536069999998</v>
      </c>
      <c r="Z754" s="1206"/>
      <c r="AA754" s="1184"/>
      <c r="AB754" s="1184"/>
      <c r="AC754" s="1184"/>
      <c r="AD754" s="1184"/>
      <c r="AE754" s="1184"/>
      <c r="AF754" s="1184"/>
      <c r="AG754" s="1184"/>
      <c r="AH754" s="1184"/>
      <c r="AI754" s="1184"/>
      <c r="AJ754" s="1184"/>
      <c r="AK754" s="1184"/>
      <c r="AL754" s="1184"/>
      <c r="AM754" s="1184"/>
      <c r="AN754" s="1184"/>
      <c r="AO754" s="1184"/>
      <c r="AP754" s="1184"/>
      <c r="AQ754" s="1184"/>
      <c r="AR754" s="1184"/>
      <c r="AS754" s="1184"/>
      <c r="AT754" s="1184"/>
      <c r="AU754" s="1184"/>
      <c r="AV754" s="1184"/>
      <c r="AW754" s="1184"/>
      <c r="AX754" s="1184"/>
      <c r="AY754" s="1184"/>
      <c r="AZ754" s="1184"/>
      <c r="BA754" s="1184"/>
      <c r="BB754" s="1184"/>
      <c r="BC754" s="1184"/>
      <c r="BD754" s="1184"/>
      <c r="BE754" s="1184"/>
      <c r="BF754" s="1184"/>
      <c r="BG754" s="1184"/>
      <c r="BH754" s="1184"/>
      <c r="BI754" s="1184"/>
      <c r="BJ754" s="1184"/>
      <c r="BK754" s="1184"/>
      <c r="BL754" s="1184"/>
      <c r="BM754" s="1184"/>
      <c r="BN754" s="1184"/>
      <c r="BO754" s="1184"/>
      <c r="BP754" s="1184"/>
      <c r="BQ754" s="1184"/>
      <c r="BR754" s="1184"/>
      <c r="BS754" s="1184"/>
    </row>
    <row r="755" spans="1:71" s="1190" customFormat="1" ht="15.65" customHeight="1" outlineLevel="2" x14ac:dyDescent="0.25">
      <c r="A755" s="1185"/>
      <c r="B755" s="1188"/>
      <c r="C755" s="1187"/>
      <c r="D755" s="1188" t="s">
        <v>1337</v>
      </c>
      <c r="E755" s="1189">
        <f>E742</f>
        <v>91.3</v>
      </c>
      <c r="F755" s="1190" t="s">
        <v>73</v>
      </c>
      <c r="G755" s="1189"/>
      <c r="H755" s="1191"/>
      <c r="I755" s="1192">
        <v>10.35</v>
      </c>
      <c r="J755" s="1192">
        <f t="shared" si="169"/>
        <v>944.95499999999993</v>
      </c>
      <c r="K755" s="1192"/>
      <c r="L755" s="1192"/>
      <c r="M755" s="1192">
        <f>J755+H755*Tabellen!$K$2+L755</f>
        <v>944.95499999999993</v>
      </c>
      <c r="N755" s="1193"/>
      <c r="O755" s="1192">
        <f t="shared" si="166"/>
        <v>1143.39555</v>
      </c>
      <c r="P755" s="1198"/>
      <c r="Q755" s="1195" t="s">
        <v>983</v>
      </c>
      <c r="R755" s="1192">
        <f>H755*Tabellen!$K$2*Tabellen!$F$2</f>
        <v>0</v>
      </c>
      <c r="S755" s="1197" t="s">
        <v>1049</v>
      </c>
      <c r="T755" s="1192">
        <f>J755*Tabellen!$F$2</f>
        <v>1143.39555</v>
      </c>
      <c r="U755" s="1192">
        <f>R755*Tabellen!$G$2</f>
        <v>0</v>
      </c>
      <c r="V755" s="1192">
        <f>T755*Tabellen!$H$2</f>
        <v>240.11306549999998</v>
      </c>
      <c r="W755" s="1192">
        <f t="shared" si="167"/>
        <v>240.11306549999998</v>
      </c>
      <c r="X755" s="1192">
        <f t="shared" si="168"/>
        <v>1383.5086154999999</v>
      </c>
      <c r="Y755" s="1194"/>
      <c r="Z755" s="1184"/>
      <c r="AA755" s="1184"/>
      <c r="AB755" s="1184"/>
      <c r="AC755" s="1184"/>
      <c r="AD755" s="1184"/>
      <c r="AE755" s="1184"/>
      <c r="AF755" s="1184"/>
      <c r="AG755" s="1184"/>
      <c r="AH755" s="1184"/>
      <c r="AI755" s="1184"/>
      <c r="AJ755" s="1184"/>
      <c r="AK755" s="1184"/>
      <c r="AL755" s="1184"/>
      <c r="AM755" s="1184"/>
      <c r="AN755" s="1184"/>
      <c r="AO755" s="1184"/>
      <c r="AP755" s="1184"/>
      <c r="AQ755" s="1184"/>
      <c r="AR755" s="1184"/>
      <c r="AS755" s="1184"/>
      <c r="AT755" s="1184"/>
      <c r="AU755" s="1184"/>
      <c r="AV755" s="1184"/>
      <c r="AW755" s="1184"/>
      <c r="AX755" s="1184"/>
      <c r="AY755" s="1184"/>
      <c r="AZ755" s="1184"/>
      <c r="BA755" s="1184"/>
      <c r="BB755" s="1184"/>
      <c r="BC755" s="1184"/>
      <c r="BD755" s="1184"/>
      <c r="BE755" s="1184"/>
      <c r="BF755" s="1184"/>
      <c r="BG755" s="1184"/>
      <c r="BH755" s="1184"/>
      <c r="BI755" s="1184"/>
      <c r="BJ755" s="1184"/>
      <c r="BK755" s="1184"/>
      <c r="BL755" s="1184"/>
      <c r="BM755" s="1184"/>
      <c r="BN755" s="1184"/>
      <c r="BO755" s="1184"/>
      <c r="BP755" s="1184"/>
      <c r="BQ755" s="1184"/>
      <c r="BR755" s="1184"/>
      <c r="BS755" s="1184"/>
    </row>
    <row r="756" spans="1:71" s="1190" customFormat="1" ht="15.65" customHeight="1" outlineLevel="2" x14ac:dyDescent="0.25">
      <c r="A756" s="1185"/>
      <c r="B756" s="1188"/>
      <c r="C756" s="1187"/>
      <c r="D756" s="1188" t="s">
        <v>1329</v>
      </c>
      <c r="E756" s="1189">
        <v>1</v>
      </c>
      <c r="F756" s="1190" t="s">
        <v>830</v>
      </c>
      <c r="G756" s="1189">
        <v>4</v>
      </c>
      <c r="H756" s="1191">
        <f t="shared" si="165"/>
        <v>4</v>
      </c>
      <c r="I756" s="1192"/>
      <c r="J756" s="1192"/>
      <c r="K756" s="1192"/>
      <c r="L756" s="1192"/>
      <c r="M756" s="1192">
        <f>J756+H756*Tabellen!$K$2+L756</f>
        <v>248</v>
      </c>
      <c r="N756" s="1193"/>
      <c r="O756" s="1192">
        <f t="shared" si="166"/>
        <v>300.08</v>
      </c>
      <c r="P756" s="1198"/>
      <c r="Q756" s="1195" t="s">
        <v>983</v>
      </c>
      <c r="R756" s="1192">
        <f>H756*Tabellen!$K$2*Tabellen!$F$2</f>
        <v>300.08</v>
      </c>
      <c r="S756" s="1197" t="s">
        <v>1049</v>
      </c>
      <c r="T756" s="1192">
        <f>J756*Tabellen!$F$2</f>
        <v>0</v>
      </c>
      <c r="U756" s="1192">
        <f>R756*Tabellen!$G$2</f>
        <v>27.007199999999997</v>
      </c>
      <c r="V756" s="1192">
        <f>T756*Tabellen!$H$2</f>
        <v>0</v>
      </c>
      <c r="W756" s="1192">
        <f t="shared" si="167"/>
        <v>27.007199999999997</v>
      </c>
      <c r="X756" s="1192">
        <f t="shared" si="168"/>
        <v>327.0872</v>
      </c>
      <c r="Y756" s="1194"/>
      <c r="Z756" s="1184"/>
      <c r="AA756" s="1184"/>
      <c r="AB756" s="1184"/>
      <c r="AC756" s="1184"/>
      <c r="AD756" s="1184"/>
      <c r="AE756" s="1184"/>
      <c r="AF756" s="1184"/>
      <c r="AG756" s="1184"/>
      <c r="AH756" s="1184"/>
      <c r="AI756" s="1184"/>
      <c r="AJ756" s="1184"/>
      <c r="AK756" s="1184"/>
      <c r="AL756" s="1184"/>
      <c r="AM756" s="1184"/>
      <c r="AN756" s="1184"/>
      <c r="AO756" s="1184"/>
      <c r="AP756" s="1184"/>
      <c r="AQ756" s="1184"/>
      <c r="AR756" s="1184"/>
      <c r="AS756" s="1184"/>
      <c r="AT756" s="1184"/>
      <c r="AU756" s="1184"/>
      <c r="AV756" s="1184"/>
      <c r="AW756" s="1184"/>
      <c r="AX756" s="1184"/>
      <c r="AY756" s="1184"/>
      <c r="AZ756" s="1184"/>
      <c r="BA756" s="1184"/>
      <c r="BB756" s="1184"/>
      <c r="BC756" s="1184"/>
      <c r="BD756" s="1184"/>
      <c r="BE756" s="1184"/>
      <c r="BF756" s="1184"/>
      <c r="BG756" s="1184"/>
      <c r="BH756" s="1184"/>
      <c r="BI756" s="1184"/>
      <c r="BJ756" s="1184"/>
      <c r="BK756" s="1184"/>
      <c r="BL756" s="1184"/>
      <c r="BM756" s="1184"/>
      <c r="BN756" s="1184"/>
      <c r="BO756" s="1184"/>
      <c r="BP756" s="1184"/>
      <c r="BQ756" s="1184"/>
      <c r="BR756" s="1184"/>
      <c r="BS756" s="1184"/>
    </row>
    <row r="757" spans="1:71" s="1190" customFormat="1" ht="15.65" customHeight="1" outlineLevel="2" x14ac:dyDescent="0.25">
      <c r="A757" s="1185"/>
      <c r="B757" s="1188"/>
      <c r="C757" s="1187"/>
      <c r="E757" s="1189"/>
      <c r="G757" s="1191"/>
      <c r="H757" s="1191"/>
      <c r="I757" s="1192"/>
      <c r="J757" s="1192"/>
      <c r="K757" s="1192"/>
      <c r="L757" s="1192"/>
      <c r="M757" s="1192"/>
      <c r="N757" s="1193"/>
      <c r="O757" s="1192"/>
      <c r="P757" s="1198"/>
      <c r="Q757" s="1195"/>
      <c r="R757" s="1192"/>
      <c r="S757" s="1197"/>
      <c r="T757" s="1192"/>
      <c r="U757" s="1192"/>
      <c r="V757" s="1192"/>
      <c r="W757" s="1192"/>
      <c r="X757" s="1192"/>
      <c r="Y757" s="1208"/>
      <c r="Z757" s="1184"/>
      <c r="AA757" s="1184"/>
      <c r="AB757" s="1184"/>
      <c r="AC757" s="1184"/>
      <c r="AD757" s="1184"/>
      <c r="AE757" s="1184"/>
      <c r="AF757" s="1184"/>
      <c r="AG757" s="1184"/>
      <c r="AH757" s="1184"/>
      <c r="AI757" s="1184"/>
      <c r="AJ757" s="1184"/>
      <c r="AK757" s="1184"/>
      <c r="AL757" s="1184"/>
      <c r="AM757" s="1184"/>
      <c r="AN757" s="1184"/>
      <c r="AO757" s="1184"/>
      <c r="AP757" s="1184"/>
      <c r="AQ757" s="1184"/>
      <c r="AR757" s="1184"/>
      <c r="AS757" s="1184"/>
      <c r="AT757" s="1184"/>
      <c r="AU757" s="1184"/>
      <c r="AV757" s="1184"/>
      <c r="AW757" s="1184"/>
      <c r="AX757" s="1184"/>
      <c r="AY757" s="1184"/>
      <c r="AZ757" s="1184"/>
      <c r="BA757" s="1184"/>
      <c r="BB757" s="1184"/>
      <c r="BC757" s="1184"/>
      <c r="BD757" s="1184"/>
      <c r="BE757" s="1184"/>
      <c r="BF757" s="1184"/>
      <c r="BG757" s="1184"/>
      <c r="BH757" s="1184"/>
      <c r="BI757" s="1184"/>
      <c r="BJ757" s="1184"/>
      <c r="BK757" s="1184"/>
      <c r="BL757" s="1184"/>
      <c r="BM757" s="1184"/>
      <c r="BN757" s="1184"/>
      <c r="BO757" s="1184"/>
      <c r="BP757" s="1184"/>
      <c r="BQ757" s="1184"/>
      <c r="BR757" s="1184"/>
      <c r="BS757" s="1184"/>
    </row>
    <row r="758" spans="1:71" s="1190" customFormat="1" ht="15.65" customHeight="1" outlineLevel="2" x14ac:dyDescent="0.25">
      <c r="A758" s="1185"/>
      <c r="B758" s="1188"/>
      <c r="C758" s="1187"/>
      <c r="E758" s="1189"/>
      <c r="G758" s="1191"/>
      <c r="H758" s="1191"/>
      <c r="I758" s="1192"/>
      <c r="J758" s="1192"/>
      <c r="K758" s="1192"/>
      <c r="L758" s="1192"/>
      <c r="M758" s="1192"/>
      <c r="N758" s="1193"/>
      <c r="O758" s="1194"/>
      <c r="P758" s="1198"/>
      <c r="Q758" s="1195"/>
      <c r="R758" s="1192"/>
      <c r="S758" s="1197"/>
      <c r="T758" s="1192"/>
      <c r="U758" s="1192"/>
      <c r="V758" s="1192"/>
      <c r="W758" s="1192"/>
      <c r="X758" s="1192"/>
      <c r="Z758" s="1184"/>
      <c r="AA758" s="1184"/>
      <c r="AB758" s="1184"/>
      <c r="AC758" s="1184"/>
      <c r="AD758" s="1184"/>
      <c r="AE758" s="1184"/>
      <c r="AF758" s="1184"/>
      <c r="AG758" s="1184"/>
      <c r="AH758" s="1184"/>
      <c r="AI758" s="1184"/>
      <c r="AJ758" s="1184"/>
      <c r="AK758" s="1184"/>
      <c r="AL758" s="1184"/>
      <c r="AM758" s="1184"/>
      <c r="AN758" s="1184"/>
      <c r="AO758" s="1184"/>
      <c r="AP758" s="1184"/>
      <c r="AQ758" s="1184"/>
      <c r="AR758" s="1184"/>
      <c r="AS758" s="1184"/>
      <c r="AT758" s="1184"/>
      <c r="AU758" s="1184"/>
      <c r="AV758" s="1184"/>
      <c r="AW758" s="1184"/>
      <c r="AX758" s="1184"/>
      <c r="AY758" s="1184"/>
      <c r="AZ758" s="1184"/>
      <c r="BA758" s="1184"/>
      <c r="BB758" s="1184"/>
      <c r="BC758" s="1184"/>
      <c r="BD758" s="1184"/>
      <c r="BE758" s="1184"/>
      <c r="BF758" s="1184"/>
      <c r="BG758" s="1184"/>
      <c r="BH758" s="1184"/>
      <c r="BI758" s="1184"/>
      <c r="BJ758" s="1184"/>
      <c r="BK758" s="1184"/>
      <c r="BL758" s="1184"/>
      <c r="BM758" s="1184"/>
      <c r="BN758" s="1184"/>
      <c r="BO758" s="1184"/>
      <c r="BP758" s="1184"/>
      <c r="BQ758" s="1184"/>
      <c r="BR758" s="1184"/>
      <c r="BS758" s="1184"/>
    </row>
    <row r="759" spans="1:71" s="1190" customFormat="1" ht="9" customHeight="1" outlineLevel="1" x14ac:dyDescent="0.25">
      <c r="A759" s="1185"/>
      <c r="B759" s="1209"/>
      <c r="C759" s="1187"/>
      <c r="D759" s="1210"/>
      <c r="E759" s="1211"/>
      <c r="F759" s="1210"/>
      <c r="G759" s="1212"/>
      <c r="H759" s="1212"/>
      <c r="I759" s="1213"/>
      <c r="J759" s="1213"/>
      <c r="K759" s="1213"/>
      <c r="L759" s="1213"/>
      <c r="M759" s="1213"/>
      <c r="N759" s="1187"/>
      <c r="O759" s="1214"/>
      <c r="P759" s="1214"/>
      <c r="Q759" s="1214"/>
      <c r="R759" s="1213"/>
      <c r="S759" s="1213"/>
      <c r="T759" s="1213"/>
      <c r="U759" s="1213"/>
      <c r="V759" s="1213"/>
      <c r="W759" s="1213"/>
      <c r="X759" s="1213"/>
      <c r="Y759" s="1214"/>
      <c r="Z759" s="1206"/>
      <c r="AA759" s="1184"/>
      <c r="AB759" s="1184"/>
      <c r="AC759" s="1184"/>
      <c r="AD759" s="1184"/>
      <c r="AE759" s="1184"/>
      <c r="AF759" s="1184"/>
      <c r="AG759" s="1215"/>
      <c r="AH759" s="1215"/>
      <c r="AI759" s="1184"/>
      <c r="AJ759" s="1184"/>
      <c r="AK759" s="1184"/>
      <c r="AL759" s="1184"/>
      <c r="AM759" s="1184"/>
      <c r="AN759" s="1184"/>
      <c r="AO759" s="1184"/>
      <c r="AP759" s="1184"/>
      <c r="AQ759" s="1184"/>
      <c r="AR759" s="1184"/>
      <c r="AS759" s="1184"/>
      <c r="AT759" s="1184"/>
      <c r="AU759" s="1184"/>
      <c r="AV759" s="1184"/>
      <c r="AW759" s="1184"/>
      <c r="AX759" s="1184"/>
      <c r="AY759" s="1184"/>
      <c r="AZ759" s="1184"/>
      <c r="BA759" s="1184"/>
      <c r="BB759" s="1184"/>
      <c r="BC759" s="1184"/>
      <c r="BD759" s="1184"/>
      <c r="BE759" s="1184"/>
      <c r="BF759" s="1184"/>
      <c r="BG759" s="1184"/>
      <c r="BH759" s="1184"/>
      <c r="BI759" s="1184"/>
      <c r="BJ759" s="1184"/>
      <c r="BK759" s="1184"/>
      <c r="BL759" s="1184"/>
      <c r="BM759" s="1184"/>
      <c r="BN759" s="1184"/>
      <c r="BO759" s="1184"/>
      <c r="BP759" s="1184"/>
      <c r="BQ759" s="1184"/>
      <c r="BR759" s="1184"/>
      <c r="BS759" s="1184"/>
    </row>
    <row r="760" spans="1:71" s="1217" customFormat="1" ht="15.65" customHeight="1" outlineLevel="1" x14ac:dyDescent="0.25">
      <c r="B760" s="1218" t="s">
        <v>1036</v>
      </c>
      <c r="C760" s="1219"/>
      <c r="D760" s="1220" t="s">
        <v>1488</v>
      </c>
      <c r="E760" s="1221">
        <v>91.3</v>
      </c>
      <c r="F760" s="1220" t="s">
        <v>73</v>
      </c>
      <c r="G760" s="1222"/>
      <c r="H760" s="1222">
        <f>SUM(H761:H776)/E760</f>
        <v>1.2342349336335239</v>
      </c>
      <c r="I760" s="1223"/>
      <c r="J760" s="1223">
        <f>SUM(J761:J776)/E760</f>
        <v>51.850829182499993</v>
      </c>
      <c r="K760" s="1223"/>
      <c r="L760" s="1223"/>
      <c r="M760" s="1223">
        <f>SUM(M761:M776)/E760</f>
        <v>128.37339506777849</v>
      </c>
      <c r="N760" s="1219"/>
      <c r="O760" s="1223">
        <f>SUM(O761:O776)/E760</f>
        <v>155.33180803201199</v>
      </c>
      <c r="P760" s="1224" t="str">
        <f>B760</f>
        <v>V1-3-J2</v>
      </c>
      <c r="Q760" s="1224"/>
      <c r="R760" s="1223"/>
      <c r="S760" s="1223"/>
      <c r="T760" s="1223"/>
      <c r="U760" s="1225"/>
      <c r="V760" s="1223"/>
      <c r="W760" s="1223"/>
      <c r="X760" s="1223">
        <f>SUM(X761:X776)/E760</f>
        <v>176.84041115219202</v>
      </c>
      <c r="Z760" s="1226"/>
      <c r="AA760" s="1226"/>
      <c r="AB760" s="1226"/>
      <c r="AC760" s="1226"/>
      <c r="AD760" s="1226"/>
      <c r="AE760" s="1226"/>
      <c r="AF760" s="1226"/>
      <c r="AG760" s="1226"/>
      <c r="AH760" s="1226"/>
      <c r="AI760" s="1226"/>
      <c r="AJ760" s="1226"/>
      <c r="AK760" s="1226"/>
      <c r="AL760" s="1226"/>
      <c r="AM760" s="1226"/>
      <c r="AN760" s="1226"/>
      <c r="AO760" s="1226"/>
      <c r="AP760" s="1226"/>
      <c r="AQ760" s="1226"/>
      <c r="AR760" s="1226"/>
      <c r="AS760" s="1226"/>
      <c r="AT760" s="1226"/>
      <c r="AU760" s="1226"/>
      <c r="AV760" s="1226"/>
      <c r="AW760" s="1226"/>
      <c r="AX760" s="1226"/>
      <c r="AY760" s="1226"/>
      <c r="AZ760" s="1226"/>
      <c r="BA760" s="1226"/>
      <c r="BB760" s="1226"/>
      <c r="BC760" s="1226"/>
      <c r="BD760" s="1226"/>
      <c r="BE760" s="1226"/>
      <c r="BF760" s="1226"/>
      <c r="BG760" s="1226"/>
      <c r="BH760" s="1226"/>
      <c r="BI760" s="1226"/>
      <c r="BJ760" s="1226"/>
      <c r="BK760" s="1226"/>
      <c r="BL760" s="1226"/>
      <c r="BM760" s="1226"/>
      <c r="BN760" s="1226"/>
      <c r="BO760" s="1226"/>
      <c r="BP760" s="1226"/>
      <c r="BQ760" s="1226"/>
      <c r="BR760" s="1226"/>
      <c r="BS760" s="1226"/>
    </row>
    <row r="761" spans="1:71" s="1190" customFormat="1" ht="15.65" customHeight="1" outlineLevel="2" x14ac:dyDescent="0.25">
      <c r="A761" s="1185"/>
      <c r="B761" s="1188"/>
      <c r="C761" s="1187"/>
      <c r="D761" s="1188" t="s">
        <v>1151</v>
      </c>
      <c r="E761" s="1189"/>
      <c r="G761" s="1191"/>
      <c r="H761" s="1191"/>
      <c r="I761" s="1192"/>
      <c r="J761" s="1192"/>
      <c r="K761" s="1192"/>
      <c r="L761" s="1192"/>
      <c r="M761" s="1192"/>
      <c r="N761" s="1193"/>
      <c r="O761" s="1194" t="str">
        <f>R761</f>
        <v>incl. opslagen</v>
      </c>
      <c r="P761" s="1194"/>
      <c r="Q761" s="1195"/>
      <c r="R761" s="1196" t="str">
        <f>Tabellen!$C$2</f>
        <v>incl. opslagen</v>
      </c>
      <c r="S761" s="1197"/>
      <c r="T761" s="1196" t="str">
        <f>Tabellen!$C$2</f>
        <v>incl. opslagen</v>
      </c>
      <c r="U761" s="1192"/>
      <c r="V761" s="1192"/>
      <c r="W761" s="1192"/>
      <c r="X761" s="1192"/>
      <c r="Z761" s="1184"/>
      <c r="AA761" s="1184"/>
      <c r="AB761" s="1184"/>
      <c r="AC761" s="1184"/>
      <c r="AD761" s="1184"/>
      <c r="AE761" s="1184"/>
      <c r="AF761" s="1184"/>
      <c r="AG761" s="1184"/>
      <c r="AH761" s="1184"/>
      <c r="AI761" s="1184"/>
      <c r="AJ761" s="1184"/>
      <c r="AK761" s="1184"/>
      <c r="AL761" s="1184"/>
      <c r="AM761" s="1184"/>
      <c r="AN761" s="1184"/>
      <c r="AO761" s="1184"/>
      <c r="AP761" s="1184"/>
      <c r="AQ761" s="1184"/>
      <c r="AR761" s="1184"/>
      <c r="AS761" s="1184"/>
      <c r="AT761" s="1184"/>
      <c r="AU761" s="1184"/>
      <c r="AV761" s="1184"/>
      <c r="AW761" s="1184"/>
      <c r="AX761" s="1184"/>
      <c r="AY761" s="1184"/>
      <c r="AZ761" s="1184"/>
      <c r="BA761" s="1184"/>
      <c r="BB761" s="1184"/>
      <c r="BC761" s="1184"/>
      <c r="BD761" s="1184"/>
      <c r="BE761" s="1184"/>
      <c r="BF761" s="1184"/>
      <c r="BG761" s="1184"/>
      <c r="BH761" s="1184"/>
      <c r="BI761" s="1184"/>
      <c r="BJ761" s="1184"/>
      <c r="BK761" s="1184"/>
      <c r="BL761" s="1184"/>
      <c r="BM761" s="1184"/>
      <c r="BN761" s="1184"/>
      <c r="BO761" s="1184"/>
      <c r="BP761" s="1184"/>
      <c r="BQ761" s="1184"/>
      <c r="BR761" s="1184"/>
      <c r="BS761" s="1184"/>
    </row>
    <row r="762" spans="1:71" s="1190" customFormat="1" ht="15.65" customHeight="1" outlineLevel="2" x14ac:dyDescent="0.25">
      <c r="A762" s="1185"/>
      <c r="B762" s="1188"/>
      <c r="C762" s="1187"/>
      <c r="D762" s="1190" t="s">
        <v>1300</v>
      </c>
      <c r="E762" s="1189">
        <v>1</v>
      </c>
      <c r="F762" s="1190" t="s">
        <v>830</v>
      </c>
      <c r="G762" s="1191">
        <v>2</v>
      </c>
      <c r="H762" s="1191">
        <f t="shared" ref="H762:H774" si="170">E762*G762</f>
        <v>2</v>
      </c>
      <c r="I762" s="1192"/>
      <c r="J762" s="1192"/>
      <c r="K762" s="1192"/>
      <c r="L762" s="1192"/>
      <c r="M762" s="1192">
        <f>J762+H762*Tabellen!$K$2+L762</f>
        <v>124</v>
      </c>
      <c r="N762" s="1193"/>
      <c r="O762" s="1192">
        <f t="shared" ref="O762:O774" si="171">R762+T762</f>
        <v>150.04</v>
      </c>
      <c r="P762" s="1198"/>
      <c r="Q762" s="1195" t="s">
        <v>983</v>
      </c>
      <c r="R762" s="1192">
        <f>H762*Tabellen!$K$2*Tabellen!$F$2</f>
        <v>150.04</v>
      </c>
      <c r="S762" s="1197" t="s">
        <v>1049</v>
      </c>
      <c r="T762" s="1192">
        <f>J762*Tabellen!$F$2</f>
        <v>0</v>
      </c>
      <c r="U762" s="1192">
        <f>R762*Tabellen!$G$2</f>
        <v>13.503599999999999</v>
      </c>
      <c r="V762" s="1192">
        <f>T762*Tabellen!$H$2</f>
        <v>0</v>
      </c>
      <c r="W762" s="1192">
        <f t="shared" ref="W762:W774" si="172">U762+V762</f>
        <v>13.503599999999999</v>
      </c>
      <c r="X762" s="1192">
        <f t="shared" ref="X762:X774" si="173">O762+W762</f>
        <v>163.5436</v>
      </c>
      <c r="Z762" s="1184"/>
      <c r="AA762" s="1184"/>
      <c r="AB762" s="1184"/>
      <c r="AC762" s="1184"/>
      <c r="AD762" s="1184"/>
      <c r="AE762" s="1184"/>
      <c r="AF762" s="1184"/>
      <c r="AG762" s="1184"/>
      <c r="AH762" s="1184"/>
      <c r="AI762" s="1184"/>
      <c r="AJ762" s="1184"/>
      <c r="AK762" s="1184"/>
      <c r="AL762" s="1184"/>
      <c r="AM762" s="1184"/>
      <c r="AN762" s="1184"/>
      <c r="AO762" s="1184"/>
      <c r="AP762" s="1184"/>
      <c r="AQ762" s="1184"/>
      <c r="AR762" s="1184"/>
      <c r="AS762" s="1184"/>
      <c r="AT762" s="1184"/>
      <c r="AU762" s="1184"/>
      <c r="AV762" s="1184"/>
      <c r="AW762" s="1184"/>
      <c r="AX762" s="1184"/>
      <c r="AY762" s="1184"/>
      <c r="AZ762" s="1184"/>
      <c r="BA762" s="1184"/>
      <c r="BB762" s="1184"/>
      <c r="BC762" s="1184"/>
      <c r="BD762" s="1184"/>
      <c r="BE762" s="1184"/>
      <c r="BF762" s="1184"/>
      <c r="BG762" s="1184"/>
      <c r="BH762" s="1184"/>
      <c r="BI762" s="1184"/>
      <c r="BJ762" s="1184"/>
      <c r="BK762" s="1184"/>
      <c r="BL762" s="1184"/>
      <c r="BM762" s="1184"/>
      <c r="BN762" s="1184"/>
      <c r="BO762" s="1184"/>
      <c r="BP762" s="1184"/>
      <c r="BQ762" s="1184"/>
      <c r="BR762" s="1184"/>
      <c r="BS762" s="1184"/>
    </row>
    <row r="763" spans="1:71" s="1190" customFormat="1" ht="15.65" customHeight="1" outlineLevel="2" x14ac:dyDescent="0.25">
      <c r="A763" s="1185"/>
      <c r="B763" s="1188"/>
      <c r="C763" s="1187"/>
      <c r="D763" s="1190" t="s">
        <v>1330</v>
      </c>
      <c r="E763" s="1189">
        <f>91.3/2.7</f>
        <v>33.81481481481481</v>
      </c>
      <c r="F763" s="1190" t="s">
        <v>70</v>
      </c>
      <c r="G763" s="1191">
        <v>0.05</v>
      </c>
      <c r="H763" s="1191">
        <f t="shared" si="170"/>
        <v>1.6907407407407407</v>
      </c>
      <c r="I763" s="1192"/>
      <c r="J763" s="1192"/>
      <c r="K763" s="1192"/>
      <c r="L763" s="1192"/>
      <c r="M763" s="1192">
        <f>J763+H763*Tabellen!$K$2+L763</f>
        <v>104.82592592592592</v>
      </c>
      <c r="N763" s="1193"/>
      <c r="O763" s="1192">
        <f t="shared" si="171"/>
        <v>126.83937037037036</v>
      </c>
      <c r="P763" s="1198"/>
      <c r="Q763" s="1195" t="s">
        <v>983</v>
      </c>
      <c r="R763" s="1192">
        <f>H763*Tabellen!$K$2*Tabellen!$F$2</f>
        <v>126.83937037037036</v>
      </c>
      <c r="S763" s="1197" t="s">
        <v>1049</v>
      </c>
      <c r="T763" s="1192">
        <f>J763*Tabellen!$F$2</f>
        <v>0</v>
      </c>
      <c r="U763" s="1192">
        <f>R763*Tabellen!$G$2</f>
        <v>11.415543333333332</v>
      </c>
      <c r="V763" s="1192">
        <f>T763*Tabellen!$H$2</f>
        <v>0</v>
      </c>
      <c r="W763" s="1192">
        <f t="shared" si="172"/>
        <v>11.415543333333332</v>
      </c>
      <c r="X763" s="1192">
        <f t="shared" si="173"/>
        <v>138.25491370370369</v>
      </c>
      <c r="Z763" s="1184"/>
      <c r="AA763" s="1184"/>
      <c r="AB763" s="1184"/>
      <c r="AC763" s="1184"/>
      <c r="AD763" s="1184"/>
      <c r="AE763" s="1184"/>
      <c r="AF763" s="1184"/>
      <c r="AG763" s="1184"/>
      <c r="AH763" s="1184"/>
      <c r="AI763" s="1184"/>
      <c r="AJ763" s="1184"/>
      <c r="AK763" s="1184"/>
      <c r="AL763" s="1184"/>
      <c r="AM763" s="1184"/>
      <c r="AN763" s="1184"/>
      <c r="AO763" s="1184"/>
      <c r="AP763" s="1184"/>
      <c r="AQ763" s="1184"/>
      <c r="AR763" s="1184"/>
      <c r="AS763" s="1184"/>
      <c r="AT763" s="1184"/>
      <c r="AU763" s="1184"/>
      <c r="AV763" s="1184"/>
      <c r="AW763" s="1184"/>
      <c r="AX763" s="1184"/>
      <c r="AY763" s="1184"/>
      <c r="AZ763" s="1184"/>
      <c r="BA763" s="1184"/>
      <c r="BB763" s="1184"/>
      <c r="BC763" s="1184"/>
      <c r="BD763" s="1184"/>
      <c r="BE763" s="1184"/>
      <c r="BF763" s="1184"/>
      <c r="BG763" s="1184"/>
      <c r="BH763" s="1184"/>
      <c r="BI763" s="1184"/>
      <c r="BJ763" s="1184"/>
      <c r="BK763" s="1184"/>
      <c r="BL763" s="1184"/>
      <c r="BM763" s="1184"/>
      <c r="BN763" s="1184"/>
      <c r="BO763" s="1184"/>
      <c r="BP763" s="1184"/>
      <c r="BQ763" s="1184"/>
      <c r="BR763" s="1184"/>
      <c r="BS763" s="1184"/>
    </row>
    <row r="764" spans="1:71" s="1190" customFormat="1" ht="15.65" customHeight="1" outlineLevel="2" x14ac:dyDescent="0.25">
      <c r="A764" s="1185"/>
      <c r="B764" s="1188"/>
      <c r="C764" s="1187"/>
      <c r="D764" s="1190" t="s">
        <v>1341</v>
      </c>
      <c r="E764" s="1189">
        <f>E760*3.3333</f>
        <v>304.33028999999999</v>
      </c>
      <c r="F764" s="1190" t="s">
        <v>70</v>
      </c>
      <c r="G764" s="1191">
        <v>0.03</v>
      </c>
      <c r="H764" s="1191">
        <f t="shared" si="170"/>
        <v>9.1299086999999997</v>
      </c>
      <c r="I764" s="1192">
        <v>0.45539999999999997</v>
      </c>
      <c r="J764" s="1192">
        <f t="shared" ref="J764:J773" si="174">E764*I764</f>
        <v>138.59201406599999</v>
      </c>
      <c r="K764" s="1192"/>
      <c r="L764" s="1192"/>
      <c r="M764" s="1192">
        <f>J764+H764*Tabellen!$K$2+L764</f>
        <v>704.64635346599994</v>
      </c>
      <c r="N764" s="1193"/>
      <c r="O764" s="1192">
        <f t="shared" si="171"/>
        <v>852.62208769386007</v>
      </c>
      <c r="P764" s="1198"/>
      <c r="Q764" s="1195" t="s">
        <v>983</v>
      </c>
      <c r="R764" s="1192">
        <f>H764*Tabellen!$K$2*Tabellen!$F$2</f>
        <v>684.92575067400003</v>
      </c>
      <c r="S764" s="1197" t="s">
        <v>1049</v>
      </c>
      <c r="T764" s="1192">
        <f>J764*Tabellen!$F$2</f>
        <v>167.69633701985998</v>
      </c>
      <c r="U764" s="1192">
        <f>R764*Tabellen!$G$2</f>
        <v>61.643317560660002</v>
      </c>
      <c r="V764" s="1192">
        <f>T764*Tabellen!$H$2</f>
        <v>35.216230774170597</v>
      </c>
      <c r="W764" s="1192">
        <f t="shared" si="172"/>
        <v>96.859548334830606</v>
      </c>
      <c r="X764" s="1192">
        <f t="shared" si="173"/>
        <v>949.48163602869067</v>
      </c>
      <c r="Z764" s="1184"/>
      <c r="AA764" s="1184"/>
      <c r="AB764" s="1184"/>
      <c r="AC764" s="1184"/>
      <c r="AD764" s="1184"/>
      <c r="AE764" s="1184"/>
      <c r="AF764" s="1184"/>
      <c r="AG764" s="1184"/>
      <c r="AH764" s="1184"/>
      <c r="AI764" s="1184"/>
      <c r="AJ764" s="1184"/>
      <c r="AK764" s="1184"/>
      <c r="AL764" s="1184"/>
      <c r="AM764" s="1184"/>
      <c r="AN764" s="1184"/>
      <c r="AO764" s="1184"/>
      <c r="AP764" s="1184"/>
      <c r="AQ764" s="1184"/>
      <c r="AR764" s="1184"/>
      <c r="AS764" s="1184"/>
      <c r="AT764" s="1184"/>
      <c r="AU764" s="1184"/>
      <c r="AV764" s="1184"/>
      <c r="AW764" s="1184"/>
      <c r="AX764" s="1184"/>
      <c r="AY764" s="1184"/>
      <c r="AZ764" s="1184"/>
      <c r="BA764" s="1184"/>
      <c r="BB764" s="1184"/>
      <c r="BC764" s="1184"/>
      <c r="BD764" s="1184"/>
      <c r="BE764" s="1184"/>
      <c r="BF764" s="1184"/>
      <c r="BG764" s="1184"/>
      <c r="BH764" s="1184"/>
      <c r="BI764" s="1184"/>
      <c r="BJ764" s="1184"/>
      <c r="BK764" s="1184"/>
      <c r="BL764" s="1184"/>
      <c r="BM764" s="1184"/>
      <c r="BN764" s="1184"/>
      <c r="BO764" s="1184"/>
      <c r="BP764" s="1184"/>
      <c r="BQ764" s="1184"/>
      <c r="BR764" s="1184"/>
      <c r="BS764" s="1184"/>
    </row>
    <row r="765" spans="1:71" s="1190" customFormat="1" ht="15.65" customHeight="1" outlineLevel="2" x14ac:dyDescent="0.25">
      <c r="A765" s="1185"/>
      <c r="B765" s="1199"/>
      <c r="C765" s="1187"/>
      <c r="D765" s="1200" t="s">
        <v>147</v>
      </c>
      <c r="E765" s="1201">
        <f>E760*1.7*1.1</f>
        <v>170.73099999999999</v>
      </c>
      <c r="F765" s="1202" t="s">
        <v>70</v>
      </c>
      <c r="G765" s="1203"/>
      <c r="H765" s="1203"/>
      <c r="I765" s="1204">
        <v>2.7013499999999997</v>
      </c>
      <c r="J765" s="1204">
        <f t="shared" si="174"/>
        <v>461.20418684999993</v>
      </c>
      <c r="K765" s="1204"/>
      <c r="L765" s="1204"/>
      <c r="M765" s="1205">
        <f>J765+H765*Tabellen!$K$2+L765</f>
        <v>461.20418684999993</v>
      </c>
      <c r="N765" s="1193"/>
      <c r="O765" s="1192">
        <f t="shared" si="171"/>
        <v>558.05706608849994</v>
      </c>
      <c r="P765" s="1198"/>
      <c r="Q765" s="1195" t="s">
        <v>983</v>
      </c>
      <c r="R765" s="1192">
        <f>H765*Tabellen!$K$2*Tabellen!$F$2</f>
        <v>0</v>
      </c>
      <c r="S765" s="1197" t="s">
        <v>1049</v>
      </c>
      <c r="T765" s="1192">
        <f>J765*Tabellen!$F$2</f>
        <v>558.05706608849994</v>
      </c>
      <c r="U765" s="1192">
        <f>R765*Tabellen!$G$2</f>
        <v>0</v>
      </c>
      <c r="V765" s="1192">
        <f>T765*Tabellen!$H$2</f>
        <v>117.19198387858498</v>
      </c>
      <c r="W765" s="1192">
        <f t="shared" si="172"/>
        <v>117.19198387858498</v>
      </c>
      <c r="X765" s="1192">
        <f t="shared" si="173"/>
        <v>675.24904996708494</v>
      </c>
      <c r="Z765" s="1206"/>
      <c r="AA765" s="1184"/>
      <c r="AB765" s="1184"/>
      <c r="AC765" s="1184"/>
      <c r="AD765" s="1184"/>
      <c r="AE765" s="1184"/>
      <c r="AF765" s="1184"/>
      <c r="AG765" s="1184"/>
      <c r="AH765" s="1184"/>
      <c r="AI765" s="1184"/>
      <c r="AJ765" s="1184"/>
      <c r="AK765" s="1184"/>
      <c r="AL765" s="1184"/>
      <c r="AM765" s="1184"/>
      <c r="AN765" s="1184"/>
      <c r="AO765" s="1184"/>
      <c r="AP765" s="1184"/>
      <c r="AQ765" s="1184"/>
      <c r="AR765" s="1184"/>
      <c r="AS765" s="1184"/>
      <c r="AT765" s="1184"/>
      <c r="AU765" s="1184"/>
      <c r="AV765" s="1184"/>
      <c r="AW765" s="1184"/>
      <c r="AX765" s="1184"/>
      <c r="AY765" s="1184"/>
      <c r="AZ765" s="1184"/>
      <c r="BA765" s="1184"/>
      <c r="BB765" s="1184"/>
      <c r="BC765" s="1184"/>
      <c r="BD765" s="1184"/>
      <c r="BE765" s="1184"/>
      <c r="BF765" s="1184"/>
      <c r="BG765" s="1184"/>
      <c r="BH765" s="1184"/>
      <c r="BI765" s="1184"/>
      <c r="BJ765" s="1184"/>
      <c r="BK765" s="1184"/>
      <c r="BL765" s="1184"/>
      <c r="BM765" s="1184"/>
      <c r="BN765" s="1184"/>
      <c r="BO765" s="1184"/>
      <c r="BP765" s="1184"/>
      <c r="BQ765" s="1184"/>
      <c r="BR765" s="1184"/>
      <c r="BS765" s="1184"/>
    </row>
    <row r="766" spans="1:71" s="1190" customFormat="1" ht="15.65" customHeight="1" outlineLevel="2" x14ac:dyDescent="0.25">
      <c r="A766" s="1185"/>
      <c r="B766" s="1199"/>
      <c r="C766" s="1187"/>
      <c r="D766" s="1200" t="s">
        <v>148</v>
      </c>
      <c r="E766" s="1201">
        <f>E760/2.5*2.1</f>
        <v>76.691999999999993</v>
      </c>
      <c r="F766" s="1202" t="s">
        <v>70</v>
      </c>
      <c r="G766" s="1203"/>
      <c r="H766" s="1203"/>
      <c r="I766" s="1204">
        <v>2.4736500000000001</v>
      </c>
      <c r="J766" s="1204">
        <f t="shared" si="174"/>
        <v>189.70916579999999</v>
      </c>
      <c r="K766" s="1204"/>
      <c r="L766" s="1204"/>
      <c r="M766" s="1205">
        <f>J766+H766*Tabellen!$K$2+L766</f>
        <v>189.70916579999999</v>
      </c>
      <c r="N766" s="1193"/>
      <c r="O766" s="1192">
        <f t="shared" si="171"/>
        <v>229.54809061799997</v>
      </c>
      <c r="P766" s="1198"/>
      <c r="Q766" s="1195" t="s">
        <v>983</v>
      </c>
      <c r="R766" s="1192">
        <f>H766*Tabellen!$K$2*Tabellen!$F$2</f>
        <v>0</v>
      </c>
      <c r="S766" s="1197" t="s">
        <v>1049</v>
      </c>
      <c r="T766" s="1192">
        <f>J766*Tabellen!$F$2</f>
        <v>229.54809061799997</v>
      </c>
      <c r="U766" s="1192">
        <f>R766*Tabellen!$G$2</f>
        <v>0</v>
      </c>
      <c r="V766" s="1192">
        <f>T766*Tabellen!$H$2</f>
        <v>48.205099029779994</v>
      </c>
      <c r="W766" s="1192">
        <f t="shared" si="172"/>
        <v>48.205099029779994</v>
      </c>
      <c r="X766" s="1192">
        <f t="shared" si="173"/>
        <v>277.75318964777995</v>
      </c>
      <c r="Z766" s="1206"/>
      <c r="AA766" s="1184"/>
      <c r="AB766" s="1184"/>
      <c r="AC766" s="1184"/>
      <c r="AD766" s="1184"/>
      <c r="AE766" s="1184"/>
      <c r="AF766" s="1184"/>
      <c r="AG766" s="1184"/>
      <c r="AH766" s="1184"/>
      <c r="AI766" s="1184"/>
      <c r="AJ766" s="1184"/>
      <c r="AK766" s="1184"/>
      <c r="AL766" s="1184"/>
      <c r="AM766" s="1184"/>
      <c r="AN766" s="1184"/>
      <c r="AO766" s="1184"/>
      <c r="AP766" s="1184"/>
      <c r="AQ766" s="1184"/>
      <c r="AR766" s="1184"/>
      <c r="AS766" s="1184"/>
      <c r="AT766" s="1184"/>
      <c r="AU766" s="1184"/>
      <c r="AV766" s="1184"/>
      <c r="AW766" s="1184"/>
      <c r="AX766" s="1184"/>
      <c r="AY766" s="1184"/>
      <c r="AZ766" s="1184"/>
      <c r="BA766" s="1184"/>
      <c r="BB766" s="1184"/>
      <c r="BC766" s="1184"/>
      <c r="BD766" s="1184"/>
      <c r="BE766" s="1184"/>
      <c r="BF766" s="1184"/>
      <c r="BG766" s="1184"/>
      <c r="BH766" s="1184"/>
      <c r="BI766" s="1184"/>
      <c r="BJ766" s="1184"/>
      <c r="BK766" s="1184"/>
      <c r="BL766" s="1184"/>
      <c r="BM766" s="1184"/>
      <c r="BN766" s="1184"/>
      <c r="BO766" s="1184"/>
      <c r="BP766" s="1184"/>
      <c r="BQ766" s="1184"/>
      <c r="BR766" s="1184"/>
      <c r="BS766" s="1184"/>
    </row>
    <row r="767" spans="1:71" s="1190" customFormat="1" ht="15.65" customHeight="1" outlineLevel="2" x14ac:dyDescent="0.25">
      <c r="A767" s="1185"/>
      <c r="B767" s="1188"/>
      <c r="C767" s="1187"/>
      <c r="D767" s="1190" t="s">
        <v>1344</v>
      </c>
      <c r="E767" s="1189">
        <f>E760*1.05</f>
        <v>95.864999999999995</v>
      </c>
      <c r="F767" s="1190" t="s">
        <v>73</v>
      </c>
      <c r="G767" s="1191"/>
      <c r="H767" s="1191"/>
      <c r="I767" s="1192">
        <v>14.448599999999999</v>
      </c>
      <c r="J767" s="1192">
        <f t="shared" si="174"/>
        <v>1385.1150389999998</v>
      </c>
      <c r="K767" s="1192"/>
      <c r="L767" s="1192"/>
      <c r="M767" s="1192">
        <f>J767+H767*Tabellen!$K$2+L767</f>
        <v>1385.1150389999998</v>
      </c>
      <c r="N767" s="1193"/>
      <c r="O767" s="1192">
        <f t="shared" si="171"/>
        <v>1675.9891971899997</v>
      </c>
      <c r="P767" s="1198"/>
      <c r="Q767" s="1195" t="s">
        <v>983</v>
      </c>
      <c r="R767" s="1192">
        <f>H767*Tabellen!$K$2*Tabellen!$F$2</f>
        <v>0</v>
      </c>
      <c r="S767" s="1197" t="s">
        <v>1049</v>
      </c>
      <c r="T767" s="1192">
        <f>J767*Tabellen!$F$2</f>
        <v>1675.9891971899997</v>
      </c>
      <c r="U767" s="1192">
        <f>R767*Tabellen!$G$2</f>
        <v>0</v>
      </c>
      <c r="V767" s="1192">
        <f>T767*Tabellen!$H$2</f>
        <v>351.95773140989991</v>
      </c>
      <c r="W767" s="1192">
        <f t="shared" si="172"/>
        <v>351.95773140989991</v>
      </c>
      <c r="X767" s="1192">
        <f t="shared" si="173"/>
        <v>2027.9469285998996</v>
      </c>
      <c r="Y767" s="1194"/>
      <c r="Z767" s="1184"/>
      <c r="AA767" s="1184"/>
      <c r="AB767" s="1184"/>
      <c r="AC767" s="1184"/>
      <c r="AD767" s="1184"/>
      <c r="AE767" s="1184"/>
      <c r="AF767" s="1184"/>
      <c r="AG767" s="1184"/>
      <c r="AH767" s="1184"/>
      <c r="AI767" s="1184"/>
      <c r="AJ767" s="1184"/>
      <c r="AK767" s="1184"/>
      <c r="AL767" s="1184"/>
      <c r="AM767" s="1184"/>
      <c r="AN767" s="1184"/>
      <c r="AO767" s="1184"/>
      <c r="AP767" s="1184"/>
      <c r="AQ767" s="1184"/>
      <c r="AR767" s="1184"/>
      <c r="AS767" s="1184"/>
      <c r="AT767" s="1184"/>
      <c r="AU767" s="1184"/>
      <c r="AV767" s="1184"/>
      <c r="AW767" s="1184"/>
      <c r="AX767" s="1184"/>
      <c r="AY767" s="1184"/>
      <c r="AZ767" s="1184"/>
      <c r="BA767" s="1184"/>
      <c r="BB767" s="1184"/>
      <c r="BC767" s="1184"/>
      <c r="BD767" s="1184"/>
      <c r="BE767" s="1184"/>
      <c r="BF767" s="1184"/>
      <c r="BG767" s="1184"/>
      <c r="BH767" s="1184"/>
      <c r="BI767" s="1184"/>
      <c r="BJ767" s="1184"/>
      <c r="BK767" s="1184"/>
      <c r="BL767" s="1184"/>
      <c r="BM767" s="1184"/>
      <c r="BN767" s="1184"/>
      <c r="BO767" s="1184"/>
      <c r="BP767" s="1184"/>
      <c r="BQ767" s="1184"/>
      <c r="BR767" s="1184"/>
      <c r="BS767" s="1184"/>
    </row>
    <row r="768" spans="1:71" s="1190" customFormat="1" ht="15.65" customHeight="1" outlineLevel="2" x14ac:dyDescent="0.25">
      <c r="A768" s="1185"/>
      <c r="B768" s="1188"/>
      <c r="C768" s="1187"/>
      <c r="D768" s="1190" t="s">
        <v>1420</v>
      </c>
      <c r="E768" s="1189">
        <f>E760*1.05</f>
        <v>95.864999999999995</v>
      </c>
      <c r="F768" s="1188" t="s">
        <v>73</v>
      </c>
      <c r="G768" s="1189"/>
      <c r="H768" s="1191"/>
      <c r="I768" s="1207">
        <v>1.91475</v>
      </c>
      <c r="J768" s="1192">
        <f t="shared" si="174"/>
        <v>183.55750874999998</v>
      </c>
      <c r="K768" s="1192"/>
      <c r="L768" s="1192"/>
      <c r="M768" s="1192">
        <f>J768+H768*Tabellen!$K$2+L768</f>
        <v>183.55750874999998</v>
      </c>
      <c r="N768" s="1193"/>
      <c r="O768" s="1192">
        <f t="shared" si="171"/>
        <v>222.10458558749997</v>
      </c>
      <c r="P768" s="1198"/>
      <c r="Q768" s="1195" t="s">
        <v>983</v>
      </c>
      <c r="R768" s="1192">
        <f>H768*Tabellen!$K$2*Tabellen!$F$2</f>
        <v>0</v>
      </c>
      <c r="S768" s="1197" t="s">
        <v>1049</v>
      </c>
      <c r="T768" s="1192">
        <f>J768*Tabellen!$F$2</f>
        <v>222.10458558749997</v>
      </c>
      <c r="U768" s="1192">
        <f>R768*Tabellen!$G$2</f>
        <v>0</v>
      </c>
      <c r="V768" s="1192">
        <f>T768*Tabellen!$H$2</f>
        <v>46.641962973374994</v>
      </c>
      <c r="W768" s="1192">
        <f t="shared" si="172"/>
        <v>46.641962973374994</v>
      </c>
      <c r="X768" s="1192">
        <f t="shared" si="173"/>
        <v>268.74654856087494</v>
      </c>
      <c r="Y768" s="1191"/>
      <c r="Z768" s="1184"/>
      <c r="AA768" s="1184"/>
      <c r="AB768" s="1184"/>
      <c r="AC768" s="1184"/>
      <c r="AD768" s="1184"/>
      <c r="AE768" s="1184"/>
      <c r="AF768" s="1184"/>
      <c r="AG768" s="1184"/>
      <c r="AH768" s="1184"/>
      <c r="AI768" s="1184"/>
      <c r="AJ768" s="1184"/>
      <c r="AK768" s="1184"/>
      <c r="AL768" s="1184"/>
      <c r="AM768" s="1184"/>
      <c r="AN768" s="1184"/>
      <c r="AO768" s="1184"/>
      <c r="AP768" s="1184"/>
      <c r="AQ768" s="1184"/>
      <c r="AR768" s="1184"/>
      <c r="AS768" s="1184"/>
      <c r="AT768" s="1184"/>
      <c r="AU768" s="1184"/>
      <c r="AV768" s="1184"/>
      <c r="AW768" s="1184"/>
      <c r="AX768" s="1184"/>
      <c r="AY768" s="1184"/>
      <c r="AZ768" s="1184"/>
      <c r="BA768" s="1184"/>
      <c r="BB768" s="1184"/>
      <c r="BC768" s="1184"/>
      <c r="BD768" s="1184"/>
      <c r="BE768" s="1184"/>
      <c r="BF768" s="1184"/>
      <c r="BG768" s="1184"/>
      <c r="BH768" s="1184"/>
      <c r="BI768" s="1184"/>
      <c r="BJ768" s="1184"/>
      <c r="BK768" s="1184"/>
      <c r="BL768" s="1184"/>
      <c r="BM768" s="1184"/>
      <c r="BN768" s="1184"/>
      <c r="BO768" s="1184"/>
      <c r="BP768" s="1184"/>
      <c r="BQ768" s="1184"/>
      <c r="BR768" s="1184"/>
      <c r="BS768" s="1184"/>
    </row>
    <row r="769" spans="1:71" s="1190" customFormat="1" ht="15.65" customHeight="1" outlineLevel="2" x14ac:dyDescent="0.25">
      <c r="A769" s="1185"/>
      <c r="B769" s="1188"/>
      <c r="C769" s="1187"/>
      <c r="D769" s="1190" t="s">
        <v>1335</v>
      </c>
      <c r="E769" s="1189">
        <f>E760*1.1</f>
        <v>100.43</v>
      </c>
      <c r="F769" s="1188" t="s">
        <v>73</v>
      </c>
      <c r="G769" s="1189"/>
      <c r="H769" s="1191"/>
      <c r="I769" s="1207">
        <v>2.2515648749999997</v>
      </c>
      <c r="J769" s="1192">
        <f t="shared" si="174"/>
        <v>226.12466039624999</v>
      </c>
      <c r="K769" s="1192"/>
      <c r="L769" s="1192"/>
      <c r="M769" s="1192">
        <f>J769+H769*Tabellen!$K$2+L769</f>
        <v>226.12466039624999</v>
      </c>
      <c r="N769" s="1193"/>
      <c r="O769" s="1192">
        <f t="shared" si="171"/>
        <v>273.61083907946249</v>
      </c>
      <c r="P769" s="1198"/>
      <c r="Q769" s="1195" t="s">
        <v>983</v>
      </c>
      <c r="R769" s="1192">
        <f>H769*Tabellen!$K$2*Tabellen!$F$2</f>
        <v>0</v>
      </c>
      <c r="S769" s="1197" t="s">
        <v>1049</v>
      </c>
      <c r="T769" s="1192">
        <f>J769*Tabellen!$F$2</f>
        <v>273.61083907946249</v>
      </c>
      <c r="U769" s="1192">
        <f>R769*Tabellen!$G$2</f>
        <v>0</v>
      </c>
      <c r="V769" s="1192">
        <f>T769*Tabellen!$H$2</f>
        <v>57.458276206687124</v>
      </c>
      <c r="W769" s="1192">
        <f t="shared" si="172"/>
        <v>57.458276206687124</v>
      </c>
      <c r="X769" s="1192">
        <f t="shared" si="173"/>
        <v>331.06911528614961</v>
      </c>
      <c r="Y769" s="1191"/>
      <c r="Z769" s="1184"/>
      <c r="AA769" s="1184"/>
      <c r="AB769" s="1184"/>
      <c r="AC769" s="1184"/>
      <c r="AD769" s="1184"/>
      <c r="AE769" s="1184"/>
      <c r="AF769" s="1184"/>
      <c r="AG769" s="1184"/>
      <c r="AH769" s="1184"/>
      <c r="AI769" s="1184"/>
      <c r="AJ769" s="1184"/>
      <c r="AK769" s="1184"/>
      <c r="AL769" s="1184"/>
      <c r="AM769" s="1184"/>
      <c r="AN769" s="1184"/>
      <c r="AO769" s="1184"/>
      <c r="AP769" s="1184"/>
      <c r="AQ769" s="1184"/>
      <c r="AR769" s="1184"/>
      <c r="AS769" s="1184"/>
      <c r="AT769" s="1184"/>
      <c r="AU769" s="1184"/>
      <c r="AV769" s="1184"/>
      <c r="AW769" s="1184"/>
      <c r="AX769" s="1184"/>
      <c r="AY769" s="1184"/>
      <c r="AZ769" s="1184"/>
      <c r="BA769" s="1184"/>
      <c r="BB769" s="1184"/>
      <c r="BC769" s="1184"/>
      <c r="BD769" s="1184"/>
      <c r="BE769" s="1184"/>
      <c r="BF769" s="1184"/>
      <c r="BG769" s="1184"/>
      <c r="BH769" s="1184"/>
      <c r="BI769" s="1184"/>
      <c r="BJ769" s="1184"/>
      <c r="BK769" s="1184"/>
      <c r="BL769" s="1184"/>
      <c r="BM769" s="1184"/>
      <c r="BN769" s="1184"/>
      <c r="BO769" s="1184"/>
      <c r="BP769" s="1184"/>
      <c r="BQ769" s="1184"/>
      <c r="BR769" s="1184"/>
      <c r="BS769" s="1184"/>
    </row>
    <row r="770" spans="1:71" s="1190" customFormat="1" ht="15.65" customHeight="1" outlineLevel="2" x14ac:dyDescent="0.25">
      <c r="A770" s="1185"/>
      <c r="B770" s="1188"/>
      <c r="C770" s="1187"/>
      <c r="D770" s="1190" t="s">
        <v>1336</v>
      </c>
      <c r="E770" s="1189">
        <f>E760*1.1</f>
        <v>100.43</v>
      </c>
      <c r="F770" s="1188" t="s">
        <v>73</v>
      </c>
      <c r="G770" s="1189"/>
      <c r="H770" s="1191"/>
      <c r="I770" s="1207">
        <v>1.8526499999999999</v>
      </c>
      <c r="J770" s="1192">
        <f t="shared" si="174"/>
        <v>186.06163950000001</v>
      </c>
      <c r="K770" s="1192"/>
      <c r="L770" s="1192"/>
      <c r="M770" s="1192">
        <f>J770+H770*Tabellen!$K$2+L770</f>
        <v>186.06163950000001</v>
      </c>
      <c r="N770" s="1193"/>
      <c r="O770" s="1192">
        <f t="shared" si="171"/>
        <v>225.134583795</v>
      </c>
      <c r="P770" s="1198"/>
      <c r="Q770" s="1195" t="s">
        <v>983</v>
      </c>
      <c r="R770" s="1192">
        <f>H770*Tabellen!$K$2*Tabellen!$F$2</f>
        <v>0</v>
      </c>
      <c r="S770" s="1197" t="s">
        <v>1049</v>
      </c>
      <c r="T770" s="1192">
        <f>J770*Tabellen!$F$2</f>
        <v>225.134583795</v>
      </c>
      <c r="U770" s="1192">
        <f>R770*Tabellen!$G$2</f>
        <v>0</v>
      </c>
      <c r="V770" s="1192">
        <f>T770*Tabellen!$H$2</f>
        <v>47.27826259695</v>
      </c>
      <c r="W770" s="1192">
        <f t="shared" si="172"/>
        <v>47.27826259695</v>
      </c>
      <c r="X770" s="1192">
        <f t="shared" si="173"/>
        <v>272.41284639194998</v>
      </c>
      <c r="Y770" s="1191"/>
      <c r="Z770" s="1184"/>
      <c r="AA770" s="1184"/>
      <c r="AB770" s="1184"/>
      <c r="AC770" s="1184"/>
      <c r="AD770" s="1184"/>
      <c r="AE770" s="1184"/>
      <c r="AF770" s="1184"/>
      <c r="AG770" s="1184"/>
      <c r="AH770" s="1184"/>
      <c r="AI770" s="1184"/>
      <c r="AJ770" s="1184"/>
      <c r="AK770" s="1184"/>
      <c r="AL770" s="1184"/>
      <c r="AM770" s="1184"/>
      <c r="AN770" s="1184"/>
      <c r="AO770" s="1184"/>
      <c r="AP770" s="1184"/>
      <c r="AQ770" s="1184"/>
      <c r="AR770" s="1184"/>
      <c r="AS770" s="1184"/>
      <c r="AT770" s="1184"/>
      <c r="AU770" s="1184"/>
      <c r="AV770" s="1184"/>
      <c r="AW770" s="1184"/>
      <c r="AX770" s="1184"/>
      <c r="AY770" s="1184"/>
      <c r="AZ770" s="1184"/>
      <c r="BA770" s="1184"/>
      <c r="BB770" s="1184"/>
      <c r="BC770" s="1184"/>
      <c r="BD770" s="1184"/>
      <c r="BE770" s="1184"/>
      <c r="BF770" s="1184"/>
      <c r="BG770" s="1184"/>
      <c r="BH770" s="1184"/>
      <c r="BI770" s="1184"/>
      <c r="BJ770" s="1184"/>
      <c r="BK770" s="1184"/>
      <c r="BL770" s="1184"/>
      <c r="BM770" s="1184"/>
      <c r="BN770" s="1184"/>
      <c r="BO770" s="1184"/>
      <c r="BP770" s="1184"/>
      <c r="BQ770" s="1184"/>
      <c r="BR770" s="1184"/>
      <c r="BS770" s="1184"/>
    </row>
    <row r="771" spans="1:71" s="1190" customFormat="1" ht="15.65" customHeight="1" outlineLevel="2" x14ac:dyDescent="0.25">
      <c r="A771" s="1185"/>
      <c r="B771" s="1188"/>
      <c r="C771" s="1187"/>
      <c r="D771" s="1190" t="s">
        <v>1730</v>
      </c>
      <c r="E771" s="1189">
        <f>E760*1.1</f>
        <v>100.43</v>
      </c>
      <c r="F771" s="1190" t="s">
        <v>73</v>
      </c>
      <c r="G771" s="1191"/>
      <c r="H771" s="1191"/>
      <c r="I771" s="1192">
        <v>10.143000000000001</v>
      </c>
      <c r="J771" s="1192">
        <f t="shared" si="174"/>
        <v>1018.6614900000002</v>
      </c>
      <c r="K771" s="1192"/>
      <c r="L771" s="1192"/>
      <c r="M771" s="1192">
        <f>J771+H771*Tabellen!$K$2+L771</f>
        <v>1018.6614900000002</v>
      </c>
      <c r="N771" s="1193"/>
      <c r="O771" s="1192">
        <f t="shared" si="171"/>
        <v>1232.5804029000001</v>
      </c>
      <c r="P771" s="1198"/>
      <c r="Q771" s="1195" t="s">
        <v>983</v>
      </c>
      <c r="R771" s="1192">
        <f>H771*Tabellen!$K$2*Tabellen!$F$2</f>
        <v>0</v>
      </c>
      <c r="S771" s="1197" t="s">
        <v>1049</v>
      </c>
      <c r="T771" s="1192">
        <f>J771*Tabellen!$F$2</f>
        <v>1232.5804029000001</v>
      </c>
      <c r="U771" s="1192">
        <f>R771*Tabellen!$G$2</f>
        <v>0</v>
      </c>
      <c r="V771" s="1192">
        <f>T771*Tabellen!$H$2</f>
        <v>258.84188460900003</v>
      </c>
      <c r="W771" s="1192">
        <f t="shared" si="172"/>
        <v>258.84188460900003</v>
      </c>
      <c r="X771" s="1192">
        <f t="shared" si="173"/>
        <v>1491.4222875090002</v>
      </c>
      <c r="Y771" s="1208"/>
      <c r="Z771" s="1184"/>
      <c r="AA771" s="1184"/>
      <c r="AB771" s="1184"/>
      <c r="AC771" s="1184"/>
      <c r="AD771" s="1184"/>
      <c r="AE771" s="1184"/>
      <c r="AF771" s="1184"/>
      <c r="AG771" s="1184"/>
      <c r="AH771" s="1184"/>
      <c r="AI771" s="1184"/>
      <c r="AJ771" s="1184"/>
      <c r="AK771" s="1184"/>
      <c r="AL771" s="1184"/>
      <c r="AM771" s="1184"/>
      <c r="AN771" s="1184"/>
      <c r="AO771" s="1184"/>
      <c r="AP771" s="1184"/>
      <c r="AQ771" s="1184"/>
      <c r="AR771" s="1184"/>
      <c r="AS771" s="1184"/>
      <c r="AT771" s="1184"/>
      <c r="AU771" s="1184"/>
      <c r="AV771" s="1184"/>
      <c r="AW771" s="1184"/>
      <c r="AX771" s="1184"/>
      <c r="AY771" s="1184"/>
      <c r="AZ771" s="1184"/>
      <c r="BA771" s="1184"/>
      <c r="BB771" s="1184"/>
      <c r="BC771" s="1184"/>
      <c r="BD771" s="1184"/>
      <c r="BE771" s="1184"/>
      <c r="BF771" s="1184"/>
      <c r="BG771" s="1184"/>
      <c r="BH771" s="1184"/>
      <c r="BI771" s="1184"/>
      <c r="BJ771" s="1184"/>
      <c r="BK771" s="1184"/>
      <c r="BL771" s="1184"/>
      <c r="BM771" s="1184"/>
      <c r="BN771" s="1184"/>
      <c r="BO771" s="1184"/>
      <c r="BP771" s="1184"/>
      <c r="BQ771" s="1184"/>
      <c r="BR771" s="1184"/>
      <c r="BS771" s="1184"/>
    </row>
    <row r="772" spans="1:71" s="1190" customFormat="1" ht="15.65" customHeight="1" outlineLevel="2" x14ac:dyDescent="0.25">
      <c r="A772" s="1185"/>
      <c r="B772" s="1199"/>
      <c r="C772" s="1187"/>
      <c r="D772" s="1200" t="s">
        <v>1343</v>
      </c>
      <c r="E772" s="1201">
        <f>E760</f>
        <v>91.3</v>
      </c>
      <c r="F772" s="1202" t="s">
        <v>73</v>
      </c>
      <c r="G772" s="1203">
        <v>1.05</v>
      </c>
      <c r="H772" s="1203">
        <f t="shared" si="170"/>
        <v>95.864999999999995</v>
      </c>
      <c r="I772" s="1204"/>
      <c r="J772" s="1204"/>
      <c r="K772" s="1204"/>
      <c r="L772" s="1204"/>
      <c r="M772" s="1205">
        <f>J772+H772*Tabellen!$K$2+L772</f>
        <v>5943.63</v>
      </c>
      <c r="N772" s="1193"/>
      <c r="O772" s="1192">
        <f t="shared" si="171"/>
        <v>7191.7923000000001</v>
      </c>
      <c r="P772" s="1198"/>
      <c r="Q772" s="1195" t="s">
        <v>983</v>
      </c>
      <c r="R772" s="1192">
        <f>H772*Tabellen!$K$2*Tabellen!$F$2</f>
        <v>7191.7923000000001</v>
      </c>
      <c r="S772" s="1197" t="s">
        <v>1049</v>
      </c>
      <c r="T772" s="1192">
        <f>J772*Tabellen!$F$2</f>
        <v>0</v>
      </c>
      <c r="U772" s="1192">
        <f>R772*Tabellen!$G$2</f>
        <v>647.26130699999999</v>
      </c>
      <c r="V772" s="1192">
        <f>T772*Tabellen!$H$2</f>
        <v>0</v>
      </c>
      <c r="W772" s="1192">
        <f t="shared" si="172"/>
        <v>647.26130699999999</v>
      </c>
      <c r="X772" s="1192">
        <f t="shared" si="173"/>
        <v>7839.0536069999998</v>
      </c>
      <c r="Z772" s="1206"/>
      <c r="AA772" s="1184"/>
      <c r="AB772" s="1184"/>
      <c r="AC772" s="1184"/>
      <c r="AD772" s="1184"/>
      <c r="AE772" s="1184"/>
      <c r="AF772" s="1184"/>
      <c r="AG772" s="1184"/>
      <c r="AH772" s="1184"/>
      <c r="AI772" s="1184"/>
      <c r="AJ772" s="1184"/>
      <c r="AK772" s="1184"/>
      <c r="AL772" s="1184"/>
      <c r="AM772" s="1184"/>
      <c r="AN772" s="1184"/>
      <c r="AO772" s="1184"/>
      <c r="AP772" s="1184"/>
      <c r="AQ772" s="1184"/>
      <c r="AR772" s="1184"/>
      <c r="AS772" s="1184"/>
      <c r="AT772" s="1184"/>
      <c r="AU772" s="1184"/>
      <c r="AV772" s="1184"/>
      <c r="AW772" s="1184"/>
      <c r="AX772" s="1184"/>
      <c r="AY772" s="1184"/>
      <c r="AZ772" s="1184"/>
      <c r="BA772" s="1184"/>
      <c r="BB772" s="1184"/>
      <c r="BC772" s="1184"/>
      <c r="BD772" s="1184"/>
      <c r="BE772" s="1184"/>
      <c r="BF772" s="1184"/>
      <c r="BG772" s="1184"/>
      <c r="BH772" s="1184"/>
      <c r="BI772" s="1184"/>
      <c r="BJ772" s="1184"/>
      <c r="BK772" s="1184"/>
      <c r="BL772" s="1184"/>
      <c r="BM772" s="1184"/>
      <c r="BN772" s="1184"/>
      <c r="BO772" s="1184"/>
      <c r="BP772" s="1184"/>
      <c r="BQ772" s="1184"/>
      <c r="BR772" s="1184"/>
      <c r="BS772" s="1184"/>
    </row>
    <row r="773" spans="1:71" s="1190" customFormat="1" ht="15.65" customHeight="1" outlineLevel="2" x14ac:dyDescent="0.25">
      <c r="A773" s="1185"/>
      <c r="B773" s="1188"/>
      <c r="C773" s="1187"/>
      <c r="D773" s="1188" t="s">
        <v>1337</v>
      </c>
      <c r="E773" s="1189">
        <f>E760</f>
        <v>91.3</v>
      </c>
      <c r="F773" s="1190" t="s">
        <v>73</v>
      </c>
      <c r="G773" s="1189"/>
      <c r="H773" s="1191"/>
      <c r="I773" s="1192">
        <v>10.35</v>
      </c>
      <c r="J773" s="1192">
        <f t="shared" si="174"/>
        <v>944.95499999999993</v>
      </c>
      <c r="K773" s="1192"/>
      <c r="L773" s="1192"/>
      <c r="M773" s="1192">
        <f>J773+H773*Tabellen!$K$2+L773</f>
        <v>944.95499999999993</v>
      </c>
      <c r="N773" s="1193"/>
      <c r="O773" s="1192">
        <f t="shared" si="171"/>
        <v>1143.39555</v>
      </c>
      <c r="P773" s="1198"/>
      <c r="Q773" s="1195" t="s">
        <v>983</v>
      </c>
      <c r="R773" s="1192">
        <f>H773*Tabellen!$K$2*Tabellen!$F$2</f>
        <v>0</v>
      </c>
      <c r="S773" s="1197" t="s">
        <v>1049</v>
      </c>
      <c r="T773" s="1192">
        <f>J773*Tabellen!$F$2</f>
        <v>1143.39555</v>
      </c>
      <c r="U773" s="1192">
        <f>R773*Tabellen!$G$2</f>
        <v>0</v>
      </c>
      <c r="V773" s="1192">
        <f>T773*Tabellen!$H$2</f>
        <v>240.11306549999998</v>
      </c>
      <c r="W773" s="1192">
        <f t="shared" si="172"/>
        <v>240.11306549999998</v>
      </c>
      <c r="X773" s="1192">
        <f t="shared" si="173"/>
        <v>1383.5086154999999</v>
      </c>
      <c r="Y773" s="1194"/>
      <c r="Z773" s="1184"/>
      <c r="AA773" s="1184"/>
      <c r="AB773" s="1184"/>
      <c r="AC773" s="1184"/>
      <c r="AD773" s="1184"/>
      <c r="AE773" s="1184"/>
      <c r="AF773" s="1184"/>
      <c r="AG773" s="1184"/>
      <c r="AH773" s="1184"/>
      <c r="AI773" s="1184"/>
      <c r="AJ773" s="1184"/>
      <c r="AK773" s="1184"/>
      <c r="AL773" s="1184"/>
      <c r="AM773" s="1184"/>
      <c r="AN773" s="1184"/>
      <c r="AO773" s="1184"/>
      <c r="AP773" s="1184"/>
      <c r="AQ773" s="1184"/>
      <c r="AR773" s="1184"/>
      <c r="AS773" s="1184"/>
      <c r="AT773" s="1184"/>
      <c r="AU773" s="1184"/>
      <c r="AV773" s="1184"/>
      <c r="AW773" s="1184"/>
      <c r="AX773" s="1184"/>
      <c r="AY773" s="1184"/>
      <c r="AZ773" s="1184"/>
      <c r="BA773" s="1184"/>
      <c r="BB773" s="1184"/>
      <c r="BC773" s="1184"/>
      <c r="BD773" s="1184"/>
      <c r="BE773" s="1184"/>
      <c r="BF773" s="1184"/>
      <c r="BG773" s="1184"/>
      <c r="BH773" s="1184"/>
      <c r="BI773" s="1184"/>
      <c r="BJ773" s="1184"/>
      <c r="BK773" s="1184"/>
      <c r="BL773" s="1184"/>
      <c r="BM773" s="1184"/>
      <c r="BN773" s="1184"/>
      <c r="BO773" s="1184"/>
      <c r="BP773" s="1184"/>
      <c r="BQ773" s="1184"/>
      <c r="BR773" s="1184"/>
      <c r="BS773" s="1184"/>
    </row>
    <row r="774" spans="1:71" s="1190" customFormat="1" ht="15.65" customHeight="1" outlineLevel="2" x14ac:dyDescent="0.25">
      <c r="A774" s="1185"/>
      <c r="B774" s="1188"/>
      <c r="C774" s="1187"/>
      <c r="D774" s="1188" t="s">
        <v>1329</v>
      </c>
      <c r="E774" s="1189">
        <v>1</v>
      </c>
      <c r="F774" s="1190" t="s">
        <v>830</v>
      </c>
      <c r="G774" s="1189">
        <v>4</v>
      </c>
      <c r="H774" s="1191">
        <f t="shared" si="170"/>
        <v>4</v>
      </c>
      <c r="I774" s="1192"/>
      <c r="J774" s="1192"/>
      <c r="K774" s="1192"/>
      <c r="L774" s="1192"/>
      <c r="M774" s="1192">
        <f>J774+H774*Tabellen!$K$2+L774</f>
        <v>248</v>
      </c>
      <c r="N774" s="1193"/>
      <c r="O774" s="1192">
        <f t="shared" si="171"/>
        <v>300.08</v>
      </c>
      <c r="P774" s="1198"/>
      <c r="Q774" s="1195" t="s">
        <v>983</v>
      </c>
      <c r="R774" s="1192">
        <f>H774*Tabellen!$K$2*Tabellen!$F$2</f>
        <v>300.08</v>
      </c>
      <c r="S774" s="1197" t="s">
        <v>1049</v>
      </c>
      <c r="T774" s="1192">
        <f>J774*Tabellen!$F$2</f>
        <v>0</v>
      </c>
      <c r="U774" s="1192">
        <f>R774*Tabellen!$G$2</f>
        <v>27.007199999999997</v>
      </c>
      <c r="V774" s="1192">
        <f>T774*Tabellen!$H$2</f>
        <v>0</v>
      </c>
      <c r="W774" s="1192">
        <f t="shared" si="172"/>
        <v>27.007199999999997</v>
      </c>
      <c r="X774" s="1192">
        <f t="shared" si="173"/>
        <v>327.0872</v>
      </c>
      <c r="Y774" s="1194"/>
      <c r="Z774" s="1184"/>
      <c r="AA774" s="1184"/>
      <c r="AB774" s="1184"/>
      <c r="AC774" s="1184"/>
      <c r="AD774" s="1184"/>
      <c r="AE774" s="1184"/>
      <c r="AF774" s="1184"/>
      <c r="AG774" s="1184"/>
      <c r="AH774" s="1184"/>
      <c r="AI774" s="1184"/>
      <c r="AJ774" s="1184"/>
      <c r="AK774" s="1184"/>
      <c r="AL774" s="1184"/>
      <c r="AM774" s="1184"/>
      <c r="AN774" s="1184"/>
      <c r="AO774" s="1184"/>
      <c r="AP774" s="1184"/>
      <c r="AQ774" s="1184"/>
      <c r="AR774" s="1184"/>
      <c r="AS774" s="1184"/>
      <c r="AT774" s="1184"/>
      <c r="AU774" s="1184"/>
      <c r="AV774" s="1184"/>
      <c r="AW774" s="1184"/>
      <c r="AX774" s="1184"/>
      <c r="AY774" s="1184"/>
      <c r="AZ774" s="1184"/>
      <c r="BA774" s="1184"/>
      <c r="BB774" s="1184"/>
      <c r="BC774" s="1184"/>
      <c r="BD774" s="1184"/>
      <c r="BE774" s="1184"/>
      <c r="BF774" s="1184"/>
      <c r="BG774" s="1184"/>
      <c r="BH774" s="1184"/>
      <c r="BI774" s="1184"/>
      <c r="BJ774" s="1184"/>
      <c r="BK774" s="1184"/>
      <c r="BL774" s="1184"/>
      <c r="BM774" s="1184"/>
      <c r="BN774" s="1184"/>
      <c r="BO774" s="1184"/>
      <c r="BP774" s="1184"/>
      <c r="BQ774" s="1184"/>
      <c r="BR774" s="1184"/>
      <c r="BS774" s="1184"/>
    </row>
    <row r="775" spans="1:71" s="1190" customFormat="1" ht="15.65" customHeight="1" outlineLevel="2" x14ac:dyDescent="0.25">
      <c r="A775" s="1185"/>
      <c r="B775" s="1188"/>
      <c r="C775" s="1187"/>
      <c r="E775" s="1189"/>
      <c r="G775" s="1191"/>
      <c r="H775" s="1191"/>
      <c r="I775" s="1192"/>
      <c r="J775" s="1192"/>
      <c r="K775" s="1192"/>
      <c r="L775" s="1192"/>
      <c r="M775" s="1192"/>
      <c r="N775" s="1193"/>
      <c r="O775" s="1192"/>
      <c r="P775" s="1198"/>
      <c r="Q775" s="1195"/>
      <c r="R775" s="1192"/>
      <c r="S775" s="1197"/>
      <c r="T775" s="1192"/>
      <c r="U775" s="1192"/>
      <c r="V775" s="1192"/>
      <c r="W775" s="1192"/>
      <c r="X775" s="1192"/>
      <c r="Y775" s="1208"/>
      <c r="Z775" s="1184"/>
      <c r="AA775" s="1184"/>
      <c r="AB775" s="1184"/>
      <c r="AC775" s="1184"/>
      <c r="AD775" s="1184"/>
      <c r="AE775" s="1184"/>
      <c r="AF775" s="1184"/>
      <c r="AG775" s="1184"/>
      <c r="AH775" s="1184"/>
      <c r="AI775" s="1184"/>
      <c r="AJ775" s="1184"/>
      <c r="AK775" s="1184"/>
      <c r="AL775" s="1184"/>
      <c r="AM775" s="1184"/>
      <c r="AN775" s="1184"/>
      <c r="AO775" s="1184"/>
      <c r="AP775" s="1184"/>
      <c r="AQ775" s="1184"/>
      <c r="AR775" s="1184"/>
      <c r="AS775" s="1184"/>
      <c r="AT775" s="1184"/>
      <c r="AU775" s="1184"/>
      <c r="AV775" s="1184"/>
      <c r="AW775" s="1184"/>
      <c r="AX775" s="1184"/>
      <c r="AY775" s="1184"/>
      <c r="AZ775" s="1184"/>
      <c r="BA775" s="1184"/>
      <c r="BB775" s="1184"/>
      <c r="BC775" s="1184"/>
      <c r="BD775" s="1184"/>
      <c r="BE775" s="1184"/>
      <c r="BF775" s="1184"/>
      <c r="BG775" s="1184"/>
      <c r="BH775" s="1184"/>
      <c r="BI775" s="1184"/>
      <c r="BJ775" s="1184"/>
      <c r="BK775" s="1184"/>
      <c r="BL775" s="1184"/>
      <c r="BM775" s="1184"/>
      <c r="BN775" s="1184"/>
      <c r="BO775" s="1184"/>
      <c r="BP775" s="1184"/>
      <c r="BQ775" s="1184"/>
      <c r="BR775" s="1184"/>
      <c r="BS775" s="1184"/>
    </row>
    <row r="776" spans="1:71" s="1190" customFormat="1" ht="15.65" customHeight="1" outlineLevel="2" x14ac:dyDescent="0.25">
      <c r="A776" s="1185"/>
      <c r="B776" s="1188"/>
      <c r="C776" s="1187"/>
      <c r="E776" s="1189"/>
      <c r="G776" s="1191"/>
      <c r="H776" s="1191"/>
      <c r="I776" s="1192"/>
      <c r="J776" s="1192"/>
      <c r="K776" s="1192"/>
      <c r="L776" s="1192"/>
      <c r="M776" s="1192"/>
      <c r="N776" s="1193"/>
      <c r="O776" s="1194"/>
      <c r="P776" s="1194"/>
      <c r="Q776" s="1194"/>
      <c r="R776" s="1192"/>
      <c r="S776" s="1192"/>
      <c r="T776" s="1192"/>
      <c r="U776" s="1192"/>
      <c r="V776" s="1192"/>
      <c r="W776" s="1192"/>
      <c r="X776" s="1192"/>
      <c r="Y776" s="1194"/>
      <c r="Z776" s="1216"/>
      <c r="AA776" s="1184"/>
      <c r="AB776" s="1184"/>
      <c r="AC776" s="1184"/>
      <c r="AD776" s="1184"/>
      <c r="AE776" s="1184"/>
      <c r="AF776" s="1184"/>
      <c r="AG776" s="1184"/>
      <c r="AH776" s="1184"/>
      <c r="AI776" s="1184"/>
      <c r="AJ776" s="1184"/>
      <c r="AK776" s="1184"/>
      <c r="AL776" s="1184"/>
      <c r="AM776" s="1184"/>
      <c r="AN776" s="1184"/>
      <c r="AO776" s="1184"/>
      <c r="AP776" s="1184"/>
      <c r="AQ776" s="1184"/>
      <c r="AR776" s="1184"/>
      <c r="AS776" s="1184"/>
      <c r="AT776" s="1184"/>
      <c r="AU776" s="1184"/>
      <c r="AV776" s="1184"/>
      <c r="AW776" s="1184"/>
      <c r="AX776" s="1184"/>
      <c r="AY776" s="1184"/>
      <c r="AZ776" s="1184"/>
      <c r="BA776" s="1184"/>
      <c r="BB776" s="1184"/>
      <c r="BC776" s="1184"/>
      <c r="BD776" s="1184"/>
      <c r="BE776" s="1184"/>
      <c r="BF776" s="1184"/>
      <c r="BG776" s="1184"/>
      <c r="BH776" s="1184"/>
      <c r="BI776" s="1184"/>
      <c r="BJ776" s="1184"/>
      <c r="BK776" s="1184"/>
      <c r="BL776" s="1184"/>
      <c r="BM776" s="1184"/>
      <c r="BN776" s="1184"/>
      <c r="BO776" s="1184"/>
      <c r="BP776" s="1184"/>
      <c r="BQ776" s="1184"/>
      <c r="BR776" s="1184"/>
      <c r="BS776" s="1184"/>
    </row>
    <row r="777" spans="1:71" s="1190" customFormat="1" ht="9" customHeight="1" outlineLevel="1" x14ac:dyDescent="0.25">
      <c r="A777" s="1185"/>
      <c r="B777" s="1209"/>
      <c r="C777" s="1187"/>
      <c r="D777" s="1210"/>
      <c r="E777" s="1211"/>
      <c r="F777" s="1210"/>
      <c r="G777" s="1212"/>
      <c r="H777" s="1212"/>
      <c r="I777" s="1213"/>
      <c r="J777" s="1213"/>
      <c r="K777" s="1213"/>
      <c r="L777" s="1213"/>
      <c r="M777" s="1213"/>
      <c r="N777" s="1187"/>
      <c r="O777" s="1214"/>
      <c r="P777" s="1214"/>
      <c r="Q777" s="1214"/>
      <c r="R777" s="1213"/>
      <c r="S777" s="1213"/>
      <c r="T777" s="1213"/>
      <c r="U777" s="1213"/>
      <c r="V777" s="1213"/>
      <c r="W777" s="1213"/>
      <c r="X777" s="1213"/>
      <c r="Y777" s="1214"/>
      <c r="Z777" s="1206"/>
      <c r="AA777" s="1184"/>
      <c r="AB777" s="1184"/>
      <c r="AC777" s="1184"/>
      <c r="AD777" s="1184"/>
      <c r="AE777" s="1184"/>
      <c r="AF777" s="1184"/>
      <c r="AG777" s="1215"/>
      <c r="AH777" s="1215"/>
      <c r="AI777" s="1184"/>
      <c r="AJ777" s="1184"/>
      <c r="AK777" s="1184"/>
      <c r="AL777" s="1184"/>
      <c r="AM777" s="1184"/>
      <c r="AN777" s="1184"/>
      <c r="AO777" s="1184"/>
      <c r="AP777" s="1184"/>
      <c r="AQ777" s="1184"/>
      <c r="AR777" s="1184"/>
      <c r="AS777" s="1184"/>
      <c r="AT777" s="1184"/>
      <c r="AU777" s="1184"/>
      <c r="AV777" s="1184"/>
      <c r="AW777" s="1184"/>
      <c r="AX777" s="1184"/>
      <c r="AY777" s="1184"/>
      <c r="AZ777" s="1184"/>
      <c r="BA777" s="1184"/>
      <c r="BB777" s="1184"/>
      <c r="BC777" s="1184"/>
      <c r="BD777" s="1184"/>
      <c r="BE777" s="1184"/>
      <c r="BF777" s="1184"/>
      <c r="BG777" s="1184"/>
      <c r="BH777" s="1184"/>
      <c r="BI777" s="1184"/>
      <c r="BJ777" s="1184"/>
      <c r="BK777" s="1184"/>
      <c r="BL777" s="1184"/>
      <c r="BM777" s="1184"/>
      <c r="BN777" s="1184"/>
      <c r="BO777" s="1184"/>
      <c r="BP777" s="1184"/>
      <c r="BQ777" s="1184"/>
      <c r="BR777" s="1184"/>
      <c r="BS777" s="1184"/>
    </row>
    <row r="778" spans="1:71" s="1217" customFormat="1" ht="15.65" customHeight="1" outlineLevel="1" x14ac:dyDescent="0.25">
      <c r="B778" s="1218" t="s">
        <v>1037</v>
      </c>
      <c r="C778" s="1219"/>
      <c r="D778" s="1220" t="s">
        <v>1489</v>
      </c>
      <c r="E778" s="1221">
        <v>91.3</v>
      </c>
      <c r="F778" s="1220" t="s">
        <v>73</v>
      </c>
      <c r="G778" s="1222"/>
      <c r="H778" s="1222">
        <f>SUM(H779:H794)/E778</f>
        <v>1.334234933633524</v>
      </c>
      <c r="I778" s="1223"/>
      <c r="J778" s="1223">
        <f>SUM(J779:J794)/E778</f>
        <v>52.350734182499998</v>
      </c>
      <c r="K778" s="1223"/>
      <c r="L778" s="1223"/>
      <c r="M778" s="1223">
        <f>SUM(M779:M794)/E778</f>
        <v>135.07330006777849</v>
      </c>
      <c r="N778" s="1219"/>
      <c r="O778" s="1223">
        <f>SUM(O779:O794)/E778</f>
        <v>163.43869308201195</v>
      </c>
      <c r="P778" s="1224" t="str">
        <f>B778</f>
        <v>V1-3-J3</v>
      </c>
      <c r="Q778" s="1224"/>
      <c r="R778" s="1223"/>
      <c r="S778" s="1223"/>
      <c r="T778" s="1223"/>
      <c r="U778" s="1225"/>
      <c r="V778" s="1223"/>
      <c r="W778" s="1223"/>
      <c r="X778" s="1223">
        <f>SUM(X779:X794)/E778</f>
        <v>185.74950206269205</v>
      </c>
      <c r="Z778" s="1226"/>
      <c r="AA778" s="1226"/>
      <c r="AB778" s="1226"/>
      <c r="AC778" s="1226"/>
      <c r="AD778" s="1226"/>
      <c r="AE778" s="1226"/>
      <c r="AF778" s="1226"/>
      <c r="AG778" s="1226"/>
      <c r="AH778" s="1226"/>
      <c r="AI778" s="1226"/>
      <c r="AJ778" s="1226"/>
      <c r="AK778" s="1226"/>
      <c r="AL778" s="1226"/>
      <c r="AM778" s="1226"/>
      <c r="AN778" s="1226"/>
      <c r="AO778" s="1226"/>
      <c r="AP778" s="1226"/>
      <c r="AQ778" s="1226"/>
      <c r="AR778" s="1226"/>
      <c r="AS778" s="1226"/>
      <c r="AT778" s="1226"/>
      <c r="AU778" s="1226"/>
      <c r="AV778" s="1226"/>
      <c r="AW778" s="1226"/>
      <c r="AX778" s="1226"/>
      <c r="AY778" s="1226"/>
      <c r="AZ778" s="1226"/>
      <c r="BA778" s="1226"/>
      <c r="BB778" s="1226"/>
      <c r="BC778" s="1226"/>
      <c r="BD778" s="1226"/>
      <c r="BE778" s="1226"/>
      <c r="BF778" s="1226"/>
      <c r="BG778" s="1226"/>
      <c r="BH778" s="1226"/>
      <c r="BI778" s="1226"/>
      <c r="BJ778" s="1226"/>
      <c r="BK778" s="1226"/>
      <c r="BL778" s="1226"/>
      <c r="BM778" s="1226"/>
      <c r="BN778" s="1226"/>
      <c r="BO778" s="1226"/>
      <c r="BP778" s="1226"/>
      <c r="BQ778" s="1226"/>
      <c r="BR778" s="1226"/>
      <c r="BS778" s="1226"/>
    </row>
    <row r="779" spans="1:71" s="1190" customFormat="1" ht="15.65" customHeight="1" outlineLevel="2" x14ac:dyDescent="0.25">
      <c r="A779" s="1185"/>
      <c r="B779" s="1188"/>
      <c r="C779" s="1187"/>
      <c r="D779" s="1188" t="s">
        <v>1136</v>
      </c>
      <c r="E779" s="1189"/>
      <c r="G779" s="1191"/>
      <c r="H779" s="1191"/>
      <c r="I779" s="1192"/>
      <c r="J779" s="1192"/>
      <c r="K779" s="1192"/>
      <c r="L779" s="1192"/>
      <c r="M779" s="1192"/>
      <c r="N779" s="1193"/>
      <c r="O779" s="1194" t="str">
        <f>R779</f>
        <v>incl. opslagen</v>
      </c>
      <c r="P779" s="1194"/>
      <c r="Q779" s="1195"/>
      <c r="R779" s="1196" t="str">
        <f>Tabellen!$C$2</f>
        <v>incl. opslagen</v>
      </c>
      <c r="S779" s="1197"/>
      <c r="T779" s="1196" t="str">
        <f>Tabellen!$C$2</f>
        <v>incl. opslagen</v>
      </c>
      <c r="U779" s="1192"/>
      <c r="V779" s="1192"/>
      <c r="W779" s="1192"/>
      <c r="X779" s="1192"/>
      <c r="Z779" s="1184"/>
      <c r="AA779" s="1184"/>
      <c r="AB779" s="1184"/>
      <c r="AC779" s="1184"/>
      <c r="AD779" s="1184"/>
      <c r="AE779" s="1184"/>
      <c r="AF779" s="1184"/>
      <c r="AG779" s="1184"/>
      <c r="AH779" s="1184"/>
      <c r="AI779" s="1184"/>
      <c r="AJ779" s="1184"/>
      <c r="AK779" s="1184"/>
      <c r="AL779" s="1184"/>
      <c r="AM779" s="1184"/>
      <c r="AN779" s="1184"/>
      <c r="AO779" s="1184"/>
      <c r="AP779" s="1184"/>
      <c r="AQ779" s="1184"/>
      <c r="AR779" s="1184"/>
      <c r="AS779" s="1184"/>
      <c r="AT779" s="1184"/>
      <c r="AU779" s="1184"/>
      <c r="AV779" s="1184"/>
      <c r="AW779" s="1184"/>
      <c r="AX779" s="1184"/>
      <c r="AY779" s="1184"/>
      <c r="AZ779" s="1184"/>
      <c r="BA779" s="1184"/>
      <c r="BB779" s="1184"/>
      <c r="BC779" s="1184"/>
      <c r="BD779" s="1184"/>
      <c r="BE779" s="1184"/>
      <c r="BF779" s="1184"/>
      <c r="BG779" s="1184"/>
      <c r="BH779" s="1184"/>
      <c r="BI779" s="1184"/>
      <c r="BJ779" s="1184"/>
      <c r="BK779" s="1184"/>
      <c r="BL779" s="1184"/>
      <c r="BM779" s="1184"/>
      <c r="BN779" s="1184"/>
      <c r="BO779" s="1184"/>
      <c r="BP779" s="1184"/>
      <c r="BQ779" s="1184"/>
      <c r="BR779" s="1184"/>
      <c r="BS779" s="1184"/>
    </row>
    <row r="780" spans="1:71" s="1190" customFormat="1" ht="15.65" customHeight="1" outlineLevel="2" x14ac:dyDescent="0.25">
      <c r="A780" s="1185"/>
      <c r="B780" s="1188"/>
      <c r="C780" s="1187"/>
      <c r="D780" s="1190" t="s">
        <v>1300</v>
      </c>
      <c r="E780" s="1189">
        <v>1</v>
      </c>
      <c r="F780" s="1190" t="s">
        <v>830</v>
      </c>
      <c r="G780" s="1191">
        <v>2</v>
      </c>
      <c r="H780" s="1191">
        <f t="shared" ref="H780:H792" si="175">E780*G780</f>
        <v>2</v>
      </c>
      <c r="I780" s="1192"/>
      <c r="J780" s="1192"/>
      <c r="K780" s="1192"/>
      <c r="L780" s="1192"/>
      <c r="M780" s="1192">
        <f>J780+H780*Tabellen!$K$2+L780</f>
        <v>124</v>
      </c>
      <c r="N780" s="1193"/>
      <c r="O780" s="1192">
        <f t="shared" ref="O780:O792" si="176">R780+T780</f>
        <v>150.04</v>
      </c>
      <c r="P780" s="1198"/>
      <c r="Q780" s="1195" t="s">
        <v>983</v>
      </c>
      <c r="R780" s="1192">
        <f>H780*Tabellen!$K$2*Tabellen!$F$2</f>
        <v>150.04</v>
      </c>
      <c r="S780" s="1197" t="s">
        <v>1049</v>
      </c>
      <c r="T780" s="1192">
        <f>J780*Tabellen!$F$2</f>
        <v>0</v>
      </c>
      <c r="U780" s="1192">
        <f>R780*Tabellen!$G$2</f>
        <v>13.503599999999999</v>
      </c>
      <c r="V780" s="1192">
        <f>T780*Tabellen!$H$2</f>
        <v>0</v>
      </c>
      <c r="W780" s="1192">
        <f t="shared" ref="W780:W792" si="177">U780+V780</f>
        <v>13.503599999999999</v>
      </c>
      <c r="X780" s="1192">
        <f t="shared" ref="X780:X792" si="178">O780+W780</f>
        <v>163.5436</v>
      </c>
      <c r="Z780" s="1184"/>
      <c r="AA780" s="1184"/>
      <c r="AB780" s="1184"/>
      <c r="AC780" s="1184"/>
      <c r="AD780" s="1184"/>
      <c r="AE780" s="1184"/>
      <c r="AF780" s="1184"/>
      <c r="AG780" s="1184"/>
      <c r="AH780" s="1184"/>
      <c r="AI780" s="1184"/>
      <c r="AJ780" s="1184"/>
      <c r="AK780" s="1184"/>
      <c r="AL780" s="1184"/>
      <c r="AM780" s="1184"/>
      <c r="AN780" s="1184"/>
      <c r="AO780" s="1184"/>
      <c r="AP780" s="1184"/>
      <c r="AQ780" s="1184"/>
      <c r="AR780" s="1184"/>
      <c r="AS780" s="1184"/>
      <c r="AT780" s="1184"/>
      <c r="AU780" s="1184"/>
      <c r="AV780" s="1184"/>
      <c r="AW780" s="1184"/>
      <c r="AX780" s="1184"/>
      <c r="AY780" s="1184"/>
      <c r="AZ780" s="1184"/>
      <c r="BA780" s="1184"/>
      <c r="BB780" s="1184"/>
      <c r="BC780" s="1184"/>
      <c r="BD780" s="1184"/>
      <c r="BE780" s="1184"/>
      <c r="BF780" s="1184"/>
      <c r="BG780" s="1184"/>
      <c r="BH780" s="1184"/>
      <c r="BI780" s="1184"/>
      <c r="BJ780" s="1184"/>
      <c r="BK780" s="1184"/>
      <c r="BL780" s="1184"/>
      <c r="BM780" s="1184"/>
      <c r="BN780" s="1184"/>
      <c r="BO780" s="1184"/>
      <c r="BP780" s="1184"/>
      <c r="BQ780" s="1184"/>
      <c r="BR780" s="1184"/>
      <c r="BS780" s="1184"/>
    </row>
    <row r="781" spans="1:71" s="1190" customFormat="1" ht="15.65" customHeight="1" outlineLevel="2" x14ac:dyDescent="0.25">
      <c r="A781" s="1185"/>
      <c r="B781" s="1188"/>
      <c r="C781" s="1187"/>
      <c r="D781" s="1190" t="s">
        <v>1330</v>
      </c>
      <c r="E781" s="1189">
        <f>91.3/2.7</f>
        <v>33.81481481481481</v>
      </c>
      <c r="F781" s="1190" t="s">
        <v>70</v>
      </c>
      <c r="G781" s="1191">
        <v>0.05</v>
      </c>
      <c r="H781" s="1191">
        <f t="shared" si="175"/>
        <v>1.6907407407407407</v>
      </c>
      <c r="I781" s="1192"/>
      <c r="J781" s="1192"/>
      <c r="K781" s="1192"/>
      <c r="L781" s="1192"/>
      <c r="M781" s="1192">
        <f>J781+H781*Tabellen!$K$2+L781</f>
        <v>104.82592592592592</v>
      </c>
      <c r="N781" s="1193"/>
      <c r="O781" s="1192">
        <f t="shared" si="176"/>
        <v>126.83937037037036</v>
      </c>
      <c r="P781" s="1198"/>
      <c r="Q781" s="1195" t="s">
        <v>983</v>
      </c>
      <c r="R781" s="1192">
        <f>H781*Tabellen!$K$2*Tabellen!$F$2</f>
        <v>126.83937037037036</v>
      </c>
      <c r="S781" s="1197" t="s">
        <v>1049</v>
      </c>
      <c r="T781" s="1192">
        <f>J781*Tabellen!$F$2</f>
        <v>0</v>
      </c>
      <c r="U781" s="1192">
        <f>R781*Tabellen!$G$2</f>
        <v>11.415543333333332</v>
      </c>
      <c r="V781" s="1192">
        <f>T781*Tabellen!$H$2</f>
        <v>0</v>
      </c>
      <c r="W781" s="1192">
        <f t="shared" si="177"/>
        <v>11.415543333333332</v>
      </c>
      <c r="X781" s="1192">
        <f t="shared" si="178"/>
        <v>138.25491370370369</v>
      </c>
      <c r="Z781" s="1184"/>
      <c r="AA781" s="1184"/>
      <c r="AB781" s="1184"/>
      <c r="AC781" s="1184"/>
      <c r="AD781" s="1184"/>
      <c r="AE781" s="1184"/>
      <c r="AF781" s="1184"/>
      <c r="AG781" s="1184"/>
      <c r="AH781" s="1184"/>
      <c r="AI781" s="1184"/>
      <c r="AJ781" s="1184"/>
      <c r="AK781" s="1184"/>
      <c r="AL781" s="1184"/>
      <c r="AM781" s="1184"/>
      <c r="AN781" s="1184"/>
      <c r="AO781" s="1184"/>
      <c r="AP781" s="1184"/>
      <c r="AQ781" s="1184"/>
      <c r="AR781" s="1184"/>
      <c r="AS781" s="1184"/>
      <c r="AT781" s="1184"/>
      <c r="AU781" s="1184"/>
      <c r="AV781" s="1184"/>
      <c r="AW781" s="1184"/>
      <c r="AX781" s="1184"/>
      <c r="AY781" s="1184"/>
      <c r="AZ781" s="1184"/>
      <c r="BA781" s="1184"/>
      <c r="BB781" s="1184"/>
      <c r="BC781" s="1184"/>
      <c r="BD781" s="1184"/>
      <c r="BE781" s="1184"/>
      <c r="BF781" s="1184"/>
      <c r="BG781" s="1184"/>
      <c r="BH781" s="1184"/>
      <c r="BI781" s="1184"/>
      <c r="BJ781" s="1184"/>
      <c r="BK781" s="1184"/>
      <c r="BL781" s="1184"/>
      <c r="BM781" s="1184"/>
      <c r="BN781" s="1184"/>
      <c r="BO781" s="1184"/>
      <c r="BP781" s="1184"/>
      <c r="BQ781" s="1184"/>
      <c r="BR781" s="1184"/>
      <c r="BS781" s="1184"/>
    </row>
    <row r="782" spans="1:71" s="1190" customFormat="1" ht="15.65" customHeight="1" outlineLevel="2" x14ac:dyDescent="0.25">
      <c r="A782" s="1185"/>
      <c r="B782" s="1188"/>
      <c r="C782" s="1187"/>
      <c r="D782" s="1190" t="s">
        <v>1341</v>
      </c>
      <c r="E782" s="1189">
        <f>E778*3.3333</f>
        <v>304.33028999999999</v>
      </c>
      <c r="F782" s="1190" t="s">
        <v>70</v>
      </c>
      <c r="G782" s="1191">
        <v>0.03</v>
      </c>
      <c r="H782" s="1191">
        <f t="shared" si="175"/>
        <v>9.1299086999999997</v>
      </c>
      <c r="I782" s="1192">
        <v>0.45539999999999997</v>
      </c>
      <c r="J782" s="1192">
        <f t="shared" ref="J782:J791" si="179">E782*I782</f>
        <v>138.59201406599999</v>
      </c>
      <c r="K782" s="1192"/>
      <c r="L782" s="1192"/>
      <c r="M782" s="1192">
        <f>J782+H782*Tabellen!$K$2+L782</f>
        <v>704.64635346599994</v>
      </c>
      <c r="N782" s="1193"/>
      <c r="O782" s="1192">
        <f t="shared" si="176"/>
        <v>852.62208769386007</v>
      </c>
      <c r="P782" s="1198"/>
      <c r="Q782" s="1195" t="s">
        <v>983</v>
      </c>
      <c r="R782" s="1192">
        <f>H782*Tabellen!$K$2*Tabellen!$F$2</f>
        <v>684.92575067400003</v>
      </c>
      <c r="S782" s="1197" t="s">
        <v>1049</v>
      </c>
      <c r="T782" s="1192">
        <f>J782*Tabellen!$F$2</f>
        <v>167.69633701985998</v>
      </c>
      <c r="U782" s="1192">
        <f>R782*Tabellen!$G$2</f>
        <v>61.643317560660002</v>
      </c>
      <c r="V782" s="1192">
        <f>T782*Tabellen!$H$2</f>
        <v>35.216230774170597</v>
      </c>
      <c r="W782" s="1192">
        <f t="shared" si="177"/>
        <v>96.859548334830606</v>
      </c>
      <c r="X782" s="1192">
        <f t="shared" si="178"/>
        <v>949.48163602869067</v>
      </c>
      <c r="Z782" s="1184"/>
      <c r="AA782" s="1184"/>
      <c r="AB782" s="1184"/>
      <c r="AC782" s="1184"/>
      <c r="AD782" s="1184"/>
      <c r="AE782" s="1184"/>
      <c r="AF782" s="1184"/>
      <c r="AG782" s="1184"/>
      <c r="AH782" s="1184"/>
      <c r="AI782" s="1184"/>
      <c r="AJ782" s="1184"/>
      <c r="AK782" s="1184"/>
      <c r="AL782" s="1184"/>
      <c r="AM782" s="1184"/>
      <c r="AN782" s="1184"/>
      <c r="AO782" s="1184"/>
      <c r="AP782" s="1184"/>
      <c r="AQ782" s="1184"/>
      <c r="AR782" s="1184"/>
      <c r="AS782" s="1184"/>
      <c r="AT782" s="1184"/>
      <c r="AU782" s="1184"/>
      <c r="AV782" s="1184"/>
      <c r="AW782" s="1184"/>
      <c r="AX782" s="1184"/>
      <c r="AY782" s="1184"/>
      <c r="AZ782" s="1184"/>
      <c r="BA782" s="1184"/>
      <c r="BB782" s="1184"/>
      <c r="BC782" s="1184"/>
      <c r="BD782" s="1184"/>
      <c r="BE782" s="1184"/>
      <c r="BF782" s="1184"/>
      <c r="BG782" s="1184"/>
      <c r="BH782" s="1184"/>
      <c r="BI782" s="1184"/>
      <c r="BJ782" s="1184"/>
      <c r="BK782" s="1184"/>
      <c r="BL782" s="1184"/>
      <c r="BM782" s="1184"/>
      <c r="BN782" s="1184"/>
      <c r="BO782" s="1184"/>
      <c r="BP782" s="1184"/>
      <c r="BQ782" s="1184"/>
      <c r="BR782" s="1184"/>
      <c r="BS782" s="1184"/>
    </row>
    <row r="783" spans="1:71" s="1190" customFormat="1" ht="15.65" customHeight="1" outlineLevel="2" x14ac:dyDescent="0.25">
      <c r="A783" s="1185"/>
      <c r="B783" s="1199"/>
      <c r="C783" s="1187"/>
      <c r="D783" s="1200" t="s">
        <v>147</v>
      </c>
      <c r="E783" s="1201">
        <f>E778*1.7*1.1</f>
        <v>170.73099999999999</v>
      </c>
      <c r="F783" s="1202" t="s">
        <v>70</v>
      </c>
      <c r="G783" s="1203"/>
      <c r="H783" s="1203"/>
      <c r="I783" s="1204">
        <v>2.7013499999999997</v>
      </c>
      <c r="J783" s="1204">
        <f t="shared" si="179"/>
        <v>461.20418684999993</v>
      </c>
      <c r="K783" s="1204"/>
      <c r="L783" s="1204"/>
      <c r="M783" s="1205">
        <f>J783+H783*Tabellen!$K$2+L783</f>
        <v>461.20418684999993</v>
      </c>
      <c r="N783" s="1193"/>
      <c r="O783" s="1192">
        <f t="shared" si="176"/>
        <v>558.05706608849994</v>
      </c>
      <c r="P783" s="1198"/>
      <c r="Q783" s="1195" t="s">
        <v>983</v>
      </c>
      <c r="R783" s="1192">
        <f>H783*Tabellen!$K$2*Tabellen!$F$2</f>
        <v>0</v>
      </c>
      <c r="S783" s="1197" t="s">
        <v>1049</v>
      </c>
      <c r="T783" s="1192">
        <f>J783*Tabellen!$F$2</f>
        <v>558.05706608849994</v>
      </c>
      <c r="U783" s="1192">
        <f>R783*Tabellen!$G$2</f>
        <v>0</v>
      </c>
      <c r="V783" s="1192">
        <f>T783*Tabellen!$H$2</f>
        <v>117.19198387858498</v>
      </c>
      <c r="W783" s="1192">
        <f t="shared" si="177"/>
        <v>117.19198387858498</v>
      </c>
      <c r="X783" s="1192">
        <f t="shared" si="178"/>
        <v>675.24904996708494</v>
      </c>
      <c r="Z783" s="1206"/>
      <c r="AA783" s="1184"/>
      <c r="AB783" s="1184"/>
      <c r="AC783" s="1184"/>
      <c r="AD783" s="1184"/>
      <c r="AE783" s="1184"/>
      <c r="AF783" s="1184"/>
      <c r="AG783" s="1184"/>
      <c r="AH783" s="1184"/>
      <c r="AI783" s="1184"/>
      <c r="AJ783" s="1184"/>
      <c r="AK783" s="1184"/>
      <c r="AL783" s="1184"/>
      <c r="AM783" s="1184"/>
      <c r="AN783" s="1184"/>
      <c r="AO783" s="1184"/>
      <c r="AP783" s="1184"/>
      <c r="AQ783" s="1184"/>
      <c r="AR783" s="1184"/>
      <c r="AS783" s="1184"/>
      <c r="AT783" s="1184"/>
      <c r="AU783" s="1184"/>
      <c r="AV783" s="1184"/>
      <c r="AW783" s="1184"/>
      <c r="AX783" s="1184"/>
      <c r="AY783" s="1184"/>
      <c r="AZ783" s="1184"/>
      <c r="BA783" s="1184"/>
      <c r="BB783" s="1184"/>
      <c r="BC783" s="1184"/>
      <c r="BD783" s="1184"/>
      <c r="BE783" s="1184"/>
      <c r="BF783" s="1184"/>
      <c r="BG783" s="1184"/>
      <c r="BH783" s="1184"/>
      <c r="BI783" s="1184"/>
      <c r="BJ783" s="1184"/>
      <c r="BK783" s="1184"/>
      <c r="BL783" s="1184"/>
      <c r="BM783" s="1184"/>
      <c r="BN783" s="1184"/>
      <c r="BO783" s="1184"/>
      <c r="BP783" s="1184"/>
      <c r="BQ783" s="1184"/>
      <c r="BR783" s="1184"/>
      <c r="BS783" s="1184"/>
    </row>
    <row r="784" spans="1:71" s="1190" customFormat="1" ht="15.65" customHeight="1" outlineLevel="2" x14ac:dyDescent="0.25">
      <c r="A784" s="1185"/>
      <c r="B784" s="1199"/>
      <c r="C784" s="1187"/>
      <c r="D784" s="1200" t="s">
        <v>148</v>
      </c>
      <c r="E784" s="1201">
        <f>E778/2.5*2.1</f>
        <v>76.691999999999993</v>
      </c>
      <c r="F784" s="1202" t="s">
        <v>70</v>
      </c>
      <c r="G784" s="1203"/>
      <c r="H784" s="1203"/>
      <c r="I784" s="1204">
        <v>2.4736500000000001</v>
      </c>
      <c r="J784" s="1204">
        <f t="shared" si="179"/>
        <v>189.70916579999999</v>
      </c>
      <c r="K784" s="1204"/>
      <c r="L784" s="1204"/>
      <c r="M784" s="1205">
        <f>J784+H784*Tabellen!$K$2+L784</f>
        <v>189.70916579999999</v>
      </c>
      <c r="N784" s="1193"/>
      <c r="O784" s="1192">
        <f t="shared" si="176"/>
        <v>229.54809061799997</v>
      </c>
      <c r="P784" s="1198"/>
      <c r="Q784" s="1195" t="s">
        <v>983</v>
      </c>
      <c r="R784" s="1192">
        <f>H784*Tabellen!$K$2*Tabellen!$F$2</f>
        <v>0</v>
      </c>
      <c r="S784" s="1197" t="s">
        <v>1049</v>
      </c>
      <c r="T784" s="1192">
        <f>J784*Tabellen!$F$2</f>
        <v>229.54809061799997</v>
      </c>
      <c r="U784" s="1192">
        <f>R784*Tabellen!$G$2</f>
        <v>0</v>
      </c>
      <c r="V784" s="1192">
        <f>T784*Tabellen!$H$2</f>
        <v>48.205099029779994</v>
      </c>
      <c r="W784" s="1192">
        <f t="shared" si="177"/>
        <v>48.205099029779994</v>
      </c>
      <c r="X784" s="1192">
        <f t="shared" si="178"/>
        <v>277.75318964777995</v>
      </c>
      <c r="Z784" s="1206"/>
      <c r="AA784" s="1184"/>
      <c r="AB784" s="1184"/>
      <c r="AC784" s="1184"/>
      <c r="AD784" s="1184"/>
      <c r="AE784" s="1184"/>
      <c r="AF784" s="1184"/>
      <c r="AG784" s="1184"/>
      <c r="AH784" s="1184"/>
      <c r="AI784" s="1184"/>
      <c r="AJ784" s="1184"/>
      <c r="AK784" s="1184"/>
      <c r="AL784" s="1184"/>
      <c r="AM784" s="1184"/>
      <c r="AN784" s="1184"/>
      <c r="AO784" s="1184"/>
      <c r="AP784" s="1184"/>
      <c r="AQ784" s="1184"/>
      <c r="AR784" s="1184"/>
      <c r="AS784" s="1184"/>
      <c r="AT784" s="1184"/>
      <c r="AU784" s="1184"/>
      <c r="AV784" s="1184"/>
      <c r="AW784" s="1184"/>
      <c r="AX784" s="1184"/>
      <c r="AY784" s="1184"/>
      <c r="AZ784" s="1184"/>
      <c r="BA784" s="1184"/>
      <c r="BB784" s="1184"/>
      <c r="BC784" s="1184"/>
      <c r="BD784" s="1184"/>
      <c r="BE784" s="1184"/>
      <c r="BF784" s="1184"/>
      <c r="BG784" s="1184"/>
      <c r="BH784" s="1184"/>
      <c r="BI784" s="1184"/>
      <c r="BJ784" s="1184"/>
      <c r="BK784" s="1184"/>
      <c r="BL784" s="1184"/>
      <c r="BM784" s="1184"/>
      <c r="BN784" s="1184"/>
      <c r="BO784" s="1184"/>
      <c r="BP784" s="1184"/>
      <c r="BQ784" s="1184"/>
      <c r="BR784" s="1184"/>
      <c r="BS784" s="1184"/>
    </row>
    <row r="785" spans="1:71" s="1190" customFormat="1" ht="15.65" customHeight="1" outlineLevel="2" x14ac:dyDescent="0.25">
      <c r="A785" s="1185"/>
      <c r="B785" s="1188"/>
      <c r="C785" s="1187"/>
      <c r="D785" s="1190" t="s">
        <v>1350</v>
      </c>
      <c r="E785" s="1189">
        <f>E778*1.05</f>
        <v>95.864999999999995</v>
      </c>
      <c r="F785" s="1190" t="s">
        <v>73</v>
      </c>
      <c r="G785" s="1191"/>
      <c r="H785" s="1191"/>
      <c r="I785" s="1192">
        <v>14.9247</v>
      </c>
      <c r="J785" s="1192">
        <f t="shared" si="179"/>
        <v>1430.7563654999999</v>
      </c>
      <c r="K785" s="1192"/>
      <c r="L785" s="1192"/>
      <c r="M785" s="1192">
        <f>J785+H785*Tabellen!$K$2+L785</f>
        <v>1430.7563654999999</v>
      </c>
      <c r="N785" s="1193"/>
      <c r="O785" s="1192">
        <f t="shared" si="176"/>
        <v>1731.2152022549999</v>
      </c>
      <c r="P785" s="1198"/>
      <c r="Q785" s="1195" t="s">
        <v>983</v>
      </c>
      <c r="R785" s="1192">
        <f>H785*Tabellen!$K$2*Tabellen!$F$2</f>
        <v>0</v>
      </c>
      <c r="S785" s="1197" t="s">
        <v>1049</v>
      </c>
      <c r="T785" s="1192">
        <f>J785*Tabellen!$F$2</f>
        <v>1731.2152022549999</v>
      </c>
      <c r="U785" s="1192">
        <f>R785*Tabellen!$G$2</f>
        <v>0</v>
      </c>
      <c r="V785" s="1192">
        <f>T785*Tabellen!$H$2</f>
        <v>363.55519247354994</v>
      </c>
      <c r="W785" s="1192">
        <f t="shared" si="177"/>
        <v>363.55519247354994</v>
      </c>
      <c r="X785" s="1192">
        <f t="shared" si="178"/>
        <v>2094.7703947285499</v>
      </c>
      <c r="Y785" s="1194"/>
      <c r="Z785" s="1184"/>
      <c r="AA785" s="1184"/>
      <c r="AB785" s="1184"/>
      <c r="AC785" s="1184"/>
      <c r="AD785" s="1184"/>
      <c r="AE785" s="1184"/>
      <c r="AF785" s="1184"/>
      <c r="AG785" s="1184"/>
      <c r="AH785" s="1184"/>
      <c r="AI785" s="1184"/>
      <c r="AJ785" s="1184"/>
      <c r="AK785" s="1184"/>
      <c r="AL785" s="1184"/>
      <c r="AM785" s="1184"/>
      <c r="AN785" s="1184"/>
      <c r="AO785" s="1184"/>
      <c r="AP785" s="1184"/>
      <c r="AQ785" s="1184"/>
      <c r="AR785" s="1184"/>
      <c r="AS785" s="1184"/>
      <c r="AT785" s="1184"/>
      <c r="AU785" s="1184"/>
      <c r="AV785" s="1184"/>
      <c r="AW785" s="1184"/>
      <c r="AX785" s="1184"/>
      <c r="AY785" s="1184"/>
      <c r="AZ785" s="1184"/>
      <c r="BA785" s="1184"/>
      <c r="BB785" s="1184"/>
      <c r="BC785" s="1184"/>
      <c r="BD785" s="1184"/>
      <c r="BE785" s="1184"/>
      <c r="BF785" s="1184"/>
      <c r="BG785" s="1184"/>
      <c r="BH785" s="1184"/>
      <c r="BI785" s="1184"/>
      <c r="BJ785" s="1184"/>
      <c r="BK785" s="1184"/>
      <c r="BL785" s="1184"/>
      <c r="BM785" s="1184"/>
      <c r="BN785" s="1184"/>
      <c r="BO785" s="1184"/>
      <c r="BP785" s="1184"/>
      <c r="BQ785" s="1184"/>
      <c r="BR785" s="1184"/>
      <c r="BS785" s="1184"/>
    </row>
    <row r="786" spans="1:71" s="1190" customFormat="1" ht="15.65" customHeight="1" outlineLevel="2" x14ac:dyDescent="0.25">
      <c r="A786" s="1185"/>
      <c r="B786" s="1188"/>
      <c r="C786" s="1187"/>
      <c r="D786" s="1190" t="s">
        <v>1420</v>
      </c>
      <c r="E786" s="1189">
        <f>E778*1.05</f>
        <v>95.864999999999995</v>
      </c>
      <c r="F786" s="1188" t="s">
        <v>73</v>
      </c>
      <c r="G786" s="1189"/>
      <c r="H786" s="1191"/>
      <c r="I786" s="1207">
        <v>1.91475</v>
      </c>
      <c r="J786" s="1192">
        <f t="shared" si="179"/>
        <v>183.55750874999998</v>
      </c>
      <c r="K786" s="1192"/>
      <c r="L786" s="1192"/>
      <c r="M786" s="1192">
        <f>J786+H786*Tabellen!$K$2+L786</f>
        <v>183.55750874999998</v>
      </c>
      <c r="N786" s="1193"/>
      <c r="O786" s="1192">
        <f t="shared" si="176"/>
        <v>222.10458558749997</v>
      </c>
      <c r="P786" s="1198"/>
      <c r="Q786" s="1195" t="s">
        <v>983</v>
      </c>
      <c r="R786" s="1192">
        <f>H786*Tabellen!$K$2*Tabellen!$F$2</f>
        <v>0</v>
      </c>
      <c r="S786" s="1197" t="s">
        <v>1049</v>
      </c>
      <c r="T786" s="1192">
        <f>J786*Tabellen!$F$2</f>
        <v>222.10458558749997</v>
      </c>
      <c r="U786" s="1192">
        <f>R786*Tabellen!$G$2</f>
        <v>0</v>
      </c>
      <c r="V786" s="1192">
        <f>T786*Tabellen!$H$2</f>
        <v>46.641962973374994</v>
      </c>
      <c r="W786" s="1192">
        <f t="shared" si="177"/>
        <v>46.641962973374994</v>
      </c>
      <c r="X786" s="1192">
        <f t="shared" si="178"/>
        <v>268.74654856087494</v>
      </c>
      <c r="Y786" s="1191"/>
      <c r="Z786" s="1184"/>
      <c r="AA786" s="1184"/>
      <c r="AB786" s="1184"/>
      <c r="AC786" s="1184"/>
      <c r="AD786" s="1184"/>
      <c r="AE786" s="1184"/>
      <c r="AF786" s="1184"/>
      <c r="AG786" s="1184"/>
      <c r="AH786" s="1184"/>
      <c r="AI786" s="1184"/>
      <c r="AJ786" s="1184"/>
      <c r="AK786" s="1184"/>
      <c r="AL786" s="1184"/>
      <c r="AM786" s="1184"/>
      <c r="AN786" s="1184"/>
      <c r="AO786" s="1184"/>
      <c r="AP786" s="1184"/>
      <c r="AQ786" s="1184"/>
      <c r="AR786" s="1184"/>
      <c r="AS786" s="1184"/>
      <c r="AT786" s="1184"/>
      <c r="AU786" s="1184"/>
      <c r="AV786" s="1184"/>
      <c r="AW786" s="1184"/>
      <c r="AX786" s="1184"/>
      <c r="AY786" s="1184"/>
      <c r="AZ786" s="1184"/>
      <c r="BA786" s="1184"/>
      <c r="BB786" s="1184"/>
      <c r="BC786" s="1184"/>
      <c r="BD786" s="1184"/>
      <c r="BE786" s="1184"/>
      <c r="BF786" s="1184"/>
      <c r="BG786" s="1184"/>
      <c r="BH786" s="1184"/>
      <c r="BI786" s="1184"/>
      <c r="BJ786" s="1184"/>
      <c r="BK786" s="1184"/>
      <c r="BL786" s="1184"/>
      <c r="BM786" s="1184"/>
      <c r="BN786" s="1184"/>
      <c r="BO786" s="1184"/>
      <c r="BP786" s="1184"/>
      <c r="BQ786" s="1184"/>
      <c r="BR786" s="1184"/>
      <c r="BS786" s="1184"/>
    </row>
    <row r="787" spans="1:71" s="1190" customFormat="1" ht="15.65" customHeight="1" outlineLevel="2" x14ac:dyDescent="0.25">
      <c r="A787" s="1185"/>
      <c r="B787" s="1188"/>
      <c r="C787" s="1187"/>
      <c r="D787" s="1190" t="s">
        <v>1335</v>
      </c>
      <c r="E787" s="1189">
        <f>E778*1.1</f>
        <v>100.43</v>
      </c>
      <c r="F787" s="1188" t="s">
        <v>73</v>
      </c>
      <c r="G787" s="1189"/>
      <c r="H787" s="1191"/>
      <c r="I787" s="1207">
        <v>2.2515648749999997</v>
      </c>
      <c r="J787" s="1192">
        <f t="shared" si="179"/>
        <v>226.12466039624999</v>
      </c>
      <c r="K787" s="1192"/>
      <c r="L787" s="1192"/>
      <c r="M787" s="1192">
        <f>J787+H787*Tabellen!$K$2+L787</f>
        <v>226.12466039624999</v>
      </c>
      <c r="N787" s="1193"/>
      <c r="O787" s="1192">
        <f t="shared" si="176"/>
        <v>273.61083907946249</v>
      </c>
      <c r="P787" s="1198"/>
      <c r="Q787" s="1195" t="s">
        <v>983</v>
      </c>
      <c r="R787" s="1192">
        <f>H787*Tabellen!$K$2*Tabellen!$F$2</f>
        <v>0</v>
      </c>
      <c r="S787" s="1197" t="s">
        <v>1049</v>
      </c>
      <c r="T787" s="1192">
        <f>J787*Tabellen!$F$2</f>
        <v>273.61083907946249</v>
      </c>
      <c r="U787" s="1192">
        <f>R787*Tabellen!$G$2</f>
        <v>0</v>
      </c>
      <c r="V787" s="1192">
        <f>T787*Tabellen!$H$2</f>
        <v>57.458276206687124</v>
      </c>
      <c r="W787" s="1192">
        <f t="shared" si="177"/>
        <v>57.458276206687124</v>
      </c>
      <c r="X787" s="1192">
        <f t="shared" si="178"/>
        <v>331.06911528614961</v>
      </c>
      <c r="Y787" s="1191"/>
      <c r="Z787" s="1184"/>
      <c r="AA787" s="1184"/>
      <c r="AB787" s="1184"/>
      <c r="AC787" s="1184"/>
      <c r="AD787" s="1184"/>
      <c r="AE787" s="1184"/>
      <c r="AF787" s="1184"/>
      <c r="AG787" s="1184"/>
      <c r="AH787" s="1184"/>
      <c r="AI787" s="1184"/>
      <c r="AJ787" s="1184"/>
      <c r="AK787" s="1184"/>
      <c r="AL787" s="1184"/>
      <c r="AM787" s="1184"/>
      <c r="AN787" s="1184"/>
      <c r="AO787" s="1184"/>
      <c r="AP787" s="1184"/>
      <c r="AQ787" s="1184"/>
      <c r="AR787" s="1184"/>
      <c r="AS787" s="1184"/>
      <c r="AT787" s="1184"/>
      <c r="AU787" s="1184"/>
      <c r="AV787" s="1184"/>
      <c r="AW787" s="1184"/>
      <c r="AX787" s="1184"/>
      <c r="AY787" s="1184"/>
      <c r="AZ787" s="1184"/>
      <c r="BA787" s="1184"/>
      <c r="BB787" s="1184"/>
      <c r="BC787" s="1184"/>
      <c r="BD787" s="1184"/>
      <c r="BE787" s="1184"/>
      <c r="BF787" s="1184"/>
      <c r="BG787" s="1184"/>
      <c r="BH787" s="1184"/>
      <c r="BI787" s="1184"/>
      <c r="BJ787" s="1184"/>
      <c r="BK787" s="1184"/>
      <c r="BL787" s="1184"/>
      <c r="BM787" s="1184"/>
      <c r="BN787" s="1184"/>
      <c r="BO787" s="1184"/>
      <c r="BP787" s="1184"/>
      <c r="BQ787" s="1184"/>
      <c r="BR787" s="1184"/>
      <c r="BS787" s="1184"/>
    </row>
    <row r="788" spans="1:71" s="1190" customFormat="1" ht="15.65" customHeight="1" outlineLevel="2" x14ac:dyDescent="0.25">
      <c r="A788" s="1185"/>
      <c r="B788" s="1188"/>
      <c r="C788" s="1187"/>
      <c r="D788" s="1190" t="s">
        <v>1336</v>
      </c>
      <c r="E788" s="1189">
        <f>E778*1.1</f>
        <v>100.43</v>
      </c>
      <c r="F788" s="1188" t="s">
        <v>73</v>
      </c>
      <c r="G788" s="1189"/>
      <c r="H788" s="1191"/>
      <c r="I788" s="1207">
        <v>1.8526499999999999</v>
      </c>
      <c r="J788" s="1192">
        <f t="shared" si="179"/>
        <v>186.06163950000001</v>
      </c>
      <c r="K788" s="1192"/>
      <c r="L788" s="1192"/>
      <c r="M788" s="1192">
        <f>J788+H788*Tabellen!$K$2+L788</f>
        <v>186.06163950000001</v>
      </c>
      <c r="N788" s="1193"/>
      <c r="O788" s="1192">
        <f t="shared" si="176"/>
        <v>225.134583795</v>
      </c>
      <c r="P788" s="1198"/>
      <c r="Q788" s="1195" t="s">
        <v>983</v>
      </c>
      <c r="R788" s="1192">
        <f>H788*Tabellen!$K$2*Tabellen!$F$2</f>
        <v>0</v>
      </c>
      <c r="S788" s="1197" t="s">
        <v>1049</v>
      </c>
      <c r="T788" s="1192">
        <f>J788*Tabellen!$F$2</f>
        <v>225.134583795</v>
      </c>
      <c r="U788" s="1192">
        <f>R788*Tabellen!$G$2</f>
        <v>0</v>
      </c>
      <c r="V788" s="1192">
        <f>T788*Tabellen!$H$2</f>
        <v>47.27826259695</v>
      </c>
      <c r="W788" s="1192">
        <f t="shared" si="177"/>
        <v>47.27826259695</v>
      </c>
      <c r="X788" s="1192">
        <f t="shared" si="178"/>
        <v>272.41284639194998</v>
      </c>
      <c r="Y788" s="1191"/>
      <c r="Z788" s="1184"/>
      <c r="AA788" s="1184"/>
      <c r="AB788" s="1184"/>
      <c r="AC788" s="1184"/>
      <c r="AD788" s="1184"/>
      <c r="AE788" s="1184"/>
      <c r="AF788" s="1184"/>
      <c r="AG788" s="1184"/>
      <c r="AH788" s="1184"/>
      <c r="AI788" s="1184"/>
      <c r="AJ788" s="1184"/>
      <c r="AK788" s="1184"/>
      <c r="AL788" s="1184"/>
      <c r="AM788" s="1184"/>
      <c r="AN788" s="1184"/>
      <c r="AO788" s="1184"/>
      <c r="AP788" s="1184"/>
      <c r="AQ788" s="1184"/>
      <c r="AR788" s="1184"/>
      <c r="AS788" s="1184"/>
      <c r="AT788" s="1184"/>
      <c r="AU788" s="1184"/>
      <c r="AV788" s="1184"/>
      <c r="AW788" s="1184"/>
      <c r="AX788" s="1184"/>
      <c r="AY788" s="1184"/>
      <c r="AZ788" s="1184"/>
      <c r="BA788" s="1184"/>
      <c r="BB788" s="1184"/>
      <c r="BC788" s="1184"/>
      <c r="BD788" s="1184"/>
      <c r="BE788" s="1184"/>
      <c r="BF788" s="1184"/>
      <c r="BG788" s="1184"/>
      <c r="BH788" s="1184"/>
      <c r="BI788" s="1184"/>
      <c r="BJ788" s="1184"/>
      <c r="BK788" s="1184"/>
      <c r="BL788" s="1184"/>
      <c r="BM788" s="1184"/>
      <c r="BN788" s="1184"/>
      <c r="BO788" s="1184"/>
      <c r="BP788" s="1184"/>
      <c r="BQ788" s="1184"/>
      <c r="BR788" s="1184"/>
      <c r="BS788" s="1184"/>
    </row>
    <row r="789" spans="1:71" s="1190" customFormat="1" ht="15.65" customHeight="1" outlineLevel="2" x14ac:dyDescent="0.25">
      <c r="A789" s="1185"/>
      <c r="B789" s="1188"/>
      <c r="C789" s="1187"/>
      <c r="D789" s="1190" t="s">
        <v>1730</v>
      </c>
      <c r="E789" s="1189">
        <f>E778*1.1</f>
        <v>100.43</v>
      </c>
      <c r="F789" s="1190" t="s">
        <v>73</v>
      </c>
      <c r="G789" s="1191"/>
      <c r="H789" s="1191"/>
      <c r="I789" s="1192">
        <v>10.143000000000001</v>
      </c>
      <c r="J789" s="1192">
        <f t="shared" si="179"/>
        <v>1018.6614900000002</v>
      </c>
      <c r="K789" s="1192"/>
      <c r="L789" s="1192"/>
      <c r="M789" s="1192">
        <f>J789+H789*Tabellen!$K$2+L789</f>
        <v>1018.6614900000002</v>
      </c>
      <c r="N789" s="1193"/>
      <c r="O789" s="1192">
        <f t="shared" si="176"/>
        <v>1232.5804029000001</v>
      </c>
      <c r="P789" s="1198"/>
      <c r="Q789" s="1195" t="s">
        <v>983</v>
      </c>
      <c r="R789" s="1192">
        <f>H789*Tabellen!$K$2*Tabellen!$F$2</f>
        <v>0</v>
      </c>
      <c r="S789" s="1197" t="s">
        <v>1049</v>
      </c>
      <c r="T789" s="1192">
        <f>J789*Tabellen!$F$2</f>
        <v>1232.5804029000001</v>
      </c>
      <c r="U789" s="1192">
        <f>R789*Tabellen!$G$2</f>
        <v>0</v>
      </c>
      <c r="V789" s="1192">
        <f>T789*Tabellen!$H$2</f>
        <v>258.84188460900003</v>
      </c>
      <c r="W789" s="1192">
        <f t="shared" si="177"/>
        <v>258.84188460900003</v>
      </c>
      <c r="X789" s="1192">
        <f t="shared" si="178"/>
        <v>1491.4222875090002</v>
      </c>
      <c r="Y789" s="1208"/>
      <c r="Z789" s="1184"/>
      <c r="AA789" s="1184"/>
      <c r="AB789" s="1184"/>
      <c r="AC789" s="1184"/>
      <c r="AD789" s="1184"/>
      <c r="AE789" s="1184"/>
      <c r="AF789" s="1184"/>
      <c r="AG789" s="1184"/>
      <c r="AH789" s="1184"/>
      <c r="AI789" s="1184"/>
      <c r="AJ789" s="1184"/>
      <c r="AK789" s="1184"/>
      <c r="AL789" s="1184"/>
      <c r="AM789" s="1184"/>
      <c r="AN789" s="1184"/>
      <c r="AO789" s="1184"/>
      <c r="AP789" s="1184"/>
      <c r="AQ789" s="1184"/>
      <c r="AR789" s="1184"/>
      <c r="AS789" s="1184"/>
      <c r="AT789" s="1184"/>
      <c r="AU789" s="1184"/>
      <c r="AV789" s="1184"/>
      <c r="AW789" s="1184"/>
      <c r="AX789" s="1184"/>
      <c r="AY789" s="1184"/>
      <c r="AZ789" s="1184"/>
      <c r="BA789" s="1184"/>
      <c r="BB789" s="1184"/>
      <c r="BC789" s="1184"/>
      <c r="BD789" s="1184"/>
      <c r="BE789" s="1184"/>
      <c r="BF789" s="1184"/>
      <c r="BG789" s="1184"/>
      <c r="BH789" s="1184"/>
      <c r="BI789" s="1184"/>
      <c r="BJ789" s="1184"/>
      <c r="BK789" s="1184"/>
      <c r="BL789" s="1184"/>
      <c r="BM789" s="1184"/>
      <c r="BN789" s="1184"/>
      <c r="BO789" s="1184"/>
      <c r="BP789" s="1184"/>
      <c r="BQ789" s="1184"/>
      <c r="BR789" s="1184"/>
      <c r="BS789" s="1184"/>
    </row>
    <row r="790" spans="1:71" s="1190" customFormat="1" ht="15.65" customHeight="1" outlineLevel="2" x14ac:dyDescent="0.25">
      <c r="A790" s="1185"/>
      <c r="B790" s="1199"/>
      <c r="C790" s="1187"/>
      <c r="D790" s="1200" t="s">
        <v>1343</v>
      </c>
      <c r="E790" s="1201">
        <f>E778</f>
        <v>91.3</v>
      </c>
      <c r="F790" s="1202" t="s">
        <v>73</v>
      </c>
      <c r="G790" s="1203">
        <v>1.1499999999999999</v>
      </c>
      <c r="H790" s="1203">
        <f t="shared" si="175"/>
        <v>104.99499999999999</v>
      </c>
      <c r="I790" s="1204"/>
      <c r="J790" s="1204"/>
      <c r="K790" s="1204"/>
      <c r="L790" s="1204"/>
      <c r="M790" s="1205">
        <f>J790+H790*Tabellen!$K$2+L790</f>
        <v>6509.69</v>
      </c>
      <c r="N790" s="1193"/>
      <c r="O790" s="1192">
        <f t="shared" si="176"/>
        <v>7876.7248999999993</v>
      </c>
      <c r="P790" s="1198"/>
      <c r="Q790" s="1195" t="s">
        <v>983</v>
      </c>
      <c r="R790" s="1192">
        <f>H790*Tabellen!$K$2*Tabellen!$F$2</f>
        <v>7876.7248999999993</v>
      </c>
      <c r="S790" s="1197" t="s">
        <v>1049</v>
      </c>
      <c r="T790" s="1192">
        <f>J790*Tabellen!$F$2</f>
        <v>0</v>
      </c>
      <c r="U790" s="1192">
        <f>R790*Tabellen!$G$2</f>
        <v>708.90524099999993</v>
      </c>
      <c r="V790" s="1192">
        <f>T790*Tabellen!$H$2</f>
        <v>0</v>
      </c>
      <c r="W790" s="1192">
        <f t="shared" si="177"/>
        <v>708.90524099999993</v>
      </c>
      <c r="X790" s="1192">
        <f t="shared" si="178"/>
        <v>8585.6301409999996</v>
      </c>
      <c r="Z790" s="1206"/>
      <c r="AA790" s="1184"/>
      <c r="AB790" s="1184"/>
      <c r="AC790" s="1184"/>
      <c r="AD790" s="1184"/>
      <c r="AE790" s="1184"/>
      <c r="AF790" s="1184"/>
      <c r="AG790" s="1184"/>
      <c r="AH790" s="1184"/>
      <c r="AI790" s="1184"/>
      <c r="AJ790" s="1184"/>
      <c r="AK790" s="1184"/>
      <c r="AL790" s="1184"/>
      <c r="AM790" s="1184"/>
      <c r="AN790" s="1184"/>
      <c r="AO790" s="1184"/>
      <c r="AP790" s="1184"/>
      <c r="AQ790" s="1184"/>
      <c r="AR790" s="1184"/>
      <c r="AS790" s="1184"/>
      <c r="AT790" s="1184"/>
      <c r="AU790" s="1184"/>
      <c r="AV790" s="1184"/>
      <c r="AW790" s="1184"/>
      <c r="AX790" s="1184"/>
      <c r="AY790" s="1184"/>
      <c r="AZ790" s="1184"/>
      <c r="BA790" s="1184"/>
      <c r="BB790" s="1184"/>
      <c r="BC790" s="1184"/>
      <c r="BD790" s="1184"/>
      <c r="BE790" s="1184"/>
      <c r="BF790" s="1184"/>
      <c r="BG790" s="1184"/>
      <c r="BH790" s="1184"/>
      <c r="BI790" s="1184"/>
      <c r="BJ790" s="1184"/>
      <c r="BK790" s="1184"/>
      <c r="BL790" s="1184"/>
      <c r="BM790" s="1184"/>
      <c r="BN790" s="1184"/>
      <c r="BO790" s="1184"/>
      <c r="BP790" s="1184"/>
      <c r="BQ790" s="1184"/>
      <c r="BR790" s="1184"/>
      <c r="BS790" s="1184"/>
    </row>
    <row r="791" spans="1:71" s="1190" customFormat="1" ht="15.65" customHeight="1" outlineLevel="2" x14ac:dyDescent="0.25">
      <c r="A791" s="1185"/>
      <c r="B791" s="1188"/>
      <c r="C791" s="1187"/>
      <c r="D791" s="1188" t="s">
        <v>1337</v>
      </c>
      <c r="E791" s="1189">
        <f>E778</f>
        <v>91.3</v>
      </c>
      <c r="F791" s="1190" t="s">
        <v>73</v>
      </c>
      <c r="G791" s="1189"/>
      <c r="H791" s="1191"/>
      <c r="I791" s="1192">
        <v>10.35</v>
      </c>
      <c r="J791" s="1192">
        <f t="shared" si="179"/>
        <v>944.95499999999993</v>
      </c>
      <c r="K791" s="1192"/>
      <c r="L791" s="1192"/>
      <c r="M791" s="1192">
        <f>J791+H791*Tabellen!$K$2+L791</f>
        <v>944.95499999999993</v>
      </c>
      <c r="N791" s="1193"/>
      <c r="O791" s="1192">
        <f t="shared" si="176"/>
        <v>1143.39555</v>
      </c>
      <c r="P791" s="1198"/>
      <c r="Q791" s="1195" t="s">
        <v>983</v>
      </c>
      <c r="R791" s="1192">
        <f>H791*Tabellen!$K$2*Tabellen!$F$2</f>
        <v>0</v>
      </c>
      <c r="S791" s="1197" t="s">
        <v>1049</v>
      </c>
      <c r="T791" s="1192">
        <f>J791*Tabellen!$F$2</f>
        <v>1143.39555</v>
      </c>
      <c r="U791" s="1192">
        <f>R791*Tabellen!$G$2</f>
        <v>0</v>
      </c>
      <c r="V791" s="1192">
        <f>T791*Tabellen!$H$2</f>
        <v>240.11306549999998</v>
      </c>
      <c r="W791" s="1192">
        <f t="shared" si="177"/>
        <v>240.11306549999998</v>
      </c>
      <c r="X791" s="1192">
        <f t="shared" si="178"/>
        <v>1383.5086154999999</v>
      </c>
      <c r="Y791" s="1194"/>
      <c r="Z791" s="1184"/>
      <c r="AA791" s="1184"/>
      <c r="AB791" s="1184"/>
      <c r="AC791" s="1184"/>
      <c r="AD791" s="1184"/>
      <c r="AE791" s="1184"/>
      <c r="AF791" s="1184"/>
      <c r="AG791" s="1184"/>
      <c r="AH791" s="1184"/>
      <c r="AI791" s="1184"/>
      <c r="AJ791" s="1184"/>
      <c r="AK791" s="1184"/>
      <c r="AL791" s="1184"/>
      <c r="AM791" s="1184"/>
      <c r="AN791" s="1184"/>
      <c r="AO791" s="1184"/>
      <c r="AP791" s="1184"/>
      <c r="AQ791" s="1184"/>
      <c r="AR791" s="1184"/>
      <c r="AS791" s="1184"/>
      <c r="AT791" s="1184"/>
      <c r="AU791" s="1184"/>
      <c r="AV791" s="1184"/>
      <c r="AW791" s="1184"/>
      <c r="AX791" s="1184"/>
      <c r="AY791" s="1184"/>
      <c r="AZ791" s="1184"/>
      <c r="BA791" s="1184"/>
      <c r="BB791" s="1184"/>
      <c r="BC791" s="1184"/>
      <c r="BD791" s="1184"/>
      <c r="BE791" s="1184"/>
      <c r="BF791" s="1184"/>
      <c r="BG791" s="1184"/>
      <c r="BH791" s="1184"/>
      <c r="BI791" s="1184"/>
      <c r="BJ791" s="1184"/>
      <c r="BK791" s="1184"/>
      <c r="BL791" s="1184"/>
      <c r="BM791" s="1184"/>
      <c r="BN791" s="1184"/>
      <c r="BO791" s="1184"/>
      <c r="BP791" s="1184"/>
      <c r="BQ791" s="1184"/>
      <c r="BR791" s="1184"/>
      <c r="BS791" s="1184"/>
    </row>
    <row r="792" spans="1:71" s="1190" customFormat="1" ht="15.65" customHeight="1" outlineLevel="2" x14ac:dyDescent="0.25">
      <c r="A792" s="1185"/>
      <c r="B792" s="1188"/>
      <c r="C792" s="1187"/>
      <c r="D792" s="1188" t="s">
        <v>1329</v>
      </c>
      <c r="E792" s="1189">
        <v>1</v>
      </c>
      <c r="F792" s="1190" t="s">
        <v>830</v>
      </c>
      <c r="G792" s="1189">
        <v>4</v>
      </c>
      <c r="H792" s="1191">
        <f t="shared" si="175"/>
        <v>4</v>
      </c>
      <c r="I792" s="1192"/>
      <c r="J792" s="1192"/>
      <c r="K792" s="1192"/>
      <c r="L792" s="1192"/>
      <c r="M792" s="1192">
        <f>J792+H792*Tabellen!$K$2+L792</f>
        <v>248</v>
      </c>
      <c r="N792" s="1193"/>
      <c r="O792" s="1192">
        <f t="shared" si="176"/>
        <v>300.08</v>
      </c>
      <c r="P792" s="1198"/>
      <c r="Q792" s="1195" t="s">
        <v>983</v>
      </c>
      <c r="R792" s="1192">
        <f>H792*Tabellen!$K$2*Tabellen!$F$2</f>
        <v>300.08</v>
      </c>
      <c r="S792" s="1197" t="s">
        <v>1049</v>
      </c>
      <c r="T792" s="1192">
        <f>J792*Tabellen!$F$2</f>
        <v>0</v>
      </c>
      <c r="U792" s="1192">
        <f>R792*Tabellen!$G$2</f>
        <v>27.007199999999997</v>
      </c>
      <c r="V792" s="1192">
        <f>T792*Tabellen!$H$2</f>
        <v>0</v>
      </c>
      <c r="W792" s="1192">
        <f t="shared" si="177"/>
        <v>27.007199999999997</v>
      </c>
      <c r="X792" s="1192">
        <f t="shared" si="178"/>
        <v>327.0872</v>
      </c>
      <c r="Y792" s="1194"/>
      <c r="Z792" s="1184"/>
      <c r="AA792" s="1184"/>
      <c r="AB792" s="1184"/>
      <c r="AC792" s="1184"/>
      <c r="AD792" s="1184"/>
      <c r="AE792" s="1184"/>
      <c r="AF792" s="1184"/>
      <c r="AG792" s="1184"/>
      <c r="AH792" s="1184"/>
      <c r="AI792" s="1184"/>
      <c r="AJ792" s="1184"/>
      <c r="AK792" s="1184"/>
      <c r="AL792" s="1184"/>
      <c r="AM792" s="1184"/>
      <c r="AN792" s="1184"/>
      <c r="AO792" s="1184"/>
      <c r="AP792" s="1184"/>
      <c r="AQ792" s="1184"/>
      <c r="AR792" s="1184"/>
      <c r="AS792" s="1184"/>
      <c r="AT792" s="1184"/>
      <c r="AU792" s="1184"/>
      <c r="AV792" s="1184"/>
      <c r="AW792" s="1184"/>
      <c r="AX792" s="1184"/>
      <c r="AY792" s="1184"/>
      <c r="AZ792" s="1184"/>
      <c r="BA792" s="1184"/>
      <c r="BB792" s="1184"/>
      <c r="BC792" s="1184"/>
      <c r="BD792" s="1184"/>
      <c r="BE792" s="1184"/>
      <c r="BF792" s="1184"/>
      <c r="BG792" s="1184"/>
      <c r="BH792" s="1184"/>
      <c r="BI792" s="1184"/>
      <c r="BJ792" s="1184"/>
      <c r="BK792" s="1184"/>
      <c r="BL792" s="1184"/>
      <c r="BM792" s="1184"/>
      <c r="BN792" s="1184"/>
      <c r="BO792" s="1184"/>
      <c r="BP792" s="1184"/>
      <c r="BQ792" s="1184"/>
      <c r="BR792" s="1184"/>
      <c r="BS792" s="1184"/>
    </row>
    <row r="793" spans="1:71" s="1190" customFormat="1" ht="15.65" customHeight="1" outlineLevel="2" x14ac:dyDescent="0.25">
      <c r="A793" s="1185"/>
      <c r="B793" s="1188"/>
      <c r="C793" s="1187"/>
      <c r="E793" s="1189"/>
      <c r="G793" s="1191"/>
      <c r="H793" s="1191"/>
      <c r="I793" s="1192"/>
      <c r="J793" s="1192"/>
      <c r="K793" s="1192"/>
      <c r="L793" s="1192"/>
      <c r="M793" s="1192"/>
      <c r="N793" s="1193"/>
      <c r="O793" s="1192"/>
      <c r="P793" s="1198"/>
      <c r="Q793" s="1195"/>
      <c r="R793" s="1192"/>
      <c r="S793" s="1197"/>
      <c r="T793" s="1192"/>
      <c r="U793" s="1192"/>
      <c r="V793" s="1192"/>
      <c r="W793" s="1192"/>
      <c r="X793" s="1192"/>
      <c r="Y793" s="1208"/>
      <c r="Z793" s="1184"/>
      <c r="AA793" s="1184"/>
      <c r="AB793" s="1184"/>
      <c r="AC793" s="1184"/>
      <c r="AD793" s="1184"/>
      <c r="AE793" s="1184"/>
      <c r="AF793" s="1184"/>
      <c r="AG793" s="1184"/>
      <c r="AH793" s="1184"/>
      <c r="AI793" s="1184"/>
      <c r="AJ793" s="1184"/>
      <c r="AK793" s="1184"/>
      <c r="AL793" s="1184"/>
      <c r="AM793" s="1184"/>
      <c r="AN793" s="1184"/>
      <c r="AO793" s="1184"/>
      <c r="AP793" s="1184"/>
      <c r="AQ793" s="1184"/>
      <c r="AR793" s="1184"/>
      <c r="AS793" s="1184"/>
      <c r="AT793" s="1184"/>
      <c r="AU793" s="1184"/>
      <c r="AV793" s="1184"/>
      <c r="AW793" s="1184"/>
      <c r="AX793" s="1184"/>
      <c r="AY793" s="1184"/>
      <c r="AZ793" s="1184"/>
      <c r="BA793" s="1184"/>
      <c r="BB793" s="1184"/>
      <c r="BC793" s="1184"/>
      <c r="BD793" s="1184"/>
      <c r="BE793" s="1184"/>
      <c r="BF793" s="1184"/>
      <c r="BG793" s="1184"/>
      <c r="BH793" s="1184"/>
      <c r="BI793" s="1184"/>
      <c r="BJ793" s="1184"/>
      <c r="BK793" s="1184"/>
      <c r="BL793" s="1184"/>
      <c r="BM793" s="1184"/>
      <c r="BN793" s="1184"/>
      <c r="BO793" s="1184"/>
      <c r="BP793" s="1184"/>
      <c r="BQ793" s="1184"/>
      <c r="BR793" s="1184"/>
      <c r="BS793" s="1184"/>
    </row>
    <row r="794" spans="1:71" s="1190" customFormat="1" ht="15.65" customHeight="1" outlineLevel="2" x14ac:dyDescent="0.25">
      <c r="A794" s="1185"/>
      <c r="B794" s="1188"/>
      <c r="C794" s="1187"/>
      <c r="E794" s="1189"/>
      <c r="G794" s="1191"/>
      <c r="H794" s="1191"/>
      <c r="I794" s="1192"/>
      <c r="J794" s="1192"/>
      <c r="K794" s="1192"/>
      <c r="L794" s="1192"/>
      <c r="M794" s="1192"/>
      <c r="N794" s="1193"/>
      <c r="O794" s="1194"/>
      <c r="P794" s="1194"/>
      <c r="Q794" s="1194"/>
      <c r="R794" s="1192"/>
      <c r="S794" s="1192"/>
      <c r="T794" s="1192"/>
      <c r="U794" s="1192"/>
      <c r="V794" s="1192"/>
      <c r="W794" s="1192"/>
      <c r="X794" s="1192"/>
      <c r="Y794" s="1194"/>
      <c r="Z794" s="1216"/>
      <c r="AA794" s="1184"/>
      <c r="AB794" s="1184"/>
      <c r="AC794" s="1184"/>
      <c r="AD794" s="1184"/>
      <c r="AE794" s="1184"/>
      <c r="AF794" s="1184"/>
      <c r="AG794" s="1184"/>
      <c r="AH794" s="1184"/>
      <c r="AI794" s="1184"/>
      <c r="AJ794" s="1184"/>
      <c r="AK794" s="1184"/>
      <c r="AL794" s="1184"/>
      <c r="AM794" s="1184"/>
      <c r="AN794" s="1184"/>
      <c r="AO794" s="1184"/>
      <c r="AP794" s="1184"/>
      <c r="AQ794" s="1184"/>
      <c r="AR794" s="1184"/>
      <c r="AS794" s="1184"/>
      <c r="AT794" s="1184"/>
      <c r="AU794" s="1184"/>
      <c r="AV794" s="1184"/>
      <c r="AW794" s="1184"/>
      <c r="AX794" s="1184"/>
      <c r="AY794" s="1184"/>
      <c r="AZ794" s="1184"/>
      <c r="BA794" s="1184"/>
      <c r="BB794" s="1184"/>
      <c r="BC794" s="1184"/>
      <c r="BD794" s="1184"/>
      <c r="BE794" s="1184"/>
      <c r="BF794" s="1184"/>
      <c r="BG794" s="1184"/>
      <c r="BH794" s="1184"/>
      <c r="BI794" s="1184"/>
      <c r="BJ794" s="1184"/>
      <c r="BK794" s="1184"/>
      <c r="BL794" s="1184"/>
      <c r="BM794" s="1184"/>
      <c r="BN794" s="1184"/>
      <c r="BO794" s="1184"/>
      <c r="BP794" s="1184"/>
      <c r="BQ794" s="1184"/>
      <c r="BR794" s="1184"/>
      <c r="BS794" s="1184"/>
    </row>
    <row r="795" spans="1:71" s="1190" customFormat="1" ht="9" customHeight="1" outlineLevel="1" x14ac:dyDescent="0.25">
      <c r="A795" s="1185"/>
      <c r="B795" s="1209"/>
      <c r="C795" s="1187"/>
      <c r="D795" s="1210"/>
      <c r="E795" s="1211"/>
      <c r="F795" s="1210"/>
      <c r="G795" s="1212"/>
      <c r="H795" s="1212"/>
      <c r="I795" s="1213"/>
      <c r="J795" s="1213"/>
      <c r="K795" s="1213"/>
      <c r="L795" s="1213"/>
      <c r="M795" s="1213"/>
      <c r="N795" s="1187"/>
      <c r="O795" s="1214"/>
      <c r="P795" s="1214"/>
      <c r="Q795" s="1214"/>
      <c r="R795" s="1213"/>
      <c r="S795" s="1213"/>
      <c r="T795" s="1213"/>
      <c r="U795" s="1213"/>
      <c r="V795" s="1213"/>
      <c r="W795" s="1213"/>
      <c r="X795" s="1213"/>
      <c r="Y795" s="1214"/>
      <c r="Z795" s="1206"/>
      <c r="AA795" s="1184"/>
      <c r="AB795" s="1184"/>
      <c r="AC795" s="1184"/>
      <c r="AD795" s="1184"/>
      <c r="AE795" s="1184"/>
      <c r="AF795" s="1184"/>
      <c r="AG795" s="1215"/>
      <c r="AH795" s="1215"/>
      <c r="AI795" s="1184"/>
      <c r="AJ795" s="1184"/>
      <c r="AK795" s="1184"/>
      <c r="AL795" s="1184"/>
      <c r="AM795" s="1184"/>
      <c r="AN795" s="1184"/>
      <c r="AO795" s="1184"/>
      <c r="AP795" s="1184"/>
      <c r="AQ795" s="1184"/>
      <c r="AR795" s="1184"/>
      <c r="AS795" s="1184"/>
      <c r="AT795" s="1184"/>
      <c r="AU795" s="1184"/>
      <c r="AV795" s="1184"/>
      <c r="AW795" s="1184"/>
      <c r="AX795" s="1184"/>
      <c r="AY795" s="1184"/>
      <c r="AZ795" s="1184"/>
      <c r="BA795" s="1184"/>
      <c r="BB795" s="1184"/>
      <c r="BC795" s="1184"/>
      <c r="BD795" s="1184"/>
      <c r="BE795" s="1184"/>
      <c r="BF795" s="1184"/>
      <c r="BG795" s="1184"/>
      <c r="BH795" s="1184"/>
      <c r="BI795" s="1184"/>
      <c r="BJ795" s="1184"/>
      <c r="BK795" s="1184"/>
      <c r="BL795" s="1184"/>
      <c r="BM795" s="1184"/>
      <c r="BN795" s="1184"/>
      <c r="BO795" s="1184"/>
      <c r="BP795" s="1184"/>
      <c r="BQ795" s="1184"/>
      <c r="BR795" s="1184"/>
      <c r="BS795" s="1184"/>
    </row>
    <row r="796" spans="1:71" s="1217" customFormat="1" ht="15.65" customHeight="1" outlineLevel="1" x14ac:dyDescent="0.25">
      <c r="B796" s="1218" t="s">
        <v>977</v>
      </c>
      <c r="C796" s="1219"/>
      <c r="D796" s="1220" t="s">
        <v>1490</v>
      </c>
      <c r="E796" s="1221">
        <v>91.3</v>
      </c>
      <c r="F796" s="1220" t="s">
        <v>73</v>
      </c>
      <c r="G796" s="1222"/>
      <c r="H796" s="1222">
        <f>SUM(H797:H812)/E796</f>
        <v>1.2123291285951887</v>
      </c>
      <c r="I796" s="1223"/>
      <c r="J796" s="1223">
        <f>SUM(J797:J812)/E796</f>
        <v>47.058261682500003</v>
      </c>
      <c r="K796" s="1223"/>
      <c r="L796" s="1223"/>
      <c r="M796" s="1223">
        <f>SUM(M797:M812)/E796</f>
        <v>122.22266765540172</v>
      </c>
      <c r="N796" s="1219"/>
      <c r="O796" s="1223">
        <f>SUM(O797:O812)/E796</f>
        <v>147.88942786303608</v>
      </c>
      <c r="P796" s="1224" t="str">
        <f>B796</f>
        <v>V1-3-K1</v>
      </c>
      <c r="Q796" s="1224"/>
      <c r="R796" s="1223"/>
      <c r="S796" s="1223"/>
      <c r="T796" s="1223"/>
      <c r="U796" s="1225"/>
      <c r="V796" s="1223"/>
      <c r="W796" s="1223"/>
      <c r="X796" s="1223">
        <f>SUM(X797:X812)/E796</f>
        <v>168.03233596700829</v>
      </c>
      <c r="Z796" s="1226"/>
      <c r="AA796" s="1226"/>
      <c r="AB796" s="1226"/>
      <c r="AC796" s="1226"/>
      <c r="AD796" s="1226"/>
      <c r="AE796" s="1226"/>
      <c r="AF796" s="1226"/>
      <c r="AG796" s="1226"/>
      <c r="AH796" s="1226"/>
      <c r="AI796" s="1226"/>
      <c r="AJ796" s="1226"/>
      <c r="AK796" s="1226"/>
      <c r="AL796" s="1226"/>
      <c r="AM796" s="1226"/>
      <c r="AN796" s="1226"/>
      <c r="AO796" s="1226"/>
      <c r="AP796" s="1226"/>
      <c r="AQ796" s="1226"/>
      <c r="AR796" s="1226"/>
      <c r="AS796" s="1226"/>
      <c r="AT796" s="1226"/>
      <c r="AU796" s="1226"/>
      <c r="AV796" s="1226"/>
      <c r="AW796" s="1226"/>
      <c r="AX796" s="1226"/>
      <c r="AY796" s="1226"/>
      <c r="AZ796" s="1226"/>
      <c r="BA796" s="1226"/>
      <c r="BB796" s="1226"/>
      <c r="BC796" s="1226"/>
      <c r="BD796" s="1226"/>
      <c r="BE796" s="1226"/>
      <c r="BF796" s="1226"/>
      <c r="BG796" s="1226"/>
      <c r="BH796" s="1226"/>
      <c r="BI796" s="1226"/>
      <c r="BJ796" s="1226"/>
      <c r="BK796" s="1226"/>
      <c r="BL796" s="1226"/>
      <c r="BM796" s="1226"/>
      <c r="BN796" s="1226"/>
      <c r="BO796" s="1226"/>
      <c r="BP796" s="1226"/>
      <c r="BQ796" s="1226"/>
      <c r="BR796" s="1226"/>
      <c r="BS796" s="1226"/>
    </row>
    <row r="797" spans="1:71" s="1190" customFormat="1" ht="15.65" customHeight="1" outlineLevel="2" x14ac:dyDescent="0.25">
      <c r="A797" s="1185"/>
      <c r="B797" s="1188"/>
      <c r="C797" s="1187"/>
      <c r="D797" s="1188" t="s">
        <v>1150</v>
      </c>
      <c r="E797" s="1189"/>
      <c r="G797" s="1191"/>
      <c r="H797" s="1191"/>
      <c r="I797" s="1192"/>
      <c r="J797" s="1192"/>
      <c r="K797" s="1192"/>
      <c r="L797" s="1192"/>
      <c r="M797" s="1192"/>
      <c r="N797" s="1193"/>
      <c r="O797" s="1194" t="str">
        <f>R797</f>
        <v>incl. opslagen</v>
      </c>
      <c r="P797" s="1194"/>
      <c r="Q797" s="1195"/>
      <c r="R797" s="1196" t="str">
        <f>Tabellen!$C$2</f>
        <v>incl. opslagen</v>
      </c>
      <c r="S797" s="1197"/>
      <c r="T797" s="1196" t="str">
        <f>Tabellen!$C$2</f>
        <v>incl. opslagen</v>
      </c>
      <c r="U797" s="1192"/>
      <c r="V797" s="1192"/>
      <c r="W797" s="1192"/>
      <c r="X797" s="1192"/>
      <c r="Z797" s="1184"/>
      <c r="AA797" s="1184"/>
      <c r="AB797" s="1184"/>
      <c r="AC797" s="1184"/>
      <c r="AD797" s="1184"/>
      <c r="AE797" s="1184"/>
      <c r="AF797" s="1184"/>
      <c r="AG797" s="1184"/>
      <c r="AH797" s="1184"/>
      <c r="AI797" s="1184"/>
      <c r="AJ797" s="1184"/>
      <c r="AK797" s="1184"/>
      <c r="AL797" s="1184"/>
      <c r="AM797" s="1184"/>
      <c r="AN797" s="1184"/>
      <c r="AO797" s="1184"/>
      <c r="AP797" s="1184"/>
      <c r="AQ797" s="1184"/>
      <c r="AR797" s="1184"/>
      <c r="AS797" s="1184"/>
      <c r="AT797" s="1184"/>
      <c r="AU797" s="1184"/>
      <c r="AV797" s="1184"/>
      <c r="AW797" s="1184"/>
      <c r="AX797" s="1184"/>
      <c r="AY797" s="1184"/>
      <c r="AZ797" s="1184"/>
      <c r="BA797" s="1184"/>
      <c r="BB797" s="1184"/>
      <c r="BC797" s="1184"/>
      <c r="BD797" s="1184"/>
      <c r="BE797" s="1184"/>
      <c r="BF797" s="1184"/>
      <c r="BG797" s="1184"/>
      <c r="BH797" s="1184"/>
      <c r="BI797" s="1184"/>
      <c r="BJ797" s="1184"/>
      <c r="BK797" s="1184"/>
      <c r="BL797" s="1184"/>
      <c r="BM797" s="1184"/>
      <c r="BN797" s="1184"/>
      <c r="BO797" s="1184"/>
      <c r="BP797" s="1184"/>
      <c r="BQ797" s="1184"/>
      <c r="BR797" s="1184"/>
      <c r="BS797" s="1184"/>
    </row>
    <row r="798" spans="1:71" s="1190" customFormat="1" ht="15.65" customHeight="1" outlineLevel="2" x14ac:dyDescent="0.25">
      <c r="A798" s="1185"/>
      <c r="B798" s="1188"/>
      <c r="C798" s="1187"/>
      <c r="D798" s="1190" t="s">
        <v>1300</v>
      </c>
      <c r="E798" s="1189">
        <v>1</v>
      </c>
      <c r="F798" s="1190" t="s">
        <v>830</v>
      </c>
      <c r="G798" s="1191">
        <v>2</v>
      </c>
      <c r="H798" s="1191">
        <f>IF('Isolatieaanpak '!$G$9="M29 i.c.m. versterking",(G798*P726),0)</f>
        <v>0</v>
      </c>
      <c r="I798" s="1192"/>
      <c r="J798" s="1192"/>
      <c r="K798" s="1192"/>
      <c r="L798" s="1192"/>
      <c r="M798" s="1192">
        <f>J798+H798*Tabellen!$K$2+L798</f>
        <v>0</v>
      </c>
      <c r="N798" s="1193"/>
      <c r="O798" s="1192">
        <f t="shared" ref="O798:O810" si="180">R798+T798</f>
        <v>0</v>
      </c>
      <c r="P798" s="1198"/>
      <c r="Q798" s="1195" t="s">
        <v>983</v>
      </c>
      <c r="R798" s="1192">
        <f>H798*Tabellen!$K$2*Tabellen!$F$2</f>
        <v>0</v>
      </c>
      <c r="S798" s="1197" t="s">
        <v>1049</v>
      </c>
      <c r="T798" s="1192">
        <f>J798*Tabellen!$F$2</f>
        <v>0</v>
      </c>
      <c r="U798" s="1192">
        <f>R798*Tabellen!$G$2</f>
        <v>0</v>
      </c>
      <c r="V798" s="1192">
        <f>T798*Tabellen!$H$2</f>
        <v>0</v>
      </c>
      <c r="W798" s="1192">
        <f t="shared" ref="W798:W810" si="181">U798+V798</f>
        <v>0</v>
      </c>
      <c r="X798" s="1192">
        <f t="shared" ref="X798:X810" si="182">O798+W798</f>
        <v>0</v>
      </c>
      <c r="Z798" s="1184"/>
      <c r="AA798" s="1184"/>
      <c r="AB798" s="1184"/>
      <c r="AC798" s="1184"/>
      <c r="AD798" s="1184"/>
      <c r="AE798" s="1184"/>
      <c r="AF798" s="1184"/>
      <c r="AG798" s="1184"/>
      <c r="AH798" s="1184"/>
      <c r="AI798" s="1184"/>
      <c r="AJ798" s="1184"/>
      <c r="AK798" s="1184"/>
      <c r="AL798" s="1184"/>
      <c r="AM798" s="1184"/>
      <c r="AN798" s="1184"/>
      <c r="AO798" s="1184"/>
      <c r="AP798" s="1184"/>
      <c r="AQ798" s="1184"/>
      <c r="AR798" s="1184"/>
      <c r="AS798" s="1184"/>
      <c r="AT798" s="1184"/>
      <c r="AU798" s="1184"/>
      <c r="AV798" s="1184"/>
      <c r="AW798" s="1184"/>
      <c r="AX798" s="1184"/>
      <c r="AY798" s="1184"/>
      <c r="AZ798" s="1184"/>
      <c r="BA798" s="1184"/>
      <c r="BB798" s="1184"/>
      <c r="BC798" s="1184"/>
      <c r="BD798" s="1184"/>
      <c r="BE798" s="1184"/>
      <c r="BF798" s="1184"/>
      <c r="BG798" s="1184"/>
      <c r="BH798" s="1184"/>
      <c r="BI798" s="1184"/>
      <c r="BJ798" s="1184"/>
      <c r="BK798" s="1184"/>
      <c r="BL798" s="1184"/>
      <c r="BM798" s="1184"/>
      <c r="BN798" s="1184"/>
      <c r="BO798" s="1184"/>
      <c r="BP798" s="1184"/>
      <c r="BQ798" s="1184"/>
      <c r="BR798" s="1184"/>
      <c r="BS798" s="1184"/>
    </row>
    <row r="799" spans="1:71" s="1190" customFormat="1" ht="15.65" customHeight="1" outlineLevel="2" x14ac:dyDescent="0.25">
      <c r="A799" s="1185"/>
      <c r="B799" s="1188"/>
      <c r="C799" s="1187"/>
      <c r="D799" s="1190" t="s">
        <v>1330</v>
      </c>
      <c r="E799" s="1189">
        <f>91.3/2.7</f>
        <v>33.81481481481481</v>
      </c>
      <c r="F799" s="1190" t="s">
        <v>70</v>
      </c>
      <c r="G799" s="1191">
        <v>0.05</v>
      </c>
      <c r="H799" s="1191">
        <f t="shared" ref="H799:H810" si="183">E799*G799</f>
        <v>1.6907407407407407</v>
      </c>
      <c r="I799" s="1192"/>
      <c r="J799" s="1192"/>
      <c r="K799" s="1192"/>
      <c r="L799" s="1192"/>
      <c r="M799" s="1192">
        <f>J799+H799*Tabellen!$K$2+L799</f>
        <v>104.82592592592592</v>
      </c>
      <c r="N799" s="1193"/>
      <c r="O799" s="1192">
        <f t="shared" si="180"/>
        <v>126.83937037037036</v>
      </c>
      <c r="P799" s="1198"/>
      <c r="Q799" s="1195" t="s">
        <v>983</v>
      </c>
      <c r="R799" s="1192">
        <f>H799*Tabellen!$K$2*Tabellen!$F$2</f>
        <v>126.83937037037036</v>
      </c>
      <c r="S799" s="1197" t="s">
        <v>1049</v>
      </c>
      <c r="T799" s="1192">
        <f>J799*Tabellen!$F$2</f>
        <v>0</v>
      </c>
      <c r="U799" s="1192">
        <f>R799*Tabellen!$G$2</f>
        <v>11.415543333333332</v>
      </c>
      <c r="V799" s="1192">
        <f>T799*Tabellen!$H$2</f>
        <v>0</v>
      </c>
      <c r="W799" s="1192">
        <f t="shared" si="181"/>
        <v>11.415543333333332</v>
      </c>
      <c r="X799" s="1192">
        <f t="shared" si="182"/>
        <v>138.25491370370369</v>
      </c>
      <c r="Z799" s="1184"/>
      <c r="AA799" s="1184"/>
      <c r="AB799" s="1184"/>
      <c r="AC799" s="1184"/>
      <c r="AD799" s="1184"/>
      <c r="AE799" s="1184"/>
      <c r="AF799" s="1184"/>
      <c r="AG799" s="1184"/>
      <c r="AH799" s="1184"/>
      <c r="AI799" s="1184"/>
      <c r="AJ799" s="1184"/>
      <c r="AK799" s="1184"/>
      <c r="AL799" s="1184"/>
      <c r="AM799" s="1184"/>
      <c r="AN799" s="1184"/>
      <c r="AO799" s="1184"/>
      <c r="AP799" s="1184"/>
      <c r="AQ799" s="1184"/>
      <c r="AR799" s="1184"/>
      <c r="AS799" s="1184"/>
      <c r="AT799" s="1184"/>
      <c r="AU799" s="1184"/>
      <c r="AV799" s="1184"/>
      <c r="AW799" s="1184"/>
      <c r="AX799" s="1184"/>
      <c r="AY799" s="1184"/>
      <c r="AZ799" s="1184"/>
      <c r="BA799" s="1184"/>
      <c r="BB799" s="1184"/>
      <c r="BC799" s="1184"/>
      <c r="BD799" s="1184"/>
      <c r="BE799" s="1184"/>
      <c r="BF799" s="1184"/>
      <c r="BG799" s="1184"/>
      <c r="BH799" s="1184"/>
      <c r="BI799" s="1184"/>
      <c r="BJ799" s="1184"/>
      <c r="BK799" s="1184"/>
      <c r="BL799" s="1184"/>
      <c r="BM799" s="1184"/>
      <c r="BN799" s="1184"/>
      <c r="BO799" s="1184"/>
      <c r="BP799" s="1184"/>
      <c r="BQ799" s="1184"/>
      <c r="BR799" s="1184"/>
      <c r="BS799" s="1184"/>
    </row>
    <row r="800" spans="1:71" s="1190" customFormat="1" ht="15.65" customHeight="1" outlineLevel="2" x14ac:dyDescent="0.25">
      <c r="A800" s="1185"/>
      <c r="B800" s="1188"/>
      <c r="C800" s="1187"/>
      <c r="D800" s="1190" t="s">
        <v>1341</v>
      </c>
      <c r="E800" s="1189">
        <f>E796*3.3333</f>
        <v>304.33028999999999</v>
      </c>
      <c r="F800" s="1190" t="s">
        <v>70</v>
      </c>
      <c r="G800" s="1191">
        <v>0.03</v>
      </c>
      <c r="H800" s="1191">
        <f t="shared" si="183"/>
        <v>9.1299086999999997</v>
      </c>
      <c r="I800" s="1192">
        <v>0.45539999999999997</v>
      </c>
      <c r="J800" s="1192">
        <f t="shared" ref="J800:J809" si="184">E800*I800</f>
        <v>138.59201406599999</v>
      </c>
      <c r="K800" s="1192"/>
      <c r="L800" s="1192"/>
      <c r="M800" s="1192">
        <f>J800+H800*Tabellen!$K$2+L800</f>
        <v>704.64635346599994</v>
      </c>
      <c r="N800" s="1193"/>
      <c r="O800" s="1192">
        <f t="shared" si="180"/>
        <v>852.62208769386007</v>
      </c>
      <c r="P800" s="1198"/>
      <c r="Q800" s="1195" t="s">
        <v>983</v>
      </c>
      <c r="R800" s="1192">
        <f>H800*Tabellen!$K$2*Tabellen!$F$2</f>
        <v>684.92575067400003</v>
      </c>
      <c r="S800" s="1197" t="s">
        <v>1049</v>
      </c>
      <c r="T800" s="1192">
        <f>J800*Tabellen!$F$2</f>
        <v>167.69633701985998</v>
      </c>
      <c r="U800" s="1192">
        <f>R800*Tabellen!$G$2</f>
        <v>61.643317560660002</v>
      </c>
      <c r="V800" s="1192">
        <f>T800*Tabellen!$H$2</f>
        <v>35.216230774170597</v>
      </c>
      <c r="W800" s="1192">
        <f t="shared" si="181"/>
        <v>96.859548334830606</v>
      </c>
      <c r="X800" s="1192">
        <f t="shared" si="182"/>
        <v>949.48163602869067</v>
      </c>
      <c r="Z800" s="1184"/>
      <c r="AA800" s="1184"/>
      <c r="AB800" s="1184"/>
      <c r="AC800" s="1184"/>
      <c r="AD800" s="1184"/>
      <c r="AE800" s="1184"/>
      <c r="AF800" s="1184"/>
      <c r="AG800" s="1184"/>
      <c r="AH800" s="1184"/>
      <c r="AI800" s="1184"/>
      <c r="AJ800" s="1184"/>
      <c r="AK800" s="1184"/>
      <c r="AL800" s="1184"/>
      <c r="AM800" s="1184"/>
      <c r="AN800" s="1184"/>
      <c r="AO800" s="1184"/>
      <c r="AP800" s="1184"/>
      <c r="AQ800" s="1184"/>
      <c r="AR800" s="1184"/>
      <c r="AS800" s="1184"/>
      <c r="AT800" s="1184"/>
      <c r="AU800" s="1184"/>
      <c r="AV800" s="1184"/>
      <c r="AW800" s="1184"/>
      <c r="AX800" s="1184"/>
      <c r="AY800" s="1184"/>
      <c r="AZ800" s="1184"/>
      <c r="BA800" s="1184"/>
      <c r="BB800" s="1184"/>
      <c r="BC800" s="1184"/>
      <c r="BD800" s="1184"/>
      <c r="BE800" s="1184"/>
      <c r="BF800" s="1184"/>
      <c r="BG800" s="1184"/>
      <c r="BH800" s="1184"/>
      <c r="BI800" s="1184"/>
      <c r="BJ800" s="1184"/>
      <c r="BK800" s="1184"/>
      <c r="BL800" s="1184"/>
      <c r="BM800" s="1184"/>
      <c r="BN800" s="1184"/>
      <c r="BO800" s="1184"/>
      <c r="BP800" s="1184"/>
      <c r="BQ800" s="1184"/>
      <c r="BR800" s="1184"/>
      <c r="BS800" s="1184"/>
    </row>
    <row r="801" spans="1:71" s="1190" customFormat="1" ht="15.65" customHeight="1" outlineLevel="2" x14ac:dyDescent="0.25">
      <c r="A801" s="1185"/>
      <c r="B801" s="1199"/>
      <c r="C801" s="1187"/>
      <c r="D801" s="1200" t="s">
        <v>147</v>
      </c>
      <c r="E801" s="1201">
        <f>E796*1.7*1.1</f>
        <v>170.73099999999999</v>
      </c>
      <c r="F801" s="1202" t="s">
        <v>70</v>
      </c>
      <c r="G801" s="1203"/>
      <c r="H801" s="1203"/>
      <c r="I801" s="1204">
        <v>2.7013499999999997</v>
      </c>
      <c r="J801" s="1204">
        <f t="shared" si="184"/>
        <v>461.20418684999993</v>
      </c>
      <c r="K801" s="1204"/>
      <c r="L801" s="1204"/>
      <c r="M801" s="1205">
        <f>J801+H801*Tabellen!$K$2+L801</f>
        <v>461.20418684999993</v>
      </c>
      <c r="N801" s="1193"/>
      <c r="O801" s="1192">
        <f t="shared" si="180"/>
        <v>558.05706608849994</v>
      </c>
      <c r="P801" s="1198"/>
      <c r="Q801" s="1195" t="s">
        <v>983</v>
      </c>
      <c r="R801" s="1192">
        <f>H801*Tabellen!$K$2*Tabellen!$F$2</f>
        <v>0</v>
      </c>
      <c r="S801" s="1197" t="s">
        <v>1049</v>
      </c>
      <c r="T801" s="1192">
        <f>J801*Tabellen!$F$2</f>
        <v>558.05706608849994</v>
      </c>
      <c r="U801" s="1192">
        <f>R801*Tabellen!$G$2</f>
        <v>0</v>
      </c>
      <c r="V801" s="1192">
        <f>T801*Tabellen!$H$2</f>
        <v>117.19198387858498</v>
      </c>
      <c r="W801" s="1192">
        <f t="shared" si="181"/>
        <v>117.19198387858498</v>
      </c>
      <c r="X801" s="1192">
        <f t="shared" si="182"/>
        <v>675.24904996708494</v>
      </c>
      <c r="Z801" s="1206"/>
      <c r="AA801" s="1184"/>
      <c r="AB801" s="1184"/>
      <c r="AC801" s="1184"/>
      <c r="AD801" s="1184"/>
      <c r="AE801" s="1184"/>
      <c r="AF801" s="1184"/>
      <c r="AG801" s="1184"/>
      <c r="AH801" s="1184"/>
      <c r="AI801" s="1184"/>
      <c r="AJ801" s="1184"/>
      <c r="AK801" s="1184"/>
      <c r="AL801" s="1184"/>
      <c r="AM801" s="1184"/>
      <c r="AN801" s="1184"/>
      <c r="AO801" s="1184"/>
      <c r="AP801" s="1184"/>
      <c r="AQ801" s="1184"/>
      <c r="AR801" s="1184"/>
      <c r="AS801" s="1184"/>
      <c r="AT801" s="1184"/>
      <c r="AU801" s="1184"/>
      <c r="AV801" s="1184"/>
      <c r="AW801" s="1184"/>
      <c r="AX801" s="1184"/>
      <c r="AY801" s="1184"/>
      <c r="AZ801" s="1184"/>
      <c r="BA801" s="1184"/>
      <c r="BB801" s="1184"/>
      <c r="BC801" s="1184"/>
      <c r="BD801" s="1184"/>
      <c r="BE801" s="1184"/>
      <c r="BF801" s="1184"/>
      <c r="BG801" s="1184"/>
      <c r="BH801" s="1184"/>
      <c r="BI801" s="1184"/>
      <c r="BJ801" s="1184"/>
      <c r="BK801" s="1184"/>
      <c r="BL801" s="1184"/>
      <c r="BM801" s="1184"/>
      <c r="BN801" s="1184"/>
      <c r="BO801" s="1184"/>
      <c r="BP801" s="1184"/>
      <c r="BQ801" s="1184"/>
      <c r="BR801" s="1184"/>
      <c r="BS801" s="1184"/>
    </row>
    <row r="802" spans="1:71" s="1190" customFormat="1" ht="15.65" customHeight="1" outlineLevel="2" x14ac:dyDescent="0.25">
      <c r="A802" s="1185"/>
      <c r="B802" s="1199"/>
      <c r="C802" s="1187"/>
      <c r="D802" s="1200" t="s">
        <v>148</v>
      </c>
      <c r="E802" s="1201">
        <f>E796/2.5*2.1</f>
        <v>76.691999999999993</v>
      </c>
      <c r="F802" s="1202" t="s">
        <v>70</v>
      </c>
      <c r="G802" s="1203"/>
      <c r="H802" s="1203"/>
      <c r="I802" s="1204">
        <v>2.4736500000000001</v>
      </c>
      <c r="J802" s="1204">
        <f t="shared" si="184"/>
        <v>189.70916579999999</v>
      </c>
      <c r="K802" s="1204"/>
      <c r="L802" s="1204"/>
      <c r="M802" s="1205">
        <f>J802+H802*Tabellen!$K$2+L802</f>
        <v>189.70916579999999</v>
      </c>
      <c r="N802" s="1193"/>
      <c r="O802" s="1192">
        <f t="shared" si="180"/>
        <v>229.54809061799997</v>
      </c>
      <c r="P802" s="1198"/>
      <c r="Q802" s="1195" t="s">
        <v>983</v>
      </c>
      <c r="R802" s="1192">
        <f>H802*Tabellen!$K$2*Tabellen!$F$2</f>
        <v>0</v>
      </c>
      <c r="S802" s="1197" t="s">
        <v>1049</v>
      </c>
      <c r="T802" s="1192">
        <f>J802*Tabellen!$F$2</f>
        <v>229.54809061799997</v>
      </c>
      <c r="U802" s="1192">
        <f>R802*Tabellen!$G$2</f>
        <v>0</v>
      </c>
      <c r="V802" s="1192">
        <f>T802*Tabellen!$H$2</f>
        <v>48.205099029779994</v>
      </c>
      <c r="W802" s="1192">
        <f t="shared" si="181"/>
        <v>48.205099029779994</v>
      </c>
      <c r="X802" s="1192">
        <f t="shared" si="182"/>
        <v>277.75318964777995</v>
      </c>
      <c r="Z802" s="1206"/>
      <c r="AA802" s="1184"/>
      <c r="AB802" s="1184"/>
      <c r="AC802" s="1184"/>
      <c r="AD802" s="1184"/>
      <c r="AE802" s="1184"/>
      <c r="AF802" s="1184"/>
      <c r="AG802" s="1184"/>
      <c r="AH802" s="1184"/>
      <c r="AI802" s="1184"/>
      <c r="AJ802" s="1184"/>
      <c r="AK802" s="1184"/>
      <c r="AL802" s="1184"/>
      <c r="AM802" s="1184"/>
      <c r="AN802" s="1184"/>
      <c r="AO802" s="1184"/>
      <c r="AP802" s="1184"/>
      <c r="AQ802" s="1184"/>
      <c r="AR802" s="1184"/>
      <c r="AS802" s="1184"/>
      <c r="AT802" s="1184"/>
      <c r="AU802" s="1184"/>
      <c r="AV802" s="1184"/>
      <c r="AW802" s="1184"/>
      <c r="AX802" s="1184"/>
      <c r="AY802" s="1184"/>
      <c r="AZ802" s="1184"/>
      <c r="BA802" s="1184"/>
      <c r="BB802" s="1184"/>
      <c r="BC802" s="1184"/>
      <c r="BD802" s="1184"/>
      <c r="BE802" s="1184"/>
      <c r="BF802" s="1184"/>
      <c r="BG802" s="1184"/>
      <c r="BH802" s="1184"/>
      <c r="BI802" s="1184"/>
      <c r="BJ802" s="1184"/>
      <c r="BK802" s="1184"/>
      <c r="BL802" s="1184"/>
      <c r="BM802" s="1184"/>
      <c r="BN802" s="1184"/>
      <c r="BO802" s="1184"/>
      <c r="BP802" s="1184"/>
      <c r="BQ802" s="1184"/>
      <c r="BR802" s="1184"/>
      <c r="BS802" s="1184"/>
    </row>
    <row r="803" spans="1:71" s="1190" customFormat="1" ht="15.65" customHeight="1" outlineLevel="2" x14ac:dyDescent="0.25">
      <c r="A803" s="1185"/>
      <c r="B803" s="1188"/>
      <c r="C803" s="1187"/>
      <c r="D803" s="1190" t="s">
        <v>1347</v>
      </c>
      <c r="E803" s="1189">
        <f>E796*1.05</f>
        <v>95.864999999999995</v>
      </c>
      <c r="F803" s="1190" t="s">
        <v>73</v>
      </c>
      <c r="G803" s="1191"/>
      <c r="H803" s="1191"/>
      <c r="I803" s="1192">
        <v>9.8842499999999998</v>
      </c>
      <c r="J803" s="1192">
        <f t="shared" si="184"/>
        <v>947.55362624999998</v>
      </c>
      <c r="K803" s="1192"/>
      <c r="L803" s="1192"/>
      <c r="M803" s="1192">
        <f>J803+H803*Tabellen!$K$2+L803</f>
        <v>947.55362624999998</v>
      </c>
      <c r="N803" s="1193"/>
      <c r="O803" s="1192">
        <f t="shared" si="180"/>
        <v>1146.5398877625</v>
      </c>
      <c r="P803" s="1198"/>
      <c r="Q803" s="1195" t="s">
        <v>983</v>
      </c>
      <c r="R803" s="1192">
        <f>H803*Tabellen!$K$2*Tabellen!$F$2</f>
        <v>0</v>
      </c>
      <c r="S803" s="1197" t="s">
        <v>1049</v>
      </c>
      <c r="T803" s="1192">
        <f>J803*Tabellen!$F$2</f>
        <v>1146.5398877625</v>
      </c>
      <c r="U803" s="1192">
        <f>R803*Tabellen!$G$2</f>
        <v>0</v>
      </c>
      <c r="V803" s="1192">
        <f>T803*Tabellen!$H$2</f>
        <v>240.77337643012498</v>
      </c>
      <c r="W803" s="1192">
        <f t="shared" si="181"/>
        <v>240.77337643012498</v>
      </c>
      <c r="X803" s="1192">
        <f t="shared" si="182"/>
        <v>1387.313264192625</v>
      </c>
      <c r="Y803" s="1194"/>
      <c r="Z803" s="1184"/>
      <c r="AA803" s="1184"/>
      <c r="AB803" s="1184"/>
      <c r="AC803" s="1184"/>
      <c r="AD803" s="1184"/>
      <c r="AE803" s="1184"/>
      <c r="AF803" s="1184"/>
      <c r="AG803" s="1184"/>
      <c r="AH803" s="1184"/>
      <c r="AI803" s="1184"/>
      <c r="AJ803" s="1184"/>
      <c r="AK803" s="1184"/>
      <c r="AL803" s="1184"/>
      <c r="AM803" s="1184"/>
      <c r="AN803" s="1184"/>
      <c r="AO803" s="1184"/>
      <c r="AP803" s="1184"/>
      <c r="AQ803" s="1184"/>
      <c r="AR803" s="1184"/>
      <c r="AS803" s="1184"/>
      <c r="AT803" s="1184"/>
      <c r="AU803" s="1184"/>
      <c r="AV803" s="1184"/>
      <c r="AW803" s="1184"/>
      <c r="AX803" s="1184"/>
      <c r="AY803" s="1184"/>
      <c r="AZ803" s="1184"/>
      <c r="BA803" s="1184"/>
      <c r="BB803" s="1184"/>
      <c r="BC803" s="1184"/>
      <c r="BD803" s="1184"/>
      <c r="BE803" s="1184"/>
      <c r="BF803" s="1184"/>
      <c r="BG803" s="1184"/>
      <c r="BH803" s="1184"/>
      <c r="BI803" s="1184"/>
      <c r="BJ803" s="1184"/>
      <c r="BK803" s="1184"/>
      <c r="BL803" s="1184"/>
      <c r="BM803" s="1184"/>
      <c r="BN803" s="1184"/>
      <c r="BO803" s="1184"/>
      <c r="BP803" s="1184"/>
      <c r="BQ803" s="1184"/>
      <c r="BR803" s="1184"/>
      <c r="BS803" s="1184"/>
    </row>
    <row r="804" spans="1:71" s="1190" customFormat="1" ht="15.65" customHeight="1" outlineLevel="2" x14ac:dyDescent="0.25">
      <c r="A804" s="1185"/>
      <c r="B804" s="1188"/>
      <c r="C804" s="1187"/>
      <c r="D804" s="1190" t="s">
        <v>1420</v>
      </c>
      <c r="E804" s="1189">
        <f>E796*1.05</f>
        <v>95.864999999999995</v>
      </c>
      <c r="F804" s="1188" t="s">
        <v>73</v>
      </c>
      <c r="G804" s="1189"/>
      <c r="H804" s="1191"/>
      <c r="I804" s="1207">
        <v>1.91475</v>
      </c>
      <c r="J804" s="1192">
        <f t="shared" si="184"/>
        <v>183.55750874999998</v>
      </c>
      <c r="K804" s="1192"/>
      <c r="L804" s="1192"/>
      <c r="M804" s="1192">
        <f>J804+H804*Tabellen!$K$2+L804</f>
        <v>183.55750874999998</v>
      </c>
      <c r="N804" s="1193"/>
      <c r="O804" s="1192">
        <f t="shared" si="180"/>
        <v>222.10458558749997</v>
      </c>
      <c r="P804" s="1198"/>
      <c r="Q804" s="1195" t="s">
        <v>983</v>
      </c>
      <c r="R804" s="1192">
        <f>H804*Tabellen!$K$2*Tabellen!$F$2</f>
        <v>0</v>
      </c>
      <c r="S804" s="1197" t="s">
        <v>1049</v>
      </c>
      <c r="T804" s="1192">
        <f>J804*Tabellen!$F$2</f>
        <v>222.10458558749997</v>
      </c>
      <c r="U804" s="1192">
        <f>R804*Tabellen!$G$2</f>
        <v>0</v>
      </c>
      <c r="V804" s="1192">
        <f>T804*Tabellen!$H$2</f>
        <v>46.641962973374994</v>
      </c>
      <c r="W804" s="1192">
        <f t="shared" si="181"/>
        <v>46.641962973374994</v>
      </c>
      <c r="X804" s="1192">
        <f t="shared" si="182"/>
        <v>268.74654856087494</v>
      </c>
      <c r="Y804" s="1191"/>
      <c r="Z804" s="1184"/>
      <c r="AA804" s="1184"/>
      <c r="AB804" s="1184"/>
      <c r="AC804" s="1184"/>
      <c r="AD804" s="1184"/>
      <c r="AE804" s="1184"/>
      <c r="AF804" s="1184"/>
      <c r="AG804" s="1184"/>
      <c r="AH804" s="1184"/>
      <c r="AI804" s="1184"/>
      <c r="AJ804" s="1184"/>
      <c r="AK804" s="1184"/>
      <c r="AL804" s="1184"/>
      <c r="AM804" s="1184"/>
      <c r="AN804" s="1184"/>
      <c r="AO804" s="1184"/>
      <c r="AP804" s="1184"/>
      <c r="AQ804" s="1184"/>
      <c r="AR804" s="1184"/>
      <c r="AS804" s="1184"/>
      <c r="AT804" s="1184"/>
      <c r="AU804" s="1184"/>
      <c r="AV804" s="1184"/>
      <c r="AW804" s="1184"/>
      <c r="AX804" s="1184"/>
      <c r="AY804" s="1184"/>
      <c r="AZ804" s="1184"/>
      <c r="BA804" s="1184"/>
      <c r="BB804" s="1184"/>
      <c r="BC804" s="1184"/>
      <c r="BD804" s="1184"/>
      <c r="BE804" s="1184"/>
      <c r="BF804" s="1184"/>
      <c r="BG804" s="1184"/>
      <c r="BH804" s="1184"/>
      <c r="BI804" s="1184"/>
      <c r="BJ804" s="1184"/>
      <c r="BK804" s="1184"/>
      <c r="BL804" s="1184"/>
      <c r="BM804" s="1184"/>
      <c r="BN804" s="1184"/>
      <c r="BO804" s="1184"/>
      <c r="BP804" s="1184"/>
      <c r="BQ804" s="1184"/>
      <c r="BR804" s="1184"/>
      <c r="BS804" s="1184"/>
    </row>
    <row r="805" spans="1:71" s="1190" customFormat="1" ht="15.65" customHeight="1" outlineLevel="2" x14ac:dyDescent="0.25">
      <c r="A805" s="1185"/>
      <c r="B805" s="1188"/>
      <c r="C805" s="1187"/>
      <c r="D805" s="1190" t="s">
        <v>1335</v>
      </c>
      <c r="E805" s="1189">
        <f>E796*1.1</f>
        <v>100.43</v>
      </c>
      <c r="F805" s="1188" t="s">
        <v>73</v>
      </c>
      <c r="G805" s="1189"/>
      <c r="H805" s="1191"/>
      <c r="I805" s="1207">
        <v>2.2515648749999997</v>
      </c>
      <c r="J805" s="1192">
        <f t="shared" si="184"/>
        <v>226.12466039624999</v>
      </c>
      <c r="K805" s="1192"/>
      <c r="L805" s="1192"/>
      <c r="M805" s="1192">
        <f>J805+H805*Tabellen!$K$2+L805</f>
        <v>226.12466039624999</v>
      </c>
      <c r="N805" s="1193"/>
      <c r="O805" s="1192">
        <f t="shared" si="180"/>
        <v>273.61083907946249</v>
      </c>
      <c r="P805" s="1198"/>
      <c r="Q805" s="1195" t="s">
        <v>983</v>
      </c>
      <c r="R805" s="1192">
        <f>H805*Tabellen!$K$2*Tabellen!$F$2</f>
        <v>0</v>
      </c>
      <c r="S805" s="1197" t="s">
        <v>1049</v>
      </c>
      <c r="T805" s="1192">
        <f>J805*Tabellen!$F$2</f>
        <v>273.61083907946249</v>
      </c>
      <c r="U805" s="1192">
        <f>R805*Tabellen!$G$2</f>
        <v>0</v>
      </c>
      <c r="V805" s="1192">
        <f>T805*Tabellen!$H$2</f>
        <v>57.458276206687124</v>
      </c>
      <c r="W805" s="1192">
        <f t="shared" si="181"/>
        <v>57.458276206687124</v>
      </c>
      <c r="X805" s="1192">
        <f t="shared" si="182"/>
        <v>331.06911528614961</v>
      </c>
      <c r="Y805" s="1191"/>
      <c r="Z805" s="1184"/>
      <c r="AA805" s="1184"/>
      <c r="AB805" s="1184"/>
      <c r="AC805" s="1184"/>
      <c r="AD805" s="1184"/>
      <c r="AE805" s="1184"/>
      <c r="AF805" s="1184"/>
      <c r="AG805" s="1184"/>
      <c r="AH805" s="1184"/>
      <c r="AI805" s="1184"/>
      <c r="AJ805" s="1184"/>
      <c r="AK805" s="1184"/>
      <c r="AL805" s="1184"/>
      <c r="AM805" s="1184"/>
      <c r="AN805" s="1184"/>
      <c r="AO805" s="1184"/>
      <c r="AP805" s="1184"/>
      <c r="AQ805" s="1184"/>
      <c r="AR805" s="1184"/>
      <c r="AS805" s="1184"/>
      <c r="AT805" s="1184"/>
      <c r="AU805" s="1184"/>
      <c r="AV805" s="1184"/>
      <c r="AW805" s="1184"/>
      <c r="AX805" s="1184"/>
      <c r="AY805" s="1184"/>
      <c r="AZ805" s="1184"/>
      <c r="BA805" s="1184"/>
      <c r="BB805" s="1184"/>
      <c r="BC805" s="1184"/>
      <c r="BD805" s="1184"/>
      <c r="BE805" s="1184"/>
      <c r="BF805" s="1184"/>
      <c r="BG805" s="1184"/>
      <c r="BH805" s="1184"/>
      <c r="BI805" s="1184"/>
      <c r="BJ805" s="1184"/>
      <c r="BK805" s="1184"/>
      <c r="BL805" s="1184"/>
      <c r="BM805" s="1184"/>
      <c r="BN805" s="1184"/>
      <c r="BO805" s="1184"/>
      <c r="BP805" s="1184"/>
      <c r="BQ805" s="1184"/>
      <c r="BR805" s="1184"/>
      <c r="BS805" s="1184"/>
    </row>
    <row r="806" spans="1:71" s="1190" customFormat="1" ht="15.65" customHeight="1" outlineLevel="2" x14ac:dyDescent="0.25">
      <c r="A806" s="1185"/>
      <c r="B806" s="1188"/>
      <c r="C806" s="1187"/>
      <c r="D806" s="1190" t="s">
        <v>1336</v>
      </c>
      <c r="E806" s="1189">
        <f>E796*1.1</f>
        <v>100.43</v>
      </c>
      <c r="F806" s="1188" t="s">
        <v>73</v>
      </c>
      <c r="G806" s="1189"/>
      <c r="H806" s="1191"/>
      <c r="I806" s="1207">
        <v>1.8526499999999999</v>
      </c>
      <c r="J806" s="1192">
        <f t="shared" si="184"/>
        <v>186.06163950000001</v>
      </c>
      <c r="K806" s="1192"/>
      <c r="L806" s="1192"/>
      <c r="M806" s="1192">
        <f>J806+H806*Tabellen!$K$2+L806</f>
        <v>186.06163950000001</v>
      </c>
      <c r="N806" s="1193"/>
      <c r="O806" s="1192">
        <f t="shared" si="180"/>
        <v>225.134583795</v>
      </c>
      <c r="P806" s="1198"/>
      <c r="Q806" s="1195" t="s">
        <v>983</v>
      </c>
      <c r="R806" s="1192">
        <f>H806*Tabellen!$K$2*Tabellen!$F$2</f>
        <v>0</v>
      </c>
      <c r="S806" s="1197" t="s">
        <v>1049</v>
      </c>
      <c r="T806" s="1192">
        <f>J806*Tabellen!$F$2</f>
        <v>225.134583795</v>
      </c>
      <c r="U806" s="1192">
        <f>R806*Tabellen!$G$2</f>
        <v>0</v>
      </c>
      <c r="V806" s="1192">
        <f>T806*Tabellen!$H$2</f>
        <v>47.27826259695</v>
      </c>
      <c r="W806" s="1192">
        <f t="shared" si="181"/>
        <v>47.27826259695</v>
      </c>
      <c r="X806" s="1192">
        <f t="shared" si="182"/>
        <v>272.41284639194998</v>
      </c>
      <c r="Y806" s="1191"/>
      <c r="Z806" s="1184"/>
      <c r="AA806" s="1184"/>
      <c r="AB806" s="1184"/>
      <c r="AC806" s="1184"/>
      <c r="AD806" s="1184"/>
      <c r="AE806" s="1184"/>
      <c r="AF806" s="1184"/>
      <c r="AG806" s="1184"/>
      <c r="AH806" s="1184"/>
      <c r="AI806" s="1184"/>
      <c r="AJ806" s="1184"/>
      <c r="AK806" s="1184"/>
      <c r="AL806" s="1184"/>
      <c r="AM806" s="1184"/>
      <c r="AN806" s="1184"/>
      <c r="AO806" s="1184"/>
      <c r="AP806" s="1184"/>
      <c r="AQ806" s="1184"/>
      <c r="AR806" s="1184"/>
      <c r="AS806" s="1184"/>
      <c r="AT806" s="1184"/>
      <c r="AU806" s="1184"/>
      <c r="AV806" s="1184"/>
      <c r="AW806" s="1184"/>
      <c r="AX806" s="1184"/>
      <c r="AY806" s="1184"/>
      <c r="AZ806" s="1184"/>
      <c r="BA806" s="1184"/>
      <c r="BB806" s="1184"/>
      <c r="BC806" s="1184"/>
      <c r="BD806" s="1184"/>
      <c r="BE806" s="1184"/>
      <c r="BF806" s="1184"/>
      <c r="BG806" s="1184"/>
      <c r="BH806" s="1184"/>
      <c r="BI806" s="1184"/>
      <c r="BJ806" s="1184"/>
      <c r="BK806" s="1184"/>
      <c r="BL806" s="1184"/>
      <c r="BM806" s="1184"/>
      <c r="BN806" s="1184"/>
      <c r="BO806" s="1184"/>
      <c r="BP806" s="1184"/>
      <c r="BQ806" s="1184"/>
      <c r="BR806" s="1184"/>
      <c r="BS806" s="1184"/>
    </row>
    <row r="807" spans="1:71" s="1190" customFormat="1" ht="15.65" customHeight="1" outlineLevel="2" x14ac:dyDescent="0.25">
      <c r="A807" s="1185"/>
      <c r="B807" s="1188"/>
      <c r="C807" s="1187"/>
      <c r="D807" s="1190" t="s">
        <v>1730</v>
      </c>
      <c r="E807" s="1189">
        <f>E796*1.1</f>
        <v>100.43</v>
      </c>
      <c r="F807" s="1190" t="s">
        <v>73</v>
      </c>
      <c r="G807" s="1191"/>
      <c r="H807" s="1191"/>
      <c r="I807" s="1192">
        <v>10.143000000000001</v>
      </c>
      <c r="J807" s="1192">
        <f t="shared" si="184"/>
        <v>1018.6614900000002</v>
      </c>
      <c r="K807" s="1192"/>
      <c r="L807" s="1192"/>
      <c r="M807" s="1192">
        <f>J807+H807*Tabellen!$K$2+L807</f>
        <v>1018.6614900000002</v>
      </c>
      <c r="N807" s="1193"/>
      <c r="O807" s="1192">
        <f t="shared" si="180"/>
        <v>1232.5804029000001</v>
      </c>
      <c r="P807" s="1198"/>
      <c r="Q807" s="1195" t="s">
        <v>983</v>
      </c>
      <c r="R807" s="1192">
        <f>H807*Tabellen!$K$2*Tabellen!$F$2</f>
        <v>0</v>
      </c>
      <c r="S807" s="1197" t="s">
        <v>1049</v>
      </c>
      <c r="T807" s="1192">
        <f>J807*Tabellen!$F$2</f>
        <v>1232.5804029000001</v>
      </c>
      <c r="U807" s="1192">
        <f>R807*Tabellen!$G$2</f>
        <v>0</v>
      </c>
      <c r="V807" s="1192">
        <f>T807*Tabellen!$H$2</f>
        <v>258.84188460900003</v>
      </c>
      <c r="W807" s="1192">
        <f t="shared" si="181"/>
        <v>258.84188460900003</v>
      </c>
      <c r="X807" s="1192">
        <f t="shared" si="182"/>
        <v>1491.4222875090002</v>
      </c>
      <c r="Y807" s="1208"/>
      <c r="Z807" s="1184"/>
      <c r="AA807" s="1184"/>
      <c r="AB807" s="1184"/>
      <c r="AC807" s="1184"/>
      <c r="AD807" s="1184"/>
      <c r="AE807" s="1184"/>
      <c r="AF807" s="1184"/>
      <c r="AG807" s="1184"/>
      <c r="AH807" s="1184"/>
      <c r="AI807" s="1184"/>
      <c r="AJ807" s="1184"/>
      <c r="AK807" s="1184"/>
      <c r="AL807" s="1184"/>
      <c r="AM807" s="1184"/>
      <c r="AN807" s="1184"/>
      <c r="AO807" s="1184"/>
      <c r="AP807" s="1184"/>
      <c r="AQ807" s="1184"/>
      <c r="AR807" s="1184"/>
      <c r="AS807" s="1184"/>
      <c r="AT807" s="1184"/>
      <c r="AU807" s="1184"/>
      <c r="AV807" s="1184"/>
      <c r="AW807" s="1184"/>
      <c r="AX807" s="1184"/>
      <c r="AY807" s="1184"/>
      <c r="AZ807" s="1184"/>
      <c r="BA807" s="1184"/>
      <c r="BB807" s="1184"/>
      <c r="BC807" s="1184"/>
      <c r="BD807" s="1184"/>
      <c r="BE807" s="1184"/>
      <c r="BF807" s="1184"/>
      <c r="BG807" s="1184"/>
      <c r="BH807" s="1184"/>
      <c r="BI807" s="1184"/>
      <c r="BJ807" s="1184"/>
      <c r="BK807" s="1184"/>
      <c r="BL807" s="1184"/>
      <c r="BM807" s="1184"/>
      <c r="BN807" s="1184"/>
      <c r="BO807" s="1184"/>
      <c r="BP807" s="1184"/>
      <c r="BQ807" s="1184"/>
      <c r="BR807" s="1184"/>
      <c r="BS807" s="1184"/>
    </row>
    <row r="808" spans="1:71" s="1190" customFormat="1" ht="15.65" customHeight="1" outlineLevel="2" x14ac:dyDescent="0.25">
      <c r="A808" s="1185"/>
      <c r="B808" s="1199"/>
      <c r="C808" s="1187"/>
      <c r="D808" s="1200" t="s">
        <v>1343</v>
      </c>
      <c r="E808" s="1201">
        <f>E796</f>
        <v>91.3</v>
      </c>
      <c r="F808" s="1202" t="s">
        <v>73</v>
      </c>
      <c r="G808" s="1203">
        <v>1.05</v>
      </c>
      <c r="H808" s="1203">
        <f t="shared" si="183"/>
        <v>95.864999999999995</v>
      </c>
      <c r="I808" s="1204"/>
      <c r="J808" s="1204"/>
      <c r="K808" s="1204"/>
      <c r="L808" s="1204"/>
      <c r="M808" s="1205">
        <f>J808+H808*Tabellen!$K$2+L808</f>
        <v>5943.63</v>
      </c>
      <c r="N808" s="1193"/>
      <c r="O808" s="1192">
        <f t="shared" si="180"/>
        <v>7191.7923000000001</v>
      </c>
      <c r="P808" s="1198"/>
      <c r="Q808" s="1195" t="s">
        <v>983</v>
      </c>
      <c r="R808" s="1192">
        <f>H808*Tabellen!$K$2*Tabellen!$F$2</f>
        <v>7191.7923000000001</v>
      </c>
      <c r="S808" s="1197" t="s">
        <v>1049</v>
      </c>
      <c r="T808" s="1192">
        <f>J808*Tabellen!$F$2</f>
        <v>0</v>
      </c>
      <c r="U808" s="1192">
        <f>R808*Tabellen!$G$2</f>
        <v>647.26130699999999</v>
      </c>
      <c r="V808" s="1192">
        <f>T808*Tabellen!$H$2</f>
        <v>0</v>
      </c>
      <c r="W808" s="1192">
        <f t="shared" si="181"/>
        <v>647.26130699999999</v>
      </c>
      <c r="X808" s="1192">
        <f t="shared" si="182"/>
        <v>7839.0536069999998</v>
      </c>
      <c r="Z808" s="1206"/>
      <c r="AA808" s="1184"/>
      <c r="AB808" s="1184"/>
      <c r="AC808" s="1184"/>
      <c r="AD808" s="1184"/>
      <c r="AE808" s="1184"/>
      <c r="AF808" s="1184"/>
      <c r="AG808" s="1184"/>
      <c r="AH808" s="1184"/>
      <c r="AI808" s="1184"/>
      <c r="AJ808" s="1184"/>
      <c r="AK808" s="1184"/>
      <c r="AL808" s="1184"/>
      <c r="AM808" s="1184"/>
      <c r="AN808" s="1184"/>
      <c r="AO808" s="1184"/>
      <c r="AP808" s="1184"/>
      <c r="AQ808" s="1184"/>
      <c r="AR808" s="1184"/>
      <c r="AS808" s="1184"/>
      <c r="AT808" s="1184"/>
      <c r="AU808" s="1184"/>
      <c r="AV808" s="1184"/>
      <c r="AW808" s="1184"/>
      <c r="AX808" s="1184"/>
      <c r="AY808" s="1184"/>
      <c r="AZ808" s="1184"/>
      <c r="BA808" s="1184"/>
      <c r="BB808" s="1184"/>
      <c r="BC808" s="1184"/>
      <c r="BD808" s="1184"/>
      <c r="BE808" s="1184"/>
      <c r="BF808" s="1184"/>
      <c r="BG808" s="1184"/>
      <c r="BH808" s="1184"/>
      <c r="BI808" s="1184"/>
      <c r="BJ808" s="1184"/>
      <c r="BK808" s="1184"/>
      <c r="BL808" s="1184"/>
      <c r="BM808" s="1184"/>
      <c r="BN808" s="1184"/>
      <c r="BO808" s="1184"/>
      <c r="BP808" s="1184"/>
      <c r="BQ808" s="1184"/>
      <c r="BR808" s="1184"/>
      <c r="BS808" s="1184"/>
    </row>
    <row r="809" spans="1:71" s="1190" customFormat="1" ht="15.65" customHeight="1" outlineLevel="2" x14ac:dyDescent="0.25">
      <c r="A809" s="1185"/>
      <c r="B809" s="1188"/>
      <c r="C809" s="1187"/>
      <c r="D809" s="1188" t="s">
        <v>1337</v>
      </c>
      <c r="E809" s="1189">
        <f>E796</f>
        <v>91.3</v>
      </c>
      <c r="F809" s="1190" t="s">
        <v>73</v>
      </c>
      <c r="G809" s="1189"/>
      <c r="H809" s="1191"/>
      <c r="I809" s="1192">
        <v>10.35</v>
      </c>
      <c r="J809" s="1192">
        <f t="shared" si="184"/>
        <v>944.95499999999993</v>
      </c>
      <c r="K809" s="1192"/>
      <c r="L809" s="1192"/>
      <c r="M809" s="1192">
        <f>J809+H809*Tabellen!$K$2+L809</f>
        <v>944.95499999999993</v>
      </c>
      <c r="N809" s="1193"/>
      <c r="O809" s="1192">
        <f t="shared" si="180"/>
        <v>1143.39555</v>
      </c>
      <c r="P809" s="1198"/>
      <c r="Q809" s="1195" t="s">
        <v>983</v>
      </c>
      <c r="R809" s="1192">
        <f>H809*Tabellen!$K$2*Tabellen!$F$2</f>
        <v>0</v>
      </c>
      <c r="S809" s="1197" t="s">
        <v>1049</v>
      </c>
      <c r="T809" s="1192">
        <f>J809*Tabellen!$F$2</f>
        <v>1143.39555</v>
      </c>
      <c r="U809" s="1192">
        <f>R809*Tabellen!$G$2</f>
        <v>0</v>
      </c>
      <c r="V809" s="1192">
        <f>T809*Tabellen!$H$2</f>
        <v>240.11306549999998</v>
      </c>
      <c r="W809" s="1192">
        <f t="shared" si="181"/>
        <v>240.11306549999998</v>
      </c>
      <c r="X809" s="1192">
        <f t="shared" si="182"/>
        <v>1383.5086154999999</v>
      </c>
      <c r="Y809" s="1194"/>
      <c r="Z809" s="1184"/>
      <c r="AA809" s="1184"/>
      <c r="AB809" s="1184"/>
      <c r="AC809" s="1184"/>
      <c r="AD809" s="1184"/>
      <c r="AE809" s="1184"/>
      <c r="AF809" s="1184"/>
      <c r="AG809" s="1184"/>
      <c r="AH809" s="1184"/>
      <c r="AI809" s="1184"/>
      <c r="AJ809" s="1184"/>
      <c r="AK809" s="1184"/>
      <c r="AL809" s="1184"/>
      <c r="AM809" s="1184"/>
      <c r="AN809" s="1184"/>
      <c r="AO809" s="1184"/>
      <c r="AP809" s="1184"/>
      <c r="AQ809" s="1184"/>
      <c r="AR809" s="1184"/>
      <c r="AS809" s="1184"/>
      <c r="AT809" s="1184"/>
      <c r="AU809" s="1184"/>
      <c r="AV809" s="1184"/>
      <c r="AW809" s="1184"/>
      <c r="AX809" s="1184"/>
      <c r="AY809" s="1184"/>
      <c r="AZ809" s="1184"/>
      <c r="BA809" s="1184"/>
      <c r="BB809" s="1184"/>
      <c r="BC809" s="1184"/>
      <c r="BD809" s="1184"/>
      <c r="BE809" s="1184"/>
      <c r="BF809" s="1184"/>
      <c r="BG809" s="1184"/>
      <c r="BH809" s="1184"/>
      <c r="BI809" s="1184"/>
      <c r="BJ809" s="1184"/>
      <c r="BK809" s="1184"/>
      <c r="BL809" s="1184"/>
      <c r="BM809" s="1184"/>
      <c r="BN809" s="1184"/>
      <c r="BO809" s="1184"/>
      <c r="BP809" s="1184"/>
      <c r="BQ809" s="1184"/>
      <c r="BR809" s="1184"/>
      <c r="BS809" s="1184"/>
    </row>
    <row r="810" spans="1:71" s="1190" customFormat="1" ht="15.65" customHeight="1" outlineLevel="2" x14ac:dyDescent="0.25">
      <c r="A810" s="1185"/>
      <c r="B810" s="1188"/>
      <c r="C810" s="1187"/>
      <c r="D810" s="1188" t="s">
        <v>1329</v>
      </c>
      <c r="E810" s="1189">
        <v>1</v>
      </c>
      <c r="F810" s="1190" t="s">
        <v>830</v>
      </c>
      <c r="G810" s="1189">
        <v>4</v>
      </c>
      <c r="H810" s="1191">
        <f t="shared" si="183"/>
        <v>4</v>
      </c>
      <c r="I810" s="1192"/>
      <c r="J810" s="1192"/>
      <c r="K810" s="1192"/>
      <c r="L810" s="1192"/>
      <c r="M810" s="1192">
        <f>J810+H810*Tabellen!$K$2+L810</f>
        <v>248</v>
      </c>
      <c r="N810" s="1193"/>
      <c r="O810" s="1192">
        <f t="shared" si="180"/>
        <v>300.08</v>
      </c>
      <c r="P810" s="1198"/>
      <c r="Q810" s="1195" t="s">
        <v>983</v>
      </c>
      <c r="R810" s="1192">
        <f>H810*Tabellen!$K$2*Tabellen!$F$2</f>
        <v>300.08</v>
      </c>
      <c r="S810" s="1197" t="s">
        <v>1049</v>
      </c>
      <c r="T810" s="1192">
        <f>J810*Tabellen!$F$2</f>
        <v>0</v>
      </c>
      <c r="U810" s="1192">
        <f>R810*Tabellen!$G$2</f>
        <v>27.007199999999997</v>
      </c>
      <c r="V810" s="1192">
        <f>T810*Tabellen!$H$2</f>
        <v>0</v>
      </c>
      <c r="W810" s="1192">
        <f t="shared" si="181"/>
        <v>27.007199999999997</v>
      </c>
      <c r="X810" s="1192">
        <f t="shared" si="182"/>
        <v>327.0872</v>
      </c>
      <c r="Y810" s="1194"/>
      <c r="Z810" s="1184"/>
      <c r="AA810" s="1184"/>
      <c r="AB810" s="1184"/>
      <c r="AC810" s="1184"/>
      <c r="AD810" s="1184"/>
      <c r="AE810" s="1184"/>
      <c r="AF810" s="1184"/>
      <c r="AG810" s="1184"/>
      <c r="AH810" s="1184"/>
      <c r="AI810" s="1184"/>
      <c r="AJ810" s="1184"/>
      <c r="AK810" s="1184"/>
      <c r="AL810" s="1184"/>
      <c r="AM810" s="1184"/>
      <c r="AN810" s="1184"/>
      <c r="AO810" s="1184"/>
      <c r="AP810" s="1184"/>
      <c r="AQ810" s="1184"/>
      <c r="AR810" s="1184"/>
      <c r="AS810" s="1184"/>
      <c r="AT810" s="1184"/>
      <c r="AU810" s="1184"/>
      <c r="AV810" s="1184"/>
      <c r="AW810" s="1184"/>
      <c r="AX810" s="1184"/>
      <c r="AY810" s="1184"/>
      <c r="AZ810" s="1184"/>
      <c r="BA810" s="1184"/>
      <c r="BB810" s="1184"/>
      <c r="BC810" s="1184"/>
      <c r="BD810" s="1184"/>
      <c r="BE810" s="1184"/>
      <c r="BF810" s="1184"/>
      <c r="BG810" s="1184"/>
      <c r="BH810" s="1184"/>
      <c r="BI810" s="1184"/>
      <c r="BJ810" s="1184"/>
      <c r="BK810" s="1184"/>
      <c r="BL810" s="1184"/>
      <c r="BM810" s="1184"/>
      <c r="BN810" s="1184"/>
      <c r="BO810" s="1184"/>
      <c r="BP810" s="1184"/>
      <c r="BQ810" s="1184"/>
      <c r="BR810" s="1184"/>
      <c r="BS810" s="1184"/>
    </row>
    <row r="811" spans="1:71" s="1190" customFormat="1" ht="15.65" customHeight="1" outlineLevel="2" x14ac:dyDescent="0.25">
      <c r="A811" s="1185"/>
      <c r="B811" s="1188"/>
      <c r="C811" s="1187"/>
      <c r="E811" s="1189"/>
      <c r="G811" s="1191"/>
      <c r="H811" s="1191"/>
      <c r="I811" s="1192"/>
      <c r="J811" s="1192"/>
      <c r="K811" s="1192"/>
      <c r="L811" s="1192"/>
      <c r="M811" s="1192"/>
      <c r="N811" s="1193"/>
      <c r="O811" s="1192"/>
      <c r="P811" s="1198"/>
      <c r="Q811" s="1195"/>
      <c r="R811" s="1192"/>
      <c r="S811" s="1197"/>
      <c r="T811" s="1192"/>
      <c r="U811" s="1192"/>
      <c r="V811" s="1192"/>
      <c r="W811" s="1192"/>
      <c r="X811" s="1192"/>
      <c r="Y811" s="1208"/>
      <c r="Z811" s="1184"/>
      <c r="AA811" s="1184"/>
      <c r="AB811" s="1184"/>
      <c r="AC811" s="1184"/>
      <c r="AD811" s="1184"/>
      <c r="AE811" s="1184"/>
      <c r="AF811" s="1184"/>
      <c r="AG811" s="1184"/>
      <c r="AH811" s="1184"/>
      <c r="AI811" s="1184"/>
      <c r="AJ811" s="1184"/>
      <c r="AK811" s="1184"/>
      <c r="AL811" s="1184"/>
      <c r="AM811" s="1184"/>
      <c r="AN811" s="1184"/>
      <c r="AO811" s="1184"/>
      <c r="AP811" s="1184"/>
      <c r="AQ811" s="1184"/>
      <c r="AR811" s="1184"/>
      <c r="AS811" s="1184"/>
      <c r="AT811" s="1184"/>
      <c r="AU811" s="1184"/>
      <c r="AV811" s="1184"/>
      <c r="AW811" s="1184"/>
      <c r="AX811" s="1184"/>
      <c r="AY811" s="1184"/>
      <c r="AZ811" s="1184"/>
      <c r="BA811" s="1184"/>
      <c r="BB811" s="1184"/>
      <c r="BC811" s="1184"/>
      <c r="BD811" s="1184"/>
      <c r="BE811" s="1184"/>
      <c r="BF811" s="1184"/>
      <c r="BG811" s="1184"/>
      <c r="BH811" s="1184"/>
      <c r="BI811" s="1184"/>
      <c r="BJ811" s="1184"/>
      <c r="BK811" s="1184"/>
      <c r="BL811" s="1184"/>
      <c r="BM811" s="1184"/>
      <c r="BN811" s="1184"/>
      <c r="BO811" s="1184"/>
      <c r="BP811" s="1184"/>
      <c r="BQ811" s="1184"/>
      <c r="BR811" s="1184"/>
      <c r="BS811" s="1184"/>
    </row>
    <row r="812" spans="1:71" s="1190" customFormat="1" ht="15.65" customHeight="1" outlineLevel="2" x14ac:dyDescent="0.25">
      <c r="A812" s="1185"/>
      <c r="B812" s="1188"/>
      <c r="C812" s="1187"/>
      <c r="E812" s="1189"/>
      <c r="G812" s="1191"/>
      <c r="H812" s="1191"/>
      <c r="I812" s="1192"/>
      <c r="J812" s="1192"/>
      <c r="K812" s="1192"/>
      <c r="L812" s="1192"/>
      <c r="M812" s="1192"/>
      <c r="N812" s="1193"/>
      <c r="O812" s="1194"/>
      <c r="P812" s="1194"/>
      <c r="Q812" s="1194"/>
      <c r="R812" s="1192"/>
      <c r="S812" s="1192"/>
      <c r="T812" s="1192"/>
      <c r="U812" s="1192"/>
      <c r="V812" s="1192"/>
      <c r="W812" s="1192"/>
      <c r="X812" s="1192"/>
      <c r="Z812" s="1184"/>
      <c r="AA812" s="1184"/>
      <c r="AB812" s="1184"/>
      <c r="AC812" s="1184"/>
      <c r="AD812" s="1184"/>
      <c r="AE812" s="1184"/>
      <c r="AF812" s="1184"/>
      <c r="AG812" s="1184"/>
      <c r="AH812" s="1184"/>
      <c r="AI812" s="1184"/>
      <c r="AJ812" s="1184"/>
      <c r="AK812" s="1184"/>
      <c r="AL812" s="1184"/>
      <c r="AM812" s="1184"/>
      <c r="AN812" s="1184"/>
      <c r="AO812" s="1184"/>
      <c r="AP812" s="1184"/>
      <c r="AQ812" s="1184"/>
      <c r="AR812" s="1184"/>
      <c r="AS812" s="1184"/>
      <c r="AT812" s="1184"/>
      <c r="AU812" s="1184"/>
      <c r="AV812" s="1184"/>
      <c r="AW812" s="1184"/>
      <c r="AX812" s="1184"/>
      <c r="AY812" s="1184"/>
      <c r="AZ812" s="1184"/>
      <c r="BA812" s="1184"/>
      <c r="BB812" s="1184"/>
      <c r="BC812" s="1184"/>
      <c r="BD812" s="1184"/>
      <c r="BE812" s="1184"/>
      <c r="BF812" s="1184"/>
      <c r="BG812" s="1184"/>
      <c r="BH812" s="1184"/>
      <c r="BI812" s="1184"/>
      <c r="BJ812" s="1184"/>
      <c r="BK812" s="1184"/>
      <c r="BL812" s="1184"/>
      <c r="BM812" s="1184"/>
      <c r="BN812" s="1184"/>
      <c r="BO812" s="1184"/>
      <c r="BP812" s="1184"/>
      <c r="BQ812" s="1184"/>
      <c r="BR812" s="1184"/>
      <c r="BS812" s="1184"/>
    </row>
    <row r="813" spans="1:71" s="1190" customFormat="1" ht="9" customHeight="1" outlineLevel="1" x14ac:dyDescent="0.25">
      <c r="A813" s="1185"/>
      <c r="B813" s="1209"/>
      <c r="C813" s="1187"/>
      <c r="D813" s="1210"/>
      <c r="E813" s="1211"/>
      <c r="F813" s="1210"/>
      <c r="G813" s="1212"/>
      <c r="H813" s="1212"/>
      <c r="I813" s="1213"/>
      <c r="J813" s="1213"/>
      <c r="K813" s="1213"/>
      <c r="L813" s="1213"/>
      <c r="M813" s="1213"/>
      <c r="N813" s="1187"/>
      <c r="O813" s="1214"/>
      <c r="P813" s="1214"/>
      <c r="Q813" s="1214"/>
      <c r="R813" s="1213"/>
      <c r="S813" s="1213"/>
      <c r="T813" s="1213"/>
      <c r="U813" s="1213"/>
      <c r="V813" s="1213"/>
      <c r="W813" s="1213"/>
      <c r="X813" s="1213"/>
      <c r="Y813" s="1214"/>
      <c r="Z813" s="1206"/>
      <c r="AA813" s="1184"/>
      <c r="AB813" s="1184"/>
      <c r="AC813" s="1184"/>
      <c r="AD813" s="1184"/>
      <c r="AE813" s="1184"/>
      <c r="AF813" s="1184"/>
      <c r="AG813" s="1215"/>
      <c r="AH813" s="1215"/>
      <c r="AI813" s="1184"/>
      <c r="AJ813" s="1184"/>
      <c r="AK813" s="1184"/>
      <c r="AL813" s="1184"/>
      <c r="AM813" s="1184"/>
      <c r="AN813" s="1184"/>
      <c r="AO813" s="1184"/>
      <c r="AP813" s="1184"/>
      <c r="AQ813" s="1184"/>
      <c r="AR813" s="1184"/>
      <c r="AS813" s="1184"/>
      <c r="AT813" s="1184"/>
      <c r="AU813" s="1184"/>
      <c r="AV813" s="1184"/>
      <c r="AW813" s="1184"/>
      <c r="AX813" s="1184"/>
      <c r="AY813" s="1184"/>
      <c r="AZ813" s="1184"/>
      <c r="BA813" s="1184"/>
      <c r="BB813" s="1184"/>
      <c r="BC813" s="1184"/>
      <c r="BD813" s="1184"/>
      <c r="BE813" s="1184"/>
      <c r="BF813" s="1184"/>
      <c r="BG813" s="1184"/>
      <c r="BH813" s="1184"/>
      <c r="BI813" s="1184"/>
      <c r="BJ813" s="1184"/>
      <c r="BK813" s="1184"/>
      <c r="BL813" s="1184"/>
      <c r="BM813" s="1184"/>
      <c r="BN813" s="1184"/>
      <c r="BO813" s="1184"/>
      <c r="BP813" s="1184"/>
      <c r="BQ813" s="1184"/>
      <c r="BR813" s="1184"/>
      <c r="BS813" s="1184"/>
    </row>
    <row r="814" spans="1:71" s="1217" customFormat="1" ht="15.65" customHeight="1" outlineLevel="1" x14ac:dyDescent="0.25">
      <c r="B814" s="1218" t="s">
        <v>978</v>
      </c>
      <c r="C814" s="1219"/>
      <c r="D814" s="1220" t="s">
        <v>1491</v>
      </c>
      <c r="E814" s="1221">
        <v>91.3</v>
      </c>
      <c r="F814" s="1220" t="s">
        <v>73</v>
      </c>
      <c r="G814" s="1222"/>
      <c r="H814" s="1222">
        <f>SUM(H815:H830)/E814</f>
        <v>1.2342349336335239</v>
      </c>
      <c r="I814" s="1223"/>
      <c r="J814" s="1223">
        <f>SUM(J815:J830)/E814</f>
        <v>49.8512091825</v>
      </c>
      <c r="K814" s="1223"/>
      <c r="L814" s="1223"/>
      <c r="M814" s="1223">
        <f>SUM(M815:M830)/E814</f>
        <v>126.3737750677785</v>
      </c>
      <c r="N814" s="1219"/>
      <c r="O814" s="1223">
        <f>SUM(O815:O830)/E814</f>
        <v>152.91226783201196</v>
      </c>
      <c r="P814" s="1224" t="str">
        <f>B814</f>
        <v>V1-3-K2</v>
      </c>
      <c r="Q814" s="1224"/>
      <c r="R814" s="1223"/>
      <c r="S814" s="1223"/>
      <c r="T814" s="1223"/>
      <c r="U814" s="1225"/>
      <c r="V814" s="1223"/>
      <c r="W814" s="1223"/>
      <c r="X814" s="1223">
        <f>SUM(X815:X830)/E814</f>
        <v>173.91276751019203</v>
      </c>
      <c r="Z814" s="1226"/>
      <c r="AA814" s="1226"/>
      <c r="AB814" s="1226"/>
      <c r="AC814" s="1226"/>
      <c r="AD814" s="1226"/>
      <c r="AE814" s="1226"/>
      <c r="AF814" s="1226"/>
      <c r="AG814" s="1226"/>
      <c r="AH814" s="1226"/>
      <c r="AI814" s="1226"/>
      <c r="AJ814" s="1226"/>
      <c r="AK814" s="1226"/>
      <c r="AL814" s="1226"/>
      <c r="AM814" s="1226"/>
      <c r="AN814" s="1226"/>
      <c r="AO814" s="1226"/>
      <c r="AP814" s="1226"/>
      <c r="AQ814" s="1226"/>
      <c r="AR814" s="1226"/>
      <c r="AS814" s="1226"/>
      <c r="AT814" s="1226"/>
      <c r="AU814" s="1226"/>
      <c r="AV814" s="1226"/>
      <c r="AW814" s="1226"/>
      <c r="AX814" s="1226"/>
      <c r="AY814" s="1226"/>
      <c r="AZ814" s="1226"/>
      <c r="BA814" s="1226"/>
      <c r="BB814" s="1226"/>
      <c r="BC814" s="1226"/>
      <c r="BD814" s="1226"/>
      <c r="BE814" s="1226"/>
      <c r="BF814" s="1226"/>
      <c r="BG814" s="1226"/>
      <c r="BH814" s="1226"/>
      <c r="BI814" s="1226"/>
      <c r="BJ814" s="1226"/>
      <c r="BK814" s="1226"/>
      <c r="BL814" s="1226"/>
      <c r="BM814" s="1226"/>
      <c r="BN814" s="1226"/>
      <c r="BO814" s="1226"/>
      <c r="BP814" s="1226"/>
      <c r="BQ814" s="1226"/>
      <c r="BR814" s="1226"/>
      <c r="BS814" s="1226"/>
    </row>
    <row r="815" spans="1:71" s="1190" customFormat="1" ht="15.65" customHeight="1" outlineLevel="2" x14ac:dyDescent="0.25">
      <c r="A815" s="1185"/>
      <c r="B815" s="1188"/>
      <c r="C815" s="1187"/>
      <c r="D815" s="1188" t="s">
        <v>1152</v>
      </c>
      <c r="E815" s="1189"/>
      <c r="G815" s="1191"/>
      <c r="H815" s="1191"/>
      <c r="I815" s="1192"/>
      <c r="J815" s="1192"/>
      <c r="K815" s="1192"/>
      <c r="L815" s="1192"/>
      <c r="M815" s="1192"/>
      <c r="N815" s="1193"/>
      <c r="O815" s="1194" t="str">
        <f>R815</f>
        <v>incl. opslagen</v>
      </c>
      <c r="P815" s="1194"/>
      <c r="Q815" s="1195"/>
      <c r="R815" s="1196" t="str">
        <f>Tabellen!$C$2</f>
        <v>incl. opslagen</v>
      </c>
      <c r="S815" s="1197"/>
      <c r="T815" s="1196" t="str">
        <f>Tabellen!$C$2</f>
        <v>incl. opslagen</v>
      </c>
      <c r="U815" s="1192"/>
      <c r="V815" s="1192"/>
      <c r="W815" s="1192"/>
      <c r="X815" s="1192"/>
      <c r="Z815" s="1184"/>
      <c r="AA815" s="1184"/>
      <c r="AB815" s="1184"/>
      <c r="AC815" s="1184"/>
      <c r="AD815" s="1184"/>
      <c r="AE815" s="1184"/>
      <c r="AF815" s="1184"/>
      <c r="AG815" s="1184"/>
      <c r="AH815" s="1184"/>
      <c r="AI815" s="1184"/>
      <c r="AJ815" s="1184"/>
      <c r="AK815" s="1184"/>
      <c r="AL815" s="1184"/>
      <c r="AM815" s="1184"/>
      <c r="AN815" s="1184"/>
      <c r="AO815" s="1184"/>
      <c r="AP815" s="1184"/>
      <c r="AQ815" s="1184"/>
      <c r="AR815" s="1184"/>
      <c r="AS815" s="1184"/>
      <c r="AT815" s="1184"/>
      <c r="AU815" s="1184"/>
      <c r="AV815" s="1184"/>
      <c r="AW815" s="1184"/>
      <c r="AX815" s="1184"/>
      <c r="AY815" s="1184"/>
      <c r="AZ815" s="1184"/>
      <c r="BA815" s="1184"/>
      <c r="BB815" s="1184"/>
      <c r="BC815" s="1184"/>
      <c r="BD815" s="1184"/>
      <c r="BE815" s="1184"/>
      <c r="BF815" s="1184"/>
      <c r="BG815" s="1184"/>
      <c r="BH815" s="1184"/>
      <c r="BI815" s="1184"/>
      <c r="BJ815" s="1184"/>
      <c r="BK815" s="1184"/>
      <c r="BL815" s="1184"/>
      <c r="BM815" s="1184"/>
      <c r="BN815" s="1184"/>
      <c r="BO815" s="1184"/>
      <c r="BP815" s="1184"/>
      <c r="BQ815" s="1184"/>
      <c r="BR815" s="1184"/>
      <c r="BS815" s="1184"/>
    </row>
    <row r="816" spans="1:71" s="1190" customFormat="1" ht="15.65" customHeight="1" outlineLevel="2" x14ac:dyDescent="0.25">
      <c r="A816" s="1185"/>
      <c r="B816" s="1188"/>
      <c r="C816" s="1187"/>
      <c r="D816" s="1190" t="s">
        <v>1300</v>
      </c>
      <c r="E816" s="1189">
        <v>1</v>
      </c>
      <c r="F816" s="1190" t="s">
        <v>830</v>
      </c>
      <c r="G816" s="1191">
        <v>2</v>
      </c>
      <c r="H816" s="1191">
        <f t="shared" ref="H816:H828" si="185">E816*G816</f>
        <v>2</v>
      </c>
      <c r="I816" s="1192"/>
      <c r="J816" s="1192"/>
      <c r="K816" s="1192"/>
      <c r="L816" s="1192"/>
      <c r="M816" s="1192">
        <f>J816+H816*Tabellen!$K$2+L816</f>
        <v>124</v>
      </c>
      <c r="N816" s="1193"/>
      <c r="O816" s="1192">
        <f t="shared" ref="O816:O828" si="186">R816+T816</f>
        <v>150.04</v>
      </c>
      <c r="P816" s="1198"/>
      <c r="Q816" s="1195" t="s">
        <v>983</v>
      </c>
      <c r="R816" s="1192">
        <f>H816*Tabellen!$K$2*Tabellen!$F$2</f>
        <v>150.04</v>
      </c>
      <c r="S816" s="1197" t="s">
        <v>1049</v>
      </c>
      <c r="T816" s="1192">
        <f>J816*Tabellen!$F$2</f>
        <v>0</v>
      </c>
      <c r="U816" s="1192">
        <f>R816*Tabellen!$G$2</f>
        <v>13.503599999999999</v>
      </c>
      <c r="V816" s="1192">
        <f>T816*Tabellen!$H$2</f>
        <v>0</v>
      </c>
      <c r="W816" s="1192">
        <f t="shared" ref="W816:W828" si="187">U816+V816</f>
        <v>13.503599999999999</v>
      </c>
      <c r="X816" s="1192">
        <f t="shared" ref="X816:X828" si="188">O816+W816</f>
        <v>163.5436</v>
      </c>
      <c r="Z816" s="1184"/>
      <c r="AA816" s="1184"/>
      <c r="AB816" s="1184"/>
      <c r="AC816" s="1184"/>
      <c r="AD816" s="1184"/>
      <c r="AE816" s="1184"/>
      <c r="AF816" s="1184"/>
      <c r="AG816" s="1184"/>
      <c r="AH816" s="1184"/>
      <c r="AI816" s="1184"/>
      <c r="AJ816" s="1184"/>
      <c r="AK816" s="1184"/>
      <c r="AL816" s="1184"/>
      <c r="AM816" s="1184"/>
      <c r="AN816" s="1184"/>
      <c r="AO816" s="1184"/>
      <c r="AP816" s="1184"/>
      <c r="AQ816" s="1184"/>
      <c r="AR816" s="1184"/>
      <c r="AS816" s="1184"/>
      <c r="AT816" s="1184"/>
      <c r="AU816" s="1184"/>
      <c r="AV816" s="1184"/>
      <c r="AW816" s="1184"/>
      <c r="AX816" s="1184"/>
      <c r="AY816" s="1184"/>
      <c r="AZ816" s="1184"/>
      <c r="BA816" s="1184"/>
      <c r="BB816" s="1184"/>
      <c r="BC816" s="1184"/>
      <c r="BD816" s="1184"/>
      <c r="BE816" s="1184"/>
      <c r="BF816" s="1184"/>
      <c r="BG816" s="1184"/>
      <c r="BH816" s="1184"/>
      <c r="BI816" s="1184"/>
      <c r="BJ816" s="1184"/>
      <c r="BK816" s="1184"/>
      <c r="BL816" s="1184"/>
      <c r="BM816" s="1184"/>
      <c r="BN816" s="1184"/>
      <c r="BO816" s="1184"/>
      <c r="BP816" s="1184"/>
      <c r="BQ816" s="1184"/>
      <c r="BR816" s="1184"/>
      <c r="BS816" s="1184"/>
    </row>
    <row r="817" spans="1:71" s="1190" customFormat="1" ht="15.65" customHeight="1" outlineLevel="2" x14ac:dyDescent="0.25">
      <c r="A817" s="1185"/>
      <c r="B817" s="1188"/>
      <c r="C817" s="1187"/>
      <c r="D817" s="1190" t="s">
        <v>1330</v>
      </c>
      <c r="E817" s="1189">
        <f>91.3/2.7</f>
        <v>33.81481481481481</v>
      </c>
      <c r="F817" s="1190" t="s">
        <v>70</v>
      </c>
      <c r="G817" s="1191">
        <v>0.05</v>
      </c>
      <c r="H817" s="1191">
        <f t="shared" si="185"/>
        <v>1.6907407407407407</v>
      </c>
      <c r="I817" s="1192"/>
      <c r="J817" s="1192"/>
      <c r="K817" s="1192"/>
      <c r="L817" s="1192"/>
      <c r="M817" s="1192">
        <f>J817+H817*Tabellen!$K$2+L817</f>
        <v>104.82592592592592</v>
      </c>
      <c r="N817" s="1193"/>
      <c r="O817" s="1192">
        <f t="shared" si="186"/>
        <v>126.83937037037036</v>
      </c>
      <c r="P817" s="1198"/>
      <c r="Q817" s="1195" t="s">
        <v>983</v>
      </c>
      <c r="R817" s="1192">
        <f>H817*Tabellen!$K$2*Tabellen!$F$2</f>
        <v>126.83937037037036</v>
      </c>
      <c r="S817" s="1197" t="s">
        <v>1049</v>
      </c>
      <c r="T817" s="1192">
        <f>J817*Tabellen!$F$2</f>
        <v>0</v>
      </c>
      <c r="U817" s="1192">
        <f>R817*Tabellen!$G$2</f>
        <v>11.415543333333332</v>
      </c>
      <c r="V817" s="1192">
        <f>T817*Tabellen!$H$2</f>
        <v>0</v>
      </c>
      <c r="W817" s="1192">
        <f t="shared" si="187"/>
        <v>11.415543333333332</v>
      </c>
      <c r="X817" s="1192">
        <f t="shared" si="188"/>
        <v>138.25491370370369</v>
      </c>
      <c r="Z817" s="1184"/>
      <c r="AA817" s="1184"/>
      <c r="AB817" s="1184"/>
      <c r="AC817" s="1184"/>
      <c r="AD817" s="1184"/>
      <c r="AE817" s="1184"/>
      <c r="AF817" s="1184"/>
      <c r="AG817" s="1184"/>
      <c r="AH817" s="1184"/>
      <c r="AI817" s="1184"/>
      <c r="AJ817" s="1184"/>
      <c r="AK817" s="1184"/>
      <c r="AL817" s="1184"/>
      <c r="AM817" s="1184"/>
      <c r="AN817" s="1184"/>
      <c r="AO817" s="1184"/>
      <c r="AP817" s="1184"/>
      <c r="AQ817" s="1184"/>
      <c r="AR817" s="1184"/>
      <c r="AS817" s="1184"/>
      <c r="AT817" s="1184"/>
      <c r="AU817" s="1184"/>
      <c r="AV817" s="1184"/>
      <c r="AW817" s="1184"/>
      <c r="AX817" s="1184"/>
      <c r="AY817" s="1184"/>
      <c r="AZ817" s="1184"/>
      <c r="BA817" s="1184"/>
      <c r="BB817" s="1184"/>
      <c r="BC817" s="1184"/>
      <c r="BD817" s="1184"/>
      <c r="BE817" s="1184"/>
      <c r="BF817" s="1184"/>
      <c r="BG817" s="1184"/>
      <c r="BH817" s="1184"/>
      <c r="BI817" s="1184"/>
      <c r="BJ817" s="1184"/>
      <c r="BK817" s="1184"/>
      <c r="BL817" s="1184"/>
      <c r="BM817" s="1184"/>
      <c r="BN817" s="1184"/>
      <c r="BO817" s="1184"/>
      <c r="BP817" s="1184"/>
      <c r="BQ817" s="1184"/>
      <c r="BR817" s="1184"/>
      <c r="BS817" s="1184"/>
    </row>
    <row r="818" spans="1:71" s="1190" customFormat="1" ht="15.65" customHeight="1" outlineLevel="2" x14ac:dyDescent="0.25">
      <c r="A818" s="1185"/>
      <c r="B818" s="1188"/>
      <c r="C818" s="1187"/>
      <c r="D818" s="1190" t="s">
        <v>1341</v>
      </c>
      <c r="E818" s="1189">
        <f>E814*3.3333</f>
        <v>304.33028999999999</v>
      </c>
      <c r="F818" s="1190" t="s">
        <v>70</v>
      </c>
      <c r="G818" s="1191">
        <v>0.03</v>
      </c>
      <c r="H818" s="1191">
        <f t="shared" si="185"/>
        <v>9.1299086999999997</v>
      </c>
      <c r="I818" s="1192">
        <v>0.45539999999999997</v>
      </c>
      <c r="J818" s="1192">
        <f t="shared" ref="J818:J827" si="189">E818*I818</f>
        <v>138.59201406599999</v>
      </c>
      <c r="K818" s="1192"/>
      <c r="L818" s="1192"/>
      <c r="M818" s="1192">
        <f>J818+H818*Tabellen!$K$2+L818</f>
        <v>704.64635346599994</v>
      </c>
      <c r="N818" s="1193"/>
      <c r="O818" s="1192">
        <f t="shared" si="186"/>
        <v>852.62208769386007</v>
      </c>
      <c r="P818" s="1198"/>
      <c r="Q818" s="1195" t="s">
        <v>983</v>
      </c>
      <c r="R818" s="1192">
        <f>H818*Tabellen!$K$2*Tabellen!$F$2</f>
        <v>684.92575067400003</v>
      </c>
      <c r="S818" s="1197" t="s">
        <v>1049</v>
      </c>
      <c r="T818" s="1192">
        <f>J818*Tabellen!$F$2</f>
        <v>167.69633701985998</v>
      </c>
      <c r="U818" s="1192">
        <f>R818*Tabellen!$G$2</f>
        <v>61.643317560660002</v>
      </c>
      <c r="V818" s="1192">
        <f>T818*Tabellen!$H$2</f>
        <v>35.216230774170597</v>
      </c>
      <c r="W818" s="1192">
        <f t="shared" si="187"/>
        <v>96.859548334830606</v>
      </c>
      <c r="X818" s="1192">
        <f t="shared" si="188"/>
        <v>949.48163602869067</v>
      </c>
      <c r="Z818" s="1184"/>
      <c r="AA818" s="1184"/>
      <c r="AB818" s="1184"/>
      <c r="AC818" s="1184"/>
      <c r="AD818" s="1184"/>
      <c r="AE818" s="1184"/>
      <c r="AF818" s="1184"/>
      <c r="AG818" s="1184"/>
      <c r="AH818" s="1184"/>
      <c r="AI818" s="1184"/>
      <c r="AJ818" s="1184"/>
      <c r="AK818" s="1184"/>
      <c r="AL818" s="1184"/>
      <c r="AM818" s="1184"/>
      <c r="AN818" s="1184"/>
      <c r="AO818" s="1184"/>
      <c r="AP818" s="1184"/>
      <c r="AQ818" s="1184"/>
      <c r="AR818" s="1184"/>
      <c r="AS818" s="1184"/>
      <c r="AT818" s="1184"/>
      <c r="AU818" s="1184"/>
      <c r="AV818" s="1184"/>
      <c r="AW818" s="1184"/>
      <c r="AX818" s="1184"/>
      <c r="AY818" s="1184"/>
      <c r="AZ818" s="1184"/>
      <c r="BA818" s="1184"/>
      <c r="BB818" s="1184"/>
      <c r="BC818" s="1184"/>
      <c r="BD818" s="1184"/>
      <c r="BE818" s="1184"/>
      <c r="BF818" s="1184"/>
      <c r="BG818" s="1184"/>
      <c r="BH818" s="1184"/>
      <c r="BI818" s="1184"/>
      <c r="BJ818" s="1184"/>
      <c r="BK818" s="1184"/>
      <c r="BL818" s="1184"/>
      <c r="BM818" s="1184"/>
      <c r="BN818" s="1184"/>
      <c r="BO818" s="1184"/>
      <c r="BP818" s="1184"/>
      <c r="BQ818" s="1184"/>
      <c r="BR818" s="1184"/>
      <c r="BS818" s="1184"/>
    </row>
    <row r="819" spans="1:71" s="1190" customFormat="1" ht="15.65" customHeight="1" outlineLevel="2" x14ac:dyDescent="0.25">
      <c r="A819" s="1185"/>
      <c r="B819" s="1199"/>
      <c r="C819" s="1187"/>
      <c r="D819" s="1200" t="s">
        <v>147</v>
      </c>
      <c r="E819" s="1201">
        <f>E814*1.7*1.1</f>
        <v>170.73099999999999</v>
      </c>
      <c r="F819" s="1202" t="s">
        <v>70</v>
      </c>
      <c r="G819" s="1203"/>
      <c r="H819" s="1203"/>
      <c r="I819" s="1204">
        <v>2.7013499999999997</v>
      </c>
      <c r="J819" s="1204">
        <f t="shared" si="189"/>
        <v>461.20418684999993</v>
      </c>
      <c r="K819" s="1204"/>
      <c r="L819" s="1204"/>
      <c r="M819" s="1205">
        <f>J819+H819*Tabellen!$K$2+L819</f>
        <v>461.20418684999993</v>
      </c>
      <c r="N819" s="1193"/>
      <c r="O819" s="1192">
        <f t="shared" si="186"/>
        <v>558.05706608849994</v>
      </c>
      <c r="P819" s="1198"/>
      <c r="Q819" s="1195" t="s">
        <v>983</v>
      </c>
      <c r="R819" s="1192">
        <f>H819*Tabellen!$K$2*Tabellen!$F$2</f>
        <v>0</v>
      </c>
      <c r="S819" s="1197" t="s">
        <v>1049</v>
      </c>
      <c r="T819" s="1192">
        <f>J819*Tabellen!$F$2</f>
        <v>558.05706608849994</v>
      </c>
      <c r="U819" s="1192">
        <f>R819*Tabellen!$G$2</f>
        <v>0</v>
      </c>
      <c r="V819" s="1192">
        <f>T819*Tabellen!$H$2</f>
        <v>117.19198387858498</v>
      </c>
      <c r="W819" s="1192">
        <f t="shared" si="187"/>
        <v>117.19198387858498</v>
      </c>
      <c r="X819" s="1192">
        <f t="shared" si="188"/>
        <v>675.24904996708494</v>
      </c>
      <c r="Z819" s="1206"/>
      <c r="AA819" s="1184"/>
      <c r="AB819" s="1184"/>
      <c r="AC819" s="1184"/>
      <c r="AD819" s="1184"/>
      <c r="AE819" s="1184"/>
      <c r="AF819" s="1184"/>
      <c r="AG819" s="1184"/>
      <c r="AH819" s="1184"/>
      <c r="AI819" s="1184"/>
      <c r="AJ819" s="1184"/>
      <c r="AK819" s="1184"/>
      <c r="AL819" s="1184"/>
      <c r="AM819" s="1184"/>
      <c r="AN819" s="1184"/>
      <c r="AO819" s="1184"/>
      <c r="AP819" s="1184"/>
      <c r="AQ819" s="1184"/>
      <c r="AR819" s="1184"/>
      <c r="AS819" s="1184"/>
      <c r="AT819" s="1184"/>
      <c r="AU819" s="1184"/>
      <c r="AV819" s="1184"/>
      <c r="AW819" s="1184"/>
      <c r="AX819" s="1184"/>
      <c r="AY819" s="1184"/>
      <c r="AZ819" s="1184"/>
      <c r="BA819" s="1184"/>
      <c r="BB819" s="1184"/>
      <c r="BC819" s="1184"/>
      <c r="BD819" s="1184"/>
      <c r="BE819" s="1184"/>
      <c r="BF819" s="1184"/>
      <c r="BG819" s="1184"/>
      <c r="BH819" s="1184"/>
      <c r="BI819" s="1184"/>
      <c r="BJ819" s="1184"/>
      <c r="BK819" s="1184"/>
      <c r="BL819" s="1184"/>
      <c r="BM819" s="1184"/>
      <c r="BN819" s="1184"/>
      <c r="BO819" s="1184"/>
      <c r="BP819" s="1184"/>
      <c r="BQ819" s="1184"/>
      <c r="BR819" s="1184"/>
      <c r="BS819" s="1184"/>
    </row>
    <row r="820" spans="1:71" s="1190" customFormat="1" ht="15.65" customHeight="1" outlineLevel="2" x14ac:dyDescent="0.25">
      <c r="A820" s="1185"/>
      <c r="B820" s="1199"/>
      <c r="C820" s="1187"/>
      <c r="D820" s="1200" t="s">
        <v>148</v>
      </c>
      <c r="E820" s="1201">
        <f>E814/2.5*2.1</f>
        <v>76.691999999999993</v>
      </c>
      <c r="F820" s="1202" t="s">
        <v>70</v>
      </c>
      <c r="G820" s="1203"/>
      <c r="H820" s="1203"/>
      <c r="I820" s="1204">
        <v>2.4736500000000001</v>
      </c>
      <c r="J820" s="1204">
        <f t="shared" si="189"/>
        <v>189.70916579999999</v>
      </c>
      <c r="K820" s="1204"/>
      <c r="L820" s="1204"/>
      <c r="M820" s="1205">
        <f>J820+H820*Tabellen!$K$2+L820</f>
        <v>189.70916579999999</v>
      </c>
      <c r="N820" s="1193"/>
      <c r="O820" s="1192">
        <f t="shared" si="186"/>
        <v>229.54809061799997</v>
      </c>
      <c r="P820" s="1198"/>
      <c r="Q820" s="1195" t="s">
        <v>983</v>
      </c>
      <c r="R820" s="1192">
        <f>H820*Tabellen!$K$2*Tabellen!$F$2</f>
        <v>0</v>
      </c>
      <c r="S820" s="1197" t="s">
        <v>1049</v>
      </c>
      <c r="T820" s="1192">
        <f>J820*Tabellen!$F$2</f>
        <v>229.54809061799997</v>
      </c>
      <c r="U820" s="1192">
        <f>R820*Tabellen!$G$2</f>
        <v>0</v>
      </c>
      <c r="V820" s="1192">
        <f>T820*Tabellen!$H$2</f>
        <v>48.205099029779994</v>
      </c>
      <c r="W820" s="1192">
        <f t="shared" si="187"/>
        <v>48.205099029779994</v>
      </c>
      <c r="X820" s="1192">
        <f t="shared" si="188"/>
        <v>277.75318964777995</v>
      </c>
      <c r="Z820" s="1206"/>
      <c r="AA820" s="1184"/>
      <c r="AB820" s="1184"/>
      <c r="AC820" s="1184"/>
      <c r="AD820" s="1184"/>
      <c r="AE820" s="1184"/>
      <c r="AF820" s="1184"/>
      <c r="AG820" s="1184"/>
      <c r="AH820" s="1184"/>
      <c r="AI820" s="1184"/>
      <c r="AJ820" s="1184"/>
      <c r="AK820" s="1184"/>
      <c r="AL820" s="1184"/>
      <c r="AM820" s="1184"/>
      <c r="AN820" s="1184"/>
      <c r="AO820" s="1184"/>
      <c r="AP820" s="1184"/>
      <c r="AQ820" s="1184"/>
      <c r="AR820" s="1184"/>
      <c r="AS820" s="1184"/>
      <c r="AT820" s="1184"/>
      <c r="AU820" s="1184"/>
      <c r="AV820" s="1184"/>
      <c r="AW820" s="1184"/>
      <c r="AX820" s="1184"/>
      <c r="AY820" s="1184"/>
      <c r="AZ820" s="1184"/>
      <c r="BA820" s="1184"/>
      <c r="BB820" s="1184"/>
      <c r="BC820" s="1184"/>
      <c r="BD820" s="1184"/>
      <c r="BE820" s="1184"/>
      <c r="BF820" s="1184"/>
      <c r="BG820" s="1184"/>
      <c r="BH820" s="1184"/>
      <c r="BI820" s="1184"/>
      <c r="BJ820" s="1184"/>
      <c r="BK820" s="1184"/>
      <c r="BL820" s="1184"/>
      <c r="BM820" s="1184"/>
      <c r="BN820" s="1184"/>
      <c r="BO820" s="1184"/>
      <c r="BP820" s="1184"/>
      <c r="BQ820" s="1184"/>
      <c r="BR820" s="1184"/>
      <c r="BS820" s="1184"/>
    </row>
    <row r="821" spans="1:71" s="1190" customFormat="1" ht="15.65" customHeight="1" outlineLevel="2" x14ac:dyDescent="0.25">
      <c r="A821" s="1185"/>
      <c r="B821" s="1188"/>
      <c r="C821" s="1187"/>
      <c r="D821" s="1190" t="s">
        <v>1348</v>
      </c>
      <c r="E821" s="1189">
        <f>E814*1.05</f>
        <v>95.864999999999995</v>
      </c>
      <c r="F821" s="1190" t="s">
        <v>73</v>
      </c>
      <c r="G821" s="1191"/>
      <c r="H821" s="1191"/>
      <c r="I821" s="1192">
        <v>12.544199999999998</v>
      </c>
      <c r="J821" s="1192">
        <f t="shared" si="189"/>
        <v>1202.5497329999998</v>
      </c>
      <c r="K821" s="1192"/>
      <c r="L821" s="1192"/>
      <c r="M821" s="1192">
        <f>J821+H821*Tabellen!$K$2+L821</f>
        <v>1202.5497329999998</v>
      </c>
      <c r="N821" s="1193"/>
      <c r="O821" s="1192">
        <f t="shared" si="186"/>
        <v>1455.0851769299998</v>
      </c>
      <c r="P821" s="1198"/>
      <c r="Q821" s="1195" t="s">
        <v>983</v>
      </c>
      <c r="R821" s="1192">
        <f>H821*Tabellen!$K$2*Tabellen!$F$2</f>
        <v>0</v>
      </c>
      <c r="S821" s="1197" t="s">
        <v>1049</v>
      </c>
      <c r="T821" s="1192">
        <f>J821*Tabellen!$F$2</f>
        <v>1455.0851769299998</v>
      </c>
      <c r="U821" s="1192">
        <f>R821*Tabellen!$G$2</f>
        <v>0</v>
      </c>
      <c r="V821" s="1192">
        <f>T821*Tabellen!$H$2</f>
        <v>305.56788715529996</v>
      </c>
      <c r="W821" s="1192">
        <f t="shared" si="187"/>
        <v>305.56788715529996</v>
      </c>
      <c r="X821" s="1192">
        <f t="shared" si="188"/>
        <v>1760.6530640852998</v>
      </c>
      <c r="Y821" s="1194"/>
      <c r="Z821" s="1184"/>
      <c r="AA821" s="1184"/>
      <c r="AB821" s="1184"/>
      <c r="AC821" s="1184"/>
      <c r="AD821" s="1184"/>
      <c r="AE821" s="1184"/>
      <c r="AF821" s="1184"/>
      <c r="AG821" s="1184"/>
      <c r="AH821" s="1184"/>
      <c r="AI821" s="1184"/>
      <c r="AJ821" s="1184"/>
      <c r="AK821" s="1184"/>
      <c r="AL821" s="1184"/>
      <c r="AM821" s="1184"/>
      <c r="AN821" s="1184"/>
      <c r="AO821" s="1184"/>
      <c r="AP821" s="1184"/>
      <c r="AQ821" s="1184"/>
      <c r="AR821" s="1184"/>
      <c r="AS821" s="1184"/>
      <c r="AT821" s="1184"/>
      <c r="AU821" s="1184"/>
      <c r="AV821" s="1184"/>
      <c r="AW821" s="1184"/>
      <c r="AX821" s="1184"/>
      <c r="AY821" s="1184"/>
      <c r="AZ821" s="1184"/>
      <c r="BA821" s="1184"/>
      <c r="BB821" s="1184"/>
      <c r="BC821" s="1184"/>
      <c r="BD821" s="1184"/>
      <c r="BE821" s="1184"/>
      <c r="BF821" s="1184"/>
      <c r="BG821" s="1184"/>
      <c r="BH821" s="1184"/>
      <c r="BI821" s="1184"/>
      <c r="BJ821" s="1184"/>
      <c r="BK821" s="1184"/>
      <c r="BL821" s="1184"/>
      <c r="BM821" s="1184"/>
      <c r="BN821" s="1184"/>
      <c r="BO821" s="1184"/>
      <c r="BP821" s="1184"/>
      <c r="BQ821" s="1184"/>
      <c r="BR821" s="1184"/>
      <c r="BS821" s="1184"/>
    </row>
    <row r="822" spans="1:71" s="1190" customFormat="1" ht="15.65" customHeight="1" outlineLevel="2" x14ac:dyDescent="0.25">
      <c r="A822" s="1185"/>
      <c r="B822" s="1188"/>
      <c r="C822" s="1187"/>
      <c r="D822" s="1190" t="s">
        <v>1420</v>
      </c>
      <c r="E822" s="1189">
        <f>E814*1.05</f>
        <v>95.864999999999995</v>
      </c>
      <c r="F822" s="1188" t="s">
        <v>73</v>
      </c>
      <c r="G822" s="1189"/>
      <c r="H822" s="1191"/>
      <c r="I822" s="1207">
        <v>1.91475</v>
      </c>
      <c r="J822" s="1192">
        <f t="shared" si="189"/>
        <v>183.55750874999998</v>
      </c>
      <c r="K822" s="1192"/>
      <c r="L822" s="1192"/>
      <c r="M822" s="1192">
        <f>J822+H822*Tabellen!$K$2+L822</f>
        <v>183.55750874999998</v>
      </c>
      <c r="N822" s="1193"/>
      <c r="O822" s="1192">
        <f t="shared" si="186"/>
        <v>222.10458558749997</v>
      </c>
      <c r="P822" s="1198"/>
      <c r="Q822" s="1195" t="s">
        <v>983</v>
      </c>
      <c r="R822" s="1192">
        <f>H822*Tabellen!$K$2*Tabellen!$F$2</f>
        <v>0</v>
      </c>
      <c r="S822" s="1197" t="s">
        <v>1049</v>
      </c>
      <c r="T822" s="1192">
        <f>J822*Tabellen!$F$2</f>
        <v>222.10458558749997</v>
      </c>
      <c r="U822" s="1192">
        <f>R822*Tabellen!$G$2</f>
        <v>0</v>
      </c>
      <c r="V822" s="1192">
        <f>T822*Tabellen!$H$2</f>
        <v>46.641962973374994</v>
      </c>
      <c r="W822" s="1192">
        <f t="shared" si="187"/>
        <v>46.641962973374994</v>
      </c>
      <c r="X822" s="1192">
        <f t="shared" si="188"/>
        <v>268.74654856087494</v>
      </c>
      <c r="Y822" s="1191"/>
      <c r="Z822" s="1184"/>
      <c r="AA822" s="1184"/>
      <c r="AB822" s="1184"/>
      <c r="AC822" s="1184"/>
      <c r="AD822" s="1184"/>
      <c r="AE822" s="1184"/>
      <c r="AF822" s="1184"/>
      <c r="AG822" s="1184"/>
      <c r="AH822" s="1184"/>
      <c r="AI822" s="1184"/>
      <c r="AJ822" s="1184"/>
      <c r="AK822" s="1184"/>
      <c r="AL822" s="1184"/>
      <c r="AM822" s="1184"/>
      <c r="AN822" s="1184"/>
      <c r="AO822" s="1184"/>
      <c r="AP822" s="1184"/>
      <c r="AQ822" s="1184"/>
      <c r="AR822" s="1184"/>
      <c r="AS822" s="1184"/>
      <c r="AT822" s="1184"/>
      <c r="AU822" s="1184"/>
      <c r="AV822" s="1184"/>
      <c r="AW822" s="1184"/>
      <c r="AX822" s="1184"/>
      <c r="AY822" s="1184"/>
      <c r="AZ822" s="1184"/>
      <c r="BA822" s="1184"/>
      <c r="BB822" s="1184"/>
      <c r="BC822" s="1184"/>
      <c r="BD822" s="1184"/>
      <c r="BE822" s="1184"/>
      <c r="BF822" s="1184"/>
      <c r="BG822" s="1184"/>
      <c r="BH822" s="1184"/>
      <c r="BI822" s="1184"/>
      <c r="BJ822" s="1184"/>
      <c r="BK822" s="1184"/>
      <c r="BL822" s="1184"/>
      <c r="BM822" s="1184"/>
      <c r="BN822" s="1184"/>
      <c r="BO822" s="1184"/>
      <c r="BP822" s="1184"/>
      <c r="BQ822" s="1184"/>
      <c r="BR822" s="1184"/>
      <c r="BS822" s="1184"/>
    </row>
    <row r="823" spans="1:71" s="1190" customFormat="1" ht="15.65" customHeight="1" outlineLevel="2" x14ac:dyDescent="0.25">
      <c r="A823" s="1185"/>
      <c r="B823" s="1188"/>
      <c r="C823" s="1187"/>
      <c r="D823" s="1190" t="s">
        <v>1335</v>
      </c>
      <c r="E823" s="1189">
        <f>E814*1.1</f>
        <v>100.43</v>
      </c>
      <c r="F823" s="1188" t="s">
        <v>73</v>
      </c>
      <c r="G823" s="1189"/>
      <c r="H823" s="1191"/>
      <c r="I823" s="1207">
        <v>2.2515648749999997</v>
      </c>
      <c r="J823" s="1192">
        <f t="shared" si="189"/>
        <v>226.12466039624999</v>
      </c>
      <c r="K823" s="1192"/>
      <c r="L823" s="1192"/>
      <c r="M823" s="1192">
        <f>J823+H823*Tabellen!$K$2+L823</f>
        <v>226.12466039624999</v>
      </c>
      <c r="N823" s="1193"/>
      <c r="O823" s="1192">
        <f t="shared" si="186"/>
        <v>273.61083907946249</v>
      </c>
      <c r="P823" s="1198"/>
      <c r="Q823" s="1195" t="s">
        <v>983</v>
      </c>
      <c r="R823" s="1192">
        <f>H823*Tabellen!$K$2*Tabellen!$F$2</f>
        <v>0</v>
      </c>
      <c r="S823" s="1197" t="s">
        <v>1049</v>
      </c>
      <c r="T823" s="1192">
        <f>J823*Tabellen!$F$2</f>
        <v>273.61083907946249</v>
      </c>
      <c r="U823" s="1192">
        <f>R823*Tabellen!$G$2</f>
        <v>0</v>
      </c>
      <c r="V823" s="1192">
        <f>T823*Tabellen!$H$2</f>
        <v>57.458276206687124</v>
      </c>
      <c r="W823" s="1192">
        <f t="shared" si="187"/>
        <v>57.458276206687124</v>
      </c>
      <c r="X823" s="1192">
        <f t="shared" si="188"/>
        <v>331.06911528614961</v>
      </c>
      <c r="Y823" s="1191"/>
      <c r="Z823" s="1184"/>
      <c r="AA823" s="1184"/>
      <c r="AB823" s="1184"/>
      <c r="AC823" s="1184"/>
      <c r="AD823" s="1184"/>
      <c r="AE823" s="1184"/>
      <c r="AF823" s="1184"/>
      <c r="AG823" s="1184"/>
      <c r="AH823" s="1184"/>
      <c r="AI823" s="1184"/>
      <c r="AJ823" s="1184"/>
      <c r="AK823" s="1184"/>
      <c r="AL823" s="1184"/>
      <c r="AM823" s="1184"/>
      <c r="AN823" s="1184"/>
      <c r="AO823" s="1184"/>
      <c r="AP823" s="1184"/>
      <c r="AQ823" s="1184"/>
      <c r="AR823" s="1184"/>
      <c r="AS823" s="1184"/>
      <c r="AT823" s="1184"/>
      <c r="AU823" s="1184"/>
      <c r="AV823" s="1184"/>
      <c r="AW823" s="1184"/>
      <c r="AX823" s="1184"/>
      <c r="AY823" s="1184"/>
      <c r="AZ823" s="1184"/>
      <c r="BA823" s="1184"/>
      <c r="BB823" s="1184"/>
      <c r="BC823" s="1184"/>
      <c r="BD823" s="1184"/>
      <c r="BE823" s="1184"/>
      <c r="BF823" s="1184"/>
      <c r="BG823" s="1184"/>
      <c r="BH823" s="1184"/>
      <c r="BI823" s="1184"/>
      <c r="BJ823" s="1184"/>
      <c r="BK823" s="1184"/>
      <c r="BL823" s="1184"/>
      <c r="BM823" s="1184"/>
      <c r="BN823" s="1184"/>
      <c r="BO823" s="1184"/>
      <c r="BP823" s="1184"/>
      <c r="BQ823" s="1184"/>
      <c r="BR823" s="1184"/>
      <c r="BS823" s="1184"/>
    </row>
    <row r="824" spans="1:71" s="1190" customFormat="1" ht="15.65" customHeight="1" outlineLevel="2" x14ac:dyDescent="0.25">
      <c r="A824" s="1185"/>
      <c r="B824" s="1188"/>
      <c r="C824" s="1187"/>
      <c r="D824" s="1190" t="s">
        <v>1336</v>
      </c>
      <c r="E824" s="1189">
        <f>E814*1.1</f>
        <v>100.43</v>
      </c>
      <c r="F824" s="1188" t="s">
        <v>73</v>
      </c>
      <c r="G824" s="1189"/>
      <c r="H824" s="1191"/>
      <c r="I824" s="1207">
        <v>1.8526499999999999</v>
      </c>
      <c r="J824" s="1192">
        <f t="shared" si="189"/>
        <v>186.06163950000001</v>
      </c>
      <c r="K824" s="1192"/>
      <c r="L824" s="1192"/>
      <c r="M824" s="1192">
        <f>J824+H824*Tabellen!$K$2+L824</f>
        <v>186.06163950000001</v>
      </c>
      <c r="N824" s="1193"/>
      <c r="O824" s="1192">
        <f t="shared" si="186"/>
        <v>225.134583795</v>
      </c>
      <c r="P824" s="1198"/>
      <c r="Q824" s="1195" t="s">
        <v>983</v>
      </c>
      <c r="R824" s="1192">
        <f>H824*Tabellen!$K$2*Tabellen!$F$2</f>
        <v>0</v>
      </c>
      <c r="S824" s="1197" t="s">
        <v>1049</v>
      </c>
      <c r="T824" s="1192">
        <f>J824*Tabellen!$F$2</f>
        <v>225.134583795</v>
      </c>
      <c r="U824" s="1192">
        <f>R824*Tabellen!$G$2</f>
        <v>0</v>
      </c>
      <c r="V824" s="1192">
        <f>T824*Tabellen!$H$2</f>
        <v>47.27826259695</v>
      </c>
      <c r="W824" s="1192">
        <f t="shared" si="187"/>
        <v>47.27826259695</v>
      </c>
      <c r="X824" s="1192">
        <f t="shared" si="188"/>
        <v>272.41284639194998</v>
      </c>
      <c r="Y824" s="1191"/>
      <c r="Z824" s="1184"/>
      <c r="AA824" s="1184"/>
      <c r="AB824" s="1184"/>
      <c r="AC824" s="1184"/>
      <c r="AD824" s="1184"/>
      <c r="AE824" s="1184"/>
      <c r="AF824" s="1184"/>
      <c r="AG824" s="1184"/>
      <c r="AH824" s="1184"/>
      <c r="AI824" s="1184"/>
      <c r="AJ824" s="1184"/>
      <c r="AK824" s="1184"/>
      <c r="AL824" s="1184"/>
      <c r="AM824" s="1184"/>
      <c r="AN824" s="1184"/>
      <c r="AO824" s="1184"/>
      <c r="AP824" s="1184"/>
      <c r="AQ824" s="1184"/>
      <c r="AR824" s="1184"/>
      <c r="AS824" s="1184"/>
      <c r="AT824" s="1184"/>
      <c r="AU824" s="1184"/>
      <c r="AV824" s="1184"/>
      <c r="AW824" s="1184"/>
      <c r="AX824" s="1184"/>
      <c r="AY824" s="1184"/>
      <c r="AZ824" s="1184"/>
      <c r="BA824" s="1184"/>
      <c r="BB824" s="1184"/>
      <c r="BC824" s="1184"/>
      <c r="BD824" s="1184"/>
      <c r="BE824" s="1184"/>
      <c r="BF824" s="1184"/>
      <c r="BG824" s="1184"/>
      <c r="BH824" s="1184"/>
      <c r="BI824" s="1184"/>
      <c r="BJ824" s="1184"/>
      <c r="BK824" s="1184"/>
      <c r="BL824" s="1184"/>
      <c r="BM824" s="1184"/>
      <c r="BN824" s="1184"/>
      <c r="BO824" s="1184"/>
      <c r="BP824" s="1184"/>
      <c r="BQ824" s="1184"/>
      <c r="BR824" s="1184"/>
      <c r="BS824" s="1184"/>
    </row>
    <row r="825" spans="1:71" s="1190" customFormat="1" ht="15.65" customHeight="1" outlineLevel="2" x14ac:dyDescent="0.25">
      <c r="A825" s="1185"/>
      <c r="B825" s="1188"/>
      <c r="C825" s="1187"/>
      <c r="D825" s="1190" t="s">
        <v>1730</v>
      </c>
      <c r="E825" s="1189">
        <f>E814*1.1</f>
        <v>100.43</v>
      </c>
      <c r="F825" s="1190" t="s">
        <v>73</v>
      </c>
      <c r="G825" s="1191"/>
      <c r="H825" s="1191"/>
      <c r="I825" s="1192">
        <v>10.143000000000001</v>
      </c>
      <c r="J825" s="1192">
        <f t="shared" si="189"/>
        <v>1018.6614900000002</v>
      </c>
      <c r="K825" s="1192"/>
      <c r="L825" s="1192"/>
      <c r="M825" s="1192">
        <f>J825+H825*Tabellen!$K$2+L825</f>
        <v>1018.6614900000002</v>
      </c>
      <c r="N825" s="1193"/>
      <c r="O825" s="1192">
        <f t="shared" si="186"/>
        <v>1232.5804029000001</v>
      </c>
      <c r="P825" s="1198"/>
      <c r="Q825" s="1195" t="s">
        <v>983</v>
      </c>
      <c r="R825" s="1192">
        <f>H825*Tabellen!$K$2*Tabellen!$F$2</f>
        <v>0</v>
      </c>
      <c r="S825" s="1197" t="s">
        <v>1049</v>
      </c>
      <c r="T825" s="1192">
        <f>J825*Tabellen!$F$2</f>
        <v>1232.5804029000001</v>
      </c>
      <c r="U825" s="1192">
        <f>R825*Tabellen!$G$2</f>
        <v>0</v>
      </c>
      <c r="V825" s="1192">
        <f>T825*Tabellen!$H$2</f>
        <v>258.84188460900003</v>
      </c>
      <c r="W825" s="1192">
        <f t="shared" si="187"/>
        <v>258.84188460900003</v>
      </c>
      <c r="X825" s="1192">
        <f t="shared" si="188"/>
        <v>1491.4222875090002</v>
      </c>
      <c r="Y825" s="1208"/>
      <c r="Z825" s="1184"/>
      <c r="AA825" s="1184"/>
      <c r="AB825" s="1184"/>
      <c r="AC825" s="1184"/>
      <c r="AD825" s="1184"/>
      <c r="AE825" s="1184"/>
      <c r="AF825" s="1184"/>
      <c r="AG825" s="1184"/>
      <c r="AH825" s="1184"/>
      <c r="AI825" s="1184"/>
      <c r="AJ825" s="1184"/>
      <c r="AK825" s="1184"/>
      <c r="AL825" s="1184"/>
      <c r="AM825" s="1184"/>
      <c r="AN825" s="1184"/>
      <c r="AO825" s="1184"/>
      <c r="AP825" s="1184"/>
      <c r="AQ825" s="1184"/>
      <c r="AR825" s="1184"/>
      <c r="AS825" s="1184"/>
      <c r="AT825" s="1184"/>
      <c r="AU825" s="1184"/>
      <c r="AV825" s="1184"/>
      <c r="AW825" s="1184"/>
      <c r="AX825" s="1184"/>
      <c r="AY825" s="1184"/>
      <c r="AZ825" s="1184"/>
      <c r="BA825" s="1184"/>
      <c r="BB825" s="1184"/>
      <c r="BC825" s="1184"/>
      <c r="BD825" s="1184"/>
      <c r="BE825" s="1184"/>
      <c r="BF825" s="1184"/>
      <c r="BG825" s="1184"/>
      <c r="BH825" s="1184"/>
      <c r="BI825" s="1184"/>
      <c r="BJ825" s="1184"/>
      <c r="BK825" s="1184"/>
      <c r="BL825" s="1184"/>
      <c r="BM825" s="1184"/>
      <c r="BN825" s="1184"/>
      <c r="BO825" s="1184"/>
      <c r="BP825" s="1184"/>
      <c r="BQ825" s="1184"/>
      <c r="BR825" s="1184"/>
      <c r="BS825" s="1184"/>
    </row>
    <row r="826" spans="1:71" s="1190" customFormat="1" ht="15.65" customHeight="1" outlineLevel="2" x14ac:dyDescent="0.25">
      <c r="A826" s="1185"/>
      <c r="B826" s="1199"/>
      <c r="C826" s="1187"/>
      <c r="D826" s="1200" t="s">
        <v>1343</v>
      </c>
      <c r="E826" s="1201">
        <f>E814</f>
        <v>91.3</v>
      </c>
      <c r="F826" s="1202" t="s">
        <v>73</v>
      </c>
      <c r="G826" s="1203">
        <v>1.05</v>
      </c>
      <c r="H826" s="1203">
        <f t="shared" si="185"/>
        <v>95.864999999999995</v>
      </c>
      <c r="I826" s="1204"/>
      <c r="J826" s="1204"/>
      <c r="K826" s="1204"/>
      <c r="L826" s="1204"/>
      <c r="M826" s="1205">
        <f>J826+H826*Tabellen!$K$2+L826</f>
        <v>5943.63</v>
      </c>
      <c r="N826" s="1193"/>
      <c r="O826" s="1192">
        <f t="shared" si="186"/>
        <v>7191.7923000000001</v>
      </c>
      <c r="P826" s="1198"/>
      <c r="Q826" s="1195" t="s">
        <v>983</v>
      </c>
      <c r="R826" s="1192">
        <f>H826*Tabellen!$K$2*Tabellen!$F$2</f>
        <v>7191.7923000000001</v>
      </c>
      <c r="S826" s="1197" t="s">
        <v>1049</v>
      </c>
      <c r="T826" s="1192">
        <f>J826*Tabellen!$F$2</f>
        <v>0</v>
      </c>
      <c r="U826" s="1192">
        <f>R826*Tabellen!$G$2</f>
        <v>647.26130699999999</v>
      </c>
      <c r="V826" s="1192">
        <f>T826*Tabellen!$H$2</f>
        <v>0</v>
      </c>
      <c r="W826" s="1192">
        <f t="shared" si="187"/>
        <v>647.26130699999999</v>
      </c>
      <c r="X826" s="1192">
        <f t="shared" si="188"/>
        <v>7839.0536069999998</v>
      </c>
      <c r="Z826" s="1206"/>
      <c r="AA826" s="1184"/>
      <c r="AB826" s="1184"/>
      <c r="AC826" s="1184"/>
      <c r="AD826" s="1184"/>
      <c r="AE826" s="1184"/>
      <c r="AF826" s="1184"/>
      <c r="AG826" s="1184"/>
      <c r="AH826" s="1184"/>
      <c r="AI826" s="1184"/>
      <c r="AJ826" s="1184"/>
      <c r="AK826" s="1184"/>
      <c r="AL826" s="1184"/>
      <c r="AM826" s="1184"/>
      <c r="AN826" s="1184"/>
      <c r="AO826" s="1184"/>
      <c r="AP826" s="1184"/>
      <c r="AQ826" s="1184"/>
      <c r="AR826" s="1184"/>
      <c r="AS826" s="1184"/>
      <c r="AT826" s="1184"/>
      <c r="AU826" s="1184"/>
      <c r="AV826" s="1184"/>
      <c r="AW826" s="1184"/>
      <c r="AX826" s="1184"/>
      <c r="AY826" s="1184"/>
      <c r="AZ826" s="1184"/>
      <c r="BA826" s="1184"/>
      <c r="BB826" s="1184"/>
      <c r="BC826" s="1184"/>
      <c r="BD826" s="1184"/>
      <c r="BE826" s="1184"/>
      <c r="BF826" s="1184"/>
      <c r="BG826" s="1184"/>
      <c r="BH826" s="1184"/>
      <c r="BI826" s="1184"/>
      <c r="BJ826" s="1184"/>
      <c r="BK826" s="1184"/>
      <c r="BL826" s="1184"/>
      <c r="BM826" s="1184"/>
      <c r="BN826" s="1184"/>
      <c r="BO826" s="1184"/>
      <c r="BP826" s="1184"/>
      <c r="BQ826" s="1184"/>
      <c r="BR826" s="1184"/>
      <c r="BS826" s="1184"/>
    </row>
    <row r="827" spans="1:71" s="1190" customFormat="1" ht="15.65" customHeight="1" outlineLevel="2" x14ac:dyDescent="0.25">
      <c r="A827" s="1185"/>
      <c r="B827" s="1188"/>
      <c r="C827" s="1187"/>
      <c r="D827" s="1188" t="s">
        <v>1337</v>
      </c>
      <c r="E827" s="1189">
        <f>E814</f>
        <v>91.3</v>
      </c>
      <c r="F827" s="1190" t="s">
        <v>73</v>
      </c>
      <c r="G827" s="1189"/>
      <c r="H827" s="1191"/>
      <c r="I827" s="1192">
        <v>10.35</v>
      </c>
      <c r="J827" s="1192">
        <f t="shared" si="189"/>
        <v>944.95499999999993</v>
      </c>
      <c r="K827" s="1192"/>
      <c r="L827" s="1192"/>
      <c r="M827" s="1192">
        <f>J827+H827*Tabellen!$K$2+L827</f>
        <v>944.95499999999993</v>
      </c>
      <c r="N827" s="1193"/>
      <c r="O827" s="1192">
        <f t="shared" si="186"/>
        <v>1143.39555</v>
      </c>
      <c r="P827" s="1198"/>
      <c r="Q827" s="1195" t="s">
        <v>983</v>
      </c>
      <c r="R827" s="1192">
        <f>H827*Tabellen!$K$2*Tabellen!$F$2</f>
        <v>0</v>
      </c>
      <c r="S827" s="1197" t="s">
        <v>1049</v>
      </c>
      <c r="T827" s="1192">
        <f>J827*Tabellen!$F$2</f>
        <v>1143.39555</v>
      </c>
      <c r="U827" s="1192">
        <f>R827*Tabellen!$G$2</f>
        <v>0</v>
      </c>
      <c r="V827" s="1192">
        <f>T827*Tabellen!$H$2</f>
        <v>240.11306549999998</v>
      </c>
      <c r="W827" s="1192">
        <f t="shared" si="187"/>
        <v>240.11306549999998</v>
      </c>
      <c r="X827" s="1192">
        <f t="shared" si="188"/>
        <v>1383.5086154999999</v>
      </c>
      <c r="Y827" s="1194"/>
      <c r="Z827" s="1184"/>
      <c r="AA827" s="1184"/>
      <c r="AB827" s="1184"/>
      <c r="AC827" s="1184"/>
      <c r="AD827" s="1184"/>
      <c r="AE827" s="1184"/>
      <c r="AF827" s="1184"/>
      <c r="AG827" s="1184"/>
      <c r="AH827" s="1184"/>
      <c r="AI827" s="1184"/>
      <c r="AJ827" s="1184"/>
      <c r="AK827" s="1184"/>
      <c r="AL827" s="1184"/>
      <c r="AM827" s="1184"/>
      <c r="AN827" s="1184"/>
      <c r="AO827" s="1184"/>
      <c r="AP827" s="1184"/>
      <c r="AQ827" s="1184"/>
      <c r="AR827" s="1184"/>
      <c r="AS827" s="1184"/>
      <c r="AT827" s="1184"/>
      <c r="AU827" s="1184"/>
      <c r="AV827" s="1184"/>
      <c r="AW827" s="1184"/>
      <c r="AX827" s="1184"/>
      <c r="AY827" s="1184"/>
      <c r="AZ827" s="1184"/>
      <c r="BA827" s="1184"/>
      <c r="BB827" s="1184"/>
      <c r="BC827" s="1184"/>
      <c r="BD827" s="1184"/>
      <c r="BE827" s="1184"/>
      <c r="BF827" s="1184"/>
      <c r="BG827" s="1184"/>
      <c r="BH827" s="1184"/>
      <c r="BI827" s="1184"/>
      <c r="BJ827" s="1184"/>
      <c r="BK827" s="1184"/>
      <c r="BL827" s="1184"/>
      <c r="BM827" s="1184"/>
      <c r="BN827" s="1184"/>
      <c r="BO827" s="1184"/>
      <c r="BP827" s="1184"/>
      <c r="BQ827" s="1184"/>
      <c r="BR827" s="1184"/>
      <c r="BS827" s="1184"/>
    </row>
    <row r="828" spans="1:71" s="1190" customFormat="1" ht="15.65" customHeight="1" outlineLevel="2" x14ac:dyDescent="0.25">
      <c r="A828" s="1185"/>
      <c r="B828" s="1188"/>
      <c r="C828" s="1187"/>
      <c r="D828" s="1188" t="s">
        <v>1329</v>
      </c>
      <c r="E828" s="1189">
        <v>1</v>
      </c>
      <c r="F828" s="1190" t="s">
        <v>830</v>
      </c>
      <c r="G828" s="1189">
        <v>4</v>
      </c>
      <c r="H828" s="1191">
        <f t="shared" si="185"/>
        <v>4</v>
      </c>
      <c r="I828" s="1192"/>
      <c r="J828" s="1192"/>
      <c r="K828" s="1192"/>
      <c r="L828" s="1192"/>
      <c r="M828" s="1192">
        <f>J828+H828*Tabellen!$K$2+L828</f>
        <v>248</v>
      </c>
      <c r="N828" s="1193"/>
      <c r="O828" s="1192">
        <f t="shared" si="186"/>
        <v>300.08</v>
      </c>
      <c r="P828" s="1198"/>
      <c r="Q828" s="1195" t="s">
        <v>983</v>
      </c>
      <c r="R828" s="1192">
        <f>H828*Tabellen!$K$2*Tabellen!$F$2</f>
        <v>300.08</v>
      </c>
      <c r="S828" s="1197" t="s">
        <v>1049</v>
      </c>
      <c r="T828" s="1192">
        <f>J828*Tabellen!$F$2</f>
        <v>0</v>
      </c>
      <c r="U828" s="1192">
        <f>R828*Tabellen!$G$2</f>
        <v>27.007199999999997</v>
      </c>
      <c r="V828" s="1192">
        <f>T828*Tabellen!$H$2</f>
        <v>0</v>
      </c>
      <c r="W828" s="1192">
        <f t="shared" si="187"/>
        <v>27.007199999999997</v>
      </c>
      <c r="X828" s="1192">
        <f t="shared" si="188"/>
        <v>327.0872</v>
      </c>
      <c r="Y828" s="1194"/>
      <c r="Z828" s="1184"/>
      <c r="AA828" s="1184"/>
      <c r="AB828" s="1184"/>
      <c r="AC828" s="1184"/>
      <c r="AD828" s="1184"/>
      <c r="AE828" s="1184"/>
      <c r="AF828" s="1184"/>
      <c r="AG828" s="1184"/>
      <c r="AH828" s="1184"/>
      <c r="AI828" s="1184"/>
      <c r="AJ828" s="1184"/>
      <c r="AK828" s="1184"/>
      <c r="AL828" s="1184"/>
      <c r="AM828" s="1184"/>
      <c r="AN828" s="1184"/>
      <c r="AO828" s="1184"/>
      <c r="AP828" s="1184"/>
      <c r="AQ828" s="1184"/>
      <c r="AR828" s="1184"/>
      <c r="AS828" s="1184"/>
      <c r="AT828" s="1184"/>
      <c r="AU828" s="1184"/>
      <c r="AV828" s="1184"/>
      <c r="AW828" s="1184"/>
      <c r="AX828" s="1184"/>
      <c r="AY828" s="1184"/>
      <c r="AZ828" s="1184"/>
      <c r="BA828" s="1184"/>
      <c r="BB828" s="1184"/>
      <c r="BC828" s="1184"/>
      <c r="BD828" s="1184"/>
      <c r="BE828" s="1184"/>
      <c r="BF828" s="1184"/>
      <c r="BG828" s="1184"/>
      <c r="BH828" s="1184"/>
      <c r="BI828" s="1184"/>
      <c r="BJ828" s="1184"/>
      <c r="BK828" s="1184"/>
      <c r="BL828" s="1184"/>
      <c r="BM828" s="1184"/>
      <c r="BN828" s="1184"/>
      <c r="BO828" s="1184"/>
      <c r="BP828" s="1184"/>
      <c r="BQ828" s="1184"/>
      <c r="BR828" s="1184"/>
      <c r="BS828" s="1184"/>
    </row>
    <row r="829" spans="1:71" s="1190" customFormat="1" ht="15.65" customHeight="1" outlineLevel="2" x14ac:dyDescent="0.25">
      <c r="A829" s="1185"/>
      <c r="B829" s="1188"/>
      <c r="C829" s="1187"/>
      <c r="E829" s="1189"/>
      <c r="G829" s="1191"/>
      <c r="H829" s="1191"/>
      <c r="I829" s="1192"/>
      <c r="J829" s="1192"/>
      <c r="K829" s="1192"/>
      <c r="L829" s="1192"/>
      <c r="M829" s="1192"/>
      <c r="N829" s="1193"/>
      <c r="O829" s="1192"/>
      <c r="P829" s="1198"/>
      <c r="Q829" s="1195"/>
      <c r="R829" s="1192"/>
      <c r="S829" s="1197"/>
      <c r="T829" s="1192"/>
      <c r="U829" s="1192"/>
      <c r="V829" s="1192"/>
      <c r="W829" s="1192"/>
      <c r="X829" s="1192"/>
      <c r="Y829" s="1208"/>
      <c r="Z829" s="1184"/>
      <c r="AA829" s="1184"/>
      <c r="AB829" s="1184"/>
      <c r="AC829" s="1184"/>
      <c r="AD829" s="1184"/>
      <c r="AE829" s="1184"/>
      <c r="AF829" s="1184"/>
      <c r="AG829" s="1184"/>
      <c r="AH829" s="1184"/>
      <c r="AI829" s="1184"/>
      <c r="AJ829" s="1184"/>
      <c r="AK829" s="1184"/>
      <c r="AL829" s="1184"/>
      <c r="AM829" s="1184"/>
      <c r="AN829" s="1184"/>
      <c r="AO829" s="1184"/>
      <c r="AP829" s="1184"/>
      <c r="AQ829" s="1184"/>
      <c r="AR829" s="1184"/>
      <c r="AS829" s="1184"/>
      <c r="AT829" s="1184"/>
      <c r="AU829" s="1184"/>
      <c r="AV829" s="1184"/>
      <c r="AW829" s="1184"/>
      <c r="AX829" s="1184"/>
      <c r="AY829" s="1184"/>
      <c r="AZ829" s="1184"/>
      <c r="BA829" s="1184"/>
      <c r="BB829" s="1184"/>
      <c r="BC829" s="1184"/>
      <c r="BD829" s="1184"/>
      <c r="BE829" s="1184"/>
      <c r="BF829" s="1184"/>
      <c r="BG829" s="1184"/>
      <c r="BH829" s="1184"/>
      <c r="BI829" s="1184"/>
      <c r="BJ829" s="1184"/>
      <c r="BK829" s="1184"/>
      <c r="BL829" s="1184"/>
      <c r="BM829" s="1184"/>
      <c r="BN829" s="1184"/>
      <c r="BO829" s="1184"/>
      <c r="BP829" s="1184"/>
      <c r="BQ829" s="1184"/>
      <c r="BR829" s="1184"/>
      <c r="BS829" s="1184"/>
    </row>
    <row r="830" spans="1:71" s="1190" customFormat="1" ht="15.65" customHeight="1" outlineLevel="2" x14ac:dyDescent="0.25">
      <c r="A830" s="1185"/>
      <c r="B830" s="1188"/>
      <c r="C830" s="1187"/>
      <c r="E830" s="1189"/>
      <c r="G830" s="1191"/>
      <c r="H830" s="1191"/>
      <c r="I830" s="1192"/>
      <c r="J830" s="1192"/>
      <c r="K830" s="1192"/>
      <c r="L830" s="1192"/>
      <c r="M830" s="1192"/>
      <c r="N830" s="1193"/>
      <c r="O830" s="1194"/>
      <c r="P830" s="1194"/>
      <c r="Q830" s="1194"/>
      <c r="R830" s="1192"/>
      <c r="S830" s="1192"/>
      <c r="T830" s="1192"/>
      <c r="U830" s="1192"/>
      <c r="V830" s="1192"/>
      <c r="W830" s="1192"/>
      <c r="X830" s="1192"/>
      <c r="Y830" s="1194"/>
      <c r="Z830" s="1216"/>
      <c r="AA830" s="1184"/>
      <c r="AB830" s="1184"/>
      <c r="AC830" s="1184"/>
      <c r="AD830" s="1184"/>
      <c r="AE830" s="1184"/>
      <c r="AF830" s="1184"/>
      <c r="AG830" s="1184"/>
      <c r="AH830" s="1184"/>
      <c r="AI830" s="1184"/>
      <c r="AJ830" s="1184"/>
      <c r="AK830" s="1184"/>
      <c r="AL830" s="1184"/>
      <c r="AM830" s="1184"/>
      <c r="AN830" s="1184"/>
      <c r="AO830" s="1184"/>
      <c r="AP830" s="1184"/>
      <c r="AQ830" s="1184"/>
      <c r="AR830" s="1184"/>
      <c r="AS830" s="1184"/>
      <c r="AT830" s="1184"/>
      <c r="AU830" s="1184"/>
      <c r="AV830" s="1184"/>
      <c r="AW830" s="1184"/>
      <c r="AX830" s="1184"/>
      <c r="AY830" s="1184"/>
      <c r="AZ830" s="1184"/>
      <c r="BA830" s="1184"/>
      <c r="BB830" s="1184"/>
      <c r="BC830" s="1184"/>
      <c r="BD830" s="1184"/>
      <c r="BE830" s="1184"/>
      <c r="BF830" s="1184"/>
      <c r="BG830" s="1184"/>
      <c r="BH830" s="1184"/>
      <c r="BI830" s="1184"/>
      <c r="BJ830" s="1184"/>
      <c r="BK830" s="1184"/>
      <c r="BL830" s="1184"/>
      <c r="BM830" s="1184"/>
      <c r="BN830" s="1184"/>
      <c r="BO830" s="1184"/>
      <c r="BP830" s="1184"/>
      <c r="BQ830" s="1184"/>
      <c r="BR830" s="1184"/>
      <c r="BS830" s="1184"/>
    </row>
    <row r="831" spans="1:71" s="1190" customFormat="1" ht="9" customHeight="1" outlineLevel="1" x14ac:dyDescent="0.25">
      <c r="A831" s="1185"/>
      <c r="B831" s="1209"/>
      <c r="C831" s="1187"/>
      <c r="D831" s="1210"/>
      <c r="E831" s="1211"/>
      <c r="F831" s="1210"/>
      <c r="G831" s="1212"/>
      <c r="H831" s="1212"/>
      <c r="I831" s="1213"/>
      <c r="J831" s="1213"/>
      <c r="K831" s="1213"/>
      <c r="L831" s="1213"/>
      <c r="M831" s="1213"/>
      <c r="N831" s="1187"/>
      <c r="O831" s="1214"/>
      <c r="P831" s="1214"/>
      <c r="Q831" s="1214"/>
      <c r="R831" s="1213"/>
      <c r="S831" s="1213"/>
      <c r="T831" s="1213"/>
      <c r="U831" s="1213"/>
      <c r="V831" s="1213"/>
      <c r="W831" s="1213"/>
      <c r="X831" s="1213"/>
      <c r="Y831" s="1214"/>
      <c r="Z831" s="1206"/>
      <c r="AA831" s="1184"/>
      <c r="AB831" s="1184"/>
      <c r="AC831" s="1184"/>
      <c r="AD831" s="1184"/>
      <c r="AE831" s="1184"/>
      <c r="AF831" s="1184"/>
      <c r="AG831" s="1215"/>
      <c r="AH831" s="1215"/>
      <c r="AI831" s="1184"/>
      <c r="AJ831" s="1184"/>
      <c r="AK831" s="1184"/>
      <c r="AL831" s="1184"/>
      <c r="AM831" s="1184"/>
      <c r="AN831" s="1184"/>
      <c r="AO831" s="1184"/>
      <c r="AP831" s="1184"/>
      <c r="AQ831" s="1184"/>
      <c r="AR831" s="1184"/>
      <c r="AS831" s="1184"/>
      <c r="AT831" s="1184"/>
      <c r="AU831" s="1184"/>
      <c r="AV831" s="1184"/>
      <c r="AW831" s="1184"/>
      <c r="AX831" s="1184"/>
      <c r="AY831" s="1184"/>
      <c r="AZ831" s="1184"/>
      <c r="BA831" s="1184"/>
      <c r="BB831" s="1184"/>
      <c r="BC831" s="1184"/>
      <c r="BD831" s="1184"/>
      <c r="BE831" s="1184"/>
      <c r="BF831" s="1184"/>
      <c r="BG831" s="1184"/>
      <c r="BH831" s="1184"/>
      <c r="BI831" s="1184"/>
      <c r="BJ831" s="1184"/>
      <c r="BK831" s="1184"/>
      <c r="BL831" s="1184"/>
      <c r="BM831" s="1184"/>
      <c r="BN831" s="1184"/>
      <c r="BO831" s="1184"/>
      <c r="BP831" s="1184"/>
      <c r="BQ831" s="1184"/>
      <c r="BR831" s="1184"/>
      <c r="BS831" s="1184"/>
    </row>
    <row r="832" spans="1:71" s="1217" customFormat="1" ht="15.65" customHeight="1" outlineLevel="1" x14ac:dyDescent="0.25">
      <c r="B832" s="1218" t="s">
        <v>979</v>
      </c>
      <c r="C832" s="1219"/>
      <c r="D832" s="1220" t="s">
        <v>1492</v>
      </c>
      <c r="E832" s="1221">
        <v>91.3</v>
      </c>
      <c r="F832" s="1220" t="s">
        <v>73</v>
      </c>
      <c r="G832" s="1222"/>
      <c r="H832" s="1222">
        <f>SUM(H833:H848)/E832</f>
        <v>1.334234933633524</v>
      </c>
      <c r="I832" s="1223"/>
      <c r="J832" s="1223">
        <f>SUM(J833:J848)/E832</f>
        <v>56.013081682499994</v>
      </c>
      <c r="K832" s="1223"/>
      <c r="L832" s="1223"/>
      <c r="M832" s="1223">
        <f>SUM(M833:M848)/E832</f>
        <v>138.7356475677785</v>
      </c>
      <c r="N832" s="1219"/>
      <c r="O832" s="1223">
        <f>SUM(O833:O848)/E832</f>
        <v>167.87013355701197</v>
      </c>
      <c r="P832" s="1224" t="str">
        <f>B832</f>
        <v>V1-3-K3</v>
      </c>
      <c r="Q832" s="1224"/>
      <c r="R832" s="1223"/>
      <c r="S832" s="1223"/>
      <c r="T832" s="1223"/>
      <c r="U832" s="1225"/>
      <c r="V832" s="1223"/>
      <c r="W832" s="1223"/>
      <c r="X832" s="1223">
        <f>SUM(X833:X848)/E832</f>
        <v>191.11154503744203</v>
      </c>
      <c r="Z832" s="1226"/>
      <c r="AA832" s="1226"/>
      <c r="AB832" s="1226"/>
      <c r="AC832" s="1226"/>
      <c r="AD832" s="1226"/>
      <c r="AE832" s="1226"/>
      <c r="AF832" s="1226"/>
      <c r="AG832" s="1226"/>
      <c r="AH832" s="1226"/>
      <c r="AI832" s="1226"/>
      <c r="AJ832" s="1226"/>
      <c r="AK832" s="1226"/>
      <c r="AL832" s="1226"/>
      <c r="AM832" s="1226"/>
      <c r="AN832" s="1226"/>
      <c r="AO832" s="1226"/>
      <c r="AP832" s="1226"/>
      <c r="AQ832" s="1226"/>
      <c r="AR832" s="1226"/>
      <c r="AS832" s="1226"/>
      <c r="AT832" s="1226"/>
      <c r="AU832" s="1226"/>
      <c r="AV832" s="1226"/>
      <c r="AW832" s="1226"/>
      <c r="AX832" s="1226"/>
      <c r="AY832" s="1226"/>
      <c r="AZ832" s="1226"/>
      <c r="BA832" s="1226"/>
      <c r="BB832" s="1226"/>
      <c r="BC832" s="1226"/>
      <c r="BD832" s="1226"/>
      <c r="BE832" s="1226"/>
      <c r="BF832" s="1226"/>
      <c r="BG832" s="1226"/>
      <c r="BH832" s="1226"/>
      <c r="BI832" s="1226"/>
      <c r="BJ832" s="1226"/>
      <c r="BK832" s="1226"/>
      <c r="BL832" s="1226"/>
      <c r="BM832" s="1226"/>
      <c r="BN832" s="1226"/>
      <c r="BO832" s="1226"/>
      <c r="BP832" s="1226"/>
      <c r="BQ832" s="1226"/>
      <c r="BR832" s="1226"/>
      <c r="BS832" s="1226"/>
    </row>
    <row r="833" spans="1:71" s="1190" customFormat="1" ht="15.65" customHeight="1" outlineLevel="2" x14ac:dyDescent="0.25">
      <c r="A833" s="1185"/>
      <c r="B833" s="1188"/>
      <c r="C833" s="1187"/>
      <c r="D833" s="1188" t="s">
        <v>1153</v>
      </c>
      <c r="E833" s="1189"/>
      <c r="G833" s="1191"/>
      <c r="H833" s="1191"/>
      <c r="I833" s="1192"/>
      <c r="J833" s="1192"/>
      <c r="K833" s="1192"/>
      <c r="L833" s="1192"/>
      <c r="M833" s="1192"/>
      <c r="N833" s="1193"/>
      <c r="O833" s="1194" t="str">
        <f>R833</f>
        <v>incl. opslagen</v>
      </c>
      <c r="P833" s="1194"/>
      <c r="Q833" s="1195"/>
      <c r="R833" s="1196" t="str">
        <f>Tabellen!$C$2</f>
        <v>incl. opslagen</v>
      </c>
      <c r="S833" s="1197"/>
      <c r="T833" s="1196" t="str">
        <f>Tabellen!$C$2</f>
        <v>incl. opslagen</v>
      </c>
      <c r="U833" s="1192"/>
      <c r="V833" s="1192"/>
      <c r="W833" s="1192"/>
      <c r="X833" s="1192"/>
      <c r="Z833" s="1184"/>
      <c r="AA833" s="1184"/>
      <c r="AB833" s="1184"/>
      <c r="AC833" s="1184"/>
      <c r="AD833" s="1184"/>
      <c r="AE833" s="1184"/>
      <c r="AF833" s="1184"/>
      <c r="AG833" s="1184"/>
      <c r="AH833" s="1184"/>
      <c r="AI833" s="1184"/>
      <c r="AJ833" s="1184"/>
      <c r="AK833" s="1184"/>
      <c r="AL833" s="1184"/>
      <c r="AM833" s="1184"/>
      <c r="AN833" s="1184"/>
      <c r="AO833" s="1184"/>
      <c r="AP833" s="1184"/>
      <c r="AQ833" s="1184"/>
      <c r="AR833" s="1184"/>
      <c r="AS833" s="1184"/>
      <c r="AT833" s="1184"/>
      <c r="AU833" s="1184"/>
      <c r="AV833" s="1184"/>
      <c r="AW833" s="1184"/>
      <c r="AX833" s="1184"/>
      <c r="AY833" s="1184"/>
      <c r="AZ833" s="1184"/>
      <c r="BA833" s="1184"/>
      <c r="BB833" s="1184"/>
      <c r="BC833" s="1184"/>
      <c r="BD833" s="1184"/>
      <c r="BE833" s="1184"/>
      <c r="BF833" s="1184"/>
      <c r="BG833" s="1184"/>
      <c r="BH833" s="1184"/>
      <c r="BI833" s="1184"/>
      <c r="BJ833" s="1184"/>
      <c r="BK833" s="1184"/>
      <c r="BL833" s="1184"/>
      <c r="BM833" s="1184"/>
      <c r="BN833" s="1184"/>
      <c r="BO833" s="1184"/>
      <c r="BP833" s="1184"/>
      <c r="BQ833" s="1184"/>
      <c r="BR833" s="1184"/>
      <c r="BS833" s="1184"/>
    </row>
    <row r="834" spans="1:71" s="1190" customFormat="1" ht="15.65" customHeight="1" outlineLevel="2" x14ac:dyDescent="0.25">
      <c r="A834" s="1185"/>
      <c r="B834" s="1188"/>
      <c r="C834" s="1187"/>
      <c r="D834" s="1190" t="s">
        <v>1300</v>
      </c>
      <c r="E834" s="1189">
        <v>1</v>
      </c>
      <c r="F834" s="1190" t="s">
        <v>830</v>
      </c>
      <c r="G834" s="1191">
        <v>2</v>
      </c>
      <c r="H834" s="1191">
        <f t="shared" ref="H834:H846" si="190">E834*G834</f>
        <v>2</v>
      </c>
      <c r="I834" s="1192"/>
      <c r="J834" s="1192"/>
      <c r="K834" s="1192"/>
      <c r="L834" s="1192"/>
      <c r="M834" s="1192">
        <f>J834+H834*Tabellen!$K$2+L834</f>
        <v>124</v>
      </c>
      <c r="N834" s="1193"/>
      <c r="O834" s="1192">
        <f t="shared" ref="O834:O846" si="191">R834+T834</f>
        <v>150.04</v>
      </c>
      <c r="P834" s="1198"/>
      <c r="Q834" s="1195" t="s">
        <v>983</v>
      </c>
      <c r="R834" s="1192">
        <f>H834*Tabellen!$K$2*Tabellen!$F$2</f>
        <v>150.04</v>
      </c>
      <c r="S834" s="1197" t="s">
        <v>1049</v>
      </c>
      <c r="T834" s="1192">
        <f>J834*Tabellen!$F$2</f>
        <v>0</v>
      </c>
      <c r="U834" s="1192">
        <f>R834*Tabellen!$G$2</f>
        <v>13.503599999999999</v>
      </c>
      <c r="V834" s="1192">
        <f>T834*Tabellen!$H$2</f>
        <v>0</v>
      </c>
      <c r="W834" s="1192">
        <f t="shared" ref="W834:W846" si="192">U834+V834</f>
        <v>13.503599999999999</v>
      </c>
      <c r="X834" s="1192">
        <f t="shared" ref="X834:X846" si="193">O834+W834</f>
        <v>163.5436</v>
      </c>
      <c r="Z834" s="1184"/>
      <c r="AA834" s="1184"/>
      <c r="AB834" s="1184"/>
      <c r="AC834" s="1184"/>
      <c r="AD834" s="1184"/>
      <c r="AE834" s="1184"/>
      <c r="AF834" s="1184"/>
      <c r="AG834" s="1184"/>
      <c r="AH834" s="1184"/>
      <c r="AI834" s="1184"/>
      <c r="AJ834" s="1184"/>
      <c r="AK834" s="1184"/>
      <c r="AL834" s="1184"/>
      <c r="AM834" s="1184"/>
      <c r="AN834" s="1184"/>
      <c r="AO834" s="1184"/>
      <c r="AP834" s="1184"/>
      <c r="AQ834" s="1184"/>
      <c r="AR834" s="1184"/>
      <c r="AS834" s="1184"/>
      <c r="AT834" s="1184"/>
      <c r="AU834" s="1184"/>
      <c r="AV834" s="1184"/>
      <c r="AW834" s="1184"/>
      <c r="AX834" s="1184"/>
      <c r="AY834" s="1184"/>
      <c r="AZ834" s="1184"/>
      <c r="BA834" s="1184"/>
      <c r="BB834" s="1184"/>
      <c r="BC834" s="1184"/>
      <c r="BD834" s="1184"/>
      <c r="BE834" s="1184"/>
      <c r="BF834" s="1184"/>
      <c r="BG834" s="1184"/>
      <c r="BH834" s="1184"/>
      <c r="BI834" s="1184"/>
      <c r="BJ834" s="1184"/>
      <c r="BK834" s="1184"/>
      <c r="BL834" s="1184"/>
      <c r="BM834" s="1184"/>
      <c r="BN834" s="1184"/>
      <c r="BO834" s="1184"/>
      <c r="BP834" s="1184"/>
      <c r="BQ834" s="1184"/>
      <c r="BR834" s="1184"/>
      <c r="BS834" s="1184"/>
    </row>
    <row r="835" spans="1:71" s="1190" customFormat="1" ht="15.65" customHeight="1" outlineLevel="2" x14ac:dyDescent="0.25">
      <c r="A835" s="1185"/>
      <c r="B835" s="1188"/>
      <c r="C835" s="1187"/>
      <c r="D835" s="1190" t="s">
        <v>1330</v>
      </c>
      <c r="E835" s="1189">
        <f>91.3/2.7</f>
        <v>33.81481481481481</v>
      </c>
      <c r="F835" s="1190" t="s">
        <v>70</v>
      </c>
      <c r="G835" s="1191">
        <v>0.05</v>
      </c>
      <c r="H835" s="1191">
        <f t="shared" si="190"/>
        <v>1.6907407407407407</v>
      </c>
      <c r="I835" s="1192"/>
      <c r="J835" s="1192"/>
      <c r="K835" s="1192"/>
      <c r="L835" s="1192"/>
      <c r="M835" s="1192">
        <f>J835+H835*Tabellen!$K$2+L835</f>
        <v>104.82592592592592</v>
      </c>
      <c r="N835" s="1193"/>
      <c r="O835" s="1192">
        <f t="shared" si="191"/>
        <v>126.83937037037036</v>
      </c>
      <c r="P835" s="1198"/>
      <c r="Q835" s="1195" t="s">
        <v>983</v>
      </c>
      <c r="R835" s="1192">
        <f>H835*Tabellen!$K$2*Tabellen!$F$2</f>
        <v>126.83937037037036</v>
      </c>
      <c r="S835" s="1197" t="s">
        <v>1049</v>
      </c>
      <c r="T835" s="1192">
        <f>J835*Tabellen!$F$2</f>
        <v>0</v>
      </c>
      <c r="U835" s="1192">
        <f>R835*Tabellen!$G$2</f>
        <v>11.415543333333332</v>
      </c>
      <c r="V835" s="1192">
        <f>T835*Tabellen!$H$2</f>
        <v>0</v>
      </c>
      <c r="W835" s="1192">
        <f t="shared" si="192"/>
        <v>11.415543333333332</v>
      </c>
      <c r="X835" s="1192">
        <f t="shared" si="193"/>
        <v>138.25491370370369</v>
      </c>
      <c r="Z835" s="1184"/>
      <c r="AA835" s="1184"/>
      <c r="AB835" s="1184"/>
      <c r="AC835" s="1184"/>
      <c r="AD835" s="1184"/>
      <c r="AE835" s="1184"/>
      <c r="AF835" s="1184"/>
      <c r="AG835" s="1184"/>
      <c r="AH835" s="1184"/>
      <c r="AI835" s="1184"/>
      <c r="AJ835" s="1184"/>
      <c r="AK835" s="1184"/>
      <c r="AL835" s="1184"/>
      <c r="AM835" s="1184"/>
      <c r="AN835" s="1184"/>
      <c r="AO835" s="1184"/>
      <c r="AP835" s="1184"/>
      <c r="AQ835" s="1184"/>
      <c r="AR835" s="1184"/>
      <c r="AS835" s="1184"/>
      <c r="AT835" s="1184"/>
      <c r="AU835" s="1184"/>
      <c r="AV835" s="1184"/>
      <c r="AW835" s="1184"/>
      <c r="AX835" s="1184"/>
      <c r="AY835" s="1184"/>
      <c r="AZ835" s="1184"/>
      <c r="BA835" s="1184"/>
      <c r="BB835" s="1184"/>
      <c r="BC835" s="1184"/>
      <c r="BD835" s="1184"/>
      <c r="BE835" s="1184"/>
      <c r="BF835" s="1184"/>
      <c r="BG835" s="1184"/>
      <c r="BH835" s="1184"/>
      <c r="BI835" s="1184"/>
      <c r="BJ835" s="1184"/>
      <c r="BK835" s="1184"/>
      <c r="BL835" s="1184"/>
      <c r="BM835" s="1184"/>
      <c r="BN835" s="1184"/>
      <c r="BO835" s="1184"/>
      <c r="BP835" s="1184"/>
      <c r="BQ835" s="1184"/>
      <c r="BR835" s="1184"/>
      <c r="BS835" s="1184"/>
    </row>
    <row r="836" spans="1:71" s="1190" customFormat="1" ht="15.65" customHeight="1" outlineLevel="2" x14ac:dyDescent="0.25">
      <c r="A836" s="1185"/>
      <c r="B836" s="1188"/>
      <c r="C836" s="1187"/>
      <c r="D836" s="1190" t="s">
        <v>1341</v>
      </c>
      <c r="E836" s="1189">
        <f>E832*3.3333</f>
        <v>304.33028999999999</v>
      </c>
      <c r="F836" s="1190" t="s">
        <v>70</v>
      </c>
      <c r="G836" s="1191">
        <v>0.03</v>
      </c>
      <c r="H836" s="1191">
        <f t="shared" si="190"/>
        <v>9.1299086999999997</v>
      </c>
      <c r="I836" s="1192">
        <v>0.45539999999999997</v>
      </c>
      <c r="J836" s="1192">
        <f t="shared" ref="J836:J845" si="194">E836*I836</f>
        <v>138.59201406599999</v>
      </c>
      <c r="K836" s="1192"/>
      <c r="L836" s="1192"/>
      <c r="M836" s="1192">
        <f>J836+H836*Tabellen!$K$2+L836</f>
        <v>704.64635346599994</v>
      </c>
      <c r="N836" s="1193"/>
      <c r="O836" s="1192">
        <f t="shared" si="191"/>
        <v>852.62208769386007</v>
      </c>
      <c r="P836" s="1198"/>
      <c r="Q836" s="1195" t="s">
        <v>983</v>
      </c>
      <c r="R836" s="1192">
        <f>H836*Tabellen!$K$2*Tabellen!$F$2</f>
        <v>684.92575067400003</v>
      </c>
      <c r="S836" s="1197" t="s">
        <v>1049</v>
      </c>
      <c r="T836" s="1192">
        <f>J836*Tabellen!$F$2</f>
        <v>167.69633701985998</v>
      </c>
      <c r="U836" s="1192">
        <f>R836*Tabellen!$G$2</f>
        <v>61.643317560660002</v>
      </c>
      <c r="V836" s="1192">
        <f>T836*Tabellen!$H$2</f>
        <v>35.216230774170597</v>
      </c>
      <c r="W836" s="1192">
        <f t="shared" si="192"/>
        <v>96.859548334830606</v>
      </c>
      <c r="X836" s="1192">
        <f t="shared" si="193"/>
        <v>949.48163602869067</v>
      </c>
      <c r="Z836" s="1184"/>
      <c r="AA836" s="1184"/>
      <c r="AB836" s="1184"/>
      <c r="AC836" s="1184"/>
      <c r="AD836" s="1184"/>
      <c r="AE836" s="1184"/>
      <c r="AF836" s="1184"/>
      <c r="AG836" s="1184"/>
      <c r="AH836" s="1184"/>
      <c r="AI836" s="1184"/>
      <c r="AJ836" s="1184"/>
      <c r="AK836" s="1184"/>
      <c r="AL836" s="1184"/>
      <c r="AM836" s="1184"/>
      <c r="AN836" s="1184"/>
      <c r="AO836" s="1184"/>
      <c r="AP836" s="1184"/>
      <c r="AQ836" s="1184"/>
      <c r="AR836" s="1184"/>
      <c r="AS836" s="1184"/>
      <c r="AT836" s="1184"/>
      <c r="AU836" s="1184"/>
      <c r="AV836" s="1184"/>
      <c r="AW836" s="1184"/>
      <c r="AX836" s="1184"/>
      <c r="AY836" s="1184"/>
      <c r="AZ836" s="1184"/>
      <c r="BA836" s="1184"/>
      <c r="BB836" s="1184"/>
      <c r="BC836" s="1184"/>
      <c r="BD836" s="1184"/>
      <c r="BE836" s="1184"/>
      <c r="BF836" s="1184"/>
      <c r="BG836" s="1184"/>
      <c r="BH836" s="1184"/>
      <c r="BI836" s="1184"/>
      <c r="BJ836" s="1184"/>
      <c r="BK836" s="1184"/>
      <c r="BL836" s="1184"/>
      <c r="BM836" s="1184"/>
      <c r="BN836" s="1184"/>
      <c r="BO836" s="1184"/>
      <c r="BP836" s="1184"/>
      <c r="BQ836" s="1184"/>
      <c r="BR836" s="1184"/>
      <c r="BS836" s="1184"/>
    </row>
    <row r="837" spans="1:71" s="1190" customFormat="1" ht="15.65" customHeight="1" outlineLevel="2" x14ac:dyDescent="0.25">
      <c r="A837" s="1185"/>
      <c r="B837" s="1199"/>
      <c r="C837" s="1187"/>
      <c r="D837" s="1200" t="s">
        <v>147</v>
      </c>
      <c r="E837" s="1201">
        <f>E832*1.7*1.1</f>
        <v>170.73099999999999</v>
      </c>
      <c r="F837" s="1202" t="s">
        <v>70</v>
      </c>
      <c r="G837" s="1203"/>
      <c r="H837" s="1203"/>
      <c r="I837" s="1204">
        <v>2.7013499999999997</v>
      </c>
      <c r="J837" s="1204">
        <f t="shared" si="194"/>
        <v>461.20418684999993</v>
      </c>
      <c r="K837" s="1204"/>
      <c r="L837" s="1204"/>
      <c r="M837" s="1205">
        <f>J837+H837*Tabellen!$K$2+L837</f>
        <v>461.20418684999993</v>
      </c>
      <c r="N837" s="1193"/>
      <c r="O837" s="1192">
        <f t="shared" si="191"/>
        <v>558.05706608849994</v>
      </c>
      <c r="P837" s="1198"/>
      <c r="Q837" s="1195" t="s">
        <v>983</v>
      </c>
      <c r="R837" s="1192">
        <f>H837*Tabellen!$K$2*Tabellen!$F$2</f>
        <v>0</v>
      </c>
      <c r="S837" s="1197" t="s">
        <v>1049</v>
      </c>
      <c r="T837" s="1192">
        <f>J837*Tabellen!$F$2</f>
        <v>558.05706608849994</v>
      </c>
      <c r="U837" s="1192">
        <f>R837*Tabellen!$G$2</f>
        <v>0</v>
      </c>
      <c r="V837" s="1192">
        <f>T837*Tabellen!$H$2</f>
        <v>117.19198387858498</v>
      </c>
      <c r="W837" s="1192">
        <f t="shared" si="192"/>
        <v>117.19198387858498</v>
      </c>
      <c r="X837" s="1192">
        <f t="shared" si="193"/>
        <v>675.24904996708494</v>
      </c>
      <c r="Z837" s="1206"/>
      <c r="AA837" s="1184"/>
      <c r="AB837" s="1184"/>
      <c r="AC837" s="1184"/>
      <c r="AD837" s="1184"/>
      <c r="AE837" s="1184"/>
      <c r="AF837" s="1184"/>
      <c r="AG837" s="1184"/>
      <c r="AH837" s="1184"/>
      <c r="AI837" s="1184"/>
      <c r="AJ837" s="1184"/>
      <c r="AK837" s="1184"/>
      <c r="AL837" s="1184"/>
      <c r="AM837" s="1184"/>
      <c r="AN837" s="1184"/>
      <c r="AO837" s="1184"/>
      <c r="AP837" s="1184"/>
      <c r="AQ837" s="1184"/>
      <c r="AR837" s="1184"/>
      <c r="AS837" s="1184"/>
      <c r="AT837" s="1184"/>
      <c r="AU837" s="1184"/>
      <c r="AV837" s="1184"/>
      <c r="AW837" s="1184"/>
      <c r="AX837" s="1184"/>
      <c r="AY837" s="1184"/>
      <c r="AZ837" s="1184"/>
      <c r="BA837" s="1184"/>
      <c r="BB837" s="1184"/>
      <c r="BC837" s="1184"/>
      <c r="BD837" s="1184"/>
      <c r="BE837" s="1184"/>
      <c r="BF837" s="1184"/>
      <c r="BG837" s="1184"/>
      <c r="BH837" s="1184"/>
      <c r="BI837" s="1184"/>
      <c r="BJ837" s="1184"/>
      <c r="BK837" s="1184"/>
      <c r="BL837" s="1184"/>
      <c r="BM837" s="1184"/>
      <c r="BN837" s="1184"/>
      <c r="BO837" s="1184"/>
      <c r="BP837" s="1184"/>
      <c r="BQ837" s="1184"/>
      <c r="BR837" s="1184"/>
      <c r="BS837" s="1184"/>
    </row>
    <row r="838" spans="1:71" s="1190" customFormat="1" ht="15.65" customHeight="1" outlineLevel="2" x14ac:dyDescent="0.25">
      <c r="A838" s="1185"/>
      <c r="B838" s="1199"/>
      <c r="C838" s="1187"/>
      <c r="D838" s="1200" t="s">
        <v>148</v>
      </c>
      <c r="E838" s="1201">
        <f>E832/2.5*2.1</f>
        <v>76.691999999999993</v>
      </c>
      <c r="F838" s="1202" t="s">
        <v>70</v>
      </c>
      <c r="G838" s="1203"/>
      <c r="H838" s="1203"/>
      <c r="I838" s="1204">
        <v>2.4736500000000001</v>
      </c>
      <c r="J838" s="1204">
        <f t="shared" si="194"/>
        <v>189.70916579999999</v>
      </c>
      <c r="K838" s="1204"/>
      <c r="L838" s="1204"/>
      <c r="M838" s="1205">
        <f>J838+H838*Tabellen!$K$2+L838</f>
        <v>189.70916579999999</v>
      </c>
      <c r="N838" s="1193"/>
      <c r="O838" s="1192">
        <f t="shared" si="191"/>
        <v>229.54809061799997</v>
      </c>
      <c r="P838" s="1198"/>
      <c r="Q838" s="1195" t="s">
        <v>983</v>
      </c>
      <c r="R838" s="1192">
        <f>H838*Tabellen!$K$2*Tabellen!$F$2</f>
        <v>0</v>
      </c>
      <c r="S838" s="1197" t="s">
        <v>1049</v>
      </c>
      <c r="T838" s="1192">
        <f>J838*Tabellen!$F$2</f>
        <v>229.54809061799997</v>
      </c>
      <c r="U838" s="1192">
        <f>R838*Tabellen!$G$2</f>
        <v>0</v>
      </c>
      <c r="V838" s="1192">
        <f>T838*Tabellen!$H$2</f>
        <v>48.205099029779994</v>
      </c>
      <c r="W838" s="1192">
        <f t="shared" si="192"/>
        <v>48.205099029779994</v>
      </c>
      <c r="X838" s="1192">
        <f t="shared" si="193"/>
        <v>277.75318964777995</v>
      </c>
      <c r="Z838" s="1206"/>
      <c r="AA838" s="1184"/>
      <c r="AB838" s="1184"/>
      <c r="AC838" s="1184"/>
      <c r="AD838" s="1184"/>
      <c r="AE838" s="1184"/>
      <c r="AF838" s="1184"/>
      <c r="AG838" s="1184"/>
      <c r="AH838" s="1184"/>
      <c r="AI838" s="1184"/>
      <c r="AJ838" s="1184"/>
      <c r="AK838" s="1184"/>
      <c r="AL838" s="1184"/>
      <c r="AM838" s="1184"/>
      <c r="AN838" s="1184"/>
      <c r="AO838" s="1184"/>
      <c r="AP838" s="1184"/>
      <c r="AQ838" s="1184"/>
      <c r="AR838" s="1184"/>
      <c r="AS838" s="1184"/>
      <c r="AT838" s="1184"/>
      <c r="AU838" s="1184"/>
      <c r="AV838" s="1184"/>
      <c r="AW838" s="1184"/>
      <c r="AX838" s="1184"/>
      <c r="AY838" s="1184"/>
      <c r="AZ838" s="1184"/>
      <c r="BA838" s="1184"/>
      <c r="BB838" s="1184"/>
      <c r="BC838" s="1184"/>
      <c r="BD838" s="1184"/>
      <c r="BE838" s="1184"/>
      <c r="BF838" s="1184"/>
      <c r="BG838" s="1184"/>
      <c r="BH838" s="1184"/>
      <c r="BI838" s="1184"/>
      <c r="BJ838" s="1184"/>
      <c r="BK838" s="1184"/>
      <c r="BL838" s="1184"/>
      <c r="BM838" s="1184"/>
      <c r="BN838" s="1184"/>
      <c r="BO838" s="1184"/>
      <c r="BP838" s="1184"/>
      <c r="BQ838" s="1184"/>
      <c r="BR838" s="1184"/>
      <c r="BS838" s="1184"/>
    </row>
    <row r="839" spans="1:71" s="1190" customFormat="1" ht="15.65" customHeight="1" outlineLevel="2" x14ac:dyDescent="0.25">
      <c r="A839" s="1185"/>
      <c r="B839" s="1188"/>
      <c r="C839" s="1187"/>
      <c r="D839" s="1190" t="s">
        <v>1342</v>
      </c>
      <c r="E839" s="1189">
        <f>E832*1.05</f>
        <v>95.864999999999995</v>
      </c>
      <c r="F839" s="1190" t="s">
        <v>73</v>
      </c>
      <c r="G839" s="1191"/>
      <c r="H839" s="1191"/>
      <c r="I839" s="1192">
        <v>18.412649999999999</v>
      </c>
      <c r="J839" s="1192">
        <f t="shared" si="194"/>
        <v>1765.1286922499999</v>
      </c>
      <c r="K839" s="1192"/>
      <c r="L839" s="1192"/>
      <c r="M839" s="1192">
        <f>J839+H839*Tabellen!$K$2+L839</f>
        <v>1765.1286922499999</v>
      </c>
      <c r="N839" s="1193"/>
      <c r="O839" s="1192">
        <f t="shared" si="191"/>
        <v>2135.8057176224997</v>
      </c>
      <c r="P839" s="1198"/>
      <c r="Q839" s="1195" t="s">
        <v>983</v>
      </c>
      <c r="R839" s="1192">
        <f>H839*Tabellen!$K$2*Tabellen!$F$2</f>
        <v>0</v>
      </c>
      <c r="S839" s="1197" t="s">
        <v>1049</v>
      </c>
      <c r="T839" s="1192">
        <f>J839*Tabellen!$F$2</f>
        <v>2135.8057176224997</v>
      </c>
      <c r="U839" s="1192">
        <f>R839*Tabellen!$G$2</f>
        <v>0</v>
      </c>
      <c r="V839" s="1192">
        <f>T839*Tabellen!$H$2</f>
        <v>448.51920070072492</v>
      </c>
      <c r="W839" s="1192">
        <f t="shared" si="192"/>
        <v>448.51920070072492</v>
      </c>
      <c r="X839" s="1192">
        <f t="shared" si="193"/>
        <v>2584.3249183232247</v>
      </c>
      <c r="Y839" s="1194"/>
      <c r="Z839" s="1184"/>
      <c r="AA839" s="1184"/>
      <c r="AB839" s="1184"/>
      <c r="AC839" s="1184"/>
      <c r="AD839" s="1184"/>
      <c r="AE839" s="1184"/>
      <c r="AF839" s="1184"/>
      <c r="AG839" s="1184"/>
      <c r="AH839" s="1184"/>
      <c r="AI839" s="1184"/>
      <c r="AJ839" s="1184"/>
      <c r="AK839" s="1184"/>
      <c r="AL839" s="1184"/>
      <c r="AM839" s="1184"/>
      <c r="AN839" s="1184"/>
      <c r="AO839" s="1184"/>
      <c r="AP839" s="1184"/>
      <c r="AQ839" s="1184"/>
      <c r="AR839" s="1184"/>
      <c r="AS839" s="1184"/>
      <c r="AT839" s="1184"/>
      <c r="AU839" s="1184"/>
      <c r="AV839" s="1184"/>
      <c r="AW839" s="1184"/>
      <c r="AX839" s="1184"/>
      <c r="AY839" s="1184"/>
      <c r="AZ839" s="1184"/>
      <c r="BA839" s="1184"/>
      <c r="BB839" s="1184"/>
      <c r="BC839" s="1184"/>
      <c r="BD839" s="1184"/>
      <c r="BE839" s="1184"/>
      <c r="BF839" s="1184"/>
      <c r="BG839" s="1184"/>
      <c r="BH839" s="1184"/>
      <c r="BI839" s="1184"/>
      <c r="BJ839" s="1184"/>
      <c r="BK839" s="1184"/>
      <c r="BL839" s="1184"/>
      <c r="BM839" s="1184"/>
      <c r="BN839" s="1184"/>
      <c r="BO839" s="1184"/>
      <c r="BP839" s="1184"/>
      <c r="BQ839" s="1184"/>
      <c r="BR839" s="1184"/>
      <c r="BS839" s="1184"/>
    </row>
    <row r="840" spans="1:71" s="1190" customFormat="1" ht="15.65" customHeight="1" outlineLevel="2" x14ac:dyDescent="0.25">
      <c r="A840" s="1185"/>
      <c r="B840" s="1188"/>
      <c r="C840" s="1187"/>
      <c r="D840" s="1190" t="s">
        <v>1420</v>
      </c>
      <c r="E840" s="1189">
        <f>E832*1.05</f>
        <v>95.864999999999995</v>
      </c>
      <c r="F840" s="1188" t="s">
        <v>73</v>
      </c>
      <c r="G840" s="1189"/>
      <c r="H840" s="1191"/>
      <c r="I840" s="1207">
        <v>1.91475</v>
      </c>
      <c r="J840" s="1192">
        <f t="shared" si="194"/>
        <v>183.55750874999998</v>
      </c>
      <c r="K840" s="1192"/>
      <c r="L840" s="1192"/>
      <c r="M840" s="1192">
        <f>J840+H840*Tabellen!$K$2+L840</f>
        <v>183.55750874999998</v>
      </c>
      <c r="N840" s="1193"/>
      <c r="O840" s="1192">
        <f t="shared" si="191"/>
        <v>222.10458558749997</v>
      </c>
      <c r="P840" s="1198"/>
      <c r="Q840" s="1195" t="s">
        <v>983</v>
      </c>
      <c r="R840" s="1192">
        <f>H840*Tabellen!$K$2*Tabellen!$F$2</f>
        <v>0</v>
      </c>
      <c r="S840" s="1197" t="s">
        <v>1049</v>
      </c>
      <c r="T840" s="1192">
        <f>J840*Tabellen!$F$2</f>
        <v>222.10458558749997</v>
      </c>
      <c r="U840" s="1192">
        <f>R840*Tabellen!$G$2</f>
        <v>0</v>
      </c>
      <c r="V840" s="1192">
        <f>T840*Tabellen!$H$2</f>
        <v>46.641962973374994</v>
      </c>
      <c r="W840" s="1192">
        <f t="shared" si="192"/>
        <v>46.641962973374994</v>
      </c>
      <c r="X840" s="1192">
        <f t="shared" si="193"/>
        <v>268.74654856087494</v>
      </c>
      <c r="Y840" s="1191"/>
      <c r="Z840" s="1184"/>
      <c r="AA840" s="1184"/>
      <c r="AB840" s="1184"/>
      <c r="AC840" s="1184"/>
      <c r="AD840" s="1184"/>
      <c r="AE840" s="1184"/>
      <c r="AF840" s="1184"/>
      <c r="AG840" s="1184"/>
      <c r="AH840" s="1184"/>
      <c r="AI840" s="1184"/>
      <c r="AJ840" s="1184"/>
      <c r="AK840" s="1184"/>
      <c r="AL840" s="1184"/>
      <c r="AM840" s="1184"/>
      <c r="AN840" s="1184"/>
      <c r="AO840" s="1184"/>
      <c r="AP840" s="1184"/>
      <c r="AQ840" s="1184"/>
      <c r="AR840" s="1184"/>
      <c r="AS840" s="1184"/>
      <c r="AT840" s="1184"/>
      <c r="AU840" s="1184"/>
      <c r="AV840" s="1184"/>
      <c r="AW840" s="1184"/>
      <c r="AX840" s="1184"/>
      <c r="AY840" s="1184"/>
      <c r="AZ840" s="1184"/>
      <c r="BA840" s="1184"/>
      <c r="BB840" s="1184"/>
      <c r="BC840" s="1184"/>
      <c r="BD840" s="1184"/>
      <c r="BE840" s="1184"/>
      <c r="BF840" s="1184"/>
      <c r="BG840" s="1184"/>
      <c r="BH840" s="1184"/>
      <c r="BI840" s="1184"/>
      <c r="BJ840" s="1184"/>
      <c r="BK840" s="1184"/>
      <c r="BL840" s="1184"/>
      <c r="BM840" s="1184"/>
      <c r="BN840" s="1184"/>
      <c r="BO840" s="1184"/>
      <c r="BP840" s="1184"/>
      <c r="BQ840" s="1184"/>
      <c r="BR840" s="1184"/>
      <c r="BS840" s="1184"/>
    </row>
    <row r="841" spans="1:71" s="1190" customFormat="1" ht="15.65" customHeight="1" outlineLevel="2" x14ac:dyDescent="0.25">
      <c r="A841" s="1185"/>
      <c r="B841" s="1188"/>
      <c r="C841" s="1187"/>
      <c r="D841" s="1190" t="s">
        <v>1335</v>
      </c>
      <c r="E841" s="1189">
        <f>E832*1.1</f>
        <v>100.43</v>
      </c>
      <c r="F841" s="1188" t="s">
        <v>73</v>
      </c>
      <c r="G841" s="1189"/>
      <c r="H841" s="1191"/>
      <c r="I841" s="1207">
        <v>2.2515648749999997</v>
      </c>
      <c r="J841" s="1192">
        <f t="shared" si="194"/>
        <v>226.12466039624999</v>
      </c>
      <c r="K841" s="1192"/>
      <c r="L841" s="1192"/>
      <c r="M841" s="1192">
        <f>J841+H841*Tabellen!$K$2+L841</f>
        <v>226.12466039624999</v>
      </c>
      <c r="N841" s="1193"/>
      <c r="O841" s="1192">
        <f t="shared" si="191"/>
        <v>273.61083907946249</v>
      </c>
      <c r="P841" s="1198"/>
      <c r="Q841" s="1195" t="s">
        <v>983</v>
      </c>
      <c r="R841" s="1192">
        <f>H841*Tabellen!$K$2*Tabellen!$F$2</f>
        <v>0</v>
      </c>
      <c r="S841" s="1197" t="s">
        <v>1049</v>
      </c>
      <c r="T841" s="1192">
        <f>J841*Tabellen!$F$2</f>
        <v>273.61083907946249</v>
      </c>
      <c r="U841" s="1192">
        <f>R841*Tabellen!$G$2</f>
        <v>0</v>
      </c>
      <c r="V841" s="1192">
        <f>T841*Tabellen!$H$2</f>
        <v>57.458276206687124</v>
      </c>
      <c r="W841" s="1192">
        <f t="shared" si="192"/>
        <v>57.458276206687124</v>
      </c>
      <c r="X841" s="1192">
        <f t="shared" si="193"/>
        <v>331.06911528614961</v>
      </c>
      <c r="Y841" s="1191"/>
      <c r="Z841" s="1184"/>
      <c r="AA841" s="1184"/>
      <c r="AB841" s="1184"/>
      <c r="AC841" s="1184"/>
      <c r="AD841" s="1184"/>
      <c r="AE841" s="1184"/>
      <c r="AF841" s="1184"/>
      <c r="AG841" s="1184"/>
      <c r="AH841" s="1184"/>
      <c r="AI841" s="1184"/>
      <c r="AJ841" s="1184"/>
      <c r="AK841" s="1184"/>
      <c r="AL841" s="1184"/>
      <c r="AM841" s="1184"/>
      <c r="AN841" s="1184"/>
      <c r="AO841" s="1184"/>
      <c r="AP841" s="1184"/>
      <c r="AQ841" s="1184"/>
      <c r="AR841" s="1184"/>
      <c r="AS841" s="1184"/>
      <c r="AT841" s="1184"/>
      <c r="AU841" s="1184"/>
      <c r="AV841" s="1184"/>
      <c r="AW841" s="1184"/>
      <c r="AX841" s="1184"/>
      <c r="AY841" s="1184"/>
      <c r="AZ841" s="1184"/>
      <c r="BA841" s="1184"/>
      <c r="BB841" s="1184"/>
      <c r="BC841" s="1184"/>
      <c r="BD841" s="1184"/>
      <c r="BE841" s="1184"/>
      <c r="BF841" s="1184"/>
      <c r="BG841" s="1184"/>
      <c r="BH841" s="1184"/>
      <c r="BI841" s="1184"/>
      <c r="BJ841" s="1184"/>
      <c r="BK841" s="1184"/>
      <c r="BL841" s="1184"/>
      <c r="BM841" s="1184"/>
      <c r="BN841" s="1184"/>
      <c r="BO841" s="1184"/>
      <c r="BP841" s="1184"/>
      <c r="BQ841" s="1184"/>
      <c r="BR841" s="1184"/>
      <c r="BS841" s="1184"/>
    </row>
    <row r="842" spans="1:71" s="1190" customFormat="1" ht="15.65" customHeight="1" outlineLevel="2" x14ac:dyDescent="0.25">
      <c r="A842" s="1185"/>
      <c r="B842" s="1188"/>
      <c r="C842" s="1187"/>
      <c r="D842" s="1190" t="s">
        <v>1336</v>
      </c>
      <c r="E842" s="1189">
        <f>E832*1.1</f>
        <v>100.43</v>
      </c>
      <c r="F842" s="1188" t="s">
        <v>73</v>
      </c>
      <c r="G842" s="1189"/>
      <c r="H842" s="1191"/>
      <c r="I842" s="1207">
        <v>1.8526499999999999</v>
      </c>
      <c r="J842" s="1192">
        <f t="shared" si="194"/>
        <v>186.06163950000001</v>
      </c>
      <c r="K842" s="1192"/>
      <c r="L842" s="1192"/>
      <c r="M842" s="1192">
        <f>J842+H842*Tabellen!$K$2+L842</f>
        <v>186.06163950000001</v>
      </c>
      <c r="N842" s="1193"/>
      <c r="O842" s="1192">
        <f t="shared" si="191"/>
        <v>225.134583795</v>
      </c>
      <c r="P842" s="1198"/>
      <c r="Q842" s="1195" t="s">
        <v>983</v>
      </c>
      <c r="R842" s="1192">
        <f>H842*Tabellen!$K$2*Tabellen!$F$2</f>
        <v>0</v>
      </c>
      <c r="S842" s="1197" t="s">
        <v>1049</v>
      </c>
      <c r="T842" s="1192">
        <f>J842*Tabellen!$F$2</f>
        <v>225.134583795</v>
      </c>
      <c r="U842" s="1192">
        <f>R842*Tabellen!$G$2</f>
        <v>0</v>
      </c>
      <c r="V842" s="1192">
        <f>T842*Tabellen!$H$2</f>
        <v>47.27826259695</v>
      </c>
      <c r="W842" s="1192">
        <f t="shared" si="192"/>
        <v>47.27826259695</v>
      </c>
      <c r="X842" s="1192">
        <f t="shared" si="193"/>
        <v>272.41284639194998</v>
      </c>
      <c r="Y842" s="1191"/>
      <c r="Z842" s="1184"/>
      <c r="AA842" s="1184"/>
      <c r="AB842" s="1184"/>
      <c r="AC842" s="1184"/>
      <c r="AD842" s="1184"/>
      <c r="AE842" s="1184"/>
      <c r="AF842" s="1184"/>
      <c r="AG842" s="1184"/>
      <c r="AH842" s="1184"/>
      <c r="AI842" s="1184"/>
      <c r="AJ842" s="1184"/>
      <c r="AK842" s="1184"/>
      <c r="AL842" s="1184"/>
      <c r="AM842" s="1184"/>
      <c r="AN842" s="1184"/>
      <c r="AO842" s="1184"/>
      <c r="AP842" s="1184"/>
      <c r="AQ842" s="1184"/>
      <c r="AR842" s="1184"/>
      <c r="AS842" s="1184"/>
      <c r="AT842" s="1184"/>
      <c r="AU842" s="1184"/>
      <c r="AV842" s="1184"/>
      <c r="AW842" s="1184"/>
      <c r="AX842" s="1184"/>
      <c r="AY842" s="1184"/>
      <c r="AZ842" s="1184"/>
      <c r="BA842" s="1184"/>
      <c r="BB842" s="1184"/>
      <c r="BC842" s="1184"/>
      <c r="BD842" s="1184"/>
      <c r="BE842" s="1184"/>
      <c r="BF842" s="1184"/>
      <c r="BG842" s="1184"/>
      <c r="BH842" s="1184"/>
      <c r="BI842" s="1184"/>
      <c r="BJ842" s="1184"/>
      <c r="BK842" s="1184"/>
      <c r="BL842" s="1184"/>
      <c r="BM842" s="1184"/>
      <c r="BN842" s="1184"/>
      <c r="BO842" s="1184"/>
      <c r="BP842" s="1184"/>
      <c r="BQ842" s="1184"/>
      <c r="BR842" s="1184"/>
      <c r="BS842" s="1184"/>
    </row>
    <row r="843" spans="1:71" s="1190" customFormat="1" ht="15.65" customHeight="1" outlineLevel="2" x14ac:dyDescent="0.25">
      <c r="A843" s="1185"/>
      <c r="B843" s="1188"/>
      <c r="C843" s="1187"/>
      <c r="D843" s="1190" t="s">
        <v>1730</v>
      </c>
      <c r="E843" s="1189">
        <f>E832*1.1</f>
        <v>100.43</v>
      </c>
      <c r="F843" s="1190" t="s">
        <v>73</v>
      </c>
      <c r="G843" s="1191"/>
      <c r="H843" s="1191"/>
      <c r="I843" s="1192">
        <v>10.143000000000001</v>
      </c>
      <c r="J843" s="1192">
        <f t="shared" si="194"/>
        <v>1018.6614900000002</v>
      </c>
      <c r="K843" s="1192"/>
      <c r="L843" s="1192"/>
      <c r="M843" s="1192">
        <f>J843+H843*Tabellen!$K$2+L843</f>
        <v>1018.6614900000002</v>
      </c>
      <c r="N843" s="1193"/>
      <c r="O843" s="1192">
        <f t="shared" si="191"/>
        <v>1232.5804029000001</v>
      </c>
      <c r="P843" s="1198"/>
      <c r="Q843" s="1195" t="s">
        <v>983</v>
      </c>
      <c r="R843" s="1192">
        <f>H843*Tabellen!$K$2*Tabellen!$F$2</f>
        <v>0</v>
      </c>
      <c r="S843" s="1197" t="s">
        <v>1049</v>
      </c>
      <c r="T843" s="1192">
        <f>J843*Tabellen!$F$2</f>
        <v>1232.5804029000001</v>
      </c>
      <c r="U843" s="1192">
        <f>R843*Tabellen!$G$2</f>
        <v>0</v>
      </c>
      <c r="V843" s="1192">
        <f>T843*Tabellen!$H$2</f>
        <v>258.84188460900003</v>
      </c>
      <c r="W843" s="1192">
        <f t="shared" si="192"/>
        <v>258.84188460900003</v>
      </c>
      <c r="X843" s="1192">
        <f t="shared" si="193"/>
        <v>1491.4222875090002</v>
      </c>
      <c r="Y843" s="1208"/>
      <c r="Z843" s="1184"/>
      <c r="AA843" s="1184"/>
      <c r="AB843" s="1184"/>
      <c r="AC843" s="1184"/>
      <c r="AD843" s="1184"/>
      <c r="AE843" s="1184"/>
      <c r="AF843" s="1184"/>
      <c r="AG843" s="1184"/>
      <c r="AH843" s="1184"/>
      <c r="AI843" s="1184"/>
      <c r="AJ843" s="1184"/>
      <c r="AK843" s="1184"/>
      <c r="AL843" s="1184"/>
      <c r="AM843" s="1184"/>
      <c r="AN843" s="1184"/>
      <c r="AO843" s="1184"/>
      <c r="AP843" s="1184"/>
      <c r="AQ843" s="1184"/>
      <c r="AR843" s="1184"/>
      <c r="AS843" s="1184"/>
      <c r="AT843" s="1184"/>
      <c r="AU843" s="1184"/>
      <c r="AV843" s="1184"/>
      <c r="AW843" s="1184"/>
      <c r="AX843" s="1184"/>
      <c r="AY843" s="1184"/>
      <c r="AZ843" s="1184"/>
      <c r="BA843" s="1184"/>
      <c r="BB843" s="1184"/>
      <c r="BC843" s="1184"/>
      <c r="BD843" s="1184"/>
      <c r="BE843" s="1184"/>
      <c r="BF843" s="1184"/>
      <c r="BG843" s="1184"/>
      <c r="BH843" s="1184"/>
      <c r="BI843" s="1184"/>
      <c r="BJ843" s="1184"/>
      <c r="BK843" s="1184"/>
      <c r="BL843" s="1184"/>
      <c r="BM843" s="1184"/>
      <c r="BN843" s="1184"/>
      <c r="BO843" s="1184"/>
      <c r="BP843" s="1184"/>
      <c r="BQ843" s="1184"/>
      <c r="BR843" s="1184"/>
      <c r="BS843" s="1184"/>
    </row>
    <row r="844" spans="1:71" s="1190" customFormat="1" ht="15.65" customHeight="1" outlineLevel="2" x14ac:dyDescent="0.25">
      <c r="A844" s="1185"/>
      <c r="B844" s="1199"/>
      <c r="C844" s="1187"/>
      <c r="D844" s="1200" t="s">
        <v>1343</v>
      </c>
      <c r="E844" s="1201">
        <f>E832</f>
        <v>91.3</v>
      </c>
      <c r="F844" s="1202" t="s">
        <v>73</v>
      </c>
      <c r="G844" s="1203">
        <v>1.1499999999999999</v>
      </c>
      <c r="H844" s="1203">
        <f t="shared" si="190"/>
        <v>104.99499999999999</v>
      </c>
      <c r="I844" s="1204"/>
      <c r="J844" s="1204"/>
      <c r="K844" s="1204"/>
      <c r="L844" s="1204"/>
      <c r="M844" s="1205">
        <f>J844+H844*Tabellen!$K$2+L844</f>
        <v>6509.69</v>
      </c>
      <c r="N844" s="1193"/>
      <c r="O844" s="1192">
        <f t="shared" si="191"/>
        <v>7876.7248999999993</v>
      </c>
      <c r="P844" s="1198"/>
      <c r="Q844" s="1195" t="s">
        <v>983</v>
      </c>
      <c r="R844" s="1192">
        <f>H844*Tabellen!$K$2*Tabellen!$F$2</f>
        <v>7876.7248999999993</v>
      </c>
      <c r="S844" s="1197" t="s">
        <v>1049</v>
      </c>
      <c r="T844" s="1192">
        <f>J844*Tabellen!$F$2</f>
        <v>0</v>
      </c>
      <c r="U844" s="1192">
        <f>R844*Tabellen!$G$2</f>
        <v>708.90524099999993</v>
      </c>
      <c r="V844" s="1192">
        <f>T844*Tabellen!$H$2</f>
        <v>0</v>
      </c>
      <c r="W844" s="1192">
        <f t="shared" si="192"/>
        <v>708.90524099999993</v>
      </c>
      <c r="X844" s="1192">
        <f t="shared" si="193"/>
        <v>8585.6301409999996</v>
      </c>
      <c r="Z844" s="1206"/>
      <c r="AA844" s="1184"/>
      <c r="AB844" s="1184"/>
      <c r="AC844" s="1184"/>
      <c r="AD844" s="1184"/>
      <c r="AE844" s="1184"/>
      <c r="AF844" s="1184"/>
      <c r="AG844" s="1184"/>
      <c r="AH844" s="1184"/>
      <c r="AI844" s="1184"/>
      <c r="AJ844" s="1184"/>
      <c r="AK844" s="1184"/>
      <c r="AL844" s="1184"/>
      <c r="AM844" s="1184"/>
      <c r="AN844" s="1184"/>
      <c r="AO844" s="1184"/>
      <c r="AP844" s="1184"/>
      <c r="AQ844" s="1184"/>
      <c r="AR844" s="1184"/>
      <c r="AS844" s="1184"/>
      <c r="AT844" s="1184"/>
      <c r="AU844" s="1184"/>
      <c r="AV844" s="1184"/>
      <c r="AW844" s="1184"/>
      <c r="AX844" s="1184"/>
      <c r="AY844" s="1184"/>
      <c r="AZ844" s="1184"/>
      <c r="BA844" s="1184"/>
      <c r="BB844" s="1184"/>
      <c r="BC844" s="1184"/>
      <c r="BD844" s="1184"/>
      <c r="BE844" s="1184"/>
      <c r="BF844" s="1184"/>
      <c r="BG844" s="1184"/>
      <c r="BH844" s="1184"/>
      <c r="BI844" s="1184"/>
      <c r="BJ844" s="1184"/>
      <c r="BK844" s="1184"/>
      <c r="BL844" s="1184"/>
      <c r="BM844" s="1184"/>
      <c r="BN844" s="1184"/>
      <c r="BO844" s="1184"/>
      <c r="BP844" s="1184"/>
      <c r="BQ844" s="1184"/>
      <c r="BR844" s="1184"/>
      <c r="BS844" s="1184"/>
    </row>
    <row r="845" spans="1:71" s="1190" customFormat="1" ht="15.65" customHeight="1" outlineLevel="2" x14ac:dyDescent="0.25">
      <c r="A845" s="1185"/>
      <c r="B845" s="1188"/>
      <c r="C845" s="1187"/>
      <c r="D845" s="1188" t="s">
        <v>1337</v>
      </c>
      <c r="E845" s="1189">
        <f>E832</f>
        <v>91.3</v>
      </c>
      <c r="F845" s="1190" t="s">
        <v>73</v>
      </c>
      <c r="G845" s="1189"/>
      <c r="H845" s="1191"/>
      <c r="I845" s="1192">
        <v>10.35</v>
      </c>
      <c r="J845" s="1192">
        <f t="shared" si="194"/>
        <v>944.95499999999993</v>
      </c>
      <c r="K845" s="1192"/>
      <c r="L845" s="1192"/>
      <c r="M845" s="1192">
        <f>J845+H845*Tabellen!$K$2+L845</f>
        <v>944.95499999999993</v>
      </c>
      <c r="N845" s="1193"/>
      <c r="O845" s="1192">
        <f t="shared" si="191"/>
        <v>1143.39555</v>
      </c>
      <c r="P845" s="1198"/>
      <c r="Q845" s="1195" t="s">
        <v>983</v>
      </c>
      <c r="R845" s="1192">
        <f>H845*Tabellen!$K$2*Tabellen!$F$2</f>
        <v>0</v>
      </c>
      <c r="S845" s="1197" t="s">
        <v>1049</v>
      </c>
      <c r="T845" s="1192">
        <f>J845*Tabellen!$F$2</f>
        <v>1143.39555</v>
      </c>
      <c r="U845" s="1192">
        <f>R845*Tabellen!$G$2</f>
        <v>0</v>
      </c>
      <c r="V845" s="1192">
        <f>T845*Tabellen!$H$2</f>
        <v>240.11306549999998</v>
      </c>
      <c r="W845" s="1192">
        <f t="shared" si="192"/>
        <v>240.11306549999998</v>
      </c>
      <c r="X845" s="1192">
        <f t="shared" si="193"/>
        <v>1383.5086154999999</v>
      </c>
      <c r="Y845" s="1194"/>
      <c r="Z845" s="1184"/>
      <c r="AA845" s="1184"/>
      <c r="AB845" s="1184"/>
      <c r="AC845" s="1184"/>
      <c r="AD845" s="1184"/>
      <c r="AE845" s="1184"/>
      <c r="AF845" s="1184"/>
      <c r="AG845" s="1184"/>
      <c r="AH845" s="1184"/>
      <c r="AI845" s="1184"/>
      <c r="AJ845" s="1184"/>
      <c r="AK845" s="1184"/>
      <c r="AL845" s="1184"/>
      <c r="AM845" s="1184"/>
      <c r="AN845" s="1184"/>
      <c r="AO845" s="1184"/>
      <c r="AP845" s="1184"/>
      <c r="AQ845" s="1184"/>
      <c r="AR845" s="1184"/>
      <c r="AS845" s="1184"/>
      <c r="AT845" s="1184"/>
      <c r="AU845" s="1184"/>
      <c r="AV845" s="1184"/>
      <c r="AW845" s="1184"/>
      <c r="AX845" s="1184"/>
      <c r="AY845" s="1184"/>
      <c r="AZ845" s="1184"/>
      <c r="BA845" s="1184"/>
      <c r="BB845" s="1184"/>
      <c r="BC845" s="1184"/>
      <c r="BD845" s="1184"/>
      <c r="BE845" s="1184"/>
      <c r="BF845" s="1184"/>
      <c r="BG845" s="1184"/>
      <c r="BH845" s="1184"/>
      <c r="BI845" s="1184"/>
      <c r="BJ845" s="1184"/>
      <c r="BK845" s="1184"/>
      <c r="BL845" s="1184"/>
      <c r="BM845" s="1184"/>
      <c r="BN845" s="1184"/>
      <c r="BO845" s="1184"/>
      <c r="BP845" s="1184"/>
      <c r="BQ845" s="1184"/>
      <c r="BR845" s="1184"/>
      <c r="BS845" s="1184"/>
    </row>
    <row r="846" spans="1:71" s="1190" customFormat="1" ht="15.65" customHeight="1" outlineLevel="2" x14ac:dyDescent="0.25">
      <c r="A846" s="1185"/>
      <c r="B846" s="1188"/>
      <c r="C846" s="1187"/>
      <c r="D846" s="1188" t="s">
        <v>1329</v>
      </c>
      <c r="E846" s="1189">
        <v>1</v>
      </c>
      <c r="F846" s="1190" t="s">
        <v>830</v>
      </c>
      <c r="G846" s="1189">
        <v>4</v>
      </c>
      <c r="H846" s="1191">
        <f t="shared" si="190"/>
        <v>4</v>
      </c>
      <c r="I846" s="1192"/>
      <c r="J846" s="1192"/>
      <c r="K846" s="1192"/>
      <c r="L846" s="1192"/>
      <c r="M846" s="1192">
        <f>J846+H846*Tabellen!$K$2+L846</f>
        <v>248</v>
      </c>
      <c r="N846" s="1193"/>
      <c r="O846" s="1192">
        <f t="shared" si="191"/>
        <v>300.08</v>
      </c>
      <c r="P846" s="1198"/>
      <c r="Q846" s="1195" t="s">
        <v>983</v>
      </c>
      <c r="R846" s="1192">
        <f>H846*Tabellen!$K$2*Tabellen!$F$2</f>
        <v>300.08</v>
      </c>
      <c r="S846" s="1197" t="s">
        <v>1049</v>
      </c>
      <c r="T846" s="1192">
        <f>J846*Tabellen!$F$2</f>
        <v>0</v>
      </c>
      <c r="U846" s="1192">
        <f>R846*Tabellen!$G$2</f>
        <v>27.007199999999997</v>
      </c>
      <c r="V846" s="1192">
        <f>T846*Tabellen!$H$2</f>
        <v>0</v>
      </c>
      <c r="W846" s="1192">
        <f t="shared" si="192"/>
        <v>27.007199999999997</v>
      </c>
      <c r="X846" s="1192">
        <f t="shared" si="193"/>
        <v>327.0872</v>
      </c>
      <c r="Y846" s="1194"/>
      <c r="Z846" s="1184"/>
      <c r="AA846" s="1184"/>
      <c r="AB846" s="1184"/>
      <c r="AC846" s="1184"/>
      <c r="AD846" s="1184"/>
      <c r="AE846" s="1184"/>
      <c r="AF846" s="1184"/>
      <c r="AG846" s="1184"/>
      <c r="AH846" s="1184"/>
      <c r="AI846" s="1184"/>
      <c r="AJ846" s="1184"/>
      <c r="AK846" s="1184"/>
      <c r="AL846" s="1184"/>
      <c r="AM846" s="1184"/>
      <c r="AN846" s="1184"/>
      <c r="AO846" s="1184"/>
      <c r="AP846" s="1184"/>
      <c r="AQ846" s="1184"/>
      <c r="AR846" s="1184"/>
      <c r="AS846" s="1184"/>
      <c r="AT846" s="1184"/>
      <c r="AU846" s="1184"/>
      <c r="AV846" s="1184"/>
      <c r="AW846" s="1184"/>
      <c r="AX846" s="1184"/>
      <c r="AY846" s="1184"/>
      <c r="AZ846" s="1184"/>
      <c r="BA846" s="1184"/>
      <c r="BB846" s="1184"/>
      <c r="BC846" s="1184"/>
      <c r="BD846" s="1184"/>
      <c r="BE846" s="1184"/>
      <c r="BF846" s="1184"/>
      <c r="BG846" s="1184"/>
      <c r="BH846" s="1184"/>
      <c r="BI846" s="1184"/>
      <c r="BJ846" s="1184"/>
      <c r="BK846" s="1184"/>
      <c r="BL846" s="1184"/>
      <c r="BM846" s="1184"/>
      <c r="BN846" s="1184"/>
      <c r="BO846" s="1184"/>
      <c r="BP846" s="1184"/>
      <c r="BQ846" s="1184"/>
      <c r="BR846" s="1184"/>
      <c r="BS846" s="1184"/>
    </row>
    <row r="847" spans="1:71" s="1190" customFormat="1" ht="15.65" customHeight="1" outlineLevel="2" x14ac:dyDescent="0.25">
      <c r="A847" s="1185"/>
      <c r="B847" s="1188"/>
      <c r="C847" s="1187"/>
      <c r="E847" s="1189"/>
      <c r="G847" s="1191"/>
      <c r="H847" s="1191"/>
      <c r="I847" s="1192"/>
      <c r="J847" s="1192"/>
      <c r="K847" s="1192"/>
      <c r="L847" s="1192"/>
      <c r="M847" s="1192"/>
      <c r="N847" s="1193"/>
      <c r="O847" s="1192"/>
      <c r="P847" s="1198"/>
      <c r="Q847" s="1195"/>
      <c r="R847" s="1192"/>
      <c r="S847" s="1197"/>
      <c r="T847" s="1192"/>
      <c r="U847" s="1192"/>
      <c r="V847" s="1192"/>
      <c r="W847" s="1192"/>
      <c r="X847" s="1192"/>
      <c r="Y847" s="1208"/>
      <c r="Z847" s="1184"/>
      <c r="AA847" s="1184"/>
      <c r="AB847" s="1184"/>
      <c r="AC847" s="1184"/>
      <c r="AD847" s="1184"/>
      <c r="AE847" s="1184"/>
      <c r="AF847" s="1184"/>
      <c r="AG847" s="1184"/>
      <c r="AH847" s="1184"/>
      <c r="AI847" s="1184"/>
      <c r="AJ847" s="1184"/>
      <c r="AK847" s="1184"/>
      <c r="AL847" s="1184"/>
      <c r="AM847" s="1184"/>
      <c r="AN847" s="1184"/>
      <c r="AO847" s="1184"/>
      <c r="AP847" s="1184"/>
      <c r="AQ847" s="1184"/>
      <c r="AR847" s="1184"/>
      <c r="AS847" s="1184"/>
      <c r="AT847" s="1184"/>
      <c r="AU847" s="1184"/>
      <c r="AV847" s="1184"/>
      <c r="AW847" s="1184"/>
      <c r="AX847" s="1184"/>
      <c r="AY847" s="1184"/>
      <c r="AZ847" s="1184"/>
      <c r="BA847" s="1184"/>
      <c r="BB847" s="1184"/>
      <c r="BC847" s="1184"/>
      <c r="BD847" s="1184"/>
      <c r="BE847" s="1184"/>
      <c r="BF847" s="1184"/>
      <c r="BG847" s="1184"/>
      <c r="BH847" s="1184"/>
      <c r="BI847" s="1184"/>
      <c r="BJ847" s="1184"/>
      <c r="BK847" s="1184"/>
      <c r="BL847" s="1184"/>
      <c r="BM847" s="1184"/>
      <c r="BN847" s="1184"/>
      <c r="BO847" s="1184"/>
      <c r="BP847" s="1184"/>
      <c r="BQ847" s="1184"/>
      <c r="BR847" s="1184"/>
      <c r="BS847" s="1184"/>
    </row>
    <row r="848" spans="1:71" s="1190" customFormat="1" ht="15.65" customHeight="1" outlineLevel="2" x14ac:dyDescent="0.25">
      <c r="A848" s="1185"/>
      <c r="B848" s="1188"/>
      <c r="C848" s="1187"/>
      <c r="E848" s="1189"/>
      <c r="G848" s="1191"/>
      <c r="H848" s="1191"/>
      <c r="I848" s="1192"/>
      <c r="J848" s="1192"/>
      <c r="K848" s="1192"/>
      <c r="L848" s="1192"/>
      <c r="M848" s="1192"/>
      <c r="N848" s="1193"/>
      <c r="O848" s="1194"/>
      <c r="P848" s="1194"/>
      <c r="Q848" s="1194"/>
      <c r="R848" s="1192"/>
      <c r="S848" s="1192"/>
      <c r="T848" s="1192"/>
      <c r="U848" s="1192"/>
      <c r="V848" s="1192"/>
      <c r="W848" s="1192"/>
      <c r="X848" s="1192"/>
      <c r="Y848" s="1194"/>
      <c r="Z848" s="1216"/>
      <c r="AA848" s="1184"/>
      <c r="AB848" s="1184"/>
      <c r="AC848" s="1184"/>
      <c r="AD848" s="1184"/>
      <c r="AE848" s="1184"/>
      <c r="AF848" s="1184"/>
      <c r="AG848" s="1184"/>
      <c r="AH848" s="1184"/>
      <c r="AI848" s="1184"/>
      <c r="AJ848" s="1184"/>
      <c r="AK848" s="1184"/>
      <c r="AL848" s="1184"/>
      <c r="AM848" s="1184"/>
      <c r="AN848" s="1184"/>
      <c r="AO848" s="1184"/>
      <c r="AP848" s="1184"/>
      <c r="AQ848" s="1184"/>
      <c r="AR848" s="1184"/>
      <c r="AS848" s="1184"/>
      <c r="AT848" s="1184"/>
      <c r="AU848" s="1184"/>
      <c r="AV848" s="1184"/>
      <c r="AW848" s="1184"/>
      <c r="AX848" s="1184"/>
      <c r="AY848" s="1184"/>
      <c r="AZ848" s="1184"/>
      <c r="BA848" s="1184"/>
      <c r="BB848" s="1184"/>
      <c r="BC848" s="1184"/>
      <c r="BD848" s="1184"/>
      <c r="BE848" s="1184"/>
      <c r="BF848" s="1184"/>
      <c r="BG848" s="1184"/>
      <c r="BH848" s="1184"/>
      <c r="BI848" s="1184"/>
      <c r="BJ848" s="1184"/>
      <c r="BK848" s="1184"/>
      <c r="BL848" s="1184"/>
      <c r="BM848" s="1184"/>
      <c r="BN848" s="1184"/>
      <c r="BO848" s="1184"/>
      <c r="BP848" s="1184"/>
      <c r="BQ848" s="1184"/>
      <c r="BR848" s="1184"/>
      <c r="BS848" s="1184"/>
    </row>
    <row r="849" spans="1:71" s="1190" customFormat="1" ht="9" customHeight="1" outlineLevel="1" x14ac:dyDescent="0.25">
      <c r="A849" s="1185"/>
      <c r="B849" s="1209"/>
      <c r="C849" s="1187"/>
      <c r="D849" s="1210"/>
      <c r="E849" s="1211"/>
      <c r="F849" s="1210"/>
      <c r="G849" s="1212"/>
      <c r="H849" s="1212"/>
      <c r="I849" s="1213"/>
      <c r="J849" s="1213"/>
      <c r="K849" s="1213"/>
      <c r="L849" s="1213"/>
      <c r="M849" s="1213"/>
      <c r="N849" s="1187"/>
      <c r="O849" s="1214"/>
      <c r="P849" s="1214"/>
      <c r="Q849" s="1214"/>
      <c r="R849" s="1213"/>
      <c r="S849" s="1213"/>
      <c r="T849" s="1213"/>
      <c r="U849" s="1213"/>
      <c r="V849" s="1213"/>
      <c r="W849" s="1213"/>
      <c r="X849" s="1213"/>
      <c r="Y849" s="1214"/>
      <c r="Z849" s="1206"/>
      <c r="AA849" s="1184"/>
      <c r="AB849" s="1184"/>
      <c r="AC849" s="1184"/>
      <c r="AD849" s="1184"/>
      <c r="AE849" s="1184"/>
      <c r="AF849" s="1184"/>
      <c r="AG849" s="1215"/>
      <c r="AH849" s="1215"/>
      <c r="AI849" s="1184"/>
      <c r="AJ849" s="1184"/>
      <c r="AK849" s="1184"/>
      <c r="AL849" s="1184"/>
      <c r="AM849" s="1184"/>
      <c r="AN849" s="1184"/>
      <c r="AO849" s="1184"/>
      <c r="AP849" s="1184"/>
      <c r="AQ849" s="1184"/>
      <c r="AR849" s="1184"/>
      <c r="AS849" s="1184"/>
      <c r="AT849" s="1184"/>
      <c r="AU849" s="1184"/>
      <c r="AV849" s="1184"/>
      <c r="AW849" s="1184"/>
      <c r="AX849" s="1184"/>
      <c r="AY849" s="1184"/>
      <c r="AZ849" s="1184"/>
      <c r="BA849" s="1184"/>
      <c r="BB849" s="1184"/>
      <c r="BC849" s="1184"/>
      <c r="BD849" s="1184"/>
      <c r="BE849" s="1184"/>
      <c r="BF849" s="1184"/>
      <c r="BG849" s="1184"/>
      <c r="BH849" s="1184"/>
      <c r="BI849" s="1184"/>
      <c r="BJ849" s="1184"/>
      <c r="BK849" s="1184"/>
      <c r="BL849" s="1184"/>
      <c r="BM849" s="1184"/>
      <c r="BN849" s="1184"/>
      <c r="BO849" s="1184"/>
      <c r="BP849" s="1184"/>
      <c r="BQ849" s="1184"/>
      <c r="BR849" s="1184"/>
      <c r="BS849" s="1184"/>
    </row>
    <row r="850" spans="1:71" s="1217" customFormat="1" ht="15.65" customHeight="1" outlineLevel="1" x14ac:dyDescent="0.25">
      <c r="B850" s="1218" t="s">
        <v>980</v>
      </c>
      <c r="C850" s="1219"/>
      <c r="D850" s="1220" t="s">
        <v>1493</v>
      </c>
      <c r="E850" s="1221">
        <v>91.3</v>
      </c>
      <c r="F850" s="1220" t="s">
        <v>73</v>
      </c>
      <c r="G850" s="1222"/>
      <c r="H850" s="1222">
        <f>SUM(H851:H866)/E850</f>
        <v>1.2342349336335239</v>
      </c>
      <c r="I850" s="1223"/>
      <c r="J850" s="1223">
        <f>SUM(J851:J866)/E850</f>
        <v>44.287049182499999</v>
      </c>
      <c r="K850" s="1223"/>
      <c r="L850" s="1223"/>
      <c r="M850" s="1223">
        <f>SUM(M851:M866)/E850</f>
        <v>120.80961506777849</v>
      </c>
      <c r="N850" s="1219"/>
      <c r="O850" s="1223">
        <f>SUM(O851:O866)/E850</f>
        <v>146.17963423201195</v>
      </c>
      <c r="P850" s="1224" t="str">
        <f>B850</f>
        <v>V1-3-L1</v>
      </c>
      <c r="Q850" s="1224"/>
      <c r="R850" s="1223"/>
      <c r="S850" s="1223"/>
      <c r="T850" s="1223"/>
      <c r="U850" s="1225"/>
      <c r="V850" s="1223"/>
      <c r="W850" s="1223"/>
      <c r="X850" s="1223">
        <f>SUM(X851:X866)/E850</f>
        <v>165.76628085419205</v>
      </c>
      <c r="Z850" s="1226"/>
      <c r="AA850" s="1226"/>
      <c r="AB850" s="1226"/>
      <c r="AC850" s="1226"/>
      <c r="AD850" s="1226"/>
      <c r="AE850" s="1226"/>
      <c r="AF850" s="1226"/>
      <c r="AG850" s="1226"/>
      <c r="AH850" s="1226"/>
      <c r="AI850" s="1226"/>
      <c r="AJ850" s="1226"/>
      <c r="AK850" s="1226"/>
      <c r="AL850" s="1226"/>
      <c r="AM850" s="1226"/>
      <c r="AN850" s="1226"/>
      <c r="AO850" s="1226"/>
      <c r="AP850" s="1226"/>
      <c r="AQ850" s="1226"/>
      <c r="AR850" s="1226"/>
      <c r="AS850" s="1226"/>
      <c r="AT850" s="1226"/>
      <c r="AU850" s="1226"/>
      <c r="AV850" s="1226"/>
      <c r="AW850" s="1226"/>
      <c r="AX850" s="1226"/>
      <c r="AY850" s="1226"/>
      <c r="AZ850" s="1226"/>
      <c r="BA850" s="1226"/>
      <c r="BB850" s="1226"/>
      <c r="BC850" s="1226"/>
      <c r="BD850" s="1226"/>
      <c r="BE850" s="1226"/>
      <c r="BF850" s="1226"/>
      <c r="BG850" s="1226"/>
      <c r="BH850" s="1226"/>
      <c r="BI850" s="1226"/>
      <c r="BJ850" s="1226"/>
      <c r="BK850" s="1226"/>
      <c r="BL850" s="1226"/>
      <c r="BM850" s="1226"/>
      <c r="BN850" s="1226"/>
      <c r="BO850" s="1226"/>
      <c r="BP850" s="1226"/>
      <c r="BQ850" s="1226"/>
      <c r="BR850" s="1226"/>
      <c r="BS850" s="1226"/>
    </row>
    <row r="851" spans="1:71" s="1190" customFormat="1" ht="15.65" customHeight="1" outlineLevel="2" x14ac:dyDescent="0.25">
      <c r="A851" s="1185"/>
      <c r="B851" s="1188"/>
      <c r="C851" s="1187"/>
      <c r="D851" s="1188" t="s">
        <v>1195</v>
      </c>
      <c r="E851" s="1189"/>
      <c r="G851" s="1191"/>
      <c r="H851" s="1191"/>
      <c r="I851" s="1192"/>
      <c r="J851" s="1192"/>
      <c r="K851" s="1192"/>
      <c r="L851" s="1192"/>
      <c r="M851" s="1192"/>
      <c r="N851" s="1193"/>
      <c r="O851" s="1194" t="str">
        <f>R851</f>
        <v>incl. opslagen</v>
      </c>
      <c r="P851" s="1194"/>
      <c r="Q851" s="1195"/>
      <c r="R851" s="1196" t="str">
        <f>Tabellen!$C$2</f>
        <v>incl. opslagen</v>
      </c>
      <c r="S851" s="1197"/>
      <c r="T851" s="1196" t="str">
        <f>Tabellen!$C$2</f>
        <v>incl. opslagen</v>
      </c>
      <c r="U851" s="1192"/>
      <c r="V851" s="1192"/>
      <c r="W851" s="1192"/>
      <c r="X851" s="1192"/>
      <c r="Z851" s="1184"/>
      <c r="AA851" s="1184"/>
      <c r="AB851" s="1184"/>
      <c r="AC851" s="1184"/>
      <c r="AD851" s="1184"/>
      <c r="AE851" s="1184"/>
      <c r="AF851" s="1184"/>
      <c r="AG851" s="1184"/>
      <c r="AH851" s="1184"/>
      <c r="AI851" s="1184"/>
      <c r="AJ851" s="1184"/>
      <c r="AK851" s="1184"/>
      <c r="AL851" s="1184"/>
      <c r="AM851" s="1184"/>
      <c r="AN851" s="1184"/>
      <c r="AO851" s="1184"/>
      <c r="AP851" s="1184"/>
      <c r="AQ851" s="1184"/>
      <c r="AR851" s="1184"/>
      <c r="AS851" s="1184"/>
      <c r="AT851" s="1184"/>
      <c r="AU851" s="1184"/>
      <c r="AV851" s="1184"/>
      <c r="AW851" s="1184"/>
      <c r="AX851" s="1184"/>
      <c r="AY851" s="1184"/>
      <c r="AZ851" s="1184"/>
      <c r="BA851" s="1184"/>
      <c r="BB851" s="1184"/>
      <c r="BC851" s="1184"/>
      <c r="BD851" s="1184"/>
      <c r="BE851" s="1184"/>
      <c r="BF851" s="1184"/>
      <c r="BG851" s="1184"/>
      <c r="BH851" s="1184"/>
      <c r="BI851" s="1184"/>
      <c r="BJ851" s="1184"/>
      <c r="BK851" s="1184"/>
      <c r="BL851" s="1184"/>
      <c r="BM851" s="1184"/>
      <c r="BN851" s="1184"/>
      <c r="BO851" s="1184"/>
      <c r="BP851" s="1184"/>
      <c r="BQ851" s="1184"/>
      <c r="BR851" s="1184"/>
      <c r="BS851" s="1184"/>
    </row>
    <row r="852" spans="1:71" s="1190" customFormat="1" ht="15.65" customHeight="1" outlineLevel="2" x14ac:dyDescent="0.25">
      <c r="A852" s="1185"/>
      <c r="B852" s="1188"/>
      <c r="C852" s="1187"/>
      <c r="D852" s="1190" t="s">
        <v>1300</v>
      </c>
      <c r="E852" s="1189">
        <v>1</v>
      </c>
      <c r="F852" s="1190" t="s">
        <v>830</v>
      </c>
      <c r="G852" s="1191">
        <v>2</v>
      </c>
      <c r="H852" s="1191">
        <f t="shared" ref="H852:H864" si="195">E852*G852</f>
        <v>2</v>
      </c>
      <c r="I852" s="1192"/>
      <c r="J852" s="1192"/>
      <c r="K852" s="1192"/>
      <c r="L852" s="1192"/>
      <c r="M852" s="1192">
        <f>J852+H852*Tabellen!$K$2+L852</f>
        <v>124</v>
      </c>
      <c r="N852" s="1193"/>
      <c r="O852" s="1192">
        <f t="shared" ref="O852:O864" si="196">R852+T852</f>
        <v>150.04</v>
      </c>
      <c r="P852" s="1198"/>
      <c r="Q852" s="1195" t="s">
        <v>983</v>
      </c>
      <c r="R852" s="1192">
        <f>H852*Tabellen!$K$2*Tabellen!$F$2</f>
        <v>150.04</v>
      </c>
      <c r="S852" s="1197" t="s">
        <v>1049</v>
      </c>
      <c r="T852" s="1192">
        <f>J852*Tabellen!$F$2</f>
        <v>0</v>
      </c>
      <c r="U852" s="1192">
        <f>R852*Tabellen!$G$2</f>
        <v>13.503599999999999</v>
      </c>
      <c r="V852" s="1192">
        <f>T852*Tabellen!$H$2</f>
        <v>0</v>
      </c>
      <c r="W852" s="1192">
        <f t="shared" ref="W852:W864" si="197">U852+V852</f>
        <v>13.503599999999999</v>
      </c>
      <c r="X852" s="1192">
        <f t="shared" ref="X852:X864" si="198">O852+W852</f>
        <v>163.5436</v>
      </c>
      <c r="Z852" s="1184"/>
      <c r="AA852" s="1184"/>
      <c r="AB852" s="1184"/>
      <c r="AC852" s="1184"/>
      <c r="AD852" s="1184"/>
      <c r="AE852" s="1184"/>
      <c r="AF852" s="1184"/>
      <c r="AG852" s="1184"/>
      <c r="AH852" s="1184"/>
      <c r="AI852" s="1184"/>
      <c r="AJ852" s="1184"/>
      <c r="AK852" s="1184"/>
      <c r="AL852" s="1184"/>
      <c r="AM852" s="1184"/>
      <c r="AN852" s="1184"/>
      <c r="AO852" s="1184"/>
      <c r="AP852" s="1184"/>
      <c r="AQ852" s="1184"/>
      <c r="AR852" s="1184"/>
      <c r="AS852" s="1184"/>
      <c r="AT852" s="1184"/>
      <c r="AU852" s="1184"/>
      <c r="AV852" s="1184"/>
      <c r="AW852" s="1184"/>
      <c r="AX852" s="1184"/>
      <c r="AY852" s="1184"/>
      <c r="AZ852" s="1184"/>
      <c r="BA852" s="1184"/>
      <c r="BB852" s="1184"/>
      <c r="BC852" s="1184"/>
      <c r="BD852" s="1184"/>
      <c r="BE852" s="1184"/>
      <c r="BF852" s="1184"/>
      <c r="BG852" s="1184"/>
      <c r="BH852" s="1184"/>
      <c r="BI852" s="1184"/>
      <c r="BJ852" s="1184"/>
      <c r="BK852" s="1184"/>
      <c r="BL852" s="1184"/>
      <c r="BM852" s="1184"/>
      <c r="BN852" s="1184"/>
      <c r="BO852" s="1184"/>
      <c r="BP852" s="1184"/>
      <c r="BQ852" s="1184"/>
      <c r="BR852" s="1184"/>
      <c r="BS852" s="1184"/>
    </row>
    <row r="853" spans="1:71" s="1190" customFormat="1" ht="15.65" customHeight="1" outlineLevel="2" x14ac:dyDescent="0.25">
      <c r="A853" s="1185"/>
      <c r="B853" s="1188"/>
      <c r="C853" s="1187"/>
      <c r="D853" s="1190" t="s">
        <v>1330</v>
      </c>
      <c r="E853" s="1189">
        <f>91.3/2.7</f>
        <v>33.81481481481481</v>
      </c>
      <c r="F853" s="1190" t="s">
        <v>70</v>
      </c>
      <c r="G853" s="1191">
        <v>0.05</v>
      </c>
      <c r="H853" s="1191">
        <f t="shared" si="195"/>
        <v>1.6907407407407407</v>
      </c>
      <c r="I853" s="1192"/>
      <c r="J853" s="1192"/>
      <c r="K853" s="1192"/>
      <c r="L853" s="1192"/>
      <c r="M853" s="1192">
        <f>J853+H853*Tabellen!$K$2+L853</f>
        <v>104.82592592592592</v>
      </c>
      <c r="N853" s="1193"/>
      <c r="O853" s="1192">
        <f t="shared" si="196"/>
        <v>126.83937037037036</v>
      </c>
      <c r="P853" s="1198"/>
      <c r="Q853" s="1195" t="s">
        <v>983</v>
      </c>
      <c r="R853" s="1192">
        <f>H853*Tabellen!$K$2*Tabellen!$F$2</f>
        <v>126.83937037037036</v>
      </c>
      <c r="S853" s="1197" t="s">
        <v>1049</v>
      </c>
      <c r="T853" s="1192">
        <f>J853*Tabellen!$F$2</f>
        <v>0</v>
      </c>
      <c r="U853" s="1192">
        <f>R853*Tabellen!$G$2</f>
        <v>11.415543333333332</v>
      </c>
      <c r="V853" s="1192">
        <f>T853*Tabellen!$H$2</f>
        <v>0</v>
      </c>
      <c r="W853" s="1192">
        <f t="shared" si="197"/>
        <v>11.415543333333332</v>
      </c>
      <c r="X853" s="1192">
        <f t="shared" si="198"/>
        <v>138.25491370370369</v>
      </c>
      <c r="Z853" s="1184"/>
      <c r="AA853" s="1184"/>
      <c r="AB853" s="1184"/>
      <c r="AC853" s="1184"/>
      <c r="AD853" s="1184"/>
      <c r="AE853" s="1184"/>
      <c r="AF853" s="1184"/>
      <c r="AG853" s="1184"/>
      <c r="AH853" s="1184"/>
      <c r="AI853" s="1184"/>
      <c r="AJ853" s="1184"/>
      <c r="AK853" s="1184"/>
      <c r="AL853" s="1184"/>
      <c r="AM853" s="1184"/>
      <c r="AN853" s="1184"/>
      <c r="AO853" s="1184"/>
      <c r="AP853" s="1184"/>
      <c r="AQ853" s="1184"/>
      <c r="AR853" s="1184"/>
      <c r="AS853" s="1184"/>
      <c r="AT853" s="1184"/>
      <c r="AU853" s="1184"/>
      <c r="AV853" s="1184"/>
      <c r="AW853" s="1184"/>
      <c r="AX853" s="1184"/>
      <c r="AY853" s="1184"/>
      <c r="AZ853" s="1184"/>
      <c r="BA853" s="1184"/>
      <c r="BB853" s="1184"/>
      <c r="BC853" s="1184"/>
      <c r="BD853" s="1184"/>
      <c r="BE853" s="1184"/>
      <c r="BF853" s="1184"/>
      <c r="BG853" s="1184"/>
      <c r="BH853" s="1184"/>
      <c r="BI853" s="1184"/>
      <c r="BJ853" s="1184"/>
      <c r="BK853" s="1184"/>
      <c r="BL853" s="1184"/>
      <c r="BM853" s="1184"/>
      <c r="BN853" s="1184"/>
      <c r="BO853" s="1184"/>
      <c r="BP853" s="1184"/>
      <c r="BQ853" s="1184"/>
      <c r="BR853" s="1184"/>
      <c r="BS853" s="1184"/>
    </row>
    <row r="854" spans="1:71" s="1190" customFormat="1" ht="15.65" customHeight="1" outlineLevel="2" x14ac:dyDescent="0.25">
      <c r="A854" s="1185"/>
      <c r="B854" s="1188"/>
      <c r="C854" s="1187"/>
      <c r="D854" s="1190" t="s">
        <v>1341</v>
      </c>
      <c r="E854" s="1189">
        <f>E850*3.3333</f>
        <v>304.33028999999999</v>
      </c>
      <c r="F854" s="1190" t="s">
        <v>70</v>
      </c>
      <c r="G854" s="1191">
        <v>0.03</v>
      </c>
      <c r="H854" s="1191">
        <f t="shared" si="195"/>
        <v>9.1299086999999997</v>
      </c>
      <c r="I854" s="1192">
        <v>0.45539999999999997</v>
      </c>
      <c r="J854" s="1192">
        <f t="shared" ref="J854:J863" si="199">E854*I854</f>
        <v>138.59201406599999</v>
      </c>
      <c r="K854" s="1192"/>
      <c r="L854" s="1192"/>
      <c r="M854" s="1192">
        <f>J854+H854*Tabellen!$K$2+L854</f>
        <v>704.64635346599994</v>
      </c>
      <c r="N854" s="1193"/>
      <c r="O854" s="1192">
        <f t="shared" si="196"/>
        <v>852.62208769386007</v>
      </c>
      <c r="P854" s="1198"/>
      <c r="Q854" s="1195" t="s">
        <v>983</v>
      </c>
      <c r="R854" s="1192">
        <f>H854*Tabellen!$K$2*Tabellen!$F$2</f>
        <v>684.92575067400003</v>
      </c>
      <c r="S854" s="1197" t="s">
        <v>1049</v>
      </c>
      <c r="T854" s="1192">
        <f>J854*Tabellen!$F$2</f>
        <v>167.69633701985998</v>
      </c>
      <c r="U854" s="1192">
        <f>R854*Tabellen!$G$2</f>
        <v>61.643317560660002</v>
      </c>
      <c r="V854" s="1192">
        <f>T854*Tabellen!$H$2</f>
        <v>35.216230774170597</v>
      </c>
      <c r="W854" s="1192">
        <f t="shared" si="197"/>
        <v>96.859548334830606</v>
      </c>
      <c r="X854" s="1192">
        <f t="shared" si="198"/>
        <v>949.48163602869067</v>
      </c>
      <c r="Z854" s="1184"/>
      <c r="AA854" s="1184"/>
      <c r="AB854" s="1184"/>
      <c r="AC854" s="1184"/>
      <c r="AD854" s="1184"/>
      <c r="AE854" s="1184"/>
      <c r="AF854" s="1184"/>
      <c r="AG854" s="1184"/>
      <c r="AH854" s="1184"/>
      <c r="AI854" s="1184"/>
      <c r="AJ854" s="1184"/>
      <c r="AK854" s="1184"/>
      <c r="AL854" s="1184"/>
      <c r="AM854" s="1184"/>
      <c r="AN854" s="1184"/>
      <c r="AO854" s="1184"/>
      <c r="AP854" s="1184"/>
      <c r="AQ854" s="1184"/>
      <c r="AR854" s="1184"/>
      <c r="AS854" s="1184"/>
      <c r="AT854" s="1184"/>
      <c r="AU854" s="1184"/>
      <c r="AV854" s="1184"/>
      <c r="AW854" s="1184"/>
      <c r="AX854" s="1184"/>
      <c r="AY854" s="1184"/>
      <c r="AZ854" s="1184"/>
      <c r="BA854" s="1184"/>
      <c r="BB854" s="1184"/>
      <c r="BC854" s="1184"/>
      <c r="BD854" s="1184"/>
      <c r="BE854" s="1184"/>
      <c r="BF854" s="1184"/>
      <c r="BG854" s="1184"/>
      <c r="BH854" s="1184"/>
      <c r="BI854" s="1184"/>
      <c r="BJ854" s="1184"/>
      <c r="BK854" s="1184"/>
      <c r="BL854" s="1184"/>
      <c r="BM854" s="1184"/>
      <c r="BN854" s="1184"/>
      <c r="BO854" s="1184"/>
      <c r="BP854" s="1184"/>
      <c r="BQ854" s="1184"/>
      <c r="BR854" s="1184"/>
      <c r="BS854" s="1184"/>
    </row>
    <row r="855" spans="1:71" s="1190" customFormat="1" ht="15.65" customHeight="1" outlineLevel="2" x14ac:dyDescent="0.25">
      <c r="A855" s="1185"/>
      <c r="B855" s="1199"/>
      <c r="C855" s="1187"/>
      <c r="D855" s="1200" t="s">
        <v>147</v>
      </c>
      <c r="E855" s="1201">
        <f>E850*1.7*1.1</f>
        <v>170.73099999999999</v>
      </c>
      <c r="F855" s="1202" t="s">
        <v>70</v>
      </c>
      <c r="G855" s="1203"/>
      <c r="H855" s="1203"/>
      <c r="I855" s="1204">
        <v>2.7013499999999997</v>
      </c>
      <c r="J855" s="1204">
        <f t="shared" si="199"/>
        <v>461.20418684999993</v>
      </c>
      <c r="K855" s="1204"/>
      <c r="L855" s="1204"/>
      <c r="M855" s="1205">
        <f>J855+H855*Tabellen!$K$2+L855</f>
        <v>461.20418684999993</v>
      </c>
      <c r="N855" s="1193"/>
      <c r="O855" s="1192">
        <f t="shared" si="196"/>
        <v>558.05706608849994</v>
      </c>
      <c r="P855" s="1198"/>
      <c r="Q855" s="1195" t="s">
        <v>983</v>
      </c>
      <c r="R855" s="1192">
        <f>H855*Tabellen!$K$2*Tabellen!$F$2</f>
        <v>0</v>
      </c>
      <c r="S855" s="1197" t="s">
        <v>1049</v>
      </c>
      <c r="T855" s="1192">
        <f>J855*Tabellen!$F$2</f>
        <v>558.05706608849994</v>
      </c>
      <c r="U855" s="1192">
        <f>R855*Tabellen!$G$2</f>
        <v>0</v>
      </c>
      <c r="V855" s="1192">
        <f>T855*Tabellen!$H$2</f>
        <v>117.19198387858498</v>
      </c>
      <c r="W855" s="1192">
        <f t="shared" si="197"/>
        <v>117.19198387858498</v>
      </c>
      <c r="X855" s="1192">
        <f t="shared" si="198"/>
        <v>675.24904996708494</v>
      </c>
      <c r="Z855" s="1206"/>
      <c r="AA855" s="1184"/>
      <c r="AB855" s="1184"/>
      <c r="AC855" s="1184"/>
      <c r="AD855" s="1184"/>
      <c r="AE855" s="1184"/>
      <c r="AF855" s="1184"/>
      <c r="AG855" s="1184"/>
      <c r="AH855" s="1184"/>
      <c r="AI855" s="1184"/>
      <c r="AJ855" s="1184"/>
      <c r="AK855" s="1184"/>
      <c r="AL855" s="1184"/>
      <c r="AM855" s="1184"/>
      <c r="AN855" s="1184"/>
      <c r="AO855" s="1184"/>
      <c r="AP855" s="1184"/>
      <c r="AQ855" s="1184"/>
      <c r="AR855" s="1184"/>
      <c r="AS855" s="1184"/>
      <c r="AT855" s="1184"/>
      <c r="AU855" s="1184"/>
      <c r="AV855" s="1184"/>
      <c r="AW855" s="1184"/>
      <c r="AX855" s="1184"/>
      <c r="AY855" s="1184"/>
      <c r="AZ855" s="1184"/>
      <c r="BA855" s="1184"/>
      <c r="BB855" s="1184"/>
      <c r="BC855" s="1184"/>
      <c r="BD855" s="1184"/>
      <c r="BE855" s="1184"/>
      <c r="BF855" s="1184"/>
      <c r="BG855" s="1184"/>
      <c r="BH855" s="1184"/>
      <c r="BI855" s="1184"/>
      <c r="BJ855" s="1184"/>
      <c r="BK855" s="1184"/>
      <c r="BL855" s="1184"/>
      <c r="BM855" s="1184"/>
      <c r="BN855" s="1184"/>
      <c r="BO855" s="1184"/>
      <c r="BP855" s="1184"/>
      <c r="BQ855" s="1184"/>
      <c r="BR855" s="1184"/>
      <c r="BS855" s="1184"/>
    </row>
    <row r="856" spans="1:71" s="1190" customFormat="1" ht="15.65" customHeight="1" outlineLevel="2" x14ac:dyDescent="0.25">
      <c r="A856" s="1185"/>
      <c r="B856" s="1199"/>
      <c r="C856" s="1187"/>
      <c r="D856" s="1200" t="s">
        <v>148</v>
      </c>
      <c r="E856" s="1201">
        <f>E850/2.5*2.1</f>
        <v>76.691999999999993</v>
      </c>
      <c r="F856" s="1202" t="s">
        <v>70</v>
      </c>
      <c r="G856" s="1203"/>
      <c r="H856" s="1203"/>
      <c r="I856" s="1204">
        <v>2.4736500000000001</v>
      </c>
      <c r="J856" s="1204">
        <f t="shared" si="199"/>
        <v>189.70916579999999</v>
      </c>
      <c r="K856" s="1204"/>
      <c r="L856" s="1204"/>
      <c r="M856" s="1205">
        <f>J856+H856*Tabellen!$K$2+L856</f>
        <v>189.70916579999999</v>
      </c>
      <c r="N856" s="1193"/>
      <c r="O856" s="1192">
        <f t="shared" si="196"/>
        <v>229.54809061799997</v>
      </c>
      <c r="P856" s="1198"/>
      <c r="Q856" s="1195" t="s">
        <v>983</v>
      </c>
      <c r="R856" s="1192">
        <f>H856*Tabellen!$K$2*Tabellen!$F$2</f>
        <v>0</v>
      </c>
      <c r="S856" s="1197" t="s">
        <v>1049</v>
      </c>
      <c r="T856" s="1192">
        <f>J856*Tabellen!$F$2</f>
        <v>229.54809061799997</v>
      </c>
      <c r="U856" s="1192">
        <f>R856*Tabellen!$G$2</f>
        <v>0</v>
      </c>
      <c r="V856" s="1192">
        <f>T856*Tabellen!$H$2</f>
        <v>48.205099029779994</v>
      </c>
      <c r="W856" s="1192">
        <f t="shared" si="197"/>
        <v>48.205099029779994</v>
      </c>
      <c r="X856" s="1192">
        <f t="shared" si="198"/>
        <v>277.75318964777995</v>
      </c>
      <c r="Z856" s="1206"/>
      <c r="AA856" s="1184"/>
      <c r="AB856" s="1184"/>
      <c r="AC856" s="1184"/>
      <c r="AD856" s="1184"/>
      <c r="AE856" s="1184"/>
      <c r="AF856" s="1184"/>
      <c r="AG856" s="1184"/>
      <c r="AH856" s="1184"/>
      <c r="AI856" s="1184"/>
      <c r="AJ856" s="1184"/>
      <c r="AK856" s="1184"/>
      <c r="AL856" s="1184"/>
      <c r="AM856" s="1184"/>
      <c r="AN856" s="1184"/>
      <c r="AO856" s="1184"/>
      <c r="AP856" s="1184"/>
      <c r="AQ856" s="1184"/>
      <c r="AR856" s="1184"/>
      <c r="AS856" s="1184"/>
      <c r="AT856" s="1184"/>
      <c r="AU856" s="1184"/>
      <c r="AV856" s="1184"/>
      <c r="AW856" s="1184"/>
      <c r="AX856" s="1184"/>
      <c r="AY856" s="1184"/>
      <c r="AZ856" s="1184"/>
      <c r="BA856" s="1184"/>
      <c r="BB856" s="1184"/>
      <c r="BC856" s="1184"/>
      <c r="BD856" s="1184"/>
      <c r="BE856" s="1184"/>
      <c r="BF856" s="1184"/>
      <c r="BG856" s="1184"/>
      <c r="BH856" s="1184"/>
      <c r="BI856" s="1184"/>
      <c r="BJ856" s="1184"/>
      <c r="BK856" s="1184"/>
      <c r="BL856" s="1184"/>
      <c r="BM856" s="1184"/>
      <c r="BN856" s="1184"/>
      <c r="BO856" s="1184"/>
      <c r="BP856" s="1184"/>
      <c r="BQ856" s="1184"/>
      <c r="BR856" s="1184"/>
      <c r="BS856" s="1184"/>
    </row>
    <row r="857" spans="1:71" s="1190" customFormat="1" ht="15.65" customHeight="1" outlineLevel="2" x14ac:dyDescent="0.25">
      <c r="A857" s="1185"/>
      <c r="B857" s="1188"/>
      <c r="C857" s="1187"/>
      <c r="D857" s="1190" t="s">
        <v>1347</v>
      </c>
      <c r="E857" s="1189">
        <f>E850*1.05</f>
        <v>95.864999999999995</v>
      </c>
      <c r="F857" s="1190" t="s">
        <v>73</v>
      </c>
      <c r="G857" s="1191"/>
      <c r="H857" s="1191"/>
      <c r="I857" s="1192">
        <v>7.2449999999999992</v>
      </c>
      <c r="J857" s="1192">
        <f t="shared" si="199"/>
        <v>694.54192499999988</v>
      </c>
      <c r="K857" s="1192"/>
      <c r="L857" s="1192"/>
      <c r="M857" s="1192">
        <f>J857+H857*Tabellen!$K$2+L857</f>
        <v>694.54192499999988</v>
      </c>
      <c r="N857" s="1193"/>
      <c r="O857" s="1192">
        <f t="shared" si="196"/>
        <v>840.39572924999982</v>
      </c>
      <c r="P857" s="1198"/>
      <c r="Q857" s="1195" t="s">
        <v>983</v>
      </c>
      <c r="R857" s="1192">
        <f>H857*Tabellen!$K$2*Tabellen!$F$2</f>
        <v>0</v>
      </c>
      <c r="S857" s="1197" t="s">
        <v>1049</v>
      </c>
      <c r="T857" s="1192">
        <f>J857*Tabellen!$F$2</f>
        <v>840.39572924999982</v>
      </c>
      <c r="U857" s="1192">
        <f>R857*Tabellen!$G$2</f>
        <v>0</v>
      </c>
      <c r="V857" s="1192">
        <f>T857*Tabellen!$H$2</f>
        <v>176.48310314249994</v>
      </c>
      <c r="W857" s="1192">
        <f t="shared" si="197"/>
        <v>176.48310314249994</v>
      </c>
      <c r="X857" s="1192">
        <f t="shared" si="198"/>
        <v>1016.8788323924998</v>
      </c>
      <c r="Y857" s="1194"/>
      <c r="Z857" s="1184"/>
      <c r="AA857" s="1184"/>
      <c r="AB857" s="1184"/>
      <c r="AC857" s="1184"/>
      <c r="AD857" s="1184"/>
      <c r="AE857" s="1184"/>
      <c r="AF857" s="1184"/>
      <c r="AG857" s="1184"/>
      <c r="AH857" s="1184"/>
      <c r="AI857" s="1184"/>
      <c r="AJ857" s="1184"/>
      <c r="AK857" s="1184"/>
      <c r="AL857" s="1184"/>
      <c r="AM857" s="1184"/>
      <c r="AN857" s="1184"/>
      <c r="AO857" s="1184"/>
      <c r="AP857" s="1184"/>
      <c r="AQ857" s="1184"/>
      <c r="AR857" s="1184"/>
      <c r="AS857" s="1184"/>
      <c r="AT857" s="1184"/>
      <c r="AU857" s="1184"/>
      <c r="AV857" s="1184"/>
      <c r="AW857" s="1184"/>
      <c r="AX857" s="1184"/>
      <c r="AY857" s="1184"/>
      <c r="AZ857" s="1184"/>
      <c r="BA857" s="1184"/>
      <c r="BB857" s="1184"/>
      <c r="BC857" s="1184"/>
      <c r="BD857" s="1184"/>
      <c r="BE857" s="1184"/>
      <c r="BF857" s="1184"/>
      <c r="BG857" s="1184"/>
      <c r="BH857" s="1184"/>
      <c r="BI857" s="1184"/>
      <c r="BJ857" s="1184"/>
      <c r="BK857" s="1184"/>
      <c r="BL857" s="1184"/>
      <c r="BM857" s="1184"/>
      <c r="BN857" s="1184"/>
      <c r="BO857" s="1184"/>
      <c r="BP857" s="1184"/>
      <c r="BQ857" s="1184"/>
      <c r="BR857" s="1184"/>
      <c r="BS857" s="1184"/>
    </row>
    <row r="858" spans="1:71" s="1190" customFormat="1" ht="15.65" customHeight="1" outlineLevel="2" x14ac:dyDescent="0.25">
      <c r="A858" s="1185"/>
      <c r="B858" s="1188"/>
      <c r="C858" s="1187"/>
      <c r="D858" s="1190" t="s">
        <v>1420</v>
      </c>
      <c r="E858" s="1189">
        <f>E850*1.05</f>
        <v>95.864999999999995</v>
      </c>
      <c r="F858" s="1188" t="s">
        <v>73</v>
      </c>
      <c r="G858" s="1189"/>
      <c r="H858" s="1191"/>
      <c r="I858" s="1207">
        <v>1.91475</v>
      </c>
      <c r="J858" s="1192">
        <f t="shared" si="199"/>
        <v>183.55750874999998</v>
      </c>
      <c r="K858" s="1192"/>
      <c r="L858" s="1192"/>
      <c r="M858" s="1192">
        <f>J858+H858*Tabellen!$K$2+L858</f>
        <v>183.55750874999998</v>
      </c>
      <c r="N858" s="1193"/>
      <c r="O858" s="1192">
        <f t="shared" si="196"/>
        <v>222.10458558749997</v>
      </c>
      <c r="P858" s="1198"/>
      <c r="Q858" s="1195" t="s">
        <v>983</v>
      </c>
      <c r="R858" s="1192">
        <f>H858*Tabellen!$K$2*Tabellen!$F$2</f>
        <v>0</v>
      </c>
      <c r="S858" s="1197" t="s">
        <v>1049</v>
      </c>
      <c r="T858" s="1192">
        <f>J858*Tabellen!$F$2</f>
        <v>222.10458558749997</v>
      </c>
      <c r="U858" s="1192">
        <f>R858*Tabellen!$G$2</f>
        <v>0</v>
      </c>
      <c r="V858" s="1192">
        <f>T858*Tabellen!$H$2</f>
        <v>46.641962973374994</v>
      </c>
      <c r="W858" s="1192">
        <f t="shared" si="197"/>
        <v>46.641962973374994</v>
      </c>
      <c r="X858" s="1192">
        <f t="shared" si="198"/>
        <v>268.74654856087494</v>
      </c>
      <c r="Y858" s="1191"/>
      <c r="Z858" s="1184"/>
      <c r="AA858" s="1184"/>
      <c r="AB858" s="1184"/>
      <c r="AC858" s="1184"/>
      <c r="AD858" s="1184"/>
      <c r="AE858" s="1184"/>
      <c r="AF858" s="1184"/>
      <c r="AG858" s="1184"/>
      <c r="AH858" s="1184"/>
      <c r="AI858" s="1184"/>
      <c r="AJ858" s="1184"/>
      <c r="AK858" s="1184"/>
      <c r="AL858" s="1184"/>
      <c r="AM858" s="1184"/>
      <c r="AN858" s="1184"/>
      <c r="AO858" s="1184"/>
      <c r="AP858" s="1184"/>
      <c r="AQ858" s="1184"/>
      <c r="AR858" s="1184"/>
      <c r="AS858" s="1184"/>
      <c r="AT858" s="1184"/>
      <c r="AU858" s="1184"/>
      <c r="AV858" s="1184"/>
      <c r="AW858" s="1184"/>
      <c r="AX858" s="1184"/>
      <c r="AY858" s="1184"/>
      <c r="AZ858" s="1184"/>
      <c r="BA858" s="1184"/>
      <c r="BB858" s="1184"/>
      <c r="BC858" s="1184"/>
      <c r="BD858" s="1184"/>
      <c r="BE858" s="1184"/>
      <c r="BF858" s="1184"/>
      <c r="BG858" s="1184"/>
      <c r="BH858" s="1184"/>
      <c r="BI858" s="1184"/>
      <c r="BJ858" s="1184"/>
      <c r="BK858" s="1184"/>
      <c r="BL858" s="1184"/>
      <c r="BM858" s="1184"/>
      <c r="BN858" s="1184"/>
      <c r="BO858" s="1184"/>
      <c r="BP858" s="1184"/>
      <c r="BQ858" s="1184"/>
      <c r="BR858" s="1184"/>
      <c r="BS858" s="1184"/>
    </row>
    <row r="859" spans="1:71" s="1190" customFormat="1" ht="15.65" customHeight="1" outlineLevel="2" x14ac:dyDescent="0.25">
      <c r="A859" s="1185"/>
      <c r="B859" s="1188"/>
      <c r="C859" s="1187"/>
      <c r="D859" s="1190" t="s">
        <v>1335</v>
      </c>
      <c r="E859" s="1189">
        <f>E850*1.1</f>
        <v>100.43</v>
      </c>
      <c r="F859" s="1188" t="s">
        <v>73</v>
      </c>
      <c r="G859" s="1189"/>
      <c r="H859" s="1191"/>
      <c r="I859" s="1207">
        <v>2.2515648749999997</v>
      </c>
      <c r="J859" s="1192">
        <f t="shared" si="199"/>
        <v>226.12466039624999</v>
      </c>
      <c r="K859" s="1192"/>
      <c r="L859" s="1192"/>
      <c r="M859" s="1192">
        <f>J859+H859*Tabellen!$K$2+L859</f>
        <v>226.12466039624999</v>
      </c>
      <c r="N859" s="1193"/>
      <c r="O859" s="1192">
        <f t="shared" si="196"/>
        <v>273.61083907946249</v>
      </c>
      <c r="P859" s="1198"/>
      <c r="Q859" s="1195" t="s">
        <v>983</v>
      </c>
      <c r="R859" s="1192">
        <f>H859*Tabellen!$K$2*Tabellen!$F$2</f>
        <v>0</v>
      </c>
      <c r="S859" s="1197" t="s">
        <v>1049</v>
      </c>
      <c r="T859" s="1192">
        <f>J859*Tabellen!$F$2</f>
        <v>273.61083907946249</v>
      </c>
      <c r="U859" s="1192">
        <f>R859*Tabellen!$G$2</f>
        <v>0</v>
      </c>
      <c r="V859" s="1192">
        <f>T859*Tabellen!$H$2</f>
        <v>57.458276206687124</v>
      </c>
      <c r="W859" s="1192">
        <f t="shared" si="197"/>
        <v>57.458276206687124</v>
      </c>
      <c r="X859" s="1192">
        <f t="shared" si="198"/>
        <v>331.06911528614961</v>
      </c>
      <c r="Y859" s="1191"/>
      <c r="Z859" s="1184"/>
      <c r="AA859" s="1184"/>
      <c r="AB859" s="1184"/>
      <c r="AC859" s="1184"/>
      <c r="AD859" s="1184"/>
      <c r="AE859" s="1184"/>
      <c r="AF859" s="1184"/>
      <c r="AG859" s="1184"/>
      <c r="AH859" s="1184"/>
      <c r="AI859" s="1184"/>
      <c r="AJ859" s="1184"/>
      <c r="AK859" s="1184"/>
      <c r="AL859" s="1184"/>
      <c r="AM859" s="1184"/>
      <c r="AN859" s="1184"/>
      <c r="AO859" s="1184"/>
      <c r="AP859" s="1184"/>
      <c r="AQ859" s="1184"/>
      <c r="AR859" s="1184"/>
      <c r="AS859" s="1184"/>
      <c r="AT859" s="1184"/>
      <c r="AU859" s="1184"/>
      <c r="AV859" s="1184"/>
      <c r="AW859" s="1184"/>
      <c r="AX859" s="1184"/>
      <c r="AY859" s="1184"/>
      <c r="AZ859" s="1184"/>
      <c r="BA859" s="1184"/>
      <c r="BB859" s="1184"/>
      <c r="BC859" s="1184"/>
      <c r="BD859" s="1184"/>
      <c r="BE859" s="1184"/>
      <c r="BF859" s="1184"/>
      <c r="BG859" s="1184"/>
      <c r="BH859" s="1184"/>
      <c r="BI859" s="1184"/>
      <c r="BJ859" s="1184"/>
      <c r="BK859" s="1184"/>
      <c r="BL859" s="1184"/>
      <c r="BM859" s="1184"/>
      <c r="BN859" s="1184"/>
      <c r="BO859" s="1184"/>
      <c r="BP859" s="1184"/>
      <c r="BQ859" s="1184"/>
      <c r="BR859" s="1184"/>
      <c r="BS859" s="1184"/>
    </row>
    <row r="860" spans="1:71" s="1190" customFormat="1" ht="15.65" customHeight="1" outlineLevel="2" x14ac:dyDescent="0.25">
      <c r="A860" s="1185"/>
      <c r="B860" s="1188"/>
      <c r="C860" s="1187"/>
      <c r="D860" s="1190" t="s">
        <v>1336</v>
      </c>
      <c r="E860" s="1189">
        <f>E850*1.1</f>
        <v>100.43</v>
      </c>
      <c r="F860" s="1188" t="s">
        <v>73</v>
      </c>
      <c r="G860" s="1189"/>
      <c r="H860" s="1191"/>
      <c r="I860" s="1207">
        <v>1.8526499999999999</v>
      </c>
      <c r="J860" s="1192">
        <f t="shared" si="199"/>
        <v>186.06163950000001</v>
      </c>
      <c r="K860" s="1192"/>
      <c r="L860" s="1192"/>
      <c r="M860" s="1192">
        <f>J860+H860*Tabellen!$K$2+L860</f>
        <v>186.06163950000001</v>
      </c>
      <c r="N860" s="1193"/>
      <c r="O860" s="1192">
        <f t="shared" si="196"/>
        <v>225.134583795</v>
      </c>
      <c r="P860" s="1198"/>
      <c r="Q860" s="1195" t="s">
        <v>983</v>
      </c>
      <c r="R860" s="1192">
        <f>H860*Tabellen!$K$2*Tabellen!$F$2</f>
        <v>0</v>
      </c>
      <c r="S860" s="1197" t="s">
        <v>1049</v>
      </c>
      <c r="T860" s="1192">
        <f>J860*Tabellen!$F$2</f>
        <v>225.134583795</v>
      </c>
      <c r="U860" s="1192">
        <f>R860*Tabellen!$G$2</f>
        <v>0</v>
      </c>
      <c r="V860" s="1192">
        <f>T860*Tabellen!$H$2</f>
        <v>47.27826259695</v>
      </c>
      <c r="W860" s="1192">
        <f t="shared" si="197"/>
        <v>47.27826259695</v>
      </c>
      <c r="X860" s="1192">
        <f t="shared" si="198"/>
        <v>272.41284639194998</v>
      </c>
      <c r="Y860" s="1191"/>
      <c r="Z860" s="1184"/>
      <c r="AA860" s="1184"/>
      <c r="AB860" s="1184"/>
      <c r="AC860" s="1184"/>
      <c r="AD860" s="1184"/>
      <c r="AE860" s="1184"/>
      <c r="AF860" s="1184"/>
      <c r="AG860" s="1184"/>
      <c r="AH860" s="1184"/>
      <c r="AI860" s="1184"/>
      <c r="AJ860" s="1184"/>
      <c r="AK860" s="1184"/>
      <c r="AL860" s="1184"/>
      <c r="AM860" s="1184"/>
      <c r="AN860" s="1184"/>
      <c r="AO860" s="1184"/>
      <c r="AP860" s="1184"/>
      <c r="AQ860" s="1184"/>
      <c r="AR860" s="1184"/>
      <c r="AS860" s="1184"/>
      <c r="AT860" s="1184"/>
      <c r="AU860" s="1184"/>
      <c r="AV860" s="1184"/>
      <c r="AW860" s="1184"/>
      <c r="AX860" s="1184"/>
      <c r="AY860" s="1184"/>
      <c r="AZ860" s="1184"/>
      <c r="BA860" s="1184"/>
      <c r="BB860" s="1184"/>
      <c r="BC860" s="1184"/>
      <c r="BD860" s="1184"/>
      <c r="BE860" s="1184"/>
      <c r="BF860" s="1184"/>
      <c r="BG860" s="1184"/>
      <c r="BH860" s="1184"/>
      <c r="BI860" s="1184"/>
      <c r="BJ860" s="1184"/>
      <c r="BK860" s="1184"/>
      <c r="BL860" s="1184"/>
      <c r="BM860" s="1184"/>
      <c r="BN860" s="1184"/>
      <c r="BO860" s="1184"/>
      <c r="BP860" s="1184"/>
      <c r="BQ860" s="1184"/>
      <c r="BR860" s="1184"/>
      <c r="BS860" s="1184"/>
    </row>
    <row r="861" spans="1:71" s="1190" customFormat="1" ht="15.65" customHeight="1" outlineLevel="2" x14ac:dyDescent="0.25">
      <c r="A861" s="1185"/>
      <c r="B861" s="1188"/>
      <c r="C861" s="1187"/>
      <c r="D861" s="1190" t="s">
        <v>1730</v>
      </c>
      <c r="E861" s="1189">
        <f>E850*1.1</f>
        <v>100.43</v>
      </c>
      <c r="F861" s="1190" t="s">
        <v>73</v>
      </c>
      <c r="G861" s="1191"/>
      <c r="H861" s="1191"/>
      <c r="I861" s="1192">
        <v>10.143000000000001</v>
      </c>
      <c r="J861" s="1192">
        <f t="shared" si="199"/>
        <v>1018.6614900000002</v>
      </c>
      <c r="K861" s="1192"/>
      <c r="L861" s="1192"/>
      <c r="M861" s="1192">
        <f>J861+H861*Tabellen!$K$2+L861</f>
        <v>1018.6614900000002</v>
      </c>
      <c r="N861" s="1193"/>
      <c r="O861" s="1192">
        <f t="shared" si="196"/>
        <v>1232.5804029000001</v>
      </c>
      <c r="P861" s="1198"/>
      <c r="Q861" s="1195" t="s">
        <v>983</v>
      </c>
      <c r="R861" s="1192">
        <f>H861*Tabellen!$K$2*Tabellen!$F$2</f>
        <v>0</v>
      </c>
      <c r="S861" s="1197" t="s">
        <v>1049</v>
      </c>
      <c r="T861" s="1192">
        <f>J861*Tabellen!$F$2</f>
        <v>1232.5804029000001</v>
      </c>
      <c r="U861" s="1192">
        <f>R861*Tabellen!$G$2</f>
        <v>0</v>
      </c>
      <c r="V861" s="1192">
        <f>T861*Tabellen!$H$2</f>
        <v>258.84188460900003</v>
      </c>
      <c r="W861" s="1192">
        <f t="shared" si="197"/>
        <v>258.84188460900003</v>
      </c>
      <c r="X861" s="1192">
        <f t="shared" si="198"/>
        <v>1491.4222875090002</v>
      </c>
      <c r="Y861" s="1208"/>
      <c r="Z861" s="1184"/>
      <c r="AA861" s="1184"/>
      <c r="AB861" s="1184"/>
      <c r="AC861" s="1184"/>
      <c r="AD861" s="1184"/>
      <c r="AE861" s="1184"/>
      <c r="AF861" s="1184"/>
      <c r="AG861" s="1184"/>
      <c r="AH861" s="1184"/>
      <c r="AI861" s="1184"/>
      <c r="AJ861" s="1184"/>
      <c r="AK861" s="1184"/>
      <c r="AL861" s="1184"/>
      <c r="AM861" s="1184"/>
      <c r="AN861" s="1184"/>
      <c r="AO861" s="1184"/>
      <c r="AP861" s="1184"/>
      <c r="AQ861" s="1184"/>
      <c r="AR861" s="1184"/>
      <c r="AS861" s="1184"/>
      <c r="AT861" s="1184"/>
      <c r="AU861" s="1184"/>
      <c r="AV861" s="1184"/>
      <c r="AW861" s="1184"/>
      <c r="AX861" s="1184"/>
      <c r="AY861" s="1184"/>
      <c r="AZ861" s="1184"/>
      <c r="BA861" s="1184"/>
      <c r="BB861" s="1184"/>
      <c r="BC861" s="1184"/>
      <c r="BD861" s="1184"/>
      <c r="BE861" s="1184"/>
      <c r="BF861" s="1184"/>
      <c r="BG861" s="1184"/>
      <c r="BH861" s="1184"/>
      <c r="BI861" s="1184"/>
      <c r="BJ861" s="1184"/>
      <c r="BK861" s="1184"/>
      <c r="BL861" s="1184"/>
      <c r="BM861" s="1184"/>
      <c r="BN861" s="1184"/>
      <c r="BO861" s="1184"/>
      <c r="BP861" s="1184"/>
      <c r="BQ861" s="1184"/>
      <c r="BR861" s="1184"/>
      <c r="BS861" s="1184"/>
    </row>
    <row r="862" spans="1:71" s="1190" customFormat="1" ht="15.65" customHeight="1" outlineLevel="2" x14ac:dyDescent="0.25">
      <c r="A862" s="1185"/>
      <c r="B862" s="1199"/>
      <c r="C862" s="1187"/>
      <c r="D862" s="1200" t="s">
        <v>1343</v>
      </c>
      <c r="E862" s="1201">
        <f>E850</f>
        <v>91.3</v>
      </c>
      <c r="F862" s="1202" t="s">
        <v>73</v>
      </c>
      <c r="G862" s="1203">
        <v>1.05</v>
      </c>
      <c r="H862" s="1203">
        <f t="shared" si="195"/>
        <v>95.864999999999995</v>
      </c>
      <c r="I862" s="1204"/>
      <c r="J862" s="1204"/>
      <c r="K862" s="1204"/>
      <c r="L862" s="1204"/>
      <c r="M862" s="1205">
        <f>J862+H862*Tabellen!$K$2+L862</f>
        <v>5943.63</v>
      </c>
      <c r="N862" s="1193"/>
      <c r="O862" s="1192">
        <f t="shared" si="196"/>
        <v>7191.7923000000001</v>
      </c>
      <c r="P862" s="1198"/>
      <c r="Q862" s="1195" t="s">
        <v>983</v>
      </c>
      <c r="R862" s="1192">
        <f>H862*Tabellen!$K$2*Tabellen!$F$2</f>
        <v>7191.7923000000001</v>
      </c>
      <c r="S862" s="1197" t="s">
        <v>1049</v>
      </c>
      <c r="T862" s="1192">
        <f>J862*Tabellen!$F$2</f>
        <v>0</v>
      </c>
      <c r="U862" s="1192">
        <f>R862*Tabellen!$G$2</f>
        <v>647.26130699999999</v>
      </c>
      <c r="V862" s="1192">
        <f>T862*Tabellen!$H$2</f>
        <v>0</v>
      </c>
      <c r="W862" s="1192">
        <f t="shared" si="197"/>
        <v>647.26130699999999</v>
      </c>
      <c r="X862" s="1192">
        <f t="shared" si="198"/>
        <v>7839.0536069999998</v>
      </c>
      <c r="Z862" s="1206"/>
      <c r="AA862" s="1184"/>
      <c r="AB862" s="1184"/>
      <c r="AC862" s="1184"/>
      <c r="AD862" s="1184"/>
      <c r="AE862" s="1184"/>
      <c r="AF862" s="1184"/>
      <c r="AG862" s="1184"/>
      <c r="AH862" s="1184"/>
      <c r="AI862" s="1184"/>
      <c r="AJ862" s="1184"/>
      <c r="AK862" s="1184"/>
      <c r="AL862" s="1184"/>
      <c r="AM862" s="1184"/>
      <c r="AN862" s="1184"/>
      <c r="AO862" s="1184"/>
      <c r="AP862" s="1184"/>
      <c r="AQ862" s="1184"/>
      <c r="AR862" s="1184"/>
      <c r="AS862" s="1184"/>
      <c r="AT862" s="1184"/>
      <c r="AU862" s="1184"/>
      <c r="AV862" s="1184"/>
      <c r="AW862" s="1184"/>
      <c r="AX862" s="1184"/>
      <c r="AY862" s="1184"/>
      <c r="AZ862" s="1184"/>
      <c r="BA862" s="1184"/>
      <c r="BB862" s="1184"/>
      <c r="BC862" s="1184"/>
      <c r="BD862" s="1184"/>
      <c r="BE862" s="1184"/>
      <c r="BF862" s="1184"/>
      <c r="BG862" s="1184"/>
      <c r="BH862" s="1184"/>
      <c r="BI862" s="1184"/>
      <c r="BJ862" s="1184"/>
      <c r="BK862" s="1184"/>
      <c r="BL862" s="1184"/>
      <c r="BM862" s="1184"/>
      <c r="BN862" s="1184"/>
      <c r="BO862" s="1184"/>
      <c r="BP862" s="1184"/>
      <c r="BQ862" s="1184"/>
      <c r="BR862" s="1184"/>
      <c r="BS862" s="1184"/>
    </row>
    <row r="863" spans="1:71" s="1190" customFormat="1" ht="15.65" customHeight="1" outlineLevel="2" x14ac:dyDescent="0.25">
      <c r="A863" s="1185"/>
      <c r="B863" s="1188"/>
      <c r="C863" s="1187"/>
      <c r="D863" s="1188" t="s">
        <v>1337</v>
      </c>
      <c r="E863" s="1189">
        <f>E850</f>
        <v>91.3</v>
      </c>
      <c r="F863" s="1190" t="s">
        <v>73</v>
      </c>
      <c r="G863" s="1189"/>
      <c r="H863" s="1191"/>
      <c r="I863" s="1192">
        <v>10.35</v>
      </c>
      <c r="J863" s="1192">
        <f t="shared" si="199"/>
        <v>944.95499999999993</v>
      </c>
      <c r="K863" s="1192"/>
      <c r="L863" s="1192"/>
      <c r="M863" s="1192">
        <f>J863+H863*Tabellen!$K$2+L863</f>
        <v>944.95499999999993</v>
      </c>
      <c r="N863" s="1193"/>
      <c r="O863" s="1192">
        <f t="shared" si="196"/>
        <v>1143.39555</v>
      </c>
      <c r="P863" s="1198"/>
      <c r="Q863" s="1195" t="s">
        <v>983</v>
      </c>
      <c r="R863" s="1192">
        <f>H863*Tabellen!$K$2*Tabellen!$F$2</f>
        <v>0</v>
      </c>
      <c r="S863" s="1197" t="s">
        <v>1049</v>
      </c>
      <c r="T863" s="1192">
        <f>J863*Tabellen!$F$2</f>
        <v>1143.39555</v>
      </c>
      <c r="U863" s="1192">
        <f>R863*Tabellen!$G$2</f>
        <v>0</v>
      </c>
      <c r="V863" s="1192">
        <f>T863*Tabellen!$H$2</f>
        <v>240.11306549999998</v>
      </c>
      <c r="W863" s="1192">
        <f t="shared" si="197"/>
        <v>240.11306549999998</v>
      </c>
      <c r="X863" s="1192">
        <f t="shared" si="198"/>
        <v>1383.5086154999999</v>
      </c>
      <c r="Y863" s="1194"/>
      <c r="Z863" s="1184"/>
      <c r="AA863" s="1184"/>
      <c r="AB863" s="1184"/>
      <c r="AC863" s="1184"/>
      <c r="AD863" s="1184"/>
      <c r="AE863" s="1184"/>
      <c r="AF863" s="1184"/>
      <c r="AG863" s="1184"/>
      <c r="AH863" s="1184"/>
      <c r="AI863" s="1184"/>
      <c r="AJ863" s="1184"/>
      <c r="AK863" s="1184"/>
      <c r="AL863" s="1184"/>
      <c r="AM863" s="1184"/>
      <c r="AN863" s="1184"/>
      <c r="AO863" s="1184"/>
      <c r="AP863" s="1184"/>
      <c r="AQ863" s="1184"/>
      <c r="AR863" s="1184"/>
      <c r="AS863" s="1184"/>
      <c r="AT863" s="1184"/>
      <c r="AU863" s="1184"/>
      <c r="AV863" s="1184"/>
      <c r="AW863" s="1184"/>
      <c r="AX863" s="1184"/>
      <c r="AY863" s="1184"/>
      <c r="AZ863" s="1184"/>
      <c r="BA863" s="1184"/>
      <c r="BB863" s="1184"/>
      <c r="BC863" s="1184"/>
      <c r="BD863" s="1184"/>
      <c r="BE863" s="1184"/>
      <c r="BF863" s="1184"/>
      <c r="BG863" s="1184"/>
      <c r="BH863" s="1184"/>
      <c r="BI863" s="1184"/>
      <c r="BJ863" s="1184"/>
      <c r="BK863" s="1184"/>
      <c r="BL863" s="1184"/>
      <c r="BM863" s="1184"/>
      <c r="BN863" s="1184"/>
      <c r="BO863" s="1184"/>
      <c r="BP863" s="1184"/>
      <c r="BQ863" s="1184"/>
      <c r="BR863" s="1184"/>
      <c r="BS863" s="1184"/>
    </row>
    <row r="864" spans="1:71" s="1190" customFormat="1" ht="15.65" customHeight="1" outlineLevel="2" x14ac:dyDescent="0.25">
      <c r="A864" s="1185"/>
      <c r="B864" s="1188"/>
      <c r="C864" s="1187"/>
      <c r="D864" s="1188" t="s">
        <v>1329</v>
      </c>
      <c r="E864" s="1189">
        <v>1</v>
      </c>
      <c r="F864" s="1190" t="s">
        <v>830</v>
      </c>
      <c r="G864" s="1189">
        <v>4</v>
      </c>
      <c r="H864" s="1191">
        <f t="shared" si="195"/>
        <v>4</v>
      </c>
      <c r="I864" s="1192"/>
      <c r="J864" s="1192"/>
      <c r="K864" s="1192"/>
      <c r="L864" s="1192"/>
      <c r="M864" s="1192">
        <f>J864+H864*Tabellen!$K$2+L864</f>
        <v>248</v>
      </c>
      <c r="N864" s="1193"/>
      <c r="O864" s="1192">
        <f t="shared" si="196"/>
        <v>300.08</v>
      </c>
      <c r="P864" s="1198"/>
      <c r="Q864" s="1195" t="s">
        <v>983</v>
      </c>
      <c r="R864" s="1192">
        <f>H864*Tabellen!$K$2*Tabellen!$F$2</f>
        <v>300.08</v>
      </c>
      <c r="S864" s="1197" t="s">
        <v>1049</v>
      </c>
      <c r="T864" s="1192">
        <f>J864*Tabellen!$F$2</f>
        <v>0</v>
      </c>
      <c r="U864" s="1192">
        <f>R864*Tabellen!$G$2</f>
        <v>27.007199999999997</v>
      </c>
      <c r="V864" s="1192">
        <f>T864*Tabellen!$H$2</f>
        <v>0</v>
      </c>
      <c r="W864" s="1192">
        <f t="shared" si="197"/>
        <v>27.007199999999997</v>
      </c>
      <c r="X864" s="1192">
        <f t="shared" si="198"/>
        <v>327.0872</v>
      </c>
      <c r="Y864" s="1194"/>
      <c r="Z864" s="1184"/>
      <c r="AA864" s="1184"/>
      <c r="AB864" s="1184"/>
      <c r="AC864" s="1184"/>
      <c r="AD864" s="1184"/>
      <c r="AE864" s="1184"/>
      <c r="AF864" s="1184"/>
      <c r="AG864" s="1184"/>
      <c r="AH864" s="1184"/>
      <c r="AI864" s="1184"/>
      <c r="AJ864" s="1184"/>
      <c r="AK864" s="1184"/>
      <c r="AL864" s="1184"/>
      <c r="AM864" s="1184"/>
      <c r="AN864" s="1184"/>
      <c r="AO864" s="1184"/>
      <c r="AP864" s="1184"/>
      <c r="AQ864" s="1184"/>
      <c r="AR864" s="1184"/>
      <c r="AS864" s="1184"/>
      <c r="AT864" s="1184"/>
      <c r="AU864" s="1184"/>
      <c r="AV864" s="1184"/>
      <c r="AW864" s="1184"/>
      <c r="AX864" s="1184"/>
      <c r="AY864" s="1184"/>
      <c r="AZ864" s="1184"/>
      <c r="BA864" s="1184"/>
      <c r="BB864" s="1184"/>
      <c r="BC864" s="1184"/>
      <c r="BD864" s="1184"/>
      <c r="BE864" s="1184"/>
      <c r="BF864" s="1184"/>
      <c r="BG864" s="1184"/>
      <c r="BH864" s="1184"/>
      <c r="BI864" s="1184"/>
      <c r="BJ864" s="1184"/>
      <c r="BK864" s="1184"/>
      <c r="BL864" s="1184"/>
      <c r="BM864" s="1184"/>
      <c r="BN864" s="1184"/>
      <c r="BO864" s="1184"/>
      <c r="BP864" s="1184"/>
      <c r="BQ864" s="1184"/>
      <c r="BR864" s="1184"/>
      <c r="BS864" s="1184"/>
    </row>
    <row r="865" spans="1:71" s="1190" customFormat="1" ht="15.65" customHeight="1" outlineLevel="2" x14ac:dyDescent="0.25">
      <c r="A865" s="1185"/>
      <c r="B865" s="1188"/>
      <c r="C865" s="1187"/>
      <c r="E865" s="1189"/>
      <c r="G865" s="1191"/>
      <c r="H865" s="1191"/>
      <c r="I865" s="1192"/>
      <c r="J865" s="1192"/>
      <c r="K865" s="1192"/>
      <c r="L865" s="1192"/>
      <c r="M865" s="1192"/>
      <c r="N865" s="1193"/>
      <c r="O865" s="1192"/>
      <c r="P865" s="1198"/>
      <c r="Q865" s="1195"/>
      <c r="R865" s="1192"/>
      <c r="S865" s="1197"/>
      <c r="T865" s="1192"/>
      <c r="U865" s="1192"/>
      <c r="V865" s="1192"/>
      <c r="W865" s="1192"/>
      <c r="X865" s="1192"/>
      <c r="Y865" s="1208"/>
      <c r="Z865" s="1184"/>
      <c r="AA865" s="1184"/>
      <c r="AB865" s="1184"/>
      <c r="AC865" s="1184"/>
      <c r="AD865" s="1184"/>
      <c r="AE865" s="1184"/>
      <c r="AF865" s="1184"/>
      <c r="AG865" s="1184"/>
      <c r="AH865" s="1184"/>
      <c r="AI865" s="1184"/>
      <c r="AJ865" s="1184"/>
      <c r="AK865" s="1184"/>
      <c r="AL865" s="1184"/>
      <c r="AM865" s="1184"/>
      <c r="AN865" s="1184"/>
      <c r="AO865" s="1184"/>
      <c r="AP865" s="1184"/>
      <c r="AQ865" s="1184"/>
      <c r="AR865" s="1184"/>
      <c r="AS865" s="1184"/>
      <c r="AT865" s="1184"/>
      <c r="AU865" s="1184"/>
      <c r="AV865" s="1184"/>
      <c r="AW865" s="1184"/>
      <c r="AX865" s="1184"/>
      <c r="AY865" s="1184"/>
      <c r="AZ865" s="1184"/>
      <c r="BA865" s="1184"/>
      <c r="BB865" s="1184"/>
      <c r="BC865" s="1184"/>
      <c r="BD865" s="1184"/>
      <c r="BE865" s="1184"/>
      <c r="BF865" s="1184"/>
      <c r="BG865" s="1184"/>
      <c r="BH865" s="1184"/>
      <c r="BI865" s="1184"/>
      <c r="BJ865" s="1184"/>
      <c r="BK865" s="1184"/>
      <c r="BL865" s="1184"/>
      <c r="BM865" s="1184"/>
      <c r="BN865" s="1184"/>
      <c r="BO865" s="1184"/>
      <c r="BP865" s="1184"/>
      <c r="BQ865" s="1184"/>
      <c r="BR865" s="1184"/>
      <c r="BS865" s="1184"/>
    </row>
    <row r="866" spans="1:71" s="1190" customFormat="1" ht="15.65" customHeight="1" outlineLevel="2" x14ac:dyDescent="0.25">
      <c r="A866" s="1185"/>
      <c r="B866" s="1188"/>
      <c r="C866" s="1187"/>
      <c r="E866" s="1189"/>
      <c r="G866" s="1191"/>
      <c r="H866" s="1191"/>
      <c r="I866" s="1192"/>
      <c r="J866" s="1192"/>
      <c r="K866" s="1192"/>
      <c r="L866" s="1192"/>
      <c r="M866" s="1192"/>
      <c r="N866" s="1193"/>
      <c r="O866" s="1194"/>
      <c r="P866" s="1194"/>
      <c r="Q866" s="1194"/>
      <c r="R866" s="1192"/>
      <c r="S866" s="1192"/>
      <c r="T866" s="1192"/>
      <c r="U866" s="1192"/>
      <c r="V866" s="1192"/>
      <c r="W866" s="1192"/>
      <c r="X866" s="1192"/>
      <c r="Z866" s="1184"/>
      <c r="AA866" s="1184"/>
      <c r="AB866" s="1184"/>
      <c r="AC866" s="1184"/>
      <c r="AD866" s="1184"/>
      <c r="AE866" s="1184"/>
      <c r="AF866" s="1184"/>
      <c r="AG866" s="1184"/>
      <c r="AH866" s="1184"/>
      <c r="AI866" s="1184"/>
      <c r="AJ866" s="1184"/>
      <c r="AK866" s="1184"/>
      <c r="AL866" s="1184"/>
      <c r="AM866" s="1184"/>
      <c r="AN866" s="1184"/>
      <c r="AO866" s="1184"/>
      <c r="AP866" s="1184"/>
      <c r="AQ866" s="1184"/>
      <c r="AR866" s="1184"/>
      <c r="AS866" s="1184"/>
      <c r="AT866" s="1184"/>
      <c r="AU866" s="1184"/>
      <c r="AV866" s="1184"/>
      <c r="AW866" s="1184"/>
      <c r="AX866" s="1184"/>
      <c r="AY866" s="1184"/>
      <c r="AZ866" s="1184"/>
      <c r="BA866" s="1184"/>
      <c r="BB866" s="1184"/>
      <c r="BC866" s="1184"/>
      <c r="BD866" s="1184"/>
      <c r="BE866" s="1184"/>
      <c r="BF866" s="1184"/>
      <c r="BG866" s="1184"/>
      <c r="BH866" s="1184"/>
      <c r="BI866" s="1184"/>
      <c r="BJ866" s="1184"/>
      <c r="BK866" s="1184"/>
      <c r="BL866" s="1184"/>
      <c r="BM866" s="1184"/>
      <c r="BN866" s="1184"/>
      <c r="BO866" s="1184"/>
      <c r="BP866" s="1184"/>
      <c r="BQ866" s="1184"/>
      <c r="BR866" s="1184"/>
      <c r="BS866" s="1184"/>
    </row>
    <row r="867" spans="1:71" s="1190" customFormat="1" ht="9" customHeight="1" outlineLevel="1" x14ac:dyDescent="0.25">
      <c r="A867" s="1185"/>
      <c r="B867" s="1209"/>
      <c r="C867" s="1187"/>
      <c r="D867" s="1210"/>
      <c r="E867" s="1211"/>
      <c r="F867" s="1210"/>
      <c r="G867" s="1212"/>
      <c r="H867" s="1212"/>
      <c r="I867" s="1213"/>
      <c r="J867" s="1213"/>
      <c r="K867" s="1213"/>
      <c r="L867" s="1213"/>
      <c r="M867" s="1213"/>
      <c r="N867" s="1187"/>
      <c r="O867" s="1214"/>
      <c r="P867" s="1214"/>
      <c r="Q867" s="1214"/>
      <c r="R867" s="1213"/>
      <c r="S867" s="1213"/>
      <c r="T867" s="1213"/>
      <c r="U867" s="1213"/>
      <c r="V867" s="1213"/>
      <c r="W867" s="1213"/>
      <c r="X867" s="1213"/>
      <c r="Y867" s="1214"/>
      <c r="Z867" s="1206"/>
      <c r="AA867" s="1184"/>
      <c r="AB867" s="1184"/>
      <c r="AC867" s="1184"/>
      <c r="AD867" s="1184"/>
      <c r="AE867" s="1184"/>
      <c r="AF867" s="1184"/>
      <c r="AG867" s="1215"/>
      <c r="AH867" s="1215"/>
      <c r="AI867" s="1184"/>
      <c r="AJ867" s="1184"/>
      <c r="AK867" s="1184"/>
      <c r="AL867" s="1184"/>
      <c r="AM867" s="1184"/>
      <c r="AN867" s="1184"/>
      <c r="AO867" s="1184"/>
      <c r="AP867" s="1184"/>
      <c r="AQ867" s="1184"/>
      <c r="AR867" s="1184"/>
      <c r="AS867" s="1184"/>
      <c r="AT867" s="1184"/>
      <c r="AU867" s="1184"/>
      <c r="AV867" s="1184"/>
      <c r="AW867" s="1184"/>
      <c r="AX867" s="1184"/>
      <c r="AY867" s="1184"/>
      <c r="AZ867" s="1184"/>
      <c r="BA867" s="1184"/>
      <c r="BB867" s="1184"/>
      <c r="BC867" s="1184"/>
      <c r="BD867" s="1184"/>
      <c r="BE867" s="1184"/>
      <c r="BF867" s="1184"/>
      <c r="BG867" s="1184"/>
      <c r="BH867" s="1184"/>
      <c r="BI867" s="1184"/>
      <c r="BJ867" s="1184"/>
      <c r="BK867" s="1184"/>
      <c r="BL867" s="1184"/>
      <c r="BM867" s="1184"/>
      <c r="BN867" s="1184"/>
      <c r="BO867" s="1184"/>
      <c r="BP867" s="1184"/>
      <c r="BQ867" s="1184"/>
      <c r="BR867" s="1184"/>
      <c r="BS867" s="1184"/>
    </row>
    <row r="868" spans="1:71" s="1217" customFormat="1" ht="15.65" customHeight="1" outlineLevel="1" x14ac:dyDescent="0.25">
      <c r="B868" s="1218" t="s">
        <v>981</v>
      </c>
      <c r="C868" s="1219"/>
      <c r="D868" s="1220" t="s">
        <v>1494</v>
      </c>
      <c r="E868" s="1221">
        <v>91.3</v>
      </c>
      <c r="F868" s="1220" t="s">
        <v>73</v>
      </c>
      <c r="G868" s="1222"/>
      <c r="H868" s="1222">
        <f>SUM(H869:H884)/E868</f>
        <v>1.2342349336335239</v>
      </c>
      <c r="I868" s="1223"/>
      <c r="J868" s="1223">
        <f>SUM(J869:J884)/E868</f>
        <v>46.721369182500005</v>
      </c>
      <c r="K868" s="1223"/>
      <c r="L868" s="1223"/>
      <c r="M868" s="1223">
        <f>SUM(M869:M884)/E868</f>
        <v>123.24393506777849</v>
      </c>
      <c r="N868" s="1219"/>
      <c r="O868" s="1223">
        <f>SUM(O869:O884)/E868</f>
        <v>149.12516143201196</v>
      </c>
      <c r="P868" s="1224" t="str">
        <f>B868</f>
        <v>V1-3-L2</v>
      </c>
      <c r="Q868" s="1224"/>
      <c r="R868" s="1223"/>
      <c r="S868" s="1223"/>
      <c r="T868" s="1223"/>
      <c r="U868" s="1225"/>
      <c r="V868" s="1223"/>
      <c r="W868" s="1223"/>
      <c r="X868" s="1223">
        <f>SUM(X869:X884)/E868</f>
        <v>169.33036876619201</v>
      </c>
      <c r="Z868" s="1226"/>
      <c r="AA868" s="1226"/>
      <c r="AB868" s="1226"/>
      <c r="AC868" s="1226"/>
      <c r="AD868" s="1226"/>
      <c r="AE868" s="1226"/>
      <c r="AF868" s="1226"/>
      <c r="AG868" s="1226"/>
      <c r="AH868" s="1226"/>
      <c r="AI868" s="1226"/>
      <c r="AJ868" s="1226"/>
      <c r="AK868" s="1226"/>
      <c r="AL868" s="1226"/>
      <c r="AM868" s="1226"/>
      <c r="AN868" s="1226"/>
      <c r="AO868" s="1226"/>
      <c r="AP868" s="1226"/>
      <c r="AQ868" s="1226"/>
      <c r="AR868" s="1226"/>
      <c r="AS868" s="1226"/>
      <c r="AT868" s="1226"/>
      <c r="AU868" s="1226"/>
      <c r="AV868" s="1226"/>
      <c r="AW868" s="1226"/>
      <c r="AX868" s="1226"/>
      <c r="AY868" s="1226"/>
      <c r="AZ868" s="1226"/>
      <c r="BA868" s="1226"/>
      <c r="BB868" s="1226"/>
      <c r="BC868" s="1226"/>
      <c r="BD868" s="1226"/>
      <c r="BE868" s="1226"/>
      <c r="BF868" s="1226"/>
      <c r="BG868" s="1226"/>
      <c r="BH868" s="1226"/>
      <c r="BI868" s="1226"/>
      <c r="BJ868" s="1226"/>
      <c r="BK868" s="1226"/>
      <c r="BL868" s="1226"/>
      <c r="BM868" s="1226"/>
      <c r="BN868" s="1226"/>
      <c r="BO868" s="1226"/>
      <c r="BP868" s="1226"/>
      <c r="BQ868" s="1226"/>
      <c r="BR868" s="1226"/>
      <c r="BS868" s="1226"/>
    </row>
    <row r="869" spans="1:71" s="1190" customFormat="1" ht="15.65" customHeight="1" outlineLevel="2" x14ac:dyDescent="0.25">
      <c r="A869" s="1185"/>
      <c r="B869" s="1188"/>
      <c r="C869" s="1187"/>
      <c r="D869" s="1188" t="s">
        <v>1200</v>
      </c>
      <c r="E869" s="1189"/>
      <c r="G869" s="1191"/>
      <c r="H869" s="1191"/>
      <c r="I869" s="1192"/>
      <c r="J869" s="1192"/>
      <c r="K869" s="1192"/>
      <c r="L869" s="1192"/>
      <c r="M869" s="1192"/>
      <c r="N869" s="1193"/>
      <c r="O869" s="1194" t="str">
        <f>R869</f>
        <v>incl. opslagen</v>
      </c>
      <c r="P869" s="1194"/>
      <c r="Q869" s="1195"/>
      <c r="R869" s="1196" t="str">
        <f>Tabellen!$C$2</f>
        <v>incl. opslagen</v>
      </c>
      <c r="S869" s="1197"/>
      <c r="T869" s="1196" t="str">
        <f>Tabellen!$C$2</f>
        <v>incl. opslagen</v>
      </c>
      <c r="U869" s="1192"/>
      <c r="V869" s="1192"/>
      <c r="W869" s="1192"/>
      <c r="X869" s="1192"/>
      <c r="Z869" s="1184"/>
      <c r="AA869" s="1184"/>
      <c r="AB869" s="1184"/>
      <c r="AC869" s="1184"/>
      <c r="AD869" s="1184"/>
      <c r="AE869" s="1184"/>
      <c r="AF869" s="1184"/>
      <c r="AG869" s="1184"/>
      <c r="AH869" s="1184"/>
      <c r="AI869" s="1184"/>
      <c r="AJ869" s="1184"/>
      <c r="AK869" s="1184"/>
      <c r="AL869" s="1184"/>
      <c r="AM869" s="1184"/>
      <c r="AN869" s="1184"/>
      <c r="AO869" s="1184"/>
      <c r="AP869" s="1184"/>
      <c r="AQ869" s="1184"/>
      <c r="AR869" s="1184"/>
      <c r="AS869" s="1184"/>
      <c r="AT869" s="1184"/>
      <c r="AU869" s="1184"/>
      <c r="AV869" s="1184"/>
      <c r="AW869" s="1184"/>
      <c r="AX869" s="1184"/>
      <c r="AY869" s="1184"/>
      <c r="AZ869" s="1184"/>
      <c r="BA869" s="1184"/>
      <c r="BB869" s="1184"/>
      <c r="BC869" s="1184"/>
      <c r="BD869" s="1184"/>
      <c r="BE869" s="1184"/>
      <c r="BF869" s="1184"/>
      <c r="BG869" s="1184"/>
      <c r="BH869" s="1184"/>
      <c r="BI869" s="1184"/>
      <c r="BJ869" s="1184"/>
      <c r="BK869" s="1184"/>
      <c r="BL869" s="1184"/>
      <c r="BM869" s="1184"/>
      <c r="BN869" s="1184"/>
      <c r="BO869" s="1184"/>
      <c r="BP869" s="1184"/>
      <c r="BQ869" s="1184"/>
      <c r="BR869" s="1184"/>
      <c r="BS869" s="1184"/>
    </row>
    <row r="870" spans="1:71" s="1190" customFormat="1" ht="15.65" customHeight="1" outlineLevel="2" x14ac:dyDescent="0.25">
      <c r="A870" s="1185"/>
      <c r="B870" s="1188"/>
      <c r="C870" s="1187"/>
      <c r="D870" s="1190" t="s">
        <v>1300</v>
      </c>
      <c r="E870" s="1189">
        <v>1</v>
      </c>
      <c r="F870" s="1190" t="s">
        <v>830</v>
      </c>
      <c r="G870" s="1191">
        <v>2</v>
      </c>
      <c r="H870" s="1191">
        <f t="shared" ref="H870:H882" si="200">E870*G870</f>
        <v>2</v>
      </c>
      <c r="I870" s="1192"/>
      <c r="J870" s="1192"/>
      <c r="K870" s="1192"/>
      <c r="L870" s="1192"/>
      <c r="M870" s="1192">
        <f>J870+H870*Tabellen!$K$2+L870</f>
        <v>124</v>
      </c>
      <c r="N870" s="1193"/>
      <c r="O870" s="1192">
        <f t="shared" ref="O870:O882" si="201">R870+T870</f>
        <v>150.04</v>
      </c>
      <c r="P870" s="1198"/>
      <c r="Q870" s="1195" t="s">
        <v>983</v>
      </c>
      <c r="R870" s="1192">
        <f>H870*Tabellen!$K$2*Tabellen!$F$2</f>
        <v>150.04</v>
      </c>
      <c r="S870" s="1197" t="s">
        <v>1049</v>
      </c>
      <c r="T870" s="1192">
        <f>J870*Tabellen!$F$2</f>
        <v>0</v>
      </c>
      <c r="U870" s="1192">
        <f>R870*Tabellen!$G$2</f>
        <v>13.503599999999999</v>
      </c>
      <c r="V870" s="1192">
        <f>T870*Tabellen!$H$2</f>
        <v>0</v>
      </c>
      <c r="W870" s="1192">
        <f t="shared" ref="W870:W882" si="202">U870+V870</f>
        <v>13.503599999999999</v>
      </c>
      <c r="X870" s="1192">
        <f t="shared" ref="X870:X882" si="203">O870+W870</f>
        <v>163.5436</v>
      </c>
      <c r="Z870" s="1184"/>
      <c r="AA870" s="1184"/>
      <c r="AB870" s="1184"/>
      <c r="AC870" s="1184"/>
      <c r="AD870" s="1184"/>
      <c r="AE870" s="1184"/>
      <c r="AF870" s="1184"/>
      <c r="AG870" s="1184"/>
      <c r="AH870" s="1184"/>
      <c r="AI870" s="1184"/>
      <c r="AJ870" s="1184"/>
      <c r="AK870" s="1184"/>
      <c r="AL870" s="1184"/>
      <c r="AM870" s="1184"/>
      <c r="AN870" s="1184"/>
      <c r="AO870" s="1184"/>
      <c r="AP870" s="1184"/>
      <c r="AQ870" s="1184"/>
      <c r="AR870" s="1184"/>
      <c r="AS870" s="1184"/>
      <c r="AT870" s="1184"/>
      <c r="AU870" s="1184"/>
      <c r="AV870" s="1184"/>
      <c r="AW870" s="1184"/>
      <c r="AX870" s="1184"/>
      <c r="AY870" s="1184"/>
      <c r="AZ870" s="1184"/>
      <c r="BA870" s="1184"/>
      <c r="BB870" s="1184"/>
      <c r="BC870" s="1184"/>
      <c r="BD870" s="1184"/>
      <c r="BE870" s="1184"/>
      <c r="BF870" s="1184"/>
      <c r="BG870" s="1184"/>
      <c r="BH870" s="1184"/>
      <c r="BI870" s="1184"/>
      <c r="BJ870" s="1184"/>
      <c r="BK870" s="1184"/>
      <c r="BL870" s="1184"/>
      <c r="BM870" s="1184"/>
      <c r="BN870" s="1184"/>
      <c r="BO870" s="1184"/>
      <c r="BP870" s="1184"/>
      <c r="BQ870" s="1184"/>
      <c r="BR870" s="1184"/>
      <c r="BS870" s="1184"/>
    </row>
    <row r="871" spans="1:71" s="1190" customFormat="1" ht="15.65" customHeight="1" outlineLevel="2" x14ac:dyDescent="0.25">
      <c r="A871" s="1185"/>
      <c r="B871" s="1188"/>
      <c r="C871" s="1187"/>
      <c r="D871" s="1190" t="s">
        <v>1330</v>
      </c>
      <c r="E871" s="1189">
        <f>91.3/2.7</f>
        <v>33.81481481481481</v>
      </c>
      <c r="F871" s="1190" t="s">
        <v>70</v>
      </c>
      <c r="G871" s="1191">
        <v>0.05</v>
      </c>
      <c r="H871" s="1191">
        <f t="shared" si="200"/>
        <v>1.6907407407407407</v>
      </c>
      <c r="I871" s="1192"/>
      <c r="J871" s="1192"/>
      <c r="K871" s="1192"/>
      <c r="L871" s="1192"/>
      <c r="M871" s="1192">
        <f>J871+H871*Tabellen!$K$2+L871</f>
        <v>104.82592592592592</v>
      </c>
      <c r="N871" s="1193"/>
      <c r="O871" s="1192">
        <f t="shared" si="201"/>
        <v>126.83937037037036</v>
      </c>
      <c r="P871" s="1198"/>
      <c r="Q871" s="1195" t="s">
        <v>983</v>
      </c>
      <c r="R871" s="1192">
        <f>H871*Tabellen!$K$2*Tabellen!$F$2</f>
        <v>126.83937037037036</v>
      </c>
      <c r="S871" s="1197" t="s">
        <v>1049</v>
      </c>
      <c r="T871" s="1192">
        <f>J871*Tabellen!$F$2</f>
        <v>0</v>
      </c>
      <c r="U871" s="1192">
        <f>R871*Tabellen!$G$2</f>
        <v>11.415543333333332</v>
      </c>
      <c r="V871" s="1192">
        <f>T871*Tabellen!$H$2</f>
        <v>0</v>
      </c>
      <c r="W871" s="1192">
        <f t="shared" si="202"/>
        <v>11.415543333333332</v>
      </c>
      <c r="X871" s="1192">
        <f t="shared" si="203"/>
        <v>138.25491370370369</v>
      </c>
      <c r="Z871" s="1184"/>
      <c r="AA871" s="1184"/>
      <c r="AB871" s="1184"/>
      <c r="AC871" s="1184"/>
      <c r="AD871" s="1184"/>
      <c r="AE871" s="1184"/>
      <c r="AF871" s="1184"/>
      <c r="AG871" s="1184"/>
      <c r="AH871" s="1184"/>
      <c r="AI871" s="1184"/>
      <c r="AJ871" s="1184"/>
      <c r="AK871" s="1184"/>
      <c r="AL871" s="1184"/>
      <c r="AM871" s="1184"/>
      <c r="AN871" s="1184"/>
      <c r="AO871" s="1184"/>
      <c r="AP871" s="1184"/>
      <c r="AQ871" s="1184"/>
      <c r="AR871" s="1184"/>
      <c r="AS871" s="1184"/>
      <c r="AT871" s="1184"/>
      <c r="AU871" s="1184"/>
      <c r="AV871" s="1184"/>
      <c r="AW871" s="1184"/>
      <c r="AX871" s="1184"/>
      <c r="AY871" s="1184"/>
      <c r="AZ871" s="1184"/>
      <c r="BA871" s="1184"/>
      <c r="BB871" s="1184"/>
      <c r="BC871" s="1184"/>
      <c r="BD871" s="1184"/>
      <c r="BE871" s="1184"/>
      <c r="BF871" s="1184"/>
      <c r="BG871" s="1184"/>
      <c r="BH871" s="1184"/>
      <c r="BI871" s="1184"/>
      <c r="BJ871" s="1184"/>
      <c r="BK871" s="1184"/>
      <c r="BL871" s="1184"/>
      <c r="BM871" s="1184"/>
      <c r="BN871" s="1184"/>
      <c r="BO871" s="1184"/>
      <c r="BP871" s="1184"/>
      <c r="BQ871" s="1184"/>
      <c r="BR871" s="1184"/>
      <c r="BS871" s="1184"/>
    </row>
    <row r="872" spans="1:71" s="1190" customFormat="1" ht="15.65" customHeight="1" outlineLevel="2" x14ac:dyDescent="0.25">
      <c r="A872" s="1185"/>
      <c r="B872" s="1188"/>
      <c r="C872" s="1187"/>
      <c r="D872" s="1190" t="s">
        <v>1341</v>
      </c>
      <c r="E872" s="1189">
        <f>E868*3.3333</f>
        <v>304.33028999999999</v>
      </c>
      <c r="F872" s="1190" t="s">
        <v>70</v>
      </c>
      <c r="G872" s="1191">
        <v>0.03</v>
      </c>
      <c r="H872" s="1191">
        <f t="shared" si="200"/>
        <v>9.1299086999999997</v>
      </c>
      <c r="I872" s="1192">
        <v>0.45539999999999997</v>
      </c>
      <c r="J872" s="1192">
        <f t="shared" ref="J872:J881" si="204">E872*I872</f>
        <v>138.59201406599999</v>
      </c>
      <c r="K872" s="1192"/>
      <c r="L872" s="1192"/>
      <c r="M872" s="1192">
        <f>J872+H872*Tabellen!$K$2+L872</f>
        <v>704.64635346599994</v>
      </c>
      <c r="N872" s="1193"/>
      <c r="O872" s="1192">
        <f t="shared" si="201"/>
        <v>852.62208769386007</v>
      </c>
      <c r="P872" s="1198"/>
      <c r="Q872" s="1195" t="s">
        <v>983</v>
      </c>
      <c r="R872" s="1192">
        <f>H872*Tabellen!$K$2*Tabellen!$F$2</f>
        <v>684.92575067400003</v>
      </c>
      <c r="S872" s="1197" t="s">
        <v>1049</v>
      </c>
      <c r="T872" s="1192">
        <f>J872*Tabellen!$F$2</f>
        <v>167.69633701985998</v>
      </c>
      <c r="U872" s="1192">
        <f>R872*Tabellen!$G$2</f>
        <v>61.643317560660002</v>
      </c>
      <c r="V872" s="1192">
        <f>T872*Tabellen!$H$2</f>
        <v>35.216230774170597</v>
      </c>
      <c r="W872" s="1192">
        <f t="shared" si="202"/>
        <v>96.859548334830606</v>
      </c>
      <c r="X872" s="1192">
        <f t="shared" si="203"/>
        <v>949.48163602869067</v>
      </c>
      <c r="Z872" s="1184"/>
      <c r="AA872" s="1184"/>
      <c r="AB872" s="1184"/>
      <c r="AC872" s="1184"/>
      <c r="AD872" s="1184"/>
      <c r="AE872" s="1184"/>
      <c r="AF872" s="1184"/>
      <c r="AG872" s="1184"/>
      <c r="AH872" s="1184"/>
      <c r="AI872" s="1184"/>
      <c r="AJ872" s="1184"/>
      <c r="AK872" s="1184"/>
      <c r="AL872" s="1184"/>
      <c r="AM872" s="1184"/>
      <c r="AN872" s="1184"/>
      <c r="AO872" s="1184"/>
      <c r="AP872" s="1184"/>
      <c r="AQ872" s="1184"/>
      <c r="AR872" s="1184"/>
      <c r="AS872" s="1184"/>
      <c r="AT872" s="1184"/>
      <c r="AU872" s="1184"/>
      <c r="AV872" s="1184"/>
      <c r="AW872" s="1184"/>
      <c r="AX872" s="1184"/>
      <c r="AY872" s="1184"/>
      <c r="AZ872" s="1184"/>
      <c r="BA872" s="1184"/>
      <c r="BB872" s="1184"/>
      <c r="BC872" s="1184"/>
      <c r="BD872" s="1184"/>
      <c r="BE872" s="1184"/>
      <c r="BF872" s="1184"/>
      <c r="BG872" s="1184"/>
      <c r="BH872" s="1184"/>
      <c r="BI872" s="1184"/>
      <c r="BJ872" s="1184"/>
      <c r="BK872" s="1184"/>
      <c r="BL872" s="1184"/>
      <c r="BM872" s="1184"/>
      <c r="BN872" s="1184"/>
      <c r="BO872" s="1184"/>
      <c r="BP872" s="1184"/>
      <c r="BQ872" s="1184"/>
      <c r="BR872" s="1184"/>
      <c r="BS872" s="1184"/>
    </row>
    <row r="873" spans="1:71" s="1190" customFormat="1" ht="15.65" customHeight="1" outlineLevel="2" x14ac:dyDescent="0.25">
      <c r="A873" s="1185"/>
      <c r="B873" s="1199"/>
      <c r="C873" s="1187"/>
      <c r="D873" s="1200" t="s">
        <v>147</v>
      </c>
      <c r="E873" s="1201">
        <f>E868*1.7*1.1</f>
        <v>170.73099999999999</v>
      </c>
      <c r="F873" s="1202" t="s">
        <v>70</v>
      </c>
      <c r="G873" s="1203"/>
      <c r="H873" s="1203"/>
      <c r="I873" s="1204">
        <v>2.7013499999999997</v>
      </c>
      <c r="J873" s="1204">
        <f t="shared" si="204"/>
        <v>461.20418684999993</v>
      </c>
      <c r="K873" s="1204"/>
      <c r="L873" s="1204"/>
      <c r="M873" s="1205">
        <f>J873+H873*Tabellen!$K$2+L873</f>
        <v>461.20418684999993</v>
      </c>
      <c r="N873" s="1193"/>
      <c r="O873" s="1192">
        <f t="shared" si="201"/>
        <v>558.05706608849994</v>
      </c>
      <c r="P873" s="1198"/>
      <c r="Q873" s="1195" t="s">
        <v>983</v>
      </c>
      <c r="R873" s="1192">
        <f>H873*Tabellen!$K$2*Tabellen!$F$2</f>
        <v>0</v>
      </c>
      <c r="S873" s="1197" t="s">
        <v>1049</v>
      </c>
      <c r="T873" s="1192">
        <f>J873*Tabellen!$F$2</f>
        <v>558.05706608849994</v>
      </c>
      <c r="U873" s="1192">
        <f>R873*Tabellen!$G$2</f>
        <v>0</v>
      </c>
      <c r="V873" s="1192">
        <f>T873*Tabellen!$H$2</f>
        <v>117.19198387858498</v>
      </c>
      <c r="W873" s="1192">
        <f t="shared" si="202"/>
        <v>117.19198387858498</v>
      </c>
      <c r="X873" s="1192">
        <f t="shared" si="203"/>
        <v>675.24904996708494</v>
      </c>
      <c r="Z873" s="1206"/>
      <c r="AA873" s="1184"/>
      <c r="AB873" s="1184"/>
      <c r="AC873" s="1184"/>
      <c r="AD873" s="1184"/>
      <c r="AE873" s="1184"/>
      <c r="AF873" s="1184"/>
      <c r="AG873" s="1184"/>
      <c r="AH873" s="1184"/>
      <c r="AI873" s="1184"/>
      <c r="AJ873" s="1184"/>
      <c r="AK873" s="1184"/>
      <c r="AL873" s="1184"/>
      <c r="AM873" s="1184"/>
      <c r="AN873" s="1184"/>
      <c r="AO873" s="1184"/>
      <c r="AP873" s="1184"/>
      <c r="AQ873" s="1184"/>
      <c r="AR873" s="1184"/>
      <c r="AS873" s="1184"/>
      <c r="AT873" s="1184"/>
      <c r="AU873" s="1184"/>
      <c r="AV873" s="1184"/>
      <c r="AW873" s="1184"/>
      <c r="AX873" s="1184"/>
      <c r="AY873" s="1184"/>
      <c r="AZ873" s="1184"/>
      <c r="BA873" s="1184"/>
      <c r="BB873" s="1184"/>
      <c r="BC873" s="1184"/>
      <c r="BD873" s="1184"/>
      <c r="BE873" s="1184"/>
      <c r="BF873" s="1184"/>
      <c r="BG873" s="1184"/>
      <c r="BH873" s="1184"/>
      <c r="BI873" s="1184"/>
      <c r="BJ873" s="1184"/>
      <c r="BK873" s="1184"/>
      <c r="BL873" s="1184"/>
      <c r="BM873" s="1184"/>
      <c r="BN873" s="1184"/>
      <c r="BO873" s="1184"/>
      <c r="BP873" s="1184"/>
      <c r="BQ873" s="1184"/>
      <c r="BR873" s="1184"/>
      <c r="BS873" s="1184"/>
    </row>
    <row r="874" spans="1:71" s="1190" customFormat="1" ht="15.65" customHeight="1" outlineLevel="2" x14ac:dyDescent="0.25">
      <c r="A874" s="1185"/>
      <c r="B874" s="1199"/>
      <c r="C874" s="1187"/>
      <c r="D874" s="1200" t="s">
        <v>148</v>
      </c>
      <c r="E874" s="1201">
        <f>E868/2.5*2.1</f>
        <v>76.691999999999993</v>
      </c>
      <c r="F874" s="1202" t="s">
        <v>70</v>
      </c>
      <c r="G874" s="1203"/>
      <c r="H874" s="1203"/>
      <c r="I874" s="1204">
        <v>2.4736500000000001</v>
      </c>
      <c r="J874" s="1204">
        <f t="shared" si="204"/>
        <v>189.70916579999999</v>
      </c>
      <c r="K874" s="1204"/>
      <c r="L874" s="1204"/>
      <c r="M874" s="1205">
        <f>J874+H874*Tabellen!$K$2+L874</f>
        <v>189.70916579999999</v>
      </c>
      <c r="N874" s="1193"/>
      <c r="O874" s="1192">
        <f t="shared" si="201"/>
        <v>229.54809061799997</v>
      </c>
      <c r="P874" s="1198"/>
      <c r="Q874" s="1195" t="s">
        <v>983</v>
      </c>
      <c r="R874" s="1192">
        <f>H874*Tabellen!$K$2*Tabellen!$F$2</f>
        <v>0</v>
      </c>
      <c r="S874" s="1197" t="s">
        <v>1049</v>
      </c>
      <c r="T874" s="1192">
        <f>J874*Tabellen!$F$2</f>
        <v>229.54809061799997</v>
      </c>
      <c r="U874" s="1192">
        <f>R874*Tabellen!$G$2</f>
        <v>0</v>
      </c>
      <c r="V874" s="1192">
        <f>T874*Tabellen!$H$2</f>
        <v>48.205099029779994</v>
      </c>
      <c r="W874" s="1192">
        <f t="shared" si="202"/>
        <v>48.205099029779994</v>
      </c>
      <c r="X874" s="1192">
        <f t="shared" si="203"/>
        <v>277.75318964777995</v>
      </c>
      <c r="Z874" s="1206"/>
      <c r="AA874" s="1184"/>
      <c r="AB874" s="1184"/>
      <c r="AC874" s="1184"/>
      <c r="AD874" s="1184"/>
      <c r="AE874" s="1184"/>
      <c r="AF874" s="1184"/>
      <c r="AG874" s="1184"/>
      <c r="AH874" s="1184"/>
      <c r="AI874" s="1184"/>
      <c r="AJ874" s="1184"/>
      <c r="AK874" s="1184"/>
      <c r="AL874" s="1184"/>
      <c r="AM874" s="1184"/>
      <c r="AN874" s="1184"/>
      <c r="AO874" s="1184"/>
      <c r="AP874" s="1184"/>
      <c r="AQ874" s="1184"/>
      <c r="AR874" s="1184"/>
      <c r="AS874" s="1184"/>
      <c r="AT874" s="1184"/>
      <c r="AU874" s="1184"/>
      <c r="AV874" s="1184"/>
      <c r="AW874" s="1184"/>
      <c r="AX874" s="1184"/>
      <c r="AY874" s="1184"/>
      <c r="AZ874" s="1184"/>
      <c r="BA874" s="1184"/>
      <c r="BB874" s="1184"/>
      <c r="BC874" s="1184"/>
      <c r="BD874" s="1184"/>
      <c r="BE874" s="1184"/>
      <c r="BF874" s="1184"/>
      <c r="BG874" s="1184"/>
      <c r="BH874" s="1184"/>
      <c r="BI874" s="1184"/>
      <c r="BJ874" s="1184"/>
      <c r="BK874" s="1184"/>
      <c r="BL874" s="1184"/>
      <c r="BM874" s="1184"/>
      <c r="BN874" s="1184"/>
      <c r="BO874" s="1184"/>
      <c r="BP874" s="1184"/>
      <c r="BQ874" s="1184"/>
      <c r="BR874" s="1184"/>
      <c r="BS874" s="1184"/>
    </row>
    <row r="875" spans="1:71" s="1190" customFormat="1" ht="15.65" customHeight="1" outlineLevel="2" x14ac:dyDescent="0.25">
      <c r="A875" s="1185"/>
      <c r="B875" s="1188"/>
      <c r="C875" s="1187"/>
      <c r="D875" s="1190" t="s">
        <v>1348</v>
      </c>
      <c r="E875" s="1189">
        <f>E868*1.05</f>
        <v>95.864999999999995</v>
      </c>
      <c r="F875" s="1190" t="s">
        <v>73</v>
      </c>
      <c r="G875" s="1191"/>
      <c r="H875" s="1191"/>
      <c r="I875" s="1192">
        <v>9.5633999999999997</v>
      </c>
      <c r="J875" s="1192">
        <f t="shared" si="204"/>
        <v>916.79534099999989</v>
      </c>
      <c r="K875" s="1192"/>
      <c r="L875" s="1192"/>
      <c r="M875" s="1192">
        <f>J875+H875*Tabellen!$K$2+L875</f>
        <v>916.79534099999989</v>
      </c>
      <c r="N875" s="1193"/>
      <c r="O875" s="1192">
        <f t="shared" si="201"/>
        <v>1109.3223626099998</v>
      </c>
      <c r="P875" s="1198"/>
      <c r="Q875" s="1195" t="s">
        <v>983</v>
      </c>
      <c r="R875" s="1192">
        <f>H875*Tabellen!$K$2*Tabellen!$F$2</f>
        <v>0</v>
      </c>
      <c r="S875" s="1197" t="s">
        <v>1049</v>
      </c>
      <c r="T875" s="1192">
        <f>J875*Tabellen!$F$2</f>
        <v>1109.3223626099998</v>
      </c>
      <c r="U875" s="1192">
        <f>R875*Tabellen!$G$2</f>
        <v>0</v>
      </c>
      <c r="V875" s="1192">
        <f>T875*Tabellen!$H$2</f>
        <v>232.95769614809996</v>
      </c>
      <c r="W875" s="1192">
        <f t="shared" si="202"/>
        <v>232.95769614809996</v>
      </c>
      <c r="X875" s="1192">
        <f t="shared" si="203"/>
        <v>1342.2800587580998</v>
      </c>
      <c r="Y875" s="1194"/>
      <c r="Z875" s="1184"/>
      <c r="AA875" s="1184"/>
      <c r="AB875" s="1184"/>
      <c r="AC875" s="1184"/>
      <c r="AD875" s="1184"/>
      <c r="AE875" s="1184"/>
      <c r="AF875" s="1184"/>
      <c r="AG875" s="1184"/>
      <c r="AH875" s="1184"/>
      <c r="AI875" s="1184"/>
      <c r="AJ875" s="1184"/>
      <c r="AK875" s="1184"/>
      <c r="AL875" s="1184"/>
      <c r="AM875" s="1184"/>
      <c r="AN875" s="1184"/>
      <c r="AO875" s="1184"/>
      <c r="AP875" s="1184"/>
      <c r="AQ875" s="1184"/>
      <c r="AR875" s="1184"/>
      <c r="AS875" s="1184"/>
      <c r="AT875" s="1184"/>
      <c r="AU875" s="1184"/>
      <c r="AV875" s="1184"/>
      <c r="AW875" s="1184"/>
      <c r="AX875" s="1184"/>
      <c r="AY875" s="1184"/>
      <c r="AZ875" s="1184"/>
      <c r="BA875" s="1184"/>
      <c r="BB875" s="1184"/>
      <c r="BC875" s="1184"/>
      <c r="BD875" s="1184"/>
      <c r="BE875" s="1184"/>
      <c r="BF875" s="1184"/>
      <c r="BG875" s="1184"/>
      <c r="BH875" s="1184"/>
      <c r="BI875" s="1184"/>
      <c r="BJ875" s="1184"/>
      <c r="BK875" s="1184"/>
      <c r="BL875" s="1184"/>
      <c r="BM875" s="1184"/>
      <c r="BN875" s="1184"/>
      <c r="BO875" s="1184"/>
      <c r="BP875" s="1184"/>
      <c r="BQ875" s="1184"/>
      <c r="BR875" s="1184"/>
      <c r="BS875" s="1184"/>
    </row>
    <row r="876" spans="1:71" s="1190" customFormat="1" ht="15.65" customHeight="1" outlineLevel="2" x14ac:dyDescent="0.25">
      <c r="A876" s="1185"/>
      <c r="B876" s="1188"/>
      <c r="C876" s="1187"/>
      <c r="D876" s="1190" t="s">
        <v>1420</v>
      </c>
      <c r="E876" s="1189">
        <f>E868*1.05</f>
        <v>95.864999999999995</v>
      </c>
      <c r="F876" s="1188" t="s">
        <v>73</v>
      </c>
      <c r="G876" s="1189"/>
      <c r="H876" s="1191"/>
      <c r="I876" s="1207">
        <v>1.91475</v>
      </c>
      <c r="J876" s="1192">
        <f t="shared" si="204"/>
        <v>183.55750874999998</v>
      </c>
      <c r="K876" s="1192"/>
      <c r="L876" s="1192"/>
      <c r="M876" s="1192">
        <f>J876+H876*Tabellen!$K$2+L876</f>
        <v>183.55750874999998</v>
      </c>
      <c r="N876" s="1193"/>
      <c r="O876" s="1192">
        <f t="shared" si="201"/>
        <v>222.10458558749997</v>
      </c>
      <c r="P876" s="1198"/>
      <c r="Q876" s="1195" t="s">
        <v>983</v>
      </c>
      <c r="R876" s="1192">
        <f>H876*Tabellen!$K$2*Tabellen!$F$2</f>
        <v>0</v>
      </c>
      <c r="S876" s="1197" t="s">
        <v>1049</v>
      </c>
      <c r="T876" s="1192">
        <f>J876*Tabellen!$F$2</f>
        <v>222.10458558749997</v>
      </c>
      <c r="U876" s="1192">
        <f>R876*Tabellen!$G$2</f>
        <v>0</v>
      </c>
      <c r="V876" s="1192">
        <f>T876*Tabellen!$H$2</f>
        <v>46.641962973374994</v>
      </c>
      <c r="W876" s="1192">
        <f t="shared" si="202"/>
        <v>46.641962973374994</v>
      </c>
      <c r="X876" s="1192">
        <f t="shared" si="203"/>
        <v>268.74654856087494</v>
      </c>
      <c r="Y876" s="1191"/>
      <c r="Z876" s="1184"/>
      <c r="AA876" s="1184"/>
      <c r="AB876" s="1184"/>
      <c r="AC876" s="1184"/>
      <c r="AD876" s="1184"/>
      <c r="AE876" s="1184"/>
      <c r="AF876" s="1184"/>
      <c r="AG876" s="1184"/>
      <c r="AH876" s="1184"/>
      <c r="AI876" s="1184"/>
      <c r="AJ876" s="1184"/>
      <c r="AK876" s="1184"/>
      <c r="AL876" s="1184"/>
      <c r="AM876" s="1184"/>
      <c r="AN876" s="1184"/>
      <c r="AO876" s="1184"/>
      <c r="AP876" s="1184"/>
      <c r="AQ876" s="1184"/>
      <c r="AR876" s="1184"/>
      <c r="AS876" s="1184"/>
      <c r="AT876" s="1184"/>
      <c r="AU876" s="1184"/>
      <c r="AV876" s="1184"/>
      <c r="AW876" s="1184"/>
      <c r="AX876" s="1184"/>
      <c r="AY876" s="1184"/>
      <c r="AZ876" s="1184"/>
      <c r="BA876" s="1184"/>
      <c r="BB876" s="1184"/>
      <c r="BC876" s="1184"/>
      <c r="BD876" s="1184"/>
      <c r="BE876" s="1184"/>
      <c r="BF876" s="1184"/>
      <c r="BG876" s="1184"/>
      <c r="BH876" s="1184"/>
      <c r="BI876" s="1184"/>
      <c r="BJ876" s="1184"/>
      <c r="BK876" s="1184"/>
      <c r="BL876" s="1184"/>
      <c r="BM876" s="1184"/>
      <c r="BN876" s="1184"/>
      <c r="BO876" s="1184"/>
      <c r="BP876" s="1184"/>
      <c r="BQ876" s="1184"/>
      <c r="BR876" s="1184"/>
      <c r="BS876" s="1184"/>
    </row>
    <row r="877" spans="1:71" s="1190" customFormat="1" ht="15.65" customHeight="1" outlineLevel="2" x14ac:dyDescent="0.25">
      <c r="A877" s="1185"/>
      <c r="B877" s="1188"/>
      <c r="C877" s="1187"/>
      <c r="D877" s="1190" t="s">
        <v>1335</v>
      </c>
      <c r="E877" s="1189">
        <f>E868*1.1</f>
        <v>100.43</v>
      </c>
      <c r="F877" s="1188" t="s">
        <v>73</v>
      </c>
      <c r="G877" s="1189"/>
      <c r="H877" s="1191"/>
      <c r="I877" s="1207">
        <v>2.2515648749999997</v>
      </c>
      <c r="J877" s="1192">
        <f t="shared" si="204"/>
        <v>226.12466039624999</v>
      </c>
      <c r="K877" s="1192"/>
      <c r="L877" s="1192"/>
      <c r="M877" s="1192">
        <f>J877+H877*Tabellen!$K$2+L877</f>
        <v>226.12466039624999</v>
      </c>
      <c r="N877" s="1193"/>
      <c r="O877" s="1192">
        <f t="shared" si="201"/>
        <v>273.61083907946249</v>
      </c>
      <c r="P877" s="1198"/>
      <c r="Q877" s="1195" t="s">
        <v>983</v>
      </c>
      <c r="R877" s="1192">
        <f>H877*Tabellen!$K$2*Tabellen!$F$2</f>
        <v>0</v>
      </c>
      <c r="S877" s="1197" t="s">
        <v>1049</v>
      </c>
      <c r="T877" s="1192">
        <f>J877*Tabellen!$F$2</f>
        <v>273.61083907946249</v>
      </c>
      <c r="U877" s="1192">
        <f>R877*Tabellen!$G$2</f>
        <v>0</v>
      </c>
      <c r="V877" s="1192">
        <f>T877*Tabellen!$H$2</f>
        <v>57.458276206687124</v>
      </c>
      <c r="W877" s="1192">
        <f t="shared" si="202"/>
        <v>57.458276206687124</v>
      </c>
      <c r="X877" s="1192">
        <f t="shared" si="203"/>
        <v>331.06911528614961</v>
      </c>
      <c r="Y877" s="1191"/>
      <c r="Z877" s="1184"/>
      <c r="AA877" s="1184"/>
      <c r="AB877" s="1184"/>
      <c r="AC877" s="1184"/>
      <c r="AD877" s="1184"/>
      <c r="AE877" s="1184"/>
      <c r="AF877" s="1184"/>
      <c r="AG877" s="1184"/>
      <c r="AH877" s="1184"/>
      <c r="AI877" s="1184"/>
      <c r="AJ877" s="1184"/>
      <c r="AK877" s="1184"/>
      <c r="AL877" s="1184"/>
      <c r="AM877" s="1184"/>
      <c r="AN877" s="1184"/>
      <c r="AO877" s="1184"/>
      <c r="AP877" s="1184"/>
      <c r="AQ877" s="1184"/>
      <c r="AR877" s="1184"/>
      <c r="AS877" s="1184"/>
      <c r="AT877" s="1184"/>
      <c r="AU877" s="1184"/>
      <c r="AV877" s="1184"/>
      <c r="AW877" s="1184"/>
      <c r="AX877" s="1184"/>
      <c r="AY877" s="1184"/>
      <c r="AZ877" s="1184"/>
      <c r="BA877" s="1184"/>
      <c r="BB877" s="1184"/>
      <c r="BC877" s="1184"/>
      <c r="BD877" s="1184"/>
      <c r="BE877" s="1184"/>
      <c r="BF877" s="1184"/>
      <c r="BG877" s="1184"/>
      <c r="BH877" s="1184"/>
      <c r="BI877" s="1184"/>
      <c r="BJ877" s="1184"/>
      <c r="BK877" s="1184"/>
      <c r="BL877" s="1184"/>
      <c r="BM877" s="1184"/>
      <c r="BN877" s="1184"/>
      <c r="BO877" s="1184"/>
      <c r="BP877" s="1184"/>
      <c r="BQ877" s="1184"/>
      <c r="BR877" s="1184"/>
      <c r="BS877" s="1184"/>
    </row>
    <row r="878" spans="1:71" s="1190" customFormat="1" ht="15.65" customHeight="1" outlineLevel="2" x14ac:dyDescent="0.25">
      <c r="A878" s="1185"/>
      <c r="B878" s="1188"/>
      <c r="C878" s="1187"/>
      <c r="D878" s="1190" t="s">
        <v>1336</v>
      </c>
      <c r="E878" s="1189">
        <f>E868*1.1</f>
        <v>100.43</v>
      </c>
      <c r="F878" s="1188" t="s">
        <v>73</v>
      </c>
      <c r="G878" s="1189"/>
      <c r="H878" s="1191"/>
      <c r="I878" s="1207">
        <v>1.8526499999999999</v>
      </c>
      <c r="J878" s="1192">
        <f t="shared" si="204"/>
        <v>186.06163950000001</v>
      </c>
      <c r="K878" s="1192"/>
      <c r="L878" s="1192"/>
      <c r="M878" s="1192">
        <f>J878+H878*Tabellen!$K$2+L878</f>
        <v>186.06163950000001</v>
      </c>
      <c r="N878" s="1193"/>
      <c r="O878" s="1192">
        <f t="shared" si="201"/>
        <v>225.134583795</v>
      </c>
      <c r="P878" s="1198"/>
      <c r="Q878" s="1195" t="s">
        <v>983</v>
      </c>
      <c r="R878" s="1192">
        <f>H878*Tabellen!$K$2*Tabellen!$F$2</f>
        <v>0</v>
      </c>
      <c r="S878" s="1197" t="s">
        <v>1049</v>
      </c>
      <c r="T878" s="1192">
        <f>J878*Tabellen!$F$2</f>
        <v>225.134583795</v>
      </c>
      <c r="U878" s="1192">
        <f>R878*Tabellen!$G$2</f>
        <v>0</v>
      </c>
      <c r="V878" s="1192">
        <f>T878*Tabellen!$H$2</f>
        <v>47.27826259695</v>
      </c>
      <c r="W878" s="1192">
        <f t="shared" si="202"/>
        <v>47.27826259695</v>
      </c>
      <c r="X878" s="1192">
        <f t="shared" si="203"/>
        <v>272.41284639194998</v>
      </c>
      <c r="Y878" s="1191"/>
      <c r="Z878" s="1184"/>
      <c r="AA878" s="1184"/>
      <c r="AB878" s="1184"/>
      <c r="AC878" s="1184"/>
      <c r="AD878" s="1184"/>
      <c r="AE878" s="1184"/>
      <c r="AF878" s="1184"/>
      <c r="AG878" s="1184"/>
      <c r="AH878" s="1184"/>
      <c r="AI878" s="1184"/>
      <c r="AJ878" s="1184"/>
      <c r="AK878" s="1184"/>
      <c r="AL878" s="1184"/>
      <c r="AM878" s="1184"/>
      <c r="AN878" s="1184"/>
      <c r="AO878" s="1184"/>
      <c r="AP878" s="1184"/>
      <c r="AQ878" s="1184"/>
      <c r="AR878" s="1184"/>
      <c r="AS878" s="1184"/>
      <c r="AT878" s="1184"/>
      <c r="AU878" s="1184"/>
      <c r="AV878" s="1184"/>
      <c r="AW878" s="1184"/>
      <c r="AX878" s="1184"/>
      <c r="AY878" s="1184"/>
      <c r="AZ878" s="1184"/>
      <c r="BA878" s="1184"/>
      <c r="BB878" s="1184"/>
      <c r="BC878" s="1184"/>
      <c r="BD878" s="1184"/>
      <c r="BE878" s="1184"/>
      <c r="BF878" s="1184"/>
      <c r="BG878" s="1184"/>
      <c r="BH878" s="1184"/>
      <c r="BI878" s="1184"/>
      <c r="BJ878" s="1184"/>
      <c r="BK878" s="1184"/>
      <c r="BL878" s="1184"/>
      <c r="BM878" s="1184"/>
      <c r="BN878" s="1184"/>
      <c r="BO878" s="1184"/>
      <c r="BP878" s="1184"/>
      <c r="BQ878" s="1184"/>
      <c r="BR878" s="1184"/>
      <c r="BS878" s="1184"/>
    </row>
    <row r="879" spans="1:71" s="1190" customFormat="1" ht="15.65" customHeight="1" outlineLevel="2" x14ac:dyDescent="0.25">
      <c r="A879" s="1185"/>
      <c r="B879" s="1188"/>
      <c r="C879" s="1187"/>
      <c r="D879" s="1190" t="s">
        <v>1730</v>
      </c>
      <c r="E879" s="1189">
        <f>E868*1.1</f>
        <v>100.43</v>
      </c>
      <c r="F879" s="1190" t="s">
        <v>73</v>
      </c>
      <c r="G879" s="1191"/>
      <c r="H879" s="1191"/>
      <c r="I879" s="1192">
        <v>10.143000000000001</v>
      </c>
      <c r="J879" s="1192">
        <f t="shared" si="204"/>
        <v>1018.6614900000002</v>
      </c>
      <c r="K879" s="1192"/>
      <c r="L879" s="1192"/>
      <c r="M879" s="1192">
        <f>J879+H879*Tabellen!$K$2+L879</f>
        <v>1018.6614900000002</v>
      </c>
      <c r="N879" s="1193"/>
      <c r="O879" s="1192">
        <f t="shared" si="201"/>
        <v>1232.5804029000001</v>
      </c>
      <c r="P879" s="1198"/>
      <c r="Q879" s="1195" t="s">
        <v>983</v>
      </c>
      <c r="R879" s="1192">
        <f>H879*Tabellen!$K$2*Tabellen!$F$2</f>
        <v>0</v>
      </c>
      <c r="S879" s="1197" t="s">
        <v>1049</v>
      </c>
      <c r="T879" s="1192">
        <f>J879*Tabellen!$F$2</f>
        <v>1232.5804029000001</v>
      </c>
      <c r="U879" s="1192">
        <f>R879*Tabellen!$G$2</f>
        <v>0</v>
      </c>
      <c r="V879" s="1192">
        <f>T879*Tabellen!$H$2</f>
        <v>258.84188460900003</v>
      </c>
      <c r="W879" s="1192">
        <f t="shared" si="202"/>
        <v>258.84188460900003</v>
      </c>
      <c r="X879" s="1192">
        <f t="shared" si="203"/>
        <v>1491.4222875090002</v>
      </c>
      <c r="Y879" s="1208"/>
      <c r="Z879" s="1184"/>
      <c r="AA879" s="1184"/>
      <c r="AB879" s="1184"/>
      <c r="AC879" s="1184"/>
      <c r="AD879" s="1184"/>
      <c r="AE879" s="1184"/>
      <c r="AF879" s="1184"/>
      <c r="AG879" s="1184"/>
      <c r="AH879" s="1184"/>
      <c r="AI879" s="1184"/>
      <c r="AJ879" s="1184"/>
      <c r="AK879" s="1184"/>
      <c r="AL879" s="1184"/>
      <c r="AM879" s="1184"/>
      <c r="AN879" s="1184"/>
      <c r="AO879" s="1184"/>
      <c r="AP879" s="1184"/>
      <c r="AQ879" s="1184"/>
      <c r="AR879" s="1184"/>
      <c r="AS879" s="1184"/>
      <c r="AT879" s="1184"/>
      <c r="AU879" s="1184"/>
      <c r="AV879" s="1184"/>
      <c r="AW879" s="1184"/>
      <c r="AX879" s="1184"/>
      <c r="AY879" s="1184"/>
      <c r="AZ879" s="1184"/>
      <c r="BA879" s="1184"/>
      <c r="BB879" s="1184"/>
      <c r="BC879" s="1184"/>
      <c r="BD879" s="1184"/>
      <c r="BE879" s="1184"/>
      <c r="BF879" s="1184"/>
      <c r="BG879" s="1184"/>
      <c r="BH879" s="1184"/>
      <c r="BI879" s="1184"/>
      <c r="BJ879" s="1184"/>
      <c r="BK879" s="1184"/>
      <c r="BL879" s="1184"/>
      <c r="BM879" s="1184"/>
      <c r="BN879" s="1184"/>
      <c r="BO879" s="1184"/>
      <c r="BP879" s="1184"/>
      <c r="BQ879" s="1184"/>
      <c r="BR879" s="1184"/>
      <c r="BS879" s="1184"/>
    </row>
    <row r="880" spans="1:71" s="1190" customFormat="1" ht="15.65" customHeight="1" outlineLevel="2" x14ac:dyDescent="0.25">
      <c r="A880" s="1185"/>
      <c r="B880" s="1199"/>
      <c r="C880" s="1187"/>
      <c r="D880" s="1200" t="s">
        <v>1343</v>
      </c>
      <c r="E880" s="1201">
        <f>E868</f>
        <v>91.3</v>
      </c>
      <c r="F880" s="1202" t="s">
        <v>73</v>
      </c>
      <c r="G880" s="1203">
        <v>1.05</v>
      </c>
      <c r="H880" s="1203">
        <f t="shared" si="200"/>
        <v>95.864999999999995</v>
      </c>
      <c r="I880" s="1204"/>
      <c r="J880" s="1204"/>
      <c r="K880" s="1204"/>
      <c r="L880" s="1204"/>
      <c r="M880" s="1205">
        <f>J880+H880*Tabellen!$K$2+L880</f>
        <v>5943.63</v>
      </c>
      <c r="N880" s="1193"/>
      <c r="O880" s="1192">
        <f t="shared" si="201"/>
        <v>7191.7923000000001</v>
      </c>
      <c r="P880" s="1198"/>
      <c r="Q880" s="1195" t="s">
        <v>983</v>
      </c>
      <c r="R880" s="1192">
        <f>H880*Tabellen!$K$2*Tabellen!$F$2</f>
        <v>7191.7923000000001</v>
      </c>
      <c r="S880" s="1197" t="s">
        <v>1049</v>
      </c>
      <c r="T880" s="1192">
        <f>J880*Tabellen!$F$2</f>
        <v>0</v>
      </c>
      <c r="U880" s="1192">
        <f>R880*Tabellen!$G$2</f>
        <v>647.26130699999999</v>
      </c>
      <c r="V880" s="1192">
        <f>T880*Tabellen!$H$2</f>
        <v>0</v>
      </c>
      <c r="W880" s="1192">
        <f t="shared" si="202"/>
        <v>647.26130699999999</v>
      </c>
      <c r="X880" s="1192">
        <f t="shared" si="203"/>
        <v>7839.0536069999998</v>
      </c>
      <c r="Z880" s="1206"/>
      <c r="AA880" s="1184"/>
      <c r="AB880" s="1184"/>
      <c r="AC880" s="1184"/>
      <c r="AD880" s="1184"/>
      <c r="AE880" s="1184"/>
      <c r="AF880" s="1184"/>
      <c r="AG880" s="1184"/>
      <c r="AH880" s="1184"/>
      <c r="AI880" s="1184"/>
      <c r="AJ880" s="1184"/>
      <c r="AK880" s="1184"/>
      <c r="AL880" s="1184"/>
      <c r="AM880" s="1184"/>
      <c r="AN880" s="1184"/>
      <c r="AO880" s="1184"/>
      <c r="AP880" s="1184"/>
      <c r="AQ880" s="1184"/>
      <c r="AR880" s="1184"/>
      <c r="AS880" s="1184"/>
      <c r="AT880" s="1184"/>
      <c r="AU880" s="1184"/>
      <c r="AV880" s="1184"/>
      <c r="AW880" s="1184"/>
      <c r="AX880" s="1184"/>
      <c r="AY880" s="1184"/>
      <c r="AZ880" s="1184"/>
      <c r="BA880" s="1184"/>
      <c r="BB880" s="1184"/>
      <c r="BC880" s="1184"/>
      <c r="BD880" s="1184"/>
      <c r="BE880" s="1184"/>
      <c r="BF880" s="1184"/>
      <c r="BG880" s="1184"/>
      <c r="BH880" s="1184"/>
      <c r="BI880" s="1184"/>
      <c r="BJ880" s="1184"/>
      <c r="BK880" s="1184"/>
      <c r="BL880" s="1184"/>
      <c r="BM880" s="1184"/>
      <c r="BN880" s="1184"/>
      <c r="BO880" s="1184"/>
      <c r="BP880" s="1184"/>
      <c r="BQ880" s="1184"/>
      <c r="BR880" s="1184"/>
      <c r="BS880" s="1184"/>
    </row>
    <row r="881" spans="1:71" s="1190" customFormat="1" ht="15.65" customHeight="1" outlineLevel="2" x14ac:dyDescent="0.25">
      <c r="A881" s="1185"/>
      <c r="B881" s="1188"/>
      <c r="C881" s="1187"/>
      <c r="D881" s="1188" t="s">
        <v>1337</v>
      </c>
      <c r="E881" s="1189">
        <f>E868</f>
        <v>91.3</v>
      </c>
      <c r="F881" s="1190" t="s">
        <v>73</v>
      </c>
      <c r="G881" s="1189"/>
      <c r="H881" s="1191"/>
      <c r="I881" s="1192">
        <v>10.35</v>
      </c>
      <c r="J881" s="1192">
        <f t="shared" si="204"/>
        <v>944.95499999999993</v>
      </c>
      <c r="K881" s="1192"/>
      <c r="L881" s="1192"/>
      <c r="M881" s="1192">
        <f>J881+H881*Tabellen!$K$2+L881</f>
        <v>944.95499999999993</v>
      </c>
      <c r="N881" s="1193"/>
      <c r="O881" s="1192">
        <f t="shared" si="201"/>
        <v>1143.39555</v>
      </c>
      <c r="P881" s="1198"/>
      <c r="Q881" s="1195" t="s">
        <v>983</v>
      </c>
      <c r="R881" s="1192">
        <f>H881*Tabellen!$K$2*Tabellen!$F$2</f>
        <v>0</v>
      </c>
      <c r="S881" s="1197" t="s">
        <v>1049</v>
      </c>
      <c r="T881" s="1192">
        <f>J881*Tabellen!$F$2</f>
        <v>1143.39555</v>
      </c>
      <c r="U881" s="1192">
        <f>R881*Tabellen!$G$2</f>
        <v>0</v>
      </c>
      <c r="V881" s="1192">
        <f>T881*Tabellen!$H$2</f>
        <v>240.11306549999998</v>
      </c>
      <c r="W881" s="1192">
        <f t="shared" si="202"/>
        <v>240.11306549999998</v>
      </c>
      <c r="X881" s="1192">
        <f t="shared" si="203"/>
        <v>1383.5086154999999</v>
      </c>
      <c r="Y881" s="1194"/>
      <c r="Z881" s="1184"/>
      <c r="AA881" s="1184"/>
      <c r="AB881" s="1184"/>
      <c r="AC881" s="1184"/>
      <c r="AD881" s="1184"/>
      <c r="AE881" s="1184"/>
      <c r="AF881" s="1184"/>
      <c r="AG881" s="1184"/>
      <c r="AH881" s="1184"/>
      <c r="AI881" s="1184"/>
      <c r="AJ881" s="1184"/>
      <c r="AK881" s="1184"/>
      <c r="AL881" s="1184"/>
      <c r="AM881" s="1184"/>
      <c r="AN881" s="1184"/>
      <c r="AO881" s="1184"/>
      <c r="AP881" s="1184"/>
      <c r="AQ881" s="1184"/>
      <c r="AR881" s="1184"/>
      <c r="AS881" s="1184"/>
      <c r="AT881" s="1184"/>
      <c r="AU881" s="1184"/>
      <c r="AV881" s="1184"/>
      <c r="AW881" s="1184"/>
      <c r="AX881" s="1184"/>
      <c r="AY881" s="1184"/>
      <c r="AZ881" s="1184"/>
      <c r="BA881" s="1184"/>
      <c r="BB881" s="1184"/>
      <c r="BC881" s="1184"/>
      <c r="BD881" s="1184"/>
      <c r="BE881" s="1184"/>
      <c r="BF881" s="1184"/>
      <c r="BG881" s="1184"/>
      <c r="BH881" s="1184"/>
      <c r="BI881" s="1184"/>
      <c r="BJ881" s="1184"/>
      <c r="BK881" s="1184"/>
      <c r="BL881" s="1184"/>
      <c r="BM881" s="1184"/>
      <c r="BN881" s="1184"/>
      <c r="BO881" s="1184"/>
      <c r="BP881" s="1184"/>
      <c r="BQ881" s="1184"/>
      <c r="BR881" s="1184"/>
      <c r="BS881" s="1184"/>
    </row>
    <row r="882" spans="1:71" s="1190" customFormat="1" ht="15.65" customHeight="1" outlineLevel="2" x14ac:dyDescent="0.25">
      <c r="A882" s="1185"/>
      <c r="B882" s="1188"/>
      <c r="C882" s="1187"/>
      <c r="D882" s="1188" t="s">
        <v>1329</v>
      </c>
      <c r="E882" s="1189">
        <v>1</v>
      </c>
      <c r="F882" s="1190" t="s">
        <v>830</v>
      </c>
      <c r="G882" s="1189">
        <v>4</v>
      </c>
      <c r="H882" s="1191">
        <f t="shared" si="200"/>
        <v>4</v>
      </c>
      <c r="I882" s="1192"/>
      <c r="J882" s="1192"/>
      <c r="K882" s="1192"/>
      <c r="L882" s="1192"/>
      <c r="M882" s="1192">
        <f>J882+H882*Tabellen!$K$2+L882</f>
        <v>248</v>
      </c>
      <c r="N882" s="1193"/>
      <c r="O882" s="1192">
        <f t="shared" si="201"/>
        <v>300.08</v>
      </c>
      <c r="P882" s="1198"/>
      <c r="Q882" s="1195" t="s">
        <v>983</v>
      </c>
      <c r="R882" s="1192">
        <f>H882*Tabellen!$K$2*Tabellen!$F$2</f>
        <v>300.08</v>
      </c>
      <c r="S882" s="1197" t="s">
        <v>1049</v>
      </c>
      <c r="T882" s="1192">
        <f>J882*Tabellen!$F$2</f>
        <v>0</v>
      </c>
      <c r="U882" s="1192">
        <f>R882*Tabellen!$G$2</f>
        <v>27.007199999999997</v>
      </c>
      <c r="V882" s="1192">
        <f>T882*Tabellen!$H$2</f>
        <v>0</v>
      </c>
      <c r="W882" s="1192">
        <f t="shared" si="202"/>
        <v>27.007199999999997</v>
      </c>
      <c r="X882" s="1192">
        <f t="shared" si="203"/>
        <v>327.0872</v>
      </c>
      <c r="Y882" s="1194"/>
      <c r="Z882" s="1184"/>
      <c r="AA882" s="1184"/>
      <c r="AB882" s="1184"/>
      <c r="AC882" s="1184"/>
      <c r="AD882" s="1184"/>
      <c r="AE882" s="1184"/>
      <c r="AF882" s="1184"/>
      <c r="AG882" s="1184"/>
      <c r="AH882" s="1184"/>
      <c r="AI882" s="1184"/>
      <c r="AJ882" s="1184"/>
      <c r="AK882" s="1184"/>
      <c r="AL882" s="1184"/>
      <c r="AM882" s="1184"/>
      <c r="AN882" s="1184"/>
      <c r="AO882" s="1184"/>
      <c r="AP882" s="1184"/>
      <c r="AQ882" s="1184"/>
      <c r="AR882" s="1184"/>
      <c r="AS882" s="1184"/>
      <c r="AT882" s="1184"/>
      <c r="AU882" s="1184"/>
      <c r="AV882" s="1184"/>
      <c r="AW882" s="1184"/>
      <c r="AX882" s="1184"/>
      <c r="AY882" s="1184"/>
      <c r="AZ882" s="1184"/>
      <c r="BA882" s="1184"/>
      <c r="BB882" s="1184"/>
      <c r="BC882" s="1184"/>
      <c r="BD882" s="1184"/>
      <c r="BE882" s="1184"/>
      <c r="BF882" s="1184"/>
      <c r="BG882" s="1184"/>
      <c r="BH882" s="1184"/>
      <c r="BI882" s="1184"/>
      <c r="BJ882" s="1184"/>
      <c r="BK882" s="1184"/>
      <c r="BL882" s="1184"/>
      <c r="BM882" s="1184"/>
      <c r="BN882" s="1184"/>
      <c r="BO882" s="1184"/>
      <c r="BP882" s="1184"/>
      <c r="BQ882" s="1184"/>
      <c r="BR882" s="1184"/>
      <c r="BS882" s="1184"/>
    </row>
    <row r="883" spans="1:71" s="1190" customFormat="1" ht="15.65" customHeight="1" outlineLevel="2" x14ac:dyDescent="0.25">
      <c r="A883" s="1185"/>
      <c r="B883" s="1188"/>
      <c r="C883" s="1187"/>
      <c r="E883" s="1189"/>
      <c r="G883" s="1191"/>
      <c r="H883" s="1191"/>
      <c r="I883" s="1192"/>
      <c r="J883" s="1192"/>
      <c r="K883" s="1192"/>
      <c r="L883" s="1192"/>
      <c r="M883" s="1192"/>
      <c r="N883" s="1193"/>
      <c r="O883" s="1192"/>
      <c r="P883" s="1198"/>
      <c r="Q883" s="1195"/>
      <c r="R883" s="1192"/>
      <c r="S883" s="1197"/>
      <c r="T883" s="1192"/>
      <c r="U883" s="1192"/>
      <c r="V883" s="1192"/>
      <c r="W883" s="1192"/>
      <c r="X883" s="1192"/>
      <c r="Y883" s="1208"/>
      <c r="Z883" s="1184"/>
      <c r="AA883" s="1184"/>
      <c r="AB883" s="1184"/>
      <c r="AC883" s="1184"/>
      <c r="AD883" s="1184"/>
      <c r="AE883" s="1184"/>
      <c r="AF883" s="1184"/>
      <c r="AG883" s="1184"/>
      <c r="AH883" s="1184"/>
      <c r="AI883" s="1184"/>
      <c r="AJ883" s="1184"/>
      <c r="AK883" s="1184"/>
      <c r="AL883" s="1184"/>
      <c r="AM883" s="1184"/>
      <c r="AN883" s="1184"/>
      <c r="AO883" s="1184"/>
      <c r="AP883" s="1184"/>
      <c r="AQ883" s="1184"/>
      <c r="AR883" s="1184"/>
      <c r="AS883" s="1184"/>
      <c r="AT883" s="1184"/>
      <c r="AU883" s="1184"/>
      <c r="AV883" s="1184"/>
      <c r="AW883" s="1184"/>
      <c r="AX883" s="1184"/>
      <c r="AY883" s="1184"/>
      <c r="AZ883" s="1184"/>
      <c r="BA883" s="1184"/>
      <c r="BB883" s="1184"/>
      <c r="BC883" s="1184"/>
      <c r="BD883" s="1184"/>
      <c r="BE883" s="1184"/>
      <c r="BF883" s="1184"/>
      <c r="BG883" s="1184"/>
      <c r="BH883" s="1184"/>
      <c r="BI883" s="1184"/>
      <c r="BJ883" s="1184"/>
      <c r="BK883" s="1184"/>
      <c r="BL883" s="1184"/>
      <c r="BM883" s="1184"/>
      <c r="BN883" s="1184"/>
      <c r="BO883" s="1184"/>
      <c r="BP883" s="1184"/>
      <c r="BQ883" s="1184"/>
      <c r="BR883" s="1184"/>
      <c r="BS883" s="1184"/>
    </row>
    <row r="884" spans="1:71" s="1190" customFormat="1" ht="15.65" customHeight="1" outlineLevel="2" x14ac:dyDescent="0.25">
      <c r="A884" s="1185"/>
      <c r="B884" s="1188"/>
      <c r="C884" s="1187"/>
      <c r="E884" s="1189"/>
      <c r="G884" s="1191"/>
      <c r="H884" s="1191"/>
      <c r="I884" s="1192"/>
      <c r="J884" s="1192"/>
      <c r="K884" s="1192"/>
      <c r="L884" s="1192"/>
      <c r="M884" s="1192"/>
      <c r="N884" s="1193"/>
      <c r="O884" s="1194"/>
      <c r="P884" s="1194"/>
      <c r="Q884" s="1194"/>
      <c r="R884" s="1192"/>
      <c r="S884" s="1192"/>
      <c r="T884" s="1192"/>
      <c r="U884" s="1192"/>
      <c r="V884" s="1192"/>
      <c r="W884" s="1192"/>
      <c r="X884" s="1192"/>
      <c r="Y884" s="1194"/>
      <c r="Z884" s="1216"/>
      <c r="AA884" s="1184"/>
      <c r="AB884" s="1184"/>
      <c r="AC884" s="1184"/>
      <c r="AD884" s="1184"/>
      <c r="AE884" s="1184"/>
      <c r="AF884" s="1184"/>
      <c r="AG884" s="1184"/>
      <c r="AH884" s="1184"/>
      <c r="AI884" s="1184"/>
      <c r="AJ884" s="1184"/>
      <c r="AK884" s="1184"/>
      <c r="AL884" s="1184"/>
      <c r="AM884" s="1184"/>
      <c r="AN884" s="1184"/>
      <c r="AO884" s="1184"/>
      <c r="AP884" s="1184"/>
      <c r="AQ884" s="1184"/>
      <c r="AR884" s="1184"/>
      <c r="AS884" s="1184"/>
      <c r="AT884" s="1184"/>
      <c r="AU884" s="1184"/>
      <c r="AV884" s="1184"/>
      <c r="AW884" s="1184"/>
      <c r="AX884" s="1184"/>
      <c r="AY884" s="1184"/>
      <c r="AZ884" s="1184"/>
      <c r="BA884" s="1184"/>
      <c r="BB884" s="1184"/>
      <c r="BC884" s="1184"/>
      <c r="BD884" s="1184"/>
      <c r="BE884" s="1184"/>
      <c r="BF884" s="1184"/>
      <c r="BG884" s="1184"/>
      <c r="BH884" s="1184"/>
      <c r="BI884" s="1184"/>
      <c r="BJ884" s="1184"/>
      <c r="BK884" s="1184"/>
      <c r="BL884" s="1184"/>
      <c r="BM884" s="1184"/>
      <c r="BN884" s="1184"/>
      <c r="BO884" s="1184"/>
      <c r="BP884" s="1184"/>
      <c r="BQ884" s="1184"/>
      <c r="BR884" s="1184"/>
      <c r="BS884" s="1184"/>
    </row>
    <row r="885" spans="1:71" s="1190" customFormat="1" ht="9" customHeight="1" outlineLevel="1" x14ac:dyDescent="0.25">
      <c r="A885" s="1185"/>
      <c r="B885" s="1209"/>
      <c r="C885" s="1187"/>
      <c r="D885" s="1210"/>
      <c r="E885" s="1211"/>
      <c r="F885" s="1210"/>
      <c r="G885" s="1212"/>
      <c r="H885" s="1212"/>
      <c r="I885" s="1213"/>
      <c r="J885" s="1213"/>
      <c r="K885" s="1213"/>
      <c r="L885" s="1213"/>
      <c r="M885" s="1213"/>
      <c r="N885" s="1187"/>
      <c r="O885" s="1214"/>
      <c r="P885" s="1214"/>
      <c r="Q885" s="1214"/>
      <c r="R885" s="1213"/>
      <c r="S885" s="1213"/>
      <c r="T885" s="1213"/>
      <c r="U885" s="1213"/>
      <c r="V885" s="1213"/>
      <c r="W885" s="1213"/>
      <c r="X885" s="1213"/>
      <c r="Y885" s="1214"/>
      <c r="Z885" s="1206"/>
      <c r="AA885" s="1184"/>
      <c r="AB885" s="1184"/>
      <c r="AC885" s="1184"/>
      <c r="AD885" s="1184"/>
      <c r="AE885" s="1184"/>
      <c r="AF885" s="1184"/>
      <c r="AG885" s="1215"/>
      <c r="AH885" s="1215"/>
      <c r="AI885" s="1184"/>
      <c r="AJ885" s="1184"/>
      <c r="AK885" s="1184"/>
      <c r="AL885" s="1184"/>
      <c r="AM885" s="1184"/>
      <c r="AN885" s="1184"/>
      <c r="AO885" s="1184"/>
      <c r="AP885" s="1184"/>
      <c r="AQ885" s="1184"/>
      <c r="AR885" s="1184"/>
      <c r="AS885" s="1184"/>
      <c r="AT885" s="1184"/>
      <c r="AU885" s="1184"/>
      <c r="AV885" s="1184"/>
      <c r="AW885" s="1184"/>
      <c r="AX885" s="1184"/>
      <c r="AY885" s="1184"/>
      <c r="AZ885" s="1184"/>
      <c r="BA885" s="1184"/>
      <c r="BB885" s="1184"/>
      <c r="BC885" s="1184"/>
      <c r="BD885" s="1184"/>
      <c r="BE885" s="1184"/>
      <c r="BF885" s="1184"/>
      <c r="BG885" s="1184"/>
      <c r="BH885" s="1184"/>
      <c r="BI885" s="1184"/>
      <c r="BJ885" s="1184"/>
      <c r="BK885" s="1184"/>
      <c r="BL885" s="1184"/>
      <c r="BM885" s="1184"/>
      <c r="BN885" s="1184"/>
      <c r="BO885" s="1184"/>
      <c r="BP885" s="1184"/>
      <c r="BQ885" s="1184"/>
      <c r="BR885" s="1184"/>
      <c r="BS885" s="1184"/>
    </row>
    <row r="886" spans="1:71" s="1217" customFormat="1" ht="15.65" customHeight="1" outlineLevel="1" x14ac:dyDescent="0.25">
      <c r="B886" s="1218" t="s">
        <v>982</v>
      </c>
      <c r="C886" s="1219"/>
      <c r="D886" s="1220" t="s">
        <v>1495</v>
      </c>
      <c r="E886" s="1221">
        <v>91.3</v>
      </c>
      <c r="F886" s="1220" t="s">
        <v>73</v>
      </c>
      <c r="G886" s="1222"/>
      <c r="H886" s="1222">
        <f>SUM(H887:H902)/E886</f>
        <v>1.334234933633524</v>
      </c>
      <c r="I886" s="1223"/>
      <c r="J886" s="1223">
        <f>SUM(J887:J902)/E886</f>
        <v>51.709551682499999</v>
      </c>
      <c r="K886" s="1223"/>
      <c r="L886" s="1223"/>
      <c r="M886" s="1223">
        <f>SUM(M887:M902)/E886</f>
        <v>134.4321175677785</v>
      </c>
      <c r="N886" s="1219"/>
      <c r="O886" s="1223">
        <f>SUM(O887:O902)/E886</f>
        <v>162.66286225701197</v>
      </c>
      <c r="P886" s="1224" t="str">
        <f>B886</f>
        <v>V1-3-L3</v>
      </c>
      <c r="Q886" s="1224"/>
      <c r="R886" s="1223"/>
      <c r="S886" s="1223"/>
      <c r="T886" s="1223"/>
      <c r="U886" s="1225"/>
      <c r="V886" s="1223"/>
      <c r="W886" s="1223"/>
      <c r="X886" s="1223">
        <f>SUM(X887:X902)/E886</f>
        <v>184.81074676444206</v>
      </c>
      <c r="Z886" s="1226"/>
      <c r="AA886" s="1226"/>
      <c r="AB886" s="1226"/>
      <c r="AC886" s="1226"/>
      <c r="AD886" s="1226"/>
      <c r="AE886" s="1226"/>
      <c r="AF886" s="1226"/>
      <c r="AG886" s="1226"/>
      <c r="AH886" s="1226"/>
      <c r="AI886" s="1226"/>
      <c r="AJ886" s="1226"/>
      <c r="AK886" s="1226"/>
      <c r="AL886" s="1226"/>
      <c r="AM886" s="1226"/>
      <c r="AN886" s="1226"/>
      <c r="AO886" s="1226"/>
      <c r="AP886" s="1226"/>
      <c r="AQ886" s="1226"/>
      <c r="AR886" s="1226"/>
      <c r="AS886" s="1226"/>
      <c r="AT886" s="1226"/>
      <c r="AU886" s="1226"/>
      <c r="AV886" s="1226"/>
      <c r="AW886" s="1226"/>
      <c r="AX886" s="1226"/>
      <c r="AY886" s="1226"/>
      <c r="AZ886" s="1226"/>
      <c r="BA886" s="1226"/>
      <c r="BB886" s="1226"/>
      <c r="BC886" s="1226"/>
      <c r="BD886" s="1226"/>
      <c r="BE886" s="1226"/>
      <c r="BF886" s="1226"/>
      <c r="BG886" s="1226"/>
      <c r="BH886" s="1226"/>
      <c r="BI886" s="1226"/>
      <c r="BJ886" s="1226"/>
      <c r="BK886" s="1226"/>
      <c r="BL886" s="1226"/>
      <c r="BM886" s="1226"/>
      <c r="BN886" s="1226"/>
      <c r="BO886" s="1226"/>
      <c r="BP886" s="1226"/>
      <c r="BQ886" s="1226"/>
      <c r="BR886" s="1226"/>
      <c r="BS886" s="1226"/>
    </row>
    <row r="887" spans="1:71" s="1190" customFormat="1" ht="15.65" customHeight="1" outlineLevel="2" x14ac:dyDescent="0.25">
      <c r="A887" s="1185"/>
      <c r="B887" s="1188"/>
      <c r="C887" s="1187"/>
      <c r="D887" s="1188" t="s">
        <v>1199</v>
      </c>
      <c r="E887" s="1189"/>
      <c r="G887" s="1191"/>
      <c r="H887" s="1191"/>
      <c r="I887" s="1192"/>
      <c r="J887" s="1192"/>
      <c r="K887" s="1192"/>
      <c r="L887" s="1192"/>
      <c r="M887" s="1192"/>
      <c r="N887" s="1193"/>
      <c r="O887" s="1194" t="str">
        <f>R887</f>
        <v>incl. opslagen</v>
      </c>
      <c r="P887" s="1194"/>
      <c r="Q887" s="1195"/>
      <c r="R887" s="1196" t="str">
        <f>Tabellen!$C$2</f>
        <v>incl. opslagen</v>
      </c>
      <c r="S887" s="1197"/>
      <c r="T887" s="1196" t="str">
        <f>Tabellen!$C$2</f>
        <v>incl. opslagen</v>
      </c>
      <c r="U887" s="1192"/>
      <c r="V887" s="1192"/>
      <c r="W887" s="1192"/>
      <c r="X887" s="1192"/>
      <c r="Z887" s="1184"/>
      <c r="AA887" s="1184"/>
      <c r="AB887" s="1184"/>
      <c r="AC887" s="1184"/>
      <c r="AD887" s="1184"/>
      <c r="AE887" s="1184"/>
      <c r="AF887" s="1184"/>
      <c r="AG887" s="1184"/>
      <c r="AH887" s="1184"/>
      <c r="AI887" s="1184"/>
      <c r="AJ887" s="1184"/>
      <c r="AK887" s="1184"/>
      <c r="AL887" s="1184"/>
      <c r="AM887" s="1184"/>
      <c r="AN887" s="1184"/>
      <c r="AO887" s="1184"/>
      <c r="AP887" s="1184"/>
      <c r="AQ887" s="1184"/>
      <c r="AR887" s="1184"/>
      <c r="AS887" s="1184"/>
      <c r="AT887" s="1184"/>
      <c r="AU887" s="1184"/>
      <c r="AV887" s="1184"/>
      <c r="AW887" s="1184"/>
      <c r="AX887" s="1184"/>
      <c r="AY887" s="1184"/>
      <c r="AZ887" s="1184"/>
      <c r="BA887" s="1184"/>
      <c r="BB887" s="1184"/>
      <c r="BC887" s="1184"/>
      <c r="BD887" s="1184"/>
      <c r="BE887" s="1184"/>
      <c r="BF887" s="1184"/>
      <c r="BG887" s="1184"/>
      <c r="BH887" s="1184"/>
      <c r="BI887" s="1184"/>
      <c r="BJ887" s="1184"/>
      <c r="BK887" s="1184"/>
      <c r="BL887" s="1184"/>
      <c r="BM887" s="1184"/>
      <c r="BN887" s="1184"/>
      <c r="BO887" s="1184"/>
      <c r="BP887" s="1184"/>
      <c r="BQ887" s="1184"/>
      <c r="BR887" s="1184"/>
      <c r="BS887" s="1184"/>
    </row>
    <row r="888" spans="1:71" s="1190" customFormat="1" ht="15.65" customHeight="1" outlineLevel="2" x14ac:dyDescent="0.25">
      <c r="A888" s="1185"/>
      <c r="B888" s="1188"/>
      <c r="C888" s="1187"/>
      <c r="D888" s="1190" t="s">
        <v>1300</v>
      </c>
      <c r="E888" s="1189">
        <v>1</v>
      </c>
      <c r="F888" s="1190" t="s">
        <v>830</v>
      </c>
      <c r="G888" s="1191">
        <v>2</v>
      </c>
      <c r="H888" s="1191">
        <f t="shared" ref="H888:H900" si="205">E888*G888</f>
        <v>2</v>
      </c>
      <c r="I888" s="1192"/>
      <c r="J888" s="1192"/>
      <c r="K888" s="1192"/>
      <c r="L888" s="1192"/>
      <c r="M888" s="1192">
        <f>J888+H888*Tabellen!$K$2+L888</f>
        <v>124</v>
      </c>
      <c r="N888" s="1193"/>
      <c r="O888" s="1192">
        <f t="shared" ref="O888:O900" si="206">R888+T888</f>
        <v>150.04</v>
      </c>
      <c r="P888" s="1198"/>
      <c r="Q888" s="1195" t="s">
        <v>983</v>
      </c>
      <c r="R888" s="1192">
        <f>H888*Tabellen!$K$2*Tabellen!$F$2</f>
        <v>150.04</v>
      </c>
      <c r="S888" s="1197" t="s">
        <v>1049</v>
      </c>
      <c r="T888" s="1192">
        <f>J888*Tabellen!$F$2</f>
        <v>0</v>
      </c>
      <c r="U888" s="1192">
        <f>R888*Tabellen!$G$2</f>
        <v>13.503599999999999</v>
      </c>
      <c r="V888" s="1192">
        <f>T888*Tabellen!$H$2</f>
        <v>0</v>
      </c>
      <c r="W888" s="1192">
        <f t="shared" ref="W888:W900" si="207">U888+V888</f>
        <v>13.503599999999999</v>
      </c>
      <c r="X888" s="1192">
        <f t="shared" ref="X888:X900" si="208">O888+W888</f>
        <v>163.5436</v>
      </c>
      <c r="Z888" s="1184"/>
      <c r="AA888" s="1184"/>
      <c r="AB888" s="1184"/>
      <c r="AC888" s="1184"/>
      <c r="AD888" s="1184"/>
      <c r="AE888" s="1184"/>
      <c r="AF888" s="1184"/>
      <c r="AG888" s="1184"/>
      <c r="AH888" s="1184"/>
      <c r="AI888" s="1184"/>
      <c r="AJ888" s="1184"/>
      <c r="AK888" s="1184"/>
      <c r="AL888" s="1184"/>
      <c r="AM888" s="1184"/>
      <c r="AN888" s="1184"/>
      <c r="AO888" s="1184"/>
      <c r="AP888" s="1184"/>
      <c r="AQ888" s="1184"/>
      <c r="AR888" s="1184"/>
      <c r="AS888" s="1184"/>
      <c r="AT888" s="1184"/>
      <c r="AU888" s="1184"/>
      <c r="AV888" s="1184"/>
      <c r="AW888" s="1184"/>
      <c r="AX888" s="1184"/>
      <c r="AY888" s="1184"/>
      <c r="AZ888" s="1184"/>
      <c r="BA888" s="1184"/>
      <c r="BB888" s="1184"/>
      <c r="BC888" s="1184"/>
      <c r="BD888" s="1184"/>
      <c r="BE888" s="1184"/>
      <c r="BF888" s="1184"/>
      <c r="BG888" s="1184"/>
      <c r="BH888" s="1184"/>
      <c r="BI888" s="1184"/>
      <c r="BJ888" s="1184"/>
      <c r="BK888" s="1184"/>
      <c r="BL888" s="1184"/>
      <c r="BM888" s="1184"/>
      <c r="BN888" s="1184"/>
      <c r="BO888" s="1184"/>
      <c r="BP888" s="1184"/>
      <c r="BQ888" s="1184"/>
      <c r="BR888" s="1184"/>
      <c r="BS888" s="1184"/>
    </row>
    <row r="889" spans="1:71" s="1190" customFormat="1" ht="15.65" customHeight="1" outlineLevel="2" x14ac:dyDescent="0.25">
      <c r="A889" s="1185"/>
      <c r="B889" s="1188"/>
      <c r="C889" s="1187"/>
      <c r="D889" s="1190" t="s">
        <v>1330</v>
      </c>
      <c r="E889" s="1189">
        <f>91.3/2.7</f>
        <v>33.81481481481481</v>
      </c>
      <c r="F889" s="1190" t="s">
        <v>70</v>
      </c>
      <c r="G889" s="1191">
        <v>0.05</v>
      </c>
      <c r="H889" s="1191">
        <f t="shared" si="205"/>
        <v>1.6907407407407407</v>
      </c>
      <c r="I889" s="1192"/>
      <c r="J889" s="1192"/>
      <c r="K889" s="1192"/>
      <c r="L889" s="1192"/>
      <c r="M889" s="1192">
        <f>J889+H889*Tabellen!$K$2+L889</f>
        <v>104.82592592592592</v>
      </c>
      <c r="N889" s="1193"/>
      <c r="O889" s="1192">
        <f t="shared" si="206"/>
        <v>126.83937037037036</v>
      </c>
      <c r="P889" s="1198"/>
      <c r="Q889" s="1195" t="s">
        <v>983</v>
      </c>
      <c r="R889" s="1192">
        <f>H889*Tabellen!$K$2*Tabellen!$F$2</f>
        <v>126.83937037037036</v>
      </c>
      <c r="S889" s="1197" t="s">
        <v>1049</v>
      </c>
      <c r="T889" s="1192">
        <f>J889*Tabellen!$F$2</f>
        <v>0</v>
      </c>
      <c r="U889" s="1192">
        <f>R889*Tabellen!$G$2</f>
        <v>11.415543333333332</v>
      </c>
      <c r="V889" s="1192">
        <f>T889*Tabellen!$H$2</f>
        <v>0</v>
      </c>
      <c r="W889" s="1192">
        <f t="shared" si="207"/>
        <v>11.415543333333332</v>
      </c>
      <c r="X889" s="1192">
        <f t="shared" si="208"/>
        <v>138.25491370370369</v>
      </c>
      <c r="Z889" s="1184"/>
      <c r="AA889" s="1184"/>
      <c r="AB889" s="1184"/>
      <c r="AC889" s="1184"/>
      <c r="AD889" s="1184"/>
      <c r="AE889" s="1184"/>
      <c r="AF889" s="1184"/>
      <c r="AG889" s="1184"/>
      <c r="AH889" s="1184"/>
      <c r="AI889" s="1184"/>
      <c r="AJ889" s="1184"/>
      <c r="AK889" s="1184"/>
      <c r="AL889" s="1184"/>
      <c r="AM889" s="1184"/>
      <c r="AN889" s="1184"/>
      <c r="AO889" s="1184"/>
      <c r="AP889" s="1184"/>
      <c r="AQ889" s="1184"/>
      <c r="AR889" s="1184"/>
      <c r="AS889" s="1184"/>
      <c r="AT889" s="1184"/>
      <c r="AU889" s="1184"/>
      <c r="AV889" s="1184"/>
      <c r="AW889" s="1184"/>
      <c r="AX889" s="1184"/>
      <c r="AY889" s="1184"/>
      <c r="AZ889" s="1184"/>
      <c r="BA889" s="1184"/>
      <c r="BB889" s="1184"/>
      <c r="BC889" s="1184"/>
      <c r="BD889" s="1184"/>
      <c r="BE889" s="1184"/>
      <c r="BF889" s="1184"/>
      <c r="BG889" s="1184"/>
      <c r="BH889" s="1184"/>
      <c r="BI889" s="1184"/>
      <c r="BJ889" s="1184"/>
      <c r="BK889" s="1184"/>
      <c r="BL889" s="1184"/>
      <c r="BM889" s="1184"/>
      <c r="BN889" s="1184"/>
      <c r="BO889" s="1184"/>
      <c r="BP889" s="1184"/>
      <c r="BQ889" s="1184"/>
      <c r="BR889" s="1184"/>
      <c r="BS889" s="1184"/>
    </row>
    <row r="890" spans="1:71" s="1190" customFormat="1" ht="15.65" customHeight="1" outlineLevel="2" x14ac:dyDescent="0.25">
      <c r="A890" s="1185"/>
      <c r="B890" s="1188"/>
      <c r="C890" s="1187"/>
      <c r="D890" s="1190" t="s">
        <v>1341</v>
      </c>
      <c r="E890" s="1189">
        <f>E886*3.3333</f>
        <v>304.33028999999999</v>
      </c>
      <c r="F890" s="1190" t="s">
        <v>70</v>
      </c>
      <c r="G890" s="1191">
        <v>0.03</v>
      </c>
      <c r="H890" s="1191">
        <f t="shared" si="205"/>
        <v>9.1299086999999997</v>
      </c>
      <c r="I890" s="1192">
        <v>0.45539999999999997</v>
      </c>
      <c r="J890" s="1192">
        <f t="shared" ref="J890:J899" si="209">E890*I890</f>
        <v>138.59201406599999</v>
      </c>
      <c r="K890" s="1192"/>
      <c r="L890" s="1192"/>
      <c r="M890" s="1192">
        <f>J890+H890*Tabellen!$K$2+L890</f>
        <v>704.64635346599994</v>
      </c>
      <c r="N890" s="1193"/>
      <c r="O890" s="1192">
        <f t="shared" si="206"/>
        <v>852.62208769386007</v>
      </c>
      <c r="P890" s="1198"/>
      <c r="Q890" s="1195" t="s">
        <v>983</v>
      </c>
      <c r="R890" s="1192">
        <f>H890*Tabellen!$K$2*Tabellen!$F$2</f>
        <v>684.92575067400003</v>
      </c>
      <c r="S890" s="1197" t="s">
        <v>1049</v>
      </c>
      <c r="T890" s="1192">
        <f>J890*Tabellen!$F$2</f>
        <v>167.69633701985998</v>
      </c>
      <c r="U890" s="1192">
        <f>R890*Tabellen!$G$2</f>
        <v>61.643317560660002</v>
      </c>
      <c r="V890" s="1192">
        <f>T890*Tabellen!$H$2</f>
        <v>35.216230774170597</v>
      </c>
      <c r="W890" s="1192">
        <f t="shared" si="207"/>
        <v>96.859548334830606</v>
      </c>
      <c r="X890" s="1192">
        <f t="shared" si="208"/>
        <v>949.48163602869067</v>
      </c>
      <c r="Z890" s="1184"/>
      <c r="AA890" s="1184"/>
      <c r="AB890" s="1184"/>
      <c r="AC890" s="1184"/>
      <c r="AD890" s="1184"/>
      <c r="AE890" s="1184"/>
      <c r="AF890" s="1184"/>
      <c r="AG890" s="1184"/>
      <c r="AH890" s="1184"/>
      <c r="AI890" s="1184"/>
      <c r="AJ890" s="1184"/>
      <c r="AK890" s="1184"/>
      <c r="AL890" s="1184"/>
      <c r="AM890" s="1184"/>
      <c r="AN890" s="1184"/>
      <c r="AO890" s="1184"/>
      <c r="AP890" s="1184"/>
      <c r="AQ890" s="1184"/>
      <c r="AR890" s="1184"/>
      <c r="AS890" s="1184"/>
      <c r="AT890" s="1184"/>
      <c r="AU890" s="1184"/>
      <c r="AV890" s="1184"/>
      <c r="AW890" s="1184"/>
      <c r="AX890" s="1184"/>
      <c r="AY890" s="1184"/>
      <c r="AZ890" s="1184"/>
      <c r="BA890" s="1184"/>
      <c r="BB890" s="1184"/>
      <c r="BC890" s="1184"/>
      <c r="BD890" s="1184"/>
      <c r="BE890" s="1184"/>
      <c r="BF890" s="1184"/>
      <c r="BG890" s="1184"/>
      <c r="BH890" s="1184"/>
      <c r="BI890" s="1184"/>
      <c r="BJ890" s="1184"/>
      <c r="BK890" s="1184"/>
      <c r="BL890" s="1184"/>
      <c r="BM890" s="1184"/>
      <c r="BN890" s="1184"/>
      <c r="BO890" s="1184"/>
      <c r="BP890" s="1184"/>
      <c r="BQ890" s="1184"/>
      <c r="BR890" s="1184"/>
      <c r="BS890" s="1184"/>
    </row>
    <row r="891" spans="1:71" s="1190" customFormat="1" ht="15.65" customHeight="1" outlineLevel="2" x14ac:dyDescent="0.25">
      <c r="A891" s="1185"/>
      <c r="B891" s="1199"/>
      <c r="C891" s="1187"/>
      <c r="D891" s="1200" t="s">
        <v>147</v>
      </c>
      <c r="E891" s="1201">
        <f>E886*1.7*1.1</f>
        <v>170.73099999999999</v>
      </c>
      <c r="F891" s="1202" t="s">
        <v>70</v>
      </c>
      <c r="G891" s="1203"/>
      <c r="H891" s="1203"/>
      <c r="I891" s="1204">
        <v>2.7013499999999997</v>
      </c>
      <c r="J891" s="1204">
        <f t="shared" si="209"/>
        <v>461.20418684999993</v>
      </c>
      <c r="K891" s="1204"/>
      <c r="L891" s="1204"/>
      <c r="M891" s="1205">
        <f>J891+H891*Tabellen!$K$2+L891</f>
        <v>461.20418684999993</v>
      </c>
      <c r="N891" s="1193"/>
      <c r="O891" s="1192">
        <f t="shared" si="206"/>
        <v>558.05706608849994</v>
      </c>
      <c r="P891" s="1198"/>
      <c r="Q891" s="1195" t="s">
        <v>983</v>
      </c>
      <c r="R891" s="1192">
        <f>H891*Tabellen!$K$2*Tabellen!$F$2</f>
        <v>0</v>
      </c>
      <c r="S891" s="1197" t="s">
        <v>1049</v>
      </c>
      <c r="T891" s="1192">
        <f>J891*Tabellen!$F$2</f>
        <v>558.05706608849994</v>
      </c>
      <c r="U891" s="1192">
        <f>R891*Tabellen!$G$2</f>
        <v>0</v>
      </c>
      <c r="V891" s="1192">
        <f>T891*Tabellen!$H$2</f>
        <v>117.19198387858498</v>
      </c>
      <c r="W891" s="1192">
        <f t="shared" si="207"/>
        <v>117.19198387858498</v>
      </c>
      <c r="X891" s="1192">
        <f t="shared" si="208"/>
        <v>675.24904996708494</v>
      </c>
      <c r="Z891" s="1206"/>
      <c r="AA891" s="1184"/>
      <c r="AB891" s="1184"/>
      <c r="AC891" s="1184"/>
      <c r="AD891" s="1184"/>
      <c r="AE891" s="1184"/>
      <c r="AF891" s="1184"/>
      <c r="AG891" s="1184"/>
      <c r="AH891" s="1184"/>
      <c r="AI891" s="1184"/>
      <c r="AJ891" s="1184"/>
      <c r="AK891" s="1184"/>
      <c r="AL891" s="1184"/>
      <c r="AM891" s="1184"/>
      <c r="AN891" s="1184"/>
      <c r="AO891" s="1184"/>
      <c r="AP891" s="1184"/>
      <c r="AQ891" s="1184"/>
      <c r="AR891" s="1184"/>
      <c r="AS891" s="1184"/>
      <c r="AT891" s="1184"/>
      <c r="AU891" s="1184"/>
      <c r="AV891" s="1184"/>
      <c r="AW891" s="1184"/>
      <c r="AX891" s="1184"/>
      <c r="AY891" s="1184"/>
      <c r="AZ891" s="1184"/>
      <c r="BA891" s="1184"/>
      <c r="BB891" s="1184"/>
      <c r="BC891" s="1184"/>
      <c r="BD891" s="1184"/>
      <c r="BE891" s="1184"/>
      <c r="BF891" s="1184"/>
      <c r="BG891" s="1184"/>
      <c r="BH891" s="1184"/>
      <c r="BI891" s="1184"/>
      <c r="BJ891" s="1184"/>
      <c r="BK891" s="1184"/>
      <c r="BL891" s="1184"/>
      <c r="BM891" s="1184"/>
      <c r="BN891" s="1184"/>
      <c r="BO891" s="1184"/>
      <c r="BP891" s="1184"/>
      <c r="BQ891" s="1184"/>
      <c r="BR891" s="1184"/>
      <c r="BS891" s="1184"/>
    </row>
    <row r="892" spans="1:71" s="1190" customFormat="1" ht="15.65" customHeight="1" outlineLevel="2" x14ac:dyDescent="0.25">
      <c r="A892" s="1185"/>
      <c r="B892" s="1199"/>
      <c r="C892" s="1187"/>
      <c r="D892" s="1200" t="s">
        <v>148</v>
      </c>
      <c r="E892" s="1201">
        <f>E886/2.5*2.1</f>
        <v>76.691999999999993</v>
      </c>
      <c r="F892" s="1202" t="s">
        <v>70</v>
      </c>
      <c r="G892" s="1203"/>
      <c r="H892" s="1203"/>
      <c r="I892" s="1204">
        <v>2.4736500000000001</v>
      </c>
      <c r="J892" s="1204">
        <f t="shared" si="209"/>
        <v>189.70916579999999</v>
      </c>
      <c r="K892" s="1204"/>
      <c r="L892" s="1204"/>
      <c r="M892" s="1205">
        <f>J892+H892*Tabellen!$K$2+L892</f>
        <v>189.70916579999999</v>
      </c>
      <c r="N892" s="1193"/>
      <c r="O892" s="1192">
        <f t="shared" si="206"/>
        <v>229.54809061799997</v>
      </c>
      <c r="P892" s="1198"/>
      <c r="Q892" s="1195" t="s">
        <v>983</v>
      </c>
      <c r="R892" s="1192">
        <f>H892*Tabellen!$K$2*Tabellen!$F$2</f>
        <v>0</v>
      </c>
      <c r="S892" s="1197" t="s">
        <v>1049</v>
      </c>
      <c r="T892" s="1192">
        <f>J892*Tabellen!$F$2</f>
        <v>229.54809061799997</v>
      </c>
      <c r="U892" s="1192">
        <f>R892*Tabellen!$G$2</f>
        <v>0</v>
      </c>
      <c r="V892" s="1192">
        <f>T892*Tabellen!$H$2</f>
        <v>48.205099029779994</v>
      </c>
      <c r="W892" s="1192">
        <f t="shared" si="207"/>
        <v>48.205099029779994</v>
      </c>
      <c r="X892" s="1192">
        <f t="shared" si="208"/>
        <v>277.75318964777995</v>
      </c>
      <c r="Z892" s="1206"/>
      <c r="AA892" s="1184"/>
      <c r="AB892" s="1184"/>
      <c r="AC892" s="1184"/>
      <c r="AD892" s="1184"/>
      <c r="AE892" s="1184"/>
      <c r="AF892" s="1184"/>
      <c r="AG892" s="1184"/>
      <c r="AH892" s="1184"/>
      <c r="AI892" s="1184"/>
      <c r="AJ892" s="1184"/>
      <c r="AK892" s="1184"/>
      <c r="AL892" s="1184"/>
      <c r="AM892" s="1184"/>
      <c r="AN892" s="1184"/>
      <c r="AO892" s="1184"/>
      <c r="AP892" s="1184"/>
      <c r="AQ892" s="1184"/>
      <c r="AR892" s="1184"/>
      <c r="AS892" s="1184"/>
      <c r="AT892" s="1184"/>
      <c r="AU892" s="1184"/>
      <c r="AV892" s="1184"/>
      <c r="AW892" s="1184"/>
      <c r="AX892" s="1184"/>
      <c r="AY892" s="1184"/>
      <c r="AZ892" s="1184"/>
      <c r="BA892" s="1184"/>
      <c r="BB892" s="1184"/>
      <c r="BC892" s="1184"/>
      <c r="BD892" s="1184"/>
      <c r="BE892" s="1184"/>
      <c r="BF892" s="1184"/>
      <c r="BG892" s="1184"/>
      <c r="BH892" s="1184"/>
      <c r="BI892" s="1184"/>
      <c r="BJ892" s="1184"/>
      <c r="BK892" s="1184"/>
      <c r="BL892" s="1184"/>
      <c r="BM892" s="1184"/>
      <c r="BN892" s="1184"/>
      <c r="BO892" s="1184"/>
      <c r="BP892" s="1184"/>
      <c r="BQ892" s="1184"/>
      <c r="BR892" s="1184"/>
      <c r="BS892" s="1184"/>
    </row>
    <row r="893" spans="1:71" s="1190" customFormat="1" ht="15.65" customHeight="1" outlineLevel="2" x14ac:dyDescent="0.25">
      <c r="A893" s="1185"/>
      <c r="B893" s="1188"/>
      <c r="C893" s="1187"/>
      <c r="D893" s="1190" t="s">
        <v>1345</v>
      </c>
      <c r="E893" s="1189">
        <f>E886*1.05</f>
        <v>95.864999999999995</v>
      </c>
      <c r="F893" s="1190" t="s">
        <v>73</v>
      </c>
      <c r="G893" s="1191"/>
      <c r="H893" s="1191"/>
      <c r="I893" s="1192">
        <v>14.314049999999998</v>
      </c>
      <c r="J893" s="1192">
        <f t="shared" si="209"/>
        <v>1372.2164032499998</v>
      </c>
      <c r="K893" s="1192"/>
      <c r="L893" s="1192"/>
      <c r="M893" s="1192">
        <f>J893+H893*Tabellen!$K$2+L893</f>
        <v>1372.2164032499998</v>
      </c>
      <c r="N893" s="1193"/>
      <c r="O893" s="1192">
        <f t="shared" si="206"/>
        <v>1660.3818479324996</v>
      </c>
      <c r="P893" s="1198"/>
      <c r="Q893" s="1195" t="s">
        <v>983</v>
      </c>
      <c r="R893" s="1192">
        <f>H893*Tabellen!$K$2*Tabellen!$F$2</f>
        <v>0</v>
      </c>
      <c r="S893" s="1197" t="s">
        <v>1049</v>
      </c>
      <c r="T893" s="1192">
        <f>J893*Tabellen!$F$2</f>
        <v>1660.3818479324996</v>
      </c>
      <c r="U893" s="1192">
        <f>R893*Tabellen!$G$2</f>
        <v>0</v>
      </c>
      <c r="V893" s="1192">
        <f>T893*Tabellen!$H$2</f>
        <v>348.68018806582489</v>
      </c>
      <c r="W893" s="1192">
        <f t="shared" si="207"/>
        <v>348.68018806582489</v>
      </c>
      <c r="X893" s="1192">
        <f t="shared" si="208"/>
        <v>2009.0620359983245</v>
      </c>
      <c r="Y893" s="1194"/>
      <c r="Z893" s="1184"/>
      <c r="AA893" s="1184"/>
      <c r="AB893" s="1184"/>
      <c r="AC893" s="1184"/>
      <c r="AD893" s="1184"/>
      <c r="AE893" s="1184"/>
      <c r="AF893" s="1184"/>
      <c r="AG893" s="1184"/>
      <c r="AH893" s="1184"/>
      <c r="AI893" s="1184"/>
      <c r="AJ893" s="1184"/>
      <c r="AK893" s="1184"/>
      <c r="AL893" s="1184"/>
      <c r="AM893" s="1184"/>
      <c r="AN893" s="1184"/>
      <c r="AO893" s="1184"/>
      <c r="AP893" s="1184"/>
      <c r="AQ893" s="1184"/>
      <c r="AR893" s="1184"/>
      <c r="AS893" s="1184"/>
      <c r="AT893" s="1184"/>
      <c r="AU893" s="1184"/>
      <c r="AV893" s="1184"/>
      <c r="AW893" s="1184"/>
      <c r="AX893" s="1184"/>
      <c r="AY893" s="1184"/>
      <c r="AZ893" s="1184"/>
      <c r="BA893" s="1184"/>
      <c r="BB893" s="1184"/>
      <c r="BC893" s="1184"/>
      <c r="BD893" s="1184"/>
      <c r="BE893" s="1184"/>
      <c r="BF893" s="1184"/>
      <c r="BG893" s="1184"/>
      <c r="BH893" s="1184"/>
      <c r="BI893" s="1184"/>
      <c r="BJ893" s="1184"/>
      <c r="BK893" s="1184"/>
      <c r="BL893" s="1184"/>
      <c r="BM893" s="1184"/>
      <c r="BN893" s="1184"/>
      <c r="BO893" s="1184"/>
      <c r="BP893" s="1184"/>
      <c r="BQ893" s="1184"/>
      <c r="BR893" s="1184"/>
      <c r="BS893" s="1184"/>
    </row>
    <row r="894" spans="1:71" s="1190" customFormat="1" ht="15.65" customHeight="1" outlineLevel="2" x14ac:dyDescent="0.25">
      <c r="A894" s="1185"/>
      <c r="B894" s="1188"/>
      <c r="C894" s="1187"/>
      <c r="D894" s="1190" t="s">
        <v>1420</v>
      </c>
      <c r="E894" s="1189">
        <f>E886*1.05</f>
        <v>95.864999999999995</v>
      </c>
      <c r="F894" s="1188" t="s">
        <v>73</v>
      </c>
      <c r="G894" s="1189"/>
      <c r="H894" s="1191"/>
      <c r="I894" s="1207">
        <v>1.91475</v>
      </c>
      <c r="J894" s="1192">
        <f t="shared" si="209"/>
        <v>183.55750874999998</v>
      </c>
      <c r="K894" s="1192"/>
      <c r="L894" s="1192"/>
      <c r="M894" s="1192">
        <f>J894+H894*Tabellen!$K$2+L894</f>
        <v>183.55750874999998</v>
      </c>
      <c r="N894" s="1193"/>
      <c r="O894" s="1192">
        <f t="shared" si="206"/>
        <v>222.10458558749997</v>
      </c>
      <c r="P894" s="1198"/>
      <c r="Q894" s="1195" t="s">
        <v>983</v>
      </c>
      <c r="R894" s="1192">
        <f>H894*Tabellen!$K$2*Tabellen!$F$2</f>
        <v>0</v>
      </c>
      <c r="S894" s="1197" t="s">
        <v>1049</v>
      </c>
      <c r="T894" s="1192">
        <f>J894*Tabellen!$F$2</f>
        <v>222.10458558749997</v>
      </c>
      <c r="U894" s="1192">
        <f>R894*Tabellen!$G$2</f>
        <v>0</v>
      </c>
      <c r="V894" s="1192">
        <f>T894*Tabellen!$H$2</f>
        <v>46.641962973374994</v>
      </c>
      <c r="W894" s="1192">
        <f t="shared" si="207"/>
        <v>46.641962973374994</v>
      </c>
      <c r="X894" s="1192">
        <f t="shared" si="208"/>
        <v>268.74654856087494</v>
      </c>
      <c r="Y894" s="1191"/>
      <c r="Z894" s="1184"/>
      <c r="AA894" s="1184"/>
      <c r="AB894" s="1184"/>
      <c r="AC894" s="1184"/>
      <c r="AD894" s="1184"/>
      <c r="AE894" s="1184"/>
      <c r="AF894" s="1184"/>
      <c r="AG894" s="1184"/>
      <c r="AH894" s="1184"/>
      <c r="AI894" s="1184"/>
      <c r="AJ894" s="1184"/>
      <c r="AK894" s="1184"/>
      <c r="AL894" s="1184"/>
      <c r="AM894" s="1184"/>
      <c r="AN894" s="1184"/>
      <c r="AO894" s="1184"/>
      <c r="AP894" s="1184"/>
      <c r="AQ894" s="1184"/>
      <c r="AR894" s="1184"/>
      <c r="AS894" s="1184"/>
      <c r="AT894" s="1184"/>
      <c r="AU894" s="1184"/>
      <c r="AV894" s="1184"/>
      <c r="AW894" s="1184"/>
      <c r="AX894" s="1184"/>
      <c r="AY894" s="1184"/>
      <c r="AZ894" s="1184"/>
      <c r="BA894" s="1184"/>
      <c r="BB894" s="1184"/>
      <c r="BC894" s="1184"/>
      <c r="BD894" s="1184"/>
      <c r="BE894" s="1184"/>
      <c r="BF894" s="1184"/>
      <c r="BG894" s="1184"/>
      <c r="BH894" s="1184"/>
      <c r="BI894" s="1184"/>
      <c r="BJ894" s="1184"/>
      <c r="BK894" s="1184"/>
      <c r="BL894" s="1184"/>
      <c r="BM894" s="1184"/>
      <c r="BN894" s="1184"/>
      <c r="BO894" s="1184"/>
      <c r="BP894" s="1184"/>
      <c r="BQ894" s="1184"/>
      <c r="BR894" s="1184"/>
      <c r="BS894" s="1184"/>
    </row>
    <row r="895" spans="1:71" s="1190" customFormat="1" ht="15.65" customHeight="1" outlineLevel="2" x14ac:dyDescent="0.25">
      <c r="A895" s="1185"/>
      <c r="B895" s="1188"/>
      <c r="C895" s="1187"/>
      <c r="D895" s="1190" t="s">
        <v>1335</v>
      </c>
      <c r="E895" s="1189">
        <f>E886*1.1</f>
        <v>100.43</v>
      </c>
      <c r="F895" s="1188" t="s">
        <v>73</v>
      </c>
      <c r="G895" s="1189"/>
      <c r="H895" s="1191"/>
      <c r="I895" s="1207">
        <v>2.2515648749999997</v>
      </c>
      <c r="J895" s="1192">
        <f t="shared" si="209"/>
        <v>226.12466039624999</v>
      </c>
      <c r="K895" s="1192"/>
      <c r="L895" s="1192"/>
      <c r="M895" s="1192">
        <f>J895+H895*Tabellen!$K$2+L895</f>
        <v>226.12466039624999</v>
      </c>
      <c r="N895" s="1193"/>
      <c r="O895" s="1192">
        <f t="shared" si="206"/>
        <v>273.61083907946249</v>
      </c>
      <c r="P895" s="1198"/>
      <c r="Q895" s="1195" t="s">
        <v>983</v>
      </c>
      <c r="R895" s="1192">
        <f>H895*Tabellen!$K$2*Tabellen!$F$2</f>
        <v>0</v>
      </c>
      <c r="S895" s="1197" t="s">
        <v>1049</v>
      </c>
      <c r="T895" s="1192">
        <f>J895*Tabellen!$F$2</f>
        <v>273.61083907946249</v>
      </c>
      <c r="U895" s="1192">
        <f>R895*Tabellen!$G$2</f>
        <v>0</v>
      </c>
      <c r="V895" s="1192">
        <f>T895*Tabellen!$H$2</f>
        <v>57.458276206687124</v>
      </c>
      <c r="W895" s="1192">
        <f t="shared" si="207"/>
        <v>57.458276206687124</v>
      </c>
      <c r="X895" s="1192">
        <f t="shared" si="208"/>
        <v>331.06911528614961</v>
      </c>
      <c r="Y895" s="1191"/>
      <c r="Z895" s="1184"/>
      <c r="AA895" s="1184"/>
      <c r="AB895" s="1184"/>
      <c r="AC895" s="1184"/>
      <c r="AD895" s="1184"/>
      <c r="AE895" s="1184"/>
      <c r="AF895" s="1184"/>
      <c r="AG895" s="1184"/>
      <c r="AH895" s="1184"/>
      <c r="AI895" s="1184"/>
      <c r="AJ895" s="1184"/>
      <c r="AK895" s="1184"/>
      <c r="AL895" s="1184"/>
      <c r="AM895" s="1184"/>
      <c r="AN895" s="1184"/>
      <c r="AO895" s="1184"/>
      <c r="AP895" s="1184"/>
      <c r="AQ895" s="1184"/>
      <c r="AR895" s="1184"/>
      <c r="AS895" s="1184"/>
      <c r="AT895" s="1184"/>
      <c r="AU895" s="1184"/>
      <c r="AV895" s="1184"/>
      <c r="AW895" s="1184"/>
      <c r="AX895" s="1184"/>
      <c r="AY895" s="1184"/>
      <c r="AZ895" s="1184"/>
      <c r="BA895" s="1184"/>
      <c r="BB895" s="1184"/>
      <c r="BC895" s="1184"/>
      <c r="BD895" s="1184"/>
      <c r="BE895" s="1184"/>
      <c r="BF895" s="1184"/>
      <c r="BG895" s="1184"/>
      <c r="BH895" s="1184"/>
      <c r="BI895" s="1184"/>
      <c r="BJ895" s="1184"/>
      <c r="BK895" s="1184"/>
      <c r="BL895" s="1184"/>
      <c r="BM895" s="1184"/>
      <c r="BN895" s="1184"/>
      <c r="BO895" s="1184"/>
      <c r="BP895" s="1184"/>
      <c r="BQ895" s="1184"/>
      <c r="BR895" s="1184"/>
      <c r="BS895" s="1184"/>
    </row>
    <row r="896" spans="1:71" s="1190" customFormat="1" ht="15.65" customHeight="1" outlineLevel="2" x14ac:dyDescent="0.25">
      <c r="A896" s="1185"/>
      <c r="B896" s="1188"/>
      <c r="C896" s="1187"/>
      <c r="D896" s="1190" t="s">
        <v>1336</v>
      </c>
      <c r="E896" s="1189">
        <f>E886*1.1</f>
        <v>100.43</v>
      </c>
      <c r="F896" s="1188" t="s">
        <v>73</v>
      </c>
      <c r="G896" s="1189"/>
      <c r="H896" s="1191"/>
      <c r="I896" s="1207">
        <v>1.8526499999999999</v>
      </c>
      <c r="J896" s="1192">
        <f t="shared" si="209"/>
        <v>186.06163950000001</v>
      </c>
      <c r="K896" s="1192"/>
      <c r="L896" s="1192"/>
      <c r="M896" s="1192">
        <f>J896+H896*Tabellen!$K$2+L896</f>
        <v>186.06163950000001</v>
      </c>
      <c r="N896" s="1193"/>
      <c r="O896" s="1192">
        <f t="shared" si="206"/>
        <v>225.134583795</v>
      </c>
      <c r="P896" s="1198"/>
      <c r="Q896" s="1195" t="s">
        <v>983</v>
      </c>
      <c r="R896" s="1192">
        <f>H896*Tabellen!$K$2*Tabellen!$F$2</f>
        <v>0</v>
      </c>
      <c r="S896" s="1197" t="s">
        <v>1049</v>
      </c>
      <c r="T896" s="1192">
        <f>J896*Tabellen!$F$2</f>
        <v>225.134583795</v>
      </c>
      <c r="U896" s="1192">
        <f>R896*Tabellen!$G$2</f>
        <v>0</v>
      </c>
      <c r="V896" s="1192">
        <f>T896*Tabellen!$H$2</f>
        <v>47.27826259695</v>
      </c>
      <c r="W896" s="1192">
        <f t="shared" si="207"/>
        <v>47.27826259695</v>
      </c>
      <c r="X896" s="1192">
        <f t="shared" si="208"/>
        <v>272.41284639194998</v>
      </c>
      <c r="Y896" s="1191"/>
      <c r="Z896" s="1184"/>
      <c r="AA896" s="1184"/>
      <c r="AB896" s="1184"/>
      <c r="AC896" s="1184"/>
      <c r="AD896" s="1184"/>
      <c r="AE896" s="1184"/>
      <c r="AF896" s="1184"/>
      <c r="AG896" s="1184"/>
      <c r="AH896" s="1184"/>
      <c r="AI896" s="1184"/>
      <c r="AJ896" s="1184"/>
      <c r="AK896" s="1184"/>
      <c r="AL896" s="1184"/>
      <c r="AM896" s="1184"/>
      <c r="AN896" s="1184"/>
      <c r="AO896" s="1184"/>
      <c r="AP896" s="1184"/>
      <c r="AQ896" s="1184"/>
      <c r="AR896" s="1184"/>
      <c r="AS896" s="1184"/>
      <c r="AT896" s="1184"/>
      <c r="AU896" s="1184"/>
      <c r="AV896" s="1184"/>
      <c r="AW896" s="1184"/>
      <c r="AX896" s="1184"/>
      <c r="AY896" s="1184"/>
      <c r="AZ896" s="1184"/>
      <c r="BA896" s="1184"/>
      <c r="BB896" s="1184"/>
      <c r="BC896" s="1184"/>
      <c r="BD896" s="1184"/>
      <c r="BE896" s="1184"/>
      <c r="BF896" s="1184"/>
      <c r="BG896" s="1184"/>
      <c r="BH896" s="1184"/>
      <c r="BI896" s="1184"/>
      <c r="BJ896" s="1184"/>
      <c r="BK896" s="1184"/>
      <c r="BL896" s="1184"/>
      <c r="BM896" s="1184"/>
      <c r="BN896" s="1184"/>
      <c r="BO896" s="1184"/>
      <c r="BP896" s="1184"/>
      <c r="BQ896" s="1184"/>
      <c r="BR896" s="1184"/>
      <c r="BS896" s="1184"/>
    </row>
    <row r="897" spans="1:71" s="1190" customFormat="1" ht="15.65" customHeight="1" outlineLevel="2" x14ac:dyDescent="0.25">
      <c r="A897" s="1185"/>
      <c r="B897" s="1188"/>
      <c r="C897" s="1187"/>
      <c r="D897" s="1190" t="s">
        <v>1730</v>
      </c>
      <c r="E897" s="1189">
        <f>E886*1.1</f>
        <v>100.43</v>
      </c>
      <c r="F897" s="1190" t="s">
        <v>73</v>
      </c>
      <c r="G897" s="1191"/>
      <c r="H897" s="1191"/>
      <c r="I897" s="1192">
        <v>10.143000000000001</v>
      </c>
      <c r="J897" s="1192">
        <f t="shared" si="209"/>
        <v>1018.6614900000002</v>
      </c>
      <c r="K897" s="1192"/>
      <c r="L897" s="1192"/>
      <c r="M897" s="1192">
        <f>J897+H897*Tabellen!$K$2+L897</f>
        <v>1018.6614900000002</v>
      </c>
      <c r="N897" s="1193"/>
      <c r="O897" s="1192">
        <f t="shared" si="206"/>
        <v>1232.5804029000001</v>
      </c>
      <c r="P897" s="1198"/>
      <c r="Q897" s="1195" t="s">
        <v>983</v>
      </c>
      <c r="R897" s="1192">
        <f>H897*Tabellen!$K$2*Tabellen!$F$2</f>
        <v>0</v>
      </c>
      <c r="S897" s="1197" t="s">
        <v>1049</v>
      </c>
      <c r="T897" s="1192">
        <f>J897*Tabellen!$F$2</f>
        <v>1232.5804029000001</v>
      </c>
      <c r="U897" s="1192">
        <f>R897*Tabellen!$G$2</f>
        <v>0</v>
      </c>
      <c r="V897" s="1192">
        <f>T897*Tabellen!$H$2</f>
        <v>258.84188460900003</v>
      </c>
      <c r="W897" s="1192">
        <f t="shared" si="207"/>
        <v>258.84188460900003</v>
      </c>
      <c r="X897" s="1192">
        <f t="shared" si="208"/>
        <v>1491.4222875090002</v>
      </c>
      <c r="Y897" s="1208"/>
      <c r="Z897" s="1184"/>
      <c r="AA897" s="1184"/>
      <c r="AB897" s="1184"/>
      <c r="AC897" s="1184"/>
      <c r="AD897" s="1184"/>
      <c r="AE897" s="1184"/>
      <c r="AF897" s="1184"/>
      <c r="AG897" s="1184"/>
      <c r="AH897" s="1184"/>
      <c r="AI897" s="1184"/>
      <c r="AJ897" s="1184"/>
      <c r="AK897" s="1184"/>
      <c r="AL897" s="1184"/>
      <c r="AM897" s="1184"/>
      <c r="AN897" s="1184"/>
      <c r="AO897" s="1184"/>
      <c r="AP897" s="1184"/>
      <c r="AQ897" s="1184"/>
      <c r="AR897" s="1184"/>
      <c r="AS897" s="1184"/>
      <c r="AT897" s="1184"/>
      <c r="AU897" s="1184"/>
      <c r="AV897" s="1184"/>
      <c r="AW897" s="1184"/>
      <c r="AX897" s="1184"/>
      <c r="AY897" s="1184"/>
      <c r="AZ897" s="1184"/>
      <c r="BA897" s="1184"/>
      <c r="BB897" s="1184"/>
      <c r="BC897" s="1184"/>
      <c r="BD897" s="1184"/>
      <c r="BE897" s="1184"/>
      <c r="BF897" s="1184"/>
      <c r="BG897" s="1184"/>
      <c r="BH897" s="1184"/>
      <c r="BI897" s="1184"/>
      <c r="BJ897" s="1184"/>
      <c r="BK897" s="1184"/>
      <c r="BL897" s="1184"/>
      <c r="BM897" s="1184"/>
      <c r="BN897" s="1184"/>
      <c r="BO897" s="1184"/>
      <c r="BP897" s="1184"/>
      <c r="BQ897" s="1184"/>
      <c r="BR897" s="1184"/>
      <c r="BS897" s="1184"/>
    </row>
    <row r="898" spans="1:71" s="1190" customFormat="1" ht="15.65" customHeight="1" outlineLevel="2" x14ac:dyDescent="0.25">
      <c r="A898" s="1185"/>
      <c r="B898" s="1199"/>
      <c r="C898" s="1187"/>
      <c r="D898" s="1200" t="s">
        <v>1343</v>
      </c>
      <c r="E898" s="1201">
        <f>E886</f>
        <v>91.3</v>
      </c>
      <c r="F898" s="1202" t="s">
        <v>73</v>
      </c>
      <c r="G898" s="1203">
        <v>1.1499999999999999</v>
      </c>
      <c r="H898" s="1203">
        <f t="shared" si="205"/>
        <v>104.99499999999999</v>
      </c>
      <c r="I898" s="1204"/>
      <c r="J898" s="1204"/>
      <c r="K898" s="1204"/>
      <c r="L898" s="1204"/>
      <c r="M898" s="1205">
        <f>J898+H898*Tabellen!$K$2+L898</f>
        <v>6509.69</v>
      </c>
      <c r="N898" s="1193"/>
      <c r="O898" s="1192">
        <f t="shared" si="206"/>
        <v>7876.7248999999993</v>
      </c>
      <c r="P898" s="1198"/>
      <c r="Q898" s="1195" t="s">
        <v>983</v>
      </c>
      <c r="R898" s="1192">
        <f>H898*Tabellen!$K$2*Tabellen!$F$2</f>
        <v>7876.7248999999993</v>
      </c>
      <c r="S898" s="1197" t="s">
        <v>1049</v>
      </c>
      <c r="T898" s="1192">
        <f>J898*Tabellen!$F$2</f>
        <v>0</v>
      </c>
      <c r="U898" s="1192">
        <f>R898*Tabellen!$G$2</f>
        <v>708.90524099999993</v>
      </c>
      <c r="V898" s="1192">
        <f>T898*Tabellen!$H$2</f>
        <v>0</v>
      </c>
      <c r="W898" s="1192">
        <f t="shared" si="207"/>
        <v>708.90524099999993</v>
      </c>
      <c r="X898" s="1192">
        <f t="shared" si="208"/>
        <v>8585.6301409999996</v>
      </c>
      <c r="Z898" s="1206"/>
      <c r="AA898" s="1184"/>
      <c r="AB898" s="1184"/>
      <c r="AC898" s="1184"/>
      <c r="AD898" s="1184"/>
      <c r="AE898" s="1184"/>
      <c r="AF898" s="1184"/>
      <c r="AG898" s="1184"/>
      <c r="AH898" s="1184"/>
      <c r="AI898" s="1184"/>
      <c r="AJ898" s="1184"/>
      <c r="AK898" s="1184"/>
      <c r="AL898" s="1184"/>
      <c r="AM898" s="1184"/>
      <c r="AN898" s="1184"/>
      <c r="AO898" s="1184"/>
      <c r="AP898" s="1184"/>
      <c r="AQ898" s="1184"/>
      <c r="AR898" s="1184"/>
      <c r="AS898" s="1184"/>
      <c r="AT898" s="1184"/>
      <c r="AU898" s="1184"/>
      <c r="AV898" s="1184"/>
      <c r="AW898" s="1184"/>
      <c r="AX898" s="1184"/>
      <c r="AY898" s="1184"/>
      <c r="AZ898" s="1184"/>
      <c r="BA898" s="1184"/>
      <c r="BB898" s="1184"/>
      <c r="BC898" s="1184"/>
      <c r="BD898" s="1184"/>
      <c r="BE898" s="1184"/>
      <c r="BF898" s="1184"/>
      <c r="BG898" s="1184"/>
      <c r="BH898" s="1184"/>
      <c r="BI898" s="1184"/>
      <c r="BJ898" s="1184"/>
      <c r="BK898" s="1184"/>
      <c r="BL898" s="1184"/>
      <c r="BM898" s="1184"/>
      <c r="BN898" s="1184"/>
      <c r="BO898" s="1184"/>
      <c r="BP898" s="1184"/>
      <c r="BQ898" s="1184"/>
      <c r="BR898" s="1184"/>
      <c r="BS898" s="1184"/>
    </row>
    <row r="899" spans="1:71" s="1190" customFormat="1" ht="15.65" customHeight="1" outlineLevel="2" x14ac:dyDescent="0.25">
      <c r="A899" s="1185"/>
      <c r="B899" s="1188"/>
      <c r="C899" s="1187"/>
      <c r="D899" s="1188" t="s">
        <v>1337</v>
      </c>
      <c r="E899" s="1189">
        <f>E886</f>
        <v>91.3</v>
      </c>
      <c r="F899" s="1190" t="s">
        <v>73</v>
      </c>
      <c r="G899" s="1189"/>
      <c r="H899" s="1191"/>
      <c r="I899" s="1192">
        <v>10.35</v>
      </c>
      <c r="J899" s="1192">
        <f t="shared" si="209"/>
        <v>944.95499999999993</v>
      </c>
      <c r="K899" s="1192"/>
      <c r="L899" s="1192"/>
      <c r="M899" s="1192">
        <f>J899+H899*Tabellen!$K$2+L899</f>
        <v>944.95499999999993</v>
      </c>
      <c r="N899" s="1193"/>
      <c r="O899" s="1192">
        <f t="shared" si="206"/>
        <v>1143.39555</v>
      </c>
      <c r="P899" s="1198"/>
      <c r="Q899" s="1195" t="s">
        <v>983</v>
      </c>
      <c r="R899" s="1192">
        <f>H899*Tabellen!$K$2*Tabellen!$F$2</f>
        <v>0</v>
      </c>
      <c r="S899" s="1197" t="s">
        <v>1049</v>
      </c>
      <c r="T899" s="1192">
        <f>J899*Tabellen!$F$2</f>
        <v>1143.39555</v>
      </c>
      <c r="U899" s="1192">
        <f>R899*Tabellen!$G$2</f>
        <v>0</v>
      </c>
      <c r="V899" s="1192">
        <f>T899*Tabellen!$H$2</f>
        <v>240.11306549999998</v>
      </c>
      <c r="W899" s="1192">
        <f t="shared" si="207"/>
        <v>240.11306549999998</v>
      </c>
      <c r="X899" s="1192">
        <f t="shared" si="208"/>
        <v>1383.5086154999999</v>
      </c>
      <c r="Y899" s="1194"/>
      <c r="Z899" s="1184"/>
      <c r="AA899" s="1184"/>
      <c r="AB899" s="1184"/>
      <c r="AC899" s="1184"/>
      <c r="AD899" s="1184"/>
      <c r="AE899" s="1184"/>
      <c r="AF899" s="1184"/>
      <c r="AG899" s="1184"/>
      <c r="AH899" s="1184"/>
      <c r="AI899" s="1184"/>
      <c r="AJ899" s="1184"/>
      <c r="AK899" s="1184"/>
      <c r="AL899" s="1184"/>
      <c r="AM899" s="1184"/>
      <c r="AN899" s="1184"/>
      <c r="AO899" s="1184"/>
      <c r="AP899" s="1184"/>
      <c r="AQ899" s="1184"/>
      <c r="AR899" s="1184"/>
      <c r="AS899" s="1184"/>
      <c r="AT899" s="1184"/>
      <c r="AU899" s="1184"/>
      <c r="AV899" s="1184"/>
      <c r="AW899" s="1184"/>
      <c r="AX899" s="1184"/>
      <c r="AY899" s="1184"/>
      <c r="AZ899" s="1184"/>
      <c r="BA899" s="1184"/>
      <c r="BB899" s="1184"/>
      <c r="BC899" s="1184"/>
      <c r="BD899" s="1184"/>
      <c r="BE899" s="1184"/>
      <c r="BF899" s="1184"/>
      <c r="BG899" s="1184"/>
      <c r="BH899" s="1184"/>
      <c r="BI899" s="1184"/>
      <c r="BJ899" s="1184"/>
      <c r="BK899" s="1184"/>
      <c r="BL899" s="1184"/>
      <c r="BM899" s="1184"/>
      <c r="BN899" s="1184"/>
      <c r="BO899" s="1184"/>
      <c r="BP899" s="1184"/>
      <c r="BQ899" s="1184"/>
      <c r="BR899" s="1184"/>
      <c r="BS899" s="1184"/>
    </row>
    <row r="900" spans="1:71" s="1190" customFormat="1" ht="15.65" customHeight="1" outlineLevel="2" x14ac:dyDescent="0.25">
      <c r="A900" s="1185"/>
      <c r="B900" s="1188"/>
      <c r="C900" s="1187"/>
      <c r="D900" s="1188" t="s">
        <v>1329</v>
      </c>
      <c r="E900" s="1189">
        <v>1</v>
      </c>
      <c r="F900" s="1190" t="s">
        <v>830</v>
      </c>
      <c r="G900" s="1189">
        <v>4</v>
      </c>
      <c r="H900" s="1191">
        <f t="shared" si="205"/>
        <v>4</v>
      </c>
      <c r="I900" s="1192"/>
      <c r="J900" s="1192"/>
      <c r="K900" s="1192"/>
      <c r="L900" s="1192"/>
      <c r="M900" s="1192">
        <f>J900+H900*Tabellen!$K$2+L900</f>
        <v>248</v>
      </c>
      <c r="N900" s="1193"/>
      <c r="O900" s="1192">
        <f t="shared" si="206"/>
        <v>300.08</v>
      </c>
      <c r="P900" s="1198"/>
      <c r="Q900" s="1195" t="s">
        <v>983</v>
      </c>
      <c r="R900" s="1192">
        <f>H900*Tabellen!$K$2*Tabellen!$F$2</f>
        <v>300.08</v>
      </c>
      <c r="S900" s="1197" t="s">
        <v>1049</v>
      </c>
      <c r="T900" s="1192">
        <f>J900*Tabellen!$F$2</f>
        <v>0</v>
      </c>
      <c r="U900" s="1192">
        <f>R900*Tabellen!$G$2</f>
        <v>27.007199999999997</v>
      </c>
      <c r="V900" s="1192">
        <f>T900*Tabellen!$H$2</f>
        <v>0</v>
      </c>
      <c r="W900" s="1192">
        <f t="shared" si="207"/>
        <v>27.007199999999997</v>
      </c>
      <c r="X900" s="1192">
        <f t="shared" si="208"/>
        <v>327.0872</v>
      </c>
      <c r="Y900" s="1194"/>
      <c r="Z900" s="1184"/>
      <c r="AA900" s="1184"/>
      <c r="AB900" s="1184"/>
      <c r="AC900" s="1184"/>
      <c r="AD900" s="1184"/>
      <c r="AE900" s="1184"/>
      <c r="AF900" s="1184"/>
      <c r="AG900" s="1184"/>
      <c r="AH900" s="1184"/>
      <c r="AI900" s="1184"/>
      <c r="AJ900" s="1184"/>
      <c r="AK900" s="1184"/>
      <c r="AL900" s="1184"/>
      <c r="AM900" s="1184"/>
      <c r="AN900" s="1184"/>
      <c r="AO900" s="1184"/>
      <c r="AP900" s="1184"/>
      <c r="AQ900" s="1184"/>
      <c r="AR900" s="1184"/>
      <c r="AS900" s="1184"/>
      <c r="AT900" s="1184"/>
      <c r="AU900" s="1184"/>
      <c r="AV900" s="1184"/>
      <c r="AW900" s="1184"/>
      <c r="AX900" s="1184"/>
      <c r="AY900" s="1184"/>
      <c r="AZ900" s="1184"/>
      <c r="BA900" s="1184"/>
      <c r="BB900" s="1184"/>
      <c r="BC900" s="1184"/>
      <c r="BD900" s="1184"/>
      <c r="BE900" s="1184"/>
      <c r="BF900" s="1184"/>
      <c r="BG900" s="1184"/>
      <c r="BH900" s="1184"/>
      <c r="BI900" s="1184"/>
      <c r="BJ900" s="1184"/>
      <c r="BK900" s="1184"/>
      <c r="BL900" s="1184"/>
      <c r="BM900" s="1184"/>
      <c r="BN900" s="1184"/>
      <c r="BO900" s="1184"/>
      <c r="BP900" s="1184"/>
      <c r="BQ900" s="1184"/>
      <c r="BR900" s="1184"/>
      <c r="BS900" s="1184"/>
    </row>
    <row r="901" spans="1:71" s="1190" customFormat="1" ht="15.65" customHeight="1" outlineLevel="2" x14ac:dyDescent="0.25">
      <c r="A901" s="1185"/>
      <c r="B901" s="1188"/>
      <c r="C901" s="1187"/>
      <c r="E901" s="1189"/>
      <c r="G901" s="1191"/>
      <c r="H901" s="1191"/>
      <c r="I901" s="1192"/>
      <c r="J901" s="1192"/>
      <c r="K901" s="1192"/>
      <c r="L901" s="1192"/>
      <c r="M901" s="1192"/>
      <c r="N901" s="1193"/>
      <c r="O901" s="1192"/>
      <c r="P901" s="1198"/>
      <c r="Q901" s="1195"/>
      <c r="R901" s="1192"/>
      <c r="S901" s="1197"/>
      <c r="T901" s="1192"/>
      <c r="U901" s="1192"/>
      <c r="V901" s="1192"/>
      <c r="W901" s="1192"/>
      <c r="X901" s="1192"/>
      <c r="Y901" s="1208"/>
      <c r="Z901" s="1184"/>
      <c r="AA901" s="1184"/>
      <c r="AB901" s="1184"/>
      <c r="AC901" s="1184"/>
      <c r="AD901" s="1184"/>
      <c r="AE901" s="1184"/>
      <c r="AF901" s="1184"/>
      <c r="AG901" s="1184"/>
      <c r="AH901" s="1184"/>
      <c r="AI901" s="1184"/>
      <c r="AJ901" s="1184"/>
      <c r="AK901" s="1184"/>
      <c r="AL901" s="1184"/>
      <c r="AM901" s="1184"/>
      <c r="AN901" s="1184"/>
      <c r="AO901" s="1184"/>
      <c r="AP901" s="1184"/>
      <c r="AQ901" s="1184"/>
      <c r="AR901" s="1184"/>
      <c r="AS901" s="1184"/>
      <c r="AT901" s="1184"/>
      <c r="AU901" s="1184"/>
      <c r="AV901" s="1184"/>
      <c r="AW901" s="1184"/>
      <c r="AX901" s="1184"/>
      <c r="AY901" s="1184"/>
      <c r="AZ901" s="1184"/>
      <c r="BA901" s="1184"/>
      <c r="BB901" s="1184"/>
      <c r="BC901" s="1184"/>
      <c r="BD901" s="1184"/>
      <c r="BE901" s="1184"/>
      <c r="BF901" s="1184"/>
      <c r="BG901" s="1184"/>
      <c r="BH901" s="1184"/>
      <c r="BI901" s="1184"/>
      <c r="BJ901" s="1184"/>
      <c r="BK901" s="1184"/>
      <c r="BL901" s="1184"/>
      <c r="BM901" s="1184"/>
      <c r="BN901" s="1184"/>
      <c r="BO901" s="1184"/>
      <c r="BP901" s="1184"/>
      <c r="BQ901" s="1184"/>
      <c r="BR901" s="1184"/>
      <c r="BS901" s="1184"/>
    </row>
    <row r="902" spans="1:71" s="1190" customFormat="1" ht="15.65" customHeight="1" outlineLevel="2" x14ac:dyDescent="0.25">
      <c r="A902" s="1185"/>
      <c r="B902" s="1188"/>
      <c r="C902" s="1187"/>
      <c r="E902" s="1189"/>
      <c r="G902" s="1191"/>
      <c r="H902" s="1191"/>
      <c r="I902" s="1192"/>
      <c r="J902" s="1192"/>
      <c r="K902" s="1192"/>
      <c r="L902" s="1192"/>
      <c r="M902" s="1192"/>
      <c r="N902" s="1193"/>
      <c r="O902" s="1194"/>
      <c r="P902" s="1194"/>
      <c r="Q902" s="1194"/>
      <c r="R902" s="1192"/>
      <c r="S902" s="1192"/>
      <c r="T902" s="1192"/>
      <c r="U902" s="1192"/>
      <c r="V902" s="1192"/>
      <c r="W902" s="1192"/>
      <c r="X902" s="1192"/>
      <c r="Y902" s="1194"/>
      <c r="Z902" s="1216"/>
      <c r="AA902" s="1184"/>
      <c r="AB902" s="1184"/>
      <c r="AC902" s="1184"/>
      <c r="AD902" s="1184"/>
      <c r="AE902" s="1184"/>
      <c r="AF902" s="1184"/>
      <c r="AG902" s="1184"/>
      <c r="AH902" s="1184"/>
      <c r="AI902" s="1184"/>
      <c r="AJ902" s="1184"/>
      <c r="AK902" s="1184"/>
      <c r="AL902" s="1184"/>
      <c r="AM902" s="1184"/>
      <c r="AN902" s="1184"/>
      <c r="AO902" s="1184"/>
      <c r="AP902" s="1184"/>
      <c r="AQ902" s="1184"/>
      <c r="AR902" s="1184"/>
      <c r="AS902" s="1184"/>
      <c r="AT902" s="1184"/>
      <c r="AU902" s="1184"/>
      <c r="AV902" s="1184"/>
      <c r="AW902" s="1184"/>
      <c r="AX902" s="1184"/>
      <c r="AY902" s="1184"/>
      <c r="AZ902" s="1184"/>
      <c r="BA902" s="1184"/>
      <c r="BB902" s="1184"/>
      <c r="BC902" s="1184"/>
      <c r="BD902" s="1184"/>
      <c r="BE902" s="1184"/>
      <c r="BF902" s="1184"/>
      <c r="BG902" s="1184"/>
      <c r="BH902" s="1184"/>
      <c r="BI902" s="1184"/>
      <c r="BJ902" s="1184"/>
      <c r="BK902" s="1184"/>
      <c r="BL902" s="1184"/>
      <c r="BM902" s="1184"/>
      <c r="BN902" s="1184"/>
      <c r="BO902" s="1184"/>
      <c r="BP902" s="1184"/>
      <c r="BQ902" s="1184"/>
      <c r="BR902" s="1184"/>
      <c r="BS902" s="1184"/>
    </row>
    <row r="903" spans="1:71" s="1190" customFormat="1" ht="9" customHeight="1" outlineLevel="1" x14ac:dyDescent="0.25">
      <c r="A903" s="1185"/>
      <c r="B903" s="1209"/>
      <c r="C903" s="1187"/>
      <c r="D903" s="1210"/>
      <c r="E903" s="1211"/>
      <c r="F903" s="1210"/>
      <c r="G903" s="1212"/>
      <c r="H903" s="1212"/>
      <c r="I903" s="1213"/>
      <c r="J903" s="1213"/>
      <c r="K903" s="1213"/>
      <c r="L903" s="1213"/>
      <c r="M903" s="1213"/>
      <c r="N903" s="1187"/>
      <c r="O903" s="1214"/>
      <c r="P903" s="1214"/>
      <c r="Q903" s="1214"/>
      <c r="R903" s="1213"/>
      <c r="S903" s="1213"/>
      <c r="T903" s="1213"/>
      <c r="U903" s="1213"/>
      <c r="V903" s="1213"/>
      <c r="W903" s="1213"/>
      <c r="X903" s="1213"/>
      <c r="Y903" s="1214"/>
      <c r="Z903" s="1206"/>
      <c r="AA903" s="1184"/>
      <c r="AB903" s="1184"/>
      <c r="AC903" s="1184"/>
      <c r="AD903" s="1184"/>
      <c r="AE903" s="1184"/>
      <c r="AF903" s="1184"/>
      <c r="AG903" s="1215"/>
      <c r="AH903" s="1215"/>
      <c r="AI903" s="1184"/>
      <c r="AJ903" s="1184"/>
      <c r="AK903" s="1184"/>
      <c r="AL903" s="1184"/>
      <c r="AM903" s="1184"/>
      <c r="AN903" s="1184"/>
      <c r="AO903" s="1184"/>
      <c r="AP903" s="1184"/>
      <c r="AQ903" s="1184"/>
      <c r="AR903" s="1184"/>
      <c r="AS903" s="1184"/>
      <c r="AT903" s="1184"/>
      <c r="AU903" s="1184"/>
      <c r="AV903" s="1184"/>
      <c r="AW903" s="1184"/>
      <c r="AX903" s="1184"/>
      <c r="AY903" s="1184"/>
      <c r="AZ903" s="1184"/>
      <c r="BA903" s="1184"/>
      <c r="BB903" s="1184"/>
      <c r="BC903" s="1184"/>
      <c r="BD903" s="1184"/>
      <c r="BE903" s="1184"/>
      <c r="BF903" s="1184"/>
      <c r="BG903" s="1184"/>
      <c r="BH903" s="1184"/>
      <c r="BI903" s="1184"/>
      <c r="BJ903" s="1184"/>
      <c r="BK903" s="1184"/>
      <c r="BL903" s="1184"/>
      <c r="BM903" s="1184"/>
      <c r="BN903" s="1184"/>
      <c r="BO903" s="1184"/>
      <c r="BP903" s="1184"/>
      <c r="BQ903" s="1184"/>
      <c r="BR903" s="1184"/>
      <c r="BS903" s="1184"/>
    </row>
    <row r="904" spans="1:71" s="1217" customFormat="1" ht="15.65" customHeight="1" outlineLevel="1" x14ac:dyDescent="0.25">
      <c r="B904" s="1218" t="s">
        <v>1196</v>
      </c>
      <c r="C904" s="1219"/>
      <c r="D904" s="1220" t="s">
        <v>1496</v>
      </c>
      <c r="E904" s="1221">
        <v>91.3</v>
      </c>
      <c r="F904" s="1220" t="s">
        <v>73</v>
      </c>
      <c r="G904" s="1222"/>
      <c r="H904" s="1222">
        <f>SUM(H905:H918)/E904</f>
        <v>1.2342349336335239</v>
      </c>
      <c r="I904" s="1223"/>
      <c r="J904" s="1223">
        <f>SUM(J905:J918)/E904</f>
        <v>44.075942820000002</v>
      </c>
      <c r="K904" s="1223"/>
      <c r="L904" s="1223"/>
      <c r="M904" s="1223">
        <f>SUM(M905:M918)/E904</f>
        <v>120.59850870527849</v>
      </c>
      <c r="N904" s="1219"/>
      <c r="O904" s="1223">
        <f>SUM(O905:O918)/E904</f>
        <v>145.92419553338698</v>
      </c>
      <c r="P904" s="1224" t="str">
        <f>B904</f>
        <v>V1-3-M1</v>
      </c>
      <c r="Q904" s="1224"/>
      <c r="R904" s="1223"/>
      <c r="S904" s="1223"/>
      <c r="T904" s="1223"/>
      <c r="U904" s="1225"/>
      <c r="V904" s="1223"/>
      <c r="W904" s="1223"/>
      <c r="X904" s="1223">
        <f>SUM(X905:X918)/E904</f>
        <v>165.45720002885577</v>
      </c>
      <c r="Z904" s="1226"/>
      <c r="AA904" s="1226"/>
      <c r="AB904" s="1226"/>
      <c r="AC904" s="1226"/>
      <c r="AD904" s="1226"/>
      <c r="AE904" s="1226"/>
      <c r="AF904" s="1226"/>
      <c r="AG904" s="1226"/>
      <c r="AH904" s="1226"/>
      <c r="AI904" s="1226"/>
      <c r="AJ904" s="1226"/>
      <c r="AK904" s="1226"/>
      <c r="AL904" s="1226"/>
      <c r="AM904" s="1226"/>
      <c r="AN904" s="1226"/>
      <c r="AO904" s="1226"/>
      <c r="AP904" s="1226"/>
      <c r="AQ904" s="1226"/>
      <c r="AR904" s="1226"/>
      <c r="AS904" s="1226"/>
      <c r="AT904" s="1226"/>
      <c r="AU904" s="1226"/>
      <c r="AV904" s="1226"/>
      <c r="AW904" s="1226"/>
      <c r="AX904" s="1226"/>
      <c r="AY904" s="1226"/>
      <c r="AZ904" s="1226"/>
      <c r="BA904" s="1226"/>
      <c r="BB904" s="1226"/>
      <c r="BC904" s="1226"/>
      <c r="BD904" s="1226"/>
      <c r="BE904" s="1226"/>
      <c r="BF904" s="1226"/>
      <c r="BG904" s="1226"/>
      <c r="BH904" s="1226"/>
      <c r="BI904" s="1226"/>
      <c r="BJ904" s="1226"/>
      <c r="BK904" s="1226"/>
      <c r="BL904" s="1226"/>
      <c r="BM904" s="1226"/>
      <c r="BN904" s="1226"/>
      <c r="BO904" s="1226"/>
      <c r="BP904" s="1226"/>
      <c r="BQ904" s="1226"/>
      <c r="BR904" s="1226"/>
      <c r="BS904" s="1226"/>
    </row>
    <row r="905" spans="1:71" s="1190" customFormat="1" ht="15.65" customHeight="1" outlineLevel="2" x14ac:dyDescent="0.25">
      <c r="A905" s="1185"/>
      <c r="B905" s="1188"/>
      <c r="C905" s="1187"/>
      <c r="D905" s="1188" t="s">
        <v>1154</v>
      </c>
      <c r="E905" s="1189"/>
      <c r="G905" s="1191"/>
      <c r="H905" s="1191"/>
      <c r="I905" s="1192"/>
      <c r="J905" s="1192"/>
      <c r="K905" s="1192"/>
      <c r="L905" s="1192"/>
      <c r="M905" s="1192"/>
      <c r="N905" s="1193"/>
      <c r="O905" s="1194" t="str">
        <f>R905</f>
        <v>incl. opslagen</v>
      </c>
      <c r="P905" s="1194"/>
      <c r="Q905" s="1195"/>
      <c r="R905" s="1196" t="str">
        <f>Tabellen!$C$2</f>
        <v>incl. opslagen</v>
      </c>
      <c r="S905" s="1197"/>
      <c r="T905" s="1196" t="str">
        <f>Tabellen!$C$2</f>
        <v>incl. opslagen</v>
      </c>
      <c r="U905" s="1192"/>
      <c r="V905" s="1192"/>
      <c r="W905" s="1192"/>
      <c r="X905" s="1192"/>
      <c r="Z905" s="1184"/>
      <c r="AA905" s="1184"/>
      <c r="AB905" s="1184"/>
      <c r="AC905" s="1184"/>
      <c r="AD905" s="1184"/>
      <c r="AE905" s="1184"/>
      <c r="AF905" s="1184"/>
      <c r="AG905" s="1184"/>
      <c r="AH905" s="1184"/>
      <c r="AI905" s="1184"/>
      <c r="AJ905" s="1184"/>
      <c r="AK905" s="1184"/>
      <c r="AL905" s="1184"/>
      <c r="AM905" s="1184"/>
      <c r="AN905" s="1184"/>
      <c r="AO905" s="1184"/>
      <c r="AP905" s="1184"/>
      <c r="AQ905" s="1184"/>
      <c r="AR905" s="1184"/>
      <c r="AS905" s="1184"/>
      <c r="AT905" s="1184"/>
      <c r="AU905" s="1184"/>
      <c r="AV905" s="1184"/>
      <c r="AW905" s="1184"/>
      <c r="AX905" s="1184"/>
      <c r="AY905" s="1184"/>
      <c r="AZ905" s="1184"/>
      <c r="BA905" s="1184"/>
      <c r="BB905" s="1184"/>
      <c r="BC905" s="1184"/>
      <c r="BD905" s="1184"/>
      <c r="BE905" s="1184"/>
      <c r="BF905" s="1184"/>
      <c r="BG905" s="1184"/>
      <c r="BH905" s="1184"/>
      <c r="BI905" s="1184"/>
      <c r="BJ905" s="1184"/>
      <c r="BK905" s="1184"/>
      <c r="BL905" s="1184"/>
      <c r="BM905" s="1184"/>
      <c r="BN905" s="1184"/>
      <c r="BO905" s="1184"/>
      <c r="BP905" s="1184"/>
      <c r="BQ905" s="1184"/>
      <c r="BR905" s="1184"/>
      <c r="BS905" s="1184"/>
    </row>
    <row r="906" spans="1:71" s="1190" customFormat="1" ht="15.65" customHeight="1" outlineLevel="2" x14ac:dyDescent="0.25">
      <c r="A906" s="1185"/>
      <c r="B906" s="1188"/>
      <c r="C906" s="1187"/>
      <c r="D906" s="1190" t="s">
        <v>1300</v>
      </c>
      <c r="E906" s="1189">
        <v>1</v>
      </c>
      <c r="F906" s="1190" t="s">
        <v>830</v>
      </c>
      <c r="G906" s="1191">
        <v>2</v>
      </c>
      <c r="H906" s="1191">
        <f t="shared" ref="H906:H916" si="210">E906*G906</f>
        <v>2</v>
      </c>
      <c r="I906" s="1192"/>
      <c r="J906" s="1192"/>
      <c r="K906" s="1192"/>
      <c r="L906" s="1192"/>
      <c r="M906" s="1192">
        <f>J906+H906*Tabellen!$K$2+L906</f>
        <v>124</v>
      </c>
      <c r="N906" s="1193"/>
      <c r="O906" s="1192">
        <f t="shared" ref="O906:O916" si="211">R906+T906</f>
        <v>150.04</v>
      </c>
      <c r="P906" s="1198"/>
      <c r="Q906" s="1195" t="s">
        <v>983</v>
      </c>
      <c r="R906" s="1192">
        <f>H906*Tabellen!$K$2*Tabellen!$F$2</f>
        <v>150.04</v>
      </c>
      <c r="S906" s="1197" t="s">
        <v>1049</v>
      </c>
      <c r="T906" s="1192">
        <f>J906*Tabellen!$F$2</f>
        <v>0</v>
      </c>
      <c r="U906" s="1192">
        <f>R906*Tabellen!$G$2</f>
        <v>13.503599999999999</v>
      </c>
      <c r="V906" s="1192">
        <f>T906*Tabellen!$H$2</f>
        <v>0</v>
      </c>
      <c r="W906" s="1192">
        <f t="shared" ref="W906:W916" si="212">U906+V906</f>
        <v>13.503599999999999</v>
      </c>
      <c r="X906" s="1192">
        <f t="shared" ref="X906:X916" si="213">O906+W906</f>
        <v>163.5436</v>
      </c>
      <c r="Z906" s="1184"/>
      <c r="AA906" s="1184"/>
      <c r="AB906" s="1184"/>
      <c r="AC906" s="1184"/>
      <c r="AD906" s="1184"/>
      <c r="AE906" s="1184"/>
      <c r="AF906" s="1184"/>
      <c r="AG906" s="1184"/>
      <c r="AH906" s="1184"/>
      <c r="AI906" s="1184"/>
      <c r="AJ906" s="1184"/>
      <c r="AK906" s="1184"/>
      <c r="AL906" s="1184"/>
      <c r="AM906" s="1184"/>
      <c r="AN906" s="1184"/>
      <c r="AO906" s="1184"/>
      <c r="AP906" s="1184"/>
      <c r="AQ906" s="1184"/>
      <c r="AR906" s="1184"/>
      <c r="AS906" s="1184"/>
      <c r="AT906" s="1184"/>
      <c r="AU906" s="1184"/>
      <c r="AV906" s="1184"/>
      <c r="AW906" s="1184"/>
      <c r="AX906" s="1184"/>
      <c r="AY906" s="1184"/>
      <c r="AZ906" s="1184"/>
      <c r="BA906" s="1184"/>
      <c r="BB906" s="1184"/>
      <c r="BC906" s="1184"/>
      <c r="BD906" s="1184"/>
      <c r="BE906" s="1184"/>
      <c r="BF906" s="1184"/>
      <c r="BG906" s="1184"/>
      <c r="BH906" s="1184"/>
      <c r="BI906" s="1184"/>
      <c r="BJ906" s="1184"/>
      <c r="BK906" s="1184"/>
      <c r="BL906" s="1184"/>
      <c r="BM906" s="1184"/>
      <c r="BN906" s="1184"/>
      <c r="BO906" s="1184"/>
      <c r="BP906" s="1184"/>
      <c r="BQ906" s="1184"/>
      <c r="BR906" s="1184"/>
      <c r="BS906" s="1184"/>
    </row>
    <row r="907" spans="1:71" s="1190" customFormat="1" ht="15.65" customHeight="1" outlineLevel="2" x14ac:dyDescent="0.25">
      <c r="A907" s="1185"/>
      <c r="B907" s="1188"/>
      <c r="C907" s="1187"/>
      <c r="D907" s="1190" t="s">
        <v>1330</v>
      </c>
      <c r="E907" s="1189">
        <f>91.3/2.7</f>
        <v>33.81481481481481</v>
      </c>
      <c r="F907" s="1190" t="s">
        <v>70</v>
      </c>
      <c r="G907" s="1191">
        <v>0.05</v>
      </c>
      <c r="H907" s="1191">
        <f t="shared" si="210"/>
        <v>1.6907407407407407</v>
      </c>
      <c r="I907" s="1192"/>
      <c r="J907" s="1192"/>
      <c r="K907" s="1192"/>
      <c r="L907" s="1192"/>
      <c r="M907" s="1192">
        <f>J907+H907*Tabellen!$K$2+L907</f>
        <v>104.82592592592592</v>
      </c>
      <c r="N907" s="1193"/>
      <c r="O907" s="1192">
        <f t="shared" si="211"/>
        <v>126.83937037037036</v>
      </c>
      <c r="P907" s="1198"/>
      <c r="Q907" s="1195" t="s">
        <v>983</v>
      </c>
      <c r="R907" s="1192">
        <f>H907*Tabellen!$K$2*Tabellen!$F$2</f>
        <v>126.83937037037036</v>
      </c>
      <c r="S907" s="1197" t="s">
        <v>1049</v>
      </c>
      <c r="T907" s="1192">
        <f>J907*Tabellen!$F$2</f>
        <v>0</v>
      </c>
      <c r="U907" s="1192">
        <f>R907*Tabellen!$G$2</f>
        <v>11.415543333333332</v>
      </c>
      <c r="V907" s="1192">
        <f>T907*Tabellen!$H$2</f>
        <v>0</v>
      </c>
      <c r="W907" s="1192">
        <f t="shared" si="212"/>
        <v>11.415543333333332</v>
      </c>
      <c r="X907" s="1192">
        <f t="shared" si="213"/>
        <v>138.25491370370369</v>
      </c>
      <c r="Z907" s="1184"/>
      <c r="AA907" s="1184"/>
      <c r="AB907" s="1184"/>
      <c r="AC907" s="1184"/>
      <c r="AD907" s="1184"/>
      <c r="AE907" s="1184"/>
      <c r="AF907" s="1184"/>
      <c r="AG907" s="1184"/>
      <c r="AH907" s="1184"/>
      <c r="AI907" s="1184"/>
      <c r="AJ907" s="1184"/>
      <c r="AK907" s="1184"/>
      <c r="AL907" s="1184"/>
      <c r="AM907" s="1184"/>
      <c r="AN907" s="1184"/>
      <c r="AO907" s="1184"/>
      <c r="AP907" s="1184"/>
      <c r="AQ907" s="1184"/>
      <c r="AR907" s="1184"/>
      <c r="AS907" s="1184"/>
      <c r="AT907" s="1184"/>
      <c r="AU907" s="1184"/>
      <c r="AV907" s="1184"/>
      <c r="AW907" s="1184"/>
      <c r="AX907" s="1184"/>
      <c r="AY907" s="1184"/>
      <c r="AZ907" s="1184"/>
      <c r="BA907" s="1184"/>
      <c r="BB907" s="1184"/>
      <c r="BC907" s="1184"/>
      <c r="BD907" s="1184"/>
      <c r="BE907" s="1184"/>
      <c r="BF907" s="1184"/>
      <c r="BG907" s="1184"/>
      <c r="BH907" s="1184"/>
      <c r="BI907" s="1184"/>
      <c r="BJ907" s="1184"/>
      <c r="BK907" s="1184"/>
      <c r="BL907" s="1184"/>
      <c r="BM907" s="1184"/>
      <c r="BN907" s="1184"/>
      <c r="BO907" s="1184"/>
      <c r="BP907" s="1184"/>
      <c r="BQ907" s="1184"/>
      <c r="BR907" s="1184"/>
      <c r="BS907" s="1184"/>
    </row>
    <row r="908" spans="1:71" s="1190" customFormat="1" ht="15.65" customHeight="1" outlineLevel="2" x14ac:dyDescent="0.25">
      <c r="A908" s="1185"/>
      <c r="B908" s="1188"/>
      <c r="C908" s="1187"/>
      <c r="D908" s="1190" t="s">
        <v>1341</v>
      </c>
      <c r="E908" s="1189">
        <f>E904*3.3333</f>
        <v>304.33028999999999</v>
      </c>
      <c r="F908" s="1190" t="s">
        <v>70</v>
      </c>
      <c r="G908" s="1191">
        <v>0.03</v>
      </c>
      <c r="H908" s="1191">
        <f t="shared" si="210"/>
        <v>9.1299086999999997</v>
      </c>
      <c r="I908" s="1192">
        <v>0.45539999999999997</v>
      </c>
      <c r="J908" s="1192">
        <f t="shared" ref="J908:J915" si="214">E908*I908</f>
        <v>138.59201406599999</v>
      </c>
      <c r="K908" s="1192"/>
      <c r="L908" s="1192"/>
      <c r="M908" s="1192">
        <f>J908+H908*Tabellen!$K$2+L908</f>
        <v>704.64635346599994</v>
      </c>
      <c r="N908" s="1193"/>
      <c r="O908" s="1192">
        <f t="shared" si="211"/>
        <v>852.62208769386007</v>
      </c>
      <c r="P908" s="1198"/>
      <c r="Q908" s="1195" t="s">
        <v>983</v>
      </c>
      <c r="R908" s="1192">
        <f>H908*Tabellen!$K$2*Tabellen!$F$2</f>
        <v>684.92575067400003</v>
      </c>
      <c r="S908" s="1197" t="s">
        <v>1049</v>
      </c>
      <c r="T908" s="1192">
        <f>J908*Tabellen!$F$2</f>
        <v>167.69633701985998</v>
      </c>
      <c r="U908" s="1192">
        <f>R908*Tabellen!$G$2</f>
        <v>61.643317560660002</v>
      </c>
      <c r="V908" s="1192">
        <f>T908*Tabellen!$H$2</f>
        <v>35.216230774170597</v>
      </c>
      <c r="W908" s="1192">
        <f t="shared" si="212"/>
        <v>96.859548334830606</v>
      </c>
      <c r="X908" s="1192">
        <f t="shared" si="213"/>
        <v>949.48163602869067</v>
      </c>
      <c r="Z908" s="1184"/>
      <c r="AA908" s="1184"/>
      <c r="AB908" s="1184"/>
      <c r="AC908" s="1184"/>
      <c r="AD908" s="1184"/>
      <c r="AE908" s="1184"/>
      <c r="AF908" s="1184"/>
      <c r="AG908" s="1184"/>
      <c r="AH908" s="1184"/>
      <c r="AI908" s="1184"/>
      <c r="AJ908" s="1184"/>
      <c r="AK908" s="1184"/>
      <c r="AL908" s="1184"/>
      <c r="AM908" s="1184"/>
      <c r="AN908" s="1184"/>
      <c r="AO908" s="1184"/>
      <c r="AP908" s="1184"/>
      <c r="AQ908" s="1184"/>
      <c r="AR908" s="1184"/>
      <c r="AS908" s="1184"/>
      <c r="AT908" s="1184"/>
      <c r="AU908" s="1184"/>
      <c r="AV908" s="1184"/>
      <c r="AW908" s="1184"/>
      <c r="AX908" s="1184"/>
      <c r="AY908" s="1184"/>
      <c r="AZ908" s="1184"/>
      <c r="BA908" s="1184"/>
      <c r="BB908" s="1184"/>
      <c r="BC908" s="1184"/>
      <c r="BD908" s="1184"/>
      <c r="BE908" s="1184"/>
      <c r="BF908" s="1184"/>
      <c r="BG908" s="1184"/>
      <c r="BH908" s="1184"/>
      <c r="BI908" s="1184"/>
      <c r="BJ908" s="1184"/>
      <c r="BK908" s="1184"/>
      <c r="BL908" s="1184"/>
      <c r="BM908" s="1184"/>
      <c r="BN908" s="1184"/>
      <c r="BO908" s="1184"/>
      <c r="BP908" s="1184"/>
      <c r="BQ908" s="1184"/>
      <c r="BR908" s="1184"/>
      <c r="BS908" s="1184"/>
    </row>
    <row r="909" spans="1:71" s="1190" customFormat="1" ht="15.65" customHeight="1" outlineLevel="2" x14ac:dyDescent="0.25">
      <c r="A909" s="1185"/>
      <c r="B909" s="1199"/>
      <c r="C909" s="1187"/>
      <c r="D909" s="1200" t="s">
        <v>147</v>
      </c>
      <c r="E909" s="1201">
        <f>E904*1.7*1.1</f>
        <v>170.73099999999999</v>
      </c>
      <c r="F909" s="1202" t="s">
        <v>70</v>
      </c>
      <c r="G909" s="1203"/>
      <c r="H909" s="1203"/>
      <c r="I909" s="1204">
        <v>2.7013499999999997</v>
      </c>
      <c r="J909" s="1204">
        <f t="shared" si="214"/>
        <v>461.20418684999993</v>
      </c>
      <c r="K909" s="1204"/>
      <c r="L909" s="1204"/>
      <c r="M909" s="1205">
        <f>J909+H909*Tabellen!$K$2+L909</f>
        <v>461.20418684999993</v>
      </c>
      <c r="N909" s="1193"/>
      <c r="O909" s="1192">
        <f t="shared" si="211"/>
        <v>558.05706608849994</v>
      </c>
      <c r="P909" s="1198"/>
      <c r="Q909" s="1195" t="s">
        <v>983</v>
      </c>
      <c r="R909" s="1192">
        <f>H909*Tabellen!$K$2*Tabellen!$F$2</f>
        <v>0</v>
      </c>
      <c r="S909" s="1197" t="s">
        <v>1049</v>
      </c>
      <c r="T909" s="1192">
        <f>J909*Tabellen!$F$2</f>
        <v>558.05706608849994</v>
      </c>
      <c r="U909" s="1192">
        <f>R909*Tabellen!$G$2</f>
        <v>0</v>
      </c>
      <c r="V909" s="1192">
        <f>T909*Tabellen!$H$2</f>
        <v>117.19198387858498</v>
      </c>
      <c r="W909" s="1192">
        <f t="shared" si="212"/>
        <v>117.19198387858498</v>
      </c>
      <c r="X909" s="1192">
        <f t="shared" si="213"/>
        <v>675.24904996708494</v>
      </c>
      <c r="Z909" s="1206"/>
      <c r="AA909" s="1184"/>
      <c r="AB909" s="1184"/>
      <c r="AC909" s="1184"/>
      <c r="AD909" s="1184"/>
      <c r="AE909" s="1184"/>
      <c r="AF909" s="1184"/>
      <c r="AG909" s="1184"/>
      <c r="AH909" s="1184"/>
      <c r="AI909" s="1184"/>
      <c r="AJ909" s="1184"/>
      <c r="AK909" s="1184"/>
      <c r="AL909" s="1184"/>
      <c r="AM909" s="1184"/>
      <c r="AN909" s="1184"/>
      <c r="AO909" s="1184"/>
      <c r="AP909" s="1184"/>
      <c r="AQ909" s="1184"/>
      <c r="AR909" s="1184"/>
      <c r="AS909" s="1184"/>
      <c r="AT909" s="1184"/>
      <c r="AU909" s="1184"/>
      <c r="AV909" s="1184"/>
      <c r="AW909" s="1184"/>
      <c r="AX909" s="1184"/>
      <c r="AY909" s="1184"/>
      <c r="AZ909" s="1184"/>
      <c r="BA909" s="1184"/>
      <c r="BB909" s="1184"/>
      <c r="BC909" s="1184"/>
      <c r="BD909" s="1184"/>
      <c r="BE909" s="1184"/>
      <c r="BF909" s="1184"/>
      <c r="BG909" s="1184"/>
      <c r="BH909" s="1184"/>
      <c r="BI909" s="1184"/>
      <c r="BJ909" s="1184"/>
      <c r="BK909" s="1184"/>
      <c r="BL909" s="1184"/>
      <c r="BM909" s="1184"/>
      <c r="BN909" s="1184"/>
      <c r="BO909" s="1184"/>
      <c r="BP909" s="1184"/>
      <c r="BQ909" s="1184"/>
      <c r="BR909" s="1184"/>
      <c r="BS909" s="1184"/>
    </row>
    <row r="910" spans="1:71" s="1190" customFormat="1" ht="15.65" customHeight="1" outlineLevel="2" x14ac:dyDescent="0.25">
      <c r="A910" s="1185"/>
      <c r="B910" s="1199"/>
      <c r="C910" s="1187"/>
      <c r="D910" s="1200" t="s">
        <v>148</v>
      </c>
      <c r="E910" s="1201">
        <f>E904/2.5*2.1</f>
        <v>76.691999999999993</v>
      </c>
      <c r="F910" s="1202" t="s">
        <v>70</v>
      </c>
      <c r="G910" s="1203"/>
      <c r="H910" s="1203"/>
      <c r="I910" s="1204">
        <v>2.4736500000000001</v>
      </c>
      <c r="J910" s="1204">
        <f t="shared" si="214"/>
        <v>189.70916579999999</v>
      </c>
      <c r="K910" s="1204"/>
      <c r="L910" s="1204"/>
      <c r="M910" s="1205">
        <f>J910+H910*Tabellen!$K$2+L910</f>
        <v>189.70916579999999</v>
      </c>
      <c r="N910" s="1193"/>
      <c r="O910" s="1192">
        <f t="shared" si="211"/>
        <v>229.54809061799997</v>
      </c>
      <c r="P910" s="1198"/>
      <c r="Q910" s="1195" t="s">
        <v>983</v>
      </c>
      <c r="R910" s="1192">
        <f>H910*Tabellen!$K$2*Tabellen!$F$2</f>
        <v>0</v>
      </c>
      <c r="S910" s="1197" t="s">
        <v>1049</v>
      </c>
      <c r="T910" s="1192">
        <f>J910*Tabellen!$F$2</f>
        <v>229.54809061799997</v>
      </c>
      <c r="U910" s="1192">
        <f>R910*Tabellen!$G$2</f>
        <v>0</v>
      </c>
      <c r="V910" s="1192">
        <f>T910*Tabellen!$H$2</f>
        <v>48.205099029779994</v>
      </c>
      <c r="W910" s="1192">
        <f t="shared" si="212"/>
        <v>48.205099029779994</v>
      </c>
      <c r="X910" s="1192">
        <f t="shared" si="213"/>
        <v>277.75318964777995</v>
      </c>
      <c r="Z910" s="1206"/>
      <c r="AA910" s="1184"/>
      <c r="AB910" s="1184"/>
      <c r="AC910" s="1184"/>
      <c r="AD910" s="1184"/>
      <c r="AE910" s="1184"/>
      <c r="AF910" s="1184"/>
      <c r="AG910" s="1184"/>
      <c r="AH910" s="1184"/>
      <c r="AI910" s="1184"/>
      <c r="AJ910" s="1184"/>
      <c r="AK910" s="1184"/>
      <c r="AL910" s="1184"/>
      <c r="AM910" s="1184"/>
      <c r="AN910" s="1184"/>
      <c r="AO910" s="1184"/>
      <c r="AP910" s="1184"/>
      <c r="AQ910" s="1184"/>
      <c r="AR910" s="1184"/>
      <c r="AS910" s="1184"/>
      <c r="AT910" s="1184"/>
      <c r="AU910" s="1184"/>
      <c r="AV910" s="1184"/>
      <c r="AW910" s="1184"/>
      <c r="AX910" s="1184"/>
      <c r="AY910" s="1184"/>
      <c r="AZ910" s="1184"/>
      <c r="BA910" s="1184"/>
      <c r="BB910" s="1184"/>
      <c r="BC910" s="1184"/>
      <c r="BD910" s="1184"/>
      <c r="BE910" s="1184"/>
      <c r="BF910" s="1184"/>
      <c r="BG910" s="1184"/>
      <c r="BH910" s="1184"/>
      <c r="BI910" s="1184"/>
      <c r="BJ910" s="1184"/>
      <c r="BK910" s="1184"/>
      <c r="BL910" s="1184"/>
      <c r="BM910" s="1184"/>
      <c r="BN910" s="1184"/>
      <c r="BO910" s="1184"/>
      <c r="BP910" s="1184"/>
      <c r="BQ910" s="1184"/>
      <c r="BR910" s="1184"/>
      <c r="BS910" s="1184"/>
    </row>
    <row r="911" spans="1:71" s="1190" customFormat="1" ht="15.65" customHeight="1" outlineLevel="2" x14ac:dyDescent="0.25">
      <c r="A911" s="1185"/>
      <c r="B911" s="1188"/>
      <c r="C911" s="1187"/>
      <c r="D911" s="1190" t="s">
        <v>1334</v>
      </c>
      <c r="E911" s="1189">
        <f>E904*1.05</f>
        <v>95.864999999999995</v>
      </c>
      <c r="F911" s="1190" t="s">
        <v>73</v>
      </c>
      <c r="G911" s="1191"/>
      <c r="H911" s="1191"/>
      <c r="I911" s="1192">
        <v>11.3436</v>
      </c>
      <c r="J911" s="1192">
        <f t="shared" si="214"/>
        <v>1087.4542139999999</v>
      </c>
      <c r="K911" s="1192"/>
      <c r="L911" s="1192"/>
      <c r="M911" s="1192">
        <f>J911+H911*Tabellen!$K$2+L911</f>
        <v>1087.4542139999999</v>
      </c>
      <c r="N911" s="1193"/>
      <c r="O911" s="1192">
        <f t="shared" si="211"/>
        <v>1315.8195989399999</v>
      </c>
      <c r="P911" s="1198"/>
      <c r="Q911" s="1195" t="s">
        <v>983</v>
      </c>
      <c r="R911" s="1192">
        <f>H911*Tabellen!$K$2*Tabellen!$F$2</f>
        <v>0</v>
      </c>
      <c r="S911" s="1197" t="s">
        <v>1049</v>
      </c>
      <c r="T911" s="1192">
        <f>J911*Tabellen!$F$2</f>
        <v>1315.8195989399999</v>
      </c>
      <c r="U911" s="1192">
        <f>R911*Tabellen!$G$2</f>
        <v>0</v>
      </c>
      <c r="V911" s="1192">
        <f>T911*Tabellen!$H$2</f>
        <v>276.32211577739997</v>
      </c>
      <c r="W911" s="1192">
        <f t="shared" si="212"/>
        <v>276.32211577739997</v>
      </c>
      <c r="X911" s="1192">
        <f t="shared" si="213"/>
        <v>1592.1417147173997</v>
      </c>
      <c r="Y911" s="1194"/>
      <c r="Z911" s="1184"/>
      <c r="AA911" s="1184"/>
      <c r="AB911" s="1184"/>
      <c r="AC911" s="1184"/>
      <c r="AD911" s="1184"/>
      <c r="AE911" s="1184"/>
      <c r="AF911" s="1184"/>
      <c r="AG911" s="1184"/>
      <c r="AH911" s="1184"/>
      <c r="AI911" s="1184"/>
      <c r="AJ911" s="1184"/>
      <c r="AK911" s="1184"/>
      <c r="AL911" s="1184"/>
      <c r="AM911" s="1184"/>
      <c r="AN911" s="1184"/>
      <c r="AO911" s="1184"/>
      <c r="AP911" s="1184"/>
      <c r="AQ911" s="1184"/>
      <c r="AR911" s="1184"/>
      <c r="AS911" s="1184"/>
      <c r="AT911" s="1184"/>
      <c r="AU911" s="1184"/>
      <c r="AV911" s="1184"/>
      <c r="AW911" s="1184"/>
      <c r="AX911" s="1184"/>
      <c r="AY911" s="1184"/>
      <c r="AZ911" s="1184"/>
      <c r="BA911" s="1184"/>
      <c r="BB911" s="1184"/>
      <c r="BC911" s="1184"/>
      <c r="BD911" s="1184"/>
      <c r="BE911" s="1184"/>
      <c r="BF911" s="1184"/>
      <c r="BG911" s="1184"/>
      <c r="BH911" s="1184"/>
      <c r="BI911" s="1184"/>
      <c r="BJ911" s="1184"/>
      <c r="BK911" s="1184"/>
      <c r="BL911" s="1184"/>
      <c r="BM911" s="1184"/>
      <c r="BN911" s="1184"/>
      <c r="BO911" s="1184"/>
      <c r="BP911" s="1184"/>
      <c r="BQ911" s="1184"/>
      <c r="BR911" s="1184"/>
      <c r="BS911" s="1184"/>
    </row>
    <row r="912" spans="1:71" s="1190" customFormat="1" ht="15.65" customHeight="1" outlineLevel="2" x14ac:dyDescent="0.25">
      <c r="A912" s="1185"/>
      <c r="B912" s="1188"/>
      <c r="C912" s="1187"/>
      <c r="D912" s="1190" t="s">
        <v>1420</v>
      </c>
      <c r="E912" s="1189">
        <f>E904*1.05</f>
        <v>95.864999999999995</v>
      </c>
      <c r="F912" s="1188" t="s">
        <v>73</v>
      </c>
      <c r="G912" s="1189"/>
      <c r="H912" s="1191"/>
      <c r="I912" s="1207">
        <v>1.91475</v>
      </c>
      <c r="J912" s="1192">
        <f t="shared" si="214"/>
        <v>183.55750874999998</v>
      </c>
      <c r="K912" s="1192"/>
      <c r="L912" s="1192"/>
      <c r="M912" s="1192">
        <f>J912+H912*Tabellen!$K$2+L912</f>
        <v>183.55750874999998</v>
      </c>
      <c r="N912" s="1193"/>
      <c r="O912" s="1192">
        <f t="shared" si="211"/>
        <v>222.10458558749997</v>
      </c>
      <c r="P912" s="1198"/>
      <c r="Q912" s="1195" t="s">
        <v>983</v>
      </c>
      <c r="R912" s="1192">
        <f>H912*Tabellen!$K$2*Tabellen!$F$2</f>
        <v>0</v>
      </c>
      <c r="S912" s="1197" t="s">
        <v>1049</v>
      </c>
      <c r="T912" s="1192">
        <f>J912*Tabellen!$F$2</f>
        <v>222.10458558749997</v>
      </c>
      <c r="U912" s="1192">
        <f>R912*Tabellen!$G$2</f>
        <v>0</v>
      </c>
      <c r="V912" s="1192">
        <f>T912*Tabellen!$H$2</f>
        <v>46.641962973374994</v>
      </c>
      <c r="W912" s="1192">
        <f t="shared" si="212"/>
        <v>46.641962973374994</v>
      </c>
      <c r="X912" s="1192">
        <f t="shared" si="213"/>
        <v>268.74654856087494</v>
      </c>
      <c r="Y912" s="1191"/>
      <c r="Z912" s="1184"/>
      <c r="AA912" s="1184"/>
      <c r="AB912" s="1184"/>
      <c r="AC912" s="1184"/>
      <c r="AD912" s="1184"/>
      <c r="AE912" s="1184"/>
      <c r="AF912" s="1184"/>
      <c r="AG912" s="1184"/>
      <c r="AH912" s="1184"/>
      <c r="AI912" s="1184"/>
      <c r="AJ912" s="1184"/>
      <c r="AK912" s="1184"/>
      <c r="AL912" s="1184"/>
      <c r="AM912" s="1184"/>
      <c r="AN912" s="1184"/>
      <c r="AO912" s="1184"/>
      <c r="AP912" s="1184"/>
      <c r="AQ912" s="1184"/>
      <c r="AR912" s="1184"/>
      <c r="AS912" s="1184"/>
      <c r="AT912" s="1184"/>
      <c r="AU912" s="1184"/>
      <c r="AV912" s="1184"/>
      <c r="AW912" s="1184"/>
      <c r="AX912" s="1184"/>
      <c r="AY912" s="1184"/>
      <c r="AZ912" s="1184"/>
      <c r="BA912" s="1184"/>
      <c r="BB912" s="1184"/>
      <c r="BC912" s="1184"/>
      <c r="BD912" s="1184"/>
      <c r="BE912" s="1184"/>
      <c r="BF912" s="1184"/>
      <c r="BG912" s="1184"/>
      <c r="BH912" s="1184"/>
      <c r="BI912" s="1184"/>
      <c r="BJ912" s="1184"/>
      <c r="BK912" s="1184"/>
      <c r="BL912" s="1184"/>
      <c r="BM912" s="1184"/>
      <c r="BN912" s="1184"/>
      <c r="BO912" s="1184"/>
      <c r="BP912" s="1184"/>
      <c r="BQ912" s="1184"/>
      <c r="BR912" s="1184"/>
      <c r="BS912" s="1184"/>
    </row>
    <row r="913" spans="1:71" s="1190" customFormat="1" ht="15.65" customHeight="1" outlineLevel="2" x14ac:dyDescent="0.25">
      <c r="A913" s="1185"/>
      <c r="B913" s="1188"/>
      <c r="C913" s="1187"/>
      <c r="D913" s="1190" t="s">
        <v>1730</v>
      </c>
      <c r="E913" s="1189">
        <f>E904*1.1</f>
        <v>100.43</v>
      </c>
      <c r="F913" s="1190" t="s">
        <v>73</v>
      </c>
      <c r="G913" s="1191"/>
      <c r="H913" s="1191"/>
      <c r="I913" s="1192">
        <v>10.143000000000001</v>
      </c>
      <c r="J913" s="1192">
        <f t="shared" si="214"/>
        <v>1018.6614900000002</v>
      </c>
      <c r="K913" s="1192"/>
      <c r="L913" s="1192"/>
      <c r="M913" s="1192">
        <f>J913+H913*Tabellen!$K$2+L913</f>
        <v>1018.6614900000002</v>
      </c>
      <c r="N913" s="1193"/>
      <c r="O913" s="1192">
        <f t="shared" si="211"/>
        <v>1232.5804029000001</v>
      </c>
      <c r="P913" s="1198"/>
      <c r="Q913" s="1195" t="s">
        <v>983</v>
      </c>
      <c r="R913" s="1192">
        <f>H913*Tabellen!$K$2*Tabellen!$F$2</f>
        <v>0</v>
      </c>
      <c r="S913" s="1197" t="s">
        <v>1049</v>
      </c>
      <c r="T913" s="1192">
        <f>J913*Tabellen!$F$2</f>
        <v>1232.5804029000001</v>
      </c>
      <c r="U913" s="1192">
        <f>R913*Tabellen!$G$2</f>
        <v>0</v>
      </c>
      <c r="V913" s="1192">
        <f>T913*Tabellen!$H$2</f>
        <v>258.84188460900003</v>
      </c>
      <c r="W913" s="1192">
        <f t="shared" si="212"/>
        <v>258.84188460900003</v>
      </c>
      <c r="X913" s="1192">
        <f t="shared" si="213"/>
        <v>1491.4222875090002</v>
      </c>
      <c r="Y913" s="1208"/>
      <c r="Z913" s="1184"/>
      <c r="AA913" s="1184"/>
      <c r="AB913" s="1184"/>
      <c r="AC913" s="1184"/>
      <c r="AD913" s="1184"/>
      <c r="AE913" s="1184"/>
      <c r="AF913" s="1184"/>
      <c r="AG913" s="1184"/>
      <c r="AH913" s="1184"/>
      <c r="AI913" s="1184"/>
      <c r="AJ913" s="1184"/>
      <c r="AK913" s="1184"/>
      <c r="AL913" s="1184"/>
      <c r="AM913" s="1184"/>
      <c r="AN913" s="1184"/>
      <c r="AO913" s="1184"/>
      <c r="AP913" s="1184"/>
      <c r="AQ913" s="1184"/>
      <c r="AR913" s="1184"/>
      <c r="AS913" s="1184"/>
      <c r="AT913" s="1184"/>
      <c r="AU913" s="1184"/>
      <c r="AV913" s="1184"/>
      <c r="AW913" s="1184"/>
      <c r="AX913" s="1184"/>
      <c r="AY913" s="1184"/>
      <c r="AZ913" s="1184"/>
      <c r="BA913" s="1184"/>
      <c r="BB913" s="1184"/>
      <c r="BC913" s="1184"/>
      <c r="BD913" s="1184"/>
      <c r="BE913" s="1184"/>
      <c r="BF913" s="1184"/>
      <c r="BG913" s="1184"/>
      <c r="BH913" s="1184"/>
      <c r="BI913" s="1184"/>
      <c r="BJ913" s="1184"/>
      <c r="BK913" s="1184"/>
      <c r="BL913" s="1184"/>
      <c r="BM913" s="1184"/>
      <c r="BN913" s="1184"/>
      <c r="BO913" s="1184"/>
      <c r="BP913" s="1184"/>
      <c r="BQ913" s="1184"/>
      <c r="BR913" s="1184"/>
      <c r="BS913" s="1184"/>
    </row>
    <row r="914" spans="1:71" s="1190" customFormat="1" ht="15.65" customHeight="1" outlineLevel="2" x14ac:dyDescent="0.25">
      <c r="A914" s="1185"/>
      <c r="B914" s="1199"/>
      <c r="C914" s="1187"/>
      <c r="D914" s="1200" t="s">
        <v>1343</v>
      </c>
      <c r="E914" s="1201">
        <f>E904</f>
        <v>91.3</v>
      </c>
      <c r="F914" s="1202" t="s">
        <v>73</v>
      </c>
      <c r="G914" s="1203">
        <v>1.05</v>
      </c>
      <c r="H914" s="1203">
        <f t="shared" si="210"/>
        <v>95.864999999999995</v>
      </c>
      <c r="I914" s="1204"/>
      <c r="J914" s="1204"/>
      <c r="K914" s="1204"/>
      <c r="L914" s="1204"/>
      <c r="M914" s="1205">
        <f>J914+H914*Tabellen!$K$2+L914</f>
        <v>5943.63</v>
      </c>
      <c r="N914" s="1193"/>
      <c r="O914" s="1192">
        <f t="shared" si="211"/>
        <v>7191.7923000000001</v>
      </c>
      <c r="P914" s="1198"/>
      <c r="Q914" s="1195" t="s">
        <v>983</v>
      </c>
      <c r="R914" s="1192">
        <f>H914*Tabellen!$K$2*Tabellen!$F$2</f>
        <v>7191.7923000000001</v>
      </c>
      <c r="S914" s="1197" t="s">
        <v>1049</v>
      </c>
      <c r="T914" s="1192">
        <f>J914*Tabellen!$F$2</f>
        <v>0</v>
      </c>
      <c r="U914" s="1192">
        <f>R914*Tabellen!$G$2</f>
        <v>647.26130699999999</v>
      </c>
      <c r="V914" s="1192">
        <f>T914*Tabellen!$H$2</f>
        <v>0</v>
      </c>
      <c r="W914" s="1192">
        <f t="shared" si="212"/>
        <v>647.26130699999999</v>
      </c>
      <c r="X914" s="1192">
        <f t="shared" si="213"/>
        <v>7839.0536069999998</v>
      </c>
      <c r="Z914" s="1206"/>
      <c r="AA914" s="1184"/>
      <c r="AB914" s="1184"/>
      <c r="AC914" s="1184"/>
      <c r="AD914" s="1184"/>
      <c r="AE914" s="1184"/>
      <c r="AF914" s="1184"/>
      <c r="AG914" s="1184"/>
      <c r="AH914" s="1184"/>
      <c r="AI914" s="1184"/>
      <c r="AJ914" s="1184"/>
      <c r="AK914" s="1184"/>
      <c r="AL914" s="1184"/>
      <c r="AM914" s="1184"/>
      <c r="AN914" s="1184"/>
      <c r="AO914" s="1184"/>
      <c r="AP914" s="1184"/>
      <c r="AQ914" s="1184"/>
      <c r="AR914" s="1184"/>
      <c r="AS914" s="1184"/>
      <c r="AT914" s="1184"/>
      <c r="AU914" s="1184"/>
      <c r="AV914" s="1184"/>
      <c r="AW914" s="1184"/>
      <c r="AX914" s="1184"/>
      <c r="AY914" s="1184"/>
      <c r="AZ914" s="1184"/>
      <c r="BA914" s="1184"/>
      <c r="BB914" s="1184"/>
      <c r="BC914" s="1184"/>
      <c r="BD914" s="1184"/>
      <c r="BE914" s="1184"/>
      <c r="BF914" s="1184"/>
      <c r="BG914" s="1184"/>
      <c r="BH914" s="1184"/>
      <c r="BI914" s="1184"/>
      <c r="BJ914" s="1184"/>
      <c r="BK914" s="1184"/>
      <c r="BL914" s="1184"/>
      <c r="BM914" s="1184"/>
      <c r="BN914" s="1184"/>
      <c r="BO914" s="1184"/>
      <c r="BP914" s="1184"/>
      <c r="BQ914" s="1184"/>
      <c r="BR914" s="1184"/>
      <c r="BS914" s="1184"/>
    </row>
    <row r="915" spans="1:71" s="1190" customFormat="1" ht="15.65" customHeight="1" outlineLevel="2" x14ac:dyDescent="0.25">
      <c r="A915" s="1185"/>
      <c r="B915" s="1188"/>
      <c r="C915" s="1187"/>
      <c r="D915" s="1188" t="s">
        <v>1337</v>
      </c>
      <c r="E915" s="1189">
        <f>E904</f>
        <v>91.3</v>
      </c>
      <c r="F915" s="1190" t="s">
        <v>73</v>
      </c>
      <c r="G915" s="1189"/>
      <c r="H915" s="1191"/>
      <c r="I915" s="1192">
        <v>10.35</v>
      </c>
      <c r="J915" s="1192">
        <f t="shared" si="214"/>
        <v>944.95499999999993</v>
      </c>
      <c r="K915" s="1192"/>
      <c r="L915" s="1192"/>
      <c r="M915" s="1192">
        <f>J915+H915*Tabellen!$K$2+L915</f>
        <v>944.95499999999993</v>
      </c>
      <c r="N915" s="1193"/>
      <c r="O915" s="1192">
        <f t="shared" si="211"/>
        <v>1143.39555</v>
      </c>
      <c r="P915" s="1198"/>
      <c r="Q915" s="1195" t="s">
        <v>983</v>
      </c>
      <c r="R915" s="1192">
        <f>H915*Tabellen!$K$2*Tabellen!$F$2</f>
        <v>0</v>
      </c>
      <c r="S915" s="1197" t="s">
        <v>1049</v>
      </c>
      <c r="T915" s="1192">
        <f>J915*Tabellen!$F$2</f>
        <v>1143.39555</v>
      </c>
      <c r="U915" s="1192">
        <f>R915*Tabellen!$G$2</f>
        <v>0</v>
      </c>
      <c r="V915" s="1192">
        <f>T915*Tabellen!$H$2</f>
        <v>240.11306549999998</v>
      </c>
      <c r="W915" s="1192">
        <f t="shared" si="212"/>
        <v>240.11306549999998</v>
      </c>
      <c r="X915" s="1192">
        <f t="shared" si="213"/>
        <v>1383.5086154999999</v>
      </c>
      <c r="Y915" s="1194"/>
      <c r="Z915" s="1184"/>
      <c r="AA915" s="1184"/>
      <c r="AB915" s="1184"/>
      <c r="AC915" s="1184"/>
      <c r="AD915" s="1184"/>
      <c r="AE915" s="1184"/>
      <c r="AF915" s="1184"/>
      <c r="AG915" s="1184"/>
      <c r="AH915" s="1184"/>
      <c r="AI915" s="1184"/>
      <c r="AJ915" s="1184"/>
      <c r="AK915" s="1184"/>
      <c r="AL915" s="1184"/>
      <c r="AM915" s="1184"/>
      <c r="AN915" s="1184"/>
      <c r="AO915" s="1184"/>
      <c r="AP915" s="1184"/>
      <c r="AQ915" s="1184"/>
      <c r="AR915" s="1184"/>
      <c r="AS915" s="1184"/>
      <c r="AT915" s="1184"/>
      <c r="AU915" s="1184"/>
      <c r="AV915" s="1184"/>
      <c r="AW915" s="1184"/>
      <c r="AX915" s="1184"/>
      <c r="AY915" s="1184"/>
      <c r="AZ915" s="1184"/>
      <c r="BA915" s="1184"/>
      <c r="BB915" s="1184"/>
      <c r="BC915" s="1184"/>
      <c r="BD915" s="1184"/>
      <c r="BE915" s="1184"/>
      <c r="BF915" s="1184"/>
      <c r="BG915" s="1184"/>
      <c r="BH915" s="1184"/>
      <c r="BI915" s="1184"/>
      <c r="BJ915" s="1184"/>
      <c r="BK915" s="1184"/>
      <c r="BL915" s="1184"/>
      <c r="BM915" s="1184"/>
      <c r="BN915" s="1184"/>
      <c r="BO915" s="1184"/>
      <c r="BP915" s="1184"/>
      <c r="BQ915" s="1184"/>
      <c r="BR915" s="1184"/>
      <c r="BS915" s="1184"/>
    </row>
    <row r="916" spans="1:71" s="1190" customFormat="1" ht="15.65" customHeight="1" outlineLevel="2" x14ac:dyDescent="0.25">
      <c r="A916" s="1185"/>
      <c r="B916" s="1188"/>
      <c r="C916" s="1187"/>
      <c r="D916" s="1188" t="s">
        <v>1329</v>
      </c>
      <c r="E916" s="1189">
        <v>1</v>
      </c>
      <c r="F916" s="1190" t="s">
        <v>830</v>
      </c>
      <c r="G916" s="1189">
        <v>4</v>
      </c>
      <c r="H916" s="1191">
        <f t="shared" si="210"/>
        <v>4</v>
      </c>
      <c r="I916" s="1192"/>
      <c r="J916" s="1192"/>
      <c r="K916" s="1192"/>
      <c r="L916" s="1192"/>
      <c r="M916" s="1192">
        <f>J916+H916*Tabellen!$K$2+L916</f>
        <v>248</v>
      </c>
      <c r="N916" s="1193"/>
      <c r="O916" s="1192">
        <f t="shared" si="211"/>
        <v>300.08</v>
      </c>
      <c r="P916" s="1198"/>
      <c r="Q916" s="1195" t="s">
        <v>983</v>
      </c>
      <c r="R916" s="1192">
        <f>H916*Tabellen!$K$2*Tabellen!$F$2</f>
        <v>300.08</v>
      </c>
      <c r="S916" s="1197" t="s">
        <v>1049</v>
      </c>
      <c r="T916" s="1192">
        <f>J916*Tabellen!$F$2</f>
        <v>0</v>
      </c>
      <c r="U916" s="1192">
        <f>R916*Tabellen!$G$2</f>
        <v>27.007199999999997</v>
      </c>
      <c r="V916" s="1192">
        <f>T916*Tabellen!$H$2</f>
        <v>0</v>
      </c>
      <c r="W916" s="1192">
        <f t="shared" si="212"/>
        <v>27.007199999999997</v>
      </c>
      <c r="X916" s="1192">
        <f t="shared" si="213"/>
        <v>327.0872</v>
      </c>
      <c r="Y916" s="1194"/>
      <c r="Z916" s="1184"/>
      <c r="AA916" s="1184"/>
      <c r="AB916" s="1184"/>
      <c r="AC916" s="1184"/>
      <c r="AD916" s="1184"/>
      <c r="AE916" s="1184"/>
      <c r="AF916" s="1184"/>
      <c r="AG916" s="1184"/>
      <c r="AH916" s="1184"/>
      <c r="AI916" s="1184"/>
      <c r="AJ916" s="1184"/>
      <c r="AK916" s="1184"/>
      <c r="AL916" s="1184"/>
      <c r="AM916" s="1184"/>
      <c r="AN916" s="1184"/>
      <c r="AO916" s="1184"/>
      <c r="AP916" s="1184"/>
      <c r="AQ916" s="1184"/>
      <c r="AR916" s="1184"/>
      <c r="AS916" s="1184"/>
      <c r="AT916" s="1184"/>
      <c r="AU916" s="1184"/>
      <c r="AV916" s="1184"/>
      <c r="AW916" s="1184"/>
      <c r="AX916" s="1184"/>
      <c r="AY916" s="1184"/>
      <c r="AZ916" s="1184"/>
      <c r="BA916" s="1184"/>
      <c r="BB916" s="1184"/>
      <c r="BC916" s="1184"/>
      <c r="BD916" s="1184"/>
      <c r="BE916" s="1184"/>
      <c r="BF916" s="1184"/>
      <c r="BG916" s="1184"/>
      <c r="BH916" s="1184"/>
      <c r="BI916" s="1184"/>
      <c r="BJ916" s="1184"/>
      <c r="BK916" s="1184"/>
      <c r="BL916" s="1184"/>
      <c r="BM916" s="1184"/>
      <c r="BN916" s="1184"/>
      <c r="BO916" s="1184"/>
      <c r="BP916" s="1184"/>
      <c r="BQ916" s="1184"/>
      <c r="BR916" s="1184"/>
      <c r="BS916" s="1184"/>
    </row>
    <row r="917" spans="1:71" s="1190" customFormat="1" ht="15.65" customHeight="1" outlineLevel="2" x14ac:dyDescent="0.25">
      <c r="A917" s="1185"/>
      <c r="B917" s="1188"/>
      <c r="C917" s="1187"/>
      <c r="E917" s="1189"/>
      <c r="G917" s="1191"/>
      <c r="H917" s="1191"/>
      <c r="I917" s="1192"/>
      <c r="J917" s="1192"/>
      <c r="K917" s="1192"/>
      <c r="L917" s="1192"/>
      <c r="M917" s="1192"/>
      <c r="N917" s="1193"/>
      <c r="O917" s="1192"/>
      <c r="P917" s="1198"/>
      <c r="Q917" s="1195"/>
      <c r="R917" s="1192"/>
      <c r="S917" s="1197"/>
      <c r="T917" s="1192"/>
      <c r="U917" s="1192"/>
      <c r="V917" s="1192"/>
      <c r="W917" s="1192"/>
      <c r="X917" s="1192"/>
      <c r="Y917" s="1208"/>
      <c r="Z917" s="1184"/>
      <c r="AA917" s="1184"/>
      <c r="AB917" s="1184"/>
      <c r="AC917" s="1184"/>
      <c r="AD917" s="1184"/>
      <c r="AE917" s="1184"/>
      <c r="AF917" s="1184"/>
      <c r="AG917" s="1184"/>
      <c r="AH917" s="1184"/>
      <c r="AI917" s="1184"/>
      <c r="AJ917" s="1184"/>
      <c r="AK917" s="1184"/>
      <c r="AL917" s="1184"/>
      <c r="AM917" s="1184"/>
      <c r="AN917" s="1184"/>
      <c r="AO917" s="1184"/>
      <c r="AP917" s="1184"/>
      <c r="AQ917" s="1184"/>
      <c r="AR917" s="1184"/>
      <c r="AS917" s="1184"/>
      <c r="AT917" s="1184"/>
      <c r="AU917" s="1184"/>
      <c r="AV917" s="1184"/>
      <c r="AW917" s="1184"/>
      <c r="AX917" s="1184"/>
      <c r="AY917" s="1184"/>
      <c r="AZ917" s="1184"/>
      <c r="BA917" s="1184"/>
      <c r="BB917" s="1184"/>
      <c r="BC917" s="1184"/>
      <c r="BD917" s="1184"/>
      <c r="BE917" s="1184"/>
      <c r="BF917" s="1184"/>
      <c r="BG917" s="1184"/>
      <c r="BH917" s="1184"/>
      <c r="BI917" s="1184"/>
      <c r="BJ917" s="1184"/>
      <c r="BK917" s="1184"/>
      <c r="BL917" s="1184"/>
      <c r="BM917" s="1184"/>
      <c r="BN917" s="1184"/>
      <c r="BO917" s="1184"/>
      <c r="BP917" s="1184"/>
      <c r="BQ917" s="1184"/>
      <c r="BR917" s="1184"/>
      <c r="BS917" s="1184"/>
    </row>
    <row r="918" spans="1:71" s="1190" customFormat="1" ht="15.65" customHeight="1" outlineLevel="2" x14ac:dyDescent="0.25">
      <c r="A918" s="1185"/>
      <c r="B918" s="1188"/>
      <c r="C918" s="1187"/>
      <c r="E918" s="1189"/>
      <c r="G918" s="1191"/>
      <c r="H918" s="1191"/>
      <c r="I918" s="1192"/>
      <c r="J918" s="1192"/>
      <c r="K918" s="1192"/>
      <c r="L918" s="1192"/>
      <c r="M918" s="1192"/>
      <c r="N918" s="1193"/>
      <c r="O918" s="1192"/>
      <c r="P918" s="1198"/>
      <c r="Q918" s="1195"/>
      <c r="R918" s="1192"/>
      <c r="S918" s="1197"/>
      <c r="T918" s="1192"/>
      <c r="U918" s="1192"/>
      <c r="V918" s="1192"/>
      <c r="W918" s="1192"/>
      <c r="X918" s="1192"/>
      <c r="Z918" s="1184"/>
      <c r="AA918" s="1184"/>
      <c r="AB918" s="1184"/>
      <c r="AC918" s="1184"/>
      <c r="AD918" s="1184"/>
      <c r="AE918" s="1184"/>
      <c r="AF918" s="1184"/>
      <c r="AG918" s="1184"/>
      <c r="AH918" s="1184"/>
      <c r="AI918" s="1184"/>
      <c r="AJ918" s="1184"/>
      <c r="AK918" s="1184"/>
      <c r="AL918" s="1184"/>
      <c r="AM918" s="1184"/>
      <c r="AN918" s="1184"/>
      <c r="AO918" s="1184"/>
      <c r="AP918" s="1184"/>
      <c r="AQ918" s="1184"/>
      <c r="AR918" s="1184"/>
      <c r="AS918" s="1184"/>
      <c r="AT918" s="1184"/>
      <c r="AU918" s="1184"/>
      <c r="AV918" s="1184"/>
      <c r="AW918" s="1184"/>
      <c r="AX918" s="1184"/>
      <c r="AY918" s="1184"/>
      <c r="AZ918" s="1184"/>
      <c r="BA918" s="1184"/>
      <c r="BB918" s="1184"/>
      <c r="BC918" s="1184"/>
      <c r="BD918" s="1184"/>
      <c r="BE918" s="1184"/>
      <c r="BF918" s="1184"/>
      <c r="BG918" s="1184"/>
      <c r="BH918" s="1184"/>
      <c r="BI918" s="1184"/>
      <c r="BJ918" s="1184"/>
      <c r="BK918" s="1184"/>
      <c r="BL918" s="1184"/>
      <c r="BM918" s="1184"/>
      <c r="BN918" s="1184"/>
      <c r="BO918" s="1184"/>
      <c r="BP918" s="1184"/>
      <c r="BQ918" s="1184"/>
      <c r="BR918" s="1184"/>
      <c r="BS918" s="1184"/>
    </row>
    <row r="919" spans="1:71" s="1190" customFormat="1" ht="9" customHeight="1" outlineLevel="1" x14ac:dyDescent="0.25">
      <c r="A919" s="1185"/>
      <c r="B919" s="1209"/>
      <c r="C919" s="1187"/>
      <c r="D919" s="1210"/>
      <c r="E919" s="1211"/>
      <c r="F919" s="1210"/>
      <c r="G919" s="1212"/>
      <c r="H919" s="1212"/>
      <c r="I919" s="1213"/>
      <c r="J919" s="1213"/>
      <c r="K919" s="1213"/>
      <c r="L919" s="1213"/>
      <c r="M919" s="1213"/>
      <c r="N919" s="1187"/>
      <c r="O919" s="1214"/>
      <c r="P919" s="1214"/>
      <c r="Q919" s="1214"/>
      <c r="R919" s="1214"/>
      <c r="S919" s="1214"/>
      <c r="T919" s="1214"/>
      <c r="U919" s="1214"/>
      <c r="V919" s="1214"/>
      <c r="W919" s="1214"/>
      <c r="X919" s="1214"/>
      <c r="Y919" s="1214"/>
      <c r="Z919" s="1206"/>
      <c r="AA919" s="1184"/>
      <c r="AB919" s="1184"/>
      <c r="AC919" s="1184"/>
      <c r="AD919" s="1184"/>
      <c r="AE919" s="1184"/>
      <c r="AF919" s="1184"/>
      <c r="AG919" s="1215"/>
      <c r="AH919" s="1215"/>
      <c r="AI919" s="1184"/>
      <c r="AJ919" s="1184"/>
      <c r="AK919" s="1184"/>
      <c r="AL919" s="1184"/>
      <c r="AM919" s="1184"/>
      <c r="AN919" s="1184"/>
      <c r="AO919" s="1184"/>
      <c r="AP919" s="1184"/>
      <c r="AQ919" s="1184"/>
      <c r="AR919" s="1184"/>
      <c r="AS919" s="1184"/>
      <c r="AT919" s="1184"/>
      <c r="AU919" s="1184"/>
      <c r="AV919" s="1184"/>
      <c r="AW919" s="1184"/>
      <c r="AX919" s="1184"/>
      <c r="AY919" s="1184"/>
      <c r="AZ919" s="1184"/>
      <c r="BA919" s="1184"/>
      <c r="BB919" s="1184"/>
      <c r="BC919" s="1184"/>
      <c r="BD919" s="1184"/>
      <c r="BE919" s="1184"/>
      <c r="BF919" s="1184"/>
      <c r="BG919" s="1184"/>
      <c r="BH919" s="1184"/>
      <c r="BI919" s="1184"/>
      <c r="BJ919" s="1184"/>
      <c r="BK919" s="1184"/>
      <c r="BL919" s="1184"/>
      <c r="BM919" s="1184"/>
      <c r="BN919" s="1184"/>
      <c r="BO919" s="1184"/>
      <c r="BP919" s="1184"/>
      <c r="BQ919" s="1184"/>
      <c r="BR919" s="1184"/>
      <c r="BS919" s="1184"/>
    </row>
    <row r="920" spans="1:71" s="1217" customFormat="1" ht="15.65" customHeight="1" outlineLevel="1" x14ac:dyDescent="0.25">
      <c r="B920" s="1218" t="s">
        <v>1197</v>
      </c>
      <c r="C920" s="1219"/>
      <c r="D920" s="1220" t="s">
        <v>1497</v>
      </c>
      <c r="E920" s="1221">
        <v>91.3</v>
      </c>
      <c r="F920" s="1220" t="s">
        <v>73</v>
      </c>
      <c r="G920" s="1222"/>
      <c r="H920" s="1222">
        <f>SUM(H921:H934)/E920</f>
        <v>1.2342349336335239</v>
      </c>
      <c r="I920" s="1223"/>
      <c r="J920" s="1223">
        <f>SUM(J921:J934)/E920</f>
        <v>46.521130320000005</v>
      </c>
      <c r="K920" s="1223"/>
      <c r="L920" s="1223"/>
      <c r="M920" s="1223">
        <f>SUM(M921:M934)/E920</f>
        <v>123.04369620527849</v>
      </c>
      <c r="N920" s="1219"/>
      <c r="O920" s="1223">
        <f>SUM(O921:O934)/E920</f>
        <v>148.88287240838696</v>
      </c>
      <c r="P920" s="1224" t="str">
        <f>B920</f>
        <v>V1-3-M2</v>
      </c>
      <c r="Q920" s="1224"/>
      <c r="R920" s="1223"/>
      <c r="S920" s="1223"/>
      <c r="T920" s="1223"/>
      <c r="U920" s="1225"/>
      <c r="V920" s="1223"/>
      <c r="W920" s="1223"/>
      <c r="X920" s="1223">
        <f>SUM(X921:X934)/E920</f>
        <v>169.03719904760578</v>
      </c>
      <c r="Z920" s="1226"/>
      <c r="AA920" s="1226"/>
      <c r="AB920" s="1226"/>
      <c r="AC920" s="1226"/>
      <c r="AD920" s="1226"/>
      <c r="AE920" s="1226"/>
      <c r="AF920" s="1226"/>
      <c r="AG920" s="1226"/>
      <c r="AH920" s="1226"/>
      <c r="AI920" s="1226"/>
      <c r="AJ920" s="1226"/>
      <c r="AK920" s="1226"/>
      <c r="AL920" s="1226"/>
      <c r="AM920" s="1226"/>
      <c r="AN920" s="1226"/>
      <c r="AO920" s="1226"/>
      <c r="AP920" s="1226"/>
      <c r="AQ920" s="1226"/>
      <c r="AR920" s="1226"/>
      <c r="AS920" s="1226"/>
      <c r="AT920" s="1226"/>
      <c r="AU920" s="1226"/>
      <c r="AV920" s="1226"/>
      <c r="AW920" s="1226"/>
      <c r="AX920" s="1226"/>
      <c r="AY920" s="1226"/>
      <c r="AZ920" s="1226"/>
      <c r="BA920" s="1226"/>
      <c r="BB920" s="1226"/>
      <c r="BC920" s="1226"/>
      <c r="BD920" s="1226"/>
      <c r="BE920" s="1226"/>
      <c r="BF920" s="1226"/>
      <c r="BG920" s="1226"/>
      <c r="BH920" s="1226"/>
      <c r="BI920" s="1226"/>
      <c r="BJ920" s="1226"/>
      <c r="BK920" s="1226"/>
      <c r="BL920" s="1226"/>
      <c r="BM920" s="1226"/>
      <c r="BN920" s="1226"/>
      <c r="BO920" s="1226"/>
      <c r="BP920" s="1226"/>
      <c r="BQ920" s="1226"/>
      <c r="BR920" s="1226"/>
      <c r="BS920" s="1226"/>
    </row>
    <row r="921" spans="1:71" s="1190" customFormat="1" ht="15.65" customHeight="1" outlineLevel="2" x14ac:dyDescent="0.25">
      <c r="A921" s="1185"/>
      <c r="B921" s="1188"/>
      <c r="C921" s="1187"/>
      <c r="D921" s="1188" t="s">
        <v>1155</v>
      </c>
      <c r="E921" s="1189"/>
      <c r="G921" s="1191"/>
      <c r="H921" s="1191"/>
      <c r="I921" s="1192"/>
      <c r="J921" s="1192"/>
      <c r="K921" s="1192"/>
      <c r="L921" s="1192"/>
      <c r="M921" s="1192"/>
      <c r="N921" s="1193"/>
      <c r="O921" s="1194" t="str">
        <f>R921</f>
        <v>incl. opslagen</v>
      </c>
      <c r="P921" s="1194"/>
      <c r="Q921" s="1195"/>
      <c r="R921" s="1196" t="str">
        <f>Tabellen!$C$2</f>
        <v>incl. opslagen</v>
      </c>
      <c r="S921" s="1197"/>
      <c r="T921" s="1196" t="str">
        <f>Tabellen!$C$2</f>
        <v>incl. opslagen</v>
      </c>
      <c r="U921" s="1192"/>
      <c r="V921" s="1192"/>
      <c r="W921" s="1192"/>
      <c r="X921" s="1192"/>
      <c r="Z921" s="1184"/>
      <c r="AA921" s="1184"/>
      <c r="AB921" s="1184"/>
      <c r="AC921" s="1184"/>
      <c r="AD921" s="1184"/>
      <c r="AE921" s="1184"/>
      <c r="AF921" s="1184"/>
      <c r="AG921" s="1184"/>
      <c r="AH921" s="1184"/>
      <c r="AI921" s="1184"/>
      <c r="AJ921" s="1184"/>
      <c r="AK921" s="1184"/>
      <c r="AL921" s="1184"/>
      <c r="AM921" s="1184"/>
      <c r="AN921" s="1184"/>
      <c r="AO921" s="1184"/>
      <c r="AP921" s="1184"/>
      <c r="AQ921" s="1184"/>
      <c r="AR921" s="1184"/>
      <c r="AS921" s="1184"/>
      <c r="AT921" s="1184"/>
      <c r="AU921" s="1184"/>
      <c r="AV921" s="1184"/>
      <c r="AW921" s="1184"/>
      <c r="AX921" s="1184"/>
      <c r="AY921" s="1184"/>
      <c r="AZ921" s="1184"/>
      <c r="BA921" s="1184"/>
      <c r="BB921" s="1184"/>
      <c r="BC921" s="1184"/>
      <c r="BD921" s="1184"/>
      <c r="BE921" s="1184"/>
      <c r="BF921" s="1184"/>
      <c r="BG921" s="1184"/>
      <c r="BH921" s="1184"/>
      <c r="BI921" s="1184"/>
      <c r="BJ921" s="1184"/>
      <c r="BK921" s="1184"/>
      <c r="BL921" s="1184"/>
      <c r="BM921" s="1184"/>
      <c r="BN921" s="1184"/>
      <c r="BO921" s="1184"/>
      <c r="BP921" s="1184"/>
      <c r="BQ921" s="1184"/>
      <c r="BR921" s="1184"/>
      <c r="BS921" s="1184"/>
    </row>
    <row r="922" spans="1:71" s="1190" customFormat="1" ht="15.65" customHeight="1" outlineLevel="2" x14ac:dyDescent="0.25">
      <c r="A922" s="1185"/>
      <c r="B922" s="1188"/>
      <c r="C922" s="1187"/>
      <c r="D922" s="1190" t="s">
        <v>1300</v>
      </c>
      <c r="E922" s="1189">
        <v>1</v>
      </c>
      <c r="F922" s="1190" t="s">
        <v>830</v>
      </c>
      <c r="G922" s="1191">
        <v>2</v>
      </c>
      <c r="H922" s="1191">
        <f t="shared" ref="H922:H932" si="215">E922*G922</f>
        <v>2</v>
      </c>
      <c r="I922" s="1192"/>
      <c r="J922" s="1192"/>
      <c r="K922" s="1192"/>
      <c r="L922" s="1192"/>
      <c r="M922" s="1192">
        <f>J922+H922*Tabellen!$K$2+L922</f>
        <v>124</v>
      </c>
      <c r="N922" s="1193"/>
      <c r="O922" s="1192">
        <f t="shared" ref="O922:O932" si="216">R922+T922</f>
        <v>150.04</v>
      </c>
      <c r="P922" s="1198"/>
      <c r="Q922" s="1195" t="s">
        <v>983</v>
      </c>
      <c r="R922" s="1192">
        <f>H922*Tabellen!$K$2*Tabellen!$F$2</f>
        <v>150.04</v>
      </c>
      <c r="S922" s="1197" t="s">
        <v>1049</v>
      </c>
      <c r="T922" s="1192">
        <f>J922*Tabellen!$F$2</f>
        <v>0</v>
      </c>
      <c r="U922" s="1192">
        <f>R922*Tabellen!$G$2</f>
        <v>13.503599999999999</v>
      </c>
      <c r="V922" s="1192">
        <f>T922*Tabellen!$H$2</f>
        <v>0</v>
      </c>
      <c r="W922" s="1192">
        <f t="shared" ref="W922:W932" si="217">U922+V922</f>
        <v>13.503599999999999</v>
      </c>
      <c r="X922" s="1192">
        <f t="shared" ref="X922:X932" si="218">O922+W922</f>
        <v>163.5436</v>
      </c>
      <c r="Z922" s="1184"/>
      <c r="AA922" s="1184"/>
      <c r="AB922" s="1184"/>
      <c r="AC922" s="1184"/>
      <c r="AD922" s="1184"/>
      <c r="AE922" s="1184"/>
      <c r="AF922" s="1184"/>
      <c r="AG922" s="1184"/>
      <c r="AH922" s="1184"/>
      <c r="AI922" s="1184"/>
      <c r="AJ922" s="1184"/>
      <c r="AK922" s="1184"/>
      <c r="AL922" s="1184"/>
      <c r="AM922" s="1184"/>
      <c r="AN922" s="1184"/>
      <c r="AO922" s="1184"/>
      <c r="AP922" s="1184"/>
      <c r="AQ922" s="1184"/>
      <c r="AR922" s="1184"/>
      <c r="AS922" s="1184"/>
      <c r="AT922" s="1184"/>
      <c r="AU922" s="1184"/>
      <c r="AV922" s="1184"/>
      <c r="AW922" s="1184"/>
      <c r="AX922" s="1184"/>
      <c r="AY922" s="1184"/>
      <c r="AZ922" s="1184"/>
      <c r="BA922" s="1184"/>
      <c r="BB922" s="1184"/>
      <c r="BC922" s="1184"/>
      <c r="BD922" s="1184"/>
      <c r="BE922" s="1184"/>
      <c r="BF922" s="1184"/>
      <c r="BG922" s="1184"/>
      <c r="BH922" s="1184"/>
      <c r="BI922" s="1184"/>
      <c r="BJ922" s="1184"/>
      <c r="BK922" s="1184"/>
      <c r="BL922" s="1184"/>
      <c r="BM922" s="1184"/>
      <c r="BN922" s="1184"/>
      <c r="BO922" s="1184"/>
      <c r="BP922" s="1184"/>
      <c r="BQ922" s="1184"/>
      <c r="BR922" s="1184"/>
      <c r="BS922" s="1184"/>
    </row>
    <row r="923" spans="1:71" s="1190" customFormat="1" ht="15.65" customHeight="1" outlineLevel="2" x14ac:dyDescent="0.25">
      <c r="A923" s="1185"/>
      <c r="B923" s="1188"/>
      <c r="C923" s="1187"/>
      <c r="D923" s="1190" t="s">
        <v>1330</v>
      </c>
      <c r="E923" s="1189">
        <f>91.3/2.7</f>
        <v>33.81481481481481</v>
      </c>
      <c r="F923" s="1190" t="s">
        <v>70</v>
      </c>
      <c r="G923" s="1191">
        <v>0.05</v>
      </c>
      <c r="H923" s="1191">
        <f t="shared" si="215"/>
        <v>1.6907407407407407</v>
      </c>
      <c r="I923" s="1192"/>
      <c r="J923" s="1192"/>
      <c r="K923" s="1192"/>
      <c r="L923" s="1192"/>
      <c r="M923" s="1192">
        <f>J923+H923*Tabellen!$K$2+L923</f>
        <v>104.82592592592592</v>
      </c>
      <c r="N923" s="1193"/>
      <c r="O923" s="1192">
        <f t="shared" si="216"/>
        <v>126.83937037037036</v>
      </c>
      <c r="P923" s="1198"/>
      <c r="Q923" s="1195" t="s">
        <v>983</v>
      </c>
      <c r="R923" s="1192">
        <f>H923*Tabellen!$K$2*Tabellen!$F$2</f>
        <v>126.83937037037036</v>
      </c>
      <c r="S923" s="1197" t="s">
        <v>1049</v>
      </c>
      <c r="T923" s="1192">
        <f>J923*Tabellen!$F$2</f>
        <v>0</v>
      </c>
      <c r="U923" s="1192">
        <f>R923*Tabellen!$G$2</f>
        <v>11.415543333333332</v>
      </c>
      <c r="V923" s="1192">
        <f>T923*Tabellen!$H$2</f>
        <v>0</v>
      </c>
      <c r="W923" s="1192">
        <f t="shared" si="217"/>
        <v>11.415543333333332</v>
      </c>
      <c r="X923" s="1192">
        <f t="shared" si="218"/>
        <v>138.25491370370369</v>
      </c>
      <c r="Z923" s="1184"/>
      <c r="AA923" s="1184"/>
      <c r="AB923" s="1184"/>
      <c r="AC923" s="1184"/>
      <c r="AD923" s="1184"/>
      <c r="AE923" s="1184"/>
      <c r="AF923" s="1184"/>
      <c r="AG923" s="1184"/>
      <c r="AH923" s="1184"/>
      <c r="AI923" s="1184"/>
      <c r="AJ923" s="1184"/>
      <c r="AK923" s="1184"/>
      <c r="AL923" s="1184"/>
      <c r="AM923" s="1184"/>
      <c r="AN923" s="1184"/>
      <c r="AO923" s="1184"/>
      <c r="AP923" s="1184"/>
      <c r="AQ923" s="1184"/>
      <c r="AR923" s="1184"/>
      <c r="AS923" s="1184"/>
      <c r="AT923" s="1184"/>
      <c r="AU923" s="1184"/>
      <c r="AV923" s="1184"/>
      <c r="AW923" s="1184"/>
      <c r="AX923" s="1184"/>
      <c r="AY923" s="1184"/>
      <c r="AZ923" s="1184"/>
      <c r="BA923" s="1184"/>
      <c r="BB923" s="1184"/>
      <c r="BC923" s="1184"/>
      <c r="BD923" s="1184"/>
      <c r="BE923" s="1184"/>
      <c r="BF923" s="1184"/>
      <c r="BG923" s="1184"/>
      <c r="BH923" s="1184"/>
      <c r="BI923" s="1184"/>
      <c r="BJ923" s="1184"/>
      <c r="BK923" s="1184"/>
      <c r="BL923" s="1184"/>
      <c r="BM923" s="1184"/>
      <c r="BN923" s="1184"/>
      <c r="BO923" s="1184"/>
      <c r="BP923" s="1184"/>
      <c r="BQ923" s="1184"/>
      <c r="BR923" s="1184"/>
      <c r="BS923" s="1184"/>
    </row>
    <row r="924" spans="1:71" s="1190" customFormat="1" ht="15.65" customHeight="1" outlineLevel="2" x14ac:dyDescent="0.25">
      <c r="A924" s="1185"/>
      <c r="B924" s="1188"/>
      <c r="C924" s="1187"/>
      <c r="D924" s="1190" t="s">
        <v>1341</v>
      </c>
      <c r="E924" s="1189">
        <f>E920*3.3333</f>
        <v>304.33028999999999</v>
      </c>
      <c r="F924" s="1190" t="s">
        <v>70</v>
      </c>
      <c r="G924" s="1191">
        <v>0.03</v>
      </c>
      <c r="H924" s="1191">
        <f t="shared" si="215"/>
        <v>9.1299086999999997</v>
      </c>
      <c r="I924" s="1192">
        <v>0.45539999999999997</v>
      </c>
      <c r="J924" s="1192">
        <f t="shared" ref="J924:J931" si="219">E924*I924</f>
        <v>138.59201406599999</v>
      </c>
      <c r="K924" s="1192"/>
      <c r="L924" s="1192"/>
      <c r="M924" s="1192">
        <f>J924+H924*Tabellen!$K$2+L924</f>
        <v>704.64635346599994</v>
      </c>
      <c r="N924" s="1193"/>
      <c r="O924" s="1192">
        <f t="shared" si="216"/>
        <v>852.62208769386007</v>
      </c>
      <c r="P924" s="1198"/>
      <c r="Q924" s="1195" t="s">
        <v>983</v>
      </c>
      <c r="R924" s="1192">
        <f>H924*Tabellen!$K$2*Tabellen!$F$2</f>
        <v>684.92575067400003</v>
      </c>
      <c r="S924" s="1197" t="s">
        <v>1049</v>
      </c>
      <c r="T924" s="1192">
        <f>J924*Tabellen!$F$2</f>
        <v>167.69633701985998</v>
      </c>
      <c r="U924" s="1192">
        <f>R924*Tabellen!$G$2</f>
        <v>61.643317560660002</v>
      </c>
      <c r="V924" s="1192">
        <f>T924*Tabellen!$H$2</f>
        <v>35.216230774170597</v>
      </c>
      <c r="W924" s="1192">
        <f t="shared" si="217"/>
        <v>96.859548334830606</v>
      </c>
      <c r="X924" s="1192">
        <f t="shared" si="218"/>
        <v>949.48163602869067</v>
      </c>
      <c r="Z924" s="1184"/>
      <c r="AA924" s="1184"/>
      <c r="AB924" s="1184"/>
      <c r="AC924" s="1184"/>
      <c r="AD924" s="1184"/>
      <c r="AE924" s="1184"/>
      <c r="AF924" s="1184"/>
      <c r="AG924" s="1184"/>
      <c r="AH924" s="1184"/>
      <c r="AI924" s="1184"/>
      <c r="AJ924" s="1184"/>
      <c r="AK924" s="1184"/>
      <c r="AL924" s="1184"/>
      <c r="AM924" s="1184"/>
      <c r="AN924" s="1184"/>
      <c r="AO924" s="1184"/>
      <c r="AP924" s="1184"/>
      <c r="AQ924" s="1184"/>
      <c r="AR924" s="1184"/>
      <c r="AS924" s="1184"/>
      <c r="AT924" s="1184"/>
      <c r="AU924" s="1184"/>
      <c r="AV924" s="1184"/>
      <c r="AW924" s="1184"/>
      <c r="AX924" s="1184"/>
      <c r="AY924" s="1184"/>
      <c r="AZ924" s="1184"/>
      <c r="BA924" s="1184"/>
      <c r="BB924" s="1184"/>
      <c r="BC924" s="1184"/>
      <c r="BD924" s="1184"/>
      <c r="BE924" s="1184"/>
      <c r="BF924" s="1184"/>
      <c r="BG924" s="1184"/>
      <c r="BH924" s="1184"/>
      <c r="BI924" s="1184"/>
      <c r="BJ924" s="1184"/>
      <c r="BK924" s="1184"/>
      <c r="BL924" s="1184"/>
      <c r="BM924" s="1184"/>
      <c r="BN924" s="1184"/>
      <c r="BO924" s="1184"/>
      <c r="BP924" s="1184"/>
      <c r="BQ924" s="1184"/>
      <c r="BR924" s="1184"/>
      <c r="BS924" s="1184"/>
    </row>
    <row r="925" spans="1:71" s="1190" customFormat="1" ht="15.65" customHeight="1" outlineLevel="2" x14ac:dyDescent="0.25">
      <c r="A925" s="1185"/>
      <c r="B925" s="1199"/>
      <c r="C925" s="1187"/>
      <c r="D925" s="1200" t="s">
        <v>147</v>
      </c>
      <c r="E925" s="1201">
        <f>E920*1.7*1.1</f>
        <v>170.73099999999999</v>
      </c>
      <c r="F925" s="1202" t="s">
        <v>70</v>
      </c>
      <c r="G925" s="1203"/>
      <c r="H925" s="1203"/>
      <c r="I925" s="1204">
        <v>2.7013499999999997</v>
      </c>
      <c r="J925" s="1204">
        <f t="shared" si="219"/>
        <v>461.20418684999993</v>
      </c>
      <c r="K925" s="1204"/>
      <c r="L925" s="1204"/>
      <c r="M925" s="1205">
        <f>J925+H925*Tabellen!$K$2+L925</f>
        <v>461.20418684999993</v>
      </c>
      <c r="N925" s="1193"/>
      <c r="O925" s="1192">
        <f t="shared" si="216"/>
        <v>558.05706608849994</v>
      </c>
      <c r="P925" s="1198"/>
      <c r="Q925" s="1195" t="s">
        <v>983</v>
      </c>
      <c r="R925" s="1192">
        <f>H925*Tabellen!$K$2*Tabellen!$F$2</f>
        <v>0</v>
      </c>
      <c r="S925" s="1197" t="s">
        <v>1049</v>
      </c>
      <c r="T925" s="1192">
        <f>J925*Tabellen!$F$2</f>
        <v>558.05706608849994</v>
      </c>
      <c r="U925" s="1192">
        <f>R925*Tabellen!$G$2</f>
        <v>0</v>
      </c>
      <c r="V925" s="1192">
        <f>T925*Tabellen!$H$2</f>
        <v>117.19198387858498</v>
      </c>
      <c r="W925" s="1192">
        <f t="shared" si="217"/>
        <v>117.19198387858498</v>
      </c>
      <c r="X925" s="1192">
        <f t="shared" si="218"/>
        <v>675.24904996708494</v>
      </c>
      <c r="Z925" s="1206"/>
      <c r="AA925" s="1184"/>
      <c r="AB925" s="1184"/>
      <c r="AC925" s="1184"/>
      <c r="AD925" s="1184"/>
      <c r="AE925" s="1184"/>
      <c r="AF925" s="1184"/>
      <c r="AG925" s="1184"/>
      <c r="AH925" s="1184"/>
      <c r="AI925" s="1184"/>
      <c r="AJ925" s="1184"/>
      <c r="AK925" s="1184"/>
      <c r="AL925" s="1184"/>
      <c r="AM925" s="1184"/>
      <c r="AN925" s="1184"/>
      <c r="AO925" s="1184"/>
      <c r="AP925" s="1184"/>
      <c r="AQ925" s="1184"/>
      <c r="AR925" s="1184"/>
      <c r="AS925" s="1184"/>
      <c r="AT925" s="1184"/>
      <c r="AU925" s="1184"/>
      <c r="AV925" s="1184"/>
      <c r="AW925" s="1184"/>
      <c r="AX925" s="1184"/>
      <c r="AY925" s="1184"/>
      <c r="AZ925" s="1184"/>
      <c r="BA925" s="1184"/>
      <c r="BB925" s="1184"/>
      <c r="BC925" s="1184"/>
      <c r="BD925" s="1184"/>
      <c r="BE925" s="1184"/>
      <c r="BF925" s="1184"/>
      <c r="BG925" s="1184"/>
      <c r="BH925" s="1184"/>
      <c r="BI925" s="1184"/>
      <c r="BJ925" s="1184"/>
      <c r="BK925" s="1184"/>
      <c r="BL925" s="1184"/>
      <c r="BM925" s="1184"/>
      <c r="BN925" s="1184"/>
      <c r="BO925" s="1184"/>
      <c r="BP925" s="1184"/>
      <c r="BQ925" s="1184"/>
      <c r="BR925" s="1184"/>
      <c r="BS925" s="1184"/>
    </row>
    <row r="926" spans="1:71" s="1190" customFormat="1" ht="15.65" customHeight="1" outlineLevel="2" x14ac:dyDescent="0.25">
      <c r="A926" s="1185"/>
      <c r="B926" s="1199"/>
      <c r="C926" s="1187"/>
      <c r="D926" s="1200" t="s">
        <v>148</v>
      </c>
      <c r="E926" s="1201">
        <f>E920/2.5*2.1</f>
        <v>76.691999999999993</v>
      </c>
      <c r="F926" s="1202" t="s">
        <v>70</v>
      </c>
      <c r="G926" s="1203"/>
      <c r="H926" s="1203"/>
      <c r="I926" s="1204">
        <v>2.4736500000000001</v>
      </c>
      <c r="J926" s="1204">
        <f t="shared" si="219"/>
        <v>189.70916579999999</v>
      </c>
      <c r="K926" s="1204"/>
      <c r="L926" s="1204"/>
      <c r="M926" s="1205">
        <f>J926+H926*Tabellen!$K$2+L926</f>
        <v>189.70916579999999</v>
      </c>
      <c r="N926" s="1193"/>
      <c r="O926" s="1192">
        <f t="shared" si="216"/>
        <v>229.54809061799997</v>
      </c>
      <c r="P926" s="1198"/>
      <c r="Q926" s="1195" t="s">
        <v>983</v>
      </c>
      <c r="R926" s="1192">
        <f>H926*Tabellen!$K$2*Tabellen!$F$2</f>
        <v>0</v>
      </c>
      <c r="S926" s="1197" t="s">
        <v>1049</v>
      </c>
      <c r="T926" s="1192">
        <f>J926*Tabellen!$F$2</f>
        <v>229.54809061799997</v>
      </c>
      <c r="U926" s="1192">
        <f>R926*Tabellen!$G$2</f>
        <v>0</v>
      </c>
      <c r="V926" s="1192">
        <f>T926*Tabellen!$H$2</f>
        <v>48.205099029779994</v>
      </c>
      <c r="W926" s="1192">
        <f t="shared" si="217"/>
        <v>48.205099029779994</v>
      </c>
      <c r="X926" s="1192">
        <f t="shared" si="218"/>
        <v>277.75318964777995</v>
      </c>
      <c r="Z926" s="1206"/>
      <c r="AA926" s="1184"/>
      <c r="AB926" s="1184"/>
      <c r="AC926" s="1184"/>
      <c r="AD926" s="1184"/>
      <c r="AE926" s="1184"/>
      <c r="AF926" s="1184"/>
      <c r="AG926" s="1184"/>
      <c r="AH926" s="1184"/>
      <c r="AI926" s="1184"/>
      <c r="AJ926" s="1184"/>
      <c r="AK926" s="1184"/>
      <c r="AL926" s="1184"/>
      <c r="AM926" s="1184"/>
      <c r="AN926" s="1184"/>
      <c r="AO926" s="1184"/>
      <c r="AP926" s="1184"/>
      <c r="AQ926" s="1184"/>
      <c r="AR926" s="1184"/>
      <c r="AS926" s="1184"/>
      <c r="AT926" s="1184"/>
      <c r="AU926" s="1184"/>
      <c r="AV926" s="1184"/>
      <c r="AW926" s="1184"/>
      <c r="AX926" s="1184"/>
      <c r="AY926" s="1184"/>
      <c r="AZ926" s="1184"/>
      <c r="BA926" s="1184"/>
      <c r="BB926" s="1184"/>
      <c r="BC926" s="1184"/>
      <c r="BD926" s="1184"/>
      <c r="BE926" s="1184"/>
      <c r="BF926" s="1184"/>
      <c r="BG926" s="1184"/>
      <c r="BH926" s="1184"/>
      <c r="BI926" s="1184"/>
      <c r="BJ926" s="1184"/>
      <c r="BK926" s="1184"/>
      <c r="BL926" s="1184"/>
      <c r="BM926" s="1184"/>
      <c r="BN926" s="1184"/>
      <c r="BO926" s="1184"/>
      <c r="BP926" s="1184"/>
      <c r="BQ926" s="1184"/>
      <c r="BR926" s="1184"/>
      <c r="BS926" s="1184"/>
    </row>
    <row r="927" spans="1:71" s="1190" customFormat="1" ht="15.65" customHeight="1" outlineLevel="2" x14ac:dyDescent="0.25">
      <c r="A927" s="1185"/>
      <c r="B927" s="1188"/>
      <c r="C927" s="1187"/>
      <c r="D927" s="1190" t="s">
        <v>1344</v>
      </c>
      <c r="E927" s="1189">
        <f>E920*1.05</f>
        <v>95.864999999999995</v>
      </c>
      <c r="F927" s="1190" t="s">
        <v>73</v>
      </c>
      <c r="G927" s="1191"/>
      <c r="H927" s="1191"/>
      <c r="I927" s="1192">
        <v>13.67235</v>
      </c>
      <c r="J927" s="1192">
        <f t="shared" si="219"/>
        <v>1310.6998327499998</v>
      </c>
      <c r="K927" s="1192"/>
      <c r="L927" s="1192"/>
      <c r="M927" s="1192">
        <f>J927+H927*Tabellen!$K$2+L927</f>
        <v>1310.6998327499998</v>
      </c>
      <c r="N927" s="1193"/>
      <c r="O927" s="1192">
        <f t="shared" si="216"/>
        <v>1585.9467976274998</v>
      </c>
      <c r="P927" s="1198"/>
      <c r="Q927" s="1195" t="s">
        <v>983</v>
      </c>
      <c r="R927" s="1192">
        <f>H927*Tabellen!$K$2*Tabellen!$F$2</f>
        <v>0</v>
      </c>
      <c r="S927" s="1197" t="s">
        <v>1049</v>
      </c>
      <c r="T927" s="1192">
        <f>J927*Tabellen!$F$2</f>
        <v>1585.9467976274998</v>
      </c>
      <c r="U927" s="1192">
        <f>R927*Tabellen!$G$2</f>
        <v>0</v>
      </c>
      <c r="V927" s="1192">
        <f>T927*Tabellen!$H$2</f>
        <v>333.04882750177495</v>
      </c>
      <c r="W927" s="1192">
        <f t="shared" si="217"/>
        <v>333.04882750177495</v>
      </c>
      <c r="X927" s="1192">
        <f t="shared" si="218"/>
        <v>1918.9956251292747</v>
      </c>
      <c r="Y927" s="1194"/>
      <c r="Z927" s="1184"/>
      <c r="AA927" s="1184"/>
      <c r="AB927" s="1184"/>
      <c r="AC927" s="1184"/>
      <c r="AD927" s="1184"/>
      <c r="AE927" s="1184"/>
      <c r="AF927" s="1184"/>
      <c r="AG927" s="1184"/>
      <c r="AH927" s="1184"/>
      <c r="AI927" s="1184"/>
      <c r="AJ927" s="1184"/>
      <c r="AK927" s="1184"/>
      <c r="AL927" s="1184"/>
      <c r="AM927" s="1184"/>
      <c r="AN927" s="1184"/>
      <c r="AO927" s="1184"/>
      <c r="AP927" s="1184"/>
      <c r="AQ927" s="1184"/>
      <c r="AR927" s="1184"/>
      <c r="AS927" s="1184"/>
      <c r="AT927" s="1184"/>
      <c r="AU927" s="1184"/>
      <c r="AV927" s="1184"/>
      <c r="AW927" s="1184"/>
      <c r="AX927" s="1184"/>
      <c r="AY927" s="1184"/>
      <c r="AZ927" s="1184"/>
      <c r="BA927" s="1184"/>
      <c r="BB927" s="1184"/>
      <c r="BC927" s="1184"/>
      <c r="BD927" s="1184"/>
      <c r="BE927" s="1184"/>
      <c r="BF927" s="1184"/>
      <c r="BG927" s="1184"/>
      <c r="BH927" s="1184"/>
      <c r="BI927" s="1184"/>
      <c r="BJ927" s="1184"/>
      <c r="BK927" s="1184"/>
      <c r="BL927" s="1184"/>
      <c r="BM927" s="1184"/>
      <c r="BN927" s="1184"/>
      <c r="BO927" s="1184"/>
      <c r="BP927" s="1184"/>
      <c r="BQ927" s="1184"/>
      <c r="BR927" s="1184"/>
      <c r="BS927" s="1184"/>
    </row>
    <row r="928" spans="1:71" s="1190" customFormat="1" ht="15.65" customHeight="1" outlineLevel="2" x14ac:dyDescent="0.25">
      <c r="A928" s="1185"/>
      <c r="B928" s="1188"/>
      <c r="C928" s="1187"/>
      <c r="D928" s="1190" t="s">
        <v>1420</v>
      </c>
      <c r="E928" s="1189">
        <f>E920*1.05</f>
        <v>95.864999999999995</v>
      </c>
      <c r="F928" s="1188" t="s">
        <v>73</v>
      </c>
      <c r="G928" s="1189"/>
      <c r="H928" s="1191"/>
      <c r="I928" s="1207">
        <v>1.91475</v>
      </c>
      <c r="J928" s="1192">
        <f t="shared" si="219"/>
        <v>183.55750874999998</v>
      </c>
      <c r="K928" s="1192"/>
      <c r="L928" s="1192"/>
      <c r="M928" s="1192">
        <f>J928+H928*Tabellen!$K$2+L928</f>
        <v>183.55750874999998</v>
      </c>
      <c r="N928" s="1193"/>
      <c r="O928" s="1192">
        <f t="shared" si="216"/>
        <v>222.10458558749997</v>
      </c>
      <c r="P928" s="1198"/>
      <c r="Q928" s="1195" t="s">
        <v>983</v>
      </c>
      <c r="R928" s="1192">
        <f>H928*Tabellen!$K$2*Tabellen!$F$2</f>
        <v>0</v>
      </c>
      <c r="S928" s="1197" t="s">
        <v>1049</v>
      </c>
      <c r="T928" s="1192">
        <f>J928*Tabellen!$F$2</f>
        <v>222.10458558749997</v>
      </c>
      <c r="U928" s="1192">
        <f>R928*Tabellen!$G$2</f>
        <v>0</v>
      </c>
      <c r="V928" s="1192">
        <f>T928*Tabellen!$H$2</f>
        <v>46.641962973374994</v>
      </c>
      <c r="W928" s="1192">
        <f t="shared" si="217"/>
        <v>46.641962973374994</v>
      </c>
      <c r="X928" s="1192">
        <f t="shared" si="218"/>
        <v>268.74654856087494</v>
      </c>
      <c r="Y928" s="1191"/>
      <c r="Z928" s="1184"/>
      <c r="AA928" s="1184"/>
      <c r="AB928" s="1184"/>
      <c r="AC928" s="1184"/>
      <c r="AD928" s="1184"/>
      <c r="AE928" s="1184"/>
      <c r="AF928" s="1184"/>
      <c r="AG928" s="1184"/>
      <c r="AH928" s="1184"/>
      <c r="AI928" s="1184"/>
      <c r="AJ928" s="1184"/>
      <c r="AK928" s="1184"/>
      <c r="AL928" s="1184"/>
      <c r="AM928" s="1184"/>
      <c r="AN928" s="1184"/>
      <c r="AO928" s="1184"/>
      <c r="AP928" s="1184"/>
      <c r="AQ928" s="1184"/>
      <c r="AR928" s="1184"/>
      <c r="AS928" s="1184"/>
      <c r="AT928" s="1184"/>
      <c r="AU928" s="1184"/>
      <c r="AV928" s="1184"/>
      <c r="AW928" s="1184"/>
      <c r="AX928" s="1184"/>
      <c r="AY928" s="1184"/>
      <c r="AZ928" s="1184"/>
      <c r="BA928" s="1184"/>
      <c r="BB928" s="1184"/>
      <c r="BC928" s="1184"/>
      <c r="BD928" s="1184"/>
      <c r="BE928" s="1184"/>
      <c r="BF928" s="1184"/>
      <c r="BG928" s="1184"/>
      <c r="BH928" s="1184"/>
      <c r="BI928" s="1184"/>
      <c r="BJ928" s="1184"/>
      <c r="BK928" s="1184"/>
      <c r="BL928" s="1184"/>
      <c r="BM928" s="1184"/>
      <c r="BN928" s="1184"/>
      <c r="BO928" s="1184"/>
      <c r="BP928" s="1184"/>
      <c r="BQ928" s="1184"/>
      <c r="BR928" s="1184"/>
      <c r="BS928" s="1184"/>
    </row>
    <row r="929" spans="1:71" s="1190" customFormat="1" ht="15.65" customHeight="1" outlineLevel="2" x14ac:dyDescent="0.25">
      <c r="A929" s="1185"/>
      <c r="B929" s="1188"/>
      <c r="C929" s="1187"/>
      <c r="D929" s="1190" t="s">
        <v>1730</v>
      </c>
      <c r="E929" s="1189">
        <f>E920*1.1</f>
        <v>100.43</v>
      </c>
      <c r="F929" s="1190" t="s">
        <v>73</v>
      </c>
      <c r="G929" s="1191"/>
      <c r="H929" s="1191"/>
      <c r="I929" s="1192">
        <v>10.143000000000001</v>
      </c>
      <c r="J929" s="1192">
        <f t="shared" si="219"/>
        <v>1018.6614900000002</v>
      </c>
      <c r="K929" s="1192"/>
      <c r="L929" s="1192"/>
      <c r="M929" s="1192">
        <f>J929+H929*Tabellen!$K$2+L929</f>
        <v>1018.6614900000002</v>
      </c>
      <c r="N929" s="1193"/>
      <c r="O929" s="1192">
        <f t="shared" si="216"/>
        <v>1232.5804029000001</v>
      </c>
      <c r="P929" s="1198"/>
      <c r="Q929" s="1195" t="s">
        <v>983</v>
      </c>
      <c r="R929" s="1192">
        <f>H929*Tabellen!$K$2*Tabellen!$F$2</f>
        <v>0</v>
      </c>
      <c r="S929" s="1197" t="s">
        <v>1049</v>
      </c>
      <c r="T929" s="1192">
        <f>J929*Tabellen!$F$2</f>
        <v>1232.5804029000001</v>
      </c>
      <c r="U929" s="1192">
        <f>R929*Tabellen!$G$2</f>
        <v>0</v>
      </c>
      <c r="V929" s="1192">
        <f>T929*Tabellen!$H$2</f>
        <v>258.84188460900003</v>
      </c>
      <c r="W929" s="1192">
        <f t="shared" si="217"/>
        <v>258.84188460900003</v>
      </c>
      <c r="X929" s="1192">
        <f t="shared" si="218"/>
        <v>1491.4222875090002</v>
      </c>
      <c r="Y929" s="1208"/>
      <c r="Z929" s="1184"/>
      <c r="AA929" s="1184"/>
      <c r="AB929" s="1184"/>
      <c r="AC929" s="1184"/>
      <c r="AD929" s="1184"/>
      <c r="AE929" s="1184"/>
      <c r="AF929" s="1184"/>
      <c r="AG929" s="1184"/>
      <c r="AH929" s="1184"/>
      <c r="AI929" s="1184"/>
      <c r="AJ929" s="1184"/>
      <c r="AK929" s="1184"/>
      <c r="AL929" s="1184"/>
      <c r="AM929" s="1184"/>
      <c r="AN929" s="1184"/>
      <c r="AO929" s="1184"/>
      <c r="AP929" s="1184"/>
      <c r="AQ929" s="1184"/>
      <c r="AR929" s="1184"/>
      <c r="AS929" s="1184"/>
      <c r="AT929" s="1184"/>
      <c r="AU929" s="1184"/>
      <c r="AV929" s="1184"/>
      <c r="AW929" s="1184"/>
      <c r="AX929" s="1184"/>
      <c r="AY929" s="1184"/>
      <c r="AZ929" s="1184"/>
      <c r="BA929" s="1184"/>
      <c r="BB929" s="1184"/>
      <c r="BC929" s="1184"/>
      <c r="BD929" s="1184"/>
      <c r="BE929" s="1184"/>
      <c r="BF929" s="1184"/>
      <c r="BG929" s="1184"/>
      <c r="BH929" s="1184"/>
      <c r="BI929" s="1184"/>
      <c r="BJ929" s="1184"/>
      <c r="BK929" s="1184"/>
      <c r="BL929" s="1184"/>
      <c r="BM929" s="1184"/>
      <c r="BN929" s="1184"/>
      <c r="BO929" s="1184"/>
      <c r="BP929" s="1184"/>
      <c r="BQ929" s="1184"/>
      <c r="BR929" s="1184"/>
      <c r="BS929" s="1184"/>
    </row>
    <row r="930" spans="1:71" s="1190" customFormat="1" ht="15.65" customHeight="1" outlineLevel="2" x14ac:dyDescent="0.25">
      <c r="A930" s="1185"/>
      <c r="B930" s="1199"/>
      <c r="C930" s="1187"/>
      <c r="D930" s="1200" t="s">
        <v>1343</v>
      </c>
      <c r="E930" s="1201">
        <f>E920</f>
        <v>91.3</v>
      </c>
      <c r="F930" s="1202" t="s">
        <v>73</v>
      </c>
      <c r="G930" s="1203">
        <v>1.05</v>
      </c>
      <c r="H930" s="1203">
        <f t="shared" si="215"/>
        <v>95.864999999999995</v>
      </c>
      <c r="I930" s="1204"/>
      <c r="J930" s="1204"/>
      <c r="K930" s="1204"/>
      <c r="L930" s="1204"/>
      <c r="M930" s="1205">
        <f>J930+H930*Tabellen!$K$2+L930</f>
        <v>5943.63</v>
      </c>
      <c r="N930" s="1193"/>
      <c r="O930" s="1192">
        <f t="shared" si="216"/>
        <v>7191.7923000000001</v>
      </c>
      <c r="P930" s="1198"/>
      <c r="Q930" s="1195" t="s">
        <v>983</v>
      </c>
      <c r="R930" s="1192">
        <f>H930*Tabellen!$K$2*Tabellen!$F$2</f>
        <v>7191.7923000000001</v>
      </c>
      <c r="S930" s="1197" t="s">
        <v>1049</v>
      </c>
      <c r="T930" s="1192">
        <f>J930*Tabellen!$F$2</f>
        <v>0</v>
      </c>
      <c r="U930" s="1192">
        <f>R930*Tabellen!$G$2</f>
        <v>647.26130699999999</v>
      </c>
      <c r="V930" s="1192">
        <f>T930*Tabellen!$H$2</f>
        <v>0</v>
      </c>
      <c r="W930" s="1192">
        <f t="shared" si="217"/>
        <v>647.26130699999999</v>
      </c>
      <c r="X930" s="1192">
        <f t="shared" si="218"/>
        <v>7839.0536069999998</v>
      </c>
      <c r="Z930" s="1206"/>
      <c r="AA930" s="1184"/>
      <c r="AB930" s="1184"/>
      <c r="AC930" s="1184"/>
      <c r="AD930" s="1184"/>
      <c r="AE930" s="1184"/>
      <c r="AF930" s="1184"/>
      <c r="AG930" s="1184"/>
      <c r="AH930" s="1184"/>
      <c r="AI930" s="1184"/>
      <c r="AJ930" s="1184"/>
      <c r="AK930" s="1184"/>
      <c r="AL930" s="1184"/>
      <c r="AM930" s="1184"/>
      <c r="AN930" s="1184"/>
      <c r="AO930" s="1184"/>
      <c r="AP930" s="1184"/>
      <c r="AQ930" s="1184"/>
      <c r="AR930" s="1184"/>
      <c r="AS930" s="1184"/>
      <c r="AT930" s="1184"/>
      <c r="AU930" s="1184"/>
      <c r="AV930" s="1184"/>
      <c r="AW930" s="1184"/>
      <c r="AX930" s="1184"/>
      <c r="AY930" s="1184"/>
      <c r="AZ930" s="1184"/>
      <c r="BA930" s="1184"/>
      <c r="BB930" s="1184"/>
      <c r="BC930" s="1184"/>
      <c r="BD930" s="1184"/>
      <c r="BE930" s="1184"/>
      <c r="BF930" s="1184"/>
      <c r="BG930" s="1184"/>
      <c r="BH930" s="1184"/>
      <c r="BI930" s="1184"/>
      <c r="BJ930" s="1184"/>
      <c r="BK930" s="1184"/>
      <c r="BL930" s="1184"/>
      <c r="BM930" s="1184"/>
      <c r="BN930" s="1184"/>
      <c r="BO930" s="1184"/>
      <c r="BP930" s="1184"/>
      <c r="BQ930" s="1184"/>
      <c r="BR930" s="1184"/>
      <c r="BS930" s="1184"/>
    </row>
    <row r="931" spans="1:71" s="1190" customFormat="1" ht="15.65" customHeight="1" outlineLevel="2" x14ac:dyDescent="0.25">
      <c r="A931" s="1185"/>
      <c r="B931" s="1188"/>
      <c r="C931" s="1187"/>
      <c r="D931" s="1188" t="s">
        <v>1337</v>
      </c>
      <c r="E931" s="1189">
        <f>E920</f>
        <v>91.3</v>
      </c>
      <c r="F931" s="1190" t="s">
        <v>73</v>
      </c>
      <c r="G931" s="1189"/>
      <c r="H931" s="1191"/>
      <c r="I931" s="1192">
        <v>10.35</v>
      </c>
      <c r="J931" s="1192">
        <f t="shared" si="219"/>
        <v>944.95499999999993</v>
      </c>
      <c r="K931" s="1192"/>
      <c r="L931" s="1192"/>
      <c r="M931" s="1192">
        <f>J931+H931*Tabellen!$K$2+L931</f>
        <v>944.95499999999993</v>
      </c>
      <c r="N931" s="1193"/>
      <c r="O931" s="1192">
        <f t="shared" si="216"/>
        <v>1143.39555</v>
      </c>
      <c r="P931" s="1198"/>
      <c r="Q931" s="1195" t="s">
        <v>983</v>
      </c>
      <c r="R931" s="1192">
        <f>H931*Tabellen!$K$2*Tabellen!$F$2</f>
        <v>0</v>
      </c>
      <c r="S931" s="1197" t="s">
        <v>1049</v>
      </c>
      <c r="T931" s="1192">
        <f>J931*Tabellen!$F$2</f>
        <v>1143.39555</v>
      </c>
      <c r="U931" s="1192">
        <f>R931*Tabellen!$G$2</f>
        <v>0</v>
      </c>
      <c r="V931" s="1192">
        <f>T931*Tabellen!$H$2</f>
        <v>240.11306549999998</v>
      </c>
      <c r="W931" s="1192">
        <f t="shared" si="217"/>
        <v>240.11306549999998</v>
      </c>
      <c r="X931" s="1192">
        <f t="shared" si="218"/>
        <v>1383.5086154999999</v>
      </c>
      <c r="Y931" s="1194"/>
      <c r="Z931" s="1184"/>
      <c r="AA931" s="1184"/>
      <c r="AB931" s="1184"/>
      <c r="AC931" s="1184"/>
      <c r="AD931" s="1184"/>
      <c r="AE931" s="1184"/>
      <c r="AF931" s="1184"/>
      <c r="AG931" s="1184"/>
      <c r="AH931" s="1184"/>
      <c r="AI931" s="1184"/>
      <c r="AJ931" s="1184"/>
      <c r="AK931" s="1184"/>
      <c r="AL931" s="1184"/>
      <c r="AM931" s="1184"/>
      <c r="AN931" s="1184"/>
      <c r="AO931" s="1184"/>
      <c r="AP931" s="1184"/>
      <c r="AQ931" s="1184"/>
      <c r="AR931" s="1184"/>
      <c r="AS931" s="1184"/>
      <c r="AT931" s="1184"/>
      <c r="AU931" s="1184"/>
      <c r="AV931" s="1184"/>
      <c r="AW931" s="1184"/>
      <c r="AX931" s="1184"/>
      <c r="AY931" s="1184"/>
      <c r="AZ931" s="1184"/>
      <c r="BA931" s="1184"/>
      <c r="BB931" s="1184"/>
      <c r="BC931" s="1184"/>
      <c r="BD931" s="1184"/>
      <c r="BE931" s="1184"/>
      <c r="BF931" s="1184"/>
      <c r="BG931" s="1184"/>
      <c r="BH931" s="1184"/>
      <c r="BI931" s="1184"/>
      <c r="BJ931" s="1184"/>
      <c r="BK931" s="1184"/>
      <c r="BL931" s="1184"/>
      <c r="BM931" s="1184"/>
      <c r="BN931" s="1184"/>
      <c r="BO931" s="1184"/>
      <c r="BP931" s="1184"/>
      <c r="BQ931" s="1184"/>
      <c r="BR931" s="1184"/>
      <c r="BS931" s="1184"/>
    </row>
    <row r="932" spans="1:71" s="1190" customFormat="1" ht="15.65" customHeight="1" outlineLevel="2" x14ac:dyDescent="0.25">
      <c r="A932" s="1185"/>
      <c r="B932" s="1188"/>
      <c r="C932" s="1187"/>
      <c r="D932" s="1188" t="s">
        <v>1329</v>
      </c>
      <c r="E932" s="1189">
        <v>1</v>
      </c>
      <c r="F932" s="1190" t="s">
        <v>830</v>
      </c>
      <c r="G932" s="1189">
        <v>4</v>
      </c>
      <c r="H932" s="1191">
        <f t="shared" si="215"/>
        <v>4</v>
      </c>
      <c r="I932" s="1192"/>
      <c r="J932" s="1192"/>
      <c r="K932" s="1192"/>
      <c r="L932" s="1192"/>
      <c r="M932" s="1192">
        <f>J932+H932*Tabellen!$K$2+L932</f>
        <v>248</v>
      </c>
      <c r="N932" s="1193"/>
      <c r="O932" s="1192">
        <f t="shared" si="216"/>
        <v>300.08</v>
      </c>
      <c r="P932" s="1198"/>
      <c r="Q932" s="1195" t="s">
        <v>983</v>
      </c>
      <c r="R932" s="1192">
        <f>H932*Tabellen!$K$2*Tabellen!$F$2</f>
        <v>300.08</v>
      </c>
      <c r="S932" s="1197" t="s">
        <v>1049</v>
      </c>
      <c r="T932" s="1192">
        <f>J932*Tabellen!$F$2</f>
        <v>0</v>
      </c>
      <c r="U932" s="1192">
        <f>R932*Tabellen!$G$2</f>
        <v>27.007199999999997</v>
      </c>
      <c r="V932" s="1192">
        <f>T932*Tabellen!$H$2</f>
        <v>0</v>
      </c>
      <c r="W932" s="1192">
        <f t="shared" si="217"/>
        <v>27.007199999999997</v>
      </c>
      <c r="X932" s="1192">
        <f t="shared" si="218"/>
        <v>327.0872</v>
      </c>
      <c r="Y932" s="1194"/>
      <c r="Z932" s="1184"/>
      <c r="AA932" s="1184"/>
      <c r="AB932" s="1184"/>
      <c r="AC932" s="1184"/>
      <c r="AD932" s="1184"/>
      <c r="AE932" s="1184"/>
      <c r="AF932" s="1184"/>
      <c r="AG932" s="1184"/>
      <c r="AH932" s="1184"/>
      <c r="AI932" s="1184"/>
      <c r="AJ932" s="1184"/>
      <c r="AK932" s="1184"/>
      <c r="AL932" s="1184"/>
      <c r="AM932" s="1184"/>
      <c r="AN932" s="1184"/>
      <c r="AO932" s="1184"/>
      <c r="AP932" s="1184"/>
      <c r="AQ932" s="1184"/>
      <c r="AR932" s="1184"/>
      <c r="AS932" s="1184"/>
      <c r="AT932" s="1184"/>
      <c r="AU932" s="1184"/>
      <c r="AV932" s="1184"/>
      <c r="AW932" s="1184"/>
      <c r="AX932" s="1184"/>
      <c r="AY932" s="1184"/>
      <c r="AZ932" s="1184"/>
      <c r="BA932" s="1184"/>
      <c r="BB932" s="1184"/>
      <c r="BC932" s="1184"/>
      <c r="BD932" s="1184"/>
      <c r="BE932" s="1184"/>
      <c r="BF932" s="1184"/>
      <c r="BG932" s="1184"/>
      <c r="BH932" s="1184"/>
      <c r="BI932" s="1184"/>
      <c r="BJ932" s="1184"/>
      <c r="BK932" s="1184"/>
      <c r="BL932" s="1184"/>
      <c r="BM932" s="1184"/>
      <c r="BN932" s="1184"/>
      <c r="BO932" s="1184"/>
      <c r="BP932" s="1184"/>
      <c r="BQ932" s="1184"/>
      <c r="BR932" s="1184"/>
      <c r="BS932" s="1184"/>
    </row>
    <row r="933" spans="1:71" s="1190" customFormat="1" ht="15.65" customHeight="1" outlineLevel="2" x14ac:dyDescent="0.25">
      <c r="A933" s="1185"/>
      <c r="B933" s="1188"/>
      <c r="C933" s="1187"/>
      <c r="E933" s="1189"/>
      <c r="G933" s="1191"/>
      <c r="H933" s="1191"/>
      <c r="I933" s="1192"/>
      <c r="J933" s="1192"/>
      <c r="K933" s="1192"/>
      <c r="L933" s="1192"/>
      <c r="M933" s="1192"/>
      <c r="N933" s="1193"/>
      <c r="O933" s="1192"/>
      <c r="P933" s="1198"/>
      <c r="Q933" s="1195"/>
      <c r="R933" s="1192"/>
      <c r="S933" s="1197"/>
      <c r="T933" s="1192"/>
      <c r="U933" s="1192"/>
      <c r="V933" s="1192"/>
      <c r="W933" s="1192"/>
      <c r="X933" s="1192"/>
      <c r="Y933" s="1208"/>
      <c r="Z933" s="1184"/>
      <c r="AA933" s="1184"/>
      <c r="AB933" s="1184"/>
      <c r="AC933" s="1184"/>
      <c r="AD933" s="1184"/>
      <c r="AE933" s="1184"/>
      <c r="AF933" s="1184"/>
      <c r="AG933" s="1184"/>
      <c r="AH933" s="1184"/>
      <c r="AI933" s="1184"/>
      <c r="AJ933" s="1184"/>
      <c r="AK933" s="1184"/>
      <c r="AL933" s="1184"/>
      <c r="AM933" s="1184"/>
      <c r="AN933" s="1184"/>
      <c r="AO933" s="1184"/>
      <c r="AP933" s="1184"/>
      <c r="AQ933" s="1184"/>
      <c r="AR933" s="1184"/>
      <c r="AS933" s="1184"/>
      <c r="AT933" s="1184"/>
      <c r="AU933" s="1184"/>
      <c r="AV933" s="1184"/>
      <c r="AW933" s="1184"/>
      <c r="AX933" s="1184"/>
      <c r="AY933" s="1184"/>
      <c r="AZ933" s="1184"/>
      <c r="BA933" s="1184"/>
      <c r="BB933" s="1184"/>
      <c r="BC933" s="1184"/>
      <c r="BD933" s="1184"/>
      <c r="BE933" s="1184"/>
      <c r="BF933" s="1184"/>
      <c r="BG933" s="1184"/>
      <c r="BH933" s="1184"/>
      <c r="BI933" s="1184"/>
      <c r="BJ933" s="1184"/>
      <c r="BK933" s="1184"/>
      <c r="BL933" s="1184"/>
      <c r="BM933" s="1184"/>
      <c r="BN933" s="1184"/>
      <c r="BO933" s="1184"/>
      <c r="BP933" s="1184"/>
      <c r="BQ933" s="1184"/>
      <c r="BR933" s="1184"/>
      <c r="BS933" s="1184"/>
    </row>
    <row r="934" spans="1:71" s="1190" customFormat="1" ht="15.65" customHeight="1" outlineLevel="2" x14ac:dyDescent="0.25">
      <c r="A934" s="1185"/>
      <c r="B934" s="1188"/>
      <c r="C934" s="1187"/>
      <c r="E934" s="1189"/>
      <c r="G934" s="1191"/>
      <c r="H934" s="1191"/>
      <c r="I934" s="1192"/>
      <c r="J934" s="1192"/>
      <c r="K934" s="1192"/>
      <c r="L934" s="1192"/>
      <c r="M934" s="1192"/>
      <c r="N934" s="1193"/>
      <c r="O934" s="1192"/>
      <c r="P934" s="1198"/>
      <c r="Q934" s="1195"/>
      <c r="R934" s="1192"/>
      <c r="S934" s="1197"/>
      <c r="T934" s="1192"/>
      <c r="U934" s="1192"/>
      <c r="V934" s="1192"/>
      <c r="W934" s="1192"/>
      <c r="X934" s="1192"/>
      <c r="Y934" s="1194"/>
      <c r="Z934" s="1216"/>
      <c r="AA934" s="1184"/>
      <c r="AB934" s="1184"/>
      <c r="AC934" s="1184"/>
      <c r="AD934" s="1184"/>
      <c r="AE934" s="1184"/>
      <c r="AF934" s="1184"/>
      <c r="AG934" s="1184"/>
      <c r="AH934" s="1184"/>
      <c r="AI934" s="1184"/>
      <c r="AJ934" s="1184"/>
      <c r="AK934" s="1184"/>
      <c r="AL934" s="1184"/>
      <c r="AM934" s="1184"/>
      <c r="AN934" s="1184"/>
      <c r="AO934" s="1184"/>
      <c r="AP934" s="1184"/>
      <c r="AQ934" s="1184"/>
      <c r="AR934" s="1184"/>
      <c r="AS934" s="1184"/>
      <c r="AT934" s="1184"/>
      <c r="AU934" s="1184"/>
      <c r="AV934" s="1184"/>
      <c r="AW934" s="1184"/>
      <c r="AX934" s="1184"/>
      <c r="AY934" s="1184"/>
      <c r="AZ934" s="1184"/>
      <c r="BA934" s="1184"/>
      <c r="BB934" s="1184"/>
      <c r="BC934" s="1184"/>
      <c r="BD934" s="1184"/>
      <c r="BE934" s="1184"/>
      <c r="BF934" s="1184"/>
      <c r="BG934" s="1184"/>
      <c r="BH934" s="1184"/>
      <c r="BI934" s="1184"/>
      <c r="BJ934" s="1184"/>
      <c r="BK934" s="1184"/>
      <c r="BL934" s="1184"/>
      <c r="BM934" s="1184"/>
      <c r="BN934" s="1184"/>
      <c r="BO934" s="1184"/>
      <c r="BP934" s="1184"/>
      <c r="BQ934" s="1184"/>
      <c r="BR934" s="1184"/>
      <c r="BS934" s="1184"/>
    </row>
    <row r="935" spans="1:71" s="1190" customFormat="1" ht="9" customHeight="1" outlineLevel="1" x14ac:dyDescent="0.25">
      <c r="A935" s="1185"/>
      <c r="B935" s="1209"/>
      <c r="C935" s="1187"/>
      <c r="D935" s="1210"/>
      <c r="E935" s="1211"/>
      <c r="F935" s="1210"/>
      <c r="G935" s="1212"/>
      <c r="H935" s="1212"/>
      <c r="I935" s="1213"/>
      <c r="J935" s="1213"/>
      <c r="K935" s="1213"/>
      <c r="L935" s="1213"/>
      <c r="M935" s="1213"/>
      <c r="N935" s="1187"/>
      <c r="O935" s="1214"/>
      <c r="P935" s="1214"/>
      <c r="Q935" s="1214"/>
      <c r="R935" s="1214"/>
      <c r="S935" s="1214"/>
      <c r="T935" s="1214"/>
      <c r="U935" s="1214"/>
      <c r="V935" s="1214"/>
      <c r="W935" s="1214"/>
      <c r="X935" s="1214"/>
      <c r="Y935" s="1214"/>
      <c r="Z935" s="1206"/>
      <c r="AA935" s="1184"/>
      <c r="AB935" s="1184"/>
      <c r="AC935" s="1184"/>
      <c r="AD935" s="1184"/>
      <c r="AE935" s="1184"/>
      <c r="AF935" s="1184"/>
      <c r="AG935" s="1215"/>
      <c r="AH935" s="1215"/>
      <c r="AI935" s="1184"/>
      <c r="AJ935" s="1184"/>
      <c r="AK935" s="1184"/>
      <c r="AL935" s="1184"/>
      <c r="AM935" s="1184"/>
      <c r="AN935" s="1184"/>
      <c r="AO935" s="1184"/>
      <c r="AP935" s="1184"/>
      <c r="AQ935" s="1184"/>
      <c r="AR935" s="1184"/>
      <c r="AS935" s="1184"/>
      <c r="AT935" s="1184"/>
      <c r="AU935" s="1184"/>
      <c r="AV935" s="1184"/>
      <c r="AW935" s="1184"/>
      <c r="AX935" s="1184"/>
      <c r="AY935" s="1184"/>
      <c r="AZ935" s="1184"/>
      <c r="BA935" s="1184"/>
      <c r="BB935" s="1184"/>
      <c r="BC935" s="1184"/>
      <c r="BD935" s="1184"/>
      <c r="BE935" s="1184"/>
      <c r="BF935" s="1184"/>
      <c r="BG935" s="1184"/>
      <c r="BH935" s="1184"/>
      <c r="BI935" s="1184"/>
      <c r="BJ935" s="1184"/>
      <c r="BK935" s="1184"/>
      <c r="BL935" s="1184"/>
      <c r="BM935" s="1184"/>
      <c r="BN935" s="1184"/>
      <c r="BO935" s="1184"/>
      <c r="BP935" s="1184"/>
      <c r="BQ935" s="1184"/>
      <c r="BR935" s="1184"/>
      <c r="BS935" s="1184"/>
    </row>
    <row r="936" spans="1:71" s="1217" customFormat="1" ht="15.65" customHeight="1" outlineLevel="1" x14ac:dyDescent="0.25">
      <c r="B936" s="1218" t="s">
        <v>1198</v>
      </c>
      <c r="C936" s="1219"/>
      <c r="D936" s="1220" t="s">
        <v>1498</v>
      </c>
      <c r="E936" s="1221">
        <v>91.3</v>
      </c>
      <c r="F936" s="1220" t="s">
        <v>73</v>
      </c>
      <c r="G936" s="1222"/>
      <c r="H936" s="1222">
        <f>SUM(H937:H950)/E936</f>
        <v>1.334234933633524</v>
      </c>
      <c r="I936" s="1223"/>
      <c r="J936" s="1223">
        <f>SUM(J937:J950)/E936</f>
        <v>50.194345319999996</v>
      </c>
      <c r="K936" s="1223"/>
      <c r="L936" s="1223"/>
      <c r="M936" s="1223">
        <f>SUM(M937:M950)/E936</f>
        <v>132.9169112052785</v>
      </c>
      <c r="N936" s="1219"/>
      <c r="O936" s="1223">
        <f>SUM(O937:O950)/E936</f>
        <v>160.82946255838695</v>
      </c>
      <c r="P936" s="1224" t="str">
        <f>B936</f>
        <v>V1-3-M3</v>
      </c>
      <c r="Q936" s="1224"/>
      <c r="R936" s="1223"/>
      <c r="S936" s="1223"/>
      <c r="T936" s="1223"/>
      <c r="U936" s="1225"/>
      <c r="V936" s="1223"/>
      <c r="W936" s="1223"/>
      <c r="X936" s="1223">
        <f>SUM(X937:X950)/E936</f>
        <v>182.59233312910578</v>
      </c>
      <c r="Z936" s="1226"/>
      <c r="AA936" s="1226"/>
      <c r="AB936" s="1226"/>
      <c r="AC936" s="1226"/>
      <c r="AD936" s="1226"/>
      <c r="AE936" s="1226"/>
      <c r="AF936" s="1226"/>
      <c r="AG936" s="1226"/>
      <c r="AH936" s="1226"/>
      <c r="AI936" s="1226"/>
      <c r="AJ936" s="1226"/>
      <c r="AK936" s="1226"/>
      <c r="AL936" s="1226"/>
      <c r="AM936" s="1226"/>
      <c r="AN936" s="1226"/>
      <c r="AO936" s="1226"/>
      <c r="AP936" s="1226"/>
      <c r="AQ936" s="1226"/>
      <c r="AR936" s="1226"/>
      <c r="AS936" s="1226"/>
      <c r="AT936" s="1226"/>
      <c r="AU936" s="1226"/>
      <c r="AV936" s="1226"/>
      <c r="AW936" s="1226"/>
      <c r="AX936" s="1226"/>
      <c r="AY936" s="1226"/>
      <c r="AZ936" s="1226"/>
      <c r="BA936" s="1226"/>
      <c r="BB936" s="1226"/>
      <c r="BC936" s="1226"/>
      <c r="BD936" s="1226"/>
      <c r="BE936" s="1226"/>
      <c r="BF936" s="1226"/>
      <c r="BG936" s="1226"/>
      <c r="BH936" s="1226"/>
      <c r="BI936" s="1226"/>
      <c r="BJ936" s="1226"/>
      <c r="BK936" s="1226"/>
      <c r="BL936" s="1226"/>
      <c r="BM936" s="1226"/>
      <c r="BN936" s="1226"/>
      <c r="BO936" s="1226"/>
      <c r="BP936" s="1226"/>
      <c r="BQ936" s="1226"/>
      <c r="BR936" s="1226"/>
      <c r="BS936" s="1226"/>
    </row>
    <row r="937" spans="1:71" s="1190" customFormat="1" ht="15.65" customHeight="1" outlineLevel="2" x14ac:dyDescent="0.25">
      <c r="A937" s="1185"/>
      <c r="B937" s="1188"/>
      <c r="C937" s="1187"/>
      <c r="D937" s="1188" t="s">
        <v>1156</v>
      </c>
      <c r="E937" s="1189"/>
      <c r="G937" s="1191"/>
      <c r="H937" s="1191"/>
      <c r="I937" s="1192"/>
      <c r="J937" s="1192"/>
      <c r="K937" s="1192"/>
      <c r="L937" s="1192"/>
      <c r="M937" s="1192"/>
      <c r="N937" s="1193"/>
      <c r="O937" s="1194" t="str">
        <f>R937</f>
        <v>incl. opslagen</v>
      </c>
      <c r="P937" s="1194"/>
      <c r="Q937" s="1195"/>
      <c r="R937" s="1196" t="str">
        <f>Tabellen!$C$2</f>
        <v>incl. opslagen</v>
      </c>
      <c r="S937" s="1197"/>
      <c r="T937" s="1196" t="str">
        <f>Tabellen!$C$2</f>
        <v>incl. opslagen</v>
      </c>
      <c r="U937" s="1192"/>
      <c r="V937" s="1192"/>
      <c r="W937" s="1192"/>
      <c r="X937" s="1192"/>
      <c r="Z937" s="1184"/>
      <c r="AA937" s="1184"/>
      <c r="AB937" s="1184"/>
      <c r="AC937" s="1184"/>
      <c r="AD937" s="1184"/>
      <c r="AE937" s="1184"/>
      <c r="AF937" s="1184"/>
      <c r="AG937" s="1184"/>
      <c r="AH937" s="1184"/>
      <c r="AI937" s="1184"/>
      <c r="AJ937" s="1184"/>
      <c r="AK937" s="1184"/>
      <c r="AL937" s="1184"/>
      <c r="AM937" s="1184"/>
      <c r="AN937" s="1184"/>
      <c r="AO937" s="1184"/>
      <c r="AP937" s="1184"/>
      <c r="AQ937" s="1184"/>
      <c r="AR937" s="1184"/>
      <c r="AS937" s="1184"/>
      <c r="AT937" s="1184"/>
      <c r="AU937" s="1184"/>
      <c r="AV937" s="1184"/>
      <c r="AW937" s="1184"/>
      <c r="AX937" s="1184"/>
      <c r="AY937" s="1184"/>
      <c r="AZ937" s="1184"/>
      <c r="BA937" s="1184"/>
      <c r="BB937" s="1184"/>
      <c r="BC937" s="1184"/>
      <c r="BD937" s="1184"/>
      <c r="BE937" s="1184"/>
      <c r="BF937" s="1184"/>
      <c r="BG937" s="1184"/>
      <c r="BH937" s="1184"/>
      <c r="BI937" s="1184"/>
      <c r="BJ937" s="1184"/>
      <c r="BK937" s="1184"/>
      <c r="BL937" s="1184"/>
      <c r="BM937" s="1184"/>
      <c r="BN937" s="1184"/>
      <c r="BO937" s="1184"/>
      <c r="BP937" s="1184"/>
      <c r="BQ937" s="1184"/>
      <c r="BR937" s="1184"/>
      <c r="BS937" s="1184"/>
    </row>
    <row r="938" spans="1:71" s="1190" customFormat="1" ht="15.65" customHeight="1" outlineLevel="2" x14ac:dyDescent="0.25">
      <c r="A938" s="1185"/>
      <c r="B938" s="1188"/>
      <c r="C938" s="1187"/>
      <c r="D938" s="1190" t="s">
        <v>1300</v>
      </c>
      <c r="E938" s="1189">
        <v>1</v>
      </c>
      <c r="F938" s="1190" t="s">
        <v>830</v>
      </c>
      <c r="G938" s="1191">
        <v>2</v>
      </c>
      <c r="H938" s="1191">
        <f t="shared" ref="H938:H948" si="220">E938*G938</f>
        <v>2</v>
      </c>
      <c r="I938" s="1192"/>
      <c r="J938" s="1192"/>
      <c r="K938" s="1192"/>
      <c r="L938" s="1192"/>
      <c r="M938" s="1192">
        <f>J938+H938*Tabellen!$K$2+L938</f>
        <v>124</v>
      </c>
      <c r="N938" s="1193"/>
      <c r="O938" s="1192">
        <f t="shared" ref="O938:O948" si="221">R938+T938</f>
        <v>150.04</v>
      </c>
      <c r="P938" s="1198"/>
      <c r="Q938" s="1195" t="s">
        <v>983</v>
      </c>
      <c r="R938" s="1192">
        <f>H938*Tabellen!$K$2*Tabellen!$F$2</f>
        <v>150.04</v>
      </c>
      <c r="S938" s="1197" t="s">
        <v>1049</v>
      </c>
      <c r="T938" s="1192">
        <f>J938*Tabellen!$F$2</f>
        <v>0</v>
      </c>
      <c r="U938" s="1192">
        <f>R938*Tabellen!$G$2</f>
        <v>13.503599999999999</v>
      </c>
      <c r="V938" s="1192">
        <f>T938*Tabellen!$H$2</f>
        <v>0</v>
      </c>
      <c r="W938" s="1192">
        <f t="shared" ref="W938:W948" si="222">U938+V938</f>
        <v>13.503599999999999</v>
      </c>
      <c r="X938" s="1192">
        <f t="shared" ref="X938:X948" si="223">O938+W938</f>
        <v>163.5436</v>
      </c>
      <c r="Z938" s="1184"/>
      <c r="AA938" s="1184"/>
      <c r="AB938" s="1184"/>
      <c r="AC938" s="1184"/>
      <c r="AD938" s="1184"/>
      <c r="AE938" s="1184"/>
      <c r="AF938" s="1184"/>
      <c r="AG938" s="1184"/>
      <c r="AH938" s="1184"/>
      <c r="AI938" s="1184"/>
      <c r="AJ938" s="1184"/>
      <c r="AK938" s="1184"/>
      <c r="AL938" s="1184"/>
      <c r="AM938" s="1184"/>
      <c r="AN938" s="1184"/>
      <c r="AO938" s="1184"/>
      <c r="AP938" s="1184"/>
      <c r="AQ938" s="1184"/>
      <c r="AR938" s="1184"/>
      <c r="AS938" s="1184"/>
      <c r="AT938" s="1184"/>
      <c r="AU938" s="1184"/>
      <c r="AV938" s="1184"/>
      <c r="AW938" s="1184"/>
      <c r="AX938" s="1184"/>
      <c r="AY938" s="1184"/>
      <c r="AZ938" s="1184"/>
      <c r="BA938" s="1184"/>
      <c r="BB938" s="1184"/>
      <c r="BC938" s="1184"/>
      <c r="BD938" s="1184"/>
      <c r="BE938" s="1184"/>
      <c r="BF938" s="1184"/>
      <c r="BG938" s="1184"/>
      <c r="BH938" s="1184"/>
      <c r="BI938" s="1184"/>
      <c r="BJ938" s="1184"/>
      <c r="BK938" s="1184"/>
      <c r="BL938" s="1184"/>
      <c r="BM938" s="1184"/>
      <c r="BN938" s="1184"/>
      <c r="BO938" s="1184"/>
      <c r="BP938" s="1184"/>
      <c r="BQ938" s="1184"/>
      <c r="BR938" s="1184"/>
      <c r="BS938" s="1184"/>
    </row>
    <row r="939" spans="1:71" s="1190" customFormat="1" ht="15.65" customHeight="1" outlineLevel="2" x14ac:dyDescent="0.25">
      <c r="A939" s="1185"/>
      <c r="B939" s="1188"/>
      <c r="C939" s="1187"/>
      <c r="D939" s="1190" t="s">
        <v>1330</v>
      </c>
      <c r="E939" s="1189">
        <f>91.3/2.7</f>
        <v>33.81481481481481</v>
      </c>
      <c r="F939" s="1190" t="s">
        <v>70</v>
      </c>
      <c r="G939" s="1191">
        <v>0.05</v>
      </c>
      <c r="H939" s="1191">
        <f t="shared" si="220"/>
        <v>1.6907407407407407</v>
      </c>
      <c r="I939" s="1192"/>
      <c r="J939" s="1192"/>
      <c r="K939" s="1192"/>
      <c r="L939" s="1192"/>
      <c r="M939" s="1192">
        <f>J939+H939*Tabellen!$K$2+L939</f>
        <v>104.82592592592592</v>
      </c>
      <c r="N939" s="1193"/>
      <c r="O939" s="1192">
        <f t="shared" si="221"/>
        <v>126.83937037037036</v>
      </c>
      <c r="P939" s="1198"/>
      <c r="Q939" s="1195" t="s">
        <v>983</v>
      </c>
      <c r="R939" s="1192">
        <f>H939*Tabellen!$K$2*Tabellen!$F$2</f>
        <v>126.83937037037036</v>
      </c>
      <c r="S939" s="1197" t="s">
        <v>1049</v>
      </c>
      <c r="T939" s="1192">
        <f>J939*Tabellen!$F$2</f>
        <v>0</v>
      </c>
      <c r="U939" s="1192">
        <f>R939*Tabellen!$G$2</f>
        <v>11.415543333333332</v>
      </c>
      <c r="V939" s="1192">
        <f>T939*Tabellen!$H$2</f>
        <v>0</v>
      </c>
      <c r="W939" s="1192">
        <f t="shared" si="222"/>
        <v>11.415543333333332</v>
      </c>
      <c r="X939" s="1192">
        <f t="shared" si="223"/>
        <v>138.25491370370369</v>
      </c>
      <c r="Z939" s="1184"/>
      <c r="AA939" s="1184"/>
      <c r="AB939" s="1184"/>
      <c r="AC939" s="1184"/>
      <c r="AD939" s="1184"/>
      <c r="AE939" s="1184"/>
      <c r="AF939" s="1184"/>
      <c r="AG939" s="1184"/>
      <c r="AH939" s="1184"/>
      <c r="AI939" s="1184"/>
      <c r="AJ939" s="1184"/>
      <c r="AK939" s="1184"/>
      <c r="AL939" s="1184"/>
      <c r="AM939" s="1184"/>
      <c r="AN939" s="1184"/>
      <c r="AO939" s="1184"/>
      <c r="AP939" s="1184"/>
      <c r="AQ939" s="1184"/>
      <c r="AR939" s="1184"/>
      <c r="AS939" s="1184"/>
      <c r="AT939" s="1184"/>
      <c r="AU939" s="1184"/>
      <c r="AV939" s="1184"/>
      <c r="AW939" s="1184"/>
      <c r="AX939" s="1184"/>
      <c r="AY939" s="1184"/>
      <c r="AZ939" s="1184"/>
      <c r="BA939" s="1184"/>
      <c r="BB939" s="1184"/>
      <c r="BC939" s="1184"/>
      <c r="BD939" s="1184"/>
      <c r="BE939" s="1184"/>
      <c r="BF939" s="1184"/>
      <c r="BG939" s="1184"/>
      <c r="BH939" s="1184"/>
      <c r="BI939" s="1184"/>
      <c r="BJ939" s="1184"/>
      <c r="BK939" s="1184"/>
      <c r="BL939" s="1184"/>
      <c r="BM939" s="1184"/>
      <c r="BN939" s="1184"/>
      <c r="BO939" s="1184"/>
      <c r="BP939" s="1184"/>
      <c r="BQ939" s="1184"/>
      <c r="BR939" s="1184"/>
      <c r="BS939" s="1184"/>
    </row>
    <row r="940" spans="1:71" s="1190" customFormat="1" ht="15.65" customHeight="1" outlineLevel="2" x14ac:dyDescent="0.25">
      <c r="A940" s="1185"/>
      <c r="B940" s="1188"/>
      <c r="C940" s="1187"/>
      <c r="D940" s="1190" t="s">
        <v>1341</v>
      </c>
      <c r="E940" s="1189">
        <f>E936*3.3333</f>
        <v>304.33028999999999</v>
      </c>
      <c r="F940" s="1190" t="s">
        <v>70</v>
      </c>
      <c r="G940" s="1191">
        <v>0.03</v>
      </c>
      <c r="H940" s="1191">
        <f t="shared" si="220"/>
        <v>9.1299086999999997</v>
      </c>
      <c r="I940" s="1192">
        <v>0.45539999999999997</v>
      </c>
      <c r="J940" s="1192">
        <f t="shared" ref="J940:J947" si="224">E940*I940</f>
        <v>138.59201406599999</v>
      </c>
      <c r="K940" s="1192"/>
      <c r="L940" s="1192"/>
      <c r="M940" s="1192">
        <f>J940+H940*Tabellen!$K$2+L940</f>
        <v>704.64635346599994</v>
      </c>
      <c r="N940" s="1193"/>
      <c r="O940" s="1192">
        <f t="shared" si="221"/>
        <v>852.62208769386007</v>
      </c>
      <c r="P940" s="1198"/>
      <c r="Q940" s="1195" t="s">
        <v>983</v>
      </c>
      <c r="R940" s="1192">
        <f>H940*Tabellen!$K$2*Tabellen!$F$2</f>
        <v>684.92575067400003</v>
      </c>
      <c r="S940" s="1197" t="s">
        <v>1049</v>
      </c>
      <c r="T940" s="1192">
        <f>J940*Tabellen!$F$2</f>
        <v>167.69633701985998</v>
      </c>
      <c r="U940" s="1192">
        <f>R940*Tabellen!$G$2</f>
        <v>61.643317560660002</v>
      </c>
      <c r="V940" s="1192">
        <f>T940*Tabellen!$H$2</f>
        <v>35.216230774170597</v>
      </c>
      <c r="W940" s="1192">
        <f t="shared" si="222"/>
        <v>96.859548334830606</v>
      </c>
      <c r="X940" s="1192">
        <f t="shared" si="223"/>
        <v>949.48163602869067</v>
      </c>
      <c r="Z940" s="1184"/>
      <c r="AA940" s="1184"/>
      <c r="AB940" s="1184"/>
      <c r="AC940" s="1184"/>
      <c r="AD940" s="1184"/>
      <c r="AE940" s="1184"/>
      <c r="AF940" s="1184"/>
      <c r="AG940" s="1184"/>
      <c r="AH940" s="1184"/>
      <c r="AI940" s="1184"/>
      <c r="AJ940" s="1184"/>
      <c r="AK940" s="1184"/>
      <c r="AL940" s="1184"/>
      <c r="AM940" s="1184"/>
      <c r="AN940" s="1184"/>
      <c r="AO940" s="1184"/>
      <c r="AP940" s="1184"/>
      <c r="AQ940" s="1184"/>
      <c r="AR940" s="1184"/>
      <c r="AS940" s="1184"/>
      <c r="AT940" s="1184"/>
      <c r="AU940" s="1184"/>
      <c r="AV940" s="1184"/>
      <c r="AW940" s="1184"/>
      <c r="AX940" s="1184"/>
      <c r="AY940" s="1184"/>
      <c r="AZ940" s="1184"/>
      <c r="BA940" s="1184"/>
      <c r="BB940" s="1184"/>
      <c r="BC940" s="1184"/>
      <c r="BD940" s="1184"/>
      <c r="BE940" s="1184"/>
      <c r="BF940" s="1184"/>
      <c r="BG940" s="1184"/>
      <c r="BH940" s="1184"/>
      <c r="BI940" s="1184"/>
      <c r="BJ940" s="1184"/>
      <c r="BK940" s="1184"/>
      <c r="BL940" s="1184"/>
      <c r="BM940" s="1184"/>
      <c r="BN940" s="1184"/>
      <c r="BO940" s="1184"/>
      <c r="BP940" s="1184"/>
      <c r="BQ940" s="1184"/>
      <c r="BR940" s="1184"/>
      <c r="BS940" s="1184"/>
    </row>
    <row r="941" spans="1:71" s="1190" customFormat="1" ht="15.65" customHeight="1" outlineLevel="2" x14ac:dyDescent="0.25">
      <c r="A941" s="1185"/>
      <c r="B941" s="1199"/>
      <c r="C941" s="1187"/>
      <c r="D941" s="1200" t="s">
        <v>147</v>
      </c>
      <c r="E941" s="1201">
        <f>E936*1.7*1.1</f>
        <v>170.73099999999999</v>
      </c>
      <c r="F941" s="1202" t="s">
        <v>70</v>
      </c>
      <c r="G941" s="1203"/>
      <c r="H941" s="1203"/>
      <c r="I941" s="1204">
        <v>2.7013499999999997</v>
      </c>
      <c r="J941" s="1204">
        <f t="shared" si="224"/>
        <v>461.20418684999993</v>
      </c>
      <c r="K941" s="1204"/>
      <c r="L941" s="1204"/>
      <c r="M941" s="1205">
        <f>J941+H941*Tabellen!$K$2+L941</f>
        <v>461.20418684999993</v>
      </c>
      <c r="N941" s="1193"/>
      <c r="O941" s="1192">
        <f t="shared" si="221"/>
        <v>558.05706608849994</v>
      </c>
      <c r="P941" s="1198"/>
      <c r="Q941" s="1195" t="s">
        <v>983</v>
      </c>
      <c r="R941" s="1192">
        <f>H941*Tabellen!$K$2*Tabellen!$F$2</f>
        <v>0</v>
      </c>
      <c r="S941" s="1197" t="s">
        <v>1049</v>
      </c>
      <c r="T941" s="1192">
        <f>J941*Tabellen!$F$2</f>
        <v>558.05706608849994</v>
      </c>
      <c r="U941" s="1192">
        <f>R941*Tabellen!$G$2</f>
        <v>0</v>
      </c>
      <c r="V941" s="1192">
        <f>T941*Tabellen!$H$2</f>
        <v>117.19198387858498</v>
      </c>
      <c r="W941" s="1192">
        <f t="shared" si="222"/>
        <v>117.19198387858498</v>
      </c>
      <c r="X941" s="1192">
        <f t="shared" si="223"/>
        <v>675.24904996708494</v>
      </c>
      <c r="Z941" s="1206"/>
      <c r="AA941" s="1184"/>
      <c r="AB941" s="1184"/>
      <c r="AC941" s="1184"/>
      <c r="AD941" s="1184"/>
      <c r="AE941" s="1184"/>
      <c r="AF941" s="1184"/>
      <c r="AG941" s="1184"/>
      <c r="AH941" s="1184"/>
      <c r="AI941" s="1184"/>
      <c r="AJ941" s="1184"/>
      <c r="AK941" s="1184"/>
      <c r="AL941" s="1184"/>
      <c r="AM941" s="1184"/>
      <c r="AN941" s="1184"/>
      <c r="AO941" s="1184"/>
      <c r="AP941" s="1184"/>
      <c r="AQ941" s="1184"/>
      <c r="AR941" s="1184"/>
      <c r="AS941" s="1184"/>
      <c r="AT941" s="1184"/>
      <c r="AU941" s="1184"/>
      <c r="AV941" s="1184"/>
      <c r="AW941" s="1184"/>
      <c r="AX941" s="1184"/>
      <c r="AY941" s="1184"/>
      <c r="AZ941" s="1184"/>
      <c r="BA941" s="1184"/>
      <c r="BB941" s="1184"/>
      <c r="BC941" s="1184"/>
      <c r="BD941" s="1184"/>
      <c r="BE941" s="1184"/>
      <c r="BF941" s="1184"/>
      <c r="BG941" s="1184"/>
      <c r="BH941" s="1184"/>
      <c r="BI941" s="1184"/>
      <c r="BJ941" s="1184"/>
      <c r="BK941" s="1184"/>
      <c r="BL941" s="1184"/>
      <c r="BM941" s="1184"/>
      <c r="BN941" s="1184"/>
      <c r="BO941" s="1184"/>
      <c r="BP941" s="1184"/>
      <c r="BQ941" s="1184"/>
      <c r="BR941" s="1184"/>
      <c r="BS941" s="1184"/>
    </row>
    <row r="942" spans="1:71" s="1190" customFormat="1" ht="15.65" customHeight="1" outlineLevel="2" x14ac:dyDescent="0.25">
      <c r="A942" s="1185"/>
      <c r="B942" s="1199"/>
      <c r="C942" s="1187"/>
      <c r="D942" s="1200" t="s">
        <v>148</v>
      </c>
      <c r="E942" s="1201">
        <f>E936/2.5*2.1</f>
        <v>76.691999999999993</v>
      </c>
      <c r="F942" s="1202" t="s">
        <v>70</v>
      </c>
      <c r="G942" s="1203"/>
      <c r="H942" s="1203"/>
      <c r="I942" s="1204">
        <v>2.4736500000000001</v>
      </c>
      <c r="J942" s="1204">
        <f t="shared" si="224"/>
        <v>189.70916579999999</v>
      </c>
      <c r="K942" s="1204"/>
      <c r="L942" s="1204"/>
      <c r="M942" s="1205">
        <f>J942+H942*Tabellen!$K$2+L942</f>
        <v>189.70916579999999</v>
      </c>
      <c r="N942" s="1193"/>
      <c r="O942" s="1192">
        <f t="shared" si="221"/>
        <v>229.54809061799997</v>
      </c>
      <c r="P942" s="1198"/>
      <c r="Q942" s="1195" t="s">
        <v>983</v>
      </c>
      <c r="R942" s="1192">
        <f>H942*Tabellen!$K$2*Tabellen!$F$2</f>
        <v>0</v>
      </c>
      <c r="S942" s="1197" t="s">
        <v>1049</v>
      </c>
      <c r="T942" s="1192">
        <f>J942*Tabellen!$F$2</f>
        <v>229.54809061799997</v>
      </c>
      <c r="U942" s="1192">
        <f>R942*Tabellen!$G$2</f>
        <v>0</v>
      </c>
      <c r="V942" s="1192">
        <f>T942*Tabellen!$H$2</f>
        <v>48.205099029779994</v>
      </c>
      <c r="W942" s="1192">
        <f t="shared" si="222"/>
        <v>48.205099029779994</v>
      </c>
      <c r="X942" s="1192">
        <f t="shared" si="223"/>
        <v>277.75318964777995</v>
      </c>
      <c r="Z942" s="1206"/>
      <c r="AA942" s="1184"/>
      <c r="AB942" s="1184"/>
      <c r="AC942" s="1184"/>
      <c r="AD942" s="1184"/>
      <c r="AE942" s="1184"/>
      <c r="AF942" s="1184"/>
      <c r="AG942" s="1184"/>
      <c r="AH942" s="1184"/>
      <c r="AI942" s="1184"/>
      <c r="AJ942" s="1184"/>
      <c r="AK942" s="1184"/>
      <c r="AL942" s="1184"/>
      <c r="AM942" s="1184"/>
      <c r="AN942" s="1184"/>
      <c r="AO942" s="1184"/>
      <c r="AP942" s="1184"/>
      <c r="AQ942" s="1184"/>
      <c r="AR942" s="1184"/>
      <c r="AS942" s="1184"/>
      <c r="AT942" s="1184"/>
      <c r="AU942" s="1184"/>
      <c r="AV942" s="1184"/>
      <c r="AW942" s="1184"/>
      <c r="AX942" s="1184"/>
      <c r="AY942" s="1184"/>
      <c r="AZ942" s="1184"/>
      <c r="BA942" s="1184"/>
      <c r="BB942" s="1184"/>
      <c r="BC942" s="1184"/>
      <c r="BD942" s="1184"/>
      <c r="BE942" s="1184"/>
      <c r="BF942" s="1184"/>
      <c r="BG942" s="1184"/>
      <c r="BH942" s="1184"/>
      <c r="BI942" s="1184"/>
      <c r="BJ942" s="1184"/>
      <c r="BK942" s="1184"/>
      <c r="BL942" s="1184"/>
      <c r="BM942" s="1184"/>
      <c r="BN942" s="1184"/>
      <c r="BO942" s="1184"/>
      <c r="BP942" s="1184"/>
      <c r="BQ942" s="1184"/>
      <c r="BR942" s="1184"/>
      <c r="BS942" s="1184"/>
    </row>
    <row r="943" spans="1:71" s="1190" customFormat="1" ht="15.65" customHeight="1" outlineLevel="2" x14ac:dyDescent="0.25">
      <c r="A943" s="1185"/>
      <c r="B943" s="1188"/>
      <c r="C943" s="1187"/>
      <c r="D943" s="1190" t="s">
        <v>1342</v>
      </c>
      <c r="E943" s="1189">
        <f>E936*1.05</f>
        <v>95.864999999999995</v>
      </c>
      <c r="F943" s="1190" t="s">
        <v>73</v>
      </c>
      <c r="G943" s="1191"/>
      <c r="H943" s="1191"/>
      <c r="I943" s="1192">
        <v>17.170649999999998</v>
      </c>
      <c r="J943" s="1192">
        <f t="shared" si="224"/>
        <v>1646.0643622499997</v>
      </c>
      <c r="K943" s="1192"/>
      <c r="L943" s="1192"/>
      <c r="M943" s="1192">
        <f>J943+H943*Tabellen!$K$2+L943</f>
        <v>1646.0643622499997</v>
      </c>
      <c r="N943" s="1193"/>
      <c r="O943" s="1192">
        <f t="shared" si="221"/>
        <v>1991.7378783224997</v>
      </c>
      <c r="P943" s="1198"/>
      <c r="Q943" s="1195" t="s">
        <v>983</v>
      </c>
      <c r="R943" s="1192">
        <f>H943*Tabellen!$K$2*Tabellen!$F$2</f>
        <v>0</v>
      </c>
      <c r="S943" s="1197" t="s">
        <v>1049</v>
      </c>
      <c r="T943" s="1192">
        <f>J943*Tabellen!$F$2</f>
        <v>1991.7378783224997</v>
      </c>
      <c r="U943" s="1192">
        <f>R943*Tabellen!$G$2</f>
        <v>0</v>
      </c>
      <c r="V943" s="1192">
        <f>T943*Tabellen!$H$2</f>
        <v>418.2649544477249</v>
      </c>
      <c r="W943" s="1192">
        <f t="shared" si="222"/>
        <v>418.2649544477249</v>
      </c>
      <c r="X943" s="1192">
        <f t="shared" si="223"/>
        <v>2410.0028327702248</v>
      </c>
      <c r="Y943" s="1194"/>
      <c r="Z943" s="1184"/>
      <c r="AA943" s="1184"/>
      <c r="AB943" s="1184"/>
      <c r="AC943" s="1184"/>
      <c r="AD943" s="1184"/>
      <c r="AE943" s="1184"/>
      <c r="AF943" s="1184"/>
      <c r="AG943" s="1184"/>
      <c r="AH943" s="1184"/>
      <c r="AI943" s="1184"/>
      <c r="AJ943" s="1184"/>
      <c r="AK943" s="1184"/>
      <c r="AL943" s="1184"/>
      <c r="AM943" s="1184"/>
      <c r="AN943" s="1184"/>
      <c r="AO943" s="1184"/>
      <c r="AP943" s="1184"/>
      <c r="AQ943" s="1184"/>
      <c r="AR943" s="1184"/>
      <c r="AS943" s="1184"/>
      <c r="AT943" s="1184"/>
      <c r="AU943" s="1184"/>
      <c r="AV943" s="1184"/>
      <c r="AW943" s="1184"/>
      <c r="AX943" s="1184"/>
      <c r="AY943" s="1184"/>
      <c r="AZ943" s="1184"/>
      <c r="BA943" s="1184"/>
      <c r="BB943" s="1184"/>
      <c r="BC943" s="1184"/>
      <c r="BD943" s="1184"/>
      <c r="BE943" s="1184"/>
      <c r="BF943" s="1184"/>
      <c r="BG943" s="1184"/>
      <c r="BH943" s="1184"/>
      <c r="BI943" s="1184"/>
      <c r="BJ943" s="1184"/>
      <c r="BK943" s="1184"/>
      <c r="BL943" s="1184"/>
      <c r="BM943" s="1184"/>
      <c r="BN943" s="1184"/>
      <c r="BO943" s="1184"/>
      <c r="BP943" s="1184"/>
      <c r="BQ943" s="1184"/>
      <c r="BR943" s="1184"/>
      <c r="BS943" s="1184"/>
    </row>
    <row r="944" spans="1:71" s="1190" customFormat="1" ht="15.65" customHeight="1" outlineLevel="2" x14ac:dyDescent="0.25">
      <c r="A944" s="1185"/>
      <c r="B944" s="1188"/>
      <c r="C944" s="1187"/>
      <c r="D944" s="1190" t="s">
        <v>1420</v>
      </c>
      <c r="E944" s="1189">
        <f>E936*1.05</f>
        <v>95.864999999999995</v>
      </c>
      <c r="F944" s="1188" t="s">
        <v>73</v>
      </c>
      <c r="G944" s="1189"/>
      <c r="H944" s="1191"/>
      <c r="I944" s="1207">
        <v>1.91475</v>
      </c>
      <c r="J944" s="1192">
        <f t="shared" si="224"/>
        <v>183.55750874999998</v>
      </c>
      <c r="K944" s="1192"/>
      <c r="L944" s="1192"/>
      <c r="M944" s="1192">
        <f>J944+H944*Tabellen!$K$2+L944</f>
        <v>183.55750874999998</v>
      </c>
      <c r="N944" s="1193"/>
      <c r="O944" s="1192">
        <f t="shared" si="221"/>
        <v>222.10458558749997</v>
      </c>
      <c r="P944" s="1198"/>
      <c r="Q944" s="1195" t="s">
        <v>983</v>
      </c>
      <c r="R944" s="1192">
        <f>H944*Tabellen!$K$2*Tabellen!$F$2</f>
        <v>0</v>
      </c>
      <c r="S944" s="1197" t="s">
        <v>1049</v>
      </c>
      <c r="T944" s="1192">
        <f>J944*Tabellen!$F$2</f>
        <v>222.10458558749997</v>
      </c>
      <c r="U944" s="1192">
        <f>R944*Tabellen!$G$2</f>
        <v>0</v>
      </c>
      <c r="V944" s="1192">
        <f>T944*Tabellen!$H$2</f>
        <v>46.641962973374994</v>
      </c>
      <c r="W944" s="1192">
        <f t="shared" si="222"/>
        <v>46.641962973374994</v>
      </c>
      <c r="X944" s="1192">
        <f t="shared" si="223"/>
        <v>268.74654856087494</v>
      </c>
      <c r="Y944" s="1191"/>
      <c r="Z944" s="1184"/>
      <c r="AA944" s="1184"/>
      <c r="AB944" s="1184"/>
      <c r="AC944" s="1184"/>
      <c r="AD944" s="1184"/>
      <c r="AE944" s="1184"/>
      <c r="AF944" s="1184"/>
      <c r="AG944" s="1184"/>
      <c r="AH944" s="1184"/>
      <c r="AI944" s="1184"/>
      <c r="AJ944" s="1184"/>
      <c r="AK944" s="1184"/>
      <c r="AL944" s="1184"/>
      <c r="AM944" s="1184"/>
      <c r="AN944" s="1184"/>
      <c r="AO944" s="1184"/>
      <c r="AP944" s="1184"/>
      <c r="AQ944" s="1184"/>
      <c r="AR944" s="1184"/>
      <c r="AS944" s="1184"/>
      <c r="AT944" s="1184"/>
      <c r="AU944" s="1184"/>
      <c r="AV944" s="1184"/>
      <c r="AW944" s="1184"/>
      <c r="AX944" s="1184"/>
      <c r="AY944" s="1184"/>
      <c r="AZ944" s="1184"/>
      <c r="BA944" s="1184"/>
      <c r="BB944" s="1184"/>
      <c r="BC944" s="1184"/>
      <c r="BD944" s="1184"/>
      <c r="BE944" s="1184"/>
      <c r="BF944" s="1184"/>
      <c r="BG944" s="1184"/>
      <c r="BH944" s="1184"/>
      <c r="BI944" s="1184"/>
      <c r="BJ944" s="1184"/>
      <c r="BK944" s="1184"/>
      <c r="BL944" s="1184"/>
      <c r="BM944" s="1184"/>
      <c r="BN944" s="1184"/>
      <c r="BO944" s="1184"/>
      <c r="BP944" s="1184"/>
      <c r="BQ944" s="1184"/>
      <c r="BR944" s="1184"/>
      <c r="BS944" s="1184"/>
    </row>
    <row r="945" spans="1:71" s="1190" customFormat="1" ht="15.65" customHeight="1" outlineLevel="2" x14ac:dyDescent="0.25">
      <c r="A945" s="1185"/>
      <c r="B945" s="1188"/>
      <c r="C945" s="1187"/>
      <c r="D945" s="1190" t="s">
        <v>1730</v>
      </c>
      <c r="E945" s="1189">
        <f>E936*1.1</f>
        <v>100.43</v>
      </c>
      <c r="F945" s="1190" t="s">
        <v>73</v>
      </c>
      <c r="G945" s="1191"/>
      <c r="H945" s="1191"/>
      <c r="I945" s="1192">
        <v>10.143000000000001</v>
      </c>
      <c r="J945" s="1192">
        <f t="shared" si="224"/>
        <v>1018.6614900000002</v>
      </c>
      <c r="K945" s="1192"/>
      <c r="L945" s="1192"/>
      <c r="M945" s="1192">
        <f>J945+H945*Tabellen!$K$2+L945</f>
        <v>1018.6614900000002</v>
      </c>
      <c r="N945" s="1193"/>
      <c r="O945" s="1192">
        <f t="shared" si="221"/>
        <v>1232.5804029000001</v>
      </c>
      <c r="P945" s="1198"/>
      <c r="Q945" s="1195" t="s">
        <v>983</v>
      </c>
      <c r="R945" s="1192">
        <f>H945*Tabellen!$K$2*Tabellen!$F$2</f>
        <v>0</v>
      </c>
      <c r="S945" s="1197" t="s">
        <v>1049</v>
      </c>
      <c r="T945" s="1192">
        <f>J945*Tabellen!$F$2</f>
        <v>1232.5804029000001</v>
      </c>
      <c r="U945" s="1192">
        <f>R945*Tabellen!$G$2</f>
        <v>0</v>
      </c>
      <c r="V945" s="1192">
        <f>T945*Tabellen!$H$2</f>
        <v>258.84188460900003</v>
      </c>
      <c r="W945" s="1192">
        <f t="shared" si="222"/>
        <v>258.84188460900003</v>
      </c>
      <c r="X945" s="1192">
        <f t="shared" si="223"/>
        <v>1491.4222875090002</v>
      </c>
      <c r="Y945" s="1208"/>
      <c r="Z945" s="1184"/>
      <c r="AA945" s="1184"/>
      <c r="AB945" s="1184"/>
      <c r="AC945" s="1184"/>
      <c r="AD945" s="1184"/>
      <c r="AE945" s="1184"/>
      <c r="AF945" s="1184"/>
      <c r="AG945" s="1184"/>
      <c r="AH945" s="1184"/>
      <c r="AI945" s="1184"/>
      <c r="AJ945" s="1184"/>
      <c r="AK945" s="1184"/>
      <c r="AL945" s="1184"/>
      <c r="AM945" s="1184"/>
      <c r="AN945" s="1184"/>
      <c r="AO945" s="1184"/>
      <c r="AP945" s="1184"/>
      <c r="AQ945" s="1184"/>
      <c r="AR945" s="1184"/>
      <c r="AS945" s="1184"/>
      <c r="AT945" s="1184"/>
      <c r="AU945" s="1184"/>
      <c r="AV945" s="1184"/>
      <c r="AW945" s="1184"/>
      <c r="AX945" s="1184"/>
      <c r="AY945" s="1184"/>
      <c r="AZ945" s="1184"/>
      <c r="BA945" s="1184"/>
      <c r="BB945" s="1184"/>
      <c r="BC945" s="1184"/>
      <c r="BD945" s="1184"/>
      <c r="BE945" s="1184"/>
      <c r="BF945" s="1184"/>
      <c r="BG945" s="1184"/>
      <c r="BH945" s="1184"/>
      <c r="BI945" s="1184"/>
      <c r="BJ945" s="1184"/>
      <c r="BK945" s="1184"/>
      <c r="BL945" s="1184"/>
      <c r="BM945" s="1184"/>
      <c r="BN945" s="1184"/>
      <c r="BO945" s="1184"/>
      <c r="BP945" s="1184"/>
      <c r="BQ945" s="1184"/>
      <c r="BR945" s="1184"/>
      <c r="BS945" s="1184"/>
    </row>
    <row r="946" spans="1:71" s="1190" customFormat="1" ht="15.65" customHeight="1" outlineLevel="2" x14ac:dyDescent="0.25">
      <c r="A946" s="1185"/>
      <c r="B946" s="1199"/>
      <c r="C946" s="1187"/>
      <c r="D946" s="1200" t="s">
        <v>1343</v>
      </c>
      <c r="E946" s="1201">
        <f>E936</f>
        <v>91.3</v>
      </c>
      <c r="F946" s="1202" t="s">
        <v>73</v>
      </c>
      <c r="G946" s="1203">
        <v>1.1499999999999999</v>
      </c>
      <c r="H946" s="1203">
        <f t="shared" si="220"/>
        <v>104.99499999999999</v>
      </c>
      <c r="I946" s="1204"/>
      <c r="J946" s="1204"/>
      <c r="K946" s="1204"/>
      <c r="L946" s="1204"/>
      <c r="M946" s="1205">
        <f>J946+H946*Tabellen!$K$2+L946</f>
        <v>6509.69</v>
      </c>
      <c r="N946" s="1193"/>
      <c r="O946" s="1192">
        <f t="shared" si="221"/>
        <v>7876.7248999999993</v>
      </c>
      <c r="P946" s="1198"/>
      <c r="Q946" s="1195" t="s">
        <v>983</v>
      </c>
      <c r="R946" s="1192">
        <f>H946*Tabellen!$K$2*Tabellen!$F$2</f>
        <v>7876.7248999999993</v>
      </c>
      <c r="S946" s="1197" t="s">
        <v>1049</v>
      </c>
      <c r="T946" s="1192">
        <f>J946*Tabellen!$F$2</f>
        <v>0</v>
      </c>
      <c r="U946" s="1192">
        <f>R946*Tabellen!$G$2</f>
        <v>708.90524099999993</v>
      </c>
      <c r="V946" s="1192">
        <f>T946*Tabellen!$H$2</f>
        <v>0</v>
      </c>
      <c r="W946" s="1192">
        <f t="shared" si="222"/>
        <v>708.90524099999993</v>
      </c>
      <c r="X946" s="1192">
        <f t="shared" si="223"/>
        <v>8585.6301409999996</v>
      </c>
      <c r="Z946" s="1206"/>
      <c r="AA946" s="1184"/>
      <c r="AB946" s="1184"/>
      <c r="AC946" s="1184"/>
      <c r="AD946" s="1184"/>
      <c r="AE946" s="1184"/>
      <c r="AF946" s="1184"/>
      <c r="AG946" s="1184"/>
      <c r="AH946" s="1184"/>
      <c r="AI946" s="1184"/>
      <c r="AJ946" s="1184"/>
      <c r="AK946" s="1184"/>
      <c r="AL946" s="1184"/>
      <c r="AM946" s="1184"/>
      <c r="AN946" s="1184"/>
      <c r="AO946" s="1184"/>
      <c r="AP946" s="1184"/>
      <c r="AQ946" s="1184"/>
      <c r="AR946" s="1184"/>
      <c r="AS946" s="1184"/>
      <c r="AT946" s="1184"/>
      <c r="AU946" s="1184"/>
      <c r="AV946" s="1184"/>
      <c r="AW946" s="1184"/>
      <c r="AX946" s="1184"/>
      <c r="AY946" s="1184"/>
      <c r="AZ946" s="1184"/>
      <c r="BA946" s="1184"/>
      <c r="BB946" s="1184"/>
      <c r="BC946" s="1184"/>
      <c r="BD946" s="1184"/>
      <c r="BE946" s="1184"/>
      <c r="BF946" s="1184"/>
      <c r="BG946" s="1184"/>
      <c r="BH946" s="1184"/>
      <c r="BI946" s="1184"/>
      <c r="BJ946" s="1184"/>
      <c r="BK946" s="1184"/>
      <c r="BL946" s="1184"/>
      <c r="BM946" s="1184"/>
      <c r="BN946" s="1184"/>
      <c r="BO946" s="1184"/>
      <c r="BP946" s="1184"/>
      <c r="BQ946" s="1184"/>
      <c r="BR946" s="1184"/>
      <c r="BS946" s="1184"/>
    </row>
    <row r="947" spans="1:71" s="1190" customFormat="1" ht="15.65" customHeight="1" outlineLevel="2" x14ac:dyDescent="0.25">
      <c r="A947" s="1185"/>
      <c r="B947" s="1188"/>
      <c r="C947" s="1187"/>
      <c r="D947" s="1188" t="s">
        <v>1337</v>
      </c>
      <c r="E947" s="1189">
        <f>E936</f>
        <v>91.3</v>
      </c>
      <c r="F947" s="1190" t="s">
        <v>73</v>
      </c>
      <c r="G947" s="1189"/>
      <c r="H947" s="1191"/>
      <c r="I947" s="1192">
        <v>10.35</v>
      </c>
      <c r="J947" s="1192">
        <f t="shared" si="224"/>
        <v>944.95499999999993</v>
      </c>
      <c r="K947" s="1192"/>
      <c r="L947" s="1192"/>
      <c r="M947" s="1192">
        <f>J947+H947*Tabellen!$K$2+L947</f>
        <v>944.95499999999993</v>
      </c>
      <c r="N947" s="1193"/>
      <c r="O947" s="1192">
        <f t="shared" si="221"/>
        <v>1143.39555</v>
      </c>
      <c r="P947" s="1198"/>
      <c r="Q947" s="1195" t="s">
        <v>983</v>
      </c>
      <c r="R947" s="1192">
        <f>H947*Tabellen!$K$2*Tabellen!$F$2</f>
        <v>0</v>
      </c>
      <c r="S947" s="1197" t="s">
        <v>1049</v>
      </c>
      <c r="T947" s="1192">
        <f>J947*Tabellen!$F$2</f>
        <v>1143.39555</v>
      </c>
      <c r="U947" s="1192">
        <f>R947*Tabellen!$G$2</f>
        <v>0</v>
      </c>
      <c r="V947" s="1192">
        <f>T947*Tabellen!$H$2</f>
        <v>240.11306549999998</v>
      </c>
      <c r="W947" s="1192">
        <f t="shared" si="222"/>
        <v>240.11306549999998</v>
      </c>
      <c r="X947" s="1192">
        <f t="shared" si="223"/>
        <v>1383.5086154999999</v>
      </c>
      <c r="Y947" s="1194"/>
      <c r="Z947" s="1184"/>
      <c r="AA947" s="1184"/>
      <c r="AB947" s="1184"/>
      <c r="AC947" s="1184"/>
      <c r="AD947" s="1184"/>
      <c r="AE947" s="1184"/>
      <c r="AF947" s="1184"/>
      <c r="AG947" s="1184"/>
      <c r="AH947" s="1184"/>
      <c r="AI947" s="1184"/>
      <c r="AJ947" s="1184"/>
      <c r="AK947" s="1184"/>
      <c r="AL947" s="1184"/>
      <c r="AM947" s="1184"/>
      <c r="AN947" s="1184"/>
      <c r="AO947" s="1184"/>
      <c r="AP947" s="1184"/>
      <c r="AQ947" s="1184"/>
      <c r="AR947" s="1184"/>
      <c r="AS947" s="1184"/>
      <c r="AT947" s="1184"/>
      <c r="AU947" s="1184"/>
      <c r="AV947" s="1184"/>
      <c r="AW947" s="1184"/>
      <c r="AX947" s="1184"/>
      <c r="AY947" s="1184"/>
      <c r="AZ947" s="1184"/>
      <c r="BA947" s="1184"/>
      <c r="BB947" s="1184"/>
      <c r="BC947" s="1184"/>
      <c r="BD947" s="1184"/>
      <c r="BE947" s="1184"/>
      <c r="BF947" s="1184"/>
      <c r="BG947" s="1184"/>
      <c r="BH947" s="1184"/>
      <c r="BI947" s="1184"/>
      <c r="BJ947" s="1184"/>
      <c r="BK947" s="1184"/>
      <c r="BL947" s="1184"/>
      <c r="BM947" s="1184"/>
      <c r="BN947" s="1184"/>
      <c r="BO947" s="1184"/>
      <c r="BP947" s="1184"/>
      <c r="BQ947" s="1184"/>
      <c r="BR947" s="1184"/>
      <c r="BS947" s="1184"/>
    </row>
    <row r="948" spans="1:71" s="1190" customFormat="1" ht="15.65" customHeight="1" outlineLevel="2" x14ac:dyDescent="0.25">
      <c r="A948" s="1185"/>
      <c r="B948" s="1188"/>
      <c r="C948" s="1187"/>
      <c r="D948" s="1188" t="s">
        <v>1329</v>
      </c>
      <c r="E948" s="1189">
        <v>1</v>
      </c>
      <c r="F948" s="1190" t="s">
        <v>830</v>
      </c>
      <c r="G948" s="1189">
        <v>4</v>
      </c>
      <c r="H948" s="1191">
        <f t="shared" si="220"/>
        <v>4</v>
      </c>
      <c r="I948" s="1192"/>
      <c r="J948" s="1192"/>
      <c r="K948" s="1192"/>
      <c r="L948" s="1192"/>
      <c r="M948" s="1192">
        <f>J948+H948*Tabellen!$K$2+L948</f>
        <v>248</v>
      </c>
      <c r="N948" s="1193"/>
      <c r="O948" s="1192">
        <f t="shared" si="221"/>
        <v>300.08</v>
      </c>
      <c r="P948" s="1198"/>
      <c r="Q948" s="1195" t="s">
        <v>983</v>
      </c>
      <c r="R948" s="1192">
        <f>H948*Tabellen!$K$2*Tabellen!$F$2</f>
        <v>300.08</v>
      </c>
      <c r="S948" s="1197" t="s">
        <v>1049</v>
      </c>
      <c r="T948" s="1192">
        <f>J948*Tabellen!$F$2</f>
        <v>0</v>
      </c>
      <c r="U948" s="1192">
        <f>R948*Tabellen!$G$2</f>
        <v>27.007199999999997</v>
      </c>
      <c r="V948" s="1192">
        <f>T948*Tabellen!$H$2</f>
        <v>0</v>
      </c>
      <c r="W948" s="1192">
        <f t="shared" si="222"/>
        <v>27.007199999999997</v>
      </c>
      <c r="X948" s="1192">
        <f t="shared" si="223"/>
        <v>327.0872</v>
      </c>
      <c r="Y948" s="1194"/>
      <c r="Z948" s="1184"/>
      <c r="AA948" s="1184"/>
      <c r="AB948" s="1184"/>
      <c r="AC948" s="1184"/>
      <c r="AD948" s="1184"/>
      <c r="AE948" s="1184"/>
      <c r="AF948" s="1184"/>
      <c r="AG948" s="1184"/>
      <c r="AH948" s="1184"/>
      <c r="AI948" s="1184"/>
      <c r="AJ948" s="1184"/>
      <c r="AK948" s="1184"/>
      <c r="AL948" s="1184"/>
      <c r="AM948" s="1184"/>
      <c r="AN948" s="1184"/>
      <c r="AO948" s="1184"/>
      <c r="AP948" s="1184"/>
      <c r="AQ948" s="1184"/>
      <c r="AR948" s="1184"/>
      <c r="AS948" s="1184"/>
      <c r="AT948" s="1184"/>
      <c r="AU948" s="1184"/>
      <c r="AV948" s="1184"/>
      <c r="AW948" s="1184"/>
      <c r="AX948" s="1184"/>
      <c r="AY948" s="1184"/>
      <c r="AZ948" s="1184"/>
      <c r="BA948" s="1184"/>
      <c r="BB948" s="1184"/>
      <c r="BC948" s="1184"/>
      <c r="BD948" s="1184"/>
      <c r="BE948" s="1184"/>
      <c r="BF948" s="1184"/>
      <c r="BG948" s="1184"/>
      <c r="BH948" s="1184"/>
      <c r="BI948" s="1184"/>
      <c r="BJ948" s="1184"/>
      <c r="BK948" s="1184"/>
      <c r="BL948" s="1184"/>
      <c r="BM948" s="1184"/>
      <c r="BN948" s="1184"/>
      <c r="BO948" s="1184"/>
      <c r="BP948" s="1184"/>
      <c r="BQ948" s="1184"/>
      <c r="BR948" s="1184"/>
      <c r="BS948" s="1184"/>
    </row>
    <row r="949" spans="1:71" s="1190" customFormat="1" ht="15.65" customHeight="1" outlineLevel="2" x14ac:dyDescent="0.25">
      <c r="A949" s="1185"/>
      <c r="B949" s="1188"/>
      <c r="C949" s="1187"/>
      <c r="E949" s="1189"/>
      <c r="G949" s="1191"/>
      <c r="H949" s="1191"/>
      <c r="I949" s="1192"/>
      <c r="J949" s="1192"/>
      <c r="K949" s="1192"/>
      <c r="L949" s="1192"/>
      <c r="M949" s="1192"/>
      <c r="N949" s="1193"/>
      <c r="O949" s="1192"/>
      <c r="P949" s="1198"/>
      <c r="Q949" s="1195"/>
      <c r="R949" s="1192"/>
      <c r="S949" s="1197"/>
      <c r="T949" s="1192"/>
      <c r="U949" s="1192"/>
      <c r="V949" s="1192"/>
      <c r="W949" s="1192"/>
      <c r="X949" s="1192"/>
      <c r="Y949" s="1208"/>
      <c r="Z949" s="1184"/>
      <c r="AA949" s="1184"/>
      <c r="AB949" s="1184"/>
      <c r="AC949" s="1184"/>
      <c r="AD949" s="1184"/>
      <c r="AE949" s="1184"/>
      <c r="AF949" s="1184"/>
      <c r="AG949" s="1184"/>
      <c r="AH949" s="1184"/>
      <c r="AI949" s="1184"/>
      <c r="AJ949" s="1184"/>
      <c r="AK949" s="1184"/>
      <c r="AL949" s="1184"/>
      <c r="AM949" s="1184"/>
      <c r="AN949" s="1184"/>
      <c r="AO949" s="1184"/>
      <c r="AP949" s="1184"/>
      <c r="AQ949" s="1184"/>
      <c r="AR949" s="1184"/>
      <c r="AS949" s="1184"/>
      <c r="AT949" s="1184"/>
      <c r="AU949" s="1184"/>
      <c r="AV949" s="1184"/>
      <c r="AW949" s="1184"/>
      <c r="AX949" s="1184"/>
      <c r="AY949" s="1184"/>
      <c r="AZ949" s="1184"/>
      <c r="BA949" s="1184"/>
      <c r="BB949" s="1184"/>
      <c r="BC949" s="1184"/>
      <c r="BD949" s="1184"/>
      <c r="BE949" s="1184"/>
      <c r="BF949" s="1184"/>
      <c r="BG949" s="1184"/>
      <c r="BH949" s="1184"/>
      <c r="BI949" s="1184"/>
      <c r="BJ949" s="1184"/>
      <c r="BK949" s="1184"/>
      <c r="BL949" s="1184"/>
      <c r="BM949" s="1184"/>
      <c r="BN949" s="1184"/>
      <c r="BO949" s="1184"/>
      <c r="BP949" s="1184"/>
      <c r="BQ949" s="1184"/>
      <c r="BR949" s="1184"/>
      <c r="BS949" s="1184"/>
    </row>
    <row r="950" spans="1:71" ht="15.65" customHeight="1" outlineLevel="2" x14ac:dyDescent="0.25">
      <c r="B950" s="404"/>
      <c r="E950" s="405"/>
      <c r="G950" s="406"/>
      <c r="H950" s="406"/>
      <c r="K950" s="562"/>
      <c r="N950" s="494"/>
      <c r="O950" s="660"/>
      <c r="P950" s="673"/>
      <c r="Q950" s="665"/>
      <c r="S950" s="666"/>
      <c r="Y950" s="659"/>
      <c r="Z950" s="614"/>
    </row>
    <row r="951" spans="1:71" ht="9" customHeight="1" outlineLevel="1" x14ac:dyDescent="0.25">
      <c r="B951" s="408"/>
      <c r="D951" s="409"/>
      <c r="E951" s="411"/>
      <c r="F951" s="409"/>
      <c r="G951" s="410"/>
      <c r="H951" s="410"/>
      <c r="I951" s="548"/>
      <c r="J951" s="548"/>
      <c r="K951" s="548"/>
      <c r="L951" s="548"/>
      <c r="M951" s="548"/>
      <c r="N951" s="485"/>
      <c r="O951" s="663"/>
      <c r="P951" s="663"/>
      <c r="Q951" s="663"/>
      <c r="R951" s="664"/>
      <c r="S951" s="664"/>
      <c r="T951" s="664"/>
      <c r="U951" s="664"/>
      <c r="V951" s="664"/>
      <c r="W951" s="664"/>
      <c r="X951" s="664"/>
      <c r="Y951" s="663"/>
      <c r="Z951" s="615"/>
      <c r="AA951" s="616"/>
      <c r="AG951" s="613"/>
      <c r="AH951" s="613"/>
    </row>
    <row r="952" spans="1:71" s="568" customFormat="1" ht="15.65" customHeight="1" outlineLevel="1" x14ac:dyDescent="0.25">
      <c r="B952" s="395" t="s">
        <v>1038</v>
      </c>
      <c r="C952" s="593"/>
      <c r="D952" s="396" t="s">
        <v>1279</v>
      </c>
      <c r="E952" s="403">
        <v>1</v>
      </c>
      <c r="F952" s="396" t="s">
        <v>73</v>
      </c>
      <c r="G952" s="397"/>
      <c r="H952" s="397">
        <f>SUM(H953:H961)</f>
        <v>0</v>
      </c>
      <c r="I952" s="546"/>
      <c r="J952" s="546">
        <f>SUM(J953:J961)</f>
        <v>0</v>
      </c>
      <c r="K952" s="546"/>
      <c r="L952" s="546"/>
      <c r="M952" s="546">
        <f>SUM(M953:M961)</f>
        <v>0</v>
      </c>
      <c r="N952" s="593"/>
      <c r="O952" s="655">
        <f>SUM(O953:O961)</f>
        <v>0</v>
      </c>
      <c r="P952" s="656" t="str">
        <f>B952</f>
        <v>V1-3-R1</v>
      </c>
      <c r="Q952" s="656"/>
      <c r="R952" s="657"/>
      <c r="S952" s="657"/>
      <c r="T952" s="657"/>
      <c r="U952" s="657"/>
      <c r="V952" s="657"/>
      <c r="W952" s="657"/>
      <c r="X952" s="657">
        <f>SUM(X953:X961)</f>
        <v>0</v>
      </c>
      <c r="Y952" s="658"/>
      <c r="Z952" s="610"/>
      <c r="AA952" s="610"/>
      <c r="AB952" s="610"/>
      <c r="AC952" s="610"/>
      <c r="AD952" s="610"/>
      <c r="AE952" s="610"/>
      <c r="AF952" s="610"/>
      <c r="AG952" s="610"/>
      <c r="AH952" s="610"/>
      <c r="AI952" s="610"/>
      <c r="AJ952" s="610"/>
      <c r="AK952" s="610"/>
      <c r="AL952" s="610"/>
      <c r="AM952" s="610"/>
      <c r="AN952" s="610"/>
      <c r="AO952" s="610"/>
      <c r="AP952" s="610"/>
      <c r="AQ952" s="610"/>
      <c r="AR952" s="610"/>
      <c r="AS952" s="610"/>
      <c r="AT952" s="610"/>
      <c r="AU952" s="610"/>
      <c r="AV952" s="610"/>
      <c r="AW952" s="610"/>
      <c r="AX952" s="610"/>
      <c r="AY952" s="610"/>
      <c r="AZ952" s="610"/>
      <c r="BA952" s="610"/>
      <c r="BB952" s="610"/>
      <c r="BC952" s="610"/>
      <c r="BD952" s="610"/>
      <c r="BE952" s="610"/>
      <c r="BF952" s="610"/>
      <c r="BG952" s="610"/>
      <c r="BH952" s="610"/>
      <c r="BI952" s="610"/>
      <c r="BJ952" s="610"/>
      <c r="BK952" s="610"/>
      <c r="BL952" s="610"/>
      <c r="BM952" s="610"/>
      <c r="BN952" s="610"/>
      <c r="BO952" s="610"/>
      <c r="BP952" s="610"/>
      <c r="BQ952" s="610"/>
      <c r="BR952" s="610"/>
      <c r="BS952" s="610"/>
    </row>
    <row r="953" spans="1:71" ht="15.65" customHeight="1" outlineLevel="2" x14ac:dyDescent="0.25">
      <c r="B953" s="404"/>
      <c r="D953" s="413" t="s">
        <v>1031</v>
      </c>
      <c r="E953" s="405"/>
      <c r="G953" s="406"/>
      <c r="H953" s="406"/>
      <c r="N953" s="494"/>
      <c r="O953" s="659"/>
      <c r="P953" s="659"/>
      <c r="Q953" s="659"/>
    </row>
    <row r="954" spans="1:71" ht="15.65" customHeight="1" outlineLevel="2" x14ac:dyDescent="0.25">
      <c r="B954" s="478"/>
      <c r="C954" s="490"/>
      <c r="D954" s="407" t="s">
        <v>1340</v>
      </c>
      <c r="E954" s="423"/>
      <c r="F954" s="424"/>
      <c r="G954" s="425"/>
      <c r="H954" s="425"/>
      <c r="I954" s="555"/>
      <c r="J954" s="555"/>
      <c r="K954" s="555"/>
      <c r="L954" s="555"/>
      <c r="M954" s="556"/>
      <c r="N954" s="494"/>
      <c r="O954" s="660">
        <f t="shared" ref="O954:O959" si="225">M954</f>
        <v>0</v>
      </c>
      <c r="P954" s="659"/>
      <c r="Q954" s="659"/>
      <c r="Z954" s="615"/>
    </row>
    <row r="955" spans="1:71" ht="15.65" customHeight="1" outlineLevel="2" x14ac:dyDescent="0.25">
      <c r="B955" s="478"/>
      <c r="C955" s="490"/>
      <c r="D955" s="407" t="s">
        <v>1338</v>
      </c>
      <c r="E955" s="423"/>
      <c r="F955" s="424"/>
      <c r="G955" s="425"/>
      <c r="H955" s="425"/>
      <c r="I955" s="555"/>
      <c r="J955" s="555"/>
      <c r="K955" s="555"/>
      <c r="L955" s="555"/>
      <c r="M955" s="556"/>
      <c r="N955" s="494"/>
      <c r="O955" s="660">
        <f t="shared" si="225"/>
        <v>0</v>
      </c>
      <c r="P955" s="659"/>
      <c r="Q955" s="659"/>
      <c r="Z955" s="615"/>
    </row>
    <row r="956" spans="1:71" ht="15.65" customHeight="1" outlineLevel="2" x14ac:dyDescent="0.25">
      <c r="B956" s="478"/>
      <c r="C956" s="490"/>
      <c r="D956" s="407" t="s">
        <v>1339</v>
      </c>
      <c r="E956" s="423"/>
      <c r="F956" s="424"/>
      <c r="G956" s="425"/>
      <c r="H956" s="425"/>
      <c r="I956" s="555"/>
      <c r="J956" s="555"/>
      <c r="K956" s="555"/>
      <c r="L956" s="555"/>
      <c r="M956" s="556"/>
      <c r="N956" s="494"/>
      <c r="O956" s="660">
        <f t="shared" si="225"/>
        <v>0</v>
      </c>
      <c r="P956" s="659"/>
      <c r="Q956" s="659"/>
      <c r="Z956" s="615"/>
    </row>
    <row r="957" spans="1:71" ht="15.65" customHeight="1" outlineLevel="2" x14ac:dyDescent="0.25">
      <c r="B957" s="478"/>
      <c r="C957" s="490"/>
      <c r="D957" s="401" t="s">
        <v>999</v>
      </c>
      <c r="E957" s="423"/>
      <c r="F957" s="424"/>
      <c r="G957" s="425"/>
      <c r="H957" s="425"/>
      <c r="I957" s="555"/>
      <c r="J957" s="555"/>
      <c r="K957" s="555"/>
      <c r="L957" s="555"/>
      <c r="M957" s="556"/>
      <c r="N957" s="494"/>
      <c r="O957" s="660">
        <f t="shared" si="225"/>
        <v>0</v>
      </c>
      <c r="P957" s="659"/>
      <c r="Q957" s="659"/>
      <c r="Z957" s="615"/>
    </row>
    <row r="958" spans="1:71" ht="15.65" customHeight="1" outlineLevel="2" x14ac:dyDescent="0.25">
      <c r="B958" s="479"/>
      <c r="D958" s="402" t="s">
        <v>999</v>
      </c>
      <c r="E958" s="423"/>
      <c r="F958" s="424"/>
      <c r="G958" s="425"/>
      <c r="H958" s="425"/>
      <c r="I958" s="555"/>
      <c r="J958" s="555"/>
      <c r="K958" s="555"/>
      <c r="L958" s="555"/>
      <c r="M958" s="556"/>
      <c r="N958" s="494"/>
      <c r="O958" s="660">
        <f t="shared" si="225"/>
        <v>0</v>
      </c>
      <c r="P958" s="659"/>
      <c r="Q958" s="659"/>
      <c r="Z958" s="615"/>
    </row>
    <row r="959" spans="1:71" s="401" customFormat="1" ht="15.65" customHeight="1" outlineLevel="2" x14ac:dyDescent="0.25">
      <c r="A959" s="590"/>
      <c r="B959" s="409" t="str">
        <f>B952</f>
        <v>V1-3-R1</v>
      </c>
      <c r="C959" s="490"/>
      <c r="D959" s="481" t="str">
        <f>D952</f>
        <v>Binnenzijde gevel massieve blokken (kalkhennep)</v>
      </c>
      <c r="E959" s="405">
        <v>1</v>
      </c>
      <c r="F959" s="402" t="s">
        <v>73</v>
      </c>
      <c r="G959" s="406"/>
      <c r="H959" s="406"/>
      <c r="I959" s="547"/>
      <c r="J959" s="547"/>
      <c r="K959" s="549"/>
      <c r="L959" s="547"/>
      <c r="M959" s="547"/>
      <c r="N959" s="495"/>
      <c r="O959" s="660">
        <f t="shared" si="225"/>
        <v>0</v>
      </c>
      <c r="P959" s="659"/>
      <c r="Q959" s="662" t="s">
        <v>951</v>
      </c>
      <c r="R959" s="682">
        <f>_xlfn.XLOOKUP(Q959,Tabellen!$B$9:$B$21,Tabellen!$C$9:$C$21,"controleren")</f>
        <v>0.3</v>
      </c>
      <c r="S959" s="660">
        <f>O959*R959</f>
        <v>0</v>
      </c>
      <c r="T959" s="660">
        <f>O959-S959</f>
        <v>0</v>
      </c>
      <c r="U959" s="660">
        <f>S959*Tabellen!$G$2</f>
        <v>0</v>
      </c>
      <c r="V959" s="660">
        <f>T959*Tabellen!$H$2</f>
        <v>0</v>
      </c>
      <c r="W959" s="660">
        <f>U959+V959</f>
        <v>0</v>
      </c>
      <c r="X959" s="660">
        <f>O959+W959</f>
        <v>0</v>
      </c>
      <c r="Y959" s="661"/>
      <c r="Z959" s="617"/>
      <c r="AA959" s="617"/>
      <c r="AB959" s="617"/>
      <c r="AC959" s="617"/>
      <c r="AD959" s="617"/>
      <c r="AE959" s="617"/>
      <c r="AF959" s="617"/>
      <c r="AG959" s="617"/>
      <c r="AH959" s="617"/>
      <c r="AI959" s="617"/>
      <c r="AJ959" s="617"/>
      <c r="AK959" s="617"/>
      <c r="AL959" s="617"/>
      <c r="AM959" s="617"/>
      <c r="AN959" s="617"/>
      <c r="AO959" s="617"/>
      <c r="AP959" s="617"/>
      <c r="AQ959" s="617"/>
      <c r="AR959" s="617"/>
      <c r="AS959" s="617"/>
      <c r="AT959" s="617"/>
      <c r="AU959" s="617"/>
      <c r="AV959" s="617"/>
      <c r="AW959" s="617"/>
      <c r="AX959" s="617"/>
      <c r="AY959" s="617"/>
      <c r="AZ959" s="617"/>
      <c r="BA959" s="617"/>
      <c r="BB959" s="617"/>
      <c r="BC959" s="617"/>
      <c r="BD959" s="617"/>
      <c r="BE959" s="617"/>
      <c r="BF959" s="617"/>
      <c r="BG959" s="617"/>
      <c r="BH959" s="617"/>
      <c r="BI959" s="617"/>
      <c r="BJ959" s="617"/>
      <c r="BK959" s="617"/>
      <c r="BL959" s="617"/>
      <c r="BM959" s="617"/>
      <c r="BN959" s="617"/>
      <c r="BO959" s="617"/>
      <c r="BP959" s="617"/>
      <c r="BQ959" s="617"/>
      <c r="BR959" s="617"/>
      <c r="BS959" s="617"/>
    </row>
    <row r="960" spans="1:71" ht="15.65" customHeight="1" outlineLevel="2" x14ac:dyDescent="0.25">
      <c r="B960" s="479"/>
      <c r="D960" s="483" t="s">
        <v>999</v>
      </c>
      <c r="E960" s="423"/>
      <c r="F960" s="424"/>
      <c r="G960" s="425"/>
      <c r="H960" s="425"/>
      <c r="I960" s="555"/>
      <c r="J960" s="555"/>
      <c r="K960" s="555"/>
      <c r="L960" s="555"/>
      <c r="M960" s="556"/>
      <c r="N960" s="494"/>
      <c r="P960" s="659"/>
      <c r="Q960" s="659"/>
      <c r="Z960" s="615"/>
    </row>
    <row r="961" spans="1:71" ht="15.65" customHeight="1" outlineLevel="2" x14ac:dyDescent="0.25">
      <c r="B961" s="404"/>
      <c r="E961" s="405"/>
      <c r="G961" s="406"/>
      <c r="H961" s="406"/>
      <c r="N961" s="494"/>
      <c r="O961" s="659"/>
      <c r="P961" s="659"/>
      <c r="Q961" s="659"/>
    </row>
    <row r="962" spans="1:71" ht="9" customHeight="1" outlineLevel="1" x14ac:dyDescent="0.25">
      <c r="B962" s="408"/>
      <c r="D962" s="409"/>
      <c r="E962" s="411"/>
      <c r="F962" s="409"/>
      <c r="G962" s="410"/>
      <c r="H962" s="410"/>
      <c r="I962" s="548"/>
      <c r="J962" s="548"/>
      <c r="K962" s="548"/>
      <c r="L962" s="548"/>
      <c r="M962" s="548"/>
      <c r="N962" s="485"/>
      <c r="O962" s="663"/>
      <c r="P962" s="663"/>
      <c r="Q962" s="663"/>
      <c r="R962" s="664"/>
      <c r="S962" s="664"/>
      <c r="T962" s="664"/>
      <c r="U962" s="664"/>
      <c r="V962" s="664"/>
      <c r="W962" s="664"/>
      <c r="X962" s="664"/>
      <c r="Y962" s="663"/>
      <c r="Z962" s="615"/>
      <c r="AA962" s="616"/>
      <c r="AG962" s="613"/>
      <c r="AH962" s="613"/>
    </row>
    <row r="963" spans="1:71" s="568" customFormat="1" ht="15.65" customHeight="1" outlineLevel="1" x14ac:dyDescent="0.25">
      <c r="B963" s="395" t="s">
        <v>149</v>
      </c>
      <c r="C963" s="593"/>
      <c r="D963" s="396" t="s">
        <v>134</v>
      </c>
      <c r="E963" s="403">
        <v>1</v>
      </c>
      <c r="F963" s="396" t="s">
        <v>71</v>
      </c>
      <c r="G963" s="397"/>
      <c r="H963" s="397"/>
      <c r="I963" s="546"/>
      <c r="J963" s="546"/>
      <c r="K963" s="546"/>
      <c r="L963" s="546"/>
      <c r="M963" s="546"/>
      <c r="N963" s="593"/>
      <c r="O963" s="655"/>
      <c r="P963" s="656" t="str">
        <f>B963</f>
        <v>V1-3-X</v>
      </c>
      <c r="Q963" s="656"/>
      <c r="R963" s="657"/>
      <c r="S963" s="657"/>
      <c r="T963" s="657"/>
      <c r="U963" s="657"/>
      <c r="V963" s="657"/>
      <c r="W963" s="657"/>
      <c r="X963" s="657"/>
      <c r="Y963" s="658"/>
      <c r="Z963" s="610"/>
      <c r="AA963" s="610"/>
      <c r="AB963" s="610"/>
      <c r="AC963" s="610"/>
      <c r="AD963" s="610"/>
      <c r="AE963" s="610"/>
      <c r="AF963" s="610"/>
      <c r="AG963" s="610"/>
      <c r="AH963" s="610"/>
      <c r="AI963" s="610"/>
      <c r="AJ963" s="610"/>
      <c r="AK963" s="610"/>
      <c r="AL963" s="610"/>
      <c r="AM963" s="610"/>
      <c r="AN963" s="610"/>
      <c r="AO963" s="610"/>
      <c r="AP963" s="610"/>
      <c r="AQ963" s="610"/>
      <c r="AR963" s="610"/>
      <c r="AS963" s="610"/>
      <c r="AT963" s="610"/>
      <c r="AU963" s="610"/>
      <c r="AV963" s="610"/>
      <c r="AW963" s="610"/>
      <c r="AX963" s="610"/>
      <c r="AY963" s="610"/>
      <c r="AZ963" s="610"/>
      <c r="BA963" s="610"/>
      <c r="BB963" s="610"/>
      <c r="BC963" s="610"/>
      <c r="BD963" s="610"/>
      <c r="BE963" s="610"/>
      <c r="BF963" s="610"/>
      <c r="BG963" s="610"/>
      <c r="BH963" s="610"/>
      <c r="BI963" s="610"/>
      <c r="BJ963" s="610"/>
      <c r="BK963" s="610"/>
      <c r="BL963" s="610"/>
      <c r="BM963" s="610"/>
      <c r="BN963" s="610"/>
      <c r="BO963" s="610"/>
      <c r="BP963" s="610"/>
      <c r="BQ963" s="610"/>
      <c r="BR963" s="610"/>
      <c r="BS963" s="610"/>
    </row>
    <row r="964" spans="1:71" ht="15.65" customHeight="1" outlineLevel="2" x14ac:dyDescent="0.25">
      <c r="B964" s="404"/>
      <c r="D964" s="413" t="s">
        <v>131</v>
      </c>
      <c r="E964" s="405"/>
      <c r="G964" s="406"/>
      <c r="H964" s="406"/>
      <c r="I964" s="553"/>
      <c r="J964" s="553"/>
      <c r="K964" s="553"/>
      <c r="N964" s="494"/>
      <c r="O964" s="659" t="str">
        <f>R964</f>
        <v>incl. opslagen</v>
      </c>
      <c r="P964" s="659"/>
      <c r="Q964" s="665"/>
      <c r="R964" s="672" t="str">
        <f>Tabellen!$C$2</f>
        <v>incl. opslagen</v>
      </c>
      <c r="S964" s="666"/>
      <c r="T964" s="672" t="str">
        <f>Tabellen!$C$2</f>
        <v>incl. opslagen</v>
      </c>
    </row>
    <row r="965" spans="1:71" s="401" customFormat="1" ht="15.65" customHeight="1" outlineLevel="2" x14ac:dyDescent="0.25">
      <c r="A965" s="590"/>
      <c r="B965" s="409" t="s">
        <v>1001</v>
      </c>
      <c r="C965" s="490"/>
      <c r="D965" s="483" t="s">
        <v>1134</v>
      </c>
      <c r="E965" s="405">
        <v>1</v>
      </c>
      <c r="F965" s="402" t="s">
        <v>73</v>
      </c>
      <c r="G965" s="406">
        <v>0.35</v>
      </c>
      <c r="H965" s="406">
        <f>E965*G965</f>
        <v>0.35</v>
      </c>
      <c r="I965" s="547">
        <v>3.6224999999999996</v>
      </c>
      <c r="J965" s="547">
        <f>E965*I965</f>
        <v>3.6224999999999996</v>
      </c>
      <c r="K965" s="547"/>
      <c r="L965" s="547"/>
      <c r="M965" s="547">
        <f>J965+H965*Tabellen!$K$2+L965</f>
        <v>25.322499999999998</v>
      </c>
      <c r="N965" s="495"/>
      <c r="O965" s="849">
        <f>S965+T965</f>
        <v>25.322499999999998</v>
      </c>
      <c r="P965" s="659"/>
      <c r="Q965" s="662" t="s">
        <v>951</v>
      </c>
      <c r="R965" s="682">
        <f>_xlfn.XLOOKUP(Q965,Tabellen!$B$9:$B$21,Tabellen!$C$9:$C$21,"controleren")</f>
        <v>0.3</v>
      </c>
      <c r="S965" s="849">
        <f>IF('Isolatieaanpak '!$G$9="Doe-het-zelver",(M965*R965)*Tabellen!$K$5,M965*R965)</f>
        <v>7.5967499999999992</v>
      </c>
      <c r="T965" s="849">
        <f>(100%-R965)*M965</f>
        <v>17.725749999999998</v>
      </c>
      <c r="U965" s="660">
        <f>S965*Tabellen!$G$2</f>
        <v>0.68370749999999991</v>
      </c>
      <c r="V965" s="660">
        <f>T965*Tabellen!$H$2</f>
        <v>3.7224074999999992</v>
      </c>
      <c r="W965" s="660">
        <f>U965+V965</f>
        <v>4.4061149999999989</v>
      </c>
      <c r="X965" s="660">
        <f>O965+W965</f>
        <v>29.728614999999998</v>
      </c>
      <c r="Y965" s="660"/>
      <c r="Z965" s="617"/>
      <c r="AA965" s="617"/>
      <c r="AB965" s="617"/>
      <c r="AC965" s="617"/>
      <c r="AD965" s="617"/>
      <c r="AE965" s="617"/>
      <c r="AF965" s="617"/>
      <c r="AG965" s="617"/>
      <c r="AH965" s="617"/>
      <c r="AI965" s="617"/>
      <c r="AJ965" s="617"/>
      <c r="AK965" s="617"/>
      <c r="AL965" s="617"/>
      <c r="AM965" s="617"/>
      <c r="AN965" s="617"/>
      <c r="AO965" s="617"/>
      <c r="AP965" s="617"/>
      <c r="AQ965" s="617"/>
      <c r="AR965" s="617"/>
      <c r="AS965" s="617"/>
      <c r="AT965" s="617"/>
      <c r="AU965" s="617"/>
      <c r="AV965" s="617"/>
      <c r="AW965" s="617"/>
      <c r="AX965" s="617"/>
      <c r="AY965" s="617"/>
      <c r="AZ965" s="617"/>
      <c r="BA965" s="617"/>
      <c r="BB965" s="617"/>
      <c r="BC965" s="617"/>
      <c r="BD965" s="617"/>
      <c r="BE965" s="617"/>
      <c r="BF965" s="617"/>
      <c r="BG965" s="617"/>
      <c r="BH965" s="617"/>
      <c r="BI965" s="617"/>
      <c r="BJ965" s="617"/>
      <c r="BK965" s="617"/>
      <c r="BL965" s="617"/>
      <c r="BM965" s="617"/>
      <c r="BN965" s="617"/>
      <c r="BO965" s="617"/>
      <c r="BP965" s="617"/>
      <c r="BQ965" s="617"/>
      <c r="BR965" s="617"/>
      <c r="BS965" s="617"/>
    </row>
    <row r="966" spans="1:71" ht="15.65" customHeight="1" outlineLevel="2" x14ac:dyDescent="0.25">
      <c r="B966" s="404"/>
      <c r="D966" s="481"/>
      <c r="E966" s="405"/>
      <c r="G966" s="406"/>
      <c r="H966" s="406"/>
      <c r="N966" s="494"/>
      <c r="O966" s="660"/>
      <c r="P966" s="673"/>
      <c r="Q966" s="665"/>
      <c r="S966" s="666"/>
    </row>
    <row r="967" spans="1:71" s="401" customFormat="1" ht="15.65" customHeight="1" outlineLevel="2" x14ac:dyDescent="0.25">
      <c r="A967" s="590"/>
      <c r="B967" s="409" t="s">
        <v>1002</v>
      </c>
      <c r="C967" s="489"/>
      <c r="D967" s="515" t="s">
        <v>1572</v>
      </c>
      <c r="E967" s="733">
        <v>1</v>
      </c>
      <c r="F967" s="414" t="s">
        <v>70</v>
      </c>
      <c r="G967" s="415">
        <v>0.12</v>
      </c>
      <c r="H967" s="415">
        <f>E967*G967</f>
        <v>0.12</v>
      </c>
      <c r="I967" s="553">
        <v>2.3287499999999999</v>
      </c>
      <c r="J967" s="553">
        <f>E967*I967</f>
        <v>2.3287499999999999</v>
      </c>
      <c r="K967" s="553"/>
      <c r="L967" s="553"/>
      <c r="M967" s="553">
        <f>J967+H967*Tabellen!$K$2+L967</f>
        <v>9.7687499999999989</v>
      </c>
      <c r="N967" s="495"/>
      <c r="O967" s="849">
        <f>S967+T967</f>
        <v>9.7687499999999989</v>
      </c>
      <c r="P967" s="659"/>
      <c r="Q967" s="662" t="s">
        <v>951</v>
      </c>
      <c r="R967" s="682">
        <f>_xlfn.XLOOKUP(Q967,Tabellen!$B$9:$B$21,Tabellen!$C$9:$C$21,"controleren")</f>
        <v>0.3</v>
      </c>
      <c r="S967" s="849">
        <f>IF('Isolatieaanpak '!$G$9="Doe-het-zelver",(M967*R967)*Tabellen!$K$5,M967*R967)</f>
        <v>2.9306249999999996</v>
      </c>
      <c r="T967" s="849">
        <f>(100%-R967)*M967</f>
        <v>6.8381249999999989</v>
      </c>
      <c r="U967" s="660">
        <f>S967*Tabellen!$G$2</f>
        <v>0.26375624999999997</v>
      </c>
      <c r="V967" s="660">
        <f>T967*Tabellen!$H$2</f>
        <v>1.4360062499999997</v>
      </c>
      <c r="W967" s="660">
        <f>U967+V967</f>
        <v>1.6997624999999996</v>
      </c>
      <c r="X967" s="660">
        <f>O967+W967</f>
        <v>11.468512499999999</v>
      </c>
      <c r="Y967" s="661"/>
      <c r="Z967" s="617"/>
      <c r="AA967" s="617"/>
      <c r="AB967" s="617"/>
      <c r="AC967" s="617"/>
      <c r="AD967" s="617"/>
      <c r="AE967" s="617"/>
      <c r="AF967" s="617"/>
      <c r="AG967" s="617"/>
      <c r="AH967" s="617"/>
      <c r="AI967" s="617"/>
      <c r="AJ967" s="617"/>
      <c r="AK967" s="617"/>
      <c r="AL967" s="617"/>
      <c r="AM967" s="617"/>
      <c r="AN967" s="617"/>
      <c r="AO967" s="617"/>
      <c r="AP967" s="617"/>
      <c r="AQ967" s="617"/>
      <c r="AR967" s="617"/>
      <c r="AS967" s="617"/>
      <c r="AT967" s="617"/>
      <c r="AU967" s="617"/>
      <c r="AV967" s="617"/>
      <c r="AW967" s="617"/>
      <c r="AX967" s="617"/>
      <c r="AY967" s="617"/>
      <c r="AZ967" s="617"/>
      <c r="BA967" s="617"/>
      <c r="BB967" s="617"/>
      <c r="BC967" s="617"/>
      <c r="BD967" s="617"/>
      <c r="BE967" s="617"/>
      <c r="BF967" s="617"/>
      <c r="BG967" s="617"/>
      <c r="BH967" s="617"/>
      <c r="BI967" s="617"/>
      <c r="BJ967" s="617"/>
      <c r="BK967" s="617"/>
      <c r="BL967" s="617"/>
      <c r="BM967" s="617"/>
      <c r="BN967" s="617"/>
      <c r="BO967" s="617"/>
      <c r="BP967" s="617"/>
      <c r="BQ967" s="617"/>
      <c r="BR967" s="617"/>
      <c r="BS967" s="617"/>
    </row>
    <row r="968" spans="1:71" s="401" customFormat="1" ht="15.65" customHeight="1" outlineLevel="2" x14ac:dyDescent="0.25">
      <c r="A968" s="590"/>
      <c r="B968" s="404"/>
      <c r="C968" s="489"/>
      <c r="D968" s="515"/>
      <c r="E968" s="733"/>
      <c r="F968" s="414"/>
      <c r="G968" s="415"/>
      <c r="H968" s="415"/>
      <c r="I968" s="553"/>
      <c r="J968" s="553"/>
      <c r="K968" s="553"/>
      <c r="L968" s="553"/>
      <c r="M968" s="553"/>
      <c r="N968" s="495"/>
      <c r="O968" s="660"/>
      <c r="P968" s="673"/>
      <c r="Q968" s="665"/>
      <c r="R968" s="660"/>
      <c r="S968" s="666"/>
      <c r="T968" s="660"/>
      <c r="U968" s="660"/>
      <c r="V968" s="660"/>
      <c r="W968" s="660"/>
      <c r="X968" s="660"/>
      <c r="Y968" s="661"/>
      <c r="Z968" s="617"/>
      <c r="AA968" s="617"/>
      <c r="AB968" s="617"/>
      <c r="AC968" s="617"/>
      <c r="AD968" s="617"/>
      <c r="AE968" s="617"/>
      <c r="AF968" s="617"/>
      <c r="AG968" s="617"/>
      <c r="AH968" s="617"/>
      <c r="AI968" s="617"/>
      <c r="AJ968" s="617"/>
      <c r="AK968" s="617"/>
      <c r="AL968" s="617"/>
      <c r="AM968" s="617"/>
      <c r="AN968" s="617"/>
      <c r="AO968" s="617"/>
      <c r="AP968" s="617"/>
      <c r="AQ968" s="617"/>
      <c r="AR968" s="617"/>
      <c r="AS968" s="617"/>
      <c r="AT968" s="617"/>
      <c r="AU968" s="617"/>
      <c r="AV968" s="617"/>
      <c r="AW968" s="617"/>
      <c r="AX968" s="617"/>
      <c r="AY968" s="617"/>
      <c r="AZ968" s="617"/>
      <c r="BA968" s="617"/>
      <c r="BB968" s="617"/>
      <c r="BC968" s="617"/>
      <c r="BD968" s="617"/>
      <c r="BE968" s="617"/>
      <c r="BF968" s="617"/>
      <c r="BG968" s="617"/>
      <c r="BH968" s="617"/>
      <c r="BI968" s="617"/>
      <c r="BJ968" s="617"/>
      <c r="BK968" s="617"/>
      <c r="BL968" s="617"/>
      <c r="BM968" s="617"/>
      <c r="BN968" s="617"/>
      <c r="BO968" s="617"/>
      <c r="BP968" s="617"/>
      <c r="BQ968" s="617"/>
      <c r="BR968" s="617"/>
      <c r="BS968" s="617"/>
    </row>
    <row r="969" spans="1:71" s="401" customFormat="1" ht="15.65" customHeight="1" outlineLevel="2" x14ac:dyDescent="0.25">
      <c r="A969" s="590"/>
      <c r="B969" s="409" t="s">
        <v>1003</v>
      </c>
      <c r="C969" s="489"/>
      <c r="D969" s="515" t="s">
        <v>1573</v>
      </c>
      <c r="E969" s="733">
        <v>1</v>
      </c>
      <c r="F969" s="414" t="s">
        <v>70</v>
      </c>
      <c r="G969" s="415">
        <v>0.7</v>
      </c>
      <c r="H969" s="415">
        <f>E969*G969</f>
        <v>0.7</v>
      </c>
      <c r="I969" s="553">
        <v>31.049999999999997</v>
      </c>
      <c r="J969" s="553">
        <f>E969*I969</f>
        <v>31.049999999999997</v>
      </c>
      <c r="K969" s="553"/>
      <c r="L969" s="553"/>
      <c r="M969" s="553">
        <f>J969+H969*Tabellen!$K$2+L969</f>
        <v>74.449999999999989</v>
      </c>
      <c r="N969" s="495"/>
      <c r="O969" s="849">
        <f>S969+T969</f>
        <v>74.449999999999989</v>
      </c>
      <c r="P969" s="659"/>
      <c r="Q969" s="662" t="s">
        <v>951</v>
      </c>
      <c r="R969" s="682">
        <f>_xlfn.XLOOKUP(Q969,Tabellen!$B$9:$B$21,Tabellen!$C$9:$C$21,"controleren")</f>
        <v>0.3</v>
      </c>
      <c r="S969" s="849">
        <f>IF('Isolatieaanpak '!$G$9="Doe-het-zelver",(M969*R969)*Tabellen!$K$5,M969*R969)</f>
        <v>22.334999999999997</v>
      </c>
      <c r="T969" s="849">
        <f>(100%-R969)*M969</f>
        <v>52.114999999999988</v>
      </c>
      <c r="U969" s="660">
        <f>S969*Tabellen!$G$2</f>
        <v>2.0101499999999999</v>
      </c>
      <c r="V969" s="660">
        <f>T969*Tabellen!$H$2</f>
        <v>10.944149999999997</v>
      </c>
      <c r="W969" s="660">
        <f>U969+V969</f>
        <v>12.954299999999996</v>
      </c>
      <c r="X969" s="660">
        <f>O969+W969</f>
        <v>87.404299999999978</v>
      </c>
      <c r="Y969" s="661"/>
      <c r="Z969" s="617"/>
      <c r="AA969" s="617"/>
      <c r="AB969" s="617"/>
      <c r="AC969" s="617"/>
      <c r="AD969" s="617"/>
      <c r="AE969" s="617"/>
      <c r="AF969" s="617"/>
      <c r="AG969" s="617"/>
      <c r="AH969" s="617"/>
      <c r="AI969" s="617"/>
      <c r="AJ969" s="617"/>
      <c r="AK969" s="617"/>
      <c r="AL969" s="617"/>
      <c r="AM969" s="617"/>
      <c r="AN969" s="617"/>
      <c r="AO969" s="617"/>
      <c r="AP969" s="617"/>
      <c r="AQ969" s="617"/>
      <c r="AR969" s="617"/>
      <c r="AS969" s="617"/>
      <c r="AT969" s="617"/>
      <c r="AU969" s="617"/>
      <c r="AV969" s="617"/>
      <c r="AW969" s="617"/>
      <c r="AX969" s="617"/>
      <c r="AY969" s="617"/>
      <c r="AZ969" s="617"/>
      <c r="BA969" s="617"/>
      <c r="BB969" s="617"/>
      <c r="BC969" s="617"/>
      <c r="BD969" s="617"/>
      <c r="BE969" s="617"/>
      <c r="BF969" s="617"/>
      <c r="BG969" s="617"/>
      <c r="BH969" s="617"/>
      <c r="BI969" s="617"/>
      <c r="BJ969" s="617"/>
      <c r="BK969" s="617"/>
      <c r="BL969" s="617"/>
      <c r="BM969" s="617"/>
      <c r="BN969" s="617"/>
      <c r="BO969" s="617"/>
      <c r="BP969" s="617"/>
      <c r="BQ969" s="617"/>
      <c r="BR969" s="617"/>
      <c r="BS969" s="617"/>
    </row>
    <row r="970" spans="1:71" s="401" customFormat="1" ht="15.65" customHeight="1" outlineLevel="2" x14ac:dyDescent="0.25">
      <c r="A970" s="590"/>
      <c r="B970" s="404"/>
      <c r="C970" s="489"/>
      <c r="D970" s="515"/>
      <c r="E970" s="733"/>
      <c r="F970" s="414"/>
      <c r="G970" s="415"/>
      <c r="H970" s="415"/>
      <c r="I970" s="553"/>
      <c r="J970" s="553"/>
      <c r="K970" s="553"/>
      <c r="L970" s="553"/>
      <c r="M970" s="553"/>
      <c r="N970" s="495"/>
      <c r="O970" s="660"/>
      <c r="P970" s="673"/>
      <c r="Q970" s="665"/>
      <c r="R970" s="660"/>
      <c r="S970" s="666"/>
      <c r="T970" s="660"/>
      <c r="U970" s="660"/>
      <c r="V970" s="660"/>
      <c r="W970" s="660"/>
      <c r="X970" s="660"/>
      <c r="Y970" s="661"/>
      <c r="Z970" s="617"/>
      <c r="AA970" s="617"/>
      <c r="AB970" s="617"/>
      <c r="AC970" s="617"/>
      <c r="AD970" s="617"/>
      <c r="AE970" s="617"/>
      <c r="AF970" s="617"/>
      <c r="AG970" s="617"/>
      <c r="AH970" s="617"/>
      <c r="AI970" s="617"/>
      <c r="AJ970" s="617"/>
      <c r="AK970" s="617"/>
      <c r="AL970" s="617"/>
      <c r="AM970" s="617"/>
      <c r="AN970" s="617"/>
      <c r="AO970" s="617"/>
      <c r="AP970" s="617"/>
      <c r="AQ970" s="617"/>
      <c r="AR970" s="617"/>
      <c r="AS970" s="617"/>
      <c r="AT970" s="617"/>
      <c r="AU970" s="617"/>
      <c r="AV970" s="617"/>
      <c r="AW970" s="617"/>
      <c r="AX970" s="617"/>
      <c r="AY970" s="617"/>
      <c r="AZ970" s="617"/>
      <c r="BA970" s="617"/>
      <c r="BB970" s="617"/>
      <c r="BC970" s="617"/>
      <c r="BD970" s="617"/>
      <c r="BE970" s="617"/>
      <c r="BF970" s="617"/>
      <c r="BG970" s="617"/>
      <c r="BH970" s="617"/>
      <c r="BI970" s="617"/>
      <c r="BJ970" s="617"/>
      <c r="BK970" s="617"/>
      <c r="BL970" s="617"/>
      <c r="BM970" s="617"/>
      <c r="BN970" s="617"/>
      <c r="BO970" s="617"/>
      <c r="BP970" s="617"/>
      <c r="BQ970" s="617"/>
      <c r="BR970" s="617"/>
      <c r="BS970" s="617"/>
    </row>
    <row r="971" spans="1:71" s="401" customFormat="1" ht="15.65" customHeight="1" outlineLevel="2" x14ac:dyDescent="0.25">
      <c r="A971" s="590"/>
      <c r="B971" s="409" t="s">
        <v>1004</v>
      </c>
      <c r="C971" s="489"/>
      <c r="D971" s="515" t="s">
        <v>1010</v>
      </c>
      <c r="E971" s="733">
        <v>1</v>
      </c>
      <c r="F971" s="414" t="s">
        <v>70</v>
      </c>
      <c r="G971" s="415">
        <v>0.25</v>
      </c>
      <c r="H971" s="415">
        <f>E971*G971</f>
        <v>0.25</v>
      </c>
      <c r="I971" s="553">
        <v>22.77</v>
      </c>
      <c r="J971" s="553">
        <f>E971*I971</f>
        <v>22.77</v>
      </c>
      <c r="K971" s="553"/>
      <c r="L971" s="553"/>
      <c r="M971" s="553">
        <f>J971+H971*Tabellen!$K$2+L971</f>
        <v>38.269999999999996</v>
      </c>
      <c r="N971" s="495"/>
      <c r="O971" s="849">
        <f>S971+T971</f>
        <v>38.269999999999996</v>
      </c>
      <c r="P971" s="659"/>
      <c r="Q971" s="662" t="s">
        <v>951</v>
      </c>
      <c r="R971" s="682">
        <f>_xlfn.XLOOKUP(Q971,Tabellen!$B$9:$B$21,Tabellen!$C$9:$C$21,"controleren")</f>
        <v>0.3</v>
      </c>
      <c r="S971" s="849">
        <f>IF('Isolatieaanpak '!$G$9="Doe-het-zelver",(M971*R971)*Tabellen!$K$5,M971*R971)</f>
        <v>11.480999999999998</v>
      </c>
      <c r="T971" s="849">
        <f>(100%-R971)*M971</f>
        <v>26.788999999999994</v>
      </c>
      <c r="U971" s="660">
        <f>S971*Tabellen!$G$2</f>
        <v>1.0332899999999998</v>
      </c>
      <c r="V971" s="660">
        <f>T971*Tabellen!$H$2</f>
        <v>5.6256899999999987</v>
      </c>
      <c r="W971" s="660">
        <f>U971+V971</f>
        <v>6.6589799999999988</v>
      </c>
      <c r="X971" s="660">
        <f>O971+W971</f>
        <v>44.928979999999996</v>
      </c>
      <c r="Y971" s="661"/>
      <c r="Z971" s="617"/>
      <c r="AA971" s="617"/>
      <c r="AB971" s="617"/>
      <c r="AC971" s="617"/>
      <c r="AD971" s="617"/>
      <c r="AE971" s="617"/>
      <c r="AF971" s="617"/>
      <c r="AG971" s="617"/>
      <c r="AH971" s="617"/>
      <c r="AI971" s="617"/>
      <c r="AJ971" s="617"/>
      <c r="AK971" s="617"/>
      <c r="AL971" s="617"/>
      <c r="AM971" s="617"/>
      <c r="AN971" s="617"/>
      <c r="AO971" s="617"/>
      <c r="AP971" s="617"/>
      <c r="AQ971" s="617"/>
      <c r="AR971" s="617"/>
      <c r="AS971" s="617"/>
      <c r="AT971" s="617"/>
      <c r="AU971" s="617"/>
      <c r="AV971" s="617"/>
      <c r="AW971" s="617"/>
      <c r="AX971" s="617"/>
      <c r="AY971" s="617"/>
      <c r="AZ971" s="617"/>
      <c r="BA971" s="617"/>
      <c r="BB971" s="617"/>
      <c r="BC971" s="617"/>
      <c r="BD971" s="617"/>
      <c r="BE971" s="617"/>
      <c r="BF971" s="617"/>
      <c r="BG971" s="617"/>
      <c r="BH971" s="617"/>
      <c r="BI971" s="617"/>
      <c r="BJ971" s="617"/>
      <c r="BK971" s="617"/>
      <c r="BL971" s="617"/>
      <c r="BM971" s="617"/>
      <c r="BN971" s="617"/>
      <c r="BO971" s="617"/>
      <c r="BP971" s="617"/>
      <c r="BQ971" s="617"/>
      <c r="BR971" s="617"/>
      <c r="BS971" s="617"/>
    </row>
    <row r="972" spans="1:71" s="401" customFormat="1" ht="15.65" customHeight="1" outlineLevel="2" x14ac:dyDescent="0.25">
      <c r="A972" s="590"/>
      <c r="B972" s="404"/>
      <c r="C972" s="489"/>
      <c r="D972" s="515"/>
      <c r="E972" s="733"/>
      <c r="F972" s="414"/>
      <c r="G972" s="415"/>
      <c r="H972" s="415"/>
      <c r="I972" s="553"/>
      <c r="J972" s="553"/>
      <c r="K972" s="553"/>
      <c r="L972" s="553"/>
      <c r="M972" s="553"/>
      <c r="N972" s="495"/>
      <c r="O972" s="660"/>
      <c r="P972" s="673"/>
      <c r="Q972" s="665"/>
      <c r="R972" s="660"/>
      <c r="S972" s="666"/>
      <c r="T972" s="660"/>
      <c r="U972" s="660"/>
      <c r="V972" s="660"/>
      <c r="W972" s="660"/>
      <c r="X972" s="660"/>
      <c r="Y972" s="661"/>
      <c r="Z972" s="617"/>
      <c r="AA972" s="617"/>
      <c r="AB972" s="617"/>
      <c r="AC972" s="617"/>
      <c r="AD972" s="617"/>
      <c r="AE972" s="617"/>
      <c r="AF972" s="617"/>
      <c r="AG972" s="617"/>
      <c r="AH972" s="617"/>
      <c r="AI972" s="617"/>
      <c r="AJ972" s="617"/>
      <c r="AK972" s="617"/>
      <c r="AL972" s="617"/>
      <c r="AM972" s="617"/>
      <c r="AN972" s="617"/>
      <c r="AO972" s="617"/>
      <c r="AP972" s="617"/>
      <c r="AQ972" s="617"/>
      <c r="AR972" s="617"/>
      <c r="AS972" s="617"/>
      <c r="AT972" s="617"/>
      <c r="AU972" s="617"/>
      <c r="AV972" s="617"/>
      <c r="AW972" s="617"/>
      <c r="AX972" s="617"/>
      <c r="AY972" s="617"/>
      <c r="AZ972" s="617"/>
      <c r="BA972" s="617"/>
      <c r="BB972" s="617"/>
      <c r="BC972" s="617"/>
      <c r="BD972" s="617"/>
      <c r="BE972" s="617"/>
      <c r="BF972" s="617"/>
      <c r="BG972" s="617"/>
      <c r="BH972" s="617"/>
      <c r="BI972" s="617"/>
      <c r="BJ972" s="617"/>
      <c r="BK972" s="617"/>
      <c r="BL972" s="617"/>
      <c r="BM972" s="617"/>
      <c r="BN972" s="617"/>
      <c r="BO972" s="617"/>
      <c r="BP972" s="617"/>
      <c r="BQ972" s="617"/>
      <c r="BR972" s="617"/>
      <c r="BS972" s="617"/>
    </row>
    <row r="973" spans="1:71" s="401" customFormat="1" ht="15.65" customHeight="1" outlineLevel="2" x14ac:dyDescent="0.25">
      <c r="A973" s="590"/>
      <c r="B973" s="409" t="s">
        <v>1005</v>
      </c>
      <c r="C973" s="489"/>
      <c r="D973" s="515" t="s">
        <v>1011</v>
      </c>
      <c r="E973" s="733">
        <v>1</v>
      </c>
      <c r="F973" s="414" t="s">
        <v>70</v>
      </c>
      <c r="G973" s="415">
        <v>0.2</v>
      </c>
      <c r="H973" s="415">
        <f>E973*G973</f>
        <v>0.2</v>
      </c>
      <c r="I973" s="553">
        <v>7.7624999999999993</v>
      </c>
      <c r="J973" s="553">
        <f>E973*I973</f>
        <v>7.7624999999999993</v>
      </c>
      <c r="K973" s="553"/>
      <c r="L973" s="553"/>
      <c r="M973" s="553">
        <f>J973+H973*Tabellen!$K$2+L973</f>
        <v>20.162500000000001</v>
      </c>
      <c r="N973" s="495"/>
      <c r="O973" s="849">
        <f>S973+T973</f>
        <v>20.162500000000001</v>
      </c>
      <c r="P973" s="659"/>
      <c r="Q973" s="662" t="s">
        <v>951</v>
      </c>
      <c r="R973" s="682">
        <f>_xlfn.XLOOKUP(Q973,Tabellen!$B$9:$B$21,Tabellen!$C$9:$C$21,"controleren")</f>
        <v>0.3</v>
      </c>
      <c r="S973" s="849">
        <f>IF('Isolatieaanpak '!$G$9="Doe-het-zelver",(M973*R973)*Tabellen!$K$5,M973*R973)</f>
        <v>6.0487500000000001</v>
      </c>
      <c r="T973" s="849">
        <f>(100%-R973)*M973</f>
        <v>14.11375</v>
      </c>
      <c r="U973" s="660">
        <f>S973*Tabellen!$G$2</f>
        <v>0.54438750000000002</v>
      </c>
      <c r="V973" s="660">
        <f>T973*Tabellen!$H$2</f>
        <v>2.9638874999999998</v>
      </c>
      <c r="W973" s="660">
        <f>U973+V973</f>
        <v>3.5082749999999998</v>
      </c>
      <c r="X973" s="660">
        <f>O973+W973</f>
        <v>23.670775000000003</v>
      </c>
      <c r="Y973" s="661"/>
      <c r="Z973" s="617"/>
      <c r="AA973" s="617"/>
      <c r="AB973" s="617"/>
      <c r="AC973" s="617"/>
      <c r="AD973" s="617"/>
      <c r="AE973" s="617"/>
      <c r="AF973" s="617"/>
      <c r="AG973" s="617"/>
      <c r="AH973" s="617"/>
      <c r="AI973" s="617"/>
      <c r="AJ973" s="617"/>
      <c r="AK973" s="617"/>
      <c r="AL973" s="617"/>
      <c r="AM973" s="617"/>
      <c r="AN973" s="617"/>
      <c r="AO973" s="617"/>
      <c r="AP973" s="617"/>
      <c r="AQ973" s="617"/>
      <c r="AR973" s="617"/>
      <c r="AS973" s="617"/>
      <c r="AT973" s="617"/>
      <c r="AU973" s="617"/>
      <c r="AV973" s="617"/>
      <c r="AW973" s="617"/>
      <c r="AX973" s="617"/>
      <c r="AY973" s="617"/>
      <c r="AZ973" s="617"/>
      <c r="BA973" s="617"/>
      <c r="BB973" s="617"/>
      <c r="BC973" s="617"/>
      <c r="BD973" s="617"/>
      <c r="BE973" s="617"/>
      <c r="BF973" s="617"/>
      <c r="BG973" s="617"/>
      <c r="BH973" s="617"/>
      <c r="BI973" s="617"/>
      <c r="BJ973" s="617"/>
      <c r="BK973" s="617"/>
      <c r="BL973" s="617"/>
      <c r="BM973" s="617"/>
      <c r="BN973" s="617"/>
      <c r="BO973" s="617"/>
      <c r="BP973" s="617"/>
      <c r="BQ973" s="617"/>
      <c r="BR973" s="617"/>
      <c r="BS973" s="617"/>
    </row>
    <row r="974" spans="1:71" s="401" customFormat="1" ht="15.65" customHeight="1" outlineLevel="2" x14ac:dyDescent="0.25">
      <c r="A974" s="590"/>
      <c r="B974" s="404"/>
      <c r="C974" s="489"/>
      <c r="D974" s="510"/>
      <c r="E974" s="733"/>
      <c r="F974" s="414"/>
      <c r="G974" s="415"/>
      <c r="H974" s="415"/>
      <c r="I974" s="553"/>
      <c r="J974" s="553"/>
      <c r="K974" s="553"/>
      <c r="L974" s="553"/>
      <c r="M974" s="553"/>
      <c r="N974" s="495"/>
      <c r="O974" s="660"/>
      <c r="P974" s="673"/>
      <c r="Q974" s="665"/>
      <c r="R974" s="660"/>
      <c r="S974" s="666"/>
      <c r="T974" s="660"/>
      <c r="U974" s="660"/>
      <c r="V974" s="660"/>
      <c r="W974" s="660"/>
      <c r="X974" s="660"/>
      <c r="Y974" s="661"/>
      <c r="Z974" s="617"/>
      <c r="AA974" s="617"/>
      <c r="AB974" s="617"/>
      <c r="AC974" s="617"/>
      <c r="AD974" s="617"/>
      <c r="AE974" s="617"/>
      <c r="AF974" s="617"/>
      <c r="AG974" s="617"/>
      <c r="AH974" s="617"/>
      <c r="AI974" s="617"/>
      <c r="AJ974" s="617"/>
      <c r="AK974" s="617"/>
      <c r="AL974" s="617"/>
      <c r="AM974" s="617"/>
      <c r="AN974" s="617"/>
      <c r="AO974" s="617"/>
      <c r="AP974" s="617"/>
      <c r="AQ974" s="617"/>
      <c r="AR974" s="617"/>
      <c r="AS974" s="617"/>
      <c r="AT974" s="617"/>
      <c r="AU974" s="617"/>
      <c r="AV974" s="617"/>
      <c r="AW974" s="617"/>
      <c r="AX974" s="617"/>
      <c r="AY974" s="617"/>
      <c r="AZ974" s="617"/>
      <c r="BA974" s="617"/>
      <c r="BB974" s="617"/>
      <c r="BC974" s="617"/>
      <c r="BD974" s="617"/>
      <c r="BE974" s="617"/>
      <c r="BF974" s="617"/>
      <c r="BG974" s="617"/>
      <c r="BH974" s="617"/>
      <c r="BI974" s="617"/>
      <c r="BJ974" s="617"/>
      <c r="BK974" s="617"/>
      <c r="BL974" s="617"/>
      <c r="BM974" s="617"/>
      <c r="BN974" s="617"/>
      <c r="BO974" s="617"/>
      <c r="BP974" s="617"/>
      <c r="BQ974" s="617"/>
      <c r="BR974" s="617"/>
      <c r="BS974" s="617"/>
    </row>
    <row r="975" spans="1:71" s="401" customFormat="1" ht="15.65" customHeight="1" outlineLevel="2" x14ac:dyDescent="0.25">
      <c r="A975" s="590"/>
      <c r="B975" s="409" t="s">
        <v>1006</v>
      </c>
      <c r="C975" s="489"/>
      <c r="D975" s="753" t="s">
        <v>1574</v>
      </c>
      <c r="E975" s="733">
        <v>1</v>
      </c>
      <c r="F975" s="414" t="s">
        <v>72</v>
      </c>
      <c r="G975" s="415">
        <v>1</v>
      </c>
      <c r="H975" s="415">
        <f>E975*G975</f>
        <v>1</v>
      </c>
      <c r="I975" s="553">
        <v>10.35</v>
      </c>
      <c r="J975" s="553">
        <f>E975*I975</f>
        <v>10.35</v>
      </c>
      <c r="K975" s="553"/>
      <c r="L975" s="553"/>
      <c r="M975" s="553">
        <f>J975+H975*Tabellen!$K$2+L975</f>
        <v>72.349999999999994</v>
      </c>
      <c r="N975" s="495"/>
      <c r="O975" s="849">
        <f>S975+T975</f>
        <v>72.349999999999994</v>
      </c>
      <c r="P975" s="659"/>
      <c r="Q975" s="662" t="s">
        <v>951</v>
      </c>
      <c r="R975" s="682">
        <f>_xlfn.XLOOKUP(Q975,Tabellen!$B$9:$B$21,Tabellen!$C$9:$C$21,"controleren")</f>
        <v>0.3</v>
      </c>
      <c r="S975" s="849">
        <f>IF('Isolatieaanpak '!$G$9="Doe-het-zelver",(M975*R975)*Tabellen!$K$5,M975*R975)</f>
        <v>21.704999999999998</v>
      </c>
      <c r="T975" s="849">
        <f>(100%-R975)*M975</f>
        <v>50.644999999999996</v>
      </c>
      <c r="U975" s="660">
        <f>S975*Tabellen!$G$2</f>
        <v>1.9534499999999997</v>
      </c>
      <c r="V975" s="660">
        <f>T975*Tabellen!$H$2</f>
        <v>10.635449999999999</v>
      </c>
      <c r="W975" s="660">
        <f>U975+V975</f>
        <v>12.588899999999999</v>
      </c>
      <c r="X975" s="660">
        <f>O975+W975</f>
        <v>84.93889999999999</v>
      </c>
      <c r="Y975" s="661"/>
      <c r="Z975" s="617"/>
      <c r="AA975" s="617"/>
      <c r="AB975" s="617"/>
      <c r="AC975" s="617"/>
      <c r="AD975" s="617"/>
      <c r="AE975" s="617"/>
      <c r="AF975" s="617"/>
      <c r="AG975" s="617"/>
      <c r="AH975" s="617"/>
      <c r="AI975" s="617"/>
      <c r="AJ975" s="617"/>
      <c r="AK975" s="617"/>
      <c r="AL975" s="617"/>
      <c r="AM975" s="617"/>
      <c r="AN975" s="617"/>
      <c r="AO975" s="617"/>
      <c r="AP975" s="617"/>
      <c r="AQ975" s="617"/>
      <c r="AR975" s="617"/>
      <c r="AS975" s="617"/>
      <c r="AT975" s="617"/>
      <c r="AU975" s="617"/>
      <c r="AV975" s="617"/>
      <c r="AW975" s="617"/>
      <c r="AX975" s="617"/>
      <c r="AY975" s="617"/>
      <c r="AZ975" s="617"/>
      <c r="BA975" s="617"/>
      <c r="BB975" s="617"/>
      <c r="BC975" s="617"/>
      <c r="BD975" s="617"/>
      <c r="BE975" s="617"/>
      <c r="BF975" s="617"/>
      <c r="BG975" s="617"/>
      <c r="BH975" s="617"/>
      <c r="BI975" s="617"/>
      <c r="BJ975" s="617"/>
      <c r="BK975" s="617"/>
      <c r="BL975" s="617"/>
      <c r="BM975" s="617"/>
      <c r="BN975" s="617"/>
      <c r="BO975" s="617"/>
      <c r="BP975" s="617"/>
      <c r="BQ975" s="617"/>
      <c r="BR975" s="617"/>
      <c r="BS975" s="617"/>
    </row>
    <row r="976" spans="1:71" s="401" customFormat="1" ht="15.65" customHeight="1" outlineLevel="2" x14ac:dyDescent="0.25">
      <c r="A976" s="590"/>
      <c r="B976" s="404"/>
      <c r="C976" s="489"/>
      <c r="D976" s="515"/>
      <c r="E976" s="733"/>
      <c r="F976" s="414"/>
      <c r="G976" s="415"/>
      <c r="H976" s="415"/>
      <c r="I976" s="553"/>
      <c r="J976" s="553"/>
      <c r="K976" s="553"/>
      <c r="L976" s="553"/>
      <c r="M976" s="553"/>
      <c r="N976" s="495"/>
      <c r="O976" s="660"/>
      <c r="P976" s="673"/>
      <c r="Q976" s="665"/>
      <c r="R976" s="660"/>
      <c r="S976" s="666"/>
      <c r="T976" s="660"/>
      <c r="U976" s="660"/>
      <c r="V976" s="660"/>
      <c r="W976" s="660"/>
      <c r="X976" s="660"/>
      <c r="Y976" s="661"/>
      <c r="Z976" s="617"/>
      <c r="AA976" s="617"/>
      <c r="AB976" s="617"/>
      <c r="AC976" s="617"/>
      <c r="AD976" s="617"/>
      <c r="AE976" s="617"/>
      <c r="AF976" s="617"/>
      <c r="AG976" s="617"/>
      <c r="AH976" s="617"/>
      <c r="AI976" s="617"/>
      <c r="AJ976" s="617"/>
      <c r="AK976" s="617"/>
      <c r="AL976" s="617"/>
      <c r="AM976" s="617"/>
      <c r="AN976" s="617"/>
      <c r="AO976" s="617"/>
      <c r="AP976" s="617"/>
      <c r="AQ976" s="617"/>
      <c r="AR976" s="617"/>
      <c r="AS976" s="617"/>
      <c r="AT976" s="617"/>
      <c r="AU976" s="617"/>
      <c r="AV976" s="617"/>
      <c r="AW976" s="617"/>
      <c r="AX976" s="617"/>
      <c r="AY976" s="617"/>
      <c r="AZ976" s="617"/>
      <c r="BA976" s="617"/>
      <c r="BB976" s="617"/>
      <c r="BC976" s="617"/>
      <c r="BD976" s="617"/>
      <c r="BE976" s="617"/>
      <c r="BF976" s="617"/>
      <c r="BG976" s="617"/>
      <c r="BH976" s="617"/>
      <c r="BI976" s="617"/>
      <c r="BJ976" s="617"/>
      <c r="BK976" s="617"/>
      <c r="BL976" s="617"/>
      <c r="BM976" s="617"/>
      <c r="BN976" s="617"/>
      <c r="BO976" s="617"/>
      <c r="BP976" s="617"/>
      <c r="BQ976" s="617"/>
      <c r="BR976" s="617"/>
      <c r="BS976" s="617"/>
    </row>
    <row r="977" spans="1:71" s="401" customFormat="1" ht="15.65" customHeight="1" outlineLevel="2" x14ac:dyDescent="0.25">
      <c r="A977" s="590"/>
      <c r="B977" s="409" t="s">
        <v>1007</v>
      </c>
      <c r="C977" s="489"/>
      <c r="D977" s="515" t="s">
        <v>1012</v>
      </c>
      <c r="E977" s="733">
        <v>1</v>
      </c>
      <c r="F977" s="414" t="s">
        <v>70</v>
      </c>
      <c r="G977" s="415">
        <v>0.35</v>
      </c>
      <c r="H977" s="415">
        <f>E977*G977</f>
        <v>0.35</v>
      </c>
      <c r="I977" s="553">
        <v>5.1749999999999998</v>
      </c>
      <c r="J977" s="553">
        <f>E977*I977</f>
        <v>5.1749999999999998</v>
      </c>
      <c r="K977" s="553"/>
      <c r="L977" s="553"/>
      <c r="M977" s="553">
        <f>J977+H977*Tabellen!$K$2+L977</f>
        <v>26.875</v>
      </c>
      <c r="N977" s="495"/>
      <c r="O977" s="849">
        <f>S977+T977</f>
        <v>26.875</v>
      </c>
      <c r="P977" s="659"/>
      <c r="Q977" s="662" t="s">
        <v>951</v>
      </c>
      <c r="R977" s="682">
        <f>_xlfn.XLOOKUP(Q977,Tabellen!$B$9:$B$21,Tabellen!$C$9:$C$21,"controleren")</f>
        <v>0.3</v>
      </c>
      <c r="S977" s="849">
        <f>IF('Isolatieaanpak '!$G$9="Doe-het-zelver",(M977*R977)*Tabellen!$K$5,M977*R977)</f>
        <v>8.0625</v>
      </c>
      <c r="T977" s="849">
        <f>(100%-R977)*M977</f>
        <v>18.8125</v>
      </c>
      <c r="U977" s="660">
        <f>S977*Tabellen!$G$2</f>
        <v>0.72562499999999996</v>
      </c>
      <c r="V977" s="660">
        <f>T977*Tabellen!$H$2</f>
        <v>3.9506250000000001</v>
      </c>
      <c r="W977" s="660">
        <f>U977+V977</f>
        <v>4.6762499999999996</v>
      </c>
      <c r="X977" s="660">
        <f>O977+W977</f>
        <v>31.55125</v>
      </c>
      <c r="Y977" s="661"/>
      <c r="Z977" s="617"/>
      <c r="AA977" s="617"/>
      <c r="AB977" s="617"/>
      <c r="AC977" s="617"/>
      <c r="AD977" s="617"/>
      <c r="AE977" s="617"/>
      <c r="AF977" s="617"/>
      <c r="AG977" s="617"/>
      <c r="AH977" s="617"/>
      <c r="AI977" s="617"/>
      <c r="AJ977" s="617"/>
      <c r="AK977" s="617"/>
      <c r="AL977" s="617"/>
      <c r="AM977" s="617"/>
      <c r="AN977" s="617"/>
      <c r="AO977" s="617"/>
      <c r="AP977" s="617"/>
      <c r="AQ977" s="617"/>
      <c r="AR977" s="617"/>
      <c r="AS977" s="617"/>
      <c r="AT977" s="617"/>
      <c r="AU977" s="617"/>
      <c r="AV977" s="617"/>
      <c r="AW977" s="617"/>
      <c r="AX977" s="617"/>
      <c r="AY977" s="617"/>
      <c r="AZ977" s="617"/>
      <c r="BA977" s="617"/>
      <c r="BB977" s="617"/>
      <c r="BC977" s="617"/>
      <c r="BD977" s="617"/>
      <c r="BE977" s="617"/>
      <c r="BF977" s="617"/>
      <c r="BG977" s="617"/>
      <c r="BH977" s="617"/>
      <c r="BI977" s="617"/>
      <c r="BJ977" s="617"/>
      <c r="BK977" s="617"/>
      <c r="BL977" s="617"/>
      <c r="BM977" s="617"/>
      <c r="BN977" s="617"/>
      <c r="BO977" s="617"/>
      <c r="BP977" s="617"/>
      <c r="BQ977" s="617"/>
      <c r="BR977" s="617"/>
      <c r="BS977" s="617"/>
    </row>
    <row r="978" spans="1:71" s="401" customFormat="1" ht="15.65" customHeight="1" outlineLevel="2" x14ac:dyDescent="0.25">
      <c r="A978" s="590"/>
      <c r="B978" s="404"/>
      <c r="C978" s="489"/>
      <c r="D978" s="515"/>
      <c r="E978" s="733"/>
      <c r="F978" s="414"/>
      <c r="G978" s="415"/>
      <c r="H978" s="415"/>
      <c r="I978" s="553"/>
      <c r="J978" s="553"/>
      <c r="K978" s="553"/>
      <c r="L978" s="553"/>
      <c r="M978" s="553"/>
      <c r="N978" s="495"/>
      <c r="O978" s="660"/>
      <c r="P978" s="673"/>
      <c r="Q978" s="665"/>
      <c r="R978" s="660"/>
      <c r="S978" s="666"/>
      <c r="T978" s="660"/>
      <c r="U978" s="660"/>
      <c r="V978" s="660"/>
      <c r="W978" s="660"/>
      <c r="X978" s="660"/>
      <c r="Y978" s="661"/>
      <c r="Z978" s="617"/>
      <c r="AA978" s="617"/>
      <c r="AB978" s="617"/>
      <c r="AC978" s="617"/>
      <c r="AD978" s="617"/>
      <c r="AE978" s="617"/>
      <c r="AF978" s="617"/>
      <c r="AG978" s="617"/>
      <c r="AH978" s="617"/>
      <c r="AI978" s="617"/>
      <c r="AJ978" s="617"/>
      <c r="AK978" s="617"/>
      <c r="AL978" s="617"/>
      <c r="AM978" s="617"/>
      <c r="AN978" s="617"/>
      <c r="AO978" s="617"/>
      <c r="AP978" s="617"/>
      <c r="AQ978" s="617"/>
      <c r="AR978" s="617"/>
      <c r="AS978" s="617"/>
      <c r="AT978" s="617"/>
      <c r="AU978" s="617"/>
      <c r="AV978" s="617"/>
      <c r="AW978" s="617"/>
      <c r="AX978" s="617"/>
      <c r="AY978" s="617"/>
      <c r="AZ978" s="617"/>
      <c r="BA978" s="617"/>
      <c r="BB978" s="617"/>
      <c r="BC978" s="617"/>
      <c r="BD978" s="617"/>
      <c r="BE978" s="617"/>
      <c r="BF978" s="617"/>
      <c r="BG978" s="617"/>
      <c r="BH978" s="617"/>
      <c r="BI978" s="617"/>
      <c r="BJ978" s="617"/>
      <c r="BK978" s="617"/>
      <c r="BL978" s="617"/>
      <c r="BM978" s="617"/>
      <c r="BN978" s="617"/>
      <c r="BO978" s="617"/>
      <c r="BP978" s="617"/>
      <c r="BQ978" s="617"/>
      <c r="BR978" s="617"/>
      <c r="BS978" s="617"/>
    </row>
    <row r="979" spans="1:71" s="401" customFormat="1" ht="15.65" customHeight="1" outlineLevel="2" x14ac:dyDescent="0.25">
      <c r="A979" s="590"/>
      <c r="B979" s="409" t="s">
        <v>1008</v>
      </c>
      <c r="C979" s="489"/>
      <c r="D979" s="515" t="s">
        <v>1048</v>
      </c>
      <c r="E979" s="733">
        <v>1</v>
      </c>
      <c r="F979" s="414" t="s">
        <v>72</v>
      </c>
      <c r="G979" s="415">
        <v>1</v>
      </c>
      <c r="H979" s="415">
        <f>E979*G979</f>
        <v>1</v>
      </c>
      <c r="I979" s="553">
        <v>15.524999999999999</v>
      </c>
      <c r="J979" s="553">
        <f>E979*I979</f>
        <v>15.524999999999999</v>
      </c>
      <c r="K979" s="553"/>
      <c r="L979" s="553"/>
      <c r="M979" s="553">
        <f>J979+H979*Tabellen!$K$2+L979</f>
        <v>77.525000000000006</v>
      </c>
      <c r="N979" s="495"/>
      <c r="O979" s="849">
        <f>S979+T979</f>
        <v>77.525000000000006</v>
      </c>
      <c r="P979" s="659"/>
      <c r="Q979" s="662" t="s">
        <v>951</v>
      </c>
      <c r="R979" s="682">
        <f>_xlfn.XLOOKUP(Q979,Tabellen!$B$9:$B$21,Tabellen!$C$9:$C$21,"controleren")</f>
        <v>0.3</v>
      </c>
      <c r="S979" s="849">
        <f>IF('Isolatieaanpak '!$G$9="Doe-het-zelver",(M979*R979)*Tabellen!$K$5,M979*R979)</f>
        <v>23.2575</v>
      </c>
      <c r="T979" s="849">
        <f>(100%-R979)*M979</f>
        <v>54.267499999999998</v>
      </c>
      <c r="U979" s="660">
        <f>S979*Tabellen!$G$2</f>
        <v>2.093175</v>
      </c>
      <c r="V979" s="660">
        <f>T979*Tabellen!$H$2</f>
        <v>11.396174999999999</v>
      </c>
      <c r="W979" s="660">
        <f>U979+V979</f>
        <v>13.48935</v>
      </c>
      <c r="X979" s="660">
        <f>O979+W979</f>
        <v>91.014350000000007</v>
      </c>
      <c r="Y979" s="661"/>
      <c r="Z979" s="617"/>
      <c r="AA979" s="617"/>
      <c r="AB979" s="617"/>
      <c r="AC979" s="617"/>
      <c r="AD979" s="617"/>
      <c r="AE979" s="617"/>
      <c r="AF979" s="617"/>
      <c r="AG979" s="617"/>
      <c r="AH979" s="617"/>
      <c r="AI979" s="617"/>
      <c r="AJ979" s="617"/>
      <c r="AK979" s="617"/>
      <c r="AL979" s="617"/>
      <c r="AM979" s="617"/>
      <c r="AN979" s="617"/>
      <c r="AO979" s="617"/>
      <c r="AP979" s="617"/>
      <c r="AQ979" s="617"/>
      <c r="AR979" s="617"/>
      <c r="AS979" s="617"/>
      <c r="AT979" s="617"/>
      <c r="AU979" s="617"/>
      <c r="AV979" s="617"/>
      <c r="AW979" s="617"/>
      <c r="AX979" s="617"/>
      <c r="AY979" s="617"/>
      <c r="AZ979" s="617"/>
      <c r="BA979" s="617"/>
      <c r="BB979" s="617"/>
      <c r="BC979" s="617"/>
      <c r="BD979" s="617"/>
      <c r="BE979" s="617"/>
      <c r="BF979" s="617"/>
      <c r="BG979" s="617"/>
      <c r="BH979" s="617"/>
      <c r="BI979" s="617"/>
      <c r="BJ979" s="617"/>
      <c r="BK979" s="617"/>
      <c r="BL979" s="617"/>
      <c r="BM979" s="617"/>
      <c r="BN979" s="617"/>
      <c r="BO979" s="617"/>
      <c r="BP979" s="617"/>
      <c r="BQ979" s="617"/>
      <c r="BR979" s="617"/>
      <c r="BS979" s="617"/>
    </row>
    <row r="980" spans="1:71" s="401" customFormat="1" ht="15.65" customHeight="1" outlineLevel="2" x14ac:dyDescent="0.25">
      <c r="A980" s="590"/>
      <c r="B980" s="404"/>
      <c r="C980" s="489"/>
      <c r="D980" s="515"/>
      <c r="E980" s="733"/>
      <c r="F980" s="414"/>
      <c r="G980" s="415"/>
      <c r="H980" s="415"/>
      <c r="I980" s="553"/>
      <c r="J980" s="553"/>
      <c r="K980" s="553"/>
      <c r="L980" s="553"/>
      <c r="M980" s="553"/>
      <c r="N980" s="495"/>
      <c r="O980" s="660"/>
      <c r="P980" s="673"/>
      <c r="Q980" s="665"/>
      <c r="R980" s="660"/>
      <c r="S980" s="666"/>
      <c r="T980" s="660"/>
      <c r="U980" s="660"/>
      <c r="V980" s="660"/>
      <c r="W980" s="660"/>
      <c r="X980" s="660"/>
      <c r="Y980" s="661"/>
      <c r="Z980" s="617"/>
      <c r="AA980" s="617"/>
      <c r="AB980" s="617"/>
      <c r="AC980" s="617"/>
      <c r="AD980" s="617"/>
      <c r="AE980" s="617"/>
      <c r="AF980" s="617"/>
      <c r="AG980" s="617"/>
      <c r="AH980" s="617"/>
      <c r="AI980" s="617"/>
      <c r="AJ980" s="617"/>
      <c r="AK980" s="617"/>
      <c r="AL980" s="617"/>
      <c r="AM980" s="617"/>
      <c r="AN980" s="617"/>
      <c r="AO980" s="617"/>
      <c r="AP980" s="617"/>
      <c r="AQ980" s="617"/>
      <c r="AR980" s="617"/>
      <c r="AS980" s="617"/>
      <c r="AT980" s="617"/>
      <c r="AU980" s="617"/>
      <c r="AV980" s="617"/>
      <c r="AW980" s="617"/>
      <c r="AX980" s="617"/>
      <c r="AY980" s="617"/>
      <c r="AZ980" s="617"/>
      <c r="BA980" s="617"/>
      <c r="BB980" s="617"/>
      <c r="BC980" s="617"/>
      <c r="BD980" s="617"/>
      <c r="BE980" s="617"/>
      <c r="BF980" s="617"/>
      <c r="BG980" s="617"/>
      <c r="BH980" s="617"/>
      <c r="BI980" s="617"/>
      <c r="BJ980" s="617"/>
      <c r="BK980" s="617"/>
      <c r="BL980" s="617"/>
      <c r="BM980" s="617"/>
      <c r="BN980" s="617"/>
      <c r="BO980" s="617"/>
      <c r="BP980" s="617"/>
      <c r="BQ980" s="617"/>
      <c r="BR980" s="617"/>
      <c r="BS980" s="617"/>
    </row>
    <row r="981" spans="1:71" s="401" customFormat="1" ht="15.65" customHeight="1" outlineLevel="2" x14ac:dyDescent="0.25">
      <c r="A981" s="590"/>
      <c r="B981" s="409" t="s">
        <v>1009</v>
      </c>
      <c r="C981" s="490"/>
      <c r="D981" s="515" t="s">
        <v>1013</v>
      </c>
      <c r="E981" s="733">
        <v>1</v>
      </c>
      <c r="F981" s="414" t="s">
        <v>71</v>
      </c>
      <c r="G981" s="415">
        <v>2</v>
      </c>
      <c r="H981" s="415">
        <f>E981*G981</f>
        <v>2</v>
      </c>
      <c r="I981" s="553">
        <v>36.224999999999994</v>
      </c>
      <c r="J981" s="553">
        <f>E981*I981</f>
        <v>36.224999999999994</v>
      </c>
      <c r="K981" s="553"/>
      <c r="L981" s="553"/>
      <c r="M981" s="553">
        <f>J981+H981*Tabellen!$K$2+L981</f>
        <v>160.22499999999999</v>
      </c>
      <c r="N981" s="495"/>
      <c r="O981" s="849">
        <f>S981+T981</f>
        <v>160.22499999999997</v>
      </c>
      <c r="P981" s="659"/>
      <c r="Q981" s="662" t="s">
        <v>951</v>
      </c>
      <c r="R981" s="682">
        <f>_xlfn.XLOOKUP(Q981,Tabellen!$B$9:$B$21,Tabellen!$C$9:$C$21,"controleren")</f>
        <v>0.3</v>
      </c>
      <c r="S981" s="849">
        <f>IF('Isolatieaanpak '!$G$9="Doe-het-zelver",(M981*R981)*Tabellen!$K$5,M981*R981)</f>
        <v>48.067499999999995</v>
      </c>
      <c r="T981" s="849">
        <f>(100%-R981)*M981</f>
        <v>112.15749999999998</v>
      </c>
      <c r="U981" s="660">
        <f>S981*Tabellen!$G$2</f>
        <v>4.3260749999999994</v>
      </c>
      <c r="V981" s="660">
        <f>T981*Tabellen!$H$2</f>
        <v>23.553074999999996</v>
      </c>
      <c r="W981" s="660">
        <f>U981+V981</f>
        <v>27.879149999999996</v>
      </c>
      <c r="X981" s="660">
        <f>O981+W981</f>
        <v>188.10414999999995</v>
      </c>
      <c r="Y981" s="661"/>
      <c r="Z981" s="617"/>
      <c r="AA981" s="617"/>
      <c r="AB981" s="617"/>
      <c r="AC981" s="617"/>
      <c r="AD981" s="617"/>
      <c r="AE981" s="617"/>
      <c r="AF981" s="617"/>
      <c r="AG981" s="617"/>
      <c r="AH981" s="617"/>
      <c r="AI981" s="617"/>
      <c r="AJ981" s="617"/>
      <c r="AK981" s="617"/>
      <c r="AL981" s="617"/>
      <c r="AM981" s="617"/>
      <c r="AN981" s="617"/>
      <c r="AO981" s="617"/>
      <c r="AP981" s="617"/>
      <c r="AQ981" s="617"/>
      <c r="AR981" s="617"/>
      <c r="AS981" s="617"/>
      <c r="AT981" s="617"/>
      <c r="AU981" s="617"/>
      <c r="AV981" s="617"/>
      <c r="AW981" s="617"/>
      <c r="AX981" s="617"/>
      <c r="AY981" s="617"/>
      <c r="AZ981" s="617"/>
      <c r="BA981" s="617"/>
      <c r="BB981" s="617"/>
      <c r="BC981" s="617"/>
      <c r="BD981" s="617"/>
      <c r="BE981" s="617"/>
      <c r="BF981" s="617"/>
      <c r="BG981" s="617"/>
      <c r="BH981" s="617"/>
      <c r="BI981" s="617"/>
      <c r="BJ981" s="617"/>
      <c r="BK981" s="617"/>
      <c r="BL981" s="617"/>
      <c r="BM981" s="617"/>
      <c r="BN981" s="617"/>
      <c r="BO981" s="617"/>
      <c r="BP981" s="617"/>
      <c r="BQ981" s="617"/>
      <c r="BR981" s="617"/>
      <c r="BS981" s="617"/>
    </row>
    <row r="982" spans="1:71" ht="15.65" customHeight="1" outlineLevel="2" x14ac:dyDescent="0.25">
      <c r="B982" s="404"/>
      <c r="D982" s="427"/>
      <c r="E982" s="405"/>
      <c r="G982" s="406"/>
      <c r="H982" s="406"/>
      <c r="N982" s="494"/>
      <c r="O982" s="659"/>
      <c r="P982" s="659"/>
      <c r="Q982" s="659"/>
    </row>
    <row r="983" spans="1:71" s="401" customFormat="1" ht="15.65" customHeight="1" outlineLevel="2" x14ac:dyDescent="0.25">
      <c r="A983" s="590"/>
      <c r="B983" s="409" t="s">
        <v>1937</v>
      </c>
      <c r="C983" s="490"/>
      <c r="D983" s="515" t="s">
        <v>1938</v>
      </c>
      <c r="E983" s="733">
        <v>1.1000000000000001</v>
      </c>
      <c r="F983" s="414" t="s">
        <v>73</v>
      </c>
      <c r="G983" s="415">
        <v>0.35</v>
      </c>
      <c r="H983" s="415">
        <f>E983*G983</f>
        <v>0.38500000000000001</v>
      </c>
      <c r="I983" s="553">
        <v>5.78</v>
      </c>
      <c r="J983" s="553">
        <f>E983*I983</f>
        <v>6.3580000000000005</v>
      </c>
      <c r="K983" s="553"/>
      <c r="L983" s="553"/>
      <c r="M983" s="553">
        <f>J983+H983*Tabellen!$K$2+L983</f>
        <v>30.228000000000002</v>
      </c>
      <c r="N983" s="495"/>
      <c r="O983" s="849">
        <f>S983+T983</f>
        <v>30.228000000000002</v>
      </c>
      <c r="P983" s="659"/>
      <c r="Q983" s="662" t="s">
        <v>951</v>
      </c>
      <c r="R983" s="682">
        <f>_xlfn.XLOOKUP(Q983,Tabellen!$B$9:$B$21,Tabellen!$C$9:$C$21,"controleren")</f>
        <v>0.3</v>
      </c>
      <c r="S983" s="849">
        <f>IF('Isolatieaanpak '!$G$9="Doe-het-zelver",(M983*R983)*Tabellen!$K$5,M983*R983)</f>
        <v>9.0684000000000005</v>
      </c>
      <c r="T983" s="849">
        <f>(100%-R983)*M983</f>
        <v>21.159600000000001</v>
      </c>
      <c r="U983" s="660">
        <f>S983*Tabellen!$G$2</f>
        <v>0.81615599999999999</v>
      </c>
      <c r="V983" s="660">
        <f>T983*Tabellen!$H$2</f>
        <v>4.4435159999999998</v>
      </c>
      <c r="W983" s="660">
        <f>U983+V983</f>
        <v>5.2596720000000001</v>
      </c>
      <c r="X983" s="660">
        <f>O983+W983</f>
        <v>35.487672000000003</v>
      </c>
      <c r="Y983" s="661"/>
      <c r="Z983" s="617"/>
      <c r="AA983" s="617"/>
      <c r="AB983" s="617"/>
      <c r="AC983" s="617"/>
      <c r="AD983" s="617"/>
      <c r="AE983" s="617"/>
      <c r="AF983" s="617"/>
      <c r="AG983" s="617"/>
      <c r="AH983" s="617"/>
      <c r="AI983" s="617"/>
      <c r="AJ983" s="617"/>
      <c r="AK983" s="617"/>
      <c r="AL983" s="617"/>
      <c r="AM983" s="617"/>
      <c r="AN983" s="617"/>
      <c r="AO983" s="617"/>
      <c r="AP983" s="617"/>
      <c r="AQ983" s="617"/>
      <c r="AR983" s="617"/>
      <c r="AS983" s="617"/>
      <c r="AT983" s="617"/>
      <c r="AU983" s="617"/>
      <c r="AV983" s="617"/>
      <c r="AW983" s="617"/>
      <c r="AX983" s="617"/>
      <c r="AY983" s="617"/>
      <c r="AZ983" s="617"/>
      <c r="BA983" s="617"/>
      <c r="BB983" s="617"/>
      <c r="BC983" s="617"/>
      <c r="BD983" s="617"/>
      <c r="BE983" s="617"/>
      <c r="BF983" s="617"/>
      <c r="BG983" s="617"/>
      <c r="BH983" s="617"/>
      <c r="BI983" s="617"/>
      <c r="BJ983" s="617"/>
      <c r="BK983" s="617"/>
      <c r="BL983" s="617"/>
      <c r="BM983" s="617"/>
      <c r="BN983" s="617"/>
      <c r="BO983" s="617"/>
      <c r="BP983" s="617"/>
      <c r="BQ983" s="617"/>
      <c r="BR983" s="617"/>
      <c r="BS983" s="617"/>
    </row>
    <row r="984" spans="1:71" ht="15.65" customHeight="1" outlineLevel="2" x14ac:dyDescent="0.25">
      <c r="B984" s="404"/>
      <c r="D984" s="427"/>
      <c r="E984" s="405"/>
      <c r="G984" s="406"/>
      <c r="H984" s="406"/>
      <c r="N984" s="494"/>
      <c r="O984" s="659"/>
      <c r="P984" s="659"/>
      <c r="Q984" s="659"/>
    </row>
    <row r="985" spans="1:71" s="469" customFormat="1" ht="9" customHeight="1" outlineLevel="1" thickBot="1" x14ac:dyDescent="0.3">
      <c r="A985" s="587"/>
      <c r="B985" s="456"/>
      <c r="C985" s="486"/>
      <c r="D985" s="457"/>
      <c r="E985" s="458"/>
      <c r="F985" s="457"/>
      <c r="G985" s="459"/>
      <c r="H985" s="459"/>
      <c r="I985" s="543"/>
      <c r="J985" s="543"/>
      <c r="K985" s="543"/>
      <c r="L985" s="543"/>
      <c r="M985" s="543"/>
      <c r="N985" s="486"/>
      <c r="O985" s="648"/>
      <c r="P985" s="648"/>
      <c r="Q985" s="648"/>
      <c r="R985" s="649"/>
      <c r="S985" s="649"/>
      <c r="T985" s="649"/>
      <c r="U985" s="649"/>
      <c r="V985" s="649"/>
      <c r="W985" s="649"/>
      <c r="X985" s="649"/>
      <c r="Y985" s="648"/>
      <c r="Z985" s="615"/>
      <c r="AA985" s="616"/>
      <c r="AB985" s="610"/>
      <c r="AC985" s="610"/>
      <c r="AD985" s="610"/>
      <c r="AE985" s="610"/>
      <c r="AF985" s="610"/>
      <c r="AG985" s="613"/>
      <c r="AH985" s="613"/>
      <c r="AI985" s="610"/>
      <c r="AJ985" s="610"/>
      <c r="AK985" s="610"/>
      <c r="AL985" s="610"/>
      <c r="AM985" s="610"/>
      <c r="AN985" s="610"/>
      <c r="AO985" s="610"/>
      <c r="AP985" s="610"/>
      <c r="AQ985" s="610"/>
      <c r="AR985" s="610"/>
      <c r="AS985" s="610"/>
      <c r="AT985" s="610"/>
      <c r="AU985" s="610"/>
      <c r="AV985" s="610"/>
      <c r="AW985" s="610"/>
      <c r="AX985" s="610"/>
      <c r="AY985" s="610"/>
      <c r="AZ985" s="610"/>
      <c r="BA985" s="610"/>
      <c r="BB985" s="610"/>
      <c r="BC985" s="610"/>
      <c r="BD985" s="610"/>
      <c r="BE985" s="610"/>
      <c r="BF985" s="610"/>
      <c r="BG985" s="610"/>
      <c r="BH985" s="610"/>
      <c r="BI985" s="610"/>
      <c r="BJ985" s="610"/>
      <c r="BK985" s="610"/>
      <c r="BL985" s="610"/>
      <c r="BM985" s="610"/>
      <c r="BN985" s="610"/>
      <c r="BO985" s="610"/>
      <c r="BP985" s="610"/>
      <c r="BQ985" s="610"/>
      <c r="BR985" s="610"/>
      <c r="BS985" s="610"/>
    </row>
    <row r="986" spans="1:71" s="475" customFormat="1" ht="15.65" customHeight="1" thickTop="1" thickBot="1" x14ac:dyDescent="0.3">
      <c r="A986" s="588"/>
      <c r="B986" s="464" t="s">
        <v>150</v>
      </c>
      <c r="C986" s="584"/>
      <c r="D986" s="455" t="s">
        <v>85</v>
      </c>
      <c r="E986" s="465"/>
      <c r="F986" s="466"/>
      <c r="G986" s="467"/>
      <c r="H986" s="468"/>
      <c r="I986" s="544">
        <v>0</v>
      </c>
      <c r="J986" s="544"/>
      <c r="K986" s="544">
        <v>0</v>
      </c>
      <c r="L986" s="544"/>
      <c r="M986" s="544"/>
      <c r="N986" s="487"/>
      <c r="O986" s="650"/>
      <c r="P986" s="650"/>
      <c r="Q986" s="650"/>
      <c r="R986" s="651"/>
      <c r="S986" s="651"/>
      <c r="T986" s="651"/>
      <c r="U986" s="651"/>
      <c r="V986" s="651"/>
      <c r="W986" s="651"/>
      <c r="X986" s="651"/>
      <c r="Y986" s="651"/>
      <c r="Z986" s="610"/>
      <c r="AA986" s="610"/>
      <c r="AB986" s="610"/>
      <c r="AC986" s="610"/>
      <c r="AD986" s="610"/>
      <c r="AE986" s="610"/>
      <c r="AF986" s="610"/>
      <c r="AG986" s="610"/>
      <c r="AH986" s="610"/>
      <c r="AI986" s="610"/>
      <c r="AJ986" s="610"/>
      <c r="AK986" s="610"/>
      <c r="AL986" s="610"/>
      <c r="AM986" s="610"/>
      <c r="AN986" s="610"/>
      <c r="AO986" s="610"/>
      <c r="AP986" s="610"/>
      <c r="AQ986" s="610"/>
      <c r="AR986" s="610"/>
      <c r="AS986" s="610"/>
      <c r="AT986" s="610"/>
      <c r="AU986" s="610"/>
      <c r="AV986" s="610"/>
      <c r="AW986" s="610"/>
      <c r="AX986" s="610"/>
      <c r="AY986" s="610"/>
      <c r="AZ986" s="610"/>
      <c r="BA986" s="610"/>
      <c r="BB986" s="610"/>
      <c r="BC986" s="610"/>
      <c r="BD986" s="610"/>
      <c r="BE986" s="610"/>
      <c r="BF986" s="610"/>
      <c r="BG986" s="610"/>
      <c r="BH986" s="610"/>
      <c r="BI986" s="610"/>
      <c r="BJ986" s="610"/>
      <c r="BK986" s="610"/>
      <c r="BL986" s="610"/>
      <c r="BM986" s="610"/>
      <c r="BN986" s="610"/>
      <c r="BO986" s="610"/>
      <c r="BP986" s="610"/>
      <c r="BQ986" s="610"/>
      <c r="BR986" s="610"/>
      <c r="BS986" s="610"/>
    </row>
    <row r="987" spans="1:71" s="569" customFormat="1" ht="15.65" customHeight="1" outlineLevel="1" thickTop="1" x14ac:dyDescent="0.25">
      <c r="B987" s="471" t="s">
        <v>1060</v>
      </c>
      <c r="C987" s="594"/>
      <c r="D987" s="472" t="s">
        <v>1861</v>
      </c>
      <c r="E987" s="473">
        <v>1</v>
      </c>
      <c r="F987" s="472" t="s">
        <v>72</v>
      </c>
      <c r="G987" s="474"/>
      <c r="H987" s="397">
        <f>SUM(H988:H998)/E987</f>
        <v>2.7087000000000003</v>
      </c>
      <c r="I987" s="546"/>
      <c r="J987" s="546">
        <f>SUM(J988:J998)/E987</f>
        <v>1113.3339749999998</v>
      </c>
      <c r="K987" s="546"/>
      <c r="L987" s="546"/>
      <c r="M987" s="546">
        <f>SUM(M988:M998)</f>
        <v>1281.2733749999998</v>
      </c>
      <c r="N987" s="594"/>
      <c r="O987" s="657">
        <f>SUM(O988:O998)/E987</f>
        <v>1550.3407837499999</v>
      </c>
      <c r="P987" s="656" t="str">
        <f>B987</f>
        <v>V2-1-A1</v>
      </c>
      <c r="Q987" s="656"/>
      <c r="R987" s="657"/>
      <c r="S987" s="657"/>
      <c r="T987" s="657"/>
      <c r="U987" s="670"/>
      <c r="V987" s="657"/>
      <c r="W987" s="657"/>
      <c r="X987" s="657">
        <f>SUM(X988:X998)/E987</f>
        <v>1851.5275474574998</v>
      </c>
      <c r="Y987" s="680"/>
      <c r="Z987" s="610"/>
      <c r="AA987" s="610"/>
      <c r="AB987" s="610"/>
      <c r="AC987" s="610"/>
      <c r="AD987" s="610"/>
      <c r="AE987" s="610"/>
      <c r="AF987" s="610"/>
      <c r="AG987" s="610"/>
      <c r="AH987" s="610"/>
      <c r="AI987" s="610"/>
      <c r="AJ987" s="610"/>
      <c r="AK987" s="610"/>
      <c r="AL987" s="610"/>
      <c r="AM987" s="610"/>
      <c r="AN987" s="610"/>
      <c r="AO987" s="610"/>
      <c r="AP987" s="610"/>
      <c r="AQ987" s="610"/>
      <c r="AR987" s="610"/>
      <c r="AS987" s="610"/>
      <c r="AT987" s="610"/>
      <c r="AU987" s="610"/>
      <c r="AV987" s="610"/>
      <c r="AW987" s="610"/>
      <c r="AX987" s="610"/>
      <c r="AY987" s="610"/>
      <c r="AZ987" s="610"/>
      <c r="BA987" s="610"/>
      <c r="BB987" s="610"/>
      <c r="BC987" s="610"/>
      <c r="BD987" s="610"/>
      <c r="BE987" s="610"/>
      <c r="BF987" s="610"/>
      <c r="BG987" s="610"/>
      <c r="BH987" s="610"/>
      <c r="BI987" s="610"/>
      <c r="BJ987" s="610"/>
      <c r="BK987" s="610"/>
      <c r="BL987" s="610"/>
      <c r="BM987" s="610"/>
      <c r="BN987" s="610"/>
      <c r="BO987" s="610"/>
      <c r="BP987" s="610"/>
      <c r="BQ987" s="610"/>
      <c r="BR987" s="610"/>
      <c r="BS987" s="610"/>
    </row>
    <row r="988" spans="1:71" ht="15.65" customHeight="1" outlineLevel="2" x14ac:dyDescent="0.25">
      <c r="B988" s="404"/>
      <c r="D988" s="413" t="s">
        <v>1396</v>
      </c>
      <c r="E988" s="405"/>
      <c r="G988" s="406"/>
      <c r="H988" s="406"/>
      <c r="I988" s="553"/>
      <c r="J988" s="553"/>
      <c r="K988" s="553"/>
      <c r="N988" s="494"/>
      <c r="O988" s="659" t="str">
        <f>R988</f>
        <v>incl. opslagen</v>
      </c>
      <c r="P988" s="659"/>
      <c r="Q988" s="665"/>
      <c r="R988" s="672" t="str">
        <f>Tabellen!$C$2</f>
        <v>incl. opslagen</v>
      </c>
      <c r="S988" s="666"/>
      <c r="T988" s="672" t="str">
        <f>Tabellen!$C$2</f>
        <v>incl. opslagen</v>
      </c>
    </row>
    <row r="989" spans="1:71" ht="15.65" customHeight="1" outlineLevel="2" x14ac:dyDescent="0.25">
      <c r="B989" s="505"/>
      <c r="D989" s="491" t="s">
        <v>1300</v>
      </c>
      <c r="E989" s="506"/>
      <c r="F989" s="491" t="s">
        <v>830</v>
      </c>
      <c r="G989" s="507">
        <v>1</v>
      </c>
      <c r="H989" s="507">
        <f t="shared" ref="H989:H994" si="226">E989*G989</f>
        <v>0</v>
      </c>
      <c r="I989" s="508"/>
      <c r="J989" s="508"/>
      <c r="K989" s="508"/>
      <c r="L989" s="508"/>
      <c r="M989" s="508">
        <f>J989+H989*Tabellen!$K$2+L989</f>
        <v>0</v>
      </c>
      <c r="N989" s="494"/>
      <c r="O989" s="660">
        <f t="shared" ref="O989:O996" si="227">R989+T989</f>
        <v>0</v>
      </c>
      <c r="P989" s="673"/>
      <c r="Q989" s="665" t="s">
        <v>983</v>
      </c>
      <c r="R989" s="660">
        <f>H989*Tabellen!$K$2*Tabellen!$F$2</f>
        <v>0</v>
      </c>
      <c r="S989" s="666" t="s">
        <v>1049</v>
      </c>
      <c r="T989" s="660">
        <f>J989*Tabellen!$F$2</f>
        <v>0</v>
      </c>
      <c r="U989" s="660">
        <f>R989*Tabellen!$G$2</f>
        <v>0</v>
      </c>
      <c r="V989" s="660">
        <f>T989*Tabellen!$H$2</f>
        <v>0</v>
      </c>
      <c r="W989" s="660">
        <f t="shared" ref="W989:W996" si="228">U989+V989</f>
        <v>0</v>
      </c>
      <c r="X989" s="660">
        <f t="shared" ref="X989:X996" si="229">O989+W989</f>
        <v>0</v>
      </c>
    </row>
    <row r="990" spans="1:71" ht="15.65" customHeight="1" outlineLevel="2" x14ac:dyDescent="0.25">
      <c r="B990" s="505"/>
      <c r="D990" s="491" t="s">
        <v>1351</v>
      </c>
      <c r="E990" s="506">
        <v>1</v>
      </c>
      <c r="F990" s="491" t="s">
        <v>72</v>
      </c>
      <c r="G990" s="507">
        <v>0.35</v>
      </c>
      <c r="H990" s="507">
        <f t="shared" si="226"/>
        <v>0.35</v>
      </c>
      <c r="I990" s="508">
        <v>5.2474499999999997</v>
      </c>
      <c r="J990" s="508">
        <f t="shared" ref="J990:J994" si="230">E990*I990</f>
        <v>5.2474499999999997</v>
      </c>
      <c r="K990" s="508"/>
      <c r="L990" s="508"/>
      <c r="M990" s="508">
        <f>J990+H990*Tabellen!$K$2+L990</f>
        <v>26.94745</v>
      </c>
      <c r="N990" s="494"/>
      <c r="O990" s="660">
        <f t="shared" si="227"/>
        <v>32.6064145</v>
      </c>
      <c r="P990" s="673"/>
      <c r="Q990" s="665" t="s">
        <v>983</v>
      </c>
      <c r="R990" s="660">
        <f>H990*Tabellen!$K$2*Tabellen!$F$2</f>
        <v>26.256999999999998</v>
      </c>
      <c r="S990" s="666" t="s">
        <v>1049</v>
      </c>
      <c r="T990" s="660">
        <f>J990*Tabellen!$F$2</f>
        <v>6.3494144999999991</v>
      </c>
      <c r="U990" s="660">
        <f>R990*Tabellen!$G$2</f>
        <v>2.3631299999999995</v>
      </c>
      <c r="V990" s="660">
        <f>T990*Tabellen!$H$2</f>
        <v>1.3333770449999998</v>
      </c>
      <c r="W990" s="660">
        <f t="shared" si="228"/>
        <v>3.6965070449999993</v>
      </c>
      <c r="X990" s="660">
        <f t="shared" si="229"/>
        <v>36.302921544999997</v>
      </c>
    </row>
    <row r="991" spans="1:71" ht="15.65" customHeight="1" outlineLevel="2" x14ac:dyDescent="0.25">
      <c r="B991" s="505"/>
      <c r="D991" s="491" t="s">
        <v>1352</v>
      </c>
      <c r="E991" s="506">
        <f>(2*0.83)+(2*2.115)</f>
        <v>5.8900000000000006</v>
      </c>
      <c r="F991" s="491" t="s">
        <v>183</v>
      </c>
      <c r="G991" s="507">
        <v>0.03</v>
      </c>
      <c r="H991" s="507">
        <f t="shared" si="226"/>
        <v>0.17670000000000002</v>
      </c>
      <c r="I991" s="508"/>
      <c r="J991" s="508"/>
      <c r="K991" s="508"/>
      <c r="L991" s="508"/>
      <c r="M991" s="508">
        <f>J991+H991*Tabellen!$K$2+L991</f>
        <v>10.955400000000001</v>
      </c>
      <c r="N991" s="494"/>
      <c r="O991" s="660">
        <f t="shared" si="227"/>
        <v>13.256034000000001</v>
      </c>
      <c r="P991" s="673"/>
      <c r="Q991" s="665" t="s">
        <v>983</v>
      </c>
      <c r="R991" s="660">
        <f>H991*Tabellen!$K$2*Tabellen!$F$2</f>
        <v>13.256034000000001</v>
      </c>
      <c r="S991" s="666" t="s">
        <v>1049</v>
      </c>
      <c r="T991" s="660">
        <f>J991*Tabellen!$F$2</f>
        <v>0</v>
      </c>
      <c r="U991" s="660">
        <f>R991*Tabellen!$G$2</f>
        <v>1.1930430600000002</v>
      </c>
      <c r="V991" s="660">
        <f>T991*Tabellen!$H$2</f>
        <v>0</v>
      </c>
      <c r="W991" s="660">
        <f t="shared" si="228"/>
        <v>1.1930430600000002</v>
      </c>
      <c r="X991" s="660">
        <f t="shared" si="229"/>
        <v>14.449077060000002</v>
      </c>
      <c r="Z991" s="615"/>
    </row>
    <row r="992" spans="1:71" ht="15.65" customHeight="1" outlineLevel="2" x14ac:dyDescent="0.25">
      <c r="B992" s="505"/>
      <c r="D992" s="491" t="s">
        <v>1862</v>
      </c>
      <c r="E992" s="506">
        <v>1</v>
      </c>
      <c r="F992" s="491" t="s">
        <v>72</v>
      </c>
      <c r="G992" s="507">
        <v>0.35399999999999998</v>
      </c>
      <c r="H992" s="507">
        <f t="shared" si="226"/>
        <v>0.35399999999999998</v>
      </c>
      <c r="I992" s="508">
        <v>983.24999999999989</v>
      </c>
      <c r="J992" s="508">
        <f t="shared" si="230"/>
        <v>983.24999999999989</v>
      </c>
      <c r="K992" s="508"/>
      <c r="L992" s="508"/>
      <c r="M992" s="508">
        <f>J992+H992*Tabellen!$K$2+L992</f>
        <v>1005.1979999999999</v>
      </c>
      <c r="N992" s="494"/>
      <c r="O992" s="660">
        <f t="shared" si="227"/>
        <v>1216.2895799999999</v>
      </c>
      <c r="P992" s="673"/>
      <c r="Q992" s="665" t="s">
        <v>983</v>
      </c>
      <c r="R992" s="660">
        <f>H992*Tabellen!$K$2*Tabellen!$F$2</f>
        <v>26.557079999999999</v>
      </c>
      <c r="S992" s="666" t="s">
        <v>1049</v>
      </c>
      <c r="T992" s="660">
        <f>J992*Tabellen!$F$2</f>
        <v>1189.7324999999998</v>
      </c>
      <c r="U992" s="660">
        <f>R992*Tabellen!$G$2</f>
        <v>2.3901371999999999</v>
      </c>
      <c r="V992" s="660">
        <f>T992*Tabellen!$H$2</f>
        <v>249.84382499999995</v>
      </c>
      <c r="W992" s="660">
        <f t="shared" si="228"/>
        <v>252.23396219999995</v>
      </c>
      <c r="X992" s="660">
        <f t="shared" si="229"/>
        <v>1468.5235421999998</v>
      </c>
      <c r="Z992" s="615"/>
    </row>
    <row r="993" spans="2:71" ht="15.65" customHeight="1" outlineLevel="2" x14ac:dyDescent="0.25">
      <c r="B993" s="505"/>
      <c r="D993" s="491" t="s">
        <v>1575</v>
      </c>
      <c r="E993" s="506">
        <v>1</v>
      </c>
      <c r="F993" s="491" t="s">
        <v>72</v>
      </c>
      <c r="G993" s="507">
        <v>0.65</v>
      </c>
      <c r="H993" s="507">
        <f t="shared" si="226"/>
        <v>0.65</v>
      </c>
      <c r="I993" s="508">
        <v>103.49999999999999</v>
      </c>
      <c r="J993" s="508">
        <f t="shared" si="230"/>
        <v>103.49999999999999</v>
      </c>
      <c r="K993" s="508"/>
      <c r="L993" s="508"/>
      <c r="M993" s="508">
        <f>J993+H993*Tabellen!$K$2+L993</f>
        <v>143.79999999999998</v>
      </c>
      <c r="N993" s="494"/>
      <c r="O993" s="660">
        <f t="shared" si="227"/>
        <v>173.99799999999999</v>
      </c>
      <c r="P993" s="673"/>
      <c r="Q993" s="665" t="s">
        <v>983</v>
      </c>
      <c r="R993" s="660">
        <f>H993*Tabellen!$K$2*Tabellen!$F$2</f>
        <v>48.763000000000005</v>
      </c>
      <c r="S993" s="666" t="s">
        <v>1049</v>
      </c>
      <c r="T993" s="660">
        <f>J993*Tabellen!$F$2</f>
        <v>125.23499999999999</v>
      </c>
      <c r="U993" s="660">
        <f>R993*Tabellen!$G$2</f>
        <v>4.3886700000000003</v>
      </c>
      <c r="V993" s="660">
        <f>T993*Tabellen!$H$2</f>
        <v>26.299349999999997</v>
      </c>
      <c r="W993" s="660">
        <f t="shared" si="228"/>
        <v>30.688019999999998</v>
      </c>
      <c r="X993" s="660">
        <f t="shared" si="229"/>
        <v>204.68601999999998</v>
      </c>
      <c r="Z993" s="615"/>
    </row>
    <row r="994" spans="2:71" ht="15.65" customHeight="1" outlineLevel="2" x14ac:dyDescent="0.25">
      <c r="B994" s="505"/>
      <c r="D994" s="491" t="s">
        <v>1353</v>
      </c>
      <c r="E994" s="506">
        <f>E991</f>
        <v>5.8900000000000006</v>
      </c>
      <c r="F994" s="491" t="s">
        <v>183</v>
      </c>
      <c r="G994" s="507">
        <v>0.2</v>
      </c>
      <c r="H994" s="507">
        <f t="shared" si="226"/>
        <v>1.1780000000000002</v>
      </c>
      <c r="I994" s="508">
        <v>3.6224999999999996</v>
      </c>
      <c r="J994" s="508">
        <f t="shared" si="230"/>
        <v>21.336524999999998</v>
      </c>
      <c r="K994" s="508"/>
      <c r="L994" s="508"/>
      <c r="M994" s="508">
        <f>J994+H994*Tabellen!$K$2+L994</f>
        <v>94.37252500000001</v>
      </c>
      <c r="N994" s="494"/>
      <c r="O994" s="660">
        <f t="shared" si="227"/>
        <v>114.19075525000001</v>
      </c>
      <c r="P994" s="673"/>
      <c r="Q994" s="665" t="s">
        <v>983</v>
      </c>
      <c r="R994" s="660">
        <f>H994*Tabellen!$K$2*Tabellen!$F$2</f>
        <v>88.373560000000012</v>
      </c>
      <c r="S994" s="666" t="s">
        <v>1049</v>
      </c>
      <c r="T994" s="660">
        <f>J994*Tabellen!$F$2</f>
        <v>25.817195249999997</v>
      </c>
      <c r="U994" s="660">
        <f>R994*Tabellen!$G$2</f>
        <v>7.953620400000001</v>
      </c>
      <c r="V994" s="660">
        <f>T994*Tabellen!$H$2</f>
        <v>5.4216110024999988</v>
      </c>
      <c r="W994" s="660">
        <f t="shared" si="228"/>
        <v>13.375231402499999</v>
      </c>
      <c r="X994" s="660">
        <f t="shared" si="229"/>
        <v>127.56598665250002</v>
      </c>
      <c r="Z994" s="615"/>
    </row>
    <row r="995" spans="2:71" ht="15.65" customHeight="1" outlineLevel="2" x14ac:dyDescent="0.25">
      <c r="B995" s="505"/>
      <c r="D995" s="491" t="s">
        <v>1800</v>
      </c>
      <c r="E995" s="506"/>
      <c r="F995" s="491"/>
      <c r="G995" s="507"/>
      <c r="H995" s="507"/>
      <c r="I995" s="508"/>
      <c r="J995" s="508"/>
      <c r="K995" s="508"/>
      <c r="L995" s="508"/>
      <c r="M995" s="508"/>
      <c r="N995" s="494"/>
      <c r="O995" s="660">
        <f t="shared" si="227"/>
        <v>0</v>
      </c>
      <c r="P995" s="673"/>
      <c r="Q995" s="665" t="s">
        <v>983</v>
      </c>
      <c r="R995" s="660">
        <f>H995*Tabellen!$K$2*Tabellen!$F$2</f>
        <v>0</v>
      </c>
      <c r="S995" s="666" t="s">
        <v>1049</v>
      </c>
      <c r="T995" s="660">
        <f>J995*Tabellen!$F$2</f>
        <v>0</v>
      </c>
      <c r="U995" s="660">
        <f>R995*Tabellen!$G$2</f>
        <v>0</v>
      </c>
      <c r="V995" s="660">
        <f>T995*Tabellen!$H$2</f>
        <v>0</v>
      </c>
      <c r="W995" s="660">
        <f t="shared" si="228"/>
        <v>0</v>
      </c>
      <c r="X995" s="660">
        <f t="shared" si="229"/>
        <v>0</v>
      </c>
      <c r="Z995" s="615"/>
    </row>
    <row r="996" spans="2:71" ht="15.65" customHeight="1" outlineLevel="2" x14ac:dyDescent="0.25">
      <c r="B996" s="505"/>
      <c r="D996" s="491" t="s">
        <v>1355</v>
      </c>
      <c r="E996" s="506"/>
      <c r="F996" s="491"/>
      <c r="G996" s="507"/>
      <c r="H996" s="507"/>
      <c r="I996" s="508"/>
      <c r="J996" s="508"/>
      <c r="K996" s="508"/>
      <c r="L996" s="508"/>
      <c r="M996" s="508">
        <f>J996+H996*Tabellen!$K$2+L996</f>
        <v>0</v>
      </c>
      <c r="N996" s="494"/>
      <c r="O996" s="660">
        <f t="shared" si="227"/>
        <v>0</v>
      </c>
      <c r="P996" s="673"/>
      <c r="Q996" s="665" t="s">
        <v>983</v>
      </c>
      <c r="R996" s="660">
        <f>H996*Tabellen!$K$2*Tabellen!$F$2</f>
        <v>0</v>
      </c>
      <c r="S996" s="666" t="s">
        <v>1049</v>
      </c>
      <c r="T996" s="660">
        <f>J996*Tabellen!$F$2</f>
        <v>0</v>
      </c>
      <c r="U996" s="660">
        <f>R996*Tabellen!$G$2</f>
        <v>0</v>
      </c>
      <c r="V996" s="660">
        <f>T996*Tabellen!$H$2</f>
        <v>0</v>
      </c>
      <c r="W996" s="660">
        <f t="shared" si="228"/>
        <v>0</v>
      </c>
      <c r="X996" s="660">
        <f t="shared" si="229"/>
        <v>0</v>
      </c>
      <c r="Z996" s="615"/>
    </row>
    <row r="997" spans="2:71" ht="15.65" customHeight="1" outlineLevel="2" x14ac:dyDescent="0.25">
      <c r="B997" s="479"/>
      <c r="D997" s="481"/>
      <c r="E997" s="419"/>
      <c r="F997" s="420"/>
      <c r="G997" s="400"/>
      <c r="H997" s="400"/>
      <c r="I997" s="550"/>
      <c r="J997" s="550"/>
      <c r="K997" s="550"/>
      <c r="L997" s="550"/>
      <c r="M997" s="551"/>
      <c r="N997" s="494"/>
      <c r="O997" s="660"/>
      <c r="P997" s="673"/>
      <c r="Q997" s="665"/>
      <c r="S997" s="666"/>
      <c r="Z997" s="615"/>
    </row>
    <row r="998" spans="2:71" ht="9" customHeight="1" outlineLevel="1" x14ac:dyDescent="0.25">
      <c r="B998" s="408"/>
      <c r="D998" s="409"/>
      <c r="E998" s="411"/>
      <c r="F998" s="409"/>
      <c r="G998" s="410"/>
      <c r="H998" s="410"/>
      <c r="I998" s="548"/>
      <c r="J998" s="548"/>
      <c r="K998" s="548"/>
      <c r="L998" s="548"/>
      <c r="M998" s="548"/>
      <c r="N998" s="485"/>
      <c r="O998" s="663"/>
      <c r="P998" s="663"/>
      <c r="Q998" s="663"/>
      <c r="R998" s="664"/>
      <c r="S998" s="664"/>
      <c r="T998" s="664"/>
      <c r="U998" s="664"/>
      <c r="V998" s="664"/>
      <c r="W998" s="664"/>
      <c r="X998" s="664"/>
      <c r="Y998" s="663"/>
      <c r="Z998" s="615"/>
      <c r="AA998" s="616"/>
      <c r="AG998" s="613"/>
      <c r="AH998" s="613"/>
    </row>
    <row r="999" spans="2:71" s="568" customFormat="1" ht="15.65" customHeight="1" outlineLevel="1" x14ac:dyDescent="0.25">
      <c r="B999" s="395" t="s">
        <v>1061</v>
      </c>
      <c r="C999" s="593"/>
      <c r="D999" s="472" t="s">
        <v>1844</v>
      </c>
      <c r="E999" s="403">
        <f>0.93*2.115</f>
        <v>1.9669500000000002</v>
      </c>
      <c r="F999" s="396" t="s">
        <v>73</v>
      </c>
      <c r="G999" s="397"/>
      <c r="H999" s="397">
        <f>SUM(H1000:H1012)/E999</f>
        <v>3.0693205216197659</v>
      </c>
      <c r="I999" s="546"/>
      <c r="J999" s="546">
        <f>SUM(J1000:J1012)/E999</f>
        <v>826.20693662777398</v>
      </c>
      <c r="K999" s="546"/>
      <c r="L999" s="546"/>
      <c r="M999" s="546">
        <f>SUM(M1000:M1012)/E999</f>
        <v>1016.5048089681994</v>
      </c>
      <c r="N999" s="593"/>
      <c r="O999" s="657">
        <f>SUM(O1000:O1012)/E999</f>
        <v>1229.9708188515215</v>
      </c>
      <c r="P999" s="656" t="str">
        <f>B999</f>
        <v>V2-1-B1</v>
      </c>
      <c r="Q999" s="656"/>
      <c r="R999" s="657"/>
      <c r="S999" s="657"/>
      <c r="T999" s="657"/>
      <c r="U999" s="670"/>
      <c r="V999" s="657"/>
      <c r="W999" s="657"/>
      <c r="X999" s="657">
        <f>SUM(X1000:X1012)/E999</f>
        <v>1460.6334397465112</v>
      </c>
      <c r="Y999" s="656"/>
      <c r="Z999" s="614"/>
      <c r="AA999" s="610"/>
      <c r="AB999" s="610"/>
      <c r="AC999" s="610"/>
      <c r="AD999" s="610"/>
      <c r="AE999" s="610"/>
      <c r="AF999" s="610"/>
      <c r="AG999" s="610"/>
      <c r="AH999" s="610"/>
      <c r="AI999" s="610"/>
      <c r="AJ999" s="610"/>
      <c r="AK999" s="610"/>
      <c r="AL999" s="610"/>
      <c r="AM999" s="610"/>
      <c r="AN999" s="610"/>
      <c r="AO999" s="610"/>
      <c r="AP999" s="610"/>
      <c r="AQ999" s="610"/>
      <c r="AR999" s="610"/>
      <c r="AS999" s="610"/>
      <c r="AT999" s="610"/>
      <c r="AU999" s="610"/>
      <c r="AV999" s="610"/>
      <c r="AW999" s="610"/>
      <c r="AX999" s="610"/>
      <c r="AY999" s="610"/>
      <c r="AZ999" s="610"/>
      <c r="BA999" s="610"/>
      <c r="BB999" s="610"/>
      <c r="BC999" s="610"/>
      <c r="BD999" s="610"/>
      <c r="BE999" s="610"/>
      <c r="BF999" s="610"/>
      <c r="BG999" s="610"/>
      <c r="BH999" s="610"/>
      <c r="BI999" s="610"/>
      <c r="BJ999" s="610"/>
      <c r="BK999" s="610"/>
      <c r="BL999" s="610"/>
      <c r="BM999" s="610"/>
      <c r="BN999" s="610"/>
      <c r="BO999" s="610"/>
      <c r="BP999" s="610"/>
      <c r="BQ999" s="610"/>
      <c r="BR999" s="610"/>
      <c r="BS999" s="610"/>
    </row>
    <row r="1000" spans="2:71" ht="15.65" customHeight="1" outlineLevel="2" x14ac:dyDescent="0.25">
      <c r="B1000" s="404"/>
      <c r="D1000" s="413" t="s">
        <v>1397</v>
      </c>
      <c r="E1000" s="405"/>
      <c r="G1000" s="406"/>
      <c r="H1000" s="406"/>
      <c r="I1000" s="553"/>
      <c r="J1000" s="553"/>
      <c r="K1000" s="553"/>
      <c r="N1000" s="494"/>
      <c r="O1000" s="659" t="str">
        <f>R1000</f>
        <v>incl. opslagen</v>
      </c>
      <c r="P1000" s="659"/>
      <c r="Q1000" s="665"/>
      <c r="R1000" s="672" t="str">
        <f>Tabellen!$C$2</f>
        <v>incl. opslagen</v>
      </c>
      <c r="S1000" s="666"/>
      <c r="T1000" s="672" t="str">
        <f>Tabellen!$C$2</f>
        <v>incl. opslagen</v>
      </c>
    </row>
    <row r="1001" spans="2:71" ht="15.65" customHeight="1" outlineLevel="2" x14ac:dyDescent="0.25">
      <c r="B1001" s="505"/>
      <c r="D1001" s="491" t="s">
        <v>1300</v>
      </c>
      <c r="E1001" s="506" t="s">
        <v>1113</v>
      </c>
      <c r="F1001" s="491" t="s">
        <v>830</v>
      </c>
      <c r="G1001" s="507">
        <v>1</v>
      </c>
      <c r="H1001" s="507">
        <f t="shared" ref="H1001:H1010" si="231">E1001*G1001</f>
        <v>1</v>
      </c>
      <c r="I1001" s="508"/>
      <c r="J1001" s="508"/>
      <c r="K1001" s="508"/>
      <c r="L1001" s="508"/>
      <c r="M1001" s="508">
        <f>J1001+H1001*Tabellen!$K$2+L1001</f>
        <v>62</v>
      </c>
      <c r="N1001" s="494"/>
      <c r="O1001" s="660">
        <f t="shared" ref="O1001:O1010" si="232">R1001+T1001</f>
        <v>75.02</v>
      </c>
      <c r="P1001" s="673"/>
      <c r="Q1001" s="665" t="s">
        <v>983</v>
      </c>
      <c r="R1001" s="660">
        <f>H1001*Tabellen!$K$2*Tabellen!$F$2</f>
        <v>75.02</v>
      </c>
      <c r="S1001" s="666" t="s">
        <v>1049</v>
      </c>
      <c r="T1001" s="660">
        <f>J1001*Tabellen!$F$2</f>
        <v>0</v>
      </c>
      <c r="U1001" s="660">
        <f>R1001*Tabellen!$G$2</f>
        <v>6.7517999999999994</v>
      </c>
      <c r="V1001" s="660">
        <f>T1001*Tabellen!$H$2</f>
        <v>0</v>
      </c>
      <c r="W1001" s="660">
        <f t="shared" ref="W1001:W1010" si="233">U1001+V1001</f>
        <v>6.7517999999999994</v>
      </c>
      <c r="X1001" s="660">
        <f t="shared" ref="X1001:X1010" si="234">O1001+W1001</f>
        <v>81.771799999999999</v>
      </c>
    </row>
    <row r="1002" spans="2:71" ht="15.65" customHeight="1" outlineLevel="2" x14ac:dyDescent="0.25">
      <c r="B1002" s="505"/>
      <c r="D1002" s="491" t="s">
        <v>1351</v>
      </c>
      <c r="E1002" s="506">
        <v>1</v>
      </c>
      <c r="F1002" s="491" t="s">
        <v>72</v>
      </c>
      <c r="G1002" s="507">
        <v>0.2</v>
      </c>
      <c r="H1002" s="507">
        <f t="shared" si="231"/>
        <v>0.2</v>
      </c>
      <c r="I1002" s="508">
        <v>5.2474499999999997</v>
      </c>
      <c r="J1002" s="508">
        <f t="shared" ref="J1002:J1006" si="235">E1002*I1002</f>
        <v>5.2474499999999997</v>
      </c>
      <c r="K1002" s="508"/>
      <c r="L1002" s="508"/>
      <c r="M1002" s="508">
        <f>J1002+H1002*Tabellen!$K$2+L1002</f>
        <v>17.647449999999999</v>
      </c>
      <c r="N1002" s="494"/>
      <c r="O1002" s="660">
        <f t="shared" si="232"/>
        <v>21.3534145</v>
      </c>
      <c r="P1002" s="673"/>
      <c r="Q1002" s="665" t="s">
        <v>983</v>
      </c>
      <c r="R1002" s="660">
        <f>H1002*Tabellen!$K$2*Tabellen!$F$2</f>
        <v>15.004</v>
      </c>
      <c r="S1002" s="666" t="s">
        <v>1049</v>
      </c>
      <c r="T1002" s="660">
        <f>J1002*Tabellen!$F$2</f>
        <v>6.3494144999999991</v>
      </c>
      <c r="U1002" s="660">
        <f>R1002*Tabellen!$G$2</f>
        <v>1.35036</v>
      </c>
      <c r="V1002" s="660">
        <f>T1002*Tabellen!$H$2</f>
        <v>1.3333770449999998</v>
      </c>
      <c r="W1002" s="660">
        <f t="shared" si="233"/>
        <v>2.683737045</v>
      </c>
      <c r="X1002" s="660">
        <f t="shared" si="234"/>
        <v>24.037151545</v>
      </c>
    </row>
    <row r="1003" spans="2:71" ht="15.65" customHeight="1" outlineLevel="2" x14ac:dyDescent="0.25">
      <c r="B1003" s="505"/>
      <c r="D1003" s="491" t="s">
        <v>1352</v>
      </c>
      <c r="E1003" s="506">
        <f>2*0.93+2*2.115</f>
        <v>6.0900000000000007</v>
      </c>
      <c r="F1003" s="491" t="s">
        <v>183</v>
      </c>
      <c r="G1003" s="507">
        <v>0.03</v>
      </c>
      <c r="H1003" s="507">
        <f t="shared" si="231"/>
        <v>0.18270000000000003</v>
      </c>
      <c r="I1003" s="508"/>
      <c r="J1003" s="508"/>
      <c r="K1003" s="508"/>
      <c r="L1003" s="508"/>
      <c r="M1003" s="508">
        <f>J1003+H1003*Tabellen!$K$2+L1003</f>
        <v>11.327400000000003</v>
      </c>
      <c r="N1003" s="494"/>
      <c r="O1003" s="660">
        <f t="shared" si="232"/>
        <v>13.706154000000003</v>
      </c>
      <c r="P1003" s="673"/>
      <c r="Q1003" s="665" t="s">
        <v>983</v>
      </c>
      <c r="R1003" s="660">
        <f>H1003*Tabellen!$K$2*Tabellen!$F$2</f>
        <v>13.706154000000003</v>
      </c>
      <c r="S1003" s="666" t="s">
        <v>1049</v>
      </c>
      <c r="T1003" s="660">
        <f>J1003*Tabellen!$F$2</f>
        <v>0</v>
      </c>
      <c r="U1003" s="660">
        <f>R1003*Tabellen!$G$2</f>
        <v>1.2335538600000002</v>
      </c>
      <c r="V1003" s="660">
        <f>T1003*Tabellen!$H$2</f>
        <v>0</v>
      </c>
      <c r="W1003" s="660">
        <f t="shared" si="233"/>
        <v>1.2335538600000002</v>
      </c>
      <c r="X1003" s="660">
        <f t="shared" si="234"/>
        <v>14.939707860000004</v>
      </c>
      <c r="Z1003" s="615"/>
    </row>
    <row r="1004" spans="2:71" ht="15.65" customHeight="1" outlineLevel="2" x14ac:dyDescent="0.25">
      <c r="B1004" s="505"/>
      <c r="D1004" s="491" t="s">
        <v>1798</v>
      </c>
      <c r="E1004" s="506">
        <v>1</v>
      </c>
      <c r="F1004" s="491" t="s">
        <v>72</v>
      </c>
      <c r="G1004" s="507">
        <v>2</v>
      </c>
      <c r="H1004" s="507">
        <f t="shared" si="231"/>
        <v>2</v>
      </c>
      <c r="I1004" s="508">
        <v>1293.75</v>
      </c>
      <c r="J1004" s="508">
        <f t="shared" si="235"/>
        <v>1293.75</v>
      </c>
      <c r="K1004" s="508"/>
      <c r="L1004" s="508"/>
      <c r="M1004" s="508">
        <f>J1004+H1004*Tabellen!$K$2+L1004</f>
        <v>1417.75</v>
      </c>
      <c r="N1004" s="494"/>
      <c r="O1004" s="660">
        <f t="shared" si="232"/>
        <v>1715.4775</v>
      </c>
      <c r="P1004" s="673"/>
      <c r="Q1004" s="665" t="s">
        <v>983</v>
      </c>
      <c r="R1004" s="660">
        <f>H1004*Tabellen!$K$2*Tabellen!$F$2</f>
        <v>150.04</v>
      </c>
      <c r="S1004" s="666" t="s">
        <v>1049</v>
      </c>
      <c r="T1004" s="660">
        <f>J1004*Tabellen!$F$2</f>
        <v>1565.4375</v>
      </c>
      <c r="U1004" s="660">
        <f>R1004*Tabellen!$G$2</f>
        <v>13.503599999999999</v>
      </c>
      <c r="V1004" s="660">
        <f>T1004*Tabellen!$H$2</f>
        <v>328.74187499999999</v>
      </c>
      <c r="W1004" s="660">
        <f t="shared" si="233"/>
        <v>342.245475</v>
      </c>
      <c r="X1004" s="660">
        <f t="shared" si="234"/>
        <v>2057.7229750000001</v>
      </c>
      <c r="Z1004" s="615"/>
    </row>
    <row r="1005" spans="2:71" ht="15.65" customHeight="1" outlineLevel="2" x14ac:dyDescent="0.25">
      <c r="B1005" s="505"/>
      <c r="D1005" s="491" t="s">
        <v>1799</v>
      </c>
      <c r="E1005" s="506">
        <v>1</v>
      </c>
      <c r="F1005" s="491" t="s">
        <v>72</v>
      </c>
      <c r="G1005" s="507">
        <v>1.5</v>
      </c>
      <c r="H1005" s="507">
        <f t="shared" si="231"/>
        <v>1.5</v>
      </c>
      <c r="I1005" s="508">
        <v>258.75</v>
      </c>
      <c r="J1005" s="508">
        <f t="shared" si="235"/>
        <v>258.75</v>
      </c>
      <c r="K1005" s="508"/>
      <c r="L1005" s="508"/>
      <c r="M1005" s="508">
        <f>J1005+H1005*Tabellen!$K$2+L1005</f>
        <v>351.75</v>
      </c>
      <c r="N1005" s="494"/>
      <c r="O1005" s="660">
        <f t="shared" si="232"/>
        <v>425.61749999999995</v>
      </c>
      <c r="P1005" s="673"/>
      <c r="Q1005" s="665" t="s">
        <v>983</v>
      </c>
      <c r="R1005" s="660">
        <f>H1005*Tabellen!$K$2*Tabellen!$F$2</f>
        <v>112.53</v>
      </c>
      <c r="S1005" s="666" t="s">
        <v>1049</v>
      </c>
      <c r="T1005" s="660">
        <f>J1005*Tabellen!$F$2</f>
        <v>313.08749999999998</v>
      </c>
      <c r="U1005" s="660">
        <f>R1005*Tabellen!$G$2</f>
        <v>10.127699999999999</v>
      </c>
      <c r="V1005" s="660">
        <f>T1005*Tabellen!$H$2</f>
        <v>65.748374999999996</v>
      </c>
      <c r="W1005" s="660">
        <f t="shared" si="233"/>
        <v>75.876075</v>
      </c>
      <c r="X1005" s="660">
        <f t="shared" si="234"/>
        <v>501.49357499999996</v>
      </c>
      <c r="Z1005" s="615"/>
    </row>
    <row r="1006" spans="2:71" ht="15.65" customHeight="1" outlineLevel="2" x14ac:dyDescent="0.25">
      <c r="B1006" s="505"/>
      <c r="D1006" s="491" t="s">
        <v>1353</v>
      </c>
      <c r="E1006" s="506">
        <f>E1003</f>
        <v>6.0900000000000007</v>
      </c>
      <c r="F1006" s="491" t="s">
        <v>183</v>
      </c>
      <c r="G1006" s="507">
        <v>0.05</v>
      </c>
      <c r="H1006" s="507">
        <f t="shared" si="231"/>
        <v>0.30450000000000005</v>
      </c>
      <c r="I1006" s="508">
        <v>2.4425999999999997</v>
      </c>
      <c r="J1006" s="508">
        <f t="shared" si="235"/>
        <v>14.875434</v>
      </c>
      <c r="K1006" s="508"/>
      <c r="L1006" s="508"/>
      <c r="M1006" s="508">
        <f>J1006+H1006*Tabellen!$K$2+L1006</f>
        <v>33.754434000000003</v>
      </c>
      <c r="N1006" s="494"/>
      <c r="O1006" s="660">
        <f t="shared" si="232"/>
        <v>40.842865140000001</v>
      </c>
      <c r="P1006" s="673"/>
      <c r="Q1006" s="665" t="s">
        <v>983</v>
      </c>
      <c r="R1006" s="660">
        <f>H1006*Tabellen!$K$2*Tabellen!$F$2</f>
        <v>22.843590000000003</v>
      </c>
      <c r="S1006" s="666" t="s">
        <v>1049</v>
      </c>
      <c r="T1006" s="660">
        <f>J1006*Tabellen!$F$2</f>
        <v>17.999275139999998</v>
      </c>
      <c r="U1006" s="660">
        <f>R1006*Tabellen!$G$2</f>
        <v>2.0559231000000002</v>
      </c>
      <c r="V1006" s="660">
        <f>T1006*Tabellen!$H$2</f>
        <v>3.7798477793999994</v>
      </c>
      <c r="W1006" s="660">
        <f t="shared" si="233"/>
        <v>5.8357708794000001</v>
      </c>
      <c r="X1006" s="660">
        <f t="shared" si="234"/>
        <v>46.678636019400003</v>
      </c>
      <c r="Z1006" s="615"/>
    </row>
    <row r="1007" spans="2:71" ht="15.65" customHeight="1" outlineLevel="2" x14ac:dyDescent="0.25">
      <c r="B1007" s="505"/>
      <c r="D1007" s="491" t="s">
        <v>1800</v>
      </c>
      <c r="E1007" s="506"/>
      <c r="F1007" s="491"/>
      <c r="G1007" s="507"/>
      <c r="H1007" s="507"/>
      <c r="I1007" s="508"/>
      <c r="J1007" s="508"/>
      <c r="K1007" s="508"/>
      <c r="L1007" s="508"/>
      <c r="M1007" s="508"/>
      <c r="N1007" s="494"/>
      <c r="O1007" s="660">
        <f t="shared" si="232"/>
        <v>0</v>
      </c>
      <c r="P1007" s="673"/>
      <c r="Q1007" s="665" t="s">
        <v>983</v>
      </c>
      <c r="R1007" s="660">
        <f>H1007*Tabellen!$K$2*Tabellen!$F$2</f>
        <v>0</v>
      </c>
      <c r="S1007" s="666" t="s">
        <v>1049</v>
      </c>
      <c r="T1007" s="660">
        <f>J1007*Tabellen!$F$2</f>
        <v>0</v>
      </c>
      <c r="U1007" s="660">
        <f>R1007*Tabellen!$G$2</f>
        <v>0</v>
      </c>
      <c r="V1007" s="660">
        <f>T1007*Tabellen!$H$2</f>
        <v>0</v>
      </c>
      <c r="W1007" s="660">
        <f t="shared" si="233"/>
        <v>0</v>
      </c>
      <c r="X1007" s="660">
        <f t="shared" si="234"/>
        <v>0</v>
      </c>
      <c r="Z1007" s="615"/>
    </row>
    <row r="1008" spans="2:71" ht="15.65" customHeight="1" outlineLevel="2" x14ac:dyDescent="0.25">
      <c r="B1008" s="505"/>
      <c r="D1008" s="491" t="s">
        <v>1354</v>
      </c>
      <c r="E1008" s="506">
        <f>2*0.5</f>
        <v>1</v>
      </c>
      <c r="F1008" s="491" t="s">
        <v>71</v>
      </c>
      <c r="G1008" s="507">
        <v>0.35</v>
      </c>
      <c r="H1008" s="507">
        <f t="shared" si="231"/>
        <v>0.35</v>
      </c>
      <c r="I1008" s="508">
        <v>52.484849999999994</v>
      </c>
      <c r="J1008" s="508">
        <f>E1008*I1008</f>
        <v>52.484849999999994</v>
      </c>
      <c r="K1008" s="508"/>
      <c r="L1008" s="508"/>
      <c r="M1008" s="508">
        <f>J1008+H1008*Tabellen!$K$2+L1008</f>
        <v>74.184849999999997</v>
      </c>
      <c r="N1008" s="494"/>
      <c r="O1008" s="660">
        <f t="shared" si="232"/>
        <v>89.763668499999994</v>
      </c>
      <c r="P1008" s="673"/>
      <c r="Q1008" s="665" t="s">
        <v>983</v>
      </c>
      <c r="R1008" s="660">
        <f>H1008*Tabellen!$K$2*Tabellen!$F$2</f>
        <v>26.256999999999998</v>
      </c>
      <c r="S1008" s="666" t="s">
        <v>1049</v>
      </c>
      <c r="T1008" s="660">
        <f>J1008*Tabellen!$F$2</f>
        <v>63.506668499999989</v>
      </c>
      <c r="U1008" s="660">
        <f>R1008*Tabellen!$G$2</f>
        <v>2.3631299999999995</v>
      </c>
      <c r="V1008" s="660">
        <f>T1008*Tabellen!$H$2</f>
        <v>13.336400384999997</v>
      </c>
      <c r="W1008" s="660">
        <f t="shared" si="233"/>
        <v>15.699530384999997</v>
      </c>
      <c r="X1008" s="660">
        <f t="shared" si="234"/>
        <v>105.463198885</v>
      </c>
      <c r="Z1008" s="615"/>
    </row>
    <row r="1009" spans="2:71" ht="15.65" customHeight="1" outlineLevel="2" x14ac:dyDescent="0.25">
      <c r="B1009" s="505"/>
      <c r="D1009" s="491" t="s">
        <v>1355</v>
      </c>
      <c r="E1009" s="506"/>
      <c r="F1009" s="491"/>
      <c r="G1009" s="507"/>
      <c r="H1009" s="507"/>
      <c r="I1009" s="508"/>
      <c r="J1009" s="508"/>
      <c r="K1009" s="508"/>
      <c r="L1009" s="508"/>
      <c r="M1009" s="508">
        <f>J1009+H1009*Tabellen!$K$2+L1009</f>
        <v>0</v>
      </c>
      <c r="N1009" s="494"/>
      <c r="O1009" s="660">
        <f t="shared" si="232"/>
        <v>0</v>
      </c>
      <c r="P1009" s="673"/>
      <c r="Q1009" s="665" t="s">
        <v>983</v>
      </c>
      <c r="R1009" s="660">
        <f>H1009*Tabellen!$K$2*Tabellen!$F$2</f>
        <v>0</v>
      </c>
      <c r="S1009" s="666" t="s">
        <v>1049</v>
      </c>
      <c r="T1009" s="660">
        <f>J1009*Tabellen!$F$2</f>
        <v>0</v>
      </c>
      <c r="U1009" s="660">
        <f>R1009*Tabellen!$G$2</f>
        <v>0</v>
      </c>
      <c r="V1009" s="660">
        <f>T1009*Tabellen!$H$2</f>
        <v>0</v>
      </c>
      <c r="W1009" s="660">
        <f t="shared" si="233"/>
        <v>0</v>
      </c>
      <c r="X1009" s="660">
        <f t="shared" si="234"/>
        <v>0</v>
      </c>
      <c r="Z1009" s="615"/>
    </row>
    <row r="1010" spans="2:71" ht="15.65" customHeight="1" outlineLevel="2" x14ac:dyDescent="0.25">
      <c r="B1010" s="505"/>
      <c r="D1010" s="491" t="s">
        <v>1301</v>
      </c>
      <c r="E1010" s="506" t="s">
        <v>1113</v>
      </c>
      <c r="F1010" s="491" t="s">
        <v>830</v>
      </c>
      <c r="G1010" s="507">
        <v>0.5</v>
      </c>
      <c r="H1010" s="507">
        <f t="shared" si="231"/>
        <v>0.5</v>
      </c>
      <c r="I1010" s="508"/>
      <c r="J1010" s="508"/>
      <c r="K1010" s="508"/>
      <c r="L1010" s="508"/>
      <c r="M1010" s="508">
        <f>J1010+H1010*Tabellen!$K$2+L1010</f>
        <v>31</v>
      </c>
      <c r="N1010" s="494"/>
      <c r="O1010" s="660">
        <f t="shared" si="232"/>
        <v>37.51</v>
      </c>
      <c r="P1010" s="673"/>
      <c r="Q1010" s="665" t="s">
        <v>983</v>
      </c>
      <c r="R1010" s="660">
        <f>H1010*Tabellen!$K$2*Tabellen!$F$2</f>
        <v>37.51</v>
      </c>
      <c r="S1010" s="666" t="s">
        <v>1049</v>
      </c>
      <c r="T1010" s="660">
        <f>J1010*Tabellen!$F$2</f>
        <v>0</v>
      </c>
      <c r="U1010" s="660">
        <f>R1010*Tabellen!$G$2</f>
        <v>3.3758999999999997</v>
      </c>
      <c r="V1010" s="660">
        <f>T1010*Tabellen!$H$2</f>
        <v>0</v>
      </c>
      <c r="W1010" s="660">
        <f t="shared" si="233"/>
        <v>3.3758999999999997</v>
      </c>
      <c r="X1010" s="660">
        <f t="shared" si="234"/>
        <v>40.885899999999999</v>
      </c>
      <c r="Y1010" s="659"/>
      <c r="Z1010" s="614"/>
    </row>
    <row r="1011" spans="2:71" ht="15.65" customHeight="1" outlineLevel="2" x14ac:dyDescent="0.25">
      <c r="B1011" s="404"/>
      <c r="D1011" s="427"/>
      <c r="E1011" s="405"/>
      <c r="G1011" s="406"/>
      <c r="H1011" s="406"/>
      <c r="N1011" s="494"/>
      <c r="O1011" s="659"/>
      <c r="P1011" s="659"/>
      <c r="Q1011" s="659"/>
      <c r="Y1011" s="659"/>
      <c r="Z1011" s="614"/>
    </row>
    <row r="1012" spans="2:71" ht="9" customHeight="1" outlineLevel="1" x14ac:dyDescent="0.25">
      <c r="B1012" s="408"/>
      <c r="D1012" s="409"/>
      <c r="E1012" s="411"/>
      <c r="F1012" s="409"/>
      <c r="G1012" s="410"/>
      <c r="H1012" s="410"/>
      <c r="I1012" s="548"/>
      <c r="J1012" s="548"/>
      <c r="K1012" s="548"/>
      <c r="L1012" s="548"/>
      <c r="M1012" s="548"/>
      <c r="N1012" s="485"/>
      <c r="O1012" s="663"/>
      <c r="P1012" s="663"/>
      <c r="Q1012" s="663"/>
      <c r="R1012" s="664"/>
      <c r="S1012" s="664"/>
      <c r="T1012" s="664"/>
      <c r="U1012" s="664"/>
      <c r="V1012" s="664"/>
      <c r="W1012" s="664"/>
      <c r="X1012" s="664"/>
      <c r="Y1012" s="663"/>
      <c r="Z1012" s="615"/>
      <c r="AA1012" s="616"/>
      <c r="AG1012" s="613"/>
      <c r="AH1012" s="613"/>
    </row>
    <row r="1013" spans="2:71" s="568" customFormat="1" ht="15.65" customHeight="1" outlineLevel="1" x14ac:dyDescent="0.25">
      <c r="B1013" s="395" t="s">
        <v>1063</v>
      </c>
      <c r="C1013" s="593"/>
      <c r="D1013" s="396" t="s">
        <v>1499</v>
      </c>
      <c r="E1013" s="403">
        <v>12</v>
      </c>
      <c r="F1013" s="396" t="s">
        <v>73</v>
      </c>
      <c r="G1013" s="397"/>
      <c r="H1013" s="397">
        <f>SUM(H1014:H1022)/E1013</f>
        <v>1.2500000000000002</v>
      </c>
      <c r="I1013" s="546"/>
      <c r="J1013" s="546">
        <f>SUM(J1014:J1022)/E1013</f>
        <v>54.968849999999996</v>
      </c>
      <c r="K1013" s="546"/>
      <c r="L1013" s="546"/>
      <c r="M1013" s="546">
        <f>SUM(M1014:M1022)/E1013</f>
        <v>132.46885</v>
      </c>
      <c r="N1013" s="593"/>
      <c r="O1013" s="657">
        <f>SUM(O1014:O1022)/E1013</f>
        <v>160.28730850000002</v>
      </c>
      <c r="P1013" s="656" t="str">
        <f>B1013</f>
        <v>V2-2-A1</v>
      </c>
      <c r="Q1013" s="656"/>
      <c r="R1013" s="657"/>
      <c r="S1013" s="657"/>
      <c r="T1013" s="657"/>
      <c r="U1013" s="670"/>
      <c r="V1013" s="657"/>
      <c r="W1013" s="657"/>
      <c r="X1013" s="657">
        <f>SUM(X1014:X1022)/E1013</f>
        <v>182.69464328500001</v>
      </c>
      <c r="Y1013" s="655" t="s">
        <v>152</v>
      </c>
      <c r="Z1013" s="614"/>
      <c r="AA1013" s="610"/>
      <c r="AB1013" s="610"/>
      <c r="AC1013" s="610"/>
      <c r="AD1013" s="610"/>
      <c r="AE1013" s="610"/>
      <c r="AF1013" s="610"/>
      <c r="AG1013" s="610"/>
      <c r="AH1013" s="610"/>
      <c r="AI1013" s="610"/>
      <c r="AJ1013" s="610"/>
      <c r="AK1013" s="610"/>
      <c r="AL1013" s="610"/>
      <c r="AM1013" s="610"/>
      <c r="AN1013" s="610"/>
      <c r="AO1013" s="610"/>
      <c r="AP1013" s="610"/>
      <c r="AQ1013" s="610"/>
      <c r="AR1013" s="610"/>
      <c r="AS1013" s="610"/>
      <c r="AT1013" s="610"/>
      <c r="AU1013" s="610"/>
      <c r="AV1013" s="610"/>
      <c r="AW1013" s="610"/>
      <c r="AX1013" s="610"/>
      <c r="AY1013" s="610"/>
      <c r="AZ1013" s="610"/>
      <c r="BA1013" s="610"/>
      <c r="BB1013" s="610"/>
      <c r="BC1013" s="610"/>
      <c r="BD1013" s="610"/>
      <c r="BE1013" s="610"/>
      <c r="BF1013" s="610"/>
      <c r="BG1013" s="610"/>
      <c r="BH1013" s="610"/>
      <c r="BI1013" s="610"/>
      <c r="BJ1013" s="610"/>
      <c r="BK1013" s="610"/>
      <c r="BL1013" s="610"/>
      <c r="BM1013" s="610"/>
      <c r="BN1013" s="610"/>
      <c r="BO1013" s="610"/>
      <c r="BP1013" s="610"/>
      <c r="BQ1013" s="610"/>
      <c r="BR1013" s="610"/>
      <c r="BS1013" s="610"/>
    </row>
    <row r="1014" spans="2:71" ht="15.65" customHeight="1" outlineLevel="2" x14ac:dyDescent="0.25">
      <c r="B1014" s="404"/>
      <c r="D1014" s="413" t="s">
        <v>1116</v>
      </c>
      <c r="E1014" s="428"/>
      <c r="F1014" s="429"/>
      <c r="G1014" s="430"/>
      <c r="H1014" s="430"/>
      <c r="I1014" s="553"/>
      <c r="J1014" s="564"/>
      <c r="K1014" s="564"/>
      <c r="L1014" s="564"/>
      <c r="M1014" s="564"/>
      <c r="N1014" s="496"/>
      <c r="O1014" s="659" t="str">
        <f>R1014</f>
        <v>incl. opslagen</v>
      </c>
      <c r="P1014" s="659"/>
      <c r="Q1014" s="665"/>
      <c r="R1014" s="672" t="str">
        <f>Tabellen!$C$2</f>
        <v>incl. opslagen</v>
      </c>
      <c r="S1014" s="666"/>
      <c r="T1014" s="672" t="str">
        <f>Tabellen!$C$2</f>
        <v>incl. opslagen</v>
      </c>
      <c r="Y1014" s="659"/>
      <c r="Z1014" s="614"/>
    </row>
    <row r="1015" spans="2:71" ht="15.65" customHeight="1" outlineLevel="2" x14ac:dyDescent="0.25">
      <c r="B1015" s="404"/>
      <c r="D1015" s="429"/>
      <c r="E1015" s="419"/>
      <c r="F1015" s="401"/>
      <c r="G1015" s="399"/>
      <c r="H1015" s="399"/>
      <c r="I1015" s="564"/>
      <c r="J1015" s="549"/>
      <c r="K1015" s="549"/>
      <c r="L1015" s="549"/>
      <c r="M1015" s="549"/>
      <c r="N1015" s="494"/>
      <c r="O1015" s="660">
        <f t="shared" ref="O1015:O1022" si="236">R1015+T1015</f>
        <v>0</v>
      </c>
      <c r="P1015" s="673"/>
      <c r="Q1015" s="665" t="s">
        <v>983</v>
      </c>
      <c r="R1015" s="660">
        <f>H1015*Tabellen!$K$2*Tabellen!$F$2</f>
        <v>0</v>
      </c>
      <c r="S1015" s="666" t="s">
        <v>1049</v>
      </c>
      <c r="T1015" s="660">
        <f>J1015*Tabellen!$F$2</f>
        <v>0</v>
      </c>
      <c r="U1015" s="660">
        <f>R1015*Tabellen!$G$2</f>
        <v>0</v>
      </c>
      <c r="V1015" s="660">
        <f>T1015*Tabellen!$H$2</f>
        <v>0</v>
      </c>
      <c r="W1015" s="660">
        <f t="shared" ref="W1015:W1022" si="237">U1015+V1015</f>
        <v>0</v>
      </c>
      <c r="X1015" s="660">
        <f t="shared" ref="X1015:X1022" si="238">O1015+W1015</f>
        <v>0</v>
      </c>
      <c r="Y1015" s="659"/>
      <c r="Z1015" s="614"/>
    </row>
    <row r="1016" spans="2:71" ht="15.65" customHeight="1" outlineLevel="2" x14ac:dyDescent="0.25">
      <c r="B1016" s="479"/>
      <c r="D1016" s="402" t="s">
        <v>1863</v>
      </c>
      <c r="E1016" s="423">
        <v>12</v>
      </c>
      <c r="F1016" s="402" t="s">
        <v>73</v>
      </c>
      <c r="G1016" s="406">
        <v>0.4</v>
      </c>
      <c r="H1016" s="406">
        <f>E1016*G1016</f>
        <v>4.8000000000000007</v>
      </c>
      <c r="M1016" s="547">
        <f>J1016+H1016*Tabellen!$K$2+L1016</f>
        <v>297.60000000000002</v>
      </c>
      <c r="N1016" s="494"/>
      <c r="O1016" s="660">
        <f t="shared" si="236"/>
        <v>360.096</v>
      </c>
      <c r="P1016" s="673"/>
      <c r="Q1016" s="665" t="s">
        <v>983</v>
      </c>
      <c r="R1016" s="660">
        <f>H1016*Tabellen!$K$2*Tabellen!$F$2</f>
        <v>360.096</v>
      </c>
      <c r="S1016" s="666" t="s">
        <v>1049</v>
      </c>
      <c r="T1016" s="660">
        <f>J1016*Tabellen!$F$2</f>
        <v>0</v>
      </c>
      <c r="U1016" s="660">
        <f>R1016*Tabellen!$G$2</f>
        <v>32.408639999999998</v>
      </c>
      <c r="V1016" s="660">
        <f>T1016*Tabellen!$H$2</f>
        <v>0</v>
      </c>
      <c r="W1016" s="660">
        <f t="shared" si="237"/>
        <v>32.408639999999998</v>
      </c>
      <c r="X1016" s="660">
        <f t="shared" si="238"/>
        <v>392.50463999999999</v>
      </c>
      <c r="Z1016" s="615"/>
    </row>
    <row r="1017" spans="2:71" ht="15.65" customHeight="1" outlineLevel="2" x14ac:dyDescent="0.25">
      <c r="B1017" s="479"/>
      <c r="D1017" s="483" t="s">
        <v>1115</v>
      </c>
      <c r="E1017" s="423" t="s">
        <v>65</v>
      </c>
      <c r="F1017" s="424" t="s">
        <v>65</v>
      </c>
      <c r="G1017" s="406"/>
      <c r="H1017" s="406"/>
      <c r="I1017" s="555"/>
      <c r="M1017" s="547">
        <f>J1017+H1017*Tabellen!$K$2+L1017</f>
        <v>0</v>
      </c>
      <c r="N1017" s="494"/>
      <c r="O1017" s="660">
        <f t="shared" si="236"/>
        <v>0</v>
      </c>
      <c r="P1017" s="673"/>
      <c r="Q1017" s="665" t="s">
        <v>983</v>
      </c>
      <c r="R1017" s="660">
        <f>H1017*Tabellen!$K$2*Tabellen!$F$2</f>
        <v>0</v>
      </c>
      <c r="S1017" s="666" t="s">
        <v>1049</v>
      </c>
      <c r="T1017" s="660">
        <f>J1017*Tabellen!$F$2</f>
        <v>0</v>
      </c>
      <c r="U1017" s="660">
        <f>R1017*Tabellen!$G$2</f>
        <v>0</v>
      </c>
      <c r="V1017" s="660">
        <f>T1017*Tabellen!$H$2</f>
        <v>0</v>
      </c>
      <c r="W1017" s="660">
        <f t="shared" si="237"/>
        <v>0</v>
      </c>
      <c r="X1017" s="660">
        <f t="shared" si="238"/>
        <v>0</v>
      </c>
      <c r="Z1017" s="615"/>
    </row>
    <row r="1018" spans="2:71" ht="15.65" customHeight="1" outlineLevel="2" x14ac:dyDescent="0.25">
      <c r="B1018" s="479"/>
      <c r="D1018" s="483" t="s">
        <v>1458</v>
      </c>
      <c r="E1018" s="423">
        <v>12</v>
      </c>
      <c r="F1018" s="424" t="s">
        <v>73</v>
      </c>
      <c r="G1018" s="425">
        <v>0.2</v>
      </c>
      <c r="H1018" s="425">
        <f>E1018*G1018</f>
        <v>2.4000000000000004</v>
      </c>
      <c r="I1018" s="555">
        <v>13.951799999999999</v>
      </c>
      <c r="J1018" s="555">
        <f>E1018*I1018</f>
        <v>167.42159999999998</v>
      </c>
      <c r="K1018" s="555"/>
      <c r="L1018" s="555"/>
      <c r="M1018" s="556">
        <f>J1018+H1018*Tabellen!$K$2+L1018</f>
        <v>316.22159999999997</v>
      </c>
      <c r="N1018" s="494"/>
      <c r="O1018" s="660">
        <f t="shared" si="236"/>
        <v>382.62813599999998</v>
      </c>
      <c r="P1018" s="673"/>
      <c r="Q1018" s="665" t="s">
        <v>983</v>
      </c>
      <c r="R1018" s="660">
        <f>H1018*Tabellen!$K$2*Tabellen!$F$2</f>
        <v>180.048</v>
      </c>
      <c r="S1018" s="666" t="s">
        <v>1049</v>
      </c>
      <c r="T1018" s="660">
        <f>J1018*Tabellen!$F$2</f>
        <v>202.58013599999998</v>
      </c>
      <c r="U1018" s="660">
        <f>R1018*Tabellen!$G$2</f>
        <v>16.204319999999999</v>
      </c>
      <c r="V1018" s="660">
        <f>T1018*Tabellen!$H$2</f>
        <v>42.541828559999992</v>
      </c>
      <c r="W1018" s="660">
        <f t="shared" si="237"/>
        <v>58.746148559999995</v>
      </c>
      <c r="X1018" s="660">
        <f t="shared" si="238"/>
        <v>441.37428455999998</v>
      </c>
      <c r="Z1018" s="615"/>
    </row>
    <row r="1019" spans="2:71" ht="15.65" customHeight="1" outlineLevel="2" x14ac:dyDescent="0.25">
      <c r="B1019" s="479"/>
      <c r="D1019" s="483" t="s">
        <v>1356</v>
      </c>
      <c r="E1019" s="423">
        <v>12</v>
      </c>
      <c r="F1019" s="424" t="s">
        <v>73</v>
      </c>
      <c r="G1019" s="406">
        <v>0.65</v>
      </c>
      <c r="H1019" s="406">
        <f>E1019*G1019</f>
        <v>7.8000000000000007</v>
      </c>
      <c r="I1019" s="547">
        <v>41.017049999999998</v>
      </c>
      <c r="J1019" s="547">
        <f>E1019*I1019</f>
        <v>492.20459999999997</v>
      </c>
      <c r="M1019" s="547">
        <f>J1019+H1019*Tabellen!$K$2+L1019</f>
        <v>975.80459999999994</v>
      </c>
      <c r="N1019" s="494"/>
      <c r="O1019" s="660">
        <f t="shared" si="236"/>
        <v>1180.7235660000001</v>
      </c>
      <c r="P1019" s="673"/>
      <c r="Q1019" s="665" t="s">
        <v>983</v>
      </c>
      <c r="R1019" s="660">
        <f>H1019*Tabellen!$K$2*Tabellen!$F$2</f>
        <v>585.15600000000006</v>
      </c>
      <c r="S1019" s="666" t="s">
        <v>1049</v>
      </c>
      <c r="T1019" s="660">
        <f>J1019*Tabellen!$F$2</f>
        <v>595.56756599999994</v>
      </c>
      <c r="U1019" s="660">
        <f>R1019*Tabellen!$G$2</f>
        <v>52.664040000000007</v>
      </c>
      <c r="V1019" s="660">
        <f>T1019*Tabellen!$H$2</f>
        <v>125.06918885999998</v>
      </c>
      <c r="W1019" s="660">
        <f t="shared" si="237"/>
        <v>177.73322886</v>
      </c>
      <c r="X1019" s="660">
        <f t="shared" si="238"/>
        <v>1358.4567948600002</v>
      </c>
      <c r="Z1019" s="615"/>
    </row>
    <row r="1020" spans="2:71" ht="15.65" customHeight="1" outlineLevel="2" x14ac:dyDescent="0.25">
      <c r="B1020" s="479"/>
      <c r="D1020" s="491" t="s">
        <v>1357</v>
      </c>
      <c r="E1020" s="423"/>
      <c r="F1020" s="424"/>
      <c r="G1020" s="406"/>
      <c r="H1020" s="406"/>
      <c r="I1020" s="555"/>
      <c r="M1020" s="547">
        <f>J1020+H1020*Tabellen!$K$2+L1020</f>
        <v>0</v>
      </c>
      <c r="N1020" s="494"/>
      <c r="O1020" s="660">
        <f t="shared" si="236"/>
        <v>0</v>
      </c>
      <c r="P1020" s="673"/>
      <c r="Q1020" s="665" t="s">
        <v>983</v>
      </c>
      <c r="R1020" s="660">
        <f>H1020*Tabellen!$K$2*Tabellen!$F$2</f>
        <v>0</v>
      </c>
      <c r="S1020" s="666" t="s">
        <v>1049</v>
      </c>
      <c r="T1020" s="660">
        <f>J1020*Tabellen!$F$2</f>
        <v>0</v>
      </c>
      <c r="U1020" s="660">
        <f>R1020*Tabellen!$G$2</f>
        <v>0</v>
      </c>
      <c r="V1020" s="660">
        <f>T1020*Tabellen!$H$2</f>
        <v>0</v>
      </c>
      <c r="W1020" s="660">
        <f t="shared" si="237"/>
        <v>0</v>
      </c>
      <c r="X1020" s="660">
        <f t="shared" si="238"/>
        <v>0</v>
      </c>
      <c r="Z1020" s="615"/>
    </row>
    <row r="1021" spans="2:71" ht="15.65" customHeight="1" outlineLevel="2" x14ac:dyDescent="0.25">
      <c r="B1021" s="479"/>
      <c r="D1021" s="402" t="s">
        <v>1358</v>
      </c>
      <c r="E1021" s="423"/>
      <c r="F1021" s="402" t="s">
        <v>146</v>
      </c>
      <c r="G1021" s="406"/>
      <c r="H1021" s="406"/>
      <c r="N1021" s="494"/>
      <c r="O1021" s="660">
        <f t="shared" si="236"/>
        <v>0</v>
      </c>
      <c r="P1021" s="673"/>
      <c r="Q1021" s="665" t="s">
        <v>983</v>
      </c>
      <c r="R1021" s="660">
        <f>H1021*Tabellen!$K$2*Tabellen!$F$2</f>
        <v>0</v>
      </c>
      <c r="S1021" s="666" t="s">
        <v>1049</v>
      </c>
      <c r="T1021" s="660">
        <f>J1021*Tabellen!$F$2</f>
        <v>0</v>
      </c>
      <c r="U1021" s="660">
        <f>R1021*Tabellen!$G$2</f>
        <v>0</v>
      </c>
      <c r="V1021" s="660">
        <f>T1021*Tabellen!$H$2</f>
        <v>0</v>
      </c>
      <c r="W1021" s="660">
        <f t="shared" si="237"/>
        <v>0</v>
      </c>
      <c r="X1021" s="660">
        <f t="shared" si="238"/>
        <v>0</v>
      </c>
      <c r="Z1021" s="615"/>
    </row>
    <row r="1022" spans="2:71" ht="15.65" customHeight="1" outlineLevel="2" x14ac:dyDescent="0.25">
      <c r="B1022" s="404"/>
      <c r="D1022" s="422"/>
      <c r="E1022" s="416"/>
      <c r="F1022" s="401"/>
      <c r="G1022" s="399"/>
      <c r="H1022" s="399"/>
      <c r="I1022" s="549"/>
      <c r="J1022" s="549"/>
      <c r="K1022" s="549"/>
      <c r="L1022" s="549"/>
      <c r="M1022" s="549"/>
      <c r="N1022" s="494"/>
      <c r="O1022" s="660">
        <f t="shared" si="236"/>
        <v>0</v>
      </c>
      <c r="P1022" s="673"/>
      <c r="Q1022" s="665" t="s">
        <v>983</v>
      </c>
      <c r="R1022" s="660">
        <f>H1022*Tabellen!$K$2*Tabellen!$F$2</f>
        <v>0</v>
      </c>
      <c r="S1022" s="666" t="s">
        <v>1049</v>
      </c>
      <c r="T1022" s="660">
        <f>J1022*Tabellen!$F$2</f>
        <v>0</v>
      </c>
      <c r="U1022" s="660">
        <f>R1022*Tabellen!$G$2</f>
        <v>0</v>
      </c>
      <c r="V1022" s="660">
        <f>T1022*Tabellen!$H$2</f>
        <v>0</v>
      </c>
      <c r="W1022" s="660">
        <f t="shared" si="237"/>
        <v>0</v>
      </c>
      <c r="X1022" s="660">
        <f t="shared" si="238"/>
        <v>0</v>
      </c>
      <c r="Y1022" s="659"/>
      <c r="Z1022" s="614"/>
    </row>
    <row r="1023" spans="2:71" ht="9" customHeight="1" outlineLevel="1" x14ac:dyDescent="0.25">
      <c r="B1023" s="408"/>
      <c r="D1023" s="409"/>
      <c r="E1023" s="411"/>
      <c r="F1023" s="409"/>
      <c r="G1023" s="410"/>
      <c r="H1023" s="410"/>
      <c r="I1023" s="548"/>
      <c r="J1023" s="548"/>
      <c r="K1023" s="548"/>
      <c r="L1023" s="548"/>
      <c r="M1023" s="548"/>
      <c r="N1023" s="485"/>
      <c r="O1023" s="663"/>
      <c r="P1023" s="663"/>
      <c r="Q1023" s="663"/>
      <c r="R1023" s="664"/>
      <c r="S1023" s="664"/>
      <c r="T1023" s="664"/>
      <c r="U1023" s="664"/>
      <c r="V1023" s="664"/>
      <c r="W1023" s="664"/>
      <c r="X1023" s="664"/>
      <c r="Y1023" s="663"/>
      <c r="Z1023" s="615"/>
      <c r="AA1023" s="616"/>
      <c r="AG1023" s="613"/>
      <c r="AH1023" s="613"/>
    </row>
    <row r="1024" spans="2:71" s="568" customFormat="1" ht="15.65" customHeight="1" outlineLevel="1" x14ac:dyDescent="0.25">
      <c r="B1024" s="395" t="s">
        <v>155</v>
      </c>
      <c r="C1024" s="593"/>
      <c r="D1024" s="396" t="s">
        <v>1059</v>
      </c>
      <c r="E1024" s="403"/>
      <c r="F1024" s="396"/>
      <c r="G1024" s="397"/>
      <c r="H1024" s="397"/>
      <c r="I1024" s="546"/>
      <c r="J1024" s="546"/>
      <c r="K1024" s="546"/>
      <c r="L1024" s="546"/>
      <c r="M1024" s="546"/>
      <c r="N1024" s="593"/>
      <c r="O1024" s="681"/>
      <c r="P1024" s="656"/>
      <c r="Q1024" s="656"/>
      <c r="R1024" s="657"/>
      <c r="S1024" s="657"/>
      <c r="T1024" s="657"/>
      <c r="U1024" s="657"/>
      <c r="V1024" s="657"/>
      <c r="W1024" s="657"/>
      <c r="X1024" s="657"/>
      <c r="Y1024" s="656"/>
      <c r="Z1024" s="621"/>
      <c r="AA1024" s="610"/>
      <c r="AB1024" s="610"/>
      <c r="AC1024" s="610"/>
      <c r="AD1024" s="610"/>
      <c r="AE1024" s="610"/>
      <c r="AF1024" s="610"/>
      <c r="AG1024" s="610"/>
      <c r="AH1024" s="610"/>
      <c r="AI1024" s="610"/>
      <c r="AJ1024" s="610"/>
      <c r="AK1024" s="610"/>
      <c r="AL1024" s="610"/>
      <c r="AM1024" s="610"/>
      <c r="AN1024" s="610"/>
      <c r="AO1024" s="610"/>
      <c r="AP1024" s="610"/>
      <c r="AQ1024" s="610"/>
      <c r="AR1024" s="610"/>
      <c r="AS1024" s="610"/>
      <c r="AT1024" s="610"/>
      <c r="AU1024" s="610"/>
      <c r="AV1024" s="610"/>
      <c r="AW1024" s="610"/>
      <c r="AX1024" s="610"/>
      <c r="AY1024" s="610"/>
      <c r="AZ1024" s="610"/>
      <c r="BA1024" s="610"/>
      <c r="BB1024" s="610"/>
      <c r="BC1024" s="610"/>
      <c r="BD1024" s="610"/>
      <c r="BE1024" s="610"/>
      <c r="BF1024" s="610"/>
      <c r="BG1024" s="610"/>
      <c r="BH1024" s="610"/>
      <c r="BI1024" s="610"/>
      <c r="BJ1024" s="610"/>
      <c r="BK1024" s="610"/>
      <c r="BL1024" s="610"/>
      <c r="BM1024" s="610"/>
      <c r="BN1024" s="610"/>
      <c r="BO1024" s="610"/>
      <c r="BP1024" s="610"/>
      <c r="BQ1024" s="610"/>
      <c r="BR1024" s="610"/>
      <c r="BS1024" s="610"/>
    </row>
    <row r="1025" spans="2:71" ht="15.65" customHeight="1" outlineLevel="2" x14ac:dyDescent="0.25">
      <c r="D1025" s="413" t="s">
        <v>131</v>
      </c>
      <c r="E1025" s="405"/>
      <c r="F1025" s="414"/>
      <c r="G1025" s="415"/>
      <c r="H1025" s="415"/>
      <c r="I1025" s="553"/>
      <c r="J1025" s="553"/>
      <c r="K1025" s="553"/>
      <c r="N1025" s="494"/>
      <c r="P1025" s="659"/>
      <c r="Q1025" s="659"/>
      <c r="Z1025" s="621"/>
      <c r="AA1025" s="622"/>
      <c r="AB1025" s="622"/>
    </row>
    <row r="1026" spans="2:71" ht="15.65" customHeight="1" outlineLevel="2" x14ac:dyDescent="0.25">
      <c r="B1026" s="409" t="s">
        <v>987</v>
      </c>
      <c r="D1026" s="483" t="s">
        <v>1738</v>
      </c>
      <c r="E1026" s="423">
        <v>1</v>
      </c>
      <c r="F1026" s="424" t="s">
        <v>73</v>
      </c>
      <c r="G1026" s="425"/>
      <c r="H1026" s="425"/>
      <c r="I1026" s="555"/>
      <c r="J1026" s="555"/>
      <c r="K1026" s="555">
        <v>305.32499999999999</v>
      </c>
      <c r="L1026" s="555">
        <f>E1026*K1026</f>
        <v>305.32499999999999</v>
      </c>
      <c r="M1026" s="556">
        <f>J1026+H1026*Tabellen!$K$2+L1026</f>
        <v>305.32499999999999</v>
      </c>
      <c r="N1026" s="494"/>
      <c r="O1026" s="849">
        <f>S1026+T1026</f>
        <v>305.32499999999999</v>
      </c>
      <c r="P1026" s="659"/>
      <c r="Q1026" s="659"/>
      <c r="R1026" s="682">
        <v>0.6</v>
      </c>
      <c r="S1026" s="849">
        <f>IF('Isolatieaanpak '!$G$9="Doe-het-zelver",(M1026*R1026)*Tabellen!$K$5,M1026*R1026)</f>
        <v>183.19499999999999</v>
      </c>
      <c r="T1026" s="849">
        <f>(100%-R1026)*M1026</f>
        <v>122.13</v>
      </c>
      <c r="U1026" s="660">
        <f>S1026*Tabellen!$G$2</f>
        <v>16.487549999999999</v>
      </c>
      <c r="V1026" s="660">
        <f>T1026*Tabellen!$H$2</f>
        <v>25.647299999999998</v>
      </c>
      <c r="W1026" s="660">
        <f>U1026+V1026</f>
        <v>42.13485</v>
      </c>
      <c r="X1026" s="660">
        <f>O1026+W1026</f>
        <v>347.45984999999996</v>
      </c>
      <c r="Z1026" s="625"/>
      <c r="AA1026" s="626"/>
      <c r="AB1026" s="626"/>
    </row>
    <row r="1027" spans="2:71" ht="15.65" customHeight="1" outlineLevel="2" x14ac:dyDescent="0.25">
      <c r="B1027" s="479"/>
      <c r="D1027" s="483"/>
      <c r="E1027" s="423"/>
      <c r="F1027" s="424"/>
      <c r="G1027" s="425"/>
      <c r="H1027" s="425"/>
      <c r="I1027" s="555"/>
      <c r="J1027" s="555"/>
      <c r="K1027" s="555"/>
      <c r="L1027" s="555"/>
      <c r="M1027" s="556"/>
      <c r="N1027" s="494"/>
      <c r="O1027" s="674">
        <f t="shared" ref="O1027:O1031" si="239">M1027</f>
        <v>0</v>
      </c>
      <c r="P1027" s="659"/>
      <c r="Q1027" s="662"/>
      <c r="R1027" s="682"/>
      <c r="Z1027" s="625"/>
      <c r="AA1027" s="626"/>
      <c r="AB1027" s="626"/>
    </row>
    <row r="1028" spans="2:71" ht="15.65" customHeight="1" outlineLevel="2" x14ac:dyDescent="0.25">
      <c r="B1028" s="409" t="s">
        <v>1608</v>
      </c>
      <c r="D1028" s="483" t="s">
        <v>1741</v>
      </c>
      <c r="E1028" s="423">
        <v>1</v>
      </c>
      <c r="F1028" s="424" t="s">
        <v>73</v>
      </c>
      <c r="G1028" s="425"/>
      <c r="H1028" s="425"/>
      <c r="I1028" s="555"/>
      <c r="J1028" s="555"/>
      <c r="K1028" s="555">
        <v>258.75</v>
      </c>
      <c r="L1028" s="555">
        <f>+K1028*E1028</f>
        <v>258.75</v>
      </c>
      <c r="M1028" s="556">
        <f>J1028+H1028*Tabellen!$K$2+L1028</f>
        <v>258.75</v>
      </c>
      <c r="N1028" s="494"/>
      <c r="O1028" s="849">
        <f>S1028+T1028</f>
        <v>258.75</v>
      </c>
      <c r="P1028" s="659"/>
      <c r="Q1028" s="659"/>
      <c r="R1028" s="682">
        <v>0.6</v>
      </c>
      <c r="S1028" s="849">
        <f>IF('Isolatieaanpak '!$G$9="Doe-het-zelver",(M1028*R1028)*Tabellen!$K$5,M1028*R1028)</f>
        <v>155.25</v>
      </c>
      <c r="T1028" s="849">
        <f>(100%-R1028)*M1028</f>
        <v>103.5</v>
      </c>
      <c r="U1028" s="660">
        <f>S1028*Tabellen!$G$2</f>
        <v>13.9725</v>
      </c>
      <c r="V1028" s="660">
        <f>T1028*Tabellen!$H$2</f>
        <v>21.734999999999999</v>
      </c>
      <c r="W1028" s="660">
        <f>U1028+V1028</f>
        <v>35.707499999999996</v>
      </c>
      <c r="X1028" s="660">
        <f>O1028+W1028</f>
        <v>294.45749999999998</v>
      </c>
      <c r="Z1028" s="625"/>
      <c r="AA1028" s="626"/>
    </row>
    <row r="1029" spans="2:71" ht="15.65" customHeight="1" outlineLevel="2" x14ac:dyDescent="0.25">
      <c r="B1029" s="479"/>
      <c r="D1029" s="483"/>
      <c r="E1029" s="423"/>
      <c r="F1029" s="424"/>
      <c r="G1029" s="425"/>
      <c r="H1029" s="425"/>
      <c r="I1029" s="555"/>
      <c r="J1029" s="555"/>
      <c r="K1029" s="555"/>
      <c r="L1029" s="555"/>
      <c r="M1029" s="556"/>
      <c r="N1029" s="494"/>
      <c r="O1029" s="674">
        <f t="shared" si="239"/>
        <v>0</v>
      </c>
      <c r="P1029" s="659"/>
      <c r="Q1029" s="662"/>
      <c r="R1029" s="682"/>
      <c r="Z1029" s="625"/>
      <c r="AA1029" s="626"/>
    </row>
    <row r="1030" spans="2:71" ht="15.65" customHeight="1" outlineLevel="2" x14ac:dyDescent="0.25">
      <c r="B1030" s="409" t="s">
        <v>1609</v>
      </c>
      <c r="D1030" s="483" t="s">
        <v>1739</v>
      </c>
      <c r="E1030" s="423">
        <v>1</v>
      </c>
      <c r="F1030" s="424" t="s">
        <v>73</v>
      </c>
      <c r="G1030" s="425"/>
      <c r="H1030" s="425"/>
      <c r="I1030" s="555"/>
      <c r="J1030" s="555"/>
      <c r="K1030" s="555">
        <v>222.52499999999998</v>
      </c>
      <c r="L1030" s="555">
        <f>+K1030*E1030</f>
        <v>222.52499999999998</v>
      </c>
      <c r="M1030" s="556">
        <f>J1030+H1030*Tabellen!$K$2+L1030</f>
        <v>222.52499999999998</v>
      </c>
      <c r="N1030" s="494"/>
      <c r="O1030" s="849">
        <f>S1030+T1030</f>
        <v>222.52499999999998</v>
      </c>
      <c r="P1030" s="659"/>
      <c r="Q1030" s="659"/>
      <c r="R1030" s="682">
        <v>0.6</v>
      </c>
      <c r="S1030" s="849">
        <f>IF('Isolatieaanpak '!$G$9="Doe-het-zelver",(M1030*R1030)*Tabellen!$K$5,M1030*R1030)</f>
        <v>133.51499999999999</v>
      </c>
      <c r="T1030" s="849">
        <f>(100%-R1030)*M1030</f>
        <v>89.009999999999991</v>
      </c>
      <c r="U1030" s="660">
        <f>S1030*Tabellen!$G$2</f>
        <v>12.016349999999999</v>
      </c>
      <c r="V1030" s="660">
        <f>T1030*Tabellen!$H$2</f>
        <v>18.692099999999996</v>
      </c>
      <c r="W1030" s="660">
        <f>U1030+V1030</f>
        <v>30.708449999999996</v>
      </c>
      <c r="X1030" s="660">
        <f>O1030+W1030</f>
        <v>253.23344999999998</v>
      </c>
      <c r="Z1030" s="625"/>
      <c r="AA1030" s="626"/>
    </row>
    <row r="1031" spans="2:71" ht="15.65" customHeight="1" outlineLevel="2" x14ac:dyDescent="0.25">
      <c r="B1031" s="479"/>
      <c r="D1031" s="483"/>
      <c r="E1031" s="423"/>
      <c r="F1031" s="424"/>
      <c r="G1031" s="425"/>
      <c r="H1031" s="425"/>
      <c r="I1031" s="555"/>
      <c r="J1031" s="555"/>
      <c r="K1031" s="555"/>
      <c r="L1031" s="555"/>
      <c r="M1031" s="556"/>
      <c r="N1031" s="494"/>
      <c r="O1031" s="674">
        <f t="shared" si="239"/>
        <v>0</v>
      </c>
      <c r="P1031" s="659"/>
      <c r="Q1031" s="662"/>
      <c r="R1031" s="682"/>
      <c r="Z1031" s="625"/>
      <c r="AA1031" s="626"/>
    </row>
    <row r="1032" spans="2:71" ht="15.65" customHeight="1" outlineLevel="2" x14ac:dyDescent="0.25">
      <c r="B1032" s="409" t="s">
        <v>1610</v>
      </c>
      <c r="D1032" s="483" t="s">
        <v>1740</v>
      </c>
      <c r="E1032" s="423">
        <v>1</v>
      </c>
      <c r="F1032" s="424" t="s">
        <v>73</v>
      </c>
      <c r="G1032" s="425"/>
      <c r="H1032" s="425"/>
      <c r="I1032" s="555"/>
      <c r="J1032" s="555"/>
      <c r="K1032" s="555">
        <v>181.125</v>
      </c>
      <c r="L1032" s="555">
        <f>+K1032*E1032</f>
        <v>181.125</v>
      </c>
      <c r="M1032" s="556">
        <f>J1032+H1032*Tabellen!$K$2+L1032</f>
        <v>181.125</v>
      </c>
      <c r="N1032" s="494"/>
      <c r="O1032" s="849">
        <f>S1032+T1032</f>
        <v>181.125</v>
      </c>
      <c r="P1032" s="659"/>
      <c r="Q1032" s="659"/>
      <c r="R1032" s="682">
        <v>0.6</v>
      </c>
      <c r="S1032" s="849">
        <f>IF('Isolatieaanpak '!$G$9="Doe-het-zelver",(M1032*R1032)*Tabellen!$K$5,M1032*R1032)</f>
        <v>108.675</v>
      </c>
      <c r="T1032" s="849">
        <f>(100%-R1032)*M1032</f>
        <v>72.45</v>
      </c>
      <c r="U1032" s="660">
        <f>S1032*Tabellen!$G$2</f>
        <v>9.7807499999999994</v>
      </c>
      <c r="V1032" s="660">
        <f>T1032*Tabellen!$H$2</f>
        <v>15.214499999999999</v>
      </c>
      <c r="W1032" s="660">
        <f>U1032+V1032</f>
        <v>24.995249999999999</v>
      </c>
      <c r="X1032" s="660">
        <f>O1032+W1032</f>
        <v>206.12025</v>
      </c>
      <c r="Z1032" s="625"/>
      <c r="AA1032" s="626"/>
    </row>
    <row r="1033" spans="2:71" ht="15.65" customHeight="1" outlineLevel="2" x14ac:dyDescent="0.25">
      <c r="B1033" s="479"/>
      <c r="D1033" s="483"/>
      <c r="E1033" s="423"/>
      <c r="F1033" s="424"/>
      <c r="G1033" s="425"/>
      <c r="H1033" s="425"/>
      <c r="I1033" s="555"/>
      <c r="J1033" s="555"/>
      <c r="K1033" s="555"/>
      <c r="L1033" s="555"/>
      <c r="M1033" s="556"/>
      <c r="N1033" s="494"/>
      <c r="P1033" s="659"/>
      <c r="Q1033" s="659"/>
      <c r="Z1033" s="615"/>
    </row>
    <row r="1034" spans="2:71" ht="15.65" customHeight="1" outlineLevel="2" x14ac:dyDescent="0.25">
      <c r="B1034" s="479"/>
      <c r="D1034" s="483"/>
      <c r="E1034" s="423"/>
      <c r="F1034" s="424"/>
      <c r="G1034" s="406"/>
      <c r="H1034" s="406"/>
      <c r="N1034" s="494"/>
      <c r="P1034" s="659"/>
      <c r="Q1034" s="659"/>
      <c r="Z1034" s="615"/>
    </row>
    <row r="1035" spans="2:71" ht="15.65" customHeight="1" outlineLevel="2" x14ac:dyDescent="0.25">
      <c r="B1035" s="404"/>
      <c r="D1035" s="413"/>
      <c r="E1035" s="405"/>
      <c r="G1035" s="406"/>
      <c r="H1035" s="406"/>
      <c r="N1035" s="494"/>
      <c r="O1035" s="659"/>
      <c r="P1035" s="659"/>
      <c r="Q1035" s="659"/>
      <c r="Y1035" s="659"/>
      <c r="Z1035" s="614"/>
    </row>
    <row r="1036" spans="2:71" ht="9" customHeight="1" outlineLevel="1" x14ac:dyDescent="0.25">
      <c r="B1036" s="408"/>
      <c r="D1036" s="409"/>
      <c r="E1036" s="411"/>
      <c r="F1036" s="409"/>
      <c r="G1036" s="410"/>
      <c r="H1036" s="410"/>
      <c r="I1036" s="548"/>
      <c r="J1036" s="548"/>
      <c r="K1036" s="548"/>
      <c r="L1036" s="548"/>
      <c r="M1036" s="548"/>
      <c r="N1036" s="485"/>
      <c r="O1036" s="663"/>
      <c r="P1036" s="663"/>
      <c r="Q1036" s="663"/>
      <c r="R1036" s="664"/>
      <c r="S1036" s="664"/>
      <c r="T1036" s="664"/>
      <c r="U1036" s="664"/>
      <c r="V1036" s="664"/>
      <c r="W1036" s="664"/>
      <c r="X1036" s="664"/>
      <c r="Y1036" s="663"/>
      <c r="Z1036" s="615"/>
      <c r="AA1036" s="616"/>
      <c r="AG1036" s="613"/>
      <c r="AH1036" s="613"/>
    </row>
    <row r="1037" spans="2:71" s="568" customFormat="1" ht="15.65" customHeight="1" outlineLevel="1" x14ac:dyDescent="0.25">
      <c r="B1037" s="395" t="s">
        <v>158</v>
      </c>
      <c r="C1037" s="593"/>
      <c r="D1037" s="396" t="s">
        <v>151</v>
      </c>
      <c r="E1037" s="403"/>
      <c r="F1037" s="396"/>
      <c r="G1037" s="397"/>
      <c r="H1037" s="397">
        <f>SUM(H1038:H1067)</f>
        <v>0</v>
      </c>
      <c r="I1037" s="546"/>
      <c r="J1037" s="546">
        <f>SUM(J1038:J1067)</f>
        <v>0</v>
      </c>
      <c r="K1037" s="546"/>
      <c r="L1037" s="546"/>
      <c r="M1037" s="546"/>
      <c r="N1037" s="593"/>
      <c r="O1037" s="655"/>
      <c r="P1037" s="656"/>
      <c r="Q1037" s="656"/>
      <c r="R1037" s="657"/>
      <c r="S1037" s="657"/>
      <c r="T1037" s="657"/>
      <c r="U1037" s="657"/>
      <c r="V1037" s="657"/>
      <c r="W1037" s="657"/>
      <c r="X1037" s="657"/>
      <c r="Y1037" s="655"/>
      <c r="Z1037" s="614"/>
      <c r="AA1037" s="610"/>
      <c r="AB1037" s="610"/>
      <c r="AC1037" s="610"/>
      <c r="AD1037" s="610"/>
      <c r="AE1037" s="610"/>
      <c r="AF1037" s="610"/>
      <c r="AG1037" s="610"/>
      <c r="AH1037" s="610"/>
      <c r="AI1037" s="610"/>
      <c r="AJ1037" s="610"/>
      <c r="AK1037" s="610"/>
      <c r="AL1037" s="610"/>
      <c r="AM1037" s="610"/>
      <c r="AN1037" s="610"/>
      <c r="AO1037" s="610"/>
      <c r="AP1037" s="610"/>
      <c r="AQ1037" s="610"/>
      <c r="AR1037" s="610"/>
      <c r="AS1037" s="610"/>
      <c r="AT1037" s="610"/>
      <c r="AU1037" s="610"/>
      <c r="AV1037" s="610"/>
      <c r="AW1037" s="610"/>
      <c r="AX1037" s="610"/>
      <c r="AY1037" s="610"/>
      <c r="AZ1037" s="610"/>
      <c r="BA1037" s="610"/>
      <c r="BB1037" s="610"/>
      <c r="BC1037" s="610"/>
      <c r="BD1037" s="610"/>
      <c r="BE1037" s="610"/>
      <c r="BF1037" s="610"/>
      <c r="BG1037" s="610"/>
      <c r="BH1037" s="610"/>
      <c r="BI1037" s="610"/>
      <c r="BJ1037" s="610"/>
      <c r="BK1037" s="610"/>
      <c r="BL1037" s="610"/>
      <c r="BM1037" s="610"/>
      <c r="BN1037" s="610"/>
      <c r="BO1037" s="610"/>
      <c r="BP1037" s="610"/>
      <c r="BQ1037" s="610"/>
      <c r="BR1037" s="610"/>
      <c r="BS1037" s="610"/>
    </row>
    <row r="1038" spans="2:71" ht="15.65" customHeight="1" outlineLevel="2" x14ac:dyDescent="0.25">
      <c r="B1038" s="404"/>
      <c r="D1038" s="413" t="s">
        <v>145</v>
      </c>
      <c r="E1038" s="428"/>
      <c r="F1038" s="429"/>
      <c r="G1038" s="430"/>
      <c r="H1038" s="430"/>
      <c r="I1038" s="553"/>
      <c r="J1038" s="564"/>
      <c r="K1038" s="564"/>
      <c r="L1038" s="564"/>
      <c r="M1038" s="564"/>
      <c r="N1038" s="496"/>
      <c r="O1038" s="659"/>
      <c r="P1038" s="659"/>
      <c r="Q1038" s="659"/>
      <c r="Y1038" s="659"/>
      <c r="Z1038" s="614"/>
    </row>
    <row r="1039" spans="2:71" ht="15.65" customHeight="1" outlineLevel="2" x14ac:dyDescent="0.25">
      <c r="B1039" s="404"/>
      <c r="D1039" s="401"/>
      <c r="E1039" s="419"/>
      <c r="F1039" s="401"/>
      <c r="G1039" s="399"/>
      <c r="H1039" s="399"/>
      <c r="I1039" s="564"/>
      <c r="J1039" s="549"/>
      <c r="K1039" s="549"/>
      <c r="L1039" s="549"/>
      <c r="M1039" s="549"/>
      <c r="N1039" s="494"/>
      <c r="O1039" s="659"/>
      <c r="P1039" s="659"/>
      <c r="Q1039" s="659"/>
      <c r="Y1039" s="659"/>
      <c r="Z1039" s="627"/>
    </row>
    <row r="1040" spans="2:71" ht="15.65" customHeight="1" outlineLevel="2" x14ac:dyDescent="0.25">
      <c r="B1040" s="409" t="s">
        <v>1947</v>
      </c>
      <c r="D1040" s="402" t="s">
        <v>1106</v>
      </c>
      <c r="E1040" s="423">
        <v>1</v>
      </c>
      <c r="F1040" s="424" t="s">
        <v>71</v>
      </c>
      <c r="G1040" s="406"/>
      <c r="H1040" s="406"/>
      <c r="K1040" s="547">
        <v>181.125</v>
      </c>
      <c r="L1040" s="547">
        <f>E1040*K1040</f>
        <v>181.125</v>
      </c>
      <c r="M1040" s="547">
        <f>J1040+H1040*Tabellen!$K$2+L1040</f>
        <v>181.125</v>
      </c>
      <c r="N1040" s="494"/>
      <c r="O1040" s="849">
        <f>S1040+T1040</f>
        <v>181.125</v>
      </c>
      <c r="P1040" s="659"/>
      <c r="Q1040" s="659"/>
      <c r="R1040" s="682">
        <v>1</v>
      </c>
      <c r="S1040" s="849">
        <f>IF('Isolatieaanpak '!$G$9="Doe-het-zelver",(M1040*R1040)*Tabellen!$K$5,M1040*R1040)</f>
        <v>181.125</v>
      </c>
      <c r="T1040" s="849">
        <f>(100%-R1040)*M1040</f>
        <v>0</v>
      </c>
      <c r="U1040" s="660">
        <f>S1040*Tabellen!$G$2</f>
        <v>16.30125</v>
      </c>
      <c r="V1040" s="660">
        <f>T1040*Tabellen!$H$2</f>
        <v>0</v>
      </c>
      <c r="W1040" s="660">
        <f>U1040+V1040</f>
        <v>16.30125</v>
      </c>
      <c r="X1040" s="660">
        <f>O1040+W1040</f>
        <v>197.42625000000001</v>
      </c>
      <c r="Z1040" s="623"/>
    </row>
    <row r="1041" spans="2:26" ht="15.65" customHeight="1" outlineLevel="2" x14ac:dyDescent="0.25">
      <c r="B1041" s="479"/>
      <c r="E1041" s="423"/>
      <c r="F1041" s="424"/>
      <c r="G1041" s="406"/>
      <c r="H1041" s="406"/>
      <c r="N1041" s="494"/>
      <c r="O1041" s="674">
        <f t="shared" ref="O1041:O1045" si="240">M1041</f>
        <v>0</v>
      </c>
      <c r="P1041" s="659"/>
      <c r="Q1041" s="659"/>
      <c r="Z1041" s="623"/>
    </row>
    <row r="1042" spans="2:26" ht="15.65" customHeight="1" outlineLevel="2" x14ac:dyDescent="0.25">
      <c r="B1042" s="409" t="s">
        <v>1948</v>
      </c>
      <c r="D1042" s="483" t="s">
        <v>1107</v>
      </c>
      <c r="E1042" s="423">
        <v>1</v>
      </c>
      <c r="F1042" s="424" t="s">
        <v>71</v>
      </c>
      <c r="G1042" s="425"/>
      <c r="H1042" s="425"/>
      <c r="J1042" s="555"/>
      <c r="K1042" s="555">
        <v>465.74999999999994</v>
      </c>
      <c r="L1042" s="555">
        <f>+K1042*E1042</f>
        <v>465.74999999999994</v>
      </c>
      <c r="M1042" s="556">
        <f>J1042+H1042*Tabellen!$K$2+L1042</f>
        <v>465.74999999999994</v>
      </c>
      <c r="N1042" s="494"/>
      <c r="O1042" s="849">
        <f>S1042+T1042</f>
        <v>465.74999999999994</v>
      </c>
      <c r="P1042" s="659"/>
      <c r="Q1042" s="659"/>
      <c r="R1042" s="682">
        <v>0.5</v>
      </c>
      <c r="S1042" s="849">
        <f>IF('Isolatieaanpak '!$G$9="Doe-het-zelver",(M1042*R1042)*Tabellen!$K$5,M1042*R1042)</f>
        <v>232.87499999999997</v>
      </c>
      <c r="T1042" s="849">
        <f>(100%-R1042)*M1042</f>
        <v>232.87499999999997</v>
      </c>
      <c r="U1042" s="660">
        <f>S1042*Tabellen!$G$2</f>
        <v>20.958749999999998</v>
      </c>
      <c r="V1042" s="660">
        <f>T1042*Tabellen!$H$2</f>
        <v>48.903749999999995</v>
      </c>
      <c r="W1042" s="660">
        <f>U1042+V1042</f>
        <v>69.862499999999997</v>
      </c>
      <c r="X1042" s="660">
        <f>O1042+W1042</f>
        <v>535.61249999999995</v>
      </c>
      <c r="Z1042" s="624"/>
    </row>
    <row r="1043" spans="2:26" ht="15.65" customHeight="1" outlineLevel="2" x14ac:dyDescent="0.25">
      <c r="B1043" s="479"/>
      <c r="D1043" s="483"/>
      <c r="E1043" s="423"/>
      <c r="F1043" s="424"/>
      <c r="G1043" s="425"/>
      <c r="H1043" s="425"/>
      <c r="J1043" s="555"/>
      <c r="K1043" s="555"/>
      <c r="L1043" s="555"/>
      <c r="M1043" s="556"/>
      <c r="N1043" s="494"/>
      <c r="O1043" s="674">
        <f t="shared" si="240"/>
        <v>0</v>
      </c>
      <c r="P1043" s="668"/>
      <c r="Q1043" s="662"/>
      <c r="R1043" s="682"/>
      <c r="Z1043" s="624"/>
    </row>
    <row r="1044" spans="2:26" ht="15.65" customHeight="1" outlineLevel="2" x14ac:dyDescent="0.25">
      <c r="B1044" s="409" t="s">
        <v>1949</v>
      </c>
      <c r="D1044" s="483" t="s">
        <v>1105</v>
      </c>
      <c r="E1044" s="423">
        <f>E1042</f>
        <v>1</v>
      </c>
      <c r="F1044" s="424" t="s">
        <v>830</v>
      </c>
      <c r="G1044" s="425"/>
      <c r="H1044" s="425"/>
      <c r="I1044" s="555"/>
      <c r="J1044" s="555"/>
      <c r="K1044" s="555">
        <v>77.625</v>
      </c>
      <c r="L1044" s="555">
        <f>+K1044*E1044</f>
        <v>77.625</v>
      </c>
      <c r="M1044" s="556">
        <f>J1044+H1044*Tabellen!$K$2+L1044</f>
        <v>77.625</v>
      </c>
      <c r="N1044" s="494"/>
      <c r="O1044" s="849">
        <f>S1044+T1044</f>
        <v>77.625</v>
      </c>
      <c r="P1044" s="659"/>
      <c r="Q1044" s="659"/>
      <c r="R1044" s="682">
        <v>1</v>
      </c>
      <c r="S1044" s="849">
        <f>IF('Isolatieaanpak '!$G$9="Doe-het-zelver",(M1044*R1044)*Tabellen!$K$5,M1044*R1044)</f>
        <v>77.625</v>
      </c>
      <c r="T1044" s="849">
        <f>(100%-R1044)*M1044</f>
        <v>0</v>
      </c>
      <c r="U1044" s="660">
        <f>S1044*Tabellen!$G$2</f>
        <v>6.9862500000000001</v>
      </c>
      <c r="V1044" s="660">
        <f>T1044*Tabellen!$H$2</f>
        <v>0</v>
      </c>
      <c r="W1044" s="660">
        <f>U1044+V1044</f>
        <v>6.9862500000000001</v>
      </c>
      <c r="X1044" s="660">
        <f>O1044+W1044</f>
        <v>84.611249999999998</v>
      </c>
      <c r="Z1044" s="624"/>
    </row>
    <row r="1045" spans="2:26" ht="15.65" customHeight="1" outlineLevel="2" x14ac:dyDescent="0.25">
      <c r="B1045" s="479"/>
      <c r="D1045" s="483"/>
      <c r="E1045" s="423"/>
      <c r="F1045" s="424"/>
      <c r="G1045" s="406"/>
      <c r="H1045" s="406"/>
      <c r="N1045" s="494"/>
      <c r="O1045" s="674">
        <f t="shared" si="240"/>
        <v>0</v>
      </c>
      <c r="P1045" s="659"/>
      <c r="Q1045" s="662"/>
      <c r="R1045" s="682"/>
      <c r="Z1045" s="624"/>
    </row>
    <row r="1046" spans="2:26" ht="15.65" customHeight="1" outlineLevel="2" x14ac:dyDescent="0.25">
      <c r="B1046" s="409" t="s">
        <v>990</v>
      </c>
      <c r="D1046" s="483" t="s">
        <v>1876</v>
      </c>
      <c r="E1046" s="423">
        <v>1</v>
      </c>
      <c r="F1046" s="424" t="s">
        <v>135</v>
      </c>
      <c r="G1046" s="406"/>
      <c r="H1046" s="406"/>
      <c r="K1046" s="547">
        <v>51.749999999999993</v>
      </c>
      <c r="L1046" s="547">
        <f>E1046*K1046</f>
        <v>51.749999999999993</v>
      </c>
      <c r="M1046" s="547">
        <f>J1046+H1046*Tabellen!$K$2+L1046</f>
        <v>51.749999999999993</v>
      </c>
      <c r="N1046" s="494"/>
      <c r="O1046" s="849">
        <f>S1046+T1046</f>
        <v>51.749999999999993</v>
      </c>
      <c r="P1046" s="659"/>
      <c r="Q1046" s="659"/>
      <c r="R1046" s="682">
        <v>1</v>
      </c>
      <c r="S1046" s="849">
        <f>IF('Isolatieaanpak '!$G$9="Doe-het-zelver",(M1046*R1046)*Tabellen!$K$5,M1046*R1046)</f>
        <v>51.749999999999993</v>
      </c>
      <c r="T1046" s="849">
        <f>(100%-R1046)*M1046</f>
        <v>0</v>
      </c>
      <c r="U1046" s="660">
        <f>S1046*Tabellen!$G$2</f>
        <v>4.6574999999999989</v>
      </c>
      <c r="V1046" s="660">
        <f>T1046*Tabellen!$H$2</f>
        <v>0</v>
      </c>
      <c r="W1046" s="660">
        <f>U1046+V1046</f>
        <v>4.6574999999999989</v>
      </c>
      <c r="X1046" s="660">
        <f>O1046+W1046</f>
        <v>56.407499999999992</v>
      </c>
      <c r="Z1046" s="623"/>
    </row>
    <row r="1047" spans="2:26" ht="15.65" customHeight="1" outlineLevel="2" x14ac:dyDescent="0.25">
      <c r="B1047" s="479"/>
      <c r="E1047" s="423"/>
      <c r="F1047" s="424"/>
      <c r="G1047" s="406"/>
      <c r="H1047" s="406"/>
      <c r="N1047" s="494"/>
      <c r="O1047" s="668"/>
      <c r="P1047" s="659"/>
      <c r="Q1047" s="659"/>
      <c r="R1047" s="659"/>
      <c r="S1047" s="659"/>
      <c r="T1047" s="659"/>
      <c r="U1047" s="659"/>
      <c r="V1047" s="659"/>
      <c r="W1047" s="659"/>
      <c r="X1047" s="659"/>
      <c r="Z1047" s="623"/>
    </row>
    <row r="1048" spans="2:26" ht="15.65" customHeight="1" outlineLevel="2" x14ac:dyDescent="0.25">
      <c r="B1048" s="409" t="s">
        <v>991</v>
      </c>
      <c r="D1048" s="483" t="s">
        <v>1280</v>
      </c>
      <c r="E1048" s="423">
        <v>1</v>
      </c>
      <c r="F1048" s="402" t="s">
        <v>1109</v>
      </c>
      <c r="G1048" s="425"/>
      <c r="H1048" s="425"/>
      <c r="J1048" s="555"/>
      <c r="K1048" s="555">
        <v>113.85</v>
      </c>
      <c r="L1048" s="555">
        <f>+K1048*E1048</f>
        <v>113.85</v>
      </c>
      <c r="M1048" s="556">
        <f>J1048+H1048*Tabellen!$K$2+L1048</f>
        <v>113.85</v>
      </c>
      <c r="N1048" s="494"/>
      <c r="O1048" s="849">
        <f>S1048+T1048</f>
        <v>113.85</v>
      </c>
      <c r="P1048" s="659"/>
      <c r="Q1048" s="659"/>
      <c r="R1048" s="682">
        <v>0.7</v>
      </c>
      <c r="S1048" s="849">
        <f>IF('Isolatieaanpak '!$G$9="Doe-het-zelver",(M1048*R1048)*Tabellen!$K$5,M1048*R1048)</f>
        <v>79.694999999999993</v>
      </c>
      <c r="T1048" s="849">
        <f>(100%-R1048)*M1048</f>
        <v>34.155000000000001</v>
      </c>
      <c r="U1048" s="660">
        <f>S1048*Tabellen!$G$2</f>
        <v>7.1725499999999993</v>
      </c>
      <c r="V1048" s="660">
        <f>T1048*Tabellen!$H$2</f>
        <v>7.1725500000000002</v>
      </c>
      <c r="W1048" s="660">
        <f>U1048+V1048</f>
        <v>14.345099999999999</v>
      </c>
      <c r="X1048" s="660">
        <f>O1048+W1048</f>
        <v>128.1951</v>
      </c>
      <c r="Y1048" s="863"/>
      <c r="Z1048" s="624"/>
    </row>
    <row r="1049" spans="2:26" ht="15.65" customHeight="1" outlineLevel="2" x14ac:dyDescent="0.25">
      <c r="B1049" s="479"/>
      <c r="E1049" s="423"/>
      <c r="F1049" s="424"/>
      <c r="G1049" s="425"/>
      <c r="H1049" s="425"/>
      <c r="J1049" s="555"/>
      <c r="K1049" s="555"/>
      <c r="L1049" s="555"/>
      <c r="M1049" s="556"/>
      <c r="N1049" s="494"/>
      <c r="O1049" s="668">
        <f t="shared" ref="O1049" si="241">M1049</f>
        <v>0</v>
      </c>
      <c r="P1049" s="668"/>
      <c r="Q1049" s="662"/>
      <c r="R1049" s="682"/>
      <c r="S1049" s="660">
        <f t="shared" ref="S1049" si="242">O1049*R1049</f>
        <v>0</v>
      </c>
      <c r="T1049" s="660">
        <f t="shared" ref="T1049" si="243">M1049-S1049</f>
        <v>0</v>
      </c>
      <c r="U1049" s="660">
        <f>S1049*Tabellen!$G$2</f>
        <v>0</v>
      </c>
      <c r="V1049" s="660">
        <f>T1049*Tabellen!$H$2</f>
        <v>0</v>
      </c>
      <c r="W1049" s="660">
        <f t="shared" ref="W1049" si="244">U1049+V1049</f>
        <v>0</v>
      </c>
      <c r="X1049" s="660">
        <f t="shared" ref="X1049" si="245">M1049+W1049</f>
        <v>0</v>
      </c>
      <c r="Y1049" s="863"/>
      <c r="Z1049" s="624"/>
    </row>
    <row r="1050" spans="2:26" ht="15.65" customHeight="1" outlineLevel="2" x14ac:dyDescent="0.25">
      <c r="B1050" s="409" t="s">
        <v>1102</v>
      </c>
      <c r="D1050" s="483" t="s">
        <v>1570</v>
      </c>
      <c r="E1050" s="423">
        <v>1</v>
      </c>
      <c r="F1050" s="402" t="s">
        <v>117</v>
      </c>
      <c r="G1050" s="425"/>
      <c r="H1050" s="425"/>
      <c r="J1050" s="555"/>
      <c r="K1050" s="555">
        <v>470.45407499999999</v>
      </c>
      <c r="L1050" s="555">
        <f>K1050*E1050</f>
        <v>470.45407499999999</v>
      </c>
      <c r="M1050" s="556">
        <f>J1050+H1050*Tabellen!$K$2+L1050</f>
        <v>470.45407499999999</v>
      </c>
      <c r="N1050" s="494"/>
      <c r="O1050" s="849">
        <f>S1050+T1050</f>
        <v>470.45407499999999</v>
      </c>
      <c r="P1050" s="659"/>
      <c r="Q1050" s="659"/>
      <c r="R1050" s="682">
        <v>0</v>
      </c>
      <c r="S1050" s="849">
        <f>IF('Isolatieaanpak '!$G$9="Doe-het-zelver",(M1050*R1050)*Tabellen!$K$5,M1050*R1050)</f>
        <v>0</v>
      </c>
      <c r="T1050" s="849">
        <f>(100%-R1050)*M1050</f>
        <v>470.45407499999999</v>
      </c>
      <c r="U1050" s="660">
        <f>S1050*Tabellen!$G$2</f>
        <v>0</v>
      </c>
      <c r="V1050" s="660">
        <f>T1050*Tabellen!$H$2</f>
        <v>98.795355749999999</v>
      </c>
      <c r="W1050" s="660">
        <f>U1050+V1050</f>
        <v>98.795355749999999</v>
      </c>
      <c r="X1050" s="660">
        <f>O1050+W1050</f>
        <v>569.24943074999999</v>
      </c>
      <c r="Y1050" s="863"/>
      <c r="Z1050" s="624"/>
    </row>
    <row r="1051" spans="2:26" ht="15.65" customHeight="1" outlineLevel="2" x14ac:dyDescent="0.25">
      <c r="B1051" s="479"/>
      <c r="E1051" s="423"/>
      <c r="F1051" s="424"/>
      <c r="G1051" s="425"/>
      <c r="H1051" s="425"/>
      <c r="J1051" s="555"/>
      <c r="K1051" s="555"/>
      <c r="L1051" s="555"/>
      <c r="M1051" s="556"/>
      <c r="N1051" s="494"/>
      <c r="O1051" s="668">
        <f t="shared" ref="O1051" si="246">M1051</f>
        <v>0</v>
      </c>
      <c r="P1051" s="668"/>
      <c r="Q1051" s="662"/>
      <c r="R1051" s="682"/>
      <c r="S1051" s="660">
        <f t="shared" ref="S1051" si="247">O1051*R1051</f>
        <v>0</v>
      </c>
      <c r="Y1051" s="863"/>
      <c r="Z1051" s="624"/>
    </row>
    <row r="1052" spans="2:26" ht="15.65" customHeight="1" outlineLevel="2" x14ac:dyDescent="0.25">
      <c r="B1052" s="409" t="s">
        <v>992</v>
      </c>
      <c r="D1052" s="483" t="s">
        <v>1868</v>
      </c>
      <c r="E1052" s="423">
        <v>1</v>
      </c>
      <c r="F1052" s="424" t="s">
        <v>1110</v>
      </c>
      <c r="G1052" s="406"/>
      <c r="H1052" s="406"/>
      <c r="K1052" s="547">
        <v>362.25</v>
      </c>
      <c r="L1052" s="547">
        <f>E1052*K1052</f>
        <v>362.25</v>
      </c>
      <c r="M1052" s="547">
        <f>J1052+H1052*Tabellen!$K$2+L1052</f>
        <v>362.25</v>
      </c>
      <c r="N1052" s="494"/>
      <c r="O1052" s="849">
        <f>S1052+T1052</f>
        <v>362.25</v>
      </c>
      <c r="P1052" s="659"/>
      <c r="Q1052" s="659"/>
      <c r="R1052" s="682">
        <v>0.75</v>
      </c>
      <c r="S1052" s="849">
        <f>IF('Isolatieaanpak '!$G$9="Doe-het-zelver",(M1052*R1052)*Tabellen!$K$5,M1052*R1052)</f>
        <v>271.6875</v>
      </c>
      <c r="T1052" s="849">
        <f>(100%-R1052)*M1052</f>
        <v>90.5625</v>
      </c>
      <c r="U1052" s="660">
        <f>S1052*Tabellen!$G$2</f>
        <v>24.451874999999998</v>
      </c>
      <c r="V1052" s="660">
        <f>T1052*Tabellen!$H$2</f>
        <v>19.018124999999998</v>
      </c>
      <c r="W1052" s="660">
        <f>U1052+V1052</f>
        <v>43.47</v>
      </c>
      <c r="X1052" s="660">
        <f>O1052+W1052</f>
        <v>405.72</v>
      </c>
      <c r="Y1052" s="863"/>
      <c r="Z1052" s="624"/>
    </row>
    <row r="1053" spans="2:26" ht="15.65" customHeight="1" outlineLevel="2" x14ac:dyDescent="0.25">
      <c r="B1053" s="479"/>
      <c r="E1053" s="423"/>
      <c r="F1053" s="426"/>
      <c r="G1053" s="406"/>
      <c r="H1053" s="406"/>
      <c r="N1053" s="494"/>
      <c r="O1053" s="668">
        <f t="shared" ref="O1053:O1059" si="248">M1053</f>
        <v>0</v>
      </c>
      <c r="P1053" s="659"/>
      <c r="Q1053" s="662"/>
      <c r="R1053" s="682"/>
      <c r="S1053" s="660">
        <f t="shared" ref="S1053:S1059" si="249">O1053*R1053</f>
        <v>0</v>
      </c>
      <c r="Y1053" s="863"/>
      <c r="Z1053" s="624"/>
    </row>
    <row r="1054" spans="2:26" ht="15.65" customHeight="1" outlineLevel="2" x14ac:dyDescent="0.25">
      <c r="B1054" s="409" t="s">
        <v>993</v>
      </c>
      <c r="D1054" s="483" t="s">
        <v>1697</v>
      </c>
      <c r="E1054" s="423">
        <v>1</v>
      </c>
      <c r="F1054" s="402" t="s">
        <v>1111</v>
      </c>
      <c r="G1054" s="406"/>
      <c r="H1054" s="406"/>
      <c r="K1054" s="547">
        <v>31.049999999999997</v>
      </c>
      <c r="L1054" s="547">
        <f>E1054*K1054</f>
        <v>31.049999999999997</v>
      </c>
      <c r="M1054" s="547">
        <f>J1054+H1054*Tabellen!$K$2+L1054</f>
        <v>31.049999999999997</v>
      </c>
      <c r="N1054" s="494"/>
      <c r="O1054" s="849">
        <f>S1054+T1054</f>
        <v>31.049999999999997</v>
      </c>
      <c r="P1054" s="659"/>
      <c r="Q1054" s="659"/>
      <c r="R1054" s="682">
        <v>0</v>
      </c>
      <c r="S1054" s="849">
        <f>IF('Isolatieaanpak '!$G$9="Doe-het-zelver",(M1054*R1054)*Tabellen!$K$5,M1054*R1054)</f>
        <v>0</v>
      </c>
      <c r="T1054" s="849">
        <f>(100%-R1054)*M1054</f>
        <v>31.049999999999997</v>
      </c>
      <c r="U1054" s="660">
        <f>S1054*Tabellen!$G$2</f>
        <v>0</v>
      </c>
      <c r="V1054" s="660">
        <f>T1054*Tabellen!$H$2</f>
        <v>6.5204999999999993</v>
      </c>
      <c r="W1054" s="660">
        <f>U1054+V1054</f>
        <v>6.5204999999999993</v>
      </c>
      <c r="X1054" s="660">
        <f>O1054+W1054</f>
        <v>37.570499999999996</v>
      </c>
      <c r="Y1054" s="864"/>
      <c r="Z1054" s="624"/>
    </row>
    <row r="1055" spans="2:26" ht="15.65" customHeight="1" outlineLevel="2" x14ac:dyDescent="0.25">
      <c r="B1055" s="479"/>
      <c r="E1055" s="423"/>
      <c r="G1055" s="406"/>
      <c r="H1055" s="406"/>
      <c r="N1055" s="494"/>
      <c r="O1055" s="668">
        <f t="shared" si="248"/>
        <v>0</v>
      </c>
      <c r="P1055" s="659"/>
      <c r="Q1055" s="662"/>
      <c r="R1055" s="682"/>
      <c r="S1055" s="660">
        <f t="shared" si="249"/>
        <v>0</v>
      </c>
      <c r="Y1055" s="864"/>
      <c r="Z1055" s="624"/>
    </row>
    <row r="1056" spans="2:26" ht="15.65" customHeight="1" outlineLevel="2" x14ac:dyDescent="0.25">
      <c r="B1056" s="409" t="s">
        <v>994</v>
      </c>
      <c r="D1056" s="483" t="s">
        <v>1698</v>
      </c>
      <c r="E1056" s="423">
        <v>1</v>
      </c>
      <c r="F1056" s="424" t="s">
        <v>1111</v>
      </c>
      <c r="G1056" s="425"/>
      <c r="H1056" s="425"/>
      <c r="J1056" s="555"/>
      <c r="K1056" s="555">
        <v>12.937499999999998</v>
      </c>
      <c r="L1056" s="555">
        <f>+K1056*E1056</f>
        <v>12.937499999999998</v>
      </c>
      <c r="M1056" s="556">
        <f>J1056+H1056*Tabellen!$K$2+L1056</f>
        <v>12.937499999999998</v>
      </c>
      <c r="N1056" s="494"/>
      <c r="O1056" s="849">
        <f>S1056+T1056</f>
        <v>12.937499999999998</v>
      </c>
      <c r="P1056" s="659"/>
      <c r="Q1056" s="659"/>
      <c r="R1056" s="682">
        <v>0</v>
      </c>
      <c r="S1056" s="849">
        <f>IF('Isolatieaanpak '!$G$9="Doe-het-zelver",(M1056*R1056)*Tabellen!$K$5,M1056*R1056)</f>
        <v>0</v>
      </c>
      <c r="T1056" s="849">
        <f>(100%-R1056)*M1056</f>
        <v>12.937499999999998</v>
      </c>
      <c r="U1056" s="660">
        <f>S1056*Tabellen!$G$2</f>
        <v>0</v>
      </c>
      <c r="V1056" s="660">
        <f>T1056*Tabellen!$H$2</f>
        <v>2.7168749999999995</v>
      </c>
      <c r="W1056" s="660">
        <f>U1056+V1056</f>
        <v>2.7168749999999995</v>
      </c>
      <c r="X1056" s="660">
        <f>O1056+W1056</f>
        <v>15.654374999999998</v>
      </c>
      <c r="Y1056" s="863"/>
      <c r="Z1056" s="624"/>
    </row>
    <row r="1057" spans="2:34" ht="15.65" customHeight="1" outlineLevel="2" x14ac:dyDescent="0.25">
      <c r="B1057" s="479"/>
      <c r="D1057" s="483"/>
      <c r="E1057" s="423"/>
      <c r="F1057" s="424"/>
      <c r="G1057" s="425"/>
      <c r="H1057" s="425"/>
      <c r="J1057" s="555"/>
      <c r="K1057" s="555"/>
      <c r="L1057" s="555"/>
      <c r="M1057" s="556"/>
      <c r="N1057" s="494"/>
      <c r="O1057" s="668">
        <f t="shared" si="248"/>
        <v>0</v>
      </c>
      <c r="P1057" s="668"/>
      <c r="Q1057" s="662"/>
      <c r="R1057" s="682"/>
      <c r="S1057" s="660">
        <f t="shared" si="249"/>
        <v>0</v>
      </c>
      <c r="Y1057" s="863"/>
      <c r="Z1057" s="624"/>
    </row>
    <row r="1058" spans="2:34" ht="15.65" customHeight="1" outlineLevel="2" x14ac:dyDescent="0.25">
      <c r="B1058" s="409" t="s">
        <v>995</v>
      </c>
      <c r="D1058" s="483" t="s">
        <v>2045</v>
      </c>
      <c r="E1058" s="423">
        <v>1</v>
      </c>
      <c r="F1058" s="424" t="s">
        <v>988</v>
      </c>
      <c r="G1058" s="425"/>
      <c r="H1058" s="425"/>
      <c r="I1058" s="555"/>
      <c r="J1058" s="555"/>
      <c r="K1058" s="555">
        <v>1.29375</v>
      </c>
      <c r="L1058" s="555">
        <f>+K1058*E1058</f>
        <v>1.29375</v>
      </c>
      <c r="M1058" s="556">
        <f>J1058+H1058*Tabellen!$K$2+L1058</f>
        <v>1.29375</v>
      </c>
      <c r="N1058" s="494"/>
      <c r="O1058" s="849">
        <f>S1058+T1058</f>
        <v>1.29375</v>
      </c>
      <c r="P1058" s="659"/>
      <c r="Q1058" s="659"/>
      <c r="R1058" s="682">
        <v>0</v>
      </c>
      <c r="S1058" s="849">
        <f>IF('Isolatieaanpak '!$G$9="Doe-het-zelver",(M1058*R1058)*Tabellen!$K$5,M1058*R1058)</f>
        <v>0</v>
      </c>
      <c r="T1058" s="849">
        <f>(100%-R1058)*M1058</f>
        <v>1.29375</v>
      </c>
      <c r="U1058" s="660">
        <f>S1058*Tabellen!$G$2</f>
        <v>0</v>
      </c>
      <c r="V1058" s="660">
        <f>T1058*Tabellen!$H$2</f>
        <v>0.27168749999999997</v>
      </c>
      <c r="W1058" s="660">
        <f>U1058+V1058</f>
        <v>0.27168749999999997</v>
      </c>
      <c r="X1058" s="660">
        <f>O1058+W1058</f>
        <v>1.5654374999999998</v>
      </c>
      <c r="Y1058" s="863"/>
      <c r="Z1058" s="624"/>
    </row>
    <row r="1059" spans="2:34" ht="15.65" customHeight="1" outlineLevel="2" x14ac:dyDescent="0.25">
      <c r="B1059" s="479"/>
      <c r="D1059" s="483"/>
      <c r="E1059" s="423"/>
      <c r="F1059" s="424"/>
      <c r="G1059" s="425"/>
      <c r="H1059" s="425"/>
      <c r="J1059" s="555"/>
      <c r="K1059" s="555"/>
      <c r="L1059" s="555"/>
      <c r="M1059" s="556"/>
      <c r="N1059" s="494"/>
      <c r="O1059" s="668">
        <f t="shared" si="248"/>
        <v>0</v>
      </c>
      <c r="P1059" s="659"/>
      <c r="Q1059" s="662"/>
      <c r="R1059" s="682"/>
      <c r="S1059" s="660">
        <f t="shared" si="249"/>
        <v>0</v>
      </c>
      <c r="Y1059" s="863"/>
      <c r="Z1059" s="624"/>
    </row>
    <row r="1060" spans="2:34" ht="15.65" customHeight="1" outlineLevel="2" x14ac:dyDescent="0.25">
      <c r="B1060" s="409" t="s">
        <v>996</v>
      </c>
      <c r="D1060" s="483" t="s">
        <v>1576</v>
      </c>
      <c r="E1060" s="423">
        <v>1</v>
      </c>
      <c r="F1060" s="424" t="s">
        <v>1108</v>
      </c>
      <c r="G1060" s="425"/>
      <c r="H1060" s="425"/>
      <c r="J1060" s="555"/>
      <c r="K1060" s="555">
        <v>77.625</v>
      </c>
      <c r="L1060" s="555">
        <f>+K1060*E1060</f>
        <v>77.625</v>
      </c>
      <c r="M1060" s="556">
        <f>J1060+H1060*Tabellen!$K$2+L1060</f>
        <v>77.625</v>
      </c>
      <c r="N1060" s="494"/>
      <c r="O1060" s="849">
        <f>S1060+T1060</f>
        <v>77.625</v>
      </c>
      <c r="P1060" s="659"/>
      <c r="Q1060" s="659"/>
      <c r="R1060" s="682">
        <v>0</v>
      </c>
      <c r="S1060" s="849">
        <f>IF('Isolatieaanpak '!$G$9="Doe-het-zelver",(M1060*R1060)*Tabellen!$K$5,M1060*R1060)</f>
        <v>0</v>
      </c>
      <c r="T1060" s="849">
        <f>(100%-R1060)*M1060</f>
        <v>77.625</v>
      </c>
      <c r="U1060" s="660">
        <f>S1060*Tabellen!$G$2</f>
        <v>0</v>
      </c>
      <c r="V1060" s="660">
        <f>T1060*Tabellen!$H$2</f>
        <v>16.30125</v>
      </c>
      <c r="W1060" s="660">
        <f>U1060+V1060</f>
        <v>16.30125</v>
      </c>
      <c r="X1060" s="660">
        <f>O1060+W1060</f>
        <v>93.926249999999996</v>
      </c>
      <c r="Y1060" s="863"/>
      <c r="Z1060" s="624"/>
    </row>
    <row r="1061" spans="2:34" ht="15.65" customHeight="1" outlineLevel="2" x14ac:dyDescent="0.25">
      <c r="B1061" s="479"/>
      <c r="D1061" s="483"/>
      <c r="E1061" s="423"/>
      <c r="F1061" s="424"/>
      <c r="G1061" s="425"/>
      <c r="H1061" s="425"/>
      <c r="J1061" s="555"/>
      <c r="K1061" s="555"/>
      <c r="L1061" s="555"/>
      <c r="M1061" s="556"/>
      <c r="N1061" s="494"/>
      <c r="O1061" s="668"/>
      <c r="P1061" s="668"/>
      <c r="Q1061" s="662"/>
      <c r="R1061" s="682"/>
      <c r="Y1061" s="863"/>
      <c r="Z1061" s="624"/>
    </row>
    <row r="1062" spans="2:34" ht="15.65" customHeight="1" outlineLevel="2" x14ac:dyDescent="0.25">
      <c r="B1062" s="409" t="s">
        <v>997</v>
      </c>
      <c r="D1062" s="483" t="s">
        <v>1864</v>
      </c>
      <c r="E1062" s="423">
        <v>1</v>
      </c>
      <c r="F1062" s="424" t="s">
        <v>73</v>
      </c>
      <c r="G1062" s="425"/>
      <c r="H1062" s="425"/>
      <c r="I1062" s="555"/>
      <c r="J1062" s="555"/>
      <c r="K1062" s="555">
        <v>46.574999999999996</v>
      </c>
      <c r="L1062" s="555">
        <f>+K1062*E1062</f>
        <v>46.574999999999996</v>
      </c>
      <c r="M1062" s="556">
        <f>J1062+H1062*Tabellen!$K$2+L1062</f>
        <v>46.574999999999996</v>
      </c>
      <c r="N1062" s="494"/>
      <c r="O1062" s="849">
        <f>S1062+T1062</f>
        <v>46.574999999999996</v>
      </c>
      <c r="P1062" s="659"/>
      <c r="Q1062" s="659"/>
      <c r="R1062" s="682">
        <v>0</v>
      </c>
      <c r="S1062" s="849">
        <f>IF('Isolatieaanpak '!$G$9="Doe-het-zelver",(M1062*R1062)*Tabellen!$K$5,M1062*R1062)</f>
        <v>0</v>
      </c>
      <c r="T1062" s="849">
        <f>(100%-R1062)*M1062</f>
        <v>46.574999999999996</v>
      </c>
      <c r="U1062" s="660">
        <f>S1062*Tabellen!$G$2</f>
        <v>0</v>
      </c>
      <c r="V1062" s="660">
        <f>T1062*Tabellen!$H$2</f>
        <v>9.7807499999999994</v>
      </c>
      <c r="W1062" s="660">
        <f>U1062+V1062</f>
        <v>9.7807499999999994</v>
      </c>
      <c r="X1062" s="660">
        <f>O1062+W1062</f>
        <v>56.355749999999993</v>
      </c>
      <c r="Y1062" s="863"/>
      <c r="Z1062" s="628"/>
    </row>
    <row r="1063" spans="2:34" ht="15.65" customHeight="1" outlineLevel="2" x14ac:dyDescent="0.25">
      <c r="B1063" s="479"/>
      <c r="D1063" s="483"/>
      <c r="E1063" s="423"/>
      <c r="F1063" s="424"/>
      <c r="G1063" s="406"/>
      <c r="H1063" s="406"/>
      <c r="N1063" s="494"/>
      <c r="O1063" s="668"/>
      <c r="P1063" s="659"/>
      <c r="Q1063" s="662"/>
      <c r="R1063" s="682"/>
      <c r="Y1063" s="863"/>
      <c r="Z1063" s="628"/>
    </row>
    <row r="1064" spans="2:34" ht="15.65" customHeight="1" outlineLevel="2" x14ac:dyDescent="0.25">
      <c r="B1064" s="409" t="s">
        <v>998</v>
      </c>
      <c r="D1064" s="483" t="s">
        <v>1729</v>
      </c>
      <c r="E1064" s="423">
        <v>1</v>
      </c>
      <c r="F1064" s="424" t="s">
        <v>1108</v>
      </c>
      <c r="G1064" s="406"/>
      <c r="H1064" s="406"/>
      <c r="K1064" s="547">
        <v>170.53</v>
      </c>
      <c r="L1064" s="547">
        <f>K1064*E1064</f>
        <v>170.53</v>
      </c>
      <c r="M1064" s="547">
        <f>J1064+H1064*Tabellen!$K$2+L1064</f>
        <v>170.53</v>
      </c>
      <c r="N1064" s="494"/>
      <c r="O1064" s="849">
        <f>S1064+T1064</f>
        <v>170.53</v>
      </c>
      <c r="P1064" s="659"/>
      <c r="Q1064" s="659"/>
      <c r="R1064" s="682">
        <v>0.9</v>
      </c>
      <c r="S1064" s="849">
        <f>IF('Isolatieaanpak '!$G$9="Doe-het-zelver",(M1064*R1064)*Tabellen!$K$5,M1064*R1064)</f>
        <v>153.477</v>
      </c>
      <c r="T1064" s="849">
        <f>(100%-R1064)*M1064</f>
        <v>17.052999999999997</v>
      </c>
      <c r="U1064" s="660">
        <f>S1064*Tabellen!$G$2</f>
        <v>13.81293</v>
      </c>
      <c r="V1064" s="660">
        <f>T1064*Tabellen!$H$2</f>
        <v>3.5811299999999995</v>
      </c>
      <c r="W1064" s="660">
        <f>U1064+V1064</f>
        <v>17.39406</v>
      </c>
      <c r="X1064" s="660">
        <f>O1064+W1064</f>
        <v>187.92406</v>
      </c>
      <c r="Y1064" s="863"/>
      <c r="Z1064" s="627"/>
    </row>
    <row r="1065" spans="2:34" ht="15.65" customHeight="1" outlineLevel="2" x14ac:dyDescent="0.25">
      <c r="B1065" s="479"/>
      <c r="D1065" s="483"/>
      <c r="E1065" s="423"/>
      <c r="F1065" s="424"/>
      <c r="G1065" s="406"/>
      <c r="H1065" s="406"/>
      <c r="N1065" s="494"/>
      <c r="O1065" s="668"/>
      <c r="P1065" s="659"/>
      <c r="Q1065" s="665"/>
      <c r="S1065" s="666"/>
      <c r="Y1065" s="863"/>
      <c r="Z1065" s="615"/>
    </row>
    <row r="1066" spans="2:34" ht="15.65" customHeight="1" outlineLevel="2" x14ac:dyDescent="0.25">
      <c r="B1066" s="409" t="s">
        <v>1747</v>
      </c>
      <c r="D1066" s="483" t="s">
        <v>1746</v>
      </c>
      <c r="E1066" s="423">
        <f>E1048</f>
        <v>1</v>
      </c>
      <c r="F1066" s="424" t="s">
        <v>72</v>
      </c>
      <c r="G1066" s="425"/>
      <c r="H1066" s="425"/>
      <c r="I1066" s="555"/>
      <c r="J1066" s="555"/>
      <c r="K1066" s="555">
        <v>362.25</v>
      </c>
      <c r="L1066" s="555">
        <f>+K1066*E1066</f>
        <v>362.25</v>
      </c>
      <c r="M1066" s="556">
        <f>J1066+H1066*Tabellen!$K$2+L1066</f>
        <v>362.25</v>
      </c>
      <c r="N1066" s="494"/>
      <c r="O1066" s="849">
        <f>S1066+T1066</f>
        <v>362.25</v>
      </c>
      <c r="P1066" s="659"/>
      <c r="Q1066" s="659"/>
      <c r="R1066" s="682">
        <v>0.45</v>
      </c>
      <c r="S1066" s="849">
        <f>IF('Isolatieaanpak '!$G$9="Doe-het-zelver",(M1066*R1066)*Tabellen!$K$5,M1066*R1066)</f>
        <v>163.01250000000002</v>
      </c>
      <c r="T1066" s="849">
        <f>(100%-R1066)*M1066</f>
        <v>199.23750000000001</v>
      </c>
      <c r="U1066" s="660">
        <f>S1066*Tabellen!$G$2</f>
        <v>14.671125000000002</v>
      </c>
      <c r="V1066" s="660">
        <f>T1066*Tabellen!$H$2</f>
        <v>41.839874999999999</v>
      </c>
      <c r="W1066" s="660">
        <f>U1066+V1066</f>
        <v>56.511000000000003</v>
      </c>
      <c r="X1066" s="660">
        <f>O1066+W1066</f>
        <v>418.76100000000002</v>
      </c>
      <c r="Y1066" s="863"/>
      <c r="Z1066" s="624"/>
    </row>
    <row r="1067" spans="2:34" ht="15.65" customHeight="1" outlineLevel="2" x14ac:dyDescent="0.25">
      <c r="B1067" s="479"/>
      <c r="E1067" s="423"/>
      <c r="F1067" s="424"/>
      <c r="G1067" s="406"/>
      <c r="H1067" s="406"/>
      <c r="N1067" s="494"/>
      <c r="O1067" s="668">
        <f>M1067</f>
        <v>0</v>
      </c>
      <c r="P1067" s="659"/>
      <c r="Q1067" s="662"/>
      <c r="R1067" s="682"/>
      <c r="S1067" s="660">
        <f>O1067*R1067</f>
        <v>0</v>
      </c>
      <c r="Y1067" s="863"/>
      <c r="Z1067" s="624"/>
    </row>
    <row r="1068" spans="2:34" ht="15.65" customHeight="1" outlineLevel="2" x14ac:dyDescent="0.25">
      <c r="B1068" s="409" t="s">
        <v>1748</v>
      </c>
      <c r="D1068" s="483" t="s">
        <v>1867</v>
      </c>
      <c r="E1068" s="423">
        <v>1</v>
      </c>
      <c r="F1068" s="424" t="s">
        <v>73</v>
      </c>
      <c r="G1068" s="425"/>
      <c r="H1068" s="425"/>
      <c r="I1068" s="555"/>
      <c r="J1068" s="555"/>
      <c r="K1068" s="555">
        <v>425</v>
      </c>
      <c r="L1068" s="555">
        <f>+K1068*E1068</f>
        <v>425</v>
      </c>
      <c r="M1068" s="556">
        <f>J1068+H1068*Tabellen!$K$2+L1068</f>
        <v>425</v>
      </c>
      <c r="N1068" s="494"/>
      <c r="O1068" s="849">
        <f>S1068+T1068</f>
        <v>425</v>
      </c>
      <c r="P1068" s="659"/>
      <c r="Q1068" s="659"/>
      <c r="R1068" s="682">
        <v>0.35</v>
      </c>
      <c r="S1068" s="849">
        <f>IF('Isolatieaanpak '!$G$9="Doe-het-zelver",(M1068*R1068)*Tabellen!$K$5,M1068*R1068)</f>
        <v>148.75</v>
      </c>
      <c r="T1068" s="849">
        <f>(100%-R1068)*M1068</f>
        <v>276.25</v>
      </c>
      <c r="U1068" s="660">
        <f>S1068*Tabellen!$G$2</f>
        <v>13.387499999999999</v>
      </c>
      <c r="V1068" s="660">
        <f>T1068*Tabellen!$H$2</f>
        <v>58.012499999999996</v>
      </c>
      <c r="W1068" s="660">
        <f>U1068+V1068</f>
        <v>71.399999999999991</v>
      </c>
      <c r="X1068" s="660">
        <f>O1068+W1068</f>
        <v>496.4</v>
      </c>
      <c r="Y1068" s="863"/>
      <c r="Z1068" s="624"/>
    </row>
    <row r="1069" spans="2:34" ht="15.65" customHeight="1" outlineLevel="2" x14ac:dyDescent="0.25">
      <c r="B1069" s="479"/>
      <c r="E1069" s="423"/>
      <c r="F1069" s="424"/>
      <c r="G1069" s="406"/>
      <c r="H1069" s="406"/>
      <c r="N1069" s="494"/>
      <c r="O1069" s="668">
        <f>M1069</f>
        <v>0</v>
      </c>
      <c r="P1069" s="659"/>
      <c r="Q1069" s="662"/>
      <c r="R1069" s="682"/>
      <c r="S1069" s="660">
        <f>O1069*R1069</f>
        <v>0</v>
      </c>
      <c r="Z1069" s="624"/>
    </row>
    <row r="1070" spans="2:34" ht="15.65" customHeight="1" outlineLevel="2" x14ac:dyDescent="0.25">
      <c r="B1070" s="409" t="s">
        <v>2012</v>
      </c>
      <c r="D1070" s="483" t="s">
        <v>2013</v>
      </c>
      <c r="E1070" s="423">
        <v>1</v>
      </c>
      <c r="F1070" s="424" t="s">
        <v>72</v>
      </c>
      <c r="G1070" s="425"/>
      <c r="H1070" s="425"/>
      <c r="I1070" s="555"/>
      <c r="J1070" s="555"/>
      <c r="K1070" s="555">
        <v>740</v>
      </c>
      <c r="L1070" s="555">
        <f>+K1070*E1070</f>
        <v>740</v>
      </c>
      <c r="M1070" s="556">
        <f>J1070+H1070*Tabellen!$K$2+L1070</f>
        <v>740</v>
      </c>
      <c r="N1070" s="494"/>
      <c r="O1070" s="849">
        <f>S1070+T1070</f>
        <v>740</v>
      </c>
      <c r="P1070" s="659"/>
      <c r="Q1070" s="659"/>
      <c r="R1070" s="682">
        <v>0.35</v>
      </c>
      <c r="S1070" s="849">
        <f>IF('Isolatieaanpak '!$G$9="Doe-het-zelver",(M1070*R1070)*Tabellen!$K$5,M1070*R1070)</f>
        <v>259</v>
      </c>
      <c r="T1070" s="849">
        <f>(100%-R1070)*M1070</f>
        <v>481</v>
      </c>
      <c r="U1070" s="660">
        <f>S1070*Tabellen!$G$2</f>
        <v>23.31</v>
      </c>
      <c r="V1070" s="660">
        <f>T1070*Tabellen!$H$2</f>
        <v>101.00999999999999</v>
      </c>
      <c r="W1070" s="660">
        <f>U1070+V1070</f>
        <v>124.32</v>
      </c>
      <c r="X1070" s="660">
        <f>O1070+W1070</f>
        <v>864.31999999999994</v>
      </c>
      <c r="Y1070" s="863"/>
      <c r="Z1070" s="624"/>
    </row>
    <row r="1071" spans="2:34" ht="15.65" customHeight="1" outlineLevel="2" x14ac:dyDescent="0.25">
      <c r="B1071" s="479"/>
      <c r="D1071" s="402" t="s">
        <v>2014</v>
      </c>
      <c r="E1071" s="423"/>
      <c r="F1071" s="424"/>
      <c r="G1071" s="406"/>
      <c r="H1071" s="406"/>
      <c r="N1071" s="494"/>
      <c r="O1071" s="668">
        <f>M1071</f>
        <v>0</v>
      </c>
      <c r="P1071" s="659"/>
      <c r="Q1071" s="662"/>
      <c r="R1071" s="682"/>
      <c r="S1071" s="660">
        <f>O1071*R1071</f>
        <v>0</v>
      </c>
      <c r="Z1071" s="624"/>
    </row>
    <row r="1072" spans="2:34" ht="9" customHeight="1" outlineLevel="1" x14ac:dyDescent="0.25">
      <c r="B1072" s="408"/>
      <c r="D1072" s="409"/>
      <c r="E1072" s="411"/>
      <c r="F1072" s="409"/>
      <c r="G1072" s="410"/>
      <c r="H1072" s="410"/>
      <c r="I1072" s="548"/>
      <c r="J1072" s="548"/>
      <c r="K1072" s="548"/>
      <c r="L1072" s="548"/>
      <c r="M1072" s="548"/>
      <c r="N1072" s="485"/>
      <c r="O1072" s="663"/>
      <c r="P1072" s="663"/>
      <c r="Q1072" s="663"/>
      <c r="R1072" s="664"/>
      <c r="S1072" s="664"/>
      <c r="T1072" s="664"/>
      <c r="U1072" s="664"/>
      <c r="V1072" s="664"/>
      <c r="W1072" s="664"/>
      <c r="X1072" s="664"/>
      <c r="Y1072" s="663"/>
      <c r="Z1072" s="615"/>
      <c r="AA1072" s="616"/>
      <c r="AG1072" s="613"/>
      <c r="AH1072" s="613"/>
    </row>
    <row r="1073" spans="2:71" s="568" customFormat="1" ht="15.65" customHeight="1" outlineLevel="1" x14ac:dyDescent="0.25">
      <c r="B1073" s="395" t="s">
        <v>1237</v>
      </c>
      <c r="C1073" s="593"/>
      <c r="D1073" s="396" t="s">
        <v>1394</v>
      </c>
      <c r="E1073" s="403"/>
      <c r="F1073" s="396"/>
      <c r="G1073" s="397"/>
      <c r="H1073" s="397"/>
      <c r="I1073" s="546"/>
      <c r="J1073" s="546"/>
      <c r="K1073" s="546"/>
      <c r="L1073" s="546"/>
      <c r="M1073" s="546"/>
      <c r="N1073" s="593"/>
      <c r="O1073" s="681"/>
      <c r="P1073" s="656"/>
      <c r="Q1073" s="656"/>
      <c r="R1073" s="657"/>
      <c r="S1073" s="657"/>
      <c r="T1073" s="657"/>
      <c r="U1073" s="657"/>
      <c r="V1073" s="657"/>
      <c r="W1073" s="657"/>
      <c r="X1073" s="657"/>
      <c r="Y1073" s="656"/>
      <c r="Z1073" s="621"/>
      <c r="AA1073" s="610"/>
      <c r="AB1073" s="610"/>
      <c r="AC1073" s="610"/>
      <c r="AD1073" s="610"/>
      <c r="AE1073" s="610"/>
      <c r="AF1073" s="610"/>
      <c r="AG1073" s="610"/>
      <c r="AH1073" s="610"/>
      <c r="AI1073" s="610"/>
      <c r="AJ1073" s="610"/>
      <c r="AK1073" s="610"/>
      <c r="AL1073" s="610"/>
      <c r="AM1073" s="610"/>
      <c r="AN1073" s="610"/>
      <c r="AO1073" s="610"/>
      <c r="AP1073" s="610"/>
      <c r="AQ1073" s="610"/>
      <c r="AR1073" s="610"/>
      <c r="AS1073" s="610"/>
      <c r="AT1073" s="610"/>
      <c r="AU1073" s="610"/>
      <c r="AV1073" s="610"/>
      <c r="AW1073" s="610"/>
      <c r="AX1073" s="610"/>
      <c r="AY1073" s="610"/>
      <c r="AZ1073" s="610"/>
      <c r="BA1073" s="610"/>
      <c r="BB1073" s="610"/>
      <c r="BC1073" s="610"/>
      <c r="BD1073" s="610"/>
      <c r="BE1073" s="610"/>
      <c r="BF1073" s="610"/>
      <c r="BG1073" s="610"/>
      <c r="BH1073" s="610"/>
      <c r="BI1073" s="610"/>
      <c r="BJ1073" s="610"/>
      <c r="BK1073" s="610"/>
      <c r="BL1073" s="610"/>
      <c r="BM1073" s="610"/>
      <c r="BN1073" s="610"/>
      <c r="BO1073" s="610"/>
      <c r="BP1073" s="610"/>
      <c r="BQ1073" s="610"/>
      <c r="BR1073" s="610"/>
      <c r="BS1073" s="610"/>
    </row>
    <row r="1074" spans="2:71" ht="15.65" customHeight="1" outlineLevel="2" x14ac:dyDescent="0.25">
      <c r="D1074" s="413" t="s">
        <v>1399</v>
      </c>
      <c r="E1074" s="405"/>
      <c r="F1074" s="414"/>
      <c r="G1074" s="415"/>
      <c r="H1074" s="415"/>
      <c r="I1074" s="553"/>
      <c r="J1074" s="553"/>
      <c r="K1074" s="553"/>
      <c r="N1074" s="494"/>
      <c r="P1074" s="659"/>
      <c r="Q1074" s="659"/>
      <c r="Z1074" s="621"/>
      <c r="AA1074" s="622"/>
      <c r="AB1074" s="622"/>
    </row>
    <row r="1075" spans="2:71" ht="15.65" customHeight="1" outlineLevel="2" x14ac:dyDescent="0.25">
      <c r="B1075" s="409" t="s">
        <v>1066</v>
      </c>
      <c r="D1075" s="483" t="s">
        <v>1615</v>
      </c>
      <c r="E1075" s="423">
        <v>1</v>
      </c>
      <c r="F1075" s="424" t="s">
        <v>72</v>
      </c>
      <c r="G1075" s="425"/>
      <c r="H1075" s="425"/>
      <c r="I1075" s="555"/>
      <c r="J1075" s="555"/>
      <c r="K1075" s="555">
        <v>191.47499999999999</v>
      </c>
      <c r="L1075" s="555">
        <f>E1075*K1075</f>
        <v>191.47499999999999</v>
      </c>
      <c r="M1075" s="556">
        <f>J1075+H1075*Tabellen!$K$2+L1075</f>
        <v>191.47499999999999</v>
      </c>
      <c r="N1075" s="494"/>
      <c r="O1075" s="849">
        <f>S1075+T1075</f>
        <v>191.47500000000002</v>
      </c>
      <c r="P1075" s="659"/>
      <c r="Q1075" s="659"/>
      <c r="R1075" s="682">
        <v>0.2</v>
      </c>
      <c r="S1075" s="849">
        <f>IF('Isolatieaanpak '!$G$9="Doe-het-zelver",(M1075*R1075)*Tabellen!$K$5,M1075*R1075)</f>
        <v>38.295000000000002</v>
      </c>
      <c r="T1075" s="849">
        <f>(100%-R1075)*M1075</f>
        <v>153.18</v>
      </c>
      <c r="U1075" s="660">
        <f>S1075*Tabellen!$G$2</f>
        <v>3.4465500000000002</v>
      </c>
      <c r="V1075" s="660">
        <f>T1075*Tabellen!$H$2</f>
        <v>32.1678</v>
      </c>
      <c r="W1075" s="660">
        <f>U1075+V1075</f>
        <v>35.614350000000002</v>
      </c>
      <c r="X1075" s="660">
        <f>O1075+W1075</f>
        <v>227.08935000000002</v>
      </c>
      <c r="Z1075" s="625"/>
      <c r="AA1075" s="626"/>
      <c r="AB1075" s="626"/>
    </row>
    <row r="1076" spans="2:71" ht="15.65" customHeight="1" outlineLevel="2" x14ac:dyDescent="0.25">
      <c r="B1076" s="479"/>
      <c r="D1076" s="483"/>
      <c r="E1076" s="423"/>
      <c r="F1076" s="424"/>
      <c r="G1076" s="425"/>
      <c r="H1076" s="425"/>
      <c r="I1076" s="555"/>
      <c r="J1076" s="555"/>
      <c r="K1076" s="555"/>
      <c r="L1076" s="555"/>
      <c r="M1076" s="556"/>
      <c r="N1076" s="494"/>
      <c r="O1076" s="674">
        <f t="shared" ref="O1076:O1080" si="250">M1076</f>
        <v>0</v>
      </c>
      <c r="P1076" s="659"/>
      <c r="Q1076" s="662"/>
      <c r="R1076" s="682"/>
      <c r="Z1076" s="625"/>
      <c r="AA1076" s="626"/>
      <c r="AB1076" s="626"/>
    </row>
    <row r="1077" spans="2:71" ht="15.65" customHeight="1" outlineLevel="2" x14ac:dyDescent="0.25">
      <c r="B1077" s="409" t="s">
        <v>1391</v>
      </c>
      <c r="D1077" s="483" t="s">
        <v>1616</v>
      </c>
      <c r="E1077" s="423">
        <v>1</v>
      </c>
      <c r="F1077" s="424" t="s">
        <v>72</v>
      </c>
      <c r="G1077" s="425"/>
      <c r="H1077" s="425"/>
      <c r="I1077" s="555"/>
      <c r="J1077" s="555"/>
      <c r="K1077" s="555">
        <v>222.52499999999998</v>
      </c>
      <c r="L1077" s="555">
        <f>+K1077*E1077</f>
        <v>222.52499999999998</v>
      </c>
      <c r="M1077" s="556">
        <f>J1077+H1077*Tabellen!$K$2+L1077</f>
        <v>222.52499999999998</v>
      </c>
      <c r="N1077" s="494"/>
      <c r="O1077" s="849">
        <f>S1077+T1077</f>
        <v>222.52499999999998</v>
      </c>
      <c r="P1077" s="659"/>
      <c r="Q1077" s="659"/>
      <c r="R1077" s="682">
        <v>0.2</v>
      </c>
      <c r="S1077" s="849">
        <f>IF('Isolatieaanpak '!$G$9="Doe-het-zelver",(M1077*R1077)*Tabellen!$K$5,M1077*R1077)</f>
        <v>44.504999999999995</v>
      </c>
      <c r="T1077" s="849">
        <f>(100%-R1077)*M1077</f>
        <v>178.01999999999998</v>
      </c>
      <c r="U1077" s="660">
        <f>S1077*Tabellen!$G$2</f>
        <v>4.0054499999999997</v>
      </c>
      <c r="V1077" s="660">
        <f>T1077*Tabellen!$H$2</f>
        <v>37.384199999999993</v>
      </c>
      <c r="W1077" s="660">
        <f>U1077+V1077</f>
        <v>41.389649999999989</v>
      </c>
      <c r="X1077" s="660">
        <f>O1077+W1077</f>
        <v>263.91464999999994</v>
      </c>
      <c r="Z1077" s="625"/>
      <c r="AA1077" s="626"/>
    </row>
    <row r="1078" spans="2:71" ht="15.65" customHeight="1" outlineLevel="2" x14ac:dyDescent="0.25">
      <c r="B1078" s="479"/>
      <c r="D1078" s="483"/>
      <c r="E1078" s="423"/>
      <c r="F1078" s="424"/>
      <c r="G1078" s="425"/>
      <c r="H1078" s="425"/>
      <c r="I1078" s="555"/>
      <c r="J1078" s="555"/>
      <c r="K1078" s="555"/>
      <c r="L1078" s="555"/>
      <c r="M1078" s="556"/>
      <c r="N1078" s="494"/>
      <c r="O1078" s="674">
        <f t="shared" si="250"/>
        <v>0</v>
      </c>
      <c r="P1078" s="659"/>
      <c r="Q1078" s="662"/>
      <c r="R1078" s="682"/>
      <c r="Z1078" s="625"/>
      <c r="AA1078" s="626"/>
    </row>
    <row r="1079" spans="2:71" ht="15.65" customHeight="1" outlineLevel="2" x14ac:dyDescent="0.25">
      <c r="B1079" s="409" t="s">
        <v>1392</v>
      </c>
      <c r="D1079" s="483" t="s">
        <v>1617</v>
      </c>
      <c r="E1079" s="423">
        <v>1</v>
      </c>
      <c r="F1079" s="424" t="s">
        <v>72</v>
      </c>
      <c r="G1079" s="425"/>
      <c r="H1079" s="425"/>
      <c r="I1079" s="555"/>
      <c r="J1079" s="555"/>
      <c r="K1079" s="555">
        <v>351.9</v>
      </c>
      <c r="L1079" s="555">
        <f>+K1079*E1079</f>
        <v>351.9</v>
      </c>
      <c r="M1079" s="556">
        <f>J1079+H1079*Tabellen!$K$2+L1079</f>
        <v>351.9</v>
      </c>
      <c r="N1079" s="494"/>
      <c r="O1079" s="849">
        <f>S1079+T1079</f>
        <v>351.9</v>
      </c>
      <c r="P1079" s="659"/>
      <c r="Q1079" s="659"/>
      <c r="R1079" s="682">
        <v>0.2</v>
      </c>
      <c r="S1079" s="849">
        <f>IF('Isolatieaanpak '!$G$9="Doe-het-zelver",(M1079*R1079)*Tabellen!$K$5,M1079*R1079)</f>
        <v>70.38</v>
      </c>
      <c r="T1079" s="849">
        <f>(100%-R1079)*M1079</f>
        <v>281.52</v>
      </c>
      <c r="U1079" s="660">
        <f>S1079*Tabellen!$G$2</f>
        <v>6.3341999999999992</v>
      </c>
      <c r="V1079" s="660">
        <f>T1079*Tabellen!$H$2</f>
        <v>59.119199999999992</v>
      </c>
      <c r="W1079" s="660">
        <f>U1079+V1079</f>
        <v>65.453399999999988</v>
      </c>
      <c r="X1079" s="660">
        <f>O1079+W1079</f>
        <v>417.35339999999997</v>
      </c>
      <c r="Z1079" s="625"/>
      <c r="AA1079" s="626"/>
    </row>
    <row r="1080" spans="2:71" ht="15.65" customHeight="1" outlineLevel="2" x14ac:dyDescent="0.25">
      <c r="B1080" s="479"/>
      <c r="D1080" s="483"/>
      <c r="E1080" s="423"/>
      <c r="F1080" s="424"/>
      <c r="G1080" s="425"/>
      <c r="H1080" s="425"/>
      <c r="I1080" s="555"/>
      <c r="J1080" s="555"/>
      <c r="K1080" s="555"/>
      <c r="L1080" s="555"/>
      <c r="M1080" s="556"/>
      <c r="N1080" s="494"/>
      <c r="O1080" s="674">
        <f t="shared" si="250"/>
        <v>0</v>
      </c>
      <c r="P1080" s="659"/>
      <c r="Q1080" s="662"/>
      <c r="R1080" s="682"/>
      <c r="Z1080" s="625"/>
      <c r="AA1080" s="626"/>
    </row>
    <row r="1081" spans="2:71" ht="15.65" customHeight="1" outlineLevel="2" x14ac:dyDescent="0.25">
      <c r="B1081" s="409" t="s">
        <v>1393</v>
      </c>
      <c r="D1081" s="483" t="s">
        <v>1618</v>
      </c>
      <c r="E1081" s="423">
        <v>1</v>
      </c>
      <c r="F1081" s="424" t="s">
        <v>72</v>
      </c>
      <c r="G1081" s="425"/>
      <c r="H1081" s="425"/>
      <c r="I1081" s="555"/>
      <c r="J1081" s="555"/>
      <c r="K1081" s="555">
        <v>631.34999999999991</v>
      </c>
      <c r="L1081" s="555">
        <f>+K1081*E1081</f>
        <v>631.34999999999991</v>
      </c>
      <c r="M1081" s="556">
        <f>J1081+H1081*Tabellen!$K$2+L1081</f>
        <v>631.34999999999991</v>
      </c>
      <c r="N1081" s="494"/>
      <c r="O1081" s="849">
        <f>S1081+T1081</f>
        <v>631.34999999999991</v>
      </c>
      <c r="P1081" s="659"/>
      <c r="Q1081" s="659"/>
      <c r="R1081" s="682">
        <v>0.2</v>
      </c>
      <c r="S1081" s="849">
        <f>IF('Isolatieaanpak '!$G$9="Doe-het-zelver",(M1081*R1081)*Tabellen!$K$5,M1081*R1081)</f>
        <v>126.26999999999998</v>
      </c>
      <c r="T1081" s="849">
        <f>(100%-R1081)*M1081</f>
        <v>505.07999999999993</v>
      </c>
      <c r="U1081" s="660">
        <f>S1081*Tabellen!$G$2</f>
        <v>11.364299999999998</v>
      </c>
      <c r="V1081" s="660">
        <f>T1081*Tabellen!$H$2</f>
        <v>106.06679999999999</v>
      </c>
      <c r="W1081" s="660">
        <f>U1081+V1081</f>
        <v>117.43109999999999</v>
      </c>
      <c r="X1081" s="660">
        <f>O1081+W1081</f>
        <v>748.78109999999992</v>
      </c>
      <c r="Z1081" s="625"/>
      <c r="AA1081" s="626"/>
    </row>
    <row r="1082" spans="2:71" ht="15.65" customHeight="1" outlineLevel="2" x14ac:dyDescent="0.25">
      <c r="B1082" s="479"/>
      <c r="D1082" s="483"/>
      <c r="E1082" s="423"/>
      <c r="F1082" s="424"/>
      <c r="G1082" s="425"/>
      <c r="H1082" s="425"/>
      <c r="I1082" s="555"/>
      <c r="J1082" s="555"/>
      <c r="K1082" s="555"/>
      <c r="L1082" s="555"/>
      <c r="M1082" s="556"/>
      <c r="N1082" s="494"/>
      <c r="P1082" s="659"/>
      <c r="Q1082" s="662"/>
      <c r="Z1082" s="615"/>
    </row>
    <row r="1083" spans="2:71" ht="15.65" customHeight="1" outlineLevel="2" x14ac:dyDescent="0.25">
      <c r="B1083" s="404"/>
      <c r="D1083" s="427"/>
      <c r="E1083" s="405"/>
      <c r="G1083" s="406"/>
      <c r="H1083" s="406"/>
      <c r="N1083" s="494"/>
      <c r="O1083" s="659"/>
      <c r="P1083" s="659"/>
      <c r="Q1083" s="659"/>
      <c r="Y1083" s="659"/>
      <c r="Z1083" s="614"/>
      <c r="AH1083" s="629"/>
      <c r="AI1083" s="630" t="s">
        <v>163</v>
      </c>
    </row>
    <row r="1084" spans="2:71" ht="9" customHeight="1" outlineLevel="1" x14ac:dyDescent="0.25">
      <c r="B1084" s="408"/>
      <c r="D1084" s="409"/>
      <c r="E1084" s="411"/>
      <c r="F1084" s="409"/>
      <c r="G1084" s="410"/>
      <c r="H1084" s="410"/>
      <c r="I1084" s="548"/>
      <c r="J1084" s="548"/>
      <c r="K1084" s="548"/>
      <c r="L1084" s="548"/>
      <c r="M1084" s="548"/>
      <c r="N1084" s="485"/>
      <c r="O1084" s="663"/>
      <c r="P1084" s="663"/>
      <c r="Q1084" s="663"/>
      <c r="R1084" s="664"/>
      <c r="S1084" s="664"/>
      <c r="T1084" s="664"/>
      <c r="U1084" s="664"/>
      <c r="V1084" s="664"/>
      <c r="W1084" s="664"/>
      <c r="X1084" s="664"/>
      <c r="Y1084" s="663"/>
      <c r="Z1084" s="615"/>
      <c r="AA1084" s="616"/>
      <c r="AG1084" s="613"/>
      <c r="AH1084" s="613"/>
      <c r="AI1084" s="610" t="s">
        <v>164</v>
      </c>
    </row>
    <row r="1085" spans="2:71" s="568" customFormat="1" ht="15.65" customHeight="1" outlineLevel="1" x14ac:dyDescent="0.25">
      <c r="B1085" s="395" t="s">
        <v>1067</v>
      </c>
      <c r="C1085" s="593"/>
      <c r="D1085" s="396" t="s">
        <v>1620</v>
      </c>
      <c r="E1085" s="403">
        <v>21.8</v>
      </c>
      <c r="F1085" s="396" t="s">
        <v>73</v>
      </c>
      <c r="G1085" s="397"/>
      <c r="H1085" s="397">
        <f>SUM(H1086:H1090)/E1085</f>
        <v>0.88761467889908263</v>
      </c>
      <c r="I1085" s="546"/>
      <c r="J1085" s="546">
        <f>SUM(J1086:J1090)/E1085</f>
        <v>217.35000000000002</v>
      </c>
      <c r="K1085" s="546"/>
      <c r="L1085" s="546"/>
      <c r="M1085" s="546">
        <f>SUM(M1086:M1090)/E1085</f>
        <v>272.38211009174313</v>
      </c>
      <c r="N1085" s="593"/>
      <c r="O1085" s="657">
        <f>SUM(O1086:O1090)/E1085</f>
        <v>329.58235321100921</v>
      </c>
      <c r="P1085" s="656" t="str">
        <f>B1085</f>
        <v>V2-5-B1</v>
      </c>
      <c r="Q1085" s="656"/>
      <c r="R1085" s="657"/>
      <c r="S1085" s="657"/>
      <c r="T1085" s="657"/>
      <c r="U1085" s="670"/>
      <c r="V1085" s="657"/>
      <c r="W1085" s="657"/>
      <c r="X1085" s="657">
        <f>SUM(X1086:X1089)/E1085</f>
        <v>398.79464738532113</v>
      </c>
      <c r="Y1085" s="656"/>
      <c r="Z1085" s="614"/>
      <c r="AA1085" s="629"/>
      <c r="AB1085" s="629"/>
      <c r="AC1085" s="629"/>
      <c r="AD1085" s="629"/>
      <c r="AE1085" s="629"/>
      <c r="AF1085" s="629"/>
      <c r="AG1085" s="629"/>
      <c r="AH1085" s="629"/>
      <c r="AI1085" s="630" t="s">
        <v>165</v>
      </c>
      <c r="AJ1085" s="610"/>
      <c r="AK1085" s="610"/>
      <c r="AL1085" s="610"/>
      <c r="AM1085" s="610"/>
      <c r="AN1085" s="610"/>
      <c r="AO1085" s="610"/>
      <c r="AP1085" s="610"/>
      <c r="AQ1085" s="610"/>
      <c r="AR1085" s="610"/>
      <c r="AS1085" s="610"/>
      <c r="AT1085" s="610"/>
      <c r="AU1085" s="610"/>
      <c r="AV1085" s="610"/>
      <c r="AW1085" s="610"/>
      <c r="AX1085" s="610"/>
      <c r="AY1085" s="610"/>
      <c r="AZ1085" s="610"/>
      <c r="BA1085" s="610"/>
      <c r="BB1085" s="610"/>
      <c r="BC1085" s="610"/>
      <c r="BD1085" s="610"/>
      <c r="BE1085" s="610"/>
      <c r="BF1085" s="610"/>
      <c r="BG1085" s="610"/>
      <c r="BH1085" s="610"/>
      <c r="BI1085" s="610"/>
      <c r="BJ1085" s="610"/>
      <c r="BK1085" s="610"/>
      <c r="BL1085" s="610"/>
      <c r="BM1085" s="610"/>
      <c r="BN1085" s="610"/>
      <c r="BO1085" s="610"/>
      <c r="BP1085" s="610"/>
      <c r="BQ1085" s="610"/>
      <c r="BR1085" s="610"/>
      <c r="BS1085" s="610"/>
    </row>
    <row r="1086" spans="2:71" ht="15.65" customHeight="1" outlineLevel="2" x14ac:dyDescent="0.25">
      <c r="B1086" s="404"/>
      <c r="D1086" s="413" t="s">
        <v>1398</v>
      </c>
      <c r="E1086" s="405"/>
      <c r="G1086" s="406"/>
      <c r="H1086" s="406"/>
      <c r="I1086" s="553"/>
      <c r="J1086" s="553"/>
      <c r="K1086" s="553"/>
      <c r="N1086" s="494"/>
      <c r="O1086" s="659" t="str">
        <f>R1086</f>
        <v>incl. opslagen</v>
      </c>
      <c r="P1086" s="659"/>
      <c r="Q1086" s="665"/>
      <c r="R1086" s="672" t="str">
        <f>Tabellen!$C$2</f>
        <v>incl. opslagen</v>
      </c>
      <c r="S1086" s="666"/>
      <c r="T1086" s="672" t="str">
        <f>Tabellen!$C$2</f>
        <v>incl. opslagen</v>
      </c>
      <c r="Y1086" s="659"/>
      <c r="Z1086" s="614"/>
      <c r="AH1086" s="629"/>
      <c r="AI1086" s="631" t="s">
        <v>166</v>
      </c>
    </row>
    <row r="1087" spans="2:71" ht="15.65" customHeight="1" outlineLevel="2" x14ac:dyDescent="0.25">
      <c r="B1087" s="404"/>
      <c r="D1087" s="515" t="s">
        <v>1300</v>
      </c>
      <c r="E1087" s="733" t="s">
        <v>1113</v>
      </c>
      <c r="F1087" s="414" t="s">
        <v>830</v>
      </c>
      <c r="G1087" s="415">
        <v>2</v>
      </c>
      <c r="H1087" s="415">
        <f>E1087*G1087</f>
        <v>2</v>
      </c>
      <c r="I1087" s="553"/>
      <c r="J1087" s="553"/>
      <c r="K1087" s="553"/>
      <c r="L1087" s="553"/>
      <c r="M1087" s="553">
        <f>J1087+H1087*Tabellen!$K$2+L1087</f>
        <v>124</v>
      </c>
      <c r="N1087" s="494"/>
      <c r="O1087" s="660">
        <f>R1087+T1087</f>
        <v>150.04</v>
      </c>
      <c r="P1087" s="673"/>
      <c r="Q1087" s="665" t="s">
        <v>983</v>
      </c>
      <c r="R1087" s="660">
        <f>H1087*Tabellen!$K$2*Tabellen!$F$2</f>
        <v>150.04</v>
      </c>
      <c r="S1087" s="666" t="s">
        <v>1049</v>
      </c>
      <c r="T1087" s="660">
        <f>J1087*Tabellen!$F$2</f>
        <v>0</v>
      </c>
      <c r="V1087" s="849">
        <f>(T1087+R1087)*Tabellen!$H$2</f>
        <v>31.508399999999998</v>
      </c>
      <c r="W1087" s="660">
        <f>U1087+V1087</f>
        <v>31.508399999999998</v>
      </c>
      <c r="X1087" s="660">
        <f>O1087+W1087</f>
        <v>181.54839999999999</v>
      </c>
      <c r="Y1087" s="659"/>
      <c r="Z1087" s="614"/>
      <c r="AH1087" s="629"/>
      <c r="AI1087" s="630" t="s">
        <v>162</v>
      </c>
    </row>
    <row r="1088" spans="2:71" ht="28.25" customHeight="1" outlineLevel="2" x14ac:dyDescent="0.25">
      <c r="B1088" s="404"/>
      <c r="D1088" s="515" t="s">
        <v>1622</v>
      </c>
      <c r="E1088" s="733" t="s">
        <v>1126</v>
      </c>
      <c r="F1088" s="414" t="s">
        <v>73</v>
      </c>
      <c r="G1088" s="415">
        <v>0.75</v>
      </c>
      <c r="H1088" s="415">
        <f>E1088*G1088</f>
        <v>16.350000000000001</v>
      </c>
      <c r="I1088" s="553">
        <v>217.35</v>
      </c>
      <c r="J1088" s="553">
        <f>E1088*I1088</f>
        <v>4738.2300000000005</v>
      </c>
      <c r="K1088" s="553"/>
      <c r="L1088" s="553"/>
      <c r="M1088" s="553">
        <f>J1088+H1088*Tabellen!$K$2+L1088</f>
        <v>5751.93</v>
      </c>
      <c r="N1088" s="494"/>
      <c r="O1088" s="660">
        <f>R1088+T1088</f>
        <v>6959.8353000000006</v>
      </c>
      <c r="P1088" s="673"/>
      <c r="Q1088" s="665" t="s">
        <v>983</v>
      </c>
      <c r="R1088" s="660">
        <f>H1088*Tabellen!$K$2*Tabellen!$F$2</f>
        <v>1226.577</v>
      </c>
      <c r="S1088" s="666" t="s">
        <v>1049</v>
      </c>
      <c r="T1088" s="660">
        <f>J1088*Tabellen!$F$2</f>
        <v>5733.2583000000004</v>
      </c>
      <c r="V1088" s="849">
        <f>(T1088+R1088)*Tabellen!$H$2</f>
        <v>1461.565413</v>
      </c>
      <c r="W1088" s="660">
        <f>U1088+V1088</f>
        <v>1461.565413</v>
      </c>
      <c r="X1088" s="660">
        <f>O1088+W1088</f>
        <v>8421.4007130000009</v>
      </c>
      <c r="Y1088" s="659"/>
      <c r="Z1088" s="614"/>
      <c r="AH1088" s="629"/>
      <c r="AI1088" s="630" t="s">
        <v>162</v>
      </c>
    </row>
    <row r="1089" spans="2:71" ht="15.65" customHeight="1" outlineLevel="2" x14ac:dyDescent="0.25">
      <c r="B1089" s="404"/>
      <c r="D1089" s="515" t="s">
        <v>1301</v>
      </c>
      <c r="E1089" s="733" t="s">
        <v>1113</v>
      </c>
      <c r="F1089" s="414" t="s">
        <v>830</v>
      </c>
      <c r="G1089" s="415">
        <v>1</v>
      </c>
      <c r="H1089" s="415">
        <f>E1089*G1089</f>
        <v>1</v>
      </c>
      <c r="I1089" s="553"/>
      <c r="J1089" s="553"/>
      <c r="K1089" s="553"/>
      <c r="L1089" s="553"/>
      <c r="M1089" s="553">
        <f>J1089+H1089*Tabellen!$K$2+L1089</f>
        <v>62</v>
      </c>
      <c r="N1089" s="494"/>
      <c r="O1089" s="660">
        <f>R1089+T1089</f>
        <v>75.02</v>
      </c>
      <c r="P1089" s="673"/>
      <c r="Q1089" s="665" t="s">
        <v>983</v>
      </c>
      <c r="R1089" s="660">
        <f>H1089*Tabellen!$K$2*Tabellen!$F$2</f>
        <v>75.02</v>
      </c>
      <c r="S1089" s="666" t="s">
        <v>1049</v>
      </c>
      <c r="T1089" s="660">
        <f>J1089*Tabellen!$F$2</f>
        <v>0</v>
      </c>
      <c r="V1089" s="849">
        <f>(T1089+R1089)*Tabellen!$H$2</f>
        <v>15.754199999999999</v>
      </c>
      <c r="W1089" s="660">
        <f>U1089+V1089</f>
        <v>15.754199999999999</v>
      </c>
      <c r="X1089" s="660">
        <f>O1089+W1089</f>
        <v>90.774199999999993</v>
      </c>
      <c r="Y1089" s="659"/>
      <c r="Z1089" s="614"/>
      <c r="AH1089" s="629"/>
      <c r="AI1089" s="631">
        <v>1200</v>
      </c>
    </row>
    <row r="1090" spans="2:71" ht="15.65" customHeight="1" outlineLevel="2" x14ac:dyDescent="0.25">
      <c r="B1090" s="404"/>
      <c r="D1090" s="510"/>
      <c r="E1090" s="733"/>
      <c r="F1090" s="414"/>
      <c r="G1090" s="415"/>
      <c r="H1090" s="415"/>
      <c r="I1090" s="553"/>
      <c r="J1090" s="553"/>
      <c r="K1090" s="553"/>
      <c r="L1090" s="553"/>
      <c r="M1090" s="553"/>
      <c r="N1090" s="494"/>
      <c r="O1090" s="659"/>
      <c r="P1090" s="659"/>
      <c r="Q1090" s="659"/>
      <c r="Y1090" s="659"/>
      <c r="Z1090" s="614"/>
      <c r="AH1090" s="629"/>
      <c r="AI1090" s="630" t="s">
        <v>167</v>
      </c>
    </row>
    <row r="1091" spans="2:71" ht="9" customHeight="1" outlineLevel="1" x14ac:dyDescent="0.25">
      <c r="B1091" s="408"/>
      <c r="D1091" s="409"/>
      <c r="E1091" s="411"/>
      <c r="F1091" s="409"/>
      <c r="G1091" s="410"/>
      <c r="H1091" s="410"/>
      <c r="I1091" s="548"/>
      <c r="J1091" s="548"/>
      <c r="K1091" s="548"/>
      <c r="L1091" s="548"/>
      <c r="M1091" s="548"/>
      <c r="N1091" s="485"/>
      <c r="O1091" s="663"/>
      <c r="P1091" s="663"/>
      <c r="Q1091" s="663"/>
      <c r="R1091" s="664"/>
      <c r="S1091" s="664"/>
      <c r="T1091" s="664"/>
      <c r="U1091" s="664"/>
      <c r="V1091" s="664"/>
      <c r="W1091" s="664"/>
      <c r="X1091" s="664"/>
      <c r="Y1091" s="663"/>
      <c r="Z1091" s="615"/>
      <c r="AA1091" s="616"/>
      <c r="AG1091" s="613"/>
      <c r="AH1091" s="613"/>
      <c r="AI1091" s="610" t="s">
        <v>168</v>
      </c>
    </row>
    <row r="1092" spans="2:71" s="568" customFormat="1" ht="15.65" customHeight="1" outlineLevel="1" x14ac:dyDescent="0.25">
      <c r="B1092" s="395" t="s">
        <v>1127</v>
      </c>
      <c r="C1092" s="593"/>
      <c r="D1092" s="396" t="s">
        <v>1619</v>
      </c>
      <c r="E1092" s="403">
        <v>21.8</v>
      </c>
      <c r="F1092" s="396" t="s">
        <v>73</v>
      </c>
      <c r="G1092" s="397"/>
      <c r="H1092" s="397">
        <f>SUM(H1093:H1097)/E1092</f>
        <v>0.88761467889908263</v>
      </c>
      <c r="I1092" s="546"/>
      <c r="J1092" s="546">
        <f>SUM(J1093:J1097)/E1092</f>
        <v>253.57499999999996</v>
      </c>
      <c r="K1092" s="546"/>
      <c r="L1092" s="546"/>
      <c r="M1092" s="546">
        <f>SUM(M1093:M1097)/E1092</f>
        <v>308.6071100917431</v>
      </c>
      <c r="N1092" s="593"/>
      <c r="O1092" s="657">
        <f>SUM(O1093:O1097)/E1092</f>
        <v>373.41460321100914</v>
      </c>
      <c r="P1092" s="656" t="str">
        <f>B1092</f>
        <v>V2-5-C1</v>
      </c>
      <c r="Q1092" s="656"/>
      <c r="R1092" s="657"/>
      <c r="S1092" s="657"/>
      <c r="T1092" s="657"/>
      <c r="U1092" s="670"/>
      <c r="V1092" s="657"/>
      <c r="W1092" s="657"/>
      <c r="X1092" s="657">
        <f>SUM(X1093:X1096)/E1092</f>
        <v>439.29335016055035</v>
      </c>
      <c r="Y1092" s="656"/>
      <c r="Z1092" s="614"/>
      <c r="AA1092" s="629"/>
      <c r="AB1092" s="629"/>
      <c r="AC1092" s="629"/>
      <c r="AD1092" s="629"/>
      <c r="AE1092" s="629"/>
      <c r="AF1092" s="629"/>
      <c r="AG1092" s="629"/>
      <c r="AH1092" s="629"/>
      <c r="AI1092" s="630" t="s">
        <v>159</v>
      </c>
      <c r="AJ1092" s="631" t="s">
        <v>160</v>
      </c>
      <c r="AK1092" s="610"/>
      <c r="AL1092" s="610"/>
      <c r="AM1092" s="610"/>
      <c r="AN1092" s="610"/>
      <c r="AO1092" s="610"/>
      <c r="AP1092" s="610"/>
      <c r="AQ1092" s="610"/>
      <c r="AR1092" s="610"/>
      <c r="AS1092" s="610"/>
      <c r="AT1092" s="610"/>
      <c r="AU1092" s="610"/>
      <c r="AV1092" s="610"/>
      <c r="AW1092" s="610"/>
      <c r="AX1092" s="610"/>
      <c r="AY1092" s="610"/>
      <c r="AZ1092" s="610"/>
      <c r="BA1092" s="610"/>
      <c r="BB1092" s="610"/>
      <c r="BC1092" s="610"/>
      <c r="BD1092" s="610"/>
      <c r="BE1092" s="610"/>
      <c r="BF1092" s="610"/>
      <c r="BG1092" s="610"/>
      <c r="BH1092" s="610"/>
      <c r="BI1092" s="610"/>
      <c r="BJ1092" s="610"/>
      <c r="BK1092" s="610"/>
      <c r="BL1092" s="610"/>
      <c r="BM1092" s="610"/>
      <c r="BN1092" s="610"/>
      <c r="BO1092" s="610"/>
      <c r="BP1092" s="610"/>
      <c r="BQ1092" s="610"/>
      <c r="BR1092" s="610"/>
      <c r="BS1092" s="610"/>
    </row>
    <row r="1093" spans="2:71" ht="15.65" customHeight="1" outlineLevel="2" x14ac:dyDescent="0.25">
      <c r="B1093" s="404"/>
      <c r="D1093" s="413" t="s">
        <v>1398</v>
      </c>
      <c r="E1093" s="405"/>
      <c r="G1093" s="406"/>
      <c r="H1093" s="406"/>
      <c r="I1093" s="553"/>
      <c r="J1093" s="553"/>
      <c r="K1093" s="553"/>
      <c r="N1093" s="494"/>
      <c r="O1093" s="659" t="str">
        <f>R1093</f>
        <v>incl. opslagen</v>
      </c>
      <c r="P1093" s="659"/>
      <c r="Q1093" s="665"/>
      <c r="R1093" s="672" t="str">
        <f>Tabellen!$C$2</f>
        <v>incl. opslagen</v>
      </c>
      <c r="S1093" s="666"/>
      <c r="T1093" s="672" t="str">
        <f>Tabellen!$C$2</f>
        <v>incl. opslagen</v>
      </c>
      <c r="Y1093" s="659"/>
      <c r="Z1093" s="614"/>
      <c r="AH1093" s="629"/>
      <c r="AI1093" s="630" t="s">
        <v>161</v>
      </c>
    </row>
    <row r="1094" spans="2:71" ht="15.65" customHeight="1" outlineLevel="2" x14ac:dyDescent="0.25">
      <c r="B1094" s="404"/>
      <c r="D1094" s="515" t="s">
        <v>1112</v>
      </c>
      <c r="E1094" s="733" t="s">
        <v>1113</v>
      </c>
      <c r="F1094" s="414" t="s">
        <v>830</v>
      </c>
      <c r="G1094" s="415">
        <v>2</v>
      </c>
      <c r="H1094" s="415">
        <f>E1094*G1094</f>
        <v>2</v>
      </c>
      <c r="I1094" s="553"/>
      <c r="J1094" s="553"/>
      <c r="K1094" s="553"/>
      <c r="L1094" s="553"/>
      <c r="M1094" s="553">
        <f>J1094+H1094*Tabellen!$K$2+L1094</f>
        <v>124</v>
      </c>
      <c r="N1094" s="494"/>
      <c r="O1094" s="660">
        <f>R1094+T1094</f>
        <v>150.04</v>
      </c>
      <c r="P1094" s="673"/>
      <c r="Q1094" s="665" t="s">
        <v>983</v>
      </c>
      <c r="R1094" s="660">
        <f>H1094*Tabellen!$K$2*Tabellen!$F$2</f>
        <v>150.04</v>
      </c>
      <c r="S1094" s="666" t="s">
        <v>1049</v>
      </c>
      <c r="T1094" s="660">
        <f>J1094*Tabellen!$F$2</f>
        <v>0</v>
      </c>
      <c r="V1094" s="849">
        <f>(T1094+R1094)*Tabellen!$H$2</f>
        <v>31.508399999999998</v>
      </c>
      <c r="W1094" s="660">
        <f>U1094+V1094</f>
        <v>31.508399999999998</v>
      </c>
      <c r="X1094" s="660">
        <f>O1094+W1094</f>
        <v>181.54839999999999</v>
      </c>
      <c r="Y1094" s="659"/>
      <c r="Z1094" s="614"/>
      <c r="AH1094" s="629"/>
      <c r="AI1094" s="630" t="s">
        <v>162</v>
      </c>
    </row>
    <row r="1095" spans="2:71" ht="30.65" customHeight="1" outlineLevel="2" x14ac:dyDescent="0.25">
      <c r="B1095" s="404"/>
      <c r="D1095" s="515" t="s">
        <v>1621</v>
      </c>
      <c r="E1095" s="733" t="s">
        <v>1126</v>
      </c>
      <c r="F1095" s="414" t="s">
        <v>73</v>
      </c>
      <c r="G1095" s="415">
        <v>0.75</v>
      </c>
      <c r="H1095" s="415">
        <f>E1095*G1095</f>
        <v>16.350000000000001</v>
      </c>
      <c r="I1095" s="553">
        <v>253.57499999999999</v>
      </c>
      <c r="J1095" s="553">
        <f>E1095*I1095</f>
        <v>5527.9349999999995</v>
      </c>
      <c r="K1095" s="553"/>
      <c r="L1095" s="553"/>
      <c r="M1095" s="553">
        <f>J1095+H1095*Tabellen!$K$2+L1095</f>
        <v>6541.6349999999993</v>
      </c>
      <c r="N1095" s="494"/>
      <c r="O1095" s="660">
        <f>R1095+T1095</f>
        <v>7915.378349999999</v>
      </c>
      <c r="P1095" s="673"/>
      <c r="Q1095" s="665" t="s">
        <v>983</v>
      </c>
      <c r="R1095" s="660">
        <f>H1095*Tabellen!$K$2*Tabellen!$F$2</f>
        <v>1226.577</v>
      </c>
      <c r="S1095" s="666" t="s">
        <v>1049</v>
      </c>
      <c r="T1095" s="660">
        <f>J1095*Tabellen!$F$2</f>
        <v>6688.8013499999988</v>
      </c>
      <c r="V1095" s="849">
        <f>T1095*Tabellen!$H$2</f>
        <v>1404.6482834999997</v>
      </c>
      <c r="W1095" s="660">
        <f>U1095+V1095</f>
        <v>1404.6482834999997</v>
      </c>
      <c r="X1095" s="660">
        <f>O1095+W1095</f>
        <v>9320.0266334999978</v>
      </c>
      <c r="Y1095" s="659"/>
      <c r="Z1095" s="614"/>
      <c r="AH1095" s="629"/>
      <c r="AI1095" s="630" t="s">
        <v>162</v>
      </c>
    </row>
    <row r="1096" spans="2:71" ht="15.65" customHeight="1" outlineLevel="2" x14ac:dyDescent="0.25">
      <c r="B1096" s="404"/>
      <c r="D1096" s="515" t="s">
        <v>1114</v>
      </c>
      <c r="E1096" s="733" t="s">
        <v>1113</v>
      </c>
      <c r="F1096" s="414" t="s">
        <v>830</v>
      </c>
      <c r="G1096" s="415">
        <v>1</v>
      </c>
      <c r="H1096" s="415">
        <f>E1096*G1096</f>
        <v>1</v>
      </c>
      <c r="I1096" s="553"/>
      <c r="J1096" s="553"/>
      <c r="K1096" s="553"/>
      <c r="L1096" s="553"/>
      <c r="M1096" s="553">
        <f>J1096+H1096*Tabellen!$K$2+L1096</f>
        <v>62</v>
      </c>
      <c r="N1096" s="494"/>
      <c r="O1096" s="660">
        <f>R1096+T1096</f>
        <v>75.02</v>
      </c>
      <c r="P1096" s="673"/>
      <c r="Q1096" s="665" t="s">
        <v>983</v>
      </c>
      <c r="R1096" s="660">
        <f>H1096*Tabellen!$K$2*Tabellen!$F$2</f>
        <v>75.02</v>
      </c>
      <c r="S1096" s="666" t="s">
        <v>1049</v>
      </c>
      <c r="T1096" s="660">
        <f>J1096*Tabellen!$F$2</f>
        <v>0</v>
      </c>
      <c r="V1096" s="849">
        <f>T1096*Tabellen!$H$2</f>
        <v>0</v>
      </c>
      <c r="W1096" s="660">
        <f>U1096+V1096</f>
        <v>0</v>
      </c>
      <c r="X1096" s="660">
        <f>O1096+W1096</f>
        <v>75.02</v>
      </c>
      <c r="Y1096" s="659"/>
      <c r="Z1096" s="614"/>
      <c r="AH1096" s="629"/>
      <c r="AI1096" s="631">
        <v>1200</v>
      </c>
    </row>
    <row r="1097" spans="2:71" ht="15.65" customHeight="1" outlineLevel="2" x14ac:dyDescent="0.25">
      <c r="B1097" s="404"/>
      <c r="D1097" s="427"/>
      <c r="E1097" s="405"/>
      <c r="G1097" s="406"/>
      <c r="H1097" s="406"/>
      <c r="N1097" s="494"/>
      <c r="O1097" s="659"/>
      <c r="P1097" s="659"/>
      <c r="Q1097" s="659"/>
      <c r="Y1097" s="659"/>
      <c r="Z1097" s="614"/>
      <c r="AH1097" s="629"/>
      <c r="AI1097" s="630" t="s">
        <v>163</v>
      </c>
    </row>
    <row r="1098" spans="2:71" ht="9" customHeight="1" outlineLevel="1" x14ac:dyDescent="0.25">
      <c r="B1098" s="408"/>
      <c r="D1098" s="409"/>
      <c r="E1098" s="411"/>
      <c r="F1098" s="409"/>
      <c r="G1098" s="410"/>
      <c r="H1098" s="410"/>
      <c r="I1098" s="548"/>
      <c r="J1098" s="548"/>
      <c r="K1098" s="548"/>
      <c r="L1098" s="548"/>
      <c r="M1098" s="548"/>
      <c r="N1098" s="485"/>
      <c r="O1098" s="663"/>
      <c r="P1098" s="663"/>
      <c r="Q1098" s="663"/>
      <c r="R1098" s="664"/>
      <c r="S1098" s="664"/>
      <c r="T1098" s="664"/>
      <c r="U1098" s="664"/>
      <c r="V1098" s="664"/>
      <c r="W1098" s="664"/>
      <c r="X1098" s="664"/>
      <c r="Y1098" s="663"/>
      <c r="Z1098" s="615"/>
      <c r="AA1098" s="616"/>
      <c r="AG1098" s="613"/>
      <c r="AH1098" s="613"/>
      <c r="AI1098" s="610" t="s">
        <v>164</v>
      </c>
    </row>
    <row r="1099" spans="2:71" s="568" customFormat="1" ht="15.65" customHeight="1" outlineLevel="1" x14ac:dyDescent="0.25">
      <c r="B1099" s="395" t="s">
        <v>169</v>
      </c>
      <c r="C1099" s="593"/>
      <c r="D1099" s="396" t="s">
        <v>151</v>
      </c>
      <c r="E1099" s="403">
        <v>1</v>
      </c>
      <c r="F1099" s="396" t="s">
        <v>71</v>
      </c>
      <c r="G1099" s="397"/>
      <c r="H1099" s="397"/>
      <c r="I1099" s="546"/>
      <c r="J1099" s="546"/>
      <c r="K1099" s="546"/>
      <c r="L1099" s="546"/>
      <c r="M1099" s="546"/>
      <c r="N1099" s="593"/>
      <c r="O1099" s="655"/>
      <c r="P1099" s="656" t="str">
        <f>B1099</f>
        <v>V2-5-X</v>
      </c>
      <c r="Q1099" s="656"/>
      <c r="R1099" s="657"/>
      <c r="S1099" s="657"/>
      <c r="T1099" s="657"/>
      <c r="U1099" s="657"/>
      <c r="V1099" s="657"/>
      <c r="W1099" s="657"/>
      <c r="X1099" s="657"/>
      <c r="Y1099" s="656"/>
      <c r="Z1099" s="614"/>
      <c r="AA1099" s="610"/>
      <c r="AB1099" s="610"/>
      <c r="AC1099" s="610"/>
      <c r="AD1099" s="610"/>
      <c r="AE1099" s="610"/>
      <c r="AF1099" s="610"/>
      <c r="AG1099" s="610"/>
      <c r="AH1099" s="610"/>
      <c r="AI1099" s="610"/>
      <c r="AJ1099" s="610"/>
      <c r="AK1099" s="610"/>
      <c r="AL1099" s="610"/>
      <c r="AM1099" s="610"/>
      <c r="AN1099" s="610"/>
      <c r="AO1099" s="610"/>
      <c r="AP1099" s="610"/>
      <c r="AQ1099" s="610"/>
      <c r="AR1099" s="610"/>
      <c r="AS1099" s="610"/>
      <c r="AT1099" s="610"/>
      <c r="AU1099" s="610"/>
      <c r="AV1099" s="610"/>
      <c r="AW1099" s="610"/>
      <c r="AX1099" s="610"/>
      <c r="AY1099" s="610"/>
      <c r="AZ1099" s="610"/>
      <c r="BA1099" s="610"/>
      <c r="BB1099" s="610"/>
      <c r="BC1099" s="610"/>
      <c r="BD1099" s="610"/>
      <c r="BE1099" s="610"/>
      <c r="BF1099" s="610"/>
      <c r="BG1099" s="610"/>
      <c r="BH1099" s="610"/>
      <c r="BI1099" s="610"/>
      <c r="BJ1099" s="610"/>
      <c r="BK1099" s="610"/>
      <c r="BL1099" s="610"/>
      <c r="BM1099" s="610"/>
      <c r="BN1099" s="610"/>
      <c r="BO1099" s="610"/>
      <c r="BP1099" s="610"/>
      <c r="BQ1099" s="610"/>
      <c r="BR1099" s="610"/>
      <c r="BS1099" s="610"/>
    </row>
    <row r="1100" spans="2:71" ht="15.65" customHeight="1" outlineLevel="2" x14ac:dyDescent="0.25">
      <c r="B1100" s="404"/>
      <c r="D1100" s="413" t="s">
        <v>131</v>
      </c>
      <c r="E1100" s="405"/>
      <c r="G1100" s="406"/>
      <c r="H1100" s="406"/>
      <c r="I1100" s="553"/>
      <c r="J1100" s="553"/>
      <c r="K1100" s="553"/>
      <c r="N1100" s="494"/>
      <c r="O1100" s="659"/>
      <c r="P1100" s="659"/>
      <c r="Q1100" s="659"/>
      <c r="R1100" s="672" t="str">
        <f>Tabellen!$C$2</f>
        <v>incl. opslagen</v>
      </c>
      <c r="T1100" s="672" t="str">
        <f>Tabellen!$C$2</f>
        <v>incl. opslagen</v>
      </c>
      <c r="Y1100" s="659"/>
      <c r="Z1100" s="614"/>
    </row>
    <row r="1101" spans="2:71" ht="15.65" customHeight="1" outlineLevel="2" x14ac:dyDescent="0.25">
      <c r="B1101" s="409" t="s">
        <v>1068</v>
      </c>
      <c r="D1101" s="402" t="s">
        <v>1106</v>
      </c>
      <c r="E1101" s="423">
        <v>1</v>
      </c>
      <c r="F1101" s="424" t="s">
        <v>71</v>
      </c>
      <c r="G1101" s="406"/>
      <c r="H1101" s="406"/>
      <c r="K1101" s="547">
        <v>181.125</v>
      </c>
      <c r="L1101" s="547">
        <f>E1101*K1101</f>
        <v>181.125</v>
      </c>
      <c r="M1101" s="547">
        <f>J1101+H1101*Tabellen!$K$2+L1101</f>
        <v>181.125</v>
      </c>
      <c r="N1101" s="494"/>
      <c r="O1101" s="849">
        <f>S1101+T1101</f>
        <v>181.125</v>
      </c>
      <c r="P1101" s="659"/>
      <c r="Q1101" s="659"/>
      <c r="R1101" s="682">
        <v>1</v>
      </c>
      <c r="S1101" s="849">
        <f>IF('Isolatieaanpak '!$G$9="Doe-het-zelver",(M1101*R1101)*Tabellen!$K$5,M1101*R1101)</f>
        <v>181.125</v>
      </c>
      <c r="T1101" s="849">
        <f>(100%-R1101)*M1101</f>
        <v>0</v>
      </c>
      <c r="U1101" s="660">
        <f>S1101*Tabellen!$G$2</f>
        <v>16.30125</v>
      </c>
      <c r="V1101" s="660">
        <f>T1101*Tabellen!$H$2</f>
        <v>0</v>
      </c>
      <c r="W1101" s="660">
        <f>U1101+V1101</f>
        <v>16.30125</v>
      </c>
      <c r="X1101" s="660">
        <f>O1101+W1101</f>
        <v>197.42625000000001</v>
      </c>
      <c r="Z1101" s="623"/>
    </row>
    <row r="1102" spans="2:71" ht="15.65" customHeight="1" outlineLevel="2" x14ac:dyDescent="0.25">
      <c r="B1102" s="479"/>
      <c r="E1102" s="423"/>
      <c r="F1102" s="424"/>
      <c r="G1102" s="406"/>
      <c r="H1102" s="406"/>
      <c r="N1102" s="494"/>
      <c r="O1102" s="674">
        <f t="shared" ref="O1102:O1106" si="251">M1102</f>
        <v>0</v>
      </c>
      <c r="P1102" s="659"/>
      <c r="Q1102" s="662"/>
      <c r="Z1102" s="623"/>
    </row>
    <row r="1103" spans="2:71" ht="15.65" customHeight="1" outlineLevel="2" x14ac:dyDescent="0.25">
      <c r="B1103" s="409" t="s">
        <v>1421</v>
      </c>
      <c r="D1103" s="483" t="s">
        <v>1107</v>
      </c>
      <c r="E1103" s="423">
        <v>1</v>
      </c>
      <c r="F1103" s="424" t="s">
        <v>71</v>
      </c>
      <c r="G1103" s="425"/>
      <c r="H1103" s="425"/>
      <c r="J1103" s="555"/>
      <c r="K1103" s="555">
        <v>465.74999999999994</v>
      </c>
      <c r="L1103" s="555">
        <f>+K1103*E1103</f>
        <v>465.74999999999994</v>
      </c>
      <c r="M1103" s="556">
        <f>J1103+H1103*Tabellen!$K$2+L1103</f>
        <v>465.74999999999994</v>
      </c>
      <c r="N1103" s="494"/>
      <c r="O1103" s="849">
        <f>S1103+T1103</f>
        <v>465.74999999999994</v>
      </c>
      <c r="P1103" s="659"/>
      <c r="Q1103" s="659"/>
      <c r="R1103" s="682">
        <v>0.5</v>
      </c>
      <c r="S1103" s="849">
        <f>IF('Isolatieaanpak '!$G$9="Doe-het-zelver",(M1103*R1103)*Tabellen!$K$5,M1103*R1103)</f>
        <v>232.87499999999997</v>
      </c>
      <c r="T1103" s="849">
        <f>(100%-R1103)*M1103</f>
        <v>232.87499999999997</v>
      </c>
      <c r="U1103" s="660">
        <f>S1103*Tabellen!$G$2</f>
        <v>20.958749999999998</v>
      </c>
      <c r="V1103" s="660">
        <f>T1103*Tabellen!$H$2</f>
        <v>48.903749999999995</v>
      </c>
      <c r="W1103" s="660">
        <f>U1103+V1103</f>
        <v>69.862499999999997</v>
      </c>
      <c r="X1103" s="660">
        <f>O1103+W1103</f>
        <v>535.61249999999995</v>
      </c>
      <c r="Z1103" s="624"/>
    </row>
    <row r="1104" spans="2:71" ht="15.65" customHeight="1" outlineLevel="2" x14ac:dyDescent="0.25">
      <c r="B1104" s="479"/>
      <c r="D1104" s="483"/>
      <c r="E1104" s="423"/>
      <c r="F1104" s="424"/>
      <c r="G1104" s="425"/>
      <c r="H1104" s="425"/>
      <c r="J1104" s="555"/>
      <c r="K1104" s="555"/>
      <c r="L1104" s="555"/>
      <c r="M1104" s="556"/>
      <c r="N1104" s="494"/>
      <c r="O1104" s="674">
        <f t="shared" si="251"/>
        <v>0</v>
      </c>
      <c r="P1104" s="668"/>
      <c r="Q1104" s="662"/>
      <c r="R1104" s="682"/>
      <c r="Z1104" s="624"/>
    </row>
    <row r="1105" spans="2:71" ht="15.65" customHeight="1" outlineLevel="2" x14ac:dyDescent="0.25">
      <c r="B1105" s="409" t="s">
        <v>1422</v>
      </c>
      <c r="D1105" s="483" t="s">
        <v>1105</v>
      </c>
      <c r="E1105" s="423">
        <f>E1103</f>
        <v>1</v>
      </c>
      <c r="F1105" s="424" t="s">
        <v>71</v>
      </c>
      <c r="G1105" s="425"/>
      <c r="H1105" s="425"/>
      <c r="I1105" s="555"/>
      <c r="J1105" s="555"/>
      <c r="K1105" s="555">
        <v>77.625</v>
      </c>
      <c r="L1105" s="555">
        <f>+K1105*E1105</f>
        <v>77.625</v>
      </c>
      <c r="M1105" s="556">
        <f>J1105+H1105*Tabellen!$K$2+L1105</f>
        <v>77.625</v>
      </c>
      <c r="N1105" s="494"/>
      <c r="O1105" s="849">
        <f>S1105+T1105</f>
        <v>77.625</v>
      </c>
      <c r="P1105" s="659"/>
      <c r="Q1105" s="659"/>
      <c r="R1105" s="682">
        <v>1</v>
      </c>
      <c r="S1105" s="849">
        <f>IF('Isolatieaanpak '!$G$9="Doe-het-zelver",(M1105*R1105)*Tabellen!$K$5,M1105*R1105)</f>
        <v>77.625</v>
      </c>
      <c r="T1105" s="849">
        <f>(100%-R1105)*M1105</f>
        <v>0</v>
      </c>
      <c r="U1105" s="660">
        <f>S1105*Tabellen!$G$2</f>
        <v>6.9862500000000001</v>
      </c>
      <c r="V1105" s="660">
        <f>T1105*Tabellen!$H$2</f>
        <v>0</v>
      </c>
      <c r="W1105" s="660">
        <f>U1105+V1105</f>
        <v>6.9862500000000001</v>
      </c>
      <c r="X1105" s="660">
        <f>O1105+W1105</f>
        <v>84.611249999999998</v>
      </c>
      <c r="Z1105" s="624"/>
    </row>
    <row r="1106" spans="2:71" ht="15.65" customHeight="1" outlineLevel="2" x14ac:dyDescent="0.25">
      <c r="B1106" s="479"/>
      <c r="D1106" s="483"/>
      <c r="E1106" s="423"/>
      <c r="F1106" s="424"/>
      <c r="G1106" s="406"/>
      <c r="H1106" s="406"/>
      <c r="N1106" s="494"/>
      <c r="O1106" s="674">
        <f t="shared" si="251"/>
        <v>0</v>
      </c>
      <c r="P1106" s="659"/>
      <c r="Q1106" s="662"/>
      <c r="R1106" s="682"/>
      <c r="Z1106" s="624"/>
    </row>
    <row r="1107" spans="2:71" ht="15.65" customHeight="1" outlineLevel="2" x14ac:dyDescent="0.25">
      <c r="B1107" s="409" t="s">
        <v>1423</v>
      </c>
      <c r="D1107" s="483"/>
      <c r="E1107" s="423">
        <v>0</v>
      </c>
      <c r="F1107" s="424" t="s">
        <v>71</v>
      </c>
      <c r="G1107" s="425"/>
      <c r="H1107" s="425"/>
      <c r="I1107" s="555"/>
      <c r="J1107" s="555"/>
      <c r="K1107" s="555"/>
      <c r="L1107" s="555"/>
      <c r="M1107" s="556"/>
      <c r="N1107" s="494"/>
      <c r="O1107" s="849">
        <f>S1107+T1107</f>
        <v>0</v>
      </c>
      <c r="P1107" s="659"/>
      <c r="Q1107" s="659"/>
      <c r="R1107" s="682">
        <v>0</v>
      </c>
      <c r="S1107" s="849">
        <f>IF('Isolatieaanpak '!$G$9="Doe-het-zelver",(M1107*R1107)*Tabellen!$K$5,M1107*R1107)</f>
        <v>0</v>
      </c>
      <c r="T1107" s="849">
        <f>(100%-R1107)*M1107</f>
        <v>0</v>
      </c>
      <c r="U1107" s="660">
        <f>S1107*Tabellen!$G$2</f>
        <v>0</v>
      </c>
      <c r="V1107" s="660">
        <f>T1107*Tabellen!$H$2</f>
        <v>0</v>
      </c>
      <c r="W1107" s="660">
        <f>U1107+V1107</f>
        <v>0</v>
      </c>
      <c r="X1107" s="660">
        <f>O1107+W1107</f>
        <v>0</v>
      </c>
      <c r="Y1107" s="659"/>
      <c r="Z1107" s="624"/>
    </row>
    <row r="1108" spans="2:71" ht="15.65" customHeight="1" outlineLevel="2" x14ac:dyDescent="0.25">
      <c r="B1108" s="404"/>
      <c r="D1108" s="481"/>
      <c r="E1108" s="416"/>
      <c r="F1108" s="416"/>
      <c r="G1108" s="416"/>
      <c r="H1108" s="416"/>
      <c r="I1108" s="416"/>
      <c r="J1108" s="416"/>
      <c r="K1108" s="416"/>
      <c r="L1108" s="416"/>
      <c r="M1108" s="416"/>
      <c r="N1108" s="416"/>
      <c r="O1108" s="416"/>
      <c r="P1108" s="416"/>
      <c r="Q1108" s="416"/>
      <c r="R1108" s="416"/>
      <c r="S1108" s="416"/>
      <c r="T1108" s="416"/>
      <c r="U1108" s="416"/>
      <c r="V1108" s="416"/>
      <c r="W1108" s="416"/>
      <c r="X1108" s="416"/>
      <c r="Y1108" s="416"/>
      <c r="Z1108" s="624"/>
    </row>
    <row r="1109" spans="2:71" ht="15.65" customHeight="1" outlineLevel="2" x14ac:dyDescent="0.25">
      <c r="B1109" s="404"/>
      <c r="D1109" s="481"/>
      <c r="E1109" s="423">
        <v>0</v>
      </c>
      <c r="F1109" s="424" t="s">
        <v>71</v>
      </c>
      <c r="G1109" s="425"/>
      <c r="H1109" s="425"/>
      <c r="I1109" s="555"/>
      <c r="J1109" s="555"/>
      <c r="K1109" s="555"/>
      <c r="L1109" s="555"/>
      <c r="M1109" s="556"/>
      <c r="N1109" s="494"/>
      <c r="O1109" s="849">
        <f>S1109+T1109</f>
        <v>0</v>
      </c>
      <c r="P1109" s="659"/>
      <c r="Q1109" s="659"/>
      <c r="R1109" s="682">
        <v>0</v>
      </c>
      <c r="S1109" s="849">
        <f>IF('Isolatieaanpak '!$G$9="Doe-het-zelver",(M1109*R1109)*Tabellen!$K$5,M1109*R1109)</f>
        <v>0</v>
      </c>
      <c r="T1109" s="849">
        <f>(100%-R1109)*M1109</f>
        <v>0</v>
      </c>
      <c r="U1109" s="660">
        <f>S1109*Tabellen!$G$2</f>
        <v>0</v>
      </c>
      <c r="V1109" s="660">
        <f>T1109*Tabellen!$H$2</f>
        <v>0</v>
      </c>
      <c r="W1109" s="660">
        <f>U1109+V1109</f>
        <v>0</v>
      </c>
      <c r="X1109" s="660">
        <f>O1109+W1109</f>
        <v>0</v>
      </c>
      <c r="Y1109" s="659"/>
      <c r="Z1109" s="614"/>
      <c r="AH1109" s="629"/>
      <c r="AI1109" s="630" t="s">
        <v>162</v>
      </c>
    </row>
    <row r="1110" spans="2:71" ht="15.65" customHeight="1" outlineLevel="2" x14ac:dyDescent="0.25">
      <c r="B1110" s="404"/>
      <c r="D1110" s="481"/>
      <c r="E1110" s="416"/>
      <c r="F1110" s="401"/>
      <c r="G1110" s="399"/>
      <c r="H1110" s="399"/>
      <c r="I1110" s="549"/>
      <c r="J1110" s="549"/>
      <c r="K1110" s="549"/>
      <c r="L1110" s="549"/>
      <c r="M1110" s="549"/>
      <c r="N1110" s="494"/>
      <c r="O1110" s="660"/>
      <c r="P1110" s="673"/>
      <c r="Q1110" s="665"/>
      <c r="S1110" s="666"/>
      <c r="Y1110" s="659"/>
      <c r="Z1110" s="614"/>
      <c r="AH1110" s="629"/>
      <c r="AI1110" s="631">
        <v>1200</v>
      </c>
    </row>
    <row r="1111" spans="2:71" ht="9" customHeight="1" outlineLevel="1" x14ac:dyDescent="0.25">
      <c r="B1111" s="408"/>
      <c r="D1111" s="409"/>
      <c r="E1111" s="411"/>
      <c r="F1111" s="409"/>
      <c r="G1111" s="410"/>
      <c r="H1111" s="410"/>
      <c r="I1111" s="548"/>
      <c r="J1111" s="548"/>
      <c r="K1111" s="548"/>
      <c r="L1111" s="548"/>
      <c r="M1111" s="548"/>
      <c r="N1111" s="485"/>
      <c r="O1111" s="663"/>
      <c r="P1111" s="663"/>
      <c r="Q1111" s="663"/>
      <c r="R1111" s="664"/>
      <c r="S1111" s="664"/>
      <c r="T1111" s="664"/>
      <c r="U1111" s="664"/>
      <c r="V1111" s="664"/>
      <c r="W1111" s="664"/>
      <c r="X1111" s="664"/>
      <c r="Y1111" s="663"/>
      <c r="Z1111" s="615"/>
      <c r="AA1111" s="616"/>
      <c r="AG1111" s="613"/>
      <c r="AH1111" s="613"/>
    </row>
    <row r="1112" spans="2:71" s="568" customFormat="1" ht="15.65" customHeight="1" outlineLevel="1" x14ac:dyDescent="0.25">
      <c r="B1112" s="395" t="s">
        <v>1071</v>
      </c>
      <c r="C1112" s="593"/>
      <c r="D1112" s="396" t="s">
        <v>817</v>
      </c>
      <c r="E1112" s="403">
        <v>21.8</v>
      </c>
      <c r="F1112" s="396" t="s">
        <v>73</v>
      </c>
      <c r="G1112" s="397"/>
      <c r="H1112" s="397">
        <f>SUM(H1113:H1122)/E1112</f>
        <v>1.3291834862385321</v>
      </c>
      <c r="I1112" s="546"/>
      <c r="J1112" s="546">
        <f>SUM(J1113:J1122)/E1112</f>
        <v>426.49738761467881</v>
      </c>
      <c r="K1112" s="546"/>
      <c r="L1112" s="546"/>
      <c r="M1112" s="546">
        <f>SUM(M1113:M1121)/E1112</f>
        <v>508.90676376146791</v>
      </c>
      <c r="N1112" s="593"/>
      <c r="O1112" s="657">
        <f>SUM(O1113:O1121)/E1112</f>
        <v>615.7771841513761</v>
      </c>
      <c r="P1112" s="656" t="str">
        <f>B1112</f>
        <v>V2-6-A1</v>
      </c>
      <c r="Q1112" s="656"/>
      <c r="R1112" s="657"/>
      <c r="S1112" s="657"/>
      <c r="T1112" s="657"/>
      <c r="U1112" s="670"/>
      <c r="V1112" s="657"/>
      <c r="W1112" s="657"/>
      <c r="X1112" s="657">
        <f>SUM(X1113:X1121)/E1112</f>
        <v>733.12455140665134</v>
      </c>
      <c r="Y1112" s="656"/>
      <c r="Z1112" s="614"/>
      <c r="AA1112" s="610"/>
      <c r="AB1112" s="610"/>
      <c r="AC1112" s="610"/>
      <c r="AD1112" s="610"/>
      <c r="AE1112" s="610"/>
      <c r="AF1112" s="610"/>
      <c r="AG1112" s="610"/>
      <c r="AH1112" s="610"/>
      <c r="AI1112" s="610"/>
      <c r="AJ1112" s="610"/>
      <c r="AK1112" s="610"/>
      <c r="AL1112" s="610"/>
      <c r="AM1112" s="610"/>
      <c r="AN1112" s="610"/>
      <c r="AO1112" s="610"/>
      <c r="AP1112" s="610"/>
      <c r="AQ1112" s="610"/>
      <c r="AR1112" s="610"/>
      <c r="AS1112" s="610"/>
      <c r="AT1112" s="610"/>
      <c r="AU1112" s="610"/>
      <c r="AV1112" s="610"/>
      <c r="AW1112" s="610"/>
      <c r="AX1112" s="610"/>
      <c r="AY1112" s="610"/>
      <c r="AZ1112" s="610"/>
      <c r="BA1112" s="610"/>
      <c r="BB1112" s="610"/>
      <c r="BC1112" s="610"/>
      <c r="BD1112" s="610"/>
      <c r="BE1112" s="610"/>
      <c r="BF1112" s="610"/>
      <c r="BG1112" s="610"/>
      <c r="BH1112" s="610"/>
      <c r="BI1112" s="610"/>
      <c r="BJ1112" s="610"/>
      <c r="BK1112" s="610"/>
      <c r="BL1112" s="610"/>
      <c r="BM1112" s="610"/>
      <c r="BN1112" s="610"/>
      <c r="BO1112" s="610"/>
      <c r="BP1112" s="610"/>
      <c r="BQ1112" s="610"/>
      <c r="BR1112" s="610"/>
      <c r="BS1112" s="610"/>
    </row>
    <row r="1113" spans="2:71" ht="15.65" customHeight="1" outlineLevel="2" x14ac:dyDescent="0.25">
      <c r="B1113" s="404"/>
      <c r="D1113" s="413" t="s">
        <v>1158</v>
      </c>
      <c r="E1113" s="405"/>
      <c r="G1113" s="406"/>
      <c r="H1113" s="406"/>
      <c r="I1113" s="553"/>
      <c r="J1113" s="553"/>
      <c r="K1113" s="553"/>
      <c r="N1113" s="494"/>
      <c r="O1113" s="659" t="str">
        <f>R1113</f>
        <v>incl. opslagen</v>
      </c>
      <c r="P1113" s="659"/>
      <c r="Q1113" s="665"/>
      <c r="R1113" s="672" t="str">
        <f>Tabellen!$C$2</f>
        <v>incl. opslagen</v>
      </c>
      <c r="S1113" s="666"/>
      <c r="T1113" s="672" t="str">
        <f>Tabellen!$C$2</f>
        <v>incl. opslagen</v>
      </c>
      <c r="Y1113" s="659"/>
      <c r="Z1113" s="614"/>
    </row>
    <row r="1114" spans="2:71" ht="15.65" customHeight="1" outlineLevel="2" x14ac:dyDescent="0.25">
      <c r="B1114" s="404"/>
      <c r="D1114" s="483" t="s">
        <v>1300</v>
      </c>
      <c r="E1114" s="405" t="s">
        <v>1113</v>
      </c>
      <c r="F1114" s="402" t="s">
        <v>830</v>
      </c>
      <c r="G1114" s="406">
        <v>2</v>
      </c>
      <c r="H1114" s="406">
        <f t="shared" ref="H1114:H1120" si="252">E1114*G1114</f>
        <v>2</v>
      </c>
      <c r="M1114" s="547">
        <f>J1114+H1114*Tabellen!$K$2+L1114</f>
        <v>124</v>
      </c>
      <c r="N1114" s="494"/>
      <c r="O1114" s="660">
        <f t="shared" ref="O1114:O1120" si="253">R1114+T1114</f>
        <v>150.04</v>
      </c>
      <c r="P1114" s="673"/>
      <c r="Q1114" s="665" t="s">
        <v>983</v>
      </c>
      <c r="R1114" s="660">
        <f>H1114*Tabellen!$K$2*Tabellen!$F$2</f>
        <v>150.04</v>
      </c>
      <c r="S1114" s="666" t="s">
        <v>1049</v>
      </c>
      <c r="T1114" s="660">
        <f>J1114*Tabellen!$F$2</f>
        <v>0</v>
      </c>
      <c r="U1114" s="660">
        <f>R1114*Tabellen!$G$2</f>
        <v>13.503599999999999</v>
      </c>
      <c r="V1114" s="660">
        <f>T1114*Tabellen!$H$2</f>
        <v>0</v>
      </c>
      <c r="W1114" s="660">
        <f t="shared" ref="W1114:W1120" si="254">U1114+V1114</f>
        <v>13.503599999999999</v>
      </c>
      <c r="X1114" s="660">
        <f t="shared" ref="X1114:X1120" si="255">O1114+W1114</f>
        <v>163.5436</v>
      </c>
      <c r="Y1114" s="659"/>
      <c r="Z1114" s="614"/>
      <c r="AH1114" s="629"/>
      <c r="AI1114" s="630" t="s">
        <v>162</v>
      </c>
    </row>
    <row r="1115" spans="2:71" ht="15.65" customHeight="1" outlineLevel="2" x14ac:dyDescent="0.25">
      <c r="B1115" s="479"/>
      <c r="D1115" s="483" t="s">
        <v>156</v>
      </c>
      <c r="E1115" s="423">
        <f>E1112</f>
        <v>21.8</v>
      </c>
      <c r="F1115" s="424" t="s">
        <v>73</v>
      </c>
      <c r="G1115" s="425">
        <v>0.25</v>
      </c>
      <c r="H1115" s="425">
        <f t="shared" si="252"/>
        <v>5.45</v>
      </c>
      <c r="I1115" s="555">
        <v>2.5874999999999999</v>
      </c>
      <c r="J1115" s="555">
        <f t="shared" ref="J1115:J1119" si="256">E1115*I1115</f>
        <v>56.407499999999999</v>
      </c>
      <c r="K1115" s="555"/>
      <c r="L1115" s="555"/>
      <c r="M1115" s="556">
        <f>J1115+H1115*Tabellen!$K$2+L1115</f>
        <v>394.3075</v>
      </c>
      <c r="N1115" s="494"/>
      <c r="O1115" s="660">
        <f t="shared" si="253"/>
        <v>477.112075</v>
      </c>
      <c r="P1115" s="673"/>
      <c r="Q1115" s="665" t="s">
        <v>983</v>
      </c>
      <c r="R1115" s="660">
        <f>H1115*Tabellen!$K$2*Tabellen!$F$2</f>
        <v>408.85900000000004</v>
      </c>
      <c r="S1115" s="666" t="s">
        <v>1049</v>
      </c>
      <c r="T1115" s="660">
        <f>J1115*Tabellen!$F$2</f>
        <v>68.253074999999995</v>
      </c>
      <c r="U1115" s="660">
        <f>R1115*Tabellen!$G$2</f>
        <v>36.797310000000003</v>
      </c>
      <c r="V1115" s="660">
        <f>T1115*Tabellen!$H$2</f>
        <v>14.333145749999998</v>
      </c>
      <c r="W1115" s="660">
        <f t="shared" si="254"/>
        <v>51.130455750000003</v>
      </c>
      <c r="X1115" s="660">
        <f t="shared" si="255"/>
        <v>528.24253075000001</v>
      </c>
      <c r="Z1115" s="615"/>
    </row>
    <row r="1116" spans="2:71" ht="15.65" customHeight="1" outlineLevel="2" x14ac:dyDescent="0.25">
      <c r="B1116" s="479"/>
      <c r="D1116" s="483" t="s">
        <v>1359</v>
      </c>
      <c r="E1116" s="423">
        <v>32.86</v>
      </c>
      <c r="F1116" s="424" t="s">
        <v>70</v>
      </c>
      <c r="G1116" s="425">
        <v>0.05</v>
      </c>
      <c r="H1116" s="425">
        <f t="shared" si="252"/>
        <v>1.643</v>
      </c>
      <c r="I1116" s="555"/>
      <c r="J1116" s="555"/>
      <c r="K1116" s="555"/>
      <c r="L1116" s="555"/>
      <c r="M1116" s="556">
        <f>J1116+H1116*Tabellen!$K$2+L1116</f>
        <v>101.866</v>
      </c>
      <c r="N1116" s="494"/>
      <c r="O1116" s="660">
        <f t="shared" si="253"/>
        <v>123.25785999999999</v>
      </c>
      <c r="P1116" s="673"/>
      <c r="Q1116" s="665" t="s">
        <v>983</v>
      </c>
      <c r="R1116" s="660">
        <f>H1116*Tabellen!$K$2*Tabellen!$F$2</f>
        <v>123.25785999999999</v>
      </c>
      <c r="S1116" s="666" t="s">
        <v>1049</v>
      </c>
      <c r="T1116" s="660">
        <f>J1116*Tabellen!$F$2</f>
        <v>0</v>
      </c>
      <c r="U1116" s="660">
        <f>R1116*Tabellen!$G$2</f>
        <v>11.093207399999999</v>
      </c>
      <c r="V1116" s="660">
        <f>T1116*Tabellen!$H$2</f>
        <v>0</v>
      </c>
      <c r="W1116" s="660">
        <f t="shared" si="254"/>
        <v>11.093207399999999</v>
      </c>
      <c r="X1116" s="660">
        <f t="shared" si="255"/>
        <v>134.35106740000001</v>
      </c>
      <c r="Z1116" s="615"/>
    </row>
    <row r="1117" spans="2:71" ht="15.65" customHeight="1" outlineLevel="2" x14ac:dyDescent="0.25">
      <c r="B1117" s="479"/>
      <c r="D1117" s="483" t="s">
        <v>1360</v>
      </c>
      <c r="E1117" s="423">
        <f>E1112</f>
        <v>21.8</v>
      </c>
      <c r="F1117" s="424" t="s">
        <v>73</v>
      </c>
      <c r="G1117" s="425">
        <v>0.7</v>
      </c>
      <c r="H1117" s="425">
        <f t="shared" si="252"/>
        <v>15.26</v>
      </c>
      <c r="I1117" s="555">
        <v>413.99999999999994</v>
      </c>
      <c r="J1117" s="555">
        <f t="shared" si="256"/>
        <v>9025.1999999999989</v>
      </c>
      <c r="K1117" s="555"/>
      <c r="L1117" s="555"/>
      <c r="M1117" s="556">
        <f>J1117+H1117*Tabellen!$K$2+L1117</f>
        <v>9971.32</v>
      </c>
      <c r="N1117" s="494"/>
      <c r="O1117" s="660">
        <f t="shared" si="253"/>
        <v>12065.297199999999</v>
      </c>
      <c r="P1117" s="673"/>
      <c r="Q1117" s="665" t="s">
        <v>983</v>
      </c>
      <c r="R1117" s="660">
        <f>H1117*Tabellen!$K$2*Tabellen!$F$2</f>
        <v>1144.8052</v>
      </c>
      <c r="S1117" s="666" t="s">
        <v>1049</v>
      </c>
      <c r="T1117" s="660">
        <f>J1117*Tabellen!$F$2</f>
        <v>10920.491999999998</v>
      </c>
      <c r="U1117" s="660">
        <f>R1117*Tabellen!$G$2</f>
        <v>103.03246799999999</v>
      </c>
      <c r="V1117" s="660">
        <f>T1117*Tabellen!$H$2</f>
        <v>2293.3033199999995</v>
      </c>
      <c r="W1117" s="660">
        <f t="shared" si="254"/>
        <v>2396.3357879999994</v>
      </c>
      <c r="X1117" s="660">
        <f t="shared" si="255"/>
        <v>14461.632987999998</v>
      </c>
      <c r="Z1117" s="615"/>
    </row>
    <row r="1118" spans="2:71" ht="15.65" customHeight="1" outlineLevel="2" x14ac:dyDescent="0.25">
      <c r="B1118" s="479"/>
      <c r="D1118" s="483" t="s">
        <v>157</v>
      </c>
      <c r="E1118" s="423">
        <f>E1116-E1119</f>
        <v>24.86</v>
      </c>
      <c r="F1118" s="424" t="s">
        <v>70</v>
      </c>
      <c r="G1118" s="425">
        <v>0.12</v>
      </c>
      <c r="H1118" s="425">
        <f t="shared" si="252"/>
        <v>2.9831999999999996</v>
      </c>
      <c r="I1118" s="555">
        <v>5.6924999999999999</v>
      </c>
      <c r="J1118" s="555">
        <f t="shared" si="256"/>
        <v>141.51554999999999</v>
      </c>
      <c r="K1118" s="555"/>
      <c r="L1118" s="555"/>
      <c r="M1118" s="556">
        <f>J1118+H1118*Tabellen!$K$2+L1118</f>
        <v>326.47394999999995</v>
      </c>
      <c r="N1118" s="494"/>
      <c r="O1118" s="660">
        <f t="shared" si="253"/>
        <v>395.0334795</v>
      </c>
      <c r="P1118" s="673"/>
      <c r="Q1118" s="665" t="s">
        <v>983</v>
      </c>
      <c r="R1118" s="660">
        <f>H1118*Tabellen!$K$2*Tabellen!$F$2</f>
        <v>223.79966399999998</v>
      </c>
      <c r="S1118" s="666" t="s">
        <v>1049</v>
      </c>
      <c r="T1118" s="660">
        <f>J1118*Tabellen!$F$2</f>
        <v>171.23381549999999</v>
      </c>
      <c r="U1118" s="660">
        <f>R1118*Tabellen!$G$2</f>
        <v>20.141969759999999</v>
      </c>
      <c r="V1118" s="660">
        <f>T1118*Tabellen!$H$2</f>
        <v>35.959101255</v>
      </c>
      <c r="W1118" s="660">
        <f t="shared" si="254"/>
        <v>56.101071015000002</v>
      </c>
      <c r="X1118" s="660">
        <f t="shared" si="255"/>
        <v>451.134550515</v>
      </c>
      <c r="Z1118" s="615"/>
    </row>
    <row r="1119" spans="2:71" ht="15.65" customHeight="1" outlineLevel="2" x14ac:dyDescent="0.25">
      <c r="B1119" s="479"/>
      <c r="D1119" s="483" t="s">
        <v>1361</v>
      </c>
      <c r="E1119" s="423">
        <v>8</v>
      </c>
      <c r="F1119" s="424" t="s">
        <v>70</v>
      </c>
      <c r="G1119" s="425">
        <v>0.08</v>
      </c>
      <c r="H1119" s="425">
        <f t="shared" si="252"/>
        <v>0.64</v>
      </c>
      <c r="I1119" s="555">
        <v>9.3149999999999995</v>
      </c>
      <c r="J1119" s="555">
        <f t="shared" si="256"/>
        <v>74.52</v>
      </c>
      <c r="K1119" s="555"/>
      <c r="L1119" s="555"/>
      <c r="M1119" s="556">
        <f>J1119+H1119*Tabellen!$K$2+L1119</f>
        <v>114.19999999999999</v>
      </c>
      <c r="N1119" s="494"/>
      <c r="O1119" s="660">
        <f t="shared" si="253"/>
        <v>138.18199999999999</v>
      </c>
      <c r="P1119" s="673"/>
      <c r="Q1119" s="665" t="s">
        <v>983</v>
      </c>
      <c r="R1119" s="660">
        <f>H1119*Tabellen!$K$2*Tabellen!$F$2</f>
        <v>48.012799999999999</v>
      </c>
      <c r="S1119" s="666" t="s">
        <v>1049</v>
      </c>
      <c r="T1119" s="660">
        <f>J1119*Tabellen!$F$2</f>
        <v>90.169199999999989</v>
      </c>
      <c r="U1119" s="660">
        <f>R1119*Tabellen!$G$2</f>
        <v>4.3211519999999997</v>
      </c>
      <c r="V1119" s="660">
        <f>T1119*Tabellen!$H$2</f>
        <v>18.935531999999998</v>
      </c>
      <c r="W1119" s="660">
        <f t="shared" si="254"/>
        <v>23.256684</v>
      </c>
      <c r="X1119" s="660">
        <f t="shared" si="255"/>
        <v>161.43868399999999</v>
      </c>
      <c r="Z1119" s="615"/>
    </row>
    <row r="1120" spans="2:71" ht="15.65" customHeight="1" outlineLevel="2" x14ac:dyDescent="0.25">
      <c r="B1120" s="404"/>
      <c r="D1120" s="483" t="s">
        <v>1301</v>
      </c>
      <c r="E1120" s="405" t="s">
        <v>1113</v>
      </c>
      <c r="F1120" s="402" t="s">
        <v>830</v>
      </c>
      <c r="G1120" s="406">
        <v>1</v>
      </c>
      <c r="H1120" s="406">
        <f t="shared" si="252"/>
        <v>1</v>
      </c>
      <c r="M1120" s="547">
        <f>J1120+H1120*Tabellen!$K$2+L1120</f>
        <v>62</v>
      </c>
      <c r="N1120" s="494"/>
      <c r="O1120" s="660">
        <f t="shared" si="253"/>
        <v>75.02</v>
      </c>
      <c r="P1120" s="673"/>
      <c r="Q1120" s="665" t="s">
        <v>983</v>
      </c>
      <c r="R1120" s="660">
        <f>H1120*Tabellen!$K$2*Tabellen!$F$2</f>
        <v>75.02</v>
      </c>
      <c r="S1120" s="666" t="s">
        <v>1049</v>
      </c>
      <c r="T1120" s="660">
        <f>J1120*Tabellen!$F$2</f>
        <v>0</v>
      </c>
      <c r="U1120" s="660">
        <f>R1120*Tabellen!$G$2</f>
        <v>6.7517999999999994</v>
      </c>
      <c r="V1120" s="660">
        <f>T1120*Tabellen!$H$2</f>
        <v>0</v>
      </c>
      <c r="W1120" s="660">
        <f t="shared" si="254"/>
        <v>6.7517999999999994</v>
      </c>
      <c r="X1120" s="660">
        <f t="shared" si="255"/>
        <v>81.771799999999999</v>
      </c>
      <c r="Y1120" s="659"/>
      <c r="Z1120" s="614"/>
      <c r="AH1120" s="629"/>
      <c r="AI1120" s="631">
        <v>1200</v>
      </c>
    </row>
    <row r="1121" spans="2:71" ht="15.65" customHeight="1" outlineLevel="2" x14ac:dyDescent="0.25">
      <c r="B1121" s="479"/>
      <c r="D1121" s="483"/>
      <c r="E1121" s="423"/>
      <c r="F1121" s="424"/>
      <c r="G1121" s="425"/>
      <c r="H1121" s="425"/>
      <c r="I1121" s="555"/>
      <c r="J1121" s="555"/>
      <c r="K1121" s="555"/>
      <c r="L1121" s="555"/>
      <c r="M1121" s="556"/>
      <c r="N1121" s="494"/>
      <c r="P1121" s="659"/>
      <c r="Q1121" s="659"/>
      <c r="Z1121" s="615"/>
    </row>
    <row r="1122" spans="2:71" ht="9" customHeight="1" outlineLevel="1" x14ac:dyDescent="0.25">
      <c r="B1122" s="408"/>
      <c r="D1122" s="409"/>
      <c r="E1122" s="411"/>
      <c r="F1122" s="409"/>
      <c r="G1122" s="410"/>
      <c r="H1122" s="410"/>
      <c r="I1122" s="548"/>
      <c r="J1122" s="548"/>
      <c r="K1122" s="548"/>
      <c r="L1122" s="548"/>
      <c r="M1122" s="548"/>
      <c r="N1122" s="485"/>
      <c r="O1122" s="663"/>
      <c r="P1122" s="663"/>
      <c r="Q1122" s="663"/>
      <c r="R1122" s="664"/>
      <c r="S1122" s="664"/>
      <c r="T1122" s="664"/>
      <c r="U1122" s="664"/>
      <c r="V1122" s="664"/>
      <c r="W1122" s="664"/>
      <c r="X1122" s="664"/>
      <c r="Y1122" s="663"/>
      <c r="Z1122" s="615"/>
      <c r="AA1122" s="616"/>
      <c r="AG1122" s="613"/>
      <c r="AH1122" s="613"/>
    </row>
    <row r="1123" spans="2:71" s="568" customFormat="1" ht="15.65" customHeight="1" outlineLevel="1" x14ac:dyDescent="0.25">
      <c r="B1123" s="395" t="s">
        <v>1072</v>
      </c>
      <c r="C1123" s="593"/>
      <c r="D1123" s="396" t="s">
        <v>818</v>
      </c>
      <c r="E1123" s="403">
        <v>21.8</v>
      </c>
      <c r="F1123" s="396" t="s">
        <v>73</v>
      </c>
      <c r="G1123" s="397"/>
      <c r="H1123" s="397">
        <f>SUM(H1124:H1133)/E1123</f>
        <v>2.4673853211009176</v>
      </c>
      <c r="I1123" s="546"/>
      <c r="J1123" s="546">
        <f>SUM(J1124:J1133)/E1123</f>
        <v>429.06827064220181</v>
      </c>
      <c r="K1123" s="546"/>
      <c r="L1123" s="546"/>
      <c r="M1123" s="546">
        <f>SUM(M1124:M1132)/E1123</f>
        <v>582.04616055045869</v>
      </c>
      <c r="N1123" s="593"/>
      <c r="O1123" s="657">
        <f>SUM(O1124:O1132)/E1123</f>
        <v>704.27585426605503</v>
      </c>
      <c r="P1123" s="656" t="str">
        <f>B1123</f>
        <v>V2-6-B1</v>
      </c>
      <c r="Q1123" s="656"/>
      <c r="R1123" s="657"/>
      <c r="S1123" s="657"/>
      <c r="T1123" s="657"/>
      <c r="U1123" s="670"/>
      <c r="V1123" s="657"/>
      <c r="W1123" s="657"/>
      <c r="X1123" s="657">
        <f>SUM(X1124:X1132)/E1123</f>
        <v>829.9613940472475</v>
      </c>
      <c r="Y1123" s="656"/>
      <c r="Z1123" s="614"/>
      <c r="AA1123" s="610"/>
      <c r="AB1123" s="610"/>
      <c r="AC1123" s="610"/>
      <c r="AD1123" s="610"/>
      <c r="AE1123" s="610"/>
      <c r="AF1123" s="610"/>
      <c r="AG1123" s="610"/>
      <c r="AH1123" s="610"/>
      <c r="AI1123" s="610"/>
      <c r="AJ1123" s="610"/>
      <c r="AK1123" s="610"/>
      <c r="AL1123" s="610"/>
      <c r="AM1123" s="610"/>
      <c r="AN1123" s="610"/>
      <c r="AO1123" s="610"/>
      <c r="AP1123" s="610"/>
      <c r="AQ1123" s="610"/>
      <c r="AR1123" s="610"/>
      <c r="AS1123" s="610"/>
      <c r="AT1123" s="610"/>
      <c r="AU1123" s="610"/>
      <c r="AV1123" s="610"/>
      <c r="AW1123" s="610"/>
      <c r="AX1123" s="610"/>
      <c r="AY1123" s="610"/>
      <c r="AZ1123" s="610"/>
      <c r="BA1123" s="610"/>
      <c r="BB1123" s="610"/>
      <c r="BC1123" s="610"/>
      <c r="BD1123" s="610"/>
      <c r="BE1123" s="610"/>
      <c r="BF1123" s="610"/>
      <c r="BG1123" s="610"/>
      <c r="BH1123" s="610"/>
      <c r="BI1123" s="610"/>
      <c r="BJ1123" s="610"/>
      <c r="BK1123" s="610"/>
      <c r="BL1123" s="610"/>
      <c r="BM1123" s="610"/>
      <c r="BN1123" s="610"/>
      <c r="BO1123" s="610"/>
      <c r="BP1123" s="610"/>
      <c r="BQ1123" s="610"/>
      <c r="BR1123" s="610"/>
      <c r="BS1123" s="610"/>
    </row>
    <row r="1124" spans="2:71" ht="15.65" customHeight="1" outlineLevel="2" x14ac:dyDescent="0.25">
      <c r="B1124" s="404"/>
      <c r="D1124" s="413" t="s">
        <v>1158</v>
      </c>
      <c r="E1124" s="405"/>
      <c r="G1124" s="406"/>
      <c r="H1124" s="406"/>
      <c r="I1124" s="553"/>
      <c r="J1124" s="553"/>
      <c r="K1124" s="553"/>
      <c r="L1124" s="550"/>
      <c r="N1124" s="494"/>
      <c r="O1124" s="659" t="str">
        <f>R1124</f>
        <v>incl. opslagen</v>
      </c>
      <c r="P1124" s="659"/>
      <c r="Q1124" s="665"/>
      <c r="R1124" s="672" t="str">
        <f>Tabellen!$C$2</f>
        <v>incl. opslagen</v>
      </c>
      <c r="S1124" s="666"/>
      <c r="T1124" s="672" t="str">
        <f>Tabellen!$C$2</f>
        <v>incl. opslagen</v>
      </c>
      <c r="Y1124" s="659"/>
      <c r="Z1124" s="614"/>
    </row>
    <row r="1125" spans="2:71" ht="15.65" customHeight="1" outlineLevel="2" x14ac:dyDescent="0.25">
      <c r="B1125" s="404"/>
      <c r="D1125" s="483" t="s">
        <v>1300</v>
      </c>
      <c r="E1125" s="405" t="s">
        <v>1113</v>
      </c>
      <c r="F1125" s="402" t="s">
        <v>830</v>
      </c>
      <c r="G1125" s="406">
        <v>2</v>
      </c>
      <c r="H1125" s="406">
        <f t="shared" ref="H1125:H1130" si="257">E1125*G1125</f>
        <v>2</v>
      </c>
      <c r="M1125" s="547">
        <f>J1125+H1125*Tabellen!$K$2+L1125</f>
        <v>124</v>
      </c>
      <c r="N1125" s="494"/>
      <c r="O1125" s="660">
        <f t="shared" ref="O1125:O1131" si="258">R1125+T1125</f>
        <v>150.04</v>
      </c>
      <c r="P1125" s="673"/>
      <c r="Q1125" s="665" t="s">
        <v>983</v>
      </c>
      <c r="R1125" s="660">
        <f>H1125*Tabellen!$K$2*Tabellen!$F$2</f>
        <v>150.04</v>
      </c>
      <c r="S1125" s="666" t="s">
        <v>1049</v>
      </c>
      <c r="T1125" s="660">
        <f>J1125*Tabellen!$F$2</f>
        <v>0</v>
      </c>
      <c r="U1125" s="660">
        <f>R1125*Tabellen!$G$2</f>
        <v>13.503599999999999</v>
      </c>
      <c r="V1125" s="660">
        <f>T1125*Tabellen!$H$2</f>
        <v>0</v>
      </c>
      <c r="W1125" s="660">
        <f t="shared" ref="W1125:W1131" si="259">U1125+V1125</f>
        <v>13.503599999999999</v>
      </c>
      <c r="X1125" s="660">
        <f t="shared" ref="X1125:X1131" si="260">O1125+W1125</f>
        <v>163.5436</v>
      </c>
      <c r="Y1125" s="659"/>
      <c r="Z1125" s="614"/>
      <c r="AH1125" s="629"/>
      <c r="AI1125" s="630" t="s">
        <v>162</v>
      </c>
    </row>
    <row r="1126" spans="2:71" ht="15.65" customHeight="1" outlineLevel="2" x14ac:dyDescent="0.25">
      <c r="B1126" s="479"/>
      <c r="D1126" s="483" t="s">
        <v>156</v>
      </c>
      <c r="E1126" s="423">
        <f>E1123</f>
        <v>21.8</v>
      </c>
      <c r="F1126" s="424" t="s">
        <v>73</v>
      </c>
      <c r="G1126" s="425">
        <v>0.5</v>
      </c>
      <c r="H1126" s="425">
        <f t="shared" si="257"/>
        <v>10.9</v>
      </c>
      <c r="I1126" s="555">
        <v>2.5874999999999999</v>
      </c>
      <c r="J1126" s="555">
        <f t="shared" ref="J1126:J1129" si="261">E1126*I1126</f>
        <v>56.407499999999999</v>
      </c>
      <c r="K1126" s="555"/>
      <c r="M1126" s="556">
        <f>J1126+H1126*Tabellen!$K$2+L1124</f>
        <v>732.2075000000001</v>
      </c>
      <c r="N1126" s="494"/>
      <c r="O1126" s="660">
        <f t="shared" si="258"/>
        <v>885.97107500000004</v>
      </c>
      <c r="P1126" s="673"/>
      <c r="Q1126" s="665" t="s">
        <v>983</v>
      </c>
      <c r="R1126" s="660">
        <f>H1126*Tabellen!$K$2*Tabellen!$F$2</f>
        <v>817.71800000000007</v>
      </c>
      <c r="S1126" s="666" t="s">
        <v>1049</v>
      </c>
      <c r="T1126" s="660">
        <f>J1126*Tabellen!$F$2</f>
        <v>68.253074999999995</v>
      </c>
      <c r="U1126" s="660">
        <f>R1126*Tabellen!$G$2</f>
        <v>73.594620000000006</v>
      </c>
      <c r="V1126" s="660">
        <f>T1126*Tabellen!$H$2</f>
        <v>14.333145749999998</v>
      </c>
      <c r="W1126" s="660">
        <f t="shared" si="259"/>
        <v>87.927765750000006</v>
      </c>
      <c r="X1126" s="660">
        <f t="shared" si="260"/>
        <v>973.89884075000009</v>
      </c>
      <c r="Z1126" s="615"/>
    </row>
    <row r="1127" spans="2:71" ht="15.65" customHeight="1" outlineLevel="2" x14ac:dyDescent="0.25">
      <c r="B1127" s="479"/>
      <c r="D1127" s="483" t="s">
        <v>1580</v>
      </c>
      <c r="E1127" s="423">
        <v>32.86</v>
      </c>
      <c r="F1127" s="424" t="s">
        <v>70</v>
      </c>
      <c r="G1127" s="425">
        <v>0.2</v>
      </c>
      <c r="H1127" s="425">
        <f t="shared" si="257"/>
        <v>6.5720000000000001</v>
      </c>
      <c r="I1127" s="555">
        <v>5.1749999999999998</v>
      </c>
      <c r="J1127" s="555">
        <f t="shared" si="261"/>
        <v>170.0505</v>
      </c>
      <c r="K1127" s="555"/>
      <c r="L1127" s="555"/>
      <c r="M1127" s="556">
        <f>J1127+H1127*Tabellen!$K$2+L1127</f>
        <v>577.5145</v>
      </c>
      <c r="N1127" s="494"/>
      <c r="O1127" s="660">
        <f t="shared" si="258"/>
        <v>698.79254500000002</v>
      </c>
      <c r="P1127" s="673"/>
      <c r="Q1127" s="665" t="s">
        <v>983</v>
      </c>
      <c r="R1127" s="660">
        <f>H1127*Tabellen!$K$2*Tabellen!$F$2</f>
        <v>493.03143999999998</v>
      </c>
      <c r="S1127" s="666" t="s">
        <v>1049</v>
      </c>
      <c r="T1127" s="660">
        <f>J1127*Tabellen!$F$2</f>
        <v>205.76110499999999</v>
      </c>
      <c r="U1127" s="660">
        <f>R1127*Tabellen!$G$2</f>
        <v>44.372829599999996</v>
      </c>
      <c r="V1127" s="660">
        <f>T1127*Tabellen!$H$2</f>
        <v>43.209832049999996</v>
      </c>
      <c r="W1127" s="660">
        <f t="shared" si="259"/>
        <v>87.582661649999991</v>
      </c>
      <c r="X1127" s="660">
        <f t="shared" si="260"/>
        <v>786.37520665</v>
      </c>
      <c r="Z1127" s="615"/>
    </row>
    <row r="1128" spans="2:71" ht="15.65" customHeight="1" outlineLevel="2" x14ac:dyDescent="0.25">
      <c r="B1128" s="479"/>
      <c r="D1128" s="483" t="s">
        <v>1360</v>
      </c>
      <c r="E1128" s="423">
        <f>E1126</f>
        <v>21.8</v>
      </c>
      <c r="F1128" s="424" t="s">
        <v>73</v>
      </c>
      <c r="G1128" s="425">
        <v>0.85</v>
      </c>
      <c r="H1128" s="425">
        <f t="shared" si="257"/>
        <v>18.53</v>
      </c>
      <c r="I1128" s="555">
        <v>413.99999999999994</v>
      </c>
      <c r="J1128" s="555">
        <f t="shared" si="261"/>
        <v>9025.1999999999989</v>
      </c>
      <c r="K1128" s="555"/>
      <c r="L1128" s="555"/>
      <c r="M1128" s="556">
        <f>J1128+H1128*Tabellen!$K$2+L1128</f>
        <v>10174.06</v>
      </c>
      <c r="N1128" s="494"/>
      <c r="O1128" s="660">
        <f t="shared" si="258"/>
        <v>12310.612599999999</v>
      </c>
      <c r="P1128" s="673"/>
      <c r="Q1128" s="665" t="s">
        <v>983</v>
      </c>
      <c r="R1128" s="660">
        <f>H1128*Tabellen!$K$2*Tabellen!$F$2</f>
        <v>1390.1206000000002</v>
      </c>
      <c r="S1128" s="666" t="s">
        <v>1049</v>
      </c>
      <c r="T1128" s="660">
        <f>J1128*Tabellen!$F$2</f>
        <v>10920.491999999998</v>
      </c>
      <c r="U1128" s="660">
        <f>R1128*Tabellen!$G$2</f>
        <v>125.11085400000002</v>
      </c>
      <c r="V1128" s="660">
        <f>T1128*Tabellen!$H$2</f>
        <v>2293.3033199999995</v>
      </c>
      <c r="W1128" s="660">
        <f t="shared" si="259"/>
        <v>2418.4141739999995</v>
      </c>
      <c r="X1128" s="660">
        <f t="shared" si="260"/>
        <v>14729.026773999998</v>
      </c>
      <c r="Z1128" s="615"/>
    </row>
    <row r="1129" spans="2:71" ht="15.65" customHeight="1" outlineLevel="2" x14ac:dyDescent="0.25">
      <c r="B1129" s="479"/>
      <c r="D1129" s="483" t="s">
        <v>1362</v>
      </c>
      <c r="E1129" s="423">
        <f>E1127</f>
        <v>32.86</v>
      </c>
      <c r="F1129" s="424" t="s">
        <v>70</v>
      </c>
      <c r="G1129" s="425">
        <v>0.45</v>
      </c>
      <c r="H1129" s="425">
        <f t="shared" si="257"/>
        <v>14.787000000000001</v>
      </c>
      <c r="I1129" s="555">
        <v>3.1049999999999995</v>
      </c>
      <c r="J1129" s="555">
        <f t="shared" si="261"/>
        <v>102.03029999999998</v>
      </c>
      <c r="K1129" s="555"/>
      <c r="L1129" s="555"/>
      <c r="M1129" s="556">
        <f>J1129+H1129*Tabellen!$K$2+L1129</f>
        <v>1018.8243000000001</v>
      </c>
      <c r="N1129" s="494"/>
      <c r="O1129" s="660">
        <f t="shared" si="258"/>
        <v>1232.777403</v>
      </c>
      <c r="P1129" s="673"/>
      <c r="Q1129" s="665" t="s">
        <v>983</v>
      </c>
      <c r="R1129" s="660">
        <f>H1129*Tabellen!$K$2*Tabellen!$F$2</f>
        <v>1109.3207400000001</v>
      </c>
      <c r="S1129" s="666" t="s">
        <v>1049</v>
      </c>
      <c r="T1129" s="660">
        <f>J1129*Tabellen!$F$2</f>
        <v>123.45666299999998</v>
      </c>
      <c r="U1129" s="660">
        <f>R1129*Tabellen!$G$2</f>
        <v>99.838866600000003</v>
      </c>
      <c r="V1129" s="660">
        <f>T1129*Tabellen!$H$2</f>
        <v>25.925899229999995</v>
      </c>
      <c r="W1129" s="660">
        <f t="shared" si="259"/>
        <v>125.76476583</v>
      </c>
      <c r="X1129" s="660">
        <f t="shared" si="260"/>
        <v>1358.54216883</v>
      </c>
      <c r="Z1129" s="615"/>
    </row>
    <row r="1130" spans="2:71" ht="15.65" customHeight="1" outlineLevel="2" x14ac:dyDescent="0.25">
      <c r="B1130" s="404"/>
      <c r="D1130" s="483" t="s">
        <v>1301</v>
      </c>
      <c r="E1130" s="405" t="s">
        <v>1113</v>
      </c>
      <c r="F1130" s="402" t="s">
        <v>830</v>
      </c>
      <c r="G1130" s="406">
        <v>1</v>
      </c>
      <c r="H1130" s="406">
        <f t="shared" si="257"/>
        <v>1</v>
      </c>
      <c r="M1130" s="547">
        <f>J1130+H1130*Tabellen!$K$2+L1130</f>
        <v>62</v>
      </c>
      <c r="N1130" s="494"/>
      <c r="O1130" s="660">
        <f t="shared" si="258"/>
        <v>75.02</v>
      </c>
      <c r="P1130" s="673"/>
      <c r="Q1130" s="665" t="s">
        <v>983</v>
      </c>
      <c r="R1130" s="660">
        <f>H1130*Tabellen!$K$2*Tabellen!$F$2</f>
        <v>75.02</v>
      </c>
      <c r="S1130" s="666" t="s">
        <v>1049</v>
      </c>
      <c r="T1130" s="660">
        <f>J1130*Tabellen!$F$2</f>
        <v>0</v>
      </c>
      <c r="U1130" s="660">
        <f>R1130*Tabellen!$G$2</f>
        <v>6.7517999999999994</v>
      </c>
      <c r="V1130" s="660">
        <f>T1130*Tabellen!$H$2</f>
        <v>0</v>
      </c>
      <c r="W1130" s="660">
        <f t="shared" si="259"/>
        <v>6.7517999999999994</v>
      </c>
      <c r="X1130" s="660">
        <f t="shared" si="260"/>
        <v>81.771799999999999</v>
      </c>
      <c r="Y1130" s="659"/>
      <c r="Z1130" s="614"/>
      <c r="AH1130" s="629"/>
      <c r="AI1130" s="631">
        <v>1200</v>
      </c>
    </row>
    <row r="1131" spans="2:71" ht="15.65" customHeight="1" outlineLevel="2" x14ac:dyDescent="0.25">
      <c r="B1131" s="479"/>
      <c r="D1131" s="483"/>
      <c r="E1131" s="423"/>
      <c r="F1131" s="424"/>
      <c r="G1131" s="425"/>
      <c r="H1131" s="425"/>
      <c r="I1131" s="555"/>
      <c r="J1131" s="555"/>
      <c r="K1131" s="555"/>
      <c r="L1131" s="555"/>
      <c r="M1131" s="556">
        <f>J1131+H1131*Tabellen!$K$2+L1131</f>
        <v>0</v>
      </c>
      <c r="N1131" s="494"/>
      <c r="O1131" s="660">
        <f t="shared" si="258"/>
        <v>0</v>
      </c>
      <c r="P1131" s="673"/>
      <c r="Q1131" s="665" t="s">
        <v>983</v>
      </c>
      <c r="R1131" s="660">
        <f>H1131*Tabellen!$K$2*Tabellen!$F$2</f>
        <v>0</v>
      </c>
      <c r="S1131" s="666" t="s">
        <v>1049</v>
      </c>
      <c r="T1131" s="660">
        <f>J1131*Tabellen!$F$2</f>
        <v>0</v>
      </c>
      <c r="U1131" s="660">
        <f>R1131*Tabellen!$G$2</f>
        <v>0</v>
      </c>
      <c r="V1131" s="660">
        <f>T1131*Tabellen!$H$2</f>
        <v>0</v>
      </c>
      <c r="W1131" s="660">
        <f t="shared" si="259"/>
        <v>0</v>
      </c>
      <c r="X1131" s="660">
        <f t="shared" si="260"/>
        <v>0</v>
      </c>
      <c r="Z1131" s="615"/>
    </row>
    <row r="1132" spans="2:71" ht="15.65" customHeight="1" outlineLevel="2" x14ac:dyDescent="0.25">
      <c r="B1132" s="404"/>
      <c r="D1132" s="427"/>
      <c r="E1132" s="405"/>
      <c r="G1132" s="406"/>
      <c r="H1132" s="406"/>
      <c r="N1132" s="494"/>
      <c r="P1132" s="659"/>
      <c r="Q1132" s="659"/>
      <c r="Y1132" s="659"/>
      <c r="Z1132" s="614"/>
    </row>
    <row r="1133" spans="2:71" ht="9" customHeight="1" outlineLevel="1" x14ac:dyDescent="0.25">
      <c r="B1133" s="408"/>
      <c r="D1133" s="409"/>
      <c r="E1133" s="411"/>
      <c r="F1133" s="409"/>
      <c r="G1133" s="410"/>
      <c r="H1133" s="410"/>
      <c r="I1133" s="548"/>
      <c r="J1133" s="548"/>
      <c r="K1133" s="548"/>
      <c r="L1133" s="548"/>
      <c r="M1133" s="548"/>
      <c r="N1133" s="485"/>
      <c r="O1133" s="663"/>
      <c r="P1133" s="663"/>
      <c r="Q1133" s="663"/>
      <c r="R1133" s="664"/>
      <c r="S1133" s="664"/>
      <c r="T1133" s="664"/>
      <c r="U1133" s="664"/>
      <c r="V1133" s="664"/>
      <c r="W1133" s="664"/>
      <c r="X1133" s="664"/>
      <c r="Y1133" s="663"/>
      <c r="Z1133" s="615"/>
      <c r="AA1133" s="616"/>
      <c r="AG1133" s="613"/>
      <c r="AH1133" s="613"/>
    </row>
    <row r="1134" spans="2:71" s="568" customFormat="1" ht="15.65" customHeight="1" outlineLevel="1" x14ac:dyDescent="0.25">
      <c r="B1134" s="395" t="s">
        <v>170</v>
      </c>
      <c r="C1134" s="593"/>
      <c r="D1134" s="396" t="s">
        <v>151</v>
      </c>
      <c r="E1134" s="403"/>
      <c r="F1134" s="396"/>
      <c r="G1134" s="397"/>
      <c r="H1134" s="397"/>
      <c r="I1134" s="546"/>
      <c r="J1134" s="546"/>
      <c r="K1134" s="546"/>
      <c r="L1134" s="546"/>
      <c r="M1134" s="546"/>
      <c r="N1134" s="593"/>
      <c r="O1134" s="655"/>
      <c r="P1134" s="656" t="str">
        <f>B1134</f>
        <v>V2-6-X</v>
      </c>
      <c r="Q1134" s="656"/>
      <c r="R1134" s="657"/>
      <c r="S1134" s="657"/>
      <c r="T1134" s="657"/>
      <c r="U1134" s="657"/>
      <c r="V1134" s="657"/>
      <c r="W1134" s="657"/>
      <c r="X1134" s="657"/>
      <c r="Y1134" s="656"/>
      <c r="Z1134" s="614"/>
      <c r="AA1134" s="610"/>
      <c r="AB1134" s="610"/>
      <c r="AC1134" s="610"/>
      <c r="AD1134" s="610"/>
      <c r="AE1134" s="610"/>
      <c r="AF1134" s="610"/>
      <c r="AG1134" s="610"/>
      <c r="AH1134" s="610"/>
      <c r="AI1134" s="610"/>
      <c r="AJ1134" s="610"/>
      <c r="AK1134" s="610"/>
      <c r="AL1134" s="610"/>
      <c r="AM1134" s="610"/>
      <c r="AN1134" s="610"/>
      <c r="AO1134" s="610"/>
      <c r="AP1134" s="610"/>
      <c r="AQ1134" s="610"/>
      <c r="AR1134" s="610"/>
      <c r="AS1134" s="610"/>
      <c r="AT1134" s="610"/>
      <c r="AU1134" s="610"/>
      <c r="AV1134" s="610"/>
      <c r="AW1134" s="610"/>
      <c r="AX1134" s="610"/>
      <c r="AY1134" s="610"/>
      <c r="AZ1134" s="610"/>
      <c r="BA1134" s="610"/>
      <c r="BB1134" s="610"/>
      <c r="BC1134" s="610"/>
      <c r="BD1134" s="610"/>
      <c r="BE1134" s="610"/>
      <c r="BF1134" s="610"/>
      <c r="BG1134" s="610"/>
      <c r="BH1134" s="610"/>
      <c r="BI1134" s="610"/>
      <c r="BJ1134" s="610"/>
      <c r="BK1134" s="610"/>
      <c r="BL1134" s="610"/>
      <c r="BM1134" s="610"/>
      <c r="BN1134" s="610"/>
      <c r="BO1134" s="610"/>
      <c r="BP1134" s="610"/>
      <c r="BQ1134" s="610"/>
      <c r="BR1134" s="610"/>
      <c r="BS1134" s="610"/>
    </row>
    <row r="1135" spans="2:71" ht="15.65" customHeight="1" outlineLevel="2" x14ac:dyDescent="0.25">
      <c r="B1135" s="404"/>
      <c r="D1135" s="413" t="s">
        <v>154</v>
      </c>
      <c r="E1135" s="405"/>
      <c r="G1135" s="406"/>
      <c r="H1135" s="406"/>
      <c r="I1135" s="553"/>
      <c r="J1135" s="553"/>
      <c r="K1135" s="553"/>
      <c r="N1135" s="494"/>
      <c r="O1135" s="659"/>
      <c r="P1135" s="659"/>
      <c r="Q1135" s="659"/>
      <c r="Y1135" s="659"/>
      <c r="Z1135" s="614"/>
    </row>
    <row r="1136" spans="2:71" ht="15.65" customHeight="1" outlineLevel="2" x14ac:dyDescent="0.25">
      <c r="B1136" s="409" t="s">
        <v>1069</v>
      </c>
      <c r="D1136" s="483" t="s">
        <v>1876</v>
      </c>
      <c r="E1136" s="423">
        <v>1</v>
      </c>
      <c r="F1136" s="424" t="s">
        <v>1108</v>
      </c>
      <c r="G1136" s="406"/>
      <c r="H1136" s="406"/>
      <c r="K1136" s="547">
        <v>51.749999999999993</v>
      </c>
      <c r="L1136" s="547">
        <f>E1136*K1136</f>
        <v>51.749999999999993</v>
      </c>
      <c r="M1136" s="547">
        <f>J1136+H1136*Tabellen!$K$2+L1136</f>
        <v>51.749999999999993</v>
      </c>
      <c r="N1136" s="494"/>
      <c r="O1136" s="849">
        <f>S1136+T1136</f>
        <v>51.749999999999993</v>
      </c>
      <c r="P1136" s="659"/>
      <c r="Q1136" s="659"/>
      <c r="R1136" s="682">
        <v>1</v>
      </c>
      <c r="S1136" s="849">
        <f>IF('Isolatieaanpak '!$G$9="Doe-het-zelver",(M1136*R1136)*Tabellen!$K$5,M1136*R1136)</f>
        <v>51.749999999999993</v>
      </c>
      <c r="T1136" s="849">
        <f>(100%-R1136)*M1136</f>
        <v>0</v>
      </c>
      <c r="U1136" s="660">
        <f>S1136*Tabellen!$G$2</f>
        <v>4.6574999999999989</v>
      </c>
      <c r="V1136" s="660">
        <f>T1136*Tabellen!$H$2</f>
        <v>0</v>
      </c>
      <c r="W1136" s="660">
        <f>U1136+V1136</f>
        <v>4.6574999999999989</v>
      </c>
      <c r="X1136" s="660">
        <f>O1136+W1136</f>
        <v>56.407499999999992</v>
      </c>
      <c r="Z1136" s="623"/>
    </row>
    <row r="1137" spans="2:34" ht="15.65" customHeight="1" outlineLevel="2" x14ac:dyDescent="0.25">
      <c r="B1137" s="479"/>
      <c r="E1137" s="423"/>
      <c r="F1137" s="424"/>
      <c r="G1137" s="406"/>
      <c r="H1137" s="406"/>
      <c r="N1137" s="494"/>
      <c r="O1137" s="668">
        <f t="shared" ref="O1137:O1145" si="262">M1137</f>
        <v>0</v>
      </c>
      <c r="P1137" s="659"/>
      <c r="Q1137" s="662"/>
      <c r="R1137" s="682"/>
      <c r="Z1137" s="623"/>
    </row>
    <row r="1138" spans="2:34" ht="15.65" customHeight="1" outlineLevel="2" x14ac:dyDescent="0.25">
      <c r="B1138" s="409" t="s">
        <v>1128</v>
      </c>
      <c r="D1138" s="483" t="s">
        <v>1280</v>
      </c>
      <c r="E1138" s="423">
        <v>1</v>
      </c>
      <c r="F1138" s="402" t="s">
        <v>1109</v>
      </c>
      <c r="G1138" s="425"/>
      <c r="H1138" s="425"/>
      <c r="J1138" s="555"/>
      <c r="K1138" s="555">
        <v>113.85</v>
      </c>
      <c r="L1138" s="555">
        <f>+K1138*E1138</f>
        <v>113.85</v>
      </c>
      <c r="M1138" s="556">
        <f>J1138+H1138*Tabellen!$K$2+L1138</f>
        <v>113.85</v>
      </c>
      <c r="N1138" s="494"/>
      <c r="O1138" s="849">
        <f>S1138+T1138</f>
        <v>113.85</v>
      </c>
      <c r="P1138" s="659"/>
      <c r="Q1138" s="659"/>
      <c r="R1138" s="682">
        <v>0.7</v>
      </c>
      <c r="S1138" s="849">
        <f>IF('Isolatieaanpak '!$G$9="Doe-het-zelver",(M1138*R1138)*Tabellen!$K$5,M1138*R1138)</f>
        <v>79.694999999999993</v>
      </c>
      <c r="T1138" s="849">
        <f>(100%-R1138)*M1138</f>
        <v>34.155000000000001</v>
      </c>
      <c r="U1138" s="660">
        <f>S1138*Tabellen!$G$2</f>
        <v>7.1725499999999993</v>
      </c>
      <c r="V1138" s="660">
        <f>T1138*Tabellen!$H$2</f>
        <v>7.1725500000000002</v>
      </c>
      <c r="W1138" s="660">
        <f>U1138+V1138</f>
        <v>14.345099999999999</v>
      </c>
      <c r="X1138" s="660">
        <f>O1138+W1138</f>
        <v>128.1951</v>
      </c>
      <c r="Z1138" s="624"/>
    </row>
    <row r="1139" spans="2:34" ht="15.65" customHeight="1" outlineLevel="2" x14ac:dyDescent="0.25">
      <c r="B1139" s="479"/>
      <c r="E1139" s="423"/>
      <c r="F1139" s="424"/>
      <c r="G1139" s="425"/>
      <c r="H1139" s="425"/>
      <c r="J1139" s="555"/>
      <c r="K1139" s="555"/>
      <c r="L1139" s="555"/>
      <c r="M1139" s="556"/>
      <c r="N1139" s="494"/>
      <c r="O1139" s="668">
        <f t="shared" si="262"/>
        <v>0</v>
      </c>
      <c r="P1139" s="668"/>
      <c r="Q1139" s="662"/>
      <c r="R1139" s="682"/>
      <c r="Z1139" s="624"/>
    </row>
    <row r="1140" spans="2:34" ht="15.65" customHeight="1" outlineLevel="2" x14ac:dyDescent="0.25">
      <c r="B1140" s="409" t="s">
        <v>1129</v>
      </c>
      <c r="D1140" s="483" t="s">
        <v>1868</v>
      </c>
      <c r="E1140" s="423">
        <v>1</v>
      </c>
      <c r="F1140" s="424" t="s">
        <v>1110</v>
      </c>
      <c r="G1140" s="406"/>
      <c r="H1140" s="406"/>
      <c r="K1140" s="547">
        <v>362.25</v>
      </c>
      <c r="L1140" s="547">
        <f>E1140*K1140</f>
        <v>362.25</v>
      </c>
      <c r="M1140" s="547">
        <f>J1140+H1140*Tabellen!$K$2+L1140</f>
        <v>362.25</v>
      </c>
      <c r="N1140" s="494"/>
      <c r="O1140" s="849">
        <f>S1140+T1140</f>
        <v>362.25</v>
      </c>
      <c r="P1140" s="659"/>
      <c r="Q1140" s="659"/>
      <c r="R1140" s="682">
        <v>0.75</v>
      </c>
      <c r="S1140" s="849">
        <f>IF('Isolatieaanpak '!$G$9="Doe-het-zelver",(M1140*R1140)*Tabellen!$K$5,M1140*R1140)</f>
        <v>271.6875</v>
      </c>
      <c r="T1140" s="849">
        <f>(100%-R1140)*M1140</f>
        <v>90.5625</v>
      </c>
      <c r="U1140" s="660">
        <f>S1140*Tabellen!$G$2</f>
        <v>24.451874999999998</v>
      </c>
      <c r="V1140" s="660">
        <f>T1140*Tabellen!$H$2</f>
        <v>19.018124999999998</v>
      </c>
      <c r="W1140" s="660">
        <f>U1140+V1140</f>
        <v>43.47</v>
      </c>
      <c r="X1140" s="660">
        <f>O1140+W1140</f>
        <v>405.72</v>
      </c>
      <c r="Z1140" s="624"/>
    </row>
    <row r="1141" spans="2:34" ht="15.65" customHeight="1" outlineLevel="2" x14ac:dyDescent="0.25">
      <c r="B1141" s="479"/>
      <c r="E1141" s="423"/>
      <c r="F1141" s="426"/>
      <c r="G1141" s="406"/>
      <c r="H1141" s="406"/>
      <c r="N1141" s="494"/>
      <c r="O1141" s="668">
        <f t="shared" si="262"/>
        <v>0</v>
      </c>
      <c r="P1141" s="659"/>
      <c r="Q1141" s="662"/>
      <c r="R1141" s="682"/>
      <c r="Z1141" s="624"/>
    </row>
    <row r="1142" spans="2:34" ht="15.65" customHeight="1" outlineLevel="2" x14ac:dyDescent="0.25">
      <c r="B1142" s="409" t="s">
        <v>1131</v>
      </c>
      <c r="D1142" s="483" t="s">
        <v>1697</v>
      </c>
      <c r="E1142" s="423">
        <v>1</v>
      </c>
      <c r="F1142" s="402" t="s">
        <v>1111</v>
      </c>
      <c r="G1142" s="406"/>
      <c r="H1142" s="406"/>
      <c r="K1142" s="547">
        <v>31.049999999999997</v>
      </c>
      <c r="L1142" s="547">
        <f>E1142*K1142</f>
        <v>31.049999999999997</v>
      </c>
      <c r="M1142" s="547">
        <f>J1142+H1142*Tabellen!$K$2+L1142</f>
        <v>31.049999999999997</v>
      </c>
      <c r="N1142" s="494"/>
      <c r="O1142" s="849">
        <f>S1142+T1142</f>
        <v>31.049999999999997</v>
      </c>
      <c r="P1142" s="659"/>
      <c r="Q1142" s="659"/>
      <c r="R1142" s="682">
        <v>0</v>
      </c>
      <c r="S1142" s="849">
        <f>IF('Isolatieaanpak '!$G$9="Doe-het-zelver",(M1142*R1142)*Tabellen!$K$5,M1142*R1142)</f>
        <v>0</v>
      </c>
      <c r="T1142" s="849">
        <f>(100%-R1142)*M1142</f>
        <v>31.049999999999997</v>
      </c>
      <c r="U1142" s="660">
        <f>S1142*Tabellen!$G$2</f>
        <v>0</v>
      </c>
      <c r="V1142" s="660">
        <f>T1142*Tabellen!$H$2</f>
        <v>6.5204999999999993</v>
      </c>
      <c r="W1142" s="660">
        <f>U1142+V1142</f>
        <v>6.5204999999999993</v>
      </c>
      <c r="X1142" s="660">
        <f>O1142+W1142</f>
        <v>37.570499999999996</v>
      </c>
      <c r="Y1142" s="659"/>
      <c r="Z1142" s="624"/>
    </row>
    <row r="1143" spans="2:34" ht="15.65" customHeight="1" outlineLevel="2" x14ac:dyDescent="0.25">
      <c r="B1143" s="479"/>
      <c r="E1143" s="423"/>
      <c r="G1143" s="406"/>
      <c r="H1143" s="406"/>
      <c r="N1143" s="494"/>
      <c r="O1143" s="668">
        <f t="shared" si="262"/>
        <v>0</v>
      </c>
      <c r="P1143" s="659"/>
      <c r="Q1143" s="662"/>
      <c r="R1143" s="682"/>
      <c r="Y1143" s="659"/>
      <c r="Z1143" s="624"/>
    </row>
    <row r="1144" spans="2:34" ht="15.65" customHeight="1" outlineLevel="2" x14ac:dyDescent="0.25">
      <c r="B1144" s="409" t="s">
        <v>1130</v>
      </c>
      <c r="D1144" s="483" t="s">
        <v>1698</v>
      </c>
      <c r="E1144" s="423">
        <v>1</v>
      </c>
      <c r="F1144" s="424" t="s">
        <v>1111</v>
      </c>
      <c r="G1144" s="425"/>
      <c r="H1144" s="425"/>
      <c r="J1144" s="555"/>
      <c r="K1144" s="555">
        <v>12.937499999999998</v>
      </c>
      <c r="L1144" s="555">
        <f>+K1144*E1144</f>
        <v>12.937499999999998</v>
      </c>
      <c r="M1144" s="556">
        <f>J1144+H1144*Tabellen!$K$2+L1144</f>
        <v>12.937499999999998</v>
      </c>
      <c r="N1144" s="494"/>
      <c r="O1144" s="849">
        <f>S1144+T1144</f>
        <v>12.937499999999998</v>
      </c>
      <c r="P1144" s="659"/>
      <c r="Q1144" s="659"/>
      <c r="R1144" s="682">
        <v>0</v>
      </c>
      <c r="S1144" s="849">
        <f>IF('Isolatieaanpak '!$G$9="Doe-het-zelver",(M1144*R1144)*Tabellen!$K$5,M1144*R1144)</f>
        <v>0</v>
      </c>
      <c r="T1144" s="849">
        <f>(100%-R1144)*M1144</f>
        <v>12.937499999999998</v>
      </c>
      <c r="U1144" s="660">
        <f>S1144*Tabellen!$G$2</f>
        <v>0</v>
      </c>
      <c r="V1144" s="660">
        <f>T1144*Tabellen!$H$2</f>
        <v>2.7168749999999995</v>
      </c>
      <c r="W1144" s="660">
        <f>U1144+V1144</f>
        <v>2.7168749999999995</v>
      </c>
      <c r="X1144" s="660">
        <f>O1144+W1144</f>
        <v>15.654374999999998</v>
      </c>
      <c r="Z1144" s="624"/>
    </row>
    <row r="1145" spans="2:34" ht="15.65" customHeight="1" outlineLevel="2" x14ac:dyDescent="0.25">
      <c r="B1145" s="479"/>
      <c r="D1145" s="483"/>
      <c r="E1145" s="423"/>
      <c r="F1145" s="424"/>
      <c r="G1145" s="425"/>
      <c r="H1145" s="425"/>
      <c r="J1145" s="555"/>
      <c r="K1145" s="555"/>
      <c r="L1145" s="555"/>
      <c r="M1145" s="556"/>
      <c r="N1145" s="494"/>
      <c r="O1145" s="668">
        <f t="shared" si="262"/>
        <v>0</v>
      </c>
      <c r="P1145" s="668"/>
      <c r="Q1145" s="662"/>
      <c r="R1145" s="682"/>
      <c r="Z1145" s="624"/>
    </row>
    <row r="1146" spans="2:34" ht="15.65" customHeight="1" outlineLevel="2" x14ac:dyDescent="0.25">
      <c r="B1146" s="409" t="s">
        <v>1416</v>
      </c>
      <c r="D1146" s="483" t="s">
        <v>1699</v>
      </c>
      <c r="E1146" s="423">
        <v>1</v>
      </c>
      <c r="F1146" s="424" t="s">
        <v>988</v>
      </c>
      <c r="G1146" s="425"/>
      <c r="H1146" s="425"/>
      <c r="I1146" s="555"/>
      <c r="J1146" s="555"/>
      <c r="K1146" s="555">
        <v>1.29375</v>
      </c>
      <c r="L1146" s="555">
        <f>+K1146*E1146</f>
        <v>1.29375</v>
      </c>
      <c r="M1146" s="556">
        <f>J1146+H1146*Tabellen!$K$2+L1146</f>
        <v>1.29375</v>
      </c>
      <c r="N1146" s="494"/>
      <c r="O1146" s="849">
        <f>S1146+T1146</f>
        <v>1.29375</v>
      </c>
      <c r="P1146" s="659"/>
      <c r="Q1146" s="659"/>
      <c r="R1146" s="682">
        <v>0</v>
      </c>
      <c r="S1146" s="849">
        <f>IF('Isolatieaanpak '!$G$9="Doe-het-zelver",(M1146*R1146)*Tabellen!$K$5,M1146*R1146)</f>
        <v>0</v>
      </c>
      <c r="T1146" s="849">
        <f>(100%-R1146)*M1146</f>
        <v>1.29375</v>
      </c>
      <c r="U1146" s="660">
        <f>S1146*Tabellen!$G$2</f>
        <v>0</v>
      </c>
      <c r="V1146" s="660">
        <f>T1146*Tabellen!$H$2</f>
        <v>0.27168749999999997</v>
      </c>
      <c r="W1146" s="660">
        <f>U1146+V1146</f>
        <v>0.27168749999999997</v>
      </c>
      <c r="X1146" s="660">
        <f>O1146+W1146</f>
        <v>1.5654374999999998</v>
      </c>
      <c r="Z1146" s="624"/>
    </row>
    <row r="1147" spans="2:34" ht="15.65" customHeight="1" outlineLevel="2" x14ac:dyDescent="0.25">
      <c r="B1147" s="479"/>
      <c r="D1147" s="483"/>
      <c r="E1147" s="423"/>
      <c r="F1147" s="424"/>
      <c r="G1147" s="425"/>
      <c r="H1147" s="425"/>
      <c r="J1147" s="555"/>
      <c r="K1147" s="555"/>
      <c r="L1147" s="555"/>
      <c r="M1147" s="556"/>
      <c r="N1147" s="494"/>
      <c r="O1147" s="668"/>
      <c r="P1147" s="659"/>
      <c r="Q1147" s="662"/>
      <c r="Z1147" s="624"/>
    </row>
    <row r="1148" spans="2:34" ht="15.65" customHeight="1" outlineLevel="2" x14ac:dyDescent="0.25">
      <c r="B1148" s="409" t="s">
        <v>1415</v>
      </c>
      <c r="D1148" s="483" t="s">
        <v>1581</v>
      </c>
      <c r="E1148" s="423">
        <v>1</v>
      </c>
      <c r="F1148" s="424" t="s">
        <v>1108</v>
      </c>
      <c r="G1148" s="425"/>
      <c r="H1148" s="425"/>
      <c r="J1148" s="555"/>
      <c r="K1148" s="555">
        <v>77.625</v>
      </c>
      <c r="L1148" s="555">
        <f>+K1148*E1148</f>
        <v>77.625</v>
      </c>
      <c r="M1148" s="556">
        <f>J1148+H1148*Tabellen!$K$2+L1148</f>
        <v>77.625</v>
      </c>
      <c r="N1148" s="494"/>
      <c r="O1148" s="849">
        <f>S1148+T1148</f>
        <v>77.625</v>
      </c>
      <c r="P1148" s="659"/>
      <c r="Q1148" s="659"/>
      <c r="R1148" s="682">
        <v>0</v>
      </c>
      <c r="S1148" s="849">
        <f>IF('Isolatieaanpak '!$G$9="Doe-het-zelver",(M1148*R1148)*Tabellen!$K$5,M1148*R1148)</f>
        <v>0</v>
      </c>
      <c r="T1148" s="849">
        <f>(100%-R1148)*M1148</f>
        <v>77.625</v>
      </c>
      <c r="U1148" s="660">
        <f>S1148*Tabellen!$G$2</f>
        <v>0</v>
      </c>
      <c r="V1148" s="660">
        <f>T1148*Tabellen!$H$2</f>
        <v>16.30125</v>
      </c>
      <c r="W1148" s="660">
        <f>U1148+V1148</f>
        <v>16.30125</v>
      </c>
      <c r="X1148" s="660">
        <f>O1148+W1148</f>
        <v>93.926249999999996</v>
      </c>
      <c r="Z1148" s="624"/>
    </row>
    <row r="1149" spans="2:34" ht="15.65" customHeight="1" outlineLevel="2" x14ac:dyDescent="0.25">
      <c r="B1149" s="479"/>
      <c r="D1149" s="483"/>
      <c r="E1149" s="423"/>
      <c r="F1149" s="424"/>
      <c r="G1149" s="425"/>
      <c r="H1149" s="425"/>
      <c r="J1149" s="555"/>
      <c r="K1149" s="555"/>
      <c r="L1149" s="555"/>
      <c r="M1149" s="556"/>
      <c r="N1149" s="494"/>
      <c r="O1149" s="668">
        <f t="shared" ref="O1149" si="263">M1149</f>
        <v>0</v>
      </c>
      <c r="P1149" s="668"/>
      <c r="Q1149" s="662"/>
      <c r="R1149" s="682"/>
      <c r="Z1149" s="624"/>
    </row>
    <row r="1150" spans="2:34" ht="15.65" customHeight="1" outlineLevel="2" x14ac:dyDescent="0.25">
      <c r="B1150" s="409" t="s">
        <v>1414</v>
      </c>
      <c r="D1150" s="483" t="s">
        <v>1864</v>
      </c>
      <c r="E1150" s="423">
        <v>1</v>
      </c>
      <c r="F1150" s="424" t="s">
        <v>73</v>
      </c>
      <c r="G1150" s="425"/>
      <c r="H1150" s="425"/>
      <c r="I1150" s="555"/>
      <c r="J1150" s="555"/>
      <c r="K1150" s="555">
        <v>46.574999999999996</v>
      </c>
      <c r="L1150" s="555">
        <f>+K1150*E1150</f>
        <v>46.574999999999996</v>
      </c>
      <c r="M1150" s="556">
        <f>J1150+H1150*Tabellen!$K$2+L1150</f>
        <v>46.574999999999996</v>
      </c>
      <c r="N1150" s="494"/>
      <c r="O1150" s="849">
        <f>S1150+T1150</f>
        <v>46.574999999999996</v>
      </c>
      <c r="P1150" s="659"/>
      <c r="Q1150" s="659"/>
      <c r="R1150" s="682">
        <v>0</v>
      </c>
      <c r="S1150" s="849">
        <f>IF('Isolatieaanpak '!$G$9="Doe-het-zelver",(M1150*R1150)*Tabellen!$K$5,M1150*R1150)</f>
        <v>0</v>
      </c>
      <c r="T1150" s="849">
        <f>(100%-R1150)*M1150</f>
        <v>46.574999999999996</v>
      </c>
      <c r="U1150" s="660">
        <f>S1150*Tabellen!$G$2</f>
        <v>0</v>
      </c>
      <c r="V1150" s="660">
        <f>T1150*Tabellen!$H$2</f>
        <v>9.7807499999999994</v>
      </c>
      <c r="W1150" s="660">
        <f>U1150+V1150</f>
        <v>9.7807499999999994</v>
      </c>
      <c r="X1150" s="660">
        <f>O1150+W1150</f>
        <v>56.355749999999993</v>
      </c>
      <c r="Z1150" s="624"/>
    </row>
    <row r="1151" spans="2:34" ht="15.65" customHeight="1" outlineLevel="2" x14ac:dyDescent="0.25">
      <c r="B1151" s="479"/>
      <c r="D1151" s="483"/>
      <c r="E1151" s="423"/>
      <c r="F1151" s="424"/>
      <c r="G1151" s="425"/>
      <c r="H1151" s="425"/>
      <c r="J1151" s="555"/>
      <c r="K1151" s="555"/>
      <c r="L1151" s="555"/>
      <c r="M1151" s="556"/>
      <c r="N1151" s="494"/>
      <c r="O1151" s="668"/>
      <c r="P1151" s="659"/>
      <c r="Q1151" s="662"/>
      <c r="Z1151" s="624"/>
    </row>
    <row r="1152" spans="2:34" ht="9" customHeight="1" outlineLevel="1" x14ac:dyDescent="0.25">
      <c r="B1152" s="408"/>
      <c r="D1152" s="409"/>
      <c r="E1152" s="411"/>
      <c r="F1152" s="409"/>
      <c r="G1152" s="410"/>
      <c r="H1152" s="410"/>
      <c r="I1152" s="548"/>
      <c r="J1152" s="548"/>
      <c r="K1152" s="548"/>
      <c r="L1152" s="548"/>
      <c r="M1152" s="548"/>
      <c r="N1152" s="485"/>
      <c r="O1152" s="663"/>
      <c r="P1152" s="663"/>
      <c r="Q1152" s="663"/>
      <c r="R1152" s="664"/>
      <c r="S1152" s="664"/>
      <c r="T1152" s="664"/>
      <c r="U1152" s="664"/>
      <c r="V1152" s="664"/>
      <c r="W1152" s="664"/>
      <c r="X1152" s="664"/>
      <c r="Y1152" s="663"/>
      <c r="Z1152" s="615"/>
      <c r="AA1152" s="616"/>
      <c r="AG1152" s="613"/>
      <c r="AH1152" s="613"/>
    </row>
    <row r="1153" spans="2:71" s="568" customFormat="1" ht="15.65" customHeight="1" outlineLevel="1" x14ac:dyDescent="0.25">
      <c r="B1153" s="395" t="s">
        <v>1242</v>
      </c>
      <c r="C1153" s="593"/>
      <c r="D1153" s="396" t="s">
        <v>1187</v>
      </c>
      <c r="E1153" s="403"/>
      <c r="F1153" s="396"/>
      <c r="G1153" s="397"/>
      <c r="H1153" s="397"/>
      <c r="I1153" s="546"/>
      <c r="J1153" s="546"/>
      <c r="K1153" s="546"/>
      <c r="L1153" s="546"/>
      <c r="M1153" s="546"/>
      <c r="N1153" s="593"/>
      <c r="O1153" s="681"/>
      <c r="P1153" s="656"/>
      <c r="Q1153" s="656"/>
      <c r="R1153" s="657"/>
      <c r="S1153" s="657"/>
      <c r="T1153" s="657"/>
      <c r="U1153" s="657"/>
      <c r="V1153" s="657"/>
      <c r="W1153" s="657"/>
      <c r="X1153" s="657"/>
      <c r="Y1153" s="656"/>
      <c r="Z1153" s="621"/>
      <c r="AA1153" s="610"/>
      <c r="AB1153" s="610"/>
      <c r="AC1153" s="610"/>
      <c r="AD1153" s="610"/>
      <c r="AE1153" s="610"/>
      <c r="AF1153" s="610"/>
      <c r="AG1153" s="610"/>
      <c r="AH1153" s="610"/>
      <c r="AI1153" s="610"/>
      <c r="AJ1153" s="610"/>
      <c r="AK1153" s="610"/>
      <c r="AL1153" s="610"/>
      <c r="AM1153" s="610"/>
      <c r="AN1153" s="610"/>
      <c r="AO1153" s="610"/>
      <c r="AP1153" s="610"/>
      <c r="AQ1153" s="610"/>
      <c r="AR1153" s="610"/>
      <c r="AS1153" s="610"/>
      <c r="AT1153" s="610"/>
      <c r="AU1153" s="610"/>
      <c r="AV1153" s="610"/>
      <c r="AW1153" s="610"/>
      <c r="AX1153" s="610"/>
      <c r="AY1153" s="610"/>
      <c r="AZ1153" s="610"/>
      <c r="BA1153" s="610"/>
      <c r="BB1153" s="610"/>
      <c r="BC1153" s="610"/>
      <c r="BD1153" s="610"/>
      <c r="BE1153" s="610"/>
      <c r="BF1153" s="610"/>
      <c r="BG1153" s="610"/>
      <c r="BH1153" s="610"/>
      <c r="BI1153" s="610"/>
      <c r="BJ1153" s="610"/>
      <c r="BK1153" s="610"/>
      <c r="BL1153" s="610"/>
      <c r="BM1153" s="610"/>
      <c r="BN1153" s="610"/>
      <c r="BO1153" s="610"/>
      <c r="BP1153" s="610"/>
      <c r="BQ1153" s="610"/>
      <c r="BR1153" s="610"/>
      <c r="BS1153" s="610"/>
    </row>
    <row r="1154" spans="2:71" ht="15.65" customHeight="1" outlineLevel="2" x14ac:dyDescent="0.25">
      <c r="D1154" s="413" t="s">
        <v>131</v>
      </c>
      <c r="E1154" s="405"/>
      <c r="F1154" s="414"/>
      <c r="G1154" s="415"/>
      <c r="H1154" s="415"/>
      <c r="I1154" s="553"/>
      <c r="J1154" s="553"/>
      <c r="K1154" s="553"/>
      <c r="N1154" s="494"/>
      <c r="P1154" s="659"/>
      <c r="Q1154" s="659"/>
      <c r="Z1154" s="621"/>
      <c r="AA1154" s="622"/>
      <c r="AB1154" s="622"/>
    </row>
    <row r="1155" spans="2:71" ht="15.65" customHeight="1" outlineLevel="2" x14ac:dyDescent="0.25">
      <c r="B1155" s="479"/>
      <c r="D1155" s="483"/>
      <c r="E1155" s="423"/>
      <c r="F1155" s="424"/>
      <c r="G1155" s="406"/>
      <c r="H1155" s="406"/>
      <c r="N1155" s="494"/>
      <c r="O1155" s="674">
        <f t="shared" ref="O1155:O1161" si="264">M1155</f>
        <v>0</v>
      </c>
      <c r="P1155" s="659"/>
      <c r="Q1155" s="662"/>
      <c r="R1155" s="682"/>
      <c r="Z1155" s="624"/>
    </row>
    <row r="1156" spans="2:71" ht="15.65" customHeight="1" outlineLevel="2" x14ac:dyDescent="0.25">
      <c r="B1156" s="409" t="s">
        <v>1073</v>
      </c>
      <c r="D1156" s="483" t="s">
        <v>1384</v>
      </c>
      <c r="E1156" s="423">
        <v>1</v>
      </c>
      <c r="F1156" s="424" t="s">
        <v>73</v>
      </c>
      <c r="G1156" s="425"/>
      <c r="H1156" s="425"/>
      <c r="I1156" s="555"/>
      <c r="J1156" s="555"/>
      <c r="K1156" s="555">
        <v>412.96499999999997</v>
      </c>
      <c r="L1156" s="555">
        <f>E1156*K1156</f>
        <v>412.96499999999997</v>
      </c>
      <c r="M1156" s="556">
        <f>J1156+H1156*Tabellen!$K$2+L1156</f>
        <v>412.96499999999997</v>
      </c>
      <c r="N1156" s="494"/>
      <c r="O1156" s="849">
        <f>S1156+T1156</f>
        <v>412.96499999999997</v>
      </c>
      <c r="P1156" s="659"/>
      <c r="Q1156" s="659"/>
      <c r="R1156" s="682">
        <v>0</v>
      </c>
      <c r="S1156" s="849">
        <f>IF('Isolatieaanpak '!$G$9="Doe-het-zelver",(M1156*R1156)*Tabellen!$K$5,M1156*R1156)</f>
        <v>0</v>
      </c>
      <c r="T1156" s="849">
        <f>(100%-R1156)*M1156</f>
        <v>412.96499999999997</v>
      </c>
      <c r="U1156" s="660">
        <f>S1156*Tabellen!$G$2</f>
        <v>0</v>
      </c>
      <c r="V1156" s="660">
        <f>T1156*Tabellen!$H$2</f>
        <v>86.722649999999987</v>
      </c>
      <c r="W1156" s="660">
        <f>U1156+V1156</f>
        <v>86.722649999999987</v>
      </c>
      <c r="X1156" s="660">
        <f>O1156+W1156</f>
        <v>499.68764999999996</v>
      </c>
      <c r="Z1156" s="625"/>
      <c r="AA1156" s="626"/>
      <c r="AB1156" s="626"/>
    </row>
    <row r="1157" spans="2:71" ht="15.65" customHeight="1" outlineLevel="2" x14ac:dyDescent="0.25">
      <c r="B1157" s="479"/>
      <c r="D1157" s="483"/>
      <c r="E1157" s="423"/>
      <c r="F1157" s="424"/>
      <c r="G1157" s="425"/>
      <c r="H1157" s="425"/>
      <c r="I1157" s="555"/>
      <c r="J1157" s="555"/>
      <c r="K1157" s="555"/>
      <c r="L1157" s="555"/>
      <c r="M1157" s="556"/>
      <c r="N1157" s="494"/>
      <c r="O1157" s="674">
        <f t="shared" si="264"/>
        <v>0</v>
      </c>
      <c r="P1157" s="659"/>
      <c r="Q1157" s="662"/>
      <c r="R1157" s="682"/>
      <c r="Z1157" s="625"/>
      <c r="AA1157" s="626"/>
      <c r="AB1157" s="626"/>
    </row>
    <row r="1158" spans="2:71" ht="15.65" customHeight="1" outlineLevel="2" x14ac:dyDescent="0.25">
      <c r="B1158" s="409" t="s">
        <v>1385</v>
      </c>
      <c r="D1158" s="483" t="s">
        <v>1388</v>
      </c>
      <c r="E1158" s="423">
        <v>1</v>
      </c>
      <c r="F1158" s="424" t="s">
        <v>72</v>
      </c>
      <c r="G1158" s="425"/>
      <c r="H1158" s="425"/>
      <c r="I1158" s="555"/>
      <c r="J1158" s="555"/>
      <c r="K1158" s="555">
        <v>165.6</v>
      </c>
      <c r="L1158" s="555">
        <f>+K1158*E1158</f>
        <v>165.6</v>
      </c>
      <c r="M1158" s="556">
        <f>J1158+H1158*Tabellen!$K$2+L1158</f>
        <v>165.6</v>
      </c>
      <c r="N1158" s="494"/>
      <c r="O1158" s="849">
        <f>S1158+T1158</f>
        <v>165.6</v>
      </c>
      <c r="P1158" s="659"/>
      <c r="Q1158" s="659"/>
      <c r="R1158" s="682">
        <v>1</v>
      </c>
      <c r="S1158" s="849">
        <f>IF('Isolatieaanpak '!$G$9="Doe-het-zelver",(M1158*R1158)*Tabellen!$K$5,M1158*R1158)</f>
        <v>165.6</v>
      </c>
      <c r="T1158" s="849">
        <f>(100%-R1158)*M1158</f>
        <v>0</v>
      </c>
      <c r="U1158" s="660">
        <f>S1158*Tabellen!$G$2</f>
        <v>14.903999999999998</v>
      </c>
      <c r="V1158" s="660">
        <f>T1158*Tabellen!$H$2</f>
        <v>0</v>
      </c>
      <c r="W1158" s="660">
        <f>U1158+V1158</f>
        <v>14.903999999999998</v>
      </c>
      <c r="X1158" s="660">
        <f>O1158+W1158</f>
        <v>180.50399999999999</v>
      </c>
      <c r="Z1158" s="625"/>
      <c r="AA1158" s="626"/>
    </row>
    <row r="1159" spans="2:71" ht="15.65" customHeight="1" outlineLevel="2" x14ac:dyDescent="0.25">
      <c r="B1159" s="479"/>
      <c r="D1159" s="483"/>
      <c r="E1159" s="423"/>
      <c r="F1159" s="424"/>
      <c r="G1159" s="425"/>
      <c r="H1159" s="425"/>
      <c r="I1159" s="555"/>
      <c r="J1159" s="555"/>
      <c r="K1159" s="555"/>
      <c r="L1159" s="555"/>
      <c r="M1159" s="556"/>
      <c r="N1159" s="494"/>
      <c r="O1159" s="674">
        <f t="shared" si="264"/>
        <v>0</v>
      </c>
      <c r="P1159" s="659"/>
      <c r="Q1159" s="662"/>
      <c r="R1159" s="682"/>
      <c r="Z1159" s="625"/>
      <c r="AA1159" s="626"/>
    </row>
    <row r="1160" spans="2:71" ht="15.65" customHeight="1" outlineLevel="2" x14ac:dyDescent="0.25">
      <c r="B1160" s="409" t="s">
        <v>1386</v>
      </c>
      <c r="D1160" s="483" t="s">
        <v>1389</v>
      </c>
      <c r="E1160" s="423">
        <v>1</v>
      </c>
      <c r="F1160" s="424" t="s">
        <v>72</v>
      </c>
      <c r="G1160" s="425"/>
      <c r="H1160" s="425"/>
      <c r="I1160" s="555"/>
      <c r="J1160" s="555"/>
      <c r="K1160" s="555">
        <v>310.5</v>
      </c>
      <c r="L1160" s="555">
        <f>+K1160*E1160</f>
        <v>310.5</v>
      </c>
      <c r="M1160" s="556">
        <f>J1160+H1160*Tabellen!$K$2+L1160</f>
        <v>310.5</v>
      </c>
      <c r="N1160" s="494"/>
      <c r="O1160" s="849">
        <f>S1160+T1160</f>
        <v>310.5</v>
      </c>
      <c r="P1160" s="659"/>
      <c r="Q1160" s="659"/>
      <c r="R1160" s="682">
        <v>1</v>
      </c>
      <c r="S1160" s="849">
        <f>IF('Isolatieaanpak '!$G$9="Doe-het-zelver",(M1160*R1160)*Tabellen!$K$5,M1160*R1160)</f>
        <v>310.5</v>
      </c>
      <c r="T1160" s="849">
        <f>(100%-R1160)*M1160</f>
        <v>0</v>
      </c>
      <c r="U1160" s="660">
        <f>S1160*Tabellen!$G$2</f>
        <v>27.945</v>
      </c>
      <c r="V1160" s="660">
        <f>T1160*Tabellen!$H$2</f>
        <v>0</v>
      </c>
      <c r="W1160" s="660">
        <f>U1160+V1160</f>
        <v>27.945</v>
      </c>
      <c r="X1160" s="660">
        <f>O1160+W1160</f>
        <v>338.44499999999999</v>
      </c>
      <c r="Z1160" s="625"/>
      <c r="AA1160" s="626"/>
    </row>
    <row r="1161" spans="2:71" ht="15.65" customHeight="1" outlineLevel="2" x14ac:dyDescent="0.25">
      <c r="B1161" s="479"/>
      <c r="D1161" s="483"/>
      <c r="E1161" s="423"/>
      <c r="F1161" s="424"/>
      <c r="G1161" s="425"/>
      <c r="H1161" s="425"/>
      <c r="I1161" s="555"/>
      <c r="J1161" s="555"/>
      <c r="K1161" s="555"/>
      <c r="L1161" s="555"/>
      <c r="M1161" s="556"/>
      <c r="N1161" s="494"/>
      <c r="O1161" s="674">
        <f t="shared" si="264"/>
        <v>0</v>
      </c>
      <c r="P1161" s="659"/>
      <c r="Q1161" s="662"/>
      <c r="R1161" s="682"/>
      <c r="Z1161" s="625"/>
      <c r="AA1161" s="626"/>
    </row>
    <row r="1162" spans="2:71" ht="15.65" customHeight="1" outlineLevel="2" x14ac:dyDescent="0.25">
      <c r="B1162" s="409" t="s">
        <v>1387</v>
      </c>
      <c r="D1162" s="483" t="s">
        <v>1390</v>
      </c>
      <c r="E1162" s="423">
        <v>1</v>
      </c>
      <c r="F1162" s="424" t="s">
        <v>72</v>
      </c>
      <c r="G1162" s="425"/>
      <c r="H1162" s="425"/>
      <c r="I1162" s="555"/>
      <c r="J1162" s="555"/>
      <c r="K1162" s="555">
        <v>496.79999999999995</v>
      </c>
      <c r="L1162" s="555">
        <f>+K1162*E1162</f>
        <v>496.79999999999995</v>
      </c>
      <c r="M1162" s="556">
        <f>J1162+H1162*Tabellen!$K$2+L1162</f>
        <v>496.79999999999995</v>
      </c>
      <c r="N1162" s="494"/>
      <c r="O1162" s="849">
        <f>S1162+T1162</f>
        <v>496.79999999999995</v>
      </c>
      <c r="P1162" s="659"/>
      <c r="Q1162" s="659"/>
      <c r="R1162" s="682">
        <v>1</v>
      </c>
      <c r="S1162" s="849">
        <f>IF('Isolatieaanpak '!$G$9="Doe-het-zelver",(M1162*R1162)*Tabellen!$K$5,M1162*R1162)</f>
        <v>496.79999999999995</v>
      </c>
      <c r="T1162" s="849">
        <f>(100%-R1162)*M1162</f>
        <v>0</v>
      </c>
      <c r="U1162" s="660">
        <f>S1162*Tabellen!$G$2</f>
        <v>44.711999999999996</v>
      </c>
      <c r="V1162" s="660">
        <f>T1162*Tabellen!$H$2</f>
        <v>0</v>
      </c>
      <c r="W1162" s="660">
        <f>U1162+V1162</f>
        <v>44.711999999999996</v>
      </c>
      <c r="X1162" s="660">
        <f>O1162+W1162</f>
        <v>541.51199999999994</v>
      </c>
      <c r="Z1162" s="625"/>
      <c r="AA1162" s="626"/>
    </row>
    <row r="1163" spans="2:71" ht="15.65" customHeight="1" outlineLevel="2" x14ac:dyDescent="0.25">
      <c r="B1163" s="479"/>
      <c r="D1163" s="483"/>
      <c r="E1163" s="423"/>
      <c r="F1163" s="424"/>
      <c r="G1163" s="425"/>
      <c r="H1163" s="425"/>
      <c r="I1163" s="555"/>
      <c r="J1163" s="555"/>
      <c r="K1163" s="555"/>
      <c r="L1163" s="555"/>
      <c r="M1163" s="556"/>
      <c r="N1163" s="494"/>
      <c r="P1163" s="659"/>
      <c r="Q1163" s="662"/>
      <c r="Z1163" s="615"/>
    </row>
    <row r="1164" spans="2:71" ht="9" customHeight="1" outlineLevel="1" x14ac:dyDescent="0.25">
      <c r="B1164" s="408"/>
      <c r="D1164" s="409"/>
      <c r="E1164" s="411"/>
      <c r="F1164" s="409"/>
      <c r="G1164" s="410"/>
      <c r="H1164" s="410"/>
      <c r="I1164" s="548"/>
      <c r="J1164" s="548"/>
      <c r="K1164" s="548"/>
      <c r="L1164" s="548"/>
      <c r="M1164" s="548"/>
      <c r="N1164" s="485"/>
      <c r="O1164" s="663"/>
      <c r="P1164" s="663"/>
      <c r="Q1164" s="663"/>
      <c r="R1164" s="664"/>
      <c r="S1164" s="664"/>
      <c r="T1164" s="664"/>
      <c r="U1164" s="664"/>
      <c r="V1164" s="664"/>
      <c r="W1164" s="664"/>
      <c r="X1164" s="664"/>
      <c r="Y1164" s="663"/>
      <c r="Z1164" s="615"/>
      <c r="AA1164" s="616"/>
      <c r="AG1164" s="613"/>
      <c r="AH1164" s="613"/>
      <c r="AI1164" s="610" t="s">
        <v>164</v>
      </c>
    </row>
    <row r="1165" spans="2:71" s="568" customFormat="1" ht="15.65" customHeight="1" outlineLevel="1" x14ac:dyDescent="0.25">
      <c r="B1165" s="395" t="s">
        <v>171</v>
      </c>
      <c r="C1165" s="593"/>
      <c r="D1165" s="396" t="s">
        <v>151</v>
      </c>
      <c r="E1165" s="403">
        <v>1</v>
      </c>
      <c r="F1165" s="396" t="s">
        <v>71</v>
      </c>
      <c r="G1165" s="397"/>
      <c r="H1165" s="397"/>
      <c r="I1165" s="546"/>
      <c r="J1165" s="546"/>
      <c r="K1165" s="546"/>
      <c r="L1165" s="546"/>
      <c r="M1165" s="546"/>
      <c r="N1165" s="593"/>
      <c r="O1165" s="655"/>
      <c r="P1165" s="656" t="str">
        <f>B1165</f>
        <v>V2-7-X</v>
      </c>
      <c r="Q1165" s="656"/>
      <c r="R1165" s="657"/>
      <c r="S1165" s="657"/>
      <c r="T1165" s="657"/>
      <c r="U1165" s="657"/>
      <c r="V1165" s="657"/>
      <c r="W1165" s="657"/>
      <c r="X1165" s="657"/>
      <c r="Y1165" s="656"/>
      <c r="Z1165" s="614"/>
      <c r="AA1165" s="629"/>
      <c r="AB1165" s="629"/>
      <c r="AC1165" s="629"/>
      <c r="AD1165" s="629"/>
      <c r="AE1165" s="629"/>
      <c r="AF1165" s="629"/>
      <c r="AG1165" s="610"/>
      <c r="AH1165" s="610"/>
      <c r="AI1165" s="610"/>
      <c r="AJ1165" s="610"/>
      <c r="AK1165" s="610"/>
      <c r="AL1165" s="610"/>
      <c r="AM1165" s="610"/>
      <c r="AN1165" s="610"/>
      <c r="AO1165" s="610"/>
      <c r="AP1165" s="610"/>
      <c r="AQ1165" s="610"/>
      <c r="AR1165" s="610"/>
      <c r="AS1165" s="610"/>
      <c r="AT1165" s="610"/>
      <c r="AU1165" s="610"/>
      <c r="AV1165" s="610"/>
      <c r="AW1165" s="610"/>
      <c r="AX1165" s="610"/>
      <c r="AY1165" s="610"/>
      <c r="AZ1165" s="610"/>
      <c r="BA1165" s="610"/>
      <c r="BB1165" s="610"/>
      <c r="BC1165" s="610"/>
      <c r="BD1165" s="610"/>
      <c r="BE1165" s="610"/>
      <c r="BF1165" s="610"/>
      <c r="BG1165" s="610"/>
      <c r="BH1165" s="610"/>
      <c r="BI1165" s="610"/>
      <c r="BJ1165" s="610"/>
      <c r="BK1165" s="610"/>
      <c r="BL1165" s="610"/>
      <c r="BM1165" s="610"/>
      <c r="BN1165" s="610"/>
      <c r="BO1165" s="610"/>
      <c r="BP1165" s="610"/>
      <c r="BQ1165" s="610"/>
      <c r="BR1165" s="610"/>
      <c r="BS1165" s="610"/>
    </row>
    <row r="1166" spans="2:71" ht="15.65" customHeight="1" outlineLevel="2" x14ac:dyDescent="0.25">
      <c r="B1166" s="404"/>
      <c r="D1166" s="413" t="s">
        <v>131</v>
      </c>
      <c r="E1166" s="405"/>
      <c r="G1166" s="406"/>
      <c r="H1166" s="406"/>
      <c r="I1166" s="553"/>
      <c r="J1166" s="553"/>
      <c r="K1166" s="553"/>
      <c r="N1166" s="494"/>
      <c r="O1166" s="659"/>
      <c r="P1166" s="659"/>
      <c r="Q1166" s="659"/>
      <c r="Y1166" s="659"/>
      <c r="Z1166" s="614"/>
    </row>
    <row r="1167" spans="2:71" ht="15.65" customHeight="1" outlineLevel="2" x14ac:dyDescent="0.25">
      <c r="B1167" s="409" t="s">
        <v>1070</v>
      </c>
      <c r="D1167" s="402" t="s">
        <v>1106</v>
      </c>
      <c r="E1167" s="423">
        <v>1</v>
      </c>
      <c r="F1167" s="424" t="s">
        <v>71</v>
      </c>
      <c r="G1167" s="406"/>
      <c r="H1167" s="406"/>
      <c r="K1167" s="547">
        <v>181.125</v>
      </c>
      <c r="L1167" s="547">
        <f>E1167*K1167</f>
        <v>181.125</v>
      </c>
      <c r="M1167" s="547">
        <f>J1167+H1167*Tabellen!$K$2+L1167</f>
        <v>181.125</v>
      </c>
      <c r="N1167" s="494"/>
      <c r="O1167" s="849">
        <f>S1167+T1167</f>
        <v>181.125</v>
      </c>
      <c r="P1167" s="659"/>
      <c r="Q1167" s="659"/>
      <c r="R1167" s="682">
        <v>1</v>
      </c>
      <c r="S1167" s="849">
        <f>IF('Isolatieaanpak '!$G$9="Doe-het-zelver",(M1167*R1167)*Tabellen!$K$5,M1167*R1167)</f>
        <v>181.125</v>
      </c>
      <c r="T1167" s="849">
        <f>(100%-R1167)*M1167</f>
        <v>0</v>
      </c>
      <c r="U1167" s="660">
        <f>S1167*Tabellen!$G$2</f>
        <v>16.30125</v>
      </c>
      <c r="V1167" s="660">
        <f>T1167*Tabellen!$H$2</f>
        <v>0</v>
      </c>
      <c r="W1167" s="660">
        <f>U1167+V1167</f>
        <v>16.30125</v>
      </c>
      <c r="X1167" s="660">
        <f>O1167+W1167</f>
        <v>197.42625000000001</v>
      </c>
      <c r="Z1167" s="623"/>
    </row>
    <row r="1168" spans="2:71" ht="15.65" customHeight="1" outlineLevel="2" x14ac:dyDescent="0.25">
      <c r="B1168" s="479"/>
      <c r="E1168" s="423"/>
      <c r="F1168" s="424"/>
      <c r="G1168" s="406"/>
      <c r="H1168" s="406"/>
      <c r="N1168" s="494"/>
      <c r="O1168" s="674">
        <f>M1168</f>
        <v>0</v>
      </c>
      <c r="P1168" s="659"/>
      <c r="Q1168" s="662"/>
      <c r="Z1168" s="623"/>
    </row>
    <row r="1169" spans="1:71" ht="15.65" customHeight="1" outlineLevel="2" x14ac:dyDescent="0.25">
      <c r="B1169" s="409" t="s">
        <v>1132</v>
      </c>
      <c r="D1169" s="483" t="s">
        <v>1107</v>
      </c>
      <c r="E1169" s="423">
        <v>1</v>
      </c>
      <c r="F1169" s="424" t="s">
        <v>71</v>
      </c>
      <c r="G1169" s="425"/>
      <c r="H1169" s="425"/>
      <c r="J1169" s="555"/>
      <c r="K1169" s="555">
        <v>465.74999999999994</v>
      </c>
      <c r="L1169" s="555">
        <f>+K1169*E1169</f>
        <v>465.74999999999994</v>
      </c>
      <c r="M1169" s="556">
        <f>J1169+H1169*Tabellen!$K$2+L1169</f>
        <v>465.74999999999994</v>
      </c>
      <c r="N1169" s="494"/>
      <c r="O1169" s="849">
        <f>S1169+T1169</f>
        <v>465.74999999999994</v>
      </c>
      <c r="P1169" s="659"/>
      <c r="Q1169" s="659"/>
      <c r="R1169" s="682">
        <v>0.5</v>
      </c>
      <c r="S1169" s="849">
        <f>IF('Isolatieaanpak '!$G$9="Doe-het-zelver",(M1169*R1169)*Tabellen!$K$5,M1169*R1169)</f>
        <v>232.87499999999997</v>
      </c>
      <c r="T1169" s="849">
        <f>(100%-R1169)*M1169</f>
        <v>232.87499999999997</v>
      </c>
      <c r="U1169" s="660">
        <f>S1169*Tabellen!$G$2</f>
        <v>20.958749999999998</v>
      </c>
      <c r="V1169" s="660">
        <f>T1169*Tabellen!$H$2</f>
        <v>48.903749999999995</v>
      </c>
      <c r="W1169" s="660">
        <f>U1169+V1169</f>
        <v>69.862499999999997</v>
      </c>
      <c r="X1169" s="660">
        <f>O1169+W1169</f>
        <v>535.61249999999995</v>
      </c>
      <c r="Z1169" s="624"/>
    </row>
    <row r="1170" spans="1:71" ht="15.65" customHeight="1" outlineLevel="2" x14ac:dyDescent="0.25">
      <c r="B1170" s="479"/>
      <c r="D1170" s="483"/>
      <c r="E1170" s="423"/>
      <c r="F1170" s="424"/>
      <c r="G1170" s="425"/>
      <c r="H1170" s="425"/>
      <c r="J1170" s="555"/>
      <c r="K1170" s="555"/>
      <c r="L1170" s="555"/>
      <c r="M1170" s="556"/>
      <c r="N1170" s="494"/>
      <c r="O1170" s="674">
        <f>M1170</f>
        <v>0</v>
      </c>
      <c r="P1170" s="668"/>
      <c r="Q1170" s="662"/>
      <c r="R1170" s="682"/>
      <c r="Z1170" s="624"/>
    </row>
    <row r="1171" spans="1:71" ht="15.65" customHeight="1" outlineLevel="2" x14ac:dyDescent="0.25">
      <c r="B1171" s="409" t="s">
        <v>1425</v>
      </c>
      <c r="D1171" s="483" t="s">
        <v>1105</v>
      </c>
      <c r="E1171" s="423">
        <f>E1169</f>
        <v>1</v>
      </c>
      <c r="F1171" s="424" t="s">
        <v>71</v>
      </c>
      <c r="G1171" s="425"/>
      <c r="H1171" s="425"/>
      <c r="I1171" s="555"/>
      <c r="J1171" s="555"/>
      <c r="K1171" s="555">
        <v>77.625</v>
      </c>
      <c r="L1171" s="555">
        <f>+K1171*E1171</f>
        <v>77.625</v>
      </c>
      <c r="M1171" s="556">
        <f>J1171+H1171*Tabellen!$K$2+L1171</f>
        <v>77.625</v>
      </c>
      <c r="N1171" s="494"/>
      <c r="O1171" s="849">
        <f>S1171+T1171</f>
        <v>77.625</v>
      </c>
      <c r="P1171" s="659"/>
      <c r="Q1171" s="659"/>
      <c r="R1171" s="682">
        <v>1</v>
      </c>
      <c r="S1171" s="849">
        <f>IF('Isolatieaanpak '!$G$9="Doe-het-zelver",(M1171*R1171)*Tabellen!$K$5,M1171*R1171)</f>
        <v>77.625</v>
      </c>
      <c r="T1171" s="849">
        <f>(100%-R1171)*M1171</f>
        <v>0</v>
      </c>
      <c r="U1171" s="660">
        <f>S1171*Tabellen!$G$2</f>
        <v>6.9862500000000001</v>
      </c>
      <c r="V1171" s="660">
        <f>T1171*Tabellen!$H$2</f>
        <v>0</v>
      </c>
      <c r="W1171" s="660">
        <f>U1171+V1171</f>
        <v>6.9862500000000001</v>
      </c>
      <c r="X1171" s="660">
        <f>O1171+W1171</f>
        <v>84.611249999999998</v>
      </c>
      <c r="Z1171" s="624"/>
    </row>
    <row r="1172" spans="1:71" ht="15.65" customHeight="1" outlineLevel="2" x14ac:dyDescent="0.25">
      <c r="D1172" s="483"/>
      <c r="E1172" s="423"/>
      <c r="F1172" s="426"/>
      <c r="G1172" s="425"/>
      <c r="H1172" s="425"/>
      <c r="J1172" s="555"/>
      <c r="K1172" s="555"/>
      <c r="L1172" s="555"/>
      <c r="M1172" s="556"/>
      <c r="N1172" s="494"/>
      <c r="O1172" s="674"/>
      <c r="P1172" s="659"/>
      <c r="Q1172" s="662"/>
      <c r="R1172" s="682"/>
      <c r="Z1172" s="624"/>
    </row>
    <row r="1173" spans="1:71" ht="15.65" customHeight="1" outlineLevel="2" x14ac:dyDescent="0.25">
      <c r="B1173" s="409" t="s">
        <v>1426</v>
      </c>
      <c r="D1173" s="483" t="s">
        <v>1280</v>
      </c>
      <c r="E1173" s="423">
        <v>1</v>
      </c>
      <c r="F1173" s="402" t="s">
        <v>1109</v>
      </c>
      <c r="G1173" s="425"/>
      <c r="H1173" s="425"/>
      <c r="J1173" s="555"/>
      <c r="K1173" s="555">
        <v>113.85</v>
      </c>
      <c r="L1173" s="555">
        <f>+K1173*E1173</f>
        <v>113.85</v>
      </c>
      <c r="M1173" s="556">
        <f>J1173+H1173*Tabellen!$K$2+L1173</f>
        <v>113.85</v>
      </c>
      <c r="N1173" s="494"/>
      <c r="O1173" s="849">
        <f>S1173+T1173</f>
        <v>113.85</v>
      </c>
      <c r="P1173" s="659"/>
      <c r="Q1173" s="659"/>
      <c r="R1173" s="682">
        <v>0.7</v>
      </c>
      <c r="S1173" s="849">
        <f>IF('Isolatieaanpak '!$G$9="Doe-het-zelver",(M1173*R1173)*Tabellen!$K$5,M1173*R1173)</f>
        <v>79.694999999999993</v>
      </c>
      <c r="T1173" s="849">
        <f>(100%-R1173)*M1173</f>
        <v>34.155000000000001</v>
      </c>
      <c r="U1173" s="660">
        <f>S1173*Tabellen!$G$2</f>
        <v>7.1725499999999993</v>
      </c>
      <c r="V1173" s="660">
        <f>T1173*Tabellen!$H$2</f>
        <v>7.1725500000000002</v>
      </c>
      <c r="W1173" s="660">
        <f>U1173+V1173</f>
        <v>14.345099999999999</v>
      </c>
      <c r="X1173" s="660">
        <f>O1173+W1173</f>
        <v>128.1951</v>
      </c>
      <c r="Z1173" s="624"/>
    </row>
    <row r="1174" spans="1:71" ht="15.65" customHeight="1" outlineLevel="2" x14ac:dyDescent="0.25">
      <c r="B1174" s="479"/>
      <c r="E1174" s="423"/>
      <c r="F1174" s="424"/>
      <c r="G1174" s="425"/>
      <c r="H1174" s="425"/>
      <c r="J1174" s="555"/>
      <c r="K1174" s="555"/>
      <c r="L1174" s="555"/>
      <c r="M1174" s="556"/>
      <c r="N1174" s="494"/>
      <c r="O1174" s="668">
        <f t="shared" ref="O1174" si="265">M1174</f>
        <v>0</v>
      </c>
      <c r="P1174" s="668"/>
      <c r="Q1174" s="662"/>
      <c r="R1174" s="682"/>
      <c r="Z1174" s="624"/>
    </row>
    <row r="1175" spans="1:71" ht="15.65" customHeight="1" outlineLevel="2" x14ac:dyDescent="0.25">
      <c r="B1175" s="409" t="s">
        <v>1427</v>
      </c>
      <c r="D1175" s="483" t="s">
        <v>1869</v>
      </c>
      <c r="E1175" s="423">
        <v>1</v>
      </c>
      <c r="F1175" s="424" t="s">
        <v>1110</v>
      </c>
      <c r="G1175" s="406"/>
      <c r="H1175" s="406"/>
      <c r="K1175" s="547">
        <v>362.25</v>
      </c>
      <c r="L1175" s="547">
        <f>E1175*K1175</f>
        <v>362.25</v>
      </c>
      <c r="M1175" s="547">
        <f>J1175+H1175*Tabellen!$K$2+L1175</f>
        <v>362.25</v>
      </c>
      <c r="N1175" s="494"/>
      <c r="O1175" s="849">
        <f>S1175+T1175</f>
        <v>362.25</v>
      </c>
      <c r="P1175" s="659"/>
      <c r="Q1175" s="659"/>
      <c r="R1175" s="682">
        <v>0.75</v>
      </c>
      <c r="S1175" s="849">
        <f>IF('Isolatieaanpak '!$G$9="Doe-het-zelver",(M1175*R1175)*Tabellen!$K$5,M1175*R1175)</f>
        <v>271.6875</v>
      </c>
      <c r="T1175" s="849">
        <f>(100%-R1175)*M1175</f>
        <v>90.5625</v>
      </c>
      <c r="U1175" s="660">
        <f>S1175*Tabellen!$G$2</f>
        <v>24.451874999999998</v>
      </c>
      <c r="V1175" s="660">
        <f>T1175*Tabellen!$H$2</f>
        <v>19.018124999999998</v>
      </c>
      <c r="W1175" s="660">
        <f>U1175+V1175</f>
        <v>43.47</v>
      </c>
      <c r="X1175" s="660">
        <f>O1175+W1175</f>
        <v>405.72</v>
      </c>
      <c r="Z1175" s="624"/>
    </row>
    <row r="1176" spans="1:71" ht="15.65" customHeight="1" outlineLevel="2" x14ac:dyDescent="0.25">
      <c r="B1176" s="479"/>
      <c r="E1176" s="772"/>
      <c r="F1176" s="426"/>
      <c r="G1176" s="406"/>
      <c r="H1176" s="406"/>
      <c r="N1176" s="494"/>
      <c r="O1176" s="668"/>
      <c r="P1176" s="659"/>
      <c r="Q1176" s="662"/>
      <c r="R1176" s="682"/>
      <c r="Z1176" s="624"/>
    </row>
    <row r="1177" spans="1:71" ht="9" customHeight="1" outlineLevel="1" thickBot="1" x14ac:dyDescent="0.3">
      <c r="B1177" s="408"/>
      <c r="D1177" s="409"/>
      <c r="E1177" s="411"/>
      <c r="F1177" s="409"/>
      <c r="G1177" s="410"/>
      <c r="H1177" s="410"/>
      <c r="I1177" s="548"/>
      <c r="J1177" s="548"/>
      <c r="K1177" s="548"/>
      <c r="L1177" s="548"/>
      <c r="M1177" s="548"/>
      <c r="N1177" s="485"/>
      <c r="O1177" s="663"/>
      <c r="P1177" s="663"/>
      <c r="Q1177" s="663"/>
      <c r="R1177" s="664"/>
      <c r="S1177" s="664"/>
      <c r="T1177" s="664"/>
      <c r="U1177" s="664"/>
      <c r="V1177" s="664"/>
      <c r="W1177" s="664"/>
      <c r="X1177" s="664"/>
      <c r="Y1177" s="663"/>
      <c r="Z1177" s="615"/>
      <c r="AA1177" s="616"/>
      <c r="AG1177" s="613"/>
      <c r="AH1177" s="613"/>
    </row>
    <row r="1178" spans="1:71" s="475" customFormat="1" ht="15.65" customHeight="1" thickTop="1" thickBot="1" x14ac:dyDescent="0.3">
      <c r="A1178" s="588"/>
      <c r="B1178" s="464" t="s">
        <v>1244</v>
      </c>
      <c r="C1178" s="584"/>
      <c r="D1178" s="455" t="s">
        <v>96</v>
      </c>
      <c r="E1178" s="465"/>
      <c r="F1178" s="466"/>
      <c r="G1178" s="467"/>
      <c r="H1178" s="468"/>
      <c r="I1178" s="544">
        <v>0</v>
      </c>
      <c r="J1178" s="544"/>
      <c r="K1178" s="544">
        <v>0</v>
      </c>
      <c r="L1178" s="544"/>
      <c r="M1178" s="544"/>
      <c r="N1178" s="487"/>
      <c r="O1178" s="650"/>
      <c r="P1178" s="650"/>
      <c r="Q1178" s="650"/>
      <c r="R1178" s="651"/>
      <c r="S1178" s="651"/>
      <c r="T1178" s="651"/>
      <c r="U1178" s="651"/>
      <c r="V1178" s="651"/>
      <c r="W1178" s="651"/>
      <c r="X1178" s="651"/>
      <c r="Y1178" s="652"/>
      <c r="Z1178" s="610"/>
      <c r="AA1178" s="610"/>
      <c r="AB1178" s="610"/>
      <c r="AC1178" s="610"/>
      <c r="AD1178" s="610"/>
      <c r="AE1178" s="610"/>
      <c r="AF1178" s="610"/>
      <c r="AG1178" s="610"/>
      <c r="AH1178" s="610"/>
      <c r="AI1178" s="610"/>
      <c r="AJ1178" s="610"/>
      <c r="AK1178" s="610"/>
      <c r="AL1178" s="610"/>
      <c r="AM1178" s="610"/>
      <c r="AN1178" s="610"/>
      <c r="AO1178" s="610"/>
      <c r="AP1178" s="610"/>
      <c r="AQ1178" s="610"/>
      <c r="AR1178" s="610"/>
      <c r="AS1178" s="610"/>
      <c r="AT1178" s="610"/>
      <c r="AU1178" s="610"/>
      <c r="AV1178" s="610"/>
      <c r="AW1178" s="610"/>
      <c r="AX1178" s="610"/>
      <c r="AY1178" s="610"/>
      <c r="AZ1178" s="610"/>
      <c r="BA1178" s="610"/>
      <c r="BB1178" s="610"/>
      <c r="BC1178" s="610"/>
      <c r="BD1178" s="610"/>
      <c r="BE1178" s="610"/>
      <c r="BF1178" s="610"/>
      <c r="BG1178" s="610"/>
      <c r="BH1178" s="610"/>
      <c r="BI1178" s="610"/>
      <c r="BJ1178" s="610"/>
      <c r="BK1178" s="610"/>
      <c r="BL1178" s="610"/>
      <c r="BM1178" s="610"/>
      <c r="BN1178" s="610"/>
      <c r="BO1178" s="610"/>
      <c r="BP1178" s="610"/>
      <c r="BQ1178" s="610"/>
      <c r="BR1178" s="610"/>
      <c r="BS1178" s="610"/>
    </row>
    <row r="1179" spans="1:71" s="470" customFormat="1" ht="9" customHeight="1" outlineLevel="1" thickTop="1" x14ac:dyDescent="0.25">
      <c r="A1179" s="589"/>
      <c r="B1179" s="460"/>
      <c r="C1179" s="488"/>
      <c r="D1179" s="461"/>
      <c r="E1179" s="462"/>
      <c r="F1179" s="461"/>
      <c r="G1179" s="463"/>
      <c r="H1179" s="463"/>
      <c r="I1179" s="545"/>
      <c r="J1179" s="545"/>
      <c r="K1179" s="545"/>
      <c r="L1179" s="545"/>
      <c r="M1179" s="545"/>
      <c r="N1179" s="488"/>
      <c r="O1179" s="653"/>
      <c r="P1179" s="653"/>
      <c r="Q1179" s="653"/>
      <c r="R1179" s="654"/>
      <c r="S1179" s="654"/>
      <c r="T1179" s="654"/>
      <c r="U1179" s="654"/>
      <c r="V1179" s="654"/>
      <c r="W1179" s="654"/>
      <c r="X1179" s="654"/>
      <c r="Y1179" s="653"/>
      <c r="Z1179" s="615"/>
      <c r="AA1179" s="616"/>
      <c r="AB1179" s="610"/>
      <c r="AC1179" s="610"/>
      <c r="AD1179" s="610"/>
      <c r="AE1179" s="610"/>
      <c r="AF1179" s="610"/>
      <c r="AG1179" s="613"/>
      <c r="AH1179" s="613"/>
      <c r="AI1179" s="610"/>
      <c r="AJ1179" s="610"/>
      <c r="AK1179" s="610"/>
      <c r="AL1179" s="610"/>
      <c r="AM1179" s="610"/>
      <c r="AN1179" s="610"/>
      <c r="AO1179" s="610"/>
      <c r="AP1179" s="610"/>
      <c r="AQ1179" s="610"/>
      <c r="AR1179" s="610"/>
      <c r="AS1179" s="610"/>
      <c r="AT1179" s="610"/>
      <c r="AU1179" s="610"/>
      <c r="AV1179" s="610"/>
      <c r="AW1179" s="610"/>
      <c r="AX1179" s="610"/>
      <c r="AY1179" s="610"/>
      <c r="AZ1179" s="610"/>
      <c r="BA1179" s="610"/>
      <c r="BB1179" s="610"/>
      <c r="BC1179" s="610"/>
      <c r="BD1179" s="610"/>
      <c r="BE1179" s="610"/>
      <c r="BF1179" s="610"/>
      <c r="BG1179" s="610"/>
      <c r="BH1179" s="610"/>
      <c r="BI1179" s="610"/>
      <c r="BJ1179" s="610"/>
      <c r="BK1179" s="610"/>
      <c r="BL1179" s="610"/>
      <c r="BM1179" s="610"/>
      <c r="BN1179" s="610"/>
      <c r="BO1179" s="610"/>
      <c r="BP1179" s="610"/>
      <c r="BQ1179" s="610"/>
      <c r="BR1179" s="610"/>
      <c r="BS1179" s="610"/>
    </row>
    <row r="1180" spans="1:71" s="568" customFormat="1" ht="15.65" customHeight="1" outlineLevel="1" x14ac:dyDescent="0.25">
      <c r="B1180" s="395" t="s">
        <v>1139</v>
      </c>
      <c r="C1180" s="593"/>
      <c r="D1180" s="396" t="s">
        <v>1865</v>
      </c>
      <c r="E1180" s="403">
        <v>1</v>
      </c>
      <c r="F1180" s="396" t="s">
        <v>73</v>
      </c>
      <c r="G1180" s="397"/>
      <c r="H1180" s="397"/>
      <c r="I1180" s="546"/>
      <c r="J1180" s="546"/>
      <c r="K1180" s="546"/>
      <c r="L1180" s="546">
        <f>SUM(L1181:L1184)</f>
        <v>38.8125</v>
      </c>
      <c r="M1180" s="546">
        <f>SUM(M1181:M1184)</f>
        <v>38.8125</v>
      </c>
      <c r="N1180" s="593"/>
      <c r="O1180" s="655">
        <f>SUM(O1181:O1184)</f>
        <v>38.8125</v>
      </c>
      <c r="P1180" s="656" t="str">
        <f>B1180</f>
        <v>V3-1-A1</v>
      </c>
      <c r="Q1180" s="656"/>
      <c r="R1180" s="657"/>
      <c r="S1180" s="657"/>
      <c r="T1180" s="657"/>
      <c r="U1180" s="657"/>
      <c r="V1180" s="657"/>
      <c r="W1180" s="657"/>
      <c r="X1180" s="657">
        <f>SUM(X1181:X1184)</f>
        <v>45.100124999999998</v>
      </c>
      <c r="Y1180" s="658"/>
      <c r="Z1180" s="610"/>
      <c r="AA1180" s="610"/>
      <c r="AB1180" s="610"/>
      <c r="AC1180" s="610"/>
      <c r="AD1180" s="610"/>
      <c r="AE1180" s="610"/>
      <c r="AF1180" s="610"/>
      <c r="AG1180" s="610"/>
      <c r="AH1180" s="610"/>
      <c r="AI1180" s="610"/>
      <c r="AJ1180" s="610"/>
      <c r="AK1180" s="610"/>
      <c r="AL1180" s="610"/>
      <c r="AM1180" s="610"/>
      <c r="AN1180" s="610"/>
      <c r="AO1180" s="610"/>
      <c r="AP1180" s="610"/>
      <c r="AQ1180" s="610"/>
      <c r="AR1180" s="610"/>
      <c r="AS1180" s="610"/>
      <c r="AT1180" s="610"/>
      <c r="AU1180" s="610"/>
      <c r="AV1180" s="610"/>
      <c r="AW1180" s="610"/>
      <c r="AX1180" s="610"/>
      <c r="AY1180" s="610"/>
      <c r="AZ1180" s="610"/>
      <c r="BA1180" s="610"/>
      <c r="BB1180" s="610"/>
      <c r="BC1180" s="610"/>
      <c r="BD1180" s="610"/>
      <c r="BE1180" s="610"/>
      <c r="BF1180" s="610"/>
      <c r="BG1180" s="610"/>
      <c r="BH1180" s="610"/>
      <c r="BI1180" s="610"/>
      <c r="BJ1180" s="610"/>
      <c r="BK1180" s="610"/>
      <c r="BL1180" s="610"/>
      <c r="BM1180" s="610"/>
      <c r="BN1180" s="610"/>
      <c r="BO1180" s="610"/>
      <c r="BP1180" s="610"/>
      <c r="BQ1180" s="610"/>
      <c r="BR1180" s="610"/>
      <c r="BS1180" s="610"/>
    </row>
    <row r="1181" spans="1:71" ht="15.65" customHeight="1" outlineLevel="2" x14ac:dyDescent="0.25">
      <c r="B1181" s="404"/>
      <c r="D1181" s="413" t="s">
        <v>823</v>
      </c>
      <c r="E1181" s="405"/>
      <c r="G1181" s="406"/>
      <c r="H1181" s="406"/>
      <c r="N1181" s="494"/>
      <c r="O1181" s="659"/>
      <c r="P1181" s="659"/>
      <c r="Q1181" s="659"/>
    </row>
    <row r="1182" spans="1:71" s="401" customFormat="1" ht="15.65" customHeight="1" outlineLevel="2" x14ac:dyDescent="0.25">
      <c r="A1182" s="590"/>
      <c r="B1182" s="402"/>
      <c r="C1182" s="489"/>
      <c r="E1182" s="405"/>
      <c r="F1182" s="402"/>
      <c r="G1182" s="406"/>
      <c r="H1182" s="406"/>
      <c r="I1182" s="547"/>
      <c r="J1182" s="547"/>
      <c r="K1182" s="547"/>
      <c r="L1182" s="547"/>
      <c r="M1182" s="547"/>
      <c r="N1182" s="495"/>
      <c r="O1182" s="659"/>
      <c r="P1182" s="659"/>
      <c r="Q1182" s="662"/>
      <c r="R1182" s="660">
        <v>40</v>
      </c>
      <c r="S1182" s="660"/>
      <c r="T1182" s="660"/>
      <c r="U1182" s="660"/>
      <c r="V1182" s="660"/>
      <c r="W1182" s="660"/>
      <c r="X1182" s="660"/>
      <c r="Y1182" s="661"/>
      <c r="Z1182" s="617"/>
      <c r="AA1182" s="617"/>
      <c r="AB1182" s="617"/>
      <c r="AC1182" s="617"/>
      <c r="AD1182" s="617"/>
      <c r="AE1182" s="617"/>
      <c r="AF1182" s="617"/>
      <c r="AG1182" s="617"/>
      <c r="AH1182" s="617"/>
      <c r="AI1182" s="617"/>
      <c r="AJ1182" s="617"/>
      <c r="AK1182" s="617"/>
      <c r="AL1182" s="617"/>
      <c r="AM1182" s="617"/>
      <c r="AN1182" s="617"/>
      <c r="AO1182" s="617"/>
      <c r="AP1182" s="617"/>
      <c r="AQ1182" s="617"/>
      <c r="AR1182" s="617"/>
      <c r="AS1182" s="617"/>
      <c r="AT1182" s="617"/>
      <c r="AU1182" s="617"/>
      <c r="AV1182" s="617"/>
      <c r="AW1182" s="617"/>
      <c r="AX1182" s="617"/>
      <c r="AY1182" s="617"/>
      <c r="AZ1182" s="617"/>
      <c r="BA1182" s="617"/>
      <c r="BB1182" s="617"/>
      <c r="BC1182" s="617"/>
      <c r="BD1182" s="617"/>
      <c r="BE1182" s="617"/>
      <c r="BF1182" s="617"/>
      <c r="BG1182" s="617"/>
      <c r="BH1182" s="617"/>
      <c r="BI1182" s="617"/>
      <c r="BJ1182" s="617"/>
      <c r="BK1182" s="617"/>
      <c r="BL1182" s="617"/>
      <c r="BM1182" s="617"/>
      <c r="BN1182" s="617"/>
      <c r="BO1182" s="617"/>
      <c r="BP1182" s="617"/>
      <c r="BQ1182" s="617"/>
      <c r="BR1182" s="617"/>
      <c r="BS1182" s="617"/>
    </row>
    <row r="1183" spans="1:71" ht="15.65" customHeight="1" outlineLevel="2" x14ac:dyDescent="0.25">
      <c r="B1183" s="427" t="str">
        <f>B1180</f>
        <v>V3-1-A1</v>
      </c>
      <c r="D1183" s="483" t="str">
        <f>D1180</f>
        <v>Vloerisolatie PUR-schuim gesloten cel dik 100mm Rc 3.50 m².K/W (vlakke loer)</v>
      </c>
      <c r="E1183" s="427">
        <v>1</v>
      </c>
      <c r="F1183" s="427" t="s">
        <v>135</v>
      </c>
      <c r="G1183" s="427">
        <v>0</v>
      </c>
      <c r="H1183" s="427"/>
      <c r="I1183" s="554"/>
      <c r="J1183" s="554"/>
      <c r="K1183" s="770">
        <v>38.8125</v>
      </c>
      <c r="L1183" s="554">
        <f>E1183*K1183</f>
        <v>38.8125</v>
      </c>
      <c r="M1183" s="554">
        <f>J1183+H1183*Tabellen!$K$2+L1183</f>
        <v>38.8125</v>
      </c>
      <c r="N1183" s="494"/>
      <c r="O1183" s="849">
        <f>S1183+T1183</f>
        <v>38.8125</v>
      </c>
      <c r="P1183" s="659"/>
      <c r="Q1183" s="662" t="s">
        <v>952</v>
      </c>
      <c r="R1183" s="682">
        <f>_xlfn.XLOOKUP(Q1183,Tabellen!$B$9:$B$21,Tabellen!$C$9:$C$21,"controleren")</f>
        <v>0.4</v>
      </c>
      <c r="S1183" s="849">
        <f>IF('Isolatieaanpak '!$G$9="Doe-het-zelver",(M1183*R1183)*Tabellen!$K$5,M1183*R1183)</f>
        <v>15.525</v>
      </c>
      <c r="T1183" s="849">
        <f>(100%-R1183)*M1183</f>
        <v>23.287499999999998</v>
      </c>
      <c r="U1183" s="660">
        <f>S1183*Tabellen!$G$2</f>
        <v>1.3972499999999999</v>
      </c>
      <c r="V1183" s="660">
        <f>T1183*Tabellen!$H$2</f>
        <v>4.8903749999999997</v>
      </c>
      <c r="W1183" s="660">
        <f>U1183+V1183</f>
        <v>6.2876249999999994</v>
      </c>
      <c r="X1183" s="660">
        <f>O1183+W1183</f>
        <v>45.100124999999998</v>
      </c>
    </row>
    <row r="1184" spans="1:71" ht="15.65" customHeight="1" outlineLevel="2" x14ac:dyDescent="0.25">
      <c r="B1184" s="404"/>
      <c r="D1184" s="771" t="s">
        <v>1930</v>
      </c>
      <c r="E1184" s="405"/>
      <c r="G1184" s="406"/>
      <c r="H1184" s="406"/>
      <c r="N1184" s="494"/>
      <c r="O1184" s="659"/>
      <c r="P1184" s="659"/>
      <c r="Q1184" s="659"/>
    </row>
    <row r="1185" spans="2:71" ht="15.65" customHeight="1" outlineLevel="2" x14ac:dyDescent="0.25">
      <c r="B1185" s="404"/>
      <c r="D1185" s="427"/>
      <c r="E1185" s="405"/>
      <c r="G1185" s="406"/>
      <c r="H1185" s="406"/>
      <c r="N1185" s="494"/>
      <c r="O1185" s="659"/>
      <c r="P1185" s="659"/>
      <c r="Q1185" s="659"/>
    </row>
    <row r="1186" spans="2:71" ht="9" customHeight="1" outlineLevel="1" x14ac:dyDescent="0.25">
      <c r="B1186" s="408"/>
      <c r="D1186" s="409"/>
      <c r="E1186" s="411"/>
      <c r="F1186" s="409"/>
      <c r="G1186" s="410"/>
      <c r="H1186" s="410"/>
      <c r="I1186" s="548"/>
      <c r="J1186" s="548"/>
      <c r="K1186" s="548"/>
      <c r="L1186" s="548"/>
      <c r="M1186" s="548"/>
      <c r="N1186" s="485"/>
      <c r="O1186" s="663"/>
      <c r="P1186" s="663"/>
      <c r="Q1186" s="663"/>
      <c r="R1186" s="664"/>
      <c r="S1186" s="664"/>
      <c r="T1186" s="664"/>
      <c r="U1186" s="664"/>
      <c r="V1186" s="664"/>
      <c r="W1186" s="664"/>
      <c r="X1186" s="664"/>
      <c r="Y1186" s="663"/>
      <c r="Z1186" s="615"/>
      <c r="AA1186" s="616"/>
      <c r="AG1186" s="613"/>
      <c r="AH1186" s="613"/>
    </row>
    <row r="1187" spans="2:71" s="568" customFormat="1" ht="15.65" customHeight="1" outlineLevel="1" x14ac:dyDescent="0.25">
      <c r="B1187" s="395"/>
      <c r="C1187" s="593"/>
      <c r="D1187" s="396" t="s">
        <v>1431</v>
      </c>
      <c r="E1187" s="403"/>
      <c r="F1187" s="396"/>
      <c r="G1187" s="397"/>
      <c r="H1187" s="397"/>
      <c r="I1187" s="546"/>
      <c r="J1187" s="546"/>
      <c r="K1187" s="546"/>
      <c r="L1187" s="546"/>
      <c r="M1187" s="546"/>
      <c r="N1187" s="593"/>
      <c r="O1187" s="655"/>
      <c r="P1187" s="656"/>
      <c r="Q1187" s="656"/>
      <c r="R1187" s="657"/>
      <c r="S1187" s="657"/>
      <c r="T1187" s="657"/>
      <c r="U1187" s="657"/>
      <c r="V1187" s="657"/>
      <c r="W1187" s="657"/>
      <c r="X1187" s="657"/>
      <c r="Y1187" s="658"/>
      <c r="Z1187" s="610"/>
      <c r="AA1187" s="610"/>
      <c r="AB1187" s="610"/>
      <c r="AC1187" s="610"/>
      <c r="AD1187" s="610"/>
      <c r="AE1187" s="610"/>
      <c r="AF1187" s="610"/>
      <c r="AG1187" s="610"/>
      <c r="AH1187" s="610"/>
      <c r="AI1187" s="610"/>
      <c r="AJ1187" s="610"/>
      <c r="AK1187" s="610"/>
      <c r="AL1187" s="610"/>
      <c r="AM1187" s="610"/>
      <c r="AN1187" s="610"/>
      <c r="AO1187" s="610"/>
      <c r="AP1187" s="610"/>
      <c r="AQ1187" s="610"/>
      <c r="AR1187" s="610"/>
      <c r="AS1187" s="610"/>
      <c r="AT1187" s="610"/>
      <c r="AU1187" s="610"/>
      <c r="AV1187" s="610"/>
      <c r="AW1187" s="610"/>
      <c r="AX1187" s="610"/>
      <c r="AY1187" s="610"/>
      <c r="AZ1187" s="610"/>
      <c r="BA1187" s="610"/>
      <c r="BB1187" s="610"/>
      <c r="BC1187" s="610"/>
      <c r="BD1187" s="610"/>
      <c r="BE1187" s="610"/>
      <c r="BF1187" s="610"/>
      <c r="BG1187" s="610"/>
      <c r="BH1187" s="610"/>
      <c r="BI1187" s="610"/>
      <c r="BJ1187" s="610"/>
      <c r="BK1187" s="610"/>
      <c r="BL1187" s="610"/>
      <c r="BM1187" s="610"/>
      <c r="BN1187" s="610"/>
      <c r="BO1187" s="610"/>
      <c r="BP1187" s="610"/>
      <c r="BQ1187" s="610"/>
      <c r="BR1187" s="610"/>
      <c r="BS1187" s="610"/>
    </row>
    <row r="1188" spans="2:71" ht="15.65" customHeight="1" outlineLevel="2" x14ac:dyDescent="0.25">
      <c r="B1188" s="427"/>
      <c r="D1188" s="401"/>
      <c r="E1188" s="757"/>
      <c r="G1188" s="406"/>
      <c r="H1188" s="406"/>
      <c r="N1188" s="494"/>
      <c r="O1188" s="659"/>
      <c r="P1188" s="659"/>
      <c r="Q1188" s="659"/>
    </row>
    <row r="1189" spans="2:71" ht="15.65" customHeight="1" outlineLevel="2" x14ac:dyDescent="0.25">
      <c r="B1189" s="427" t="s">
        <v>1140</v>
      </c>
      <c r="D1189" s="483" t="s">
        <v>1411</v>
      </c>
      <c r="E1189" s="757" t="s">
        <v>1432</v>
      </c>
      <c r="G1189" s="406"/>
      <c r="H1189" s="406"/>
      <c r="N1189" s="494"/>
      <c r="O1189" s="659"/>
      <c r="P1189" s="659"/>
      <c r="Q1189" s="659"/>
    </row>
    <row r="1190" spans="2:71" ht="15.65" customHeight="1" outlineLevel="2" x14ac:dyDescent="0.25">
      <c r="B1190" s="427" t="s">
        <v>1428</v>
      </c>
      <c r="D1190" s="483" t="s">
        <v>1412</v>
      </c>
      <c r="E1190" s="757" t="s">
        <v>1432</v>
      </c>
      <c r="G1190" s="406"/>
      <c r="H1190" s="406"/>
      <c r="N1190" s="494"/>
      <c r="O1190" s="659"/>
      <c r="P1190" s="659"/>
      <c r="Q1190" s="659"/>
    </row>
    <row r="1191" spans="2:71" ht="15.65" customHeight="1" outlineLevel="2" x14ac:dyDescent="0.25">
      <c r="B1191" s="427" t="s">
        <v>1429</v>
      </c>
      <c r="D1191" s="483" t="s">
        <v>1413</v>
      </c>
      <c r="E1191" s="757" t="s">
        <v>1432</v>
      </c>
      <c r="G1191" s="406"/>
      <c r="H1191" s="406"/>
      <c r="N1191" s="494"/>
      <c r="O1191" s="659"/>
      <c r="P1191" s="659"/>
      <c r="Q1191" s="659"/>
    </row>
    <row r="1192" spans="2:71" ht="15.65" customHeight="1" outlineLevel="2" x14ac:dyDescent="0.25">
      <c r="B1192" s="404"/>
      <c r="D1192" s="427"/>
      <c r="E1192" s="405"/>
      <c r="G1192" s="406"/>
      <c r="H1192" s="406"/>
      <c r="N1192" s="494"/>
      <c r="O1192" s="659"/>
      <c r="P1192" s="659"/>
      <c r="Q1192" s="659"/>
    </row>
    <row r="1193" spans="2:71" ht="9" customHeight="1" outlineLevel="1" x14ac:dyDescent="0.25">
      <c r="B1193" s="408"/>
      <c r="D1193" s="409"/>
      <c r="E1193" s="411"/>
      <c r="F1193" s="409"/>
      <c r="G1193" s="410"/>
      <c r="H1193" s="410"/>
      <c r="I1193" s="548"/>
      <c r="J1193" s="548"/>
      <c r="K1193" s="548"/>
      <c r="L1193" s="548"/>
      <c r="M1193" s="548"/>
      <c r="N1193" s="485"/>
      <c r="O1193" s="663"/>
      <c r="P1193" s="663"/>
      <c r="Q1193" s="663"/>
      <c r="R1193" s="664"/>
      <c r="S1193" s="664"/>
      <c r="T1193" s="664"/>
      <c r="U1193" s="664"/>
      <c r="V1193" s="664"/>
      <c r="W1193" s="664"/>
      <c r="X1193" s="664"/>
      <c r="Y1193" s="663"/>
      <c r="Z1193" s="615"/>
      <c r="AA1193" s="616"/>
      <c r="AG1193" s="613"/>
      <c r="AH1193" s="613"/>
    </row>
    <row r="1194" spans="2:71" s="568" customFormat="1" ht="15.65" customHeight="1" outlineLevel="1" x14ac:dyDescent="0.25">
      <c r="B1194" s="395" t="s">
        <v>1430</v>
      </c>
      <c r="C1194" s="593"/>
      <c r="D1194" s="396" t="s">
        <v>1249</v>
      </c>
      <c r="E1194" s="403">
        <v>1</v>
      </c>
      <c r="F1194" s="396" t="s">
        <v>73</v>
      </c>
      <c r="G1194" s="397"/>
      <c r="H1194" s="397"/>
      <c r="I1194" s="546"/>
      <c r="J1194" s="546"/>
      <c r="K1194" s="546"/>
      <c r="L1194" s="546">
        <f>SUM(L1196:L1198)</f>
        <v>0.25874999999999998</v>
      </c>
      <c r="M1194" s="546">
        <f>SUM(M1196:M1198)</f>
        <v>0.25874999999999998</v>
      </c>
      <c r="N1194" s="593"/>
      <c r="O1194" s="655">
        <f>SUM(O1195:O1198)</f>
        <v>0.25874999999999998</v>
      </c>
      <c r="P1194" s="656" t="str">
        <f>B1194</f>
        <v>V3-1-A6</v>
      </c>
      <c r="Q1194" s="656"/>
      <c r="R1194" s="657"/>
      <c r="S1194" s="657"/>
      <c r="T1194" s="657"/>
      <c r="U1194" s="657"/>
      <c r="V1194" s="657"/>
      <c r="W1194" s="657"/>
      <c r="X1194" s="657">
        <f>SUM(X1195:X1197)</f>
        <v>0.30066749999999998</v>
      </c>
      <c r="Y1194" s="658"/>
      <c r="Z1194" s="610"/>
      <c r="AA1194" s="610"/>
      <c r="AB1194" s="610"/>
      <c r="AC1194" s="610"/>
      <c r="AD1194" s="610"/>
      <c r="AE1194" s="610"/>
      <c r="AF1194" s="610"/>
      <c r="AG1194" s="610"/>
      <c r="AH1194" s="610"/>
      <c r="AI1194" s="610"/>
      <c r="AJ1194" s="610"/>
      <c r="AK1194" s="610"/>
      <c r="AL1194" s="610"/>
      <c r="AM1194" s="610"/>
      <c r="AN1194" s="610"/>
      <c r="AO1194" s="610"/>
      <c r="AP1194" s="610"/>
      <c r="AQ1194" s="610"/>
      <c r="AR1194" s="610"/>
      <c r="AS1194" s="610"/>
      <c r="AT1194" s="610"/>
      <c r="AU1194" s="610"/>
      <c r="AV1194" s="610"/>
      <c r="AW1194" s="610"/>
      <c r="AX1194" s="610"/>
      <c r="AY1194" s="610"/>
      <c r="AZ1194" s="610"/>
      <c r="BA1194" s="610"/>
      <c r="BB1194" s="610"/>
      <c r="BC1194" s="610"/>
      <c r="BD1194" s="610"/>
      <c r="BE1194" s="610"/>
      <c r="BF1194" s="610"/>
      <c r="BG1194" s="610"/>
      <c r="BH1194" s="610"/>
      <c r="BI1194" s="610"/>
      <c r="BJ1194" s="610"/>
      <c r="BK1194" s="610"/>
      <c r="BL1194" s="610"/>
      <c r="BM1194" s="610"/>
      <c r="BN1194" s="610"/>
      <c r="BO1194" s="610"/>
      <c r="BP1194" s="610"/>
      <c r="BQ1194" s="610"/>
      <c r="BR1194" s="610"/>
      <c r="BS1194" s="610"/>
    </row>
    <row r="1195" spans="2:71" ht="15.65" customHeight="1" outlineLevel="2" x14ac:dyDescent="0.25">
      <c r="B1195" s="404"/>
      <c r="D1195" s="413" t="s">
        <v>823</v>
      </c>
      <c r="E1195" s="405"/>
      <c r="G1195" s="406"/>
      <c r="H1195" s="406"/>
      <c r="N1195" s="494"/>
      <c r="O1195" s="659"/>
      <c r="P1195" s="659"/>
      <c r="Q1195" s="659"/>
    </row>
    <row r="1196" spans="2:71" ht="15.65" customHeight="1" outlineLevel="2" x14ac:dyDescent="0.25">
      <c r="B1196" s="404"/>
      <c r="D1196" s="413" t="s">
        <v>1045</v>
      </c>
      <c r="E1196" s="405"/>
      <c r="G1196" s="406"/>
      <c r="H1196" s="406"/>
      <c r="N1196" s="494"/>
      <c r="O1196" s="659"/>
      <c r="P1196" s="659"/>
      <c r="Q1196" s="659"/>
    </row>
    <row r="1197" spans="2:71" ht="15.65" customHeight="1" outlineLevel="2" x14ac:dyDescent="0.25">
      <c r="B1197" s="409" t="str">
        <f>B1194</f>
        <v>V3-1-A6</v>
      </c>
      <c r="D1197" s="427" t="str">
        <f>D1194</f>
        <v>╚ PUR meer-/minderprijs per mm</v>
      </c>
      <c r="E1197" s="427">
        <v>1</v>
      </c>
      <c r="F1197" s="427" t="s">
        <v>135</v>
      </c>
      <c r="G1197" s="427"/>
      <c r="H1197" s="427"/>
      <c r="I1197" s="554"/>
      <c r="J1197" s="554"/>
      <c r="K1197" s="554">
        <v>0.25874999999999998</v>
      </c>
      <c r="L1197" s="554">
        <f>E1197*K1197</f>
        <v>0.25874999999999998</v>
      </c>
      <c r="M1197" s="554">
        <f>J1197+H1197*Tabellen!$K$2+L1197</f>
        <v>0.25874999999999998</v>
      </c>
      <c r="N1197" s="494"/>
      <c r="O1197" s="849">
        <f>S1197+T1197</f>
        <v>0.25874999999999998</v>
      </c>
      <c r="P1197" s="659"/>
      <c r="Q1197" s="662" t="s">
        <v>952</v>
      </c>
      <c r="R1197" s="682">
        <f>_xlfn.XLOOKUP(Q1197,Tabellen!$B$9:$B$21,Tabellen!$C$9:$C$21,"controleren")</f>
        <v>0.4</v>
      </c>
      <c r="S1197" s="849">
        <f>IF('Isolatieaanpak '!$G$9="Doe-het-zelver",(M1197*R1197)*Tabellen!$K$5,M1197*R1197)</f>
        <v>0.10349999999999999</v>
      </c>
      <c r="T1197" s="849">
        <f>(100%-R1197)*M1197</f>
        <v>0.15524999999999997</v>
      </c>
      <c r="U1197" s="660">
        <f>S1197*Tabellen!$G$2</f>
        <v>9.3149999999999986E-3</v>
      </c>
      <c r="V1197" s="660">
        <f>T1197*Tabellen!$H$2</f>
        <v>3.2602499999999993E-2</v>
      </c>
      <c r="W1197" s="660">
        <f>U1197+V1197</f>
        <v>4.1917499999999989E-2</v>
      </c>
      <c r="X1197" s="660">
        <f>O1197+W1197</f>
        <v>0.30066749999999998</v>
      </c>
    </row>
    <row r="1198" spans="2:71" ht="15.65" customHeight="1" outlineLevel="2" x14ac:dyDescent="0.25">
      <c r="B1198" s="404"/>
      <c r="D1198" s="427"/>
      <c r="E1198" s="405"/>
      <c r="G1198" s="406"/>
      <c r="H1198" s="406"/>
      <c r="N1198" s="494"/>
      <c r="O1198" s="659"/>
      <c r="P1198" s="659"/>
      <c r="Q1198" s="659"/>
    </row>
    <row r="1199" spans="2:71" ht="9" customHeight="1" outlineLevel="1" x14ac:dyDescent="0.25">
      <c r="B1199" s="408"/>
      <c r="D1199" s="409"/>
      <c r="E1199" s="411"/>
      <c r="F1199" s="409"/>
      <c r="G1199" s="410"/>
      <c r="H1199" s="410"/>
      <c r="I1199" s="548"/>
      <c r="J1199" s="548"/>
      <c r="K1199" s="548"/>
      <c r="L1199" s="548"/>
      <c r="M1199" s="548"/>
      <c r="N1199" s="485"/>
      <c r="O1199" s="663"/>
      <c r="P1199" s="663"/>
      <c r="Q1199" s="663"/>
      <c r="R1199" s="664"/>
      <c r="S1199" s="664"/>
      <c r="T1199" s="664"/>
      <c r="U1199" s="664"/>
      <c r="V1199" s="664"/>
      <c r="W1199" s="664"/>
      <c r="X1199" s="664"/>
      <c r="Y1199" s="663"/>
      <c r="Z1199" s="615"/>
      <c r="AA1199" s="616"/>
      <c r="AG1199" s="613"/>
      <c r="AH1199" s="613"/>
    </row>
    <row r="1200" spans="2:71" s="568" customFormat="1" ht="15.65" customHeight="1" outlineLevel="1" x14ac:dyDescent="0.25">
      <c r="B1200" s="395" t="s">
        <v>886</v>
      </c>
      <c r="C1200" s="593"/>
      <c r="D1200" s="396" t="s">
        <v>1851</v>
      </c>
      <c r="E1200" s="403">
        <v>1</v>
      </c>
      <c r="F1200" s="396" t="s">
        <v>73</v>
      </c>
      <c r="G1200" s="397"/>
      <c r="H1200" s="397"/>
      <c r="I1200" s="546"/>
      <c r="J1200" s="546"/>
      <c r="K1200" s="546"/>
      <c r="L1200" s="546">
        <f>SUM(L1201:L1208)</f>
        <v>48.127499999999998</v>
      </c>
      <c r="M1200" s="546">
        <f>SUM(M1201:M1208)</f>
        <v>48.127499999999998</v>
      </c>
      <c r="N1200" s="593"/>
      <c r="O1200" s="655">
        <f>SUM(O1201:O1208)</f>
        <v>48.127499999999998</v>
      </c>
      <c r="P1200" s="656" t="str">
        <f>B1200</f>
        <v>V3-1-B1</v>
      </c>
      <c r="Q1200" s="656"/>
      <c r="R1200" s="657"/>
      <c r="S1200" s="657"/>
      <c r="T1200" s="657"/>
      <c r="U1200" s="657"/>
      <c r="V1200" s="657"/>
      <c r="W1200" s="657"/>
      <c r="X1200" s="657">
        <f>SUM(X1201:X1207)</f>
        <v>55.924154999999999</v>
      </c>
      <c r="Y1200" s="658"/>
      <c r="Z1200" s="610"/>
      <c r="AA1200" s="610"/>
      <c r="AB1200" s="610"/>
      <c r="AC1200" s="610"/>
      <c r="AD1200" s="610"/>
      <c r="AE1200" s="610"/>
      <c r="AF1200" s="610"/>
      <c r="AG1200" s="610"/>
      <c r="AH1200" s="610"/>
      <c r="AI1200" s="610"/>
      <c r="AJ1200" s="610"/>
      <c r="AK1200" s="610"/>
      <c r="AL1200" s="610"/>
      <c r="AM1200" s="610"/>
      <c r="AN1200" s="610"/>
      <c r="AO1200" s="610"/>
      <c r="AP1200" s="610"/>
      <c r="AQ1200" s="610"/>
      <c r="AR1200" s="610"/>
      <c r="AS1200" s="610"/>
      <c r="AT1200" s="610"/>
      <c r="AU1200" s="610"/>
      <c r="AV1200" s="610"/>
      <c r="AW1200" s="610"/>
      <c r="AX1200" s="610"/>
      <c r="AY1200" s="610"/>
      <c r="AZ1200" s="610"/>
      <c r="BA1200" s="610"/>
      <c r="BB1200" s="610"/>
      <c r="BC1200" s="610"/>
      <c r="BD1200" s="610"/>
      <c r="BE1200" s="610"/>
      <c r="BF1200" s="610"/>
      <c r="BG1200" s="610"/>
      <c r="BH1200" s="610"/>
      <c r="BI1200" s="610"/>
      <c r="BJ1200" s="610"/>
      <c r="BK1200" s="610"/>
      <c r="BL1200" s="610"/>
      <c r="BM1200" s="610"/>
      <c r="BN1200" s="610"/>
      <c r="BO1200" s="610"/>
      <c r="BP1200" s="610"/>
      <c r="BQ1200" s="610"/>
      <c r="BR1200" s="610"/>
      <c r="BS1200" s="610"/>
    </row>
    <row r="1201" spans="1:71" ht="15.65" customHeight="1" outlineLevel="2" x14ac:dyDescent="0.25">
      <c r="B1201" s="404"/>
      <c r="D1201" s="413" t="s">
        <v>145</v>
      </c>
      <c r="E1201" s="405"/>
      <c r="G1201" s="406"/>
      <c r="H1201" s="406"/>
      <c r="N1201" s="494"/>
      <c r="O1201" s="659"/>
      <c r="P1201" s="659"/>
      <c r="Q1201" s="659"/>
    </row>
    <row r="1202" spans="1:71" s="401" customFormat="1" ht="15.65" customHeight="1" outlineLevel="2" x14ac:dyDescent="0.25">
      <c r="A1202" s="590"/>
      <c r="B1202" s="402"/>
      <c r="C1202" s="489"/>
      <c r="D1202" s="402" t="s">
        <v>1159</v>
      </c>
      <c r="E1202" s="405"/>
      <c r="F1202" s="402"/>
      <c r="G1202" s="406"/>
      <c r="H1202" s="406"/>
      <c r="I1202" s="547"/>
      <c r="J1202" s="547"/>
      <c r="K1202" s="547"/>
      <c r="L1202" s="547"/>
      <c r="M1202" s="547"/>
      <c r="N1202" s="495"/>
      <c r="O1202" s="659"/>
      <c r="P1202" s="659"/>
      <c r="Q1202" s="662"/>
      <c r="R1202" s="660"/>
      <c r="S1202" s="660"/>
      <c r="T1202" s="660"/>
      <c r="U1202" s="660"/>
      <c r="V1202" s="660"/>
      <c r="W1202" s="660"/>
      <c r="X1202" s="660"/>
      <c r="Y1202" s="661"/>
      <c r="Z1202" s="617"/>
      <c r="AA1202" s="617"/>
      <c r="AB1202" s="617"/>
      <c r="AC1202" s="617"/>
      <c r="AD1202" s="617"/>
      <c r="AE1202" s="617"/>
      <c r="AF1202" s="617"/>
      <c r="AG1202" s="617"/>
      <c r="AH1202" s="617"/>
      <c r="AI1202" s="617"/>
      <c r="AJ1202" s="617"/>
      <c r="AK1202" s="617"/>
      <c r="AL1202" s="617"/>
      <c r="AM1202" s="617"/>
      <c r="AN1202" s="617"/>
      <c r="AO1202" s="617"/>
      <c r="AP1202" s="617"/>
      <c r="AQ1202" s="617"/>
      <c r="AR1202" s="617"/>
      <c r="AS1202" s="617"/>
      <c r="AT1202" s="617"/>
      <c r="AU1202" s="617"/>
      <c r="AV1202" s="617"/>
      <c r="AW1202" s="617"/>
      <c r="AX1202" s="617"/>
      <c r="AY1202" s="617"/>
      <c r="AZ1202" s="617"/>
      <c r="BA1202" s="617"/>
      <c r="BB1202" s="617"/>
      <c r="BC1202" s="617"/>
      <c r="BD1202" s="617"/>
      <c r="BE1202" s="617"/>
      <c r="BF1202" s="617"/>
      <c r="BG1202" s="617"/>
      <c r="BH1202" s="617"/>
      <c r="BI1202" s="617"/>
      <c r="BJ1202" s="617"/>
      <c r="BK1202" s="617"/>
      <c r="BL1202" s="617"/>
      <c r="BM1202" s="617"/>
      <c r="BN1202" s="617"/>
      <c r="BO1202" s="617"/>
      <c r="BP1202" s="617"/>
      <c r="BQ1202" s="617"/>
      <c r="BR1202" s="617"/>
      <c r="BS1202" s="617"/>
    </row>
    <row r="1203" spans="1:71" s="401" customFormat="1" ht="15.65" customHeight="1" outlineLevel="2" x14ac:dyDescent="0.25">
      <c r="A1203" s="590"/>
      <c r="B1203" s="402"/>
      <c r="C1203" s="489"/>
      <c r="D1203" s="477" t="s">
        <v>1160</v>
      </c>
      <c r="E1203" s="405"/>
      <c r="F1203" s="402"/>
      <c r="G1203" s="406"/>
      <c r="H1203" s="406"/>
      <c r="I1203" s="547"/>
      <c r="J1203" s="547"/>
      <c r="K1203" s="547"/>
      <c r="L1203" s="547"/>
      <c r="M1203" s="547"/>
      <c r="N1203" s="495"/>
      <c r="O1203" s="659"/>
      <c r="P1203" s="659"/>
      <c r="Q1203" s="662"/>
      <c r="R1203" s="660"/>
      <c r="S1203" s="660"/>
      <c r="T1203" s="660"/>
      <c r="U1203" s="660"/>
      <c r="V1203" s="660"/>
      <c r="W1203" s="660"/>
      <c r="X1203" s="660"/>
      <c r="Y1203" s="661"/>
      <c r="Z1203" s="617"/>
      <c r="AA1203" s="617"/>
      <c r="AB1203" s="617"/>
      <c r="AC1203" s="617"/>
      <c r="AD1203" s="617"/>
      <c r="AE1203" s="617"/>
      <c r="AF1203" s="617"/>
      <c r="AG1203" s="617"/>
      <c r="AH1203" s="617"/>
      <c r="AI1203" s="617"/>
      <c r="AJ1203" s="617"/>
      <c r="AK1203" s="617"/>
      <c r="AL1203" s="617"/>
      <c r="AM1203" s="617"/>
      <c r="AN1203" s="617"/>
      <c r="AO1203" s="617"/>
      <c r="AP1203" s="617"/>
      <c r="AQ1203" s="617"/>
      <c r="AR1203" s="617"/>
      <c r="AS1203" s="617"/>
      <c r="AT1203" s="617"/>
      <c r="AU1203" s="617"/>
      <c r="AV1203" s="617"/>
      <c r="AW1203" s="617"/>
      <c r="AX1203" s="617"/>
      <c r="AY1203" s="617"/>
      <c r="AZ1203" s="617"/>
      <c r="BA1203" s="617"/>
      <c r="BB1203" s="617"/>
      <c r="BC1203" s="617"/>
      <c r="BD1203" s="617"/>
      <c r="BE1203" s="617"/>
      <c r="BF1203" s="617"/>
      <c r="BG1203" s="617"/>
      <c r="BH1203" s="617"/>
      <c r="BI1203" s="617"/>
      <c r="BJ1203" s="617"/>
      <c r="BK1203" s="617"/>
      <c r="BL1203" s="617"/>
      <c r="BM1203" s="617"/>
      <c r="BN1203" s="617"/>
      <c r="BO1203" s="617"/>
      <c r="BP1203" s="617"/>
      <c r="BQ1203" s="617"/>
      <c r="BR1203" s="617"/>
      <c r="BS1203" s="617"/>
    </row>
    <row r="1204" spans="1:71" s="401" customFormat="1" ht="15.65" customHeight="1" outlineLevel="2" x14ac:dyDescent="0.25">
      <c r="A1204" s="590"/>
      <c r="B1204" s="402"/>
      <c r="C1204" s="489"/>
      <c r="D1204" s="477" t="s">
        <v>1161</v>
      </c>
      <c r="E1204" s="405"/>
      <c r="F1204" s="402"/>
      <c r="G1204" s="406"/>
      <c r="H1204" s="406"/>
      <c r="I1204" s="547"/>
      <c r="J1204" s="547"/>
      <c r="K1204" s="547"/>
      <c r="L1204" s="547"/>
      <c r="M1204" s="547"/>
      <c r="N1204" s="495"/>
      <c r="O1204" s="659"/>
      <c r="P1204" s="659"/>
      <c r="Q1204" s="662"/>
      <c r="R1204" s="660"/>
      <c r="S1204" s="660"/>
      <c r="T1204" s="660"/>
      <c r="U1204" s="660"/>
      <c r="V1204" s="660"/>
      <c r="W1204" s="660"/>
      <c r="X1204" s="660"/>
      <c r="Y1204" s="661"/>
      <c r="Z1204" s="617"/>
      <c r="AA1204" s="617"/>
      <c r="AB1204" s="617"/>
      <c r="AC1204" s="617"/>
      <c r="AD1204" s="617"/>
      <c r="AE1204" s="617"/>
      <c r="AF1204" s="617"/>
      <c r="AG1204" s="617"/>
      <c r="AH1204" s="617"/>
      <c r="AI1204" s="617"/>
      <c r="AJ1204" s="617"/>
      <c r="AK1204" s="617"/>
      <c r="AL1204" s="617"/>
      <c r="AM1204" s="617"/>
      <c r="AN1204" s="617"/>
      <c r="AO1204" s="617"/>
      <c r="AP1204" s="617"/>
      <c r="AQ1204" s="617"/>
      <c r="AR1204" s="617"/>
      <c r="AS1204" s="617"/>
      <c r="AT1204" s="617"/>
      <c r="AU1204" s="617"/>
      <c r="AV1204" s="617"/>
      <c r="AW1204" s="617"/>
      <c r="AX1204" s="617"/>
      <c r="AY1204" s="617"/>
      <c r="AZ1204" s="617"/>
      <c r="BA1204" s="617"/>
      <c r="BB1204" s="617"/>
      <c r="BC1204" s="617"/>
      <c r="BD1204" s="617"/>
      <c r="BE1204" s="617"/>
      <c r="BF1204" s="617"/>
      <c r="BG1204" s="617"/>
      <c r="BH1204" s="617"/>
      <c r="BI1204" s="617"/>
      <c r="BJ1204" s="617"/>
      <c r="BK1204" s="617"/>
      <c r="BL1204" s="617"/>
      <c r="BM1204" s="617"/>
      <c r="BN1204" s="617"/>
      <c r="BO1204" s="617"/>
      <c r="BP1204" s="617"/>
      <c r="BQ1204" s="617"/>
      <c r="BR1204" s="617"/>
      <c r="BS1204" s="617"/>
    </row>
    <row r="1205" spans="1:71" s="401" customFormat="1" ht="15.65" customHeight="1" outlineLevel="2" x14ac:dyDescent="0.25">
      <c r="A1205" s="590"/>
      <c r="B1205" s="402"/>
      <c r="C1205" s="489"/>
      <c r="D1205" s="477" t="s">
        <v>1162</v>
      </c>
      <c r="E1205" s="405"/>
      <c r="F1205" s="402"/>
      <c r="G1205" s="406"/>
      <c r="H1205" s="406"/>
      <c r="I1205" s="547"/>
      <c r="J1205" s="547"/>
      <c r="K1205" s="547"/>
      <c r="L1205" s="547"/>
      <c r="M1205" s="547"/>
      <c r="N1205" s="495"/>
      <c r="O1205" s="659"/>
      <c r="P1205" s="659"/>
      <c r="Q1205" s="662"/>
      <c r="R1205" s="660"/>
      <c r="S1205" s="660"/>
      <c r="T1205" s="660"/>
      <c r="U1205" s="660"/>
      <c r="V1205" s="660"/>
      <c r="W1205" s="660"/>
      <c r="X1205" s="660"/>
      <c r="Y1205" s="661"/>
      <c r="Z1205" s="617"/>
      <c r="AA1205" s="617"/>
      <c r="AB1205" s="617"/>
      <c r="AC1205" s="617"/>
      <c r="AD1205" s="617"/>
      <c r="AE1205" s="617"/>
      <c r="AF1205" s="617"/>
      <c r="AG1205" s="617"/>
      <c r="AH1205" s="617"/>
      <c r="AI1205" s="617"/>
      <c r="AJ1205" s="617"/>
      <c r="AK1205" s="617"/>
      <c r="AL1205" s="617"/>
      <c r="AM1205" s="617"/>
      <c r="AN1205" s="617"/>
      <c r="AO1205" s="617"/>
      <c r="AP1205" s="617"/>
      <c r="AQ1205" s="617"/>
      <c r="AR1205" s="617"/>
      <c r="AS1205" s="617"/>
      <c r="AT1205" s="617"/>
      <c r="AU1205" s="617"/>
      <c r="AV1205" s="617"/>
      <c r="AW1205" s="617"/>
      <c r="AX1205" s="617"/>
      <c r="AY1205" s="617"/>
      <c r="AZ1205" s="617"/>
      <c r="BA1205" s="617"/>
      <c r="BB1205" s="617"/>
      <c r="BC1205" s="617"/>
      <c r="BD1205" s="617"/>
      <c r="BE1205" s="617"/>
      <c r="BF1205" s="617"/>
      <c r="BG1205" s="617"/>
      <c r="BH1205" s="617"/>
      <c r="BI1205" s="617"/>
      <c r="BJ1205" s="617"/>
      <c r="BK1205" s="617"/>
      <c r="BL1205" s="617"/>
      <c r="BM1205" s="617"/>
      <c r="BN1205" s="617"/>
      <c r="BO1205" s="617"/>
      <c r="BP1205" s="617"/>
      <c r="BQ1205" s="617"/>
      <c r="BR1205" s="617"/>
      <c r="BS1205" s="617"/>
    </row>
    <row r="1206" spans="1:71" s="401" customFormat="1" ht="15.65" customHeight="1" outlineLevel="2" x14ac:dyDescent="0.25">
      <c r="A1206" s="590"/>
      <c r="B1206" s="402"/>
      <c r="C1206" s="489"/>
      <c r="D1206" s="477" t="s">
        <v>1163</v>
      </c>
      <c r="E1206" s="405"/>
      <c r="F1206" s="402"/>
      <c r="G1206" s="406"/>
      <c r="H1206" s="406"/>
      <c r="I1206" s="547"/>
      <c r="J1206" s="547"/>
      <c r="K1206" s="547"/>
      <c r="L1206" s="547"/>
      <c r="M1206" s="547"/>
      <c r="N1206" s="495"/>
      <c r="O1206" s="659"/>
      <c r="P1206" s="659"/>
      <c r="Q1206" s="662"/>
      <c r="R1206" s="660"/>
      <c r="S1206" s="660"/>
      <c r="T1206" s="660"/>
      <c r="U1206" s="660"/>
      <c r="V1206" s="660"/>
      <c r="W1206" s="660"/>
      <c r="X1206" s="660"/>
      <c r="Y1206" s="661"/>
      <c r="Z1206" s="617"/>
      <c r="AA1206" s="617"/>
      <c r="AB1206" s="617"/>
      <c r="AC1206" s="617"/>
      <c r="AD1206" s="617"/>
      <c r="AE1206" s="617"/>
      <c r="AF1206" s="617"/>
      <c r="AG1206" s="617"/>
      <c r="AH1206" s="617"/>
      <c r="AI1206" s="617"/>
      <c r="AJ1206" s="617"/>
      <c r="AK1206" s="617"/>
      <c r="AL1206" s="617"/>
      <c r="AM1206" s="617"/>
      <c r="AN1206" s="617"/>
      <c r="AO1206" s="617"/>
      <c r="AP1206" s="617"/>
      <c r="AQ1206" s="617"/>
      <c r="AR1206" s="617"/>
      <c r="AS1206" s="617"/>
      <c r="AT1206" s="617"/>
      <c r="AU1206" s="617"/>
      <c r="AV1206" s="617"/>
      <c r="AW1206" s="617"/>
      <c r="AX1206" s="617"/>
      <c r="AY1206" s="617"/>
      <c r="AZ1206" s="617"/>
      <c r="BA1206" s="617"/>
      <c r="BB1206" s="617"/>
      <c r="BC1206" s="617"/>
      <c r="BD1206" s="617"/>
      <c r="BE1206" s="617"/>
      <c r="BF1206" s="617"/>
      <c r="BG1206" s="617"/>
      <c r="BH1206" s="617"/>
      <c r="BI1206" s="617"/>
      <c r="BJ1206" s="617"/>
      <c r="BK1206" s="617"/>
      <c r="BL1206" s="617"/>
      <c r="BM1206" s="617"/>
      <c r="BN1206" s="617"/>
      <c r="BO1206" s="617"/>
      <c r="BP1206" s="617"/>
      <c r="BQ1206" s="617"/>
      <c r="BR1206" s="617"/>
      <c r="BS1206" s="617"/>
    </row>
    <row r="1207" spans="1:71" s="401" customFormat="1" ht="15.65" customHeight="1" outlineLevel="2" x14ac:dyDescent="0.25">
      <c r="A1207" s="590"/>
      <c r="B1207" s="409" t="str">
        <f>B1200</f>
        <v>V3-1-B1</v>
      </c>
      <c r="C1207" s="490"/>
      <c r="D1207" s="402" t="str">
        <f>D1200</f>
        <v>Vloerisolatie isolatiefolie Rc vanaf 3.50 m².K/W  0 m² tot 35 m²</v>
      </c>
      <c r="E1207" s="423">
        <v>1</v>
      </c>
      <c r="F1207" s="402" t="s">
        <v>73</v>
      </c>
      <c r="G1207" s="406"/>
      <c r="H1207" s="406"/>
      <c r="I1207" s="547"/>
      <c r="J1207" s="547"/>
      <c r="K1207" s="547">
        <v>48.127499999999998</v>
      </c>
      <c r="L1207" s="547">
        <f>E1207*K1207</f>
        <v>48.127499999999998</v>
      </c>
      <c r="M1207" s="547">
        <f>J1207+H1207*Tabellen!$K$2+L1207</f>
        <v>48.127499999999998</v>
      </c>
      <c r="N1207" s="495"/>
      <c r="O1207" s="849">
        <f>S1207+T1207</f>
        <v>48.127499999999998</v>
      </c>
      <c r="P1207" s="659"/>
      <c r="Q1207" s="662" t="s">
        <v>952</v>
      </c>
      <c r="R1207" s="682">
        <f>_xlfn.XLOOKUP(Q1207,Tabellen!$B$9:$B$21,Tabellen!$C$9:$C$21,"controleren")</f>
        <v>0.4</v>
      </c>
      <c r="S1207" s="849">
        <f>IF('Isolatieaanpak '!$G$9="Doe-het-zelver",(M1207*R1207)*Tabellen!$K$5,M1207*R1207)</f>
        <v>19.251000000000001</v>
      </c>
      <c r="T1207" s="849">
        <f>(100%-R1207)*M1207</f>
        <v>28.876499999999997</v>
      </c>
      <c r="U1207" s="660">
        <f>S1207*Tabellen!$G$2</f>
        <v>1.7325900000000001</v>
      </c>
      <c r="V1207" s="660">
        <f>T1207*Tabellen!$H$2</f>
        <v>6.0640649999999994</v>
      </c>
      <c r="W1207" s="660">
        <f>U1207+V1207</f>
        <v>7.7966549999999994</v>
      </c>
      <c r="X1207" s="660">
        <f>O1207+W1207</f>
        <v>55.924154999999999</v>
      </c>
      <c r="Y1207" s="661"/>
      <c r="Z1207" s="617"/>
      <c r="AA1207" s="617"/>
      <c r="AB1207" s="617"/>
      <c r="AC1207" s="617"/>
      <c r="AD1207" s="617"/>
      <c r="AE1207" s="617"/>
      <c r="AF1207" s="617"/>
      <c r="AG1207" s="617"/>
      <c r="AH1207" s="617"/>
      <c r="AI1207" s="617"/>
      <c r="AJ1207" s="617"/>
      <c r="AK1207" s="617"/>
      <c r="AL1207" s="617"/>
      <c r="AM1207" s="617"/>
      <c r="AN1207" s="617"/>
      <c r="AO1207" s="617"/>
      <c r="AP1207" s="617"/>
      <c r="AQ1207" s="617"/>
      <c r="AR1207" s="617"/>
      <c r="AS1207" s="617"/>
      <c r="AT1207" s="617"/>
      <c r="AU1207" s="617"/>
      <c r="AV1207" s="617"/>
      <c r="AW1207" s="617"/>
      <c r="AX1207" s="617"/>
      <c r="AY1207" s="617"/>
      <c r="AZ1207" s="617"/>
      <c r="BA1207" s="617"/>
      <c r="BB1207" s="617"/>
      <c r="BC1207" s="617"/>
      <c r="BD1207" s="617"/>
      <c r="BE1207" s="617"/>
      <c r="BF1207" s="617"/>
      <c r="BG1207" s="617"/>
      <c r="BH1207" s="617"/>
      <c r="BI1207" s="617"/>
      <c r="BJ1207" s="617"/>
      <c r="BK1207" s="617"/>
      <c r="BL1207" s="617"/>
      <c r="BM1207" s="617"/>
      <c r="BN1207" s="617"/>
      <c r="BO1207" s="617"/>
      <c r="BP1207" s="617"/>
      <c r="BQ1207" s="617"/>
      <c r="BR1207" s="617"/>
      <c r="BS1207" s="617"/>
    </row>
    <row r="1208" spans="1:71" ht="15.65" customHeight="1" outlineLevel="2" x14ac:dyDescent="0.25">
      <c r="B1208" s="404"/>
      <c r="D1208" s="427"/>
      <c r="E1208" s="405"/>
      <c r="G1208" s="406"/>
      <c r="H1208" s="406"/>
      <c r="N1208" s="494"/>
      <c r="O1208" s="659"/>
      <c r="P1208" s="659"/>
      <c r="Q1208" s="659"/>
    </row>
    <row r="1209" spans="1:71" ht="9" customHeight="1" outlineLevel="1" x14ac:dyDescent="0.25">
      <c r="B1209" s="408"/>
      <c r="D1209" s="409"/>
      <c r="E1209" s="411"/>
      <c r="F1209" s="409"/>
      <c r="G1209" s="410"/>
      <c r="H1209" s="410"/>
      <c r="I1209" s="548"/>
      <c r="J1209" s="548"/>
      <c r="K1209" s="548"/>
      <c r="L1209" s="548"/>
      <c r="M1209" s="548"/>
      <c r="N1209" s="485"/>
      <c r="O1209" s="663"/>
      <c r="P1209" s="663"/>
      <c r="Q1209" s="663"/>
      <c r="R1209" s="664"/>
      <c r="S1209" s="664"/>
      <c r="T1209" s="664"/>
      <c r="U1209" s="664"/>
      <c r="V1209" s="664"/>
      <c r="W1209" s="664"/>
      <c r="X1209" s="664"/>
      <c r="Y1209" s="663"/>
      <c r="Z1209" s="615"/>
      <c r="AA1209" s="616"/>
      <c r="AG1209" s="613"/>
      <c r="AH1209" s="613"/>
    </row>
    <row r="1210" spans="1:71" s="568" customFormat="1" ht="15.65" customHeight="1" outlineLevel="1" x14ac:dyDescent="0.25">
      <c r="B1210" s="395" t="s">
        <v>887</v>
      </c>
      <c r="C1210" s="593"/>
      <c r="D1210" s="396" t="s">
        <v>1853</v>
      </c>
      <c r="E1210" s="403">
        <v>1</v>
      </c>
      <c r="F1210" s="396" t="s">
        <v>73</v>
      </c>
      <c r="G1210" s="397"/>
      <c r="H1210" s="397"/>
      <c r="I1210" s="546"/>
      <c r="J1210" s="546"/>
      <c r="K1210" s="546"/>
      <c r="L1210" s="546">
        <f>SUM(L1211:L1218)</f>
        <v>46.367999999999995</v>
      </c>
      <c r="M1210" s="546">
        <f>SUM(M1211:M1218)</f>
        <v>46.367999999999995</v>
      </c>
      <c r="N1210" s="593"/>
      <c r="O1210" s="655">
        <f>SUM(O1211:O1218)</f>
        <v>46.367999999999995</v>
      </c>
      <c r="P1210" s="656" t="str">
        <f>B1210</f>
        <v>V3-1-B2</v>
      </c>
      <c r="Q1210" s="656"/>
      <c r="R1210" s="657"/>
      <c r="S1210" s="657"/>
      <c r="T1210" s="657"/>
      <c r="U1210" s="657"/>
      <c r="V1210" s="657"/>
      <c r="W1210" s="657"/>
      <c r="X1210" s="657">
        <f>SUM(X1211:X1217)</f>
        <v>53.879615999999992</v>
      </c>
      <c r="Y1210" s="658"/>
      <c r="Z1210" s="610"/>
      <c r="AA1210" s="610"/>
      <c r="AB1210" s="610"/>
      <c r="AC1210" s="610"/>
      <c r="AD1210" s="610"/>
      <c r="AE1210" s="610"/>
      <c r="AF1210" s="610"/>
      <c r="AG1210" s="610"/>
      <c r="AH1210" s="610"/>
      <c r="AI1210" s="610"/>
      <c r="AJ1210" s="610"/>
      <c r="AK1210" s="610"/>
      <c r="AL1210" s="610"/>
      <c r="AM1210" s="610"/>
      <c r="AN1210" s="610"/>
      <c r="AO1210" s="610"/>
      <c r="AP1210" s="610"/>
      <c r="AQ1210" s="610"/>
      <c r="AR1210" s="610"/>
      <c r="AS1210" s="610"/>
      <c r="AT1210" s="610"/>
      <c r="AU1210" s="610"/>
      <c r="AV1210" s="610"/>
      <c r="AW1210" s="610"/>
      <c r="AX1210" s="610"/>
      <c r="AY1210" s="610"/>
      <c r="AZ1210" s="610"/>
      <c r="BA1210" s="610"/>
      <c r="BB1210" s="610"/>
      <c r="BC1210" s="610"/>
      <c r="BD1210" s="610"/>
      <c r="BE1210" s="610"/>
      <c r="BF1210" s="610"/>
      <c r="BG1210" s="610"/>
      <c r="BH1210" s="610"/>
      <c r="BI1210" s="610"/>
      <c r="BJ1210" s="610"/>
      <c r="BK1210" s="610"/>
      <c r="BL1210" s="610"/>
      <c r="BM1210" s="610"/>
      <c r="BN1210" s="610"/>
      <c r="BO1210" s="610"/>
      <c r="BP1210" s="610"/>
      <c r="BQ1210" s="610"/>
      <c r="BR1210" s="610"/>
      <c r="BS1210" s="610"/>
    </row>
    <row r="1211" spans="1:71" ht="15.65" customHeight="1" outlineLevel="2" x14ac:dyDescent="0.25">
      <c r="B1211" s="404"/>
      <c r="D1211" s="413" t="s">
        <v>131</v>
      </c>
      <c r="E1211" s="405"/>
      <c r="G1211" s="406"/>
      <c r="H1211" s="406"/>
      <c r="N1211" s="494"/>
      <c r="O1211" s="659"/>
      <c r="P1211" s="659"/>
      <c r="Q1211" s="659"/>
    </row>
    <row r="1212" spans="1:71" s="401" customFormat="1" ht="15.65" customHeight="1" outlineLevel="2" x14ac:dyDescent="0.25">
      <c r="A1212" s="590"/>
      <c r="B1212" s="402"/>
      <c r="C1212" s="489"/>
      <c r="D1212" s="402" t="s">
        <v>1159</v>
      </c>
      <c r="E1212" s="405"/>
      <c r="F1212" s="402"/>
      <c r="G1212" s="406"/>
      <c r="H1212" s="406"/>
      <c r="I1212" s="547"/>
      <c r="J1212" s="547"/>
      <c r="K1212" s="547"/>
      <c r="L1212" s="547"/>
      <c r="M1212" s="547"/>
      <c r="N1212" s="495"/>
      <c r="O1212" s="659"/>
      <c r="P1212" s="659"/>
      <c r="Q1212" s="662"/>
      <c r="R1212" s="660"/>
      <c r="S1212" s="660"/>
      <c r="T1212" s="660"/>
      <c r="U1212" s="660"/>
      <c r="V1212" s="660"/>
      <c r="W1212" s="660"/>
      <c r="X1212" s="660"/>
      <c r="Y1212" s="661"/>
      <c r="Z1212" s="617"/>
      <c r="AA1212" s="617"/>
      <c r="AB1212" s="617"/>
      <c r="AC1212" s="617"/>
      <c r="AD1212" s="617"/>
      <c r="AE1212" s="617"/>
      <c r="AF1212" s="617"/>
      <c r="AG1212" s="617"/>
      <c r="AH1212" s="617"/>
      <c r="AI1212" s="617"/>
      <c r="AJ1212" s="617"/>
      <c r="AK1212" s="617"/>
      <c r="AL1212" s="617"/>
      <c r="AM1212" s="617"/>
      <c r="AN1212" s="617"/>
      <c r="AO1212" s="617"/>
      <c r="AP1212" s="617"/>
      <c r="AQ1212" s="617"/>
      <c r="AR1212" s="617"/>
      <c r="AS1212" s="617"/>
      <c r="AT1212" s="617"/>
      <c r="AU1212" s="617"/>
      <c r="AV1212" s="617"/>
      <c r="AW1212" s="617"/>
      <c r="AX1212" s="617"/>
      <c r="AY1212" s="617"/>
      <c r="AZ1212" s="617"/>
      <c r="BA1212" s="617"/>
      <c r="BB1212" s="617"/>
      <c r="BC1212" s="617"/>
      <c r="BD1212" s="617"/>
      <c r="BE1212" s="617"/>
      <c r="BF1212" s="617"/>
      <c r="BG1212" s="617"/>
      <c r="BH1212" s="617"/>
      <c r="BI1212" s="617"/>
      <c r="BJ1212" s="617"/>
      <c r="BK1212" s="617"/>
      <c r="BL1212" s="617"/>
      <c r="BM1212" s="617"/>
      <c r="BN1212" s="617"/>
      <c r="BO1212" s="617"/>
      <c r="BP1212" s="617"/>
      <c r="BQ1212" s="617"/>
      <c r="BR1212" s="617"/>
      <c r="BS1212" s="617"/>
    </row>
    <row r="1213" spans="1:71" s="401" customFormat="1" ht="15.65" customHeight="1" outlineLevel="2" x14ac:dyDescent="0.25">
      <c r="A1213" s="590"/>
      <c r="B1213" s="402"/>
      <c r="C1213" s="489"/>
      <c r="D1213" s="477" t="s">
        <v>1160</v>
      </c>
      <c r="E1213" s="405"/>
      <c r="F1213" s="402"/>
      <c r="G1213" s="406"/>
      <c r="H1213" s="406"/>
      <c r="I1213" s="547"/>
      <c r="J1213" s="547"/>
      <c r="K1213" s="547"/>
      <c r="L1213" s="547"/>
      <c r="M1213" s="547"/>
      <c r="N1213" s="495"/>
      <c r="O1213" s="659"/>
      <c r="P1213" s="659"/>
      <c r="Q1213" s="662"/>
      <c r="R1213" s="660"/>
      <c r="S1213" s="660"/>
      <c r="T1213" s="660"/>
      <c r="U1213" s="660"/>
      <c r="V1213" s="660"/>
      <c r="W1213" s="660"/>
      <c r="X1213" s="660"/>
      <c r="Y1213" s="661"/>
      <c r="Z1213" s="617"/>
      <c r="AA1213" s="617"/>
      <c r="AB1213" s="617"/>
      <c r="AC1213" s="617"/>
      <c r="AD1213" s="617"/>
      <c r="AE1213" s="617"/>
      <c r="AF1213" s="617"/>
      <c r="AG1213" s="617"/>
      <c r="AH1213" s="617"/>
      <c r="AI1213" s="617"/>
      <c r="AJ1213" s="617"/>
      <c r="AK1213" s="617"/>
      <c r="AL1213" s="617"/>
      <c r="AM1213" s="617"/>
      <c r="AN1213" s="617"/>
      <c r="AO1213" s="617"/>
      <c r="AP1213" s="617"/>
      <c r="AQ1213" s="617"/>
      <c r="AR1213" s="617"/>
      <c r="AS1213" s="617"/>
      <c r="AT1213" s="617"/>
      <c r="AU1213" s="617"/>
      <c r="AV1213" s="617"/>
      <c r="AW1213" s="617"/>
      <c r="AX1213" s="617"/>
      <c r="AY1213" s="617"/>
      <c r="AZ1213" s="617"/>
      <c r="BA1213" s="617"/>
      <c r="BB1213" s="617"/>
      <c r="BC1213" s="617"/>
      <c r="BD1213" s="617"/>
      <c r="BE1213" s="617"/>
      <c r="BF1213" s="617"/>
      <c r="BG1213" s="617"/>
      <c r="BH1213" s="617"/>
      <c r="BI1213" s="617"/>
      <c r="BJ1213" s="617"/>
      <c r="BK1213" s="617"/>
      <c r="BL1213" s="617"/>
      <c r="BM1213" s="617"/>
      <c r="BN1213" s="617"/>
      <c r="BO1213" s="617"/>
      <c r="BP1213" s="617"/>
      <c r="BQ1213" s="617"/>
      <c r="BR1213" s="617"/>
      <c r="BS1213" s="617"/>
    </row>
    <row r="1214" spans="1:71" s="401" customFormat="1" ht="15.65" customHeight="1" outlineLevel="2" x14ac:dyDescent="0.25">
      <c r="A1214" s="590"/>
      <c r="B1214" s="402"/>
      <c r="C1214" s="489"/>
      <c r="D1214" s="477" t="s">
        <v>1161</v>
      </c>
      <c r="E1214" s="405"/>
      <c r="F1214" s="402"/>
      <c r="G1214" s="406"/>
      <c r="H1214" s="406"/>
      <c r="I1214" s="547"/>
      <c r="J1214" s="547"/>
      <c r="K1214" s="547"/>
      <c r="L1214" s="547"/>
      <c r="M1214" s="547"/>
      <c r="N1214" s="495"/>
      <c r="O1214" s="659"/>
      <c r="P1214" s="659"/>
      <c r="Q1214" s="662"/>
      <c r="R1214" s="660"/>
      <c r="S1214" s="660"/>
      <c r="T1214" s="660"/>
      <c r="U1214" s="660"/>
      <c r="V1214" s="660"/>
      <c r="W1214" s="660"/>
      <c r="X1214" s="660"/>
      <c r="Y1214" s="661"/>
      <c r="Z1214" s="617"/>
      <c r="AA1214" s="617"/>
      <c r="AB1214" s="617"/>
      <c r="AC1214" s="617"/>
      <c r="AD1214" s="617"/>
      <c r="AE1214" s="617"/>
      <c r="AF1214" s="617"/>
      <c r="AG1214" s="617"/>
      <c r="AH1214" s="617"/>
      <c r="AI1214" s="617"/>
      <c r="AJ1214" s="617"/>
      <c r="AK1214" s="617"/>
      <c r="AL1214" s="617"/>
      <c r="AM1214" s="617"/>
      <c r="AN1214" s="617"/>
      <c r="AO1214" s="617"/>
      <c r="AP1214" s="617"/>
      <c r="AQ1214" s="617"/>
      <c r="AR1214" s="617"/>
      <c r="AS1214" s="617"/>
      <c r="AT1214" s="617"/>
      <c r="AU1214" s="617"/>
      <c r="AV1214" s="617"/>
      <c r="AW1214" s="617"/>
      <c r="AX1214" s="617"/>
      <c r="AY1214" s="617"/>
      <c r="AZ1214" s="617"/>
      <c r="BA1214" s="617"/>
      <c r="BB1214" s="617"/>
      <c r="BC1214" s="617"/>
      <c r="BD1214" s="617"/>
      <c r="BE1214" s="617"/>
      <c r="BF1214" s="617"/>
      <c r="BG1214" s="617"/>
      <c r="BH1214" s="617"/>
      <c r="BI1214" s="617"/>
      <c r="BJ1214" s="617"/>
      <c r="BK1214" s="617"/>
      <c r="BL1214" s="617"/>
      <c r="BM1214" s="617"/>
      <c r="BN1214" s="617"/>
      <c r="BO1214" s="617"/>
      <c r="BP1214" s="617"/>
      <c r="BQ1214" s="617"/>
      <c r="BR1214" s="617"/>
      <c r="BS1214" s="617"/>
    </row>
    <row r="1215" spans="1:71" s="401" customFormat="1" ht="15.65" customHeight="1" outlineLevel="2" x14ac:dyDescent="0.25">
      <c r="A1215" s="590"/>
      <c r="B1215" s="402"/>
      <c r="C1215" s="489"/>
      <c r="D1215" s="477" t="s">
        <v>1162</v>
      </c>
      <c r="E1215" s="405"/>
      <c r="F1215" s="402"/>
      <c r="G1215" s="406"/>
      <c r="H1215" s="406"/>
      <c r="I1215" s="547"/>
      <c r="J1215" s="547"/>
      <c r="K1215" s="547"/>
      <c r="L1215" s="547"/>
      <c r="M1215" s="547"/>
      <c r="N1215" s="495"/>
      <c r="O1215" s="659"/>
      <c r="P1215" s="659"/>
      <c r="Q1215" s="662"/>
      <c r="R1215" s="660"/>
      <c r="S1215" s="660"/>
      <c r="T1215" s="660"/>
      <c r="U1215" s="660"/>
      <c r="V1215" s="660"/>
      <c r="W1215" s="660"/>
      <c r="X1215" s="660"/>
      <c r="Y1215" s="661"/>
      <c r="Z1215" s="617"/>
      <c r="AA1215" s="617"/>
      <c r="AB1215" s="617"/>
      <c r="AC1215" s="617"/>
      <c r="AD1215" s="617"/>
      <c r="AE1215" s="617"/>
      <c r="AF1215" s="617"/>
      <c r="AG1215" s="617"/>
      <c r="AH1215" s="617"/>
      <c r="AI1215" s="617"/>
      <c r="AJ1215" s="617"/>
      <c r="AK1215" s="617"/>
      <c r="AL1215" s="617"/>
      <c r="AM1215" s="617"/>
      <c r="AN1215" s="617"/>
      <c r="AO1215" s="617"/>
      <c r="AP1215" s="617"/>
      <c r="AQ1215" s="617"/>
      <c r="AR1215" s="617"/>
      <c r="AS1215" s="617"/>
      <c r="AT1215" s="617"/>
      <c r="AU1215" s="617"/>
      <c r="AV1215" s="617"/>
      <c r="AW1215" s="617"/>
      <c r="AX1215" s="617"/>
      <c r="AY1215" s="617"/>
      <c r="AZ1215" s="617"/>
      <c r="BA1215" s="617"/>
      <c r="BB1215" s="617"/>
      <c r="BC1215" s="617"/>
      <c r="BD1215" s="617"/>
      <c r="BE1215" s="617"/>
      <c r="BF1215" s="617"/>
      <c r="BG1215" s="617"/>
      <c r="BH1215" s="617"/>
      <c r="BI1215" s="617"/>
      <c r="BJ1215" s="617"/>
      <c r="BK1215" s="617"/>
      <c r="BL1215" s="617"/>
      <c r="BM1215" s="617"/>
      <c r="BN1215" s="617"/>
      <c r="BO1215" s="617"/>
      <c r="BP1215" s="617"/>
      <c r="BQ1215" s="617"/>
      <c r="BR1215" s="617"/>
      <c r="BS1215" s="617"/>
    </row>
    <row r="1216" spans="1:71" s="401" customFormat="1" ht="15.65" customHeight="1" outlineLevel="2" x14ac:dyDescent="0.25">
      <c r="A1216" s="590"/>
      <c r="B1216" s="402"/>
      <c r="C1216" s="489"/>
      <c r="D1216" s="477" t="s">
        <v>1163</v>
      </c>
      <c r="E1216" s="405"/>
      <c r="F1216" s="402"/>
      <c r="G1216" s="406"/>
      <c r="H1216" s="406"/>
      <c r="I1216" s="547"/>
      <c r="J1216" s="547"/>
      <c r="K1216" s="547"/>
      <c r="L1216" s="547"/>
      <c r="M1216" s="547"/>
      <c r="N1216" s="495"/>
      <c r="O1216" s="659"/>
      <c r="P1216" s="659"/>
      <c r="Q1216" s="662"/>
      <c r="R1216" s="660"/>
      <c r="S1216" s="660"/>
      <c r="T1216" s="660"/>
      <c r="U1216" s="660"/>
      <c r="V1216" s="660"/>
      <c r="W1216" s="660"/>
      <c r="X1216" s="660"/>
      <c r="Y1216" s="661"/>
      <c r="Z1216" s="617"/>
      <c r="AA1216" s="617"/>
      <c r="AB1216" s="617"/>
      <c r="AC1216" s="617"/>
      <c r="AD1216" s="617"/>
      <c r="AE1216" s="617"/>
      <c r="AF1216" s="617"/>
      <c r="AG1216" s="617"/>
      <c r="AH1216" s="617"/>
      <c r="AI1216" s="617"/>
      <c r="AJ1216" s="617"/>
      <c r="AK1216" s="617"/>
      <c r="AL1216" s="617"/>
      <c r="AM1216" s="617"/>
      <c r="AN1216" s="617"/>
      <c r="AO1216" s="617"/>
      <c r="AP1216" s="617"/>
      <c r="AQ1216" s="617"/>
      <c r="AR1216" s="617"/>
      <c r="AS1216" s="617"/>
      <c r="AT1216" s="617"/>
      <c r="AU1216" s="617"/>
      <c r="AV1216" s="617"/>
      <c r="AW1216" s="617"/>
      <c r="AX1216" s="617"/>
      <c r="AY1216" s="617"/>
      <c r="AZ1216" s="617"/>
      <c r="BA1216" s="617"/>
      <c r="BB1216" s="617"/>
      <c r="BC1216" s="617"/>
      <c r="BD1216" s="617"/>
      <c r="BE1216" s="617"/>
      <c r="BF1216" s="617"/>
      <c r="BG1216" s="617"/>
      <c r="BH1216" s="617"/>
      <c r="BI1216" s="617"/>
      <c r="BJ1216" s="617"/>
      <c r="BK1216" s="617"/>
      <c r="BL1216" s="617"/>
      <c r="BM1216" s="617"/>
      <c r="BN1216" s="617"/>
      <c r="BO1216" s="617"/>
      <c r="BP1216" s="617"/>
      <c r="BQ1216" s="617"/>
      <c r="BR1216" s="617"/>
      <c r="BS1216" s="617"/>
    </row>
    <row r="1217" spans="1:71" s="401" customFormat="1" ht="15.65" customHeight="1" outlineLevel="2" x14ac:dyDescent="0.25">
      <c r="A1217" s="590"/>
      <c r="B1217" s="409" t="str">
        <f>B1210</f>
        <v>V3-1-B2</v>
      </c>
      <c r="C1217" s="490"/>
      <c r="D1217" s="402" t="str">
        <f>D1210</f>
        <v>Vloerisolatie isolatiefolie Rc vanaf 3.50 m².K/W  vanaf 35 m²</v>
      </c>
      <c r="E1217" s="423">
        <v>1</v>
      </c>
      <c r="F1217" s="402" t="s">
        <v>73</v>
      </c>
      <c r="G1217" s="406"/>
      <c r="H1217" s="406"/>
      <c r="I1217" s="547"/>
      <c r="J1217" s="547"/>
      <c r="K1217" s="547">
        <v>46.367999999999995</v>
      </c>
      <c r="L1217" s="547">
        <f>E1217*K1217</f>
        <v>46.367999999999995</v>
      </c>
      <c r="M1217" s="547">
        <f>J1217+H1217*Tabellen!$K$2+L1217</f>
        <v>46.367999999999995</v>
      </c>
      <c r="N1217" s="495"/>
      <c r="O1217" s="849">
        <f>S1217+T1217</f>
        <v>46.367999999999995</v>
      </c>
      <c r="P1217" s="659"/>
      <c r="Q1217" s="662" t="s">
        <v>952</v>
      </c>
      <c r="R1217" s="682">
        <f>_xlfn.XLOOKUP(Q1217,Tabellen!$B$9:$B$21,Tabellen!$C$9:$C$21,"controleren")</f>
        <v>0.4</v>
      </c>
      <c r="S1217" s="849">
        <f>IF('Isolatieaanpak '!$G$9="Doe-het-zelver",(M1217*R1217)*Tabellen!$K$5,M1217*R1217)</f>
        <v>18.5472</v>
      </c>
      <c r="T1217" s="849">
        <f>(100%-R1217)*M1217</f>
        <v>27.820799999999995</v>
      </c>
      <c r="U1217" s="660">
        <f>S1217*Tabellen!$G$2</f>
        <v>1.6692479999999998</v>
      </c>
      <c r="V1217" s="660">
        <f>T1217*Tabellen!$H$2</f>
        <v>5.8423679999999987</v>
      </c>
      <c r="W1217" s="660">
        <f>U1217+V1217</f>
        <v>7.5116159999999983</v>
      </c>
      <c r="X1217" s="660">
        <f>O1217+W1217</f>
        <v>53.879615999999992</v>
      </c>
      <c r="Y1217" s="661"/>
      <c r="Z1217" s="617"/>
      <c r="AA1217" s="617"/>
      <c r="AB1217" s="617"/>
      <c r="AC1217" s="617"/>
      <c r="AD1217" s="617"/>
      <c r="AE1217" s="617"/>
      <c r="AF1217" s="617"/>
      <c r="AG1217" s="617"/>
      <c r="AH1217" s="617"/>
      <c r="AI1217" s="617"/>
      <c r="AJ1217" s="617"/>
      <c r="AK1217" s="617"/>
      <c r="AL1217" s="617"/>
      <c r="AM1217" s="617"/>
      <c r="AN1217" s="617"/>
      <c r="AO1217" s="617"/>
      <c r="AP1217" s="617"/>
      <c r="AQ1217" s="617"/>
      <c r="AR1217" s="617"/>
      <c r="AS1217" s="617"/>
      <c r="AT1217" s="617"/>
      <c r="AU1217" s="617"/>
      <c r="AV1217" s="617"/>
      <c r="AW1217" s="617"/>
      <c r="AX1217" s="617"/>
      <c r="AY1217" s="617"/>
      <c r="AZ1217" s="617"/>
      <c r="BA1217" s="617"/>
      <c r="BB1217" s="617"/>
      <c r="BC1217" s="617"/>
      <c r="BD1217" s="617"/>
      <c r="BE1217" s="617"/>
      <c r="BF1217" s="617"/>
      <c r="BG1217" s="617"/>
      <c r="BH1217" s="617"/>
      <c r="BI1217" s="617"/>
      <c r="BJ1217" s="617"/>
      <c r="BK1217" s="617"/>
      <c r="BL1217" s="617"/>
      <c r="BM1217" s="617"/>
      <c r="BN1217" s="617"/>
      <c r="BO1217" s="617"/>
      <c r="BP1217" s="617"/>
      <c r="BQ1217" s="617"/>
      <c r="BR1217" s="617"/>
      <c r="BS1217" s="617"/>
    </row>
    <row r="1218" spans="1:71" ht="15.65" customHeight="1" outlineLevel="2" x14ac:dyDescent="0.25">
      <c r="B1218" s="404"/>
      <c r="D1218" s="427"/>
      <c r="E1218" s="405"/>
      <c r="G1218" s="406"/>
      <c r="H1218" s="406"/>
      <c r="N1218" s="494"/>
      <c r="O1218" s="659"/>
      <c r="P1218" s="659"/>
      <c r="Q1218" s="659"/>
    </row>
    <row r="1219" spans="1:71" ht="9" customHeight="1" outlineLevel="1" x14ac:dyDescent="0.25">
      <c r="B1219" s="408"/>
      <c r="D1219" s="409"/>
      <c r="E1219" s="411"/>
      <c r="F1219" s="409"/>
      <c r="G1219" s="410"/>
      <c r="H1219" s="410"/>
      <c r="I1219" s="548"/>
      <c r="J1219" s="548"/>
      <c r="K1219" s="548"/>
      <c r="L1219" s="548"/>
      <c r="M1219" s="548"/>
      <c r="N1219" s="485"/>
      <c r="O1219" s="663"/>
      <c r="P1219" s="663"/>
      <c r="Q1219" s="663"/>
      <c r="R1219" s="664"/>
      <c r="S1219" s="664"/>
      <c r="T1219" s="664"/>
      <c r="U1219" s="664"/>
      <c r="V1219" s="664"/>
      <c r="W1219" s="664"/>
      <c r="X1219" s="664"/>
      <c r="Y1219" s="663"/>
      <c r="Z1219" s="615"/>
      <c r="AA1219" s="616"/>
      <c r="AG1219" s="613"/>
      <c r="AH1219" s="613"/>
    </row>
    <row r="1220" spans="1:71" s="568" customFormat="1" ht="15.65" customHeight="1" outlineLevel="1" x14ac:dyDescent="0.25">
      <c r="B1220" s="395" t="s">
        <v>888</v>
      </c>
      <c r="C1220" s="593"/>
      <c r="D1220" s="396" t="s">
        <v>1854</v>
      </c>
      <c r="E1220" s="403">
        <v>11</v>
      </c>
      <c r="F1220" s="396" t="s">
        <v>73</v>
      </c>
      <c r="G1220" s="397"/>
      <c r="H1220" s="397"/>
      <c r="I1220" s="546"/>
      <c r="J1220" s="546"/>
      <c r="K1220" s="546"/>
      <c r="L1220" s="546">
        <f>SUM(L1221:L1223)</f>
        <v>4.4504999999999999</v>
      </c>
      <c r="M1220" s="546">
        <f>SUM(M1221:M1223)</f>
        <v>4.4504999999999999</v>
      </c>
      <c r="N1220" s="593"/>
      <c r="O1220" s="655">
        <f>SUM(O1221:O1223)</f>
        <v>4.4504999999999999</v>
      </c>
      <c r="P1220" s="656" t="str">
        <f>B1220</f>
        <v>V3-1-B3</v>
      </c>
      <c r="Q1220" s="656"/>
      <c r="R1220" s="657"/>
      <c r="S1220" s="657"/>
      <c r="T1220" s="657"/>
      <c r="U1220" s="657"/>
      <c r="V1220" s="657"/>
      <c r="W1220" s="657"/>
      <c r="X1220" s="657">
        <f>SUM(X1221:X1222)</f>
        <v>5.171481</v>
      </c>
      <c r="Y1220" s="658"/>
      <c r="Z1220" s="610"/>
      <c r="AA1220" s="610"/>
      <c r="AB1220" s="610"/>
      <c r="AC1220" s="610"/>
      <c r="AD1220" s="610"/>
      <c r="AE1220" s="610"/>
      <c r="AF1220" s="610"/>
      <c r="AG1220" s="610"/>
      <c r="AH1220" s="610"/>
      <c r="AI1220" s="610"/>
      <c r="AJ1220" s="610"/>
      <c r="AK1220" s="610"/>
      <c r="AL1220" s="610"/>
      <c r="AM1220" s="610"/>
      <c r="AN1220" s="610"/>
      <c r="AO1220" s="610"/>
      <c r="AP1220" s="610"/>
      <c r="AQ1220" s="610"/>
      <c r="AR1220" s="610"/>
      <c r="AS1220" s="610"/>
      <c r="AT1220" s="610"/>
      <c r="AU1220" s="610"/>
      <c r="AV1220" s="610"/>
      <c r="AW1220" s="610"/>
      <c r="AX1220" s="610"/>
      <c r="AY1220" s="610"/>
      <c r="AZ1220" s="610"/>
      <c r="BA1220" s="610"/>
      <c r="BB1220" s="610"/>
      <c r="BC1220" s="610"/>
      <c r="BD1220" s="610"/>
      <c r="BE1220" s="610"/>
      <c r="BF1220" s="610"/>
      <c r="BG1220" s="610"/>
      <c r="BH1220" s="610"/>
      <c r="BI1220" s="610"/>
      <c r="BJ1220" s="610"/>
      <c r="BK1220" s="610"/>
      <c r="BL1220" s="610"/>
      <c r="BM1220" s="610"/>
      <c r="BN1220" s="610"/>
      <c r="BO1220" s="610"/>
      <c r="BP1220" s="610"/>
      <c r="BQ1220" s="610"/>
      <c r="BR1220" s="610"/>
      <c r="BS1220" s="610"/>
    </row>
    <row r="1221" spans="1:71" ht="15.65" customHeight="1" outlineLevel="2" x14ac:dyDescent="0.25">
      <c r="B1221" s="404"/>
      <c r="D1221" s="413" t="s">
        <v>131</v>
      </c>
      <c r="E1221" s="405"/>
      <c r="G1221" s="406"/>
      <c r="H1221" s="406"/>
      <c r="N1221" s="494"/>
      <c r="O1221" s="659"/>
      <c r="P1221" s="659"/>
      <c r="Q1221" s="659"/>
    </row>
    <row r="1222" spans="1:71" s="401" customFormat="1" ht="15.65" customHeight="1" outlineLevel="2" x14ac:dyDescent="0.25">
      <c r="A1222" s="590"/>
      <c r="B1222" s="409" t="str">
        <f>B1220</f>
        <v>V3-1-B3</v>
      </c>
      <c r="C1222" s="490"/>
      <c r="D1222" s="402" t="str">
        <f>D1220</f>
        <v>Toeslag isolatiefolie uitvoering in biobased</v>
      </c>
      <c r="E1222" s="431">
        <v>1</v>
      </c>
      <c r="F1222" s="402" t="s">
        <v>73</v>
      </c>
      <c r="G1222" s="406"/>
      <c r="H1222" s="406"/>
      <c r="I1222" s="547"/>
      <c r="J1222" s="547"/>
      <c r="K1222" s="547">
        <v>4.4504999999999999</v>
      </c>
      <c r="L1222" s="547">
        <f>E1222*K1222</f>
        <v>4.4504999999999999</v>
      </c>
      <c r="M1222" s="547">
        <f>J1222+H1222*Tabellen!$K$2+L1222</f>
        <v>4.4504999999999999</v>
      </c>
      <c r="N1222" s="495"/>
      <c r="O1222" s="849">
        <f>S1222+T1222</f>
        <v>4.4504999999999999</v>
      </c>
      <c r="P1222" s="659"/>
      <c r="Q1222" s="662" t="s">
        <v>952</v>
      </c>
      <c r="R1222" s="682">
        <f>_xlfn.XLOOKUP(Q1222,Tabellen!$B$9:$B$21,Tabellen!$C$9:$C$21,"controleren")</f>
        <v>0.4</v>
      </c>
      <c r="S1222" s="849">
        <f>IF('Isolatieaanpak '!$G$9="Doe-het-zelver",(M1222*R1222)*Tabellen!$K$5,M1222*R1222)</f>
        <v>1.7802</v>
      </c>
      <c r="T1222" s="849">
        <f>(100%-R1222)*M1222</f>
        <v>2.6702999999999997</v>
      </c>
      <c r="U1222" s="660">
        <f>S1222*Tabellen!$G$2</f>
        <v>0.160218</v>
      </c>
      <c r="V1222" s="660">
        <f>T1222*Tabellen!$H$2</f>
        <v>0.5607629999999999</v>
      </c>
      <c r="W1222" s="660">
        <f>U1222+V1222</f>
        <v>0.72098099999999987</v>
      </c>
      <c r="X1222" s="660">
        <f>O1222+W1222</f>
        <v>5.171481</v>
      </c>
      <c r="Y1222" s="661"/>
      <c r="Z1222" s="617"/>
      <c r="AA1222" s="617"/>
      <c r="AB1222" s="617"/>
      <c r="AC1222" s="617"/>
      <c r="AD1222" s="617"/>
      <c r="AE1222" s="617"/>
      <c r="AF1222" s="617"/>
      <c r="AG1222" s="617"/>
      <c r="AH1222" s="617"/>
      <c r="AI1222" s="617"/>
      <c r="AJ1222" s="617"/>
      <c r="AK1222" s="617"/>
      <c r="AL1222" s="617"/>
      <c r="AM1222" s="617"/>
      <c r="AN1222" s="617"/>
      <c r="AO1222" s="617"/>
      <c r="AP1222" s="617"/>
      <c r="AQ1222" s="617"/>
      <c r="AR1222" s="617"/>
      <c r="AS1222" s="617"/>
      <c r="AT1222" s="617"/>
      <c r="AU1222" s="617"/>
      <c r="AV1222" s="617"/>
      <c r="AW1222" s="617"/>
      <c r="AX1222" s="617"/>
      <c r="AY1222" s="617"/>
      <c r="AZ1222" s="617"/>
      <c r="BA1222" s="617"/>
      <c r="BB1222" s="617"/>
      <c r="BC1222" s="617"/>
      <c r="BD1222" s="617"/>
      <c r="BE1222" s="617"/>
      <c r="BF1222" s="617"/>
      <c r="BG1222" s="617"/>
      <c r="BH1222" s="617"/>
      <c r="BI1222" s="617"/>
      <c r="BJ1222" s="617"/>
      <c r="BK1222" s="617"/>
      <c r="BL1222" s="617"/>
      <c r="BM1222" s="617"/>
      <c r="BN1222" s="617"/>
      <c r="BO1222" s="617"/>
      <c r="BP1222" s="617"/>
      <c r="BQ1222" s="617"/>
      <c r="BR1222" s="617"/>
      <c r="BS1222" s="617"/>
    </row>
    <row r="1223" spans="1:71" ht="15.65" customHeight="1" outlineLevel="2" x14ac:dyDescent="0.25">
      <c r="B1223" s="404"/>
      <c r="D1223" s="427"/>
      <c r="E1223" s="405"/>
      <c r="G1223" s="406"/>
      <c r="H1223" s="406"/>
      <c r="N1223" s="494"/>
      <c r="O1223" s="659"/>
      <c r="P1223" s="659"/>
      <c r="Q1223" s="659"/>
    </row>
    <row r="1224" spans="1:71" ht="9" customHeight="1" outlineLevel="1" x14ac:dyDescent="0.25">
      <c r="B1224" s="408"/>
      <c r="D1224" s="409"/>
      <c r="E1224" s="411"/>
      <c r="F1224" s="409"/>
      <c r="G1224" s="410"/>
      <c r="H1224" s="410"/>
      <c r="I1224" s="548"/>
      <c r="J1224" s="548"/>
      <c r="K1224" s="548"/>
      <c r="L1224" s="548"/>
      <c r="M1224" s="548"/>
      <c r="N1224" s="485"/>
      <c r="O1224" s="663"/>
      <c r="P1224" s="663"/>
      <c r="Q1224" s="663"/>
      <c r="R1224" s="664"/>
      <c r="S1224" s="664"/>
      <c r="T1224" s="664"/>
      <c r="U1224" s="664"/>
      <c r="V1224" s="664"/>
      <c r="W1224" s="664"/>
      <c r="X1224" s="664"/>
      <c r="Y1224" s="663"/>
      <c r="Z1224" s="615"/>
      <c r="AA1224" s="616"/>
      <c r="AG1224" s="613"/>
      <c r="AH1224" s="613"/>
    </row>
    <row r="1225" spans="1:71" s="568" customFormat="1" ht="15.65" customHeight="1" outlineLevel="1" x14ac:dyDescent="0.25">
      <c r="B1225" s="395" t="s">
        <v>889</v>
      </c>
      <c r="C1225" s="593"/>
      <c r="D1225" s="396" t="s">
        <v>1459</v>
      </c>
      <c r="E1225" s="403">
        <v>1</v>
      </c>
      <c r="F1225" s="396" t="s">
        <v>73</v>
      </c>
      <c r="G1225" s="397"/>
      <c r="H1225" s="397"/>
      <c r="I1225" s="546"/>
      <c r="J1225" s="546"/>
      <c r="K1225" s="546"/>
      <c r="L1225" s="546">
        <f>SUM(L1226:L1230)</f>
        <v>27.944999999999997</v>
      </c>
      <c r="M1225" s="546">
        <f>SUM(M1226:M1228)</f>
        <v>27.944999999999997</v>
      </c>
      <c r="N1225" s="593"/>
      <c r="O1225" s="655">
        <f>SUM(O1226:O1230)</f>
        <v>27.944999999999997</v>
      </c>
      <c r="P1225" s="656" t="str">
        <f>B1225</f>
        <v>V3-1-C1</v>
      </c>
      <c r="Q1225" s="656"/>
      <c r="R1225" s="657"/>
      <c r="S1225" s="657"/>
      <c r="T1225" s="657"/>
      <c r="U1225" s="657"/>
      <c r="V1225" s="657"/>
      <c r="W1225" s="657"/>
      <c r="X1225" s="657">
        <f>SUM(X1226:X1228)</f>
        <v>32.472089999999994</v>
      </c>
      <c r="Y1225" s="658"/>
      <c r="Z1225" s="610"/>
      <c r="AA1225" s="610"/>
      <c r="AB1225" s="610"/>
      <c r="AC1225" s="610"/>
      <c r="AD1225" s="610"/>
      <c r="AE1225" s="610"/>
      <c r="AF1225" s="610"/>
      <c r="AG1225" s="610"/>
      <c r="AH1225" s="610"/>
      <c r="AI1225" s="610"/>
      <c r="AJ1225" s="610"/>
      <c r="AK1225" s="610"/>
      <c r="AL1225" s="610"/>
      <c r="AM1225" s="610"/>
      <c r="AN1225" s="610"/>
      <c r="AO1225" s="610"/>
      <c r="AP1225" s="610"/>
      <c r="AQ1225" s="610"/>
      <c r="AR1225" s="610"/>
      <c r="AS1225" s="610"/>
      <c r="AT1225" s="610"/>
      <c r="AU1225" s="610"/>
      <c r="AV1225" s="610"/>
      <c r="AW1225" s="610"/>
      <c r="AX1225" s="610"/>
      <c r="AY1225" s="610"/>
      <c r="AZ1225" s="610"/>
      <c r="BA1225" s="610"/>
      <c r="BB1225" s="610"/>
      <c r="BC1225" s="610"/>
      <c r="BD1225" s="610"/>
      <c r="BE1225" s="610"/>
      <c r="BF1225" s="610"/>
      <c r="BG1225" s="610"/>
      <c r="BH1225" s="610"/>
      <c r="BI1225" s="610"/>
      <c r="BJ1225" s="610"/>
      <c r="BK1225" s="610"/>
      <c r="BL1225" s="610"/>
      <c r="BM1225" s="610"/>
      <c r="BN1225" s="610"/>
      <c r="BO1225" s="610"/>
      <c r="BP1225" s="610"/>
      <c r="BQ1225" s="610"/>
      <c r="BR1225" s="610"/>
      <c r="BS1225" s="610"/>
    </row>
    <row r="1226" spans="1:71" ht="15.65" customHeight="1" outlineLevel="2" x14ac:dyDescent="0.25">
      <c r="B1226" s="404"/>
      <c r="D1226" s="413" t="s">
        <v>131</v>
      </c>
      <c r="E1226" s="405"/>
      <c r="G1226" s="406"/>
      <c r="H1226" s="406"/>
      <c r="N1226" s="494"/>
      <c r="O1226" s="659"/>
      <c r="P1226" s="659"/>
      <c r="Q1226" s="659"/>
    </row>
    <row r="1227" spans="1:71" ht="15.65" customHeight="1" outlineLevel="2" x14ac:dyDescent="0.25">
      <c r="B1227" s="401"/>
      <c r="D1227" s="414" t="str">
        <f>D1225</f>
        <v>Vloerisolatie EPS-isolatie 130mm Rc 3.70  m².K/W</v>
      </c>
      <c r="E1227" s="414">
        <v>1</v>
      </c>
      <c r="F1227" s="414" t="s">
        <v>73</v>
      </c>
      <c r="G1227" s="414"/>
      <c r="H1227" s="414"/>
      <c r="I1227" s="553"/>
      <c r="J1227" s="553"/>
      <c r="K1227" s="553">
        <v>26.392499999999998</v>
      </c>
      <c r="L1227" s="553">
        <f>E1227*K1227</f>
        <v>26.392499999999998</v>
      </c>
      <c r="M1227" s="553">
        <f>J1227+H1227*Tabellen!$K$2+L1227</f>
        <v>26.392499999999998</v>
      </c>
      <c r="N1227" s="494"/>
      <c r="O1227" s="849">
        <f>S1227+T1227</f>
        <v>26.392499999999998</v>
      </c>
      <c r="P1227" s="659"/>
      <c r="Q1227" s="662" t="s">
        <v>952</v>
      </c>
      <c r="R1227" s="682">
        <f>_xlfn.XLOOKUP(Q1227,Tabellen!$B$9:$B$21,Tabellen!$C$9:$C$21,"controleren")</f>
        <v>0.4</v>
      </c>
      <c r="S1227" s="849">
        <f>IF('Isolatieaanpak '!$G$9="Doe-het-zelver",(M1227*R1227)*Tabellen!$K$5,M1227*R1227)</f>
        <v>10.557</v>
      </c>
      <c r="T1227" s="849">
        <f>(100%-R1227)*M1227</f>
        <v>15.835499999999998</v>
      </c>
      <c r="U1227" s="660">
        <f>S1227*Tabellen!$G$2</f>
        <v>0.95013000000000003</v>
      </c>
      <c r="V1227" s="660">
        <f>T1227*Tabellen!$H$2</f>
        <v>3.3254549999999994</v>
      </c>
      <c r="W1227" s="660">
        <f>U1227+V1227</f>
        <v>4.2755849999999995</v>
      </c>
      <c r="X1227" s="660">
        <f>O1227+W1227</f>
        <v>30.668084999999998</v>
      </c>
    </row>
    <row r="1228" spans="1:71" ht="15.65" customHeight="1" outlineLevel="2" x14ac:dyDescent="0.25">
      <c r="B1228" s="401"/>
      <c r="D1228" s="414" t="s">
        <v>1363</v>
      </c>
      <c r="E1228" s="414">
        <v>1</v>
      </c>
      <c r="F1228" s="414" t="s">
        <v>73</v>
      </c>
      <c r="G1228" s="414"/>
      <c r="H1228" s="414"/>
      <c r="I1228" s="553"/>
      <c r="J1228" s="553"/>
      <c r="K1228" s="553">
        <v>1.5524999999999998</v>
      </c>
      <c r="L1228" s="553">
        <f>E1228*K1228</f>
        <v>1.5524999999999998</v>
      </c>
      <c r="M1228" s="553">
        <f>J1228+H1228*Tabellen!$K$2+L1228</f>
        <v>1.5524999999999998</v>
      </c>
      <c r="O1228" s="849">
        <f>S1228+T1228</f>
        <v>1.5524999999999998</v>
      </c>
      <c r="P1228" s="659"/>
      <c r="Q1228" s="662" t="s">
        <v>952</v>
      </c>
      <c r="R1228" s="682">
        <f>_xlfn.XLOOKUP(Q1228,Tabellen!$B$9:$B$21,Tabellen!$C$9:$C$21,"controleren")</f>
        <v>0.4</v>
      </c>
      <c r="S1228" s="849">
        <f>IF('Isolatieaanpak '!$G$9="Doe-het-zelver",(M1228*R1228)*Tabellen!$K$5,M1228*R1228)</f>
        <v>0.621</v>
      </c>
      <c r="T1228" s="849">
        <f>(100%-R1228)*M1228</f>
        <v>0.93149999999999977</v>
      </c>
      <c r="U1228" s="660">
        <f>S1228*Tabellen!$G$2</f>
        <v>5.5889999999999995E-2</v>
      </c>
      <c r="V1228" s="660">
        <f>T1228*Tabellen!$H$2</f>
        <v>0.19561499999999996</v>
      </c>
      <c r="W1228" s="660">
        <f>U1228+V1228</f>
        <v>0.25150499999999998</v>
      </c>
      <c r="X1228" s="660">
        <f>O1228+W1228</f>
        <v>1.8040049999999996</v>
      </c>
    </row>
    <row r="1229" spans="1:71" ht="15.65" customHeight="1" outlineLevel="2" x14ac:dyDescent="0.25">
      <c r="B1229" s="401"/>
      <c r="D1229" s="401"/>
      <c r="E1229" s="401"/>
      <c r="F1229" s="401"/>
      <c r="G1229" s="401"/>
      <c r="H1229" s="401"/>
      <c r="I1229" s="549"/>
      <c r="J1229" s="549"/>
      <c r="K1229" s="549"/>
      <c r="L1229" s="549"/>
      <c r="M1229" s="549"/>
      <c r="O1229" s="660"/>
      <c r="Q1229" s="662"/>
    </row>
    <row r="1230" spans="1:71" ht="9" customHeight="1" outlineLevel="1" x14ac:dyDescent="0.25">
      <c r="B1230" s="408"/>
      <c r="D1230" s="409"/>
      <c r="E1230" s="411"/>
      <c r="F1230" s="409"/>
      <c r="G1230" s="410"/>
      <c r="H1230" s="410"/>
      <c r="I1230" s="548"/>
      <c r="J1230" s="548"/>
      <c r="K1230" s="548"/>
      <c r="L1230" s="548"/>
      <c r="M1230" s="548"/>
      <c r="N1230" s="485"/>
      <c r="O1230" s="663"/>
      <c r="P1230" s="663"/>
      <c r="Q1230" s="663"/>
      <c r="R1230" s="664"/>
      <c r="S1230" s="664"/>
      <c r="T1230" s="664"/>
      <c r="U1230" s="664"/>
      <c r="V1230" s="664"/>
      <c r="W1230" s="664"/>
      <c r="X1230" s="664"/>
      <c r="Y1230" s="663"/>
      <c r="Z1230" s="615"/>
      <c r="AA1230" s="616"/>
      <c r="AG1230" s="613"/>
      <c r="AH1230" s="613"/>
    </row>
    <row r="1231" spans="1:71" s="568" customFormat="1" ht="15.65" customHeight="1" outlineLevel="1" x14ac:dyDescent="0.25">
      <c r="B1231" s="395" t="s">
        <v>890</v>
      </c>
      <c r="C1231" s="593"/>
      <c r="D1231" s="396" t="s">
        <v>1248</v>
      </c>
      <c r="E1231" s="403">
        <v>1</v>
      </c>
      <c r="F1231" s="396" t="s">
        <v>73</v>
      </c>
      <c r="G1231" s="397"/>
      <c r="H1231" s="397"/>
      <c r="I1231" s="546"/>
      <c r="J1231" s="546"/>
      <c r="K1231" s="546"/>
      <c r="L1231" s="546">
        <f>SUM(L1232:L1236)</f>
        <v>0.12419999999999999</v>
      </c>
      <c r="M1231" s="546">
        <f>SUM(M1232:M1234)</f>
        <v>0.12419999999999999</v>
      </c>
      <c r="N1231" s="593"/>
      <c r="O1231" s="655">
        <f>SUM(O1232:O1236)</f>
        <v>0.12419999999999999</v>
      </c>
      <c r="P1231" s="656" t="str">
        <f>B1231</f>
        <v>V3-1-C2</v>
      </c>
      <c r="Q1231" s="656"/>
      <c r="R1231" s="657"/>
      <c r="S1231" s="657"/>
      <c r="T1231" s="657"/>
      <c r="U1231" s="657"/>
      <c r="V1231" s="657"/>
      <c r="W1231" s="657"/>
      <c r="X1231" s="657">
        <f>SUM(X1232:X1234)</f>
        <v>0.14432039999999999</v>
      </c>
      <c r="Y1231" s="658"/>
      <c r="Z1231" s="610"/>
      <c r="AA1231" s="610"/>
      <c r="AB1231" s="610"/>
      <c r="AC1231" s="610"/>
      <c r="AD1231" s="610"/>
      <c r="AE1231" s="610"/>
      <c r="AF1231" s="610"/>
      <c r="AG1231" s="610"/>
      <c r="AH1231" s="610"/>
      <c r="AI1231" s="610"/>
      <c r="AJ1231" s="610"/>
      <c r="AK1231" s="610"/>
      <c r="AL1231" s="610"/>
      <c r="AM1231" s="610"/>
      <c r="AN1231" s="610"/>
      <c r="AO1231" s="610"/>
      <c r="AP1231" s="610"/>
      <c r="AQ1231" s="610"/>
      <c r="AR1231" s="610"/>
      <c r="AS1231" s="610"/>
      <c r="AT1231" s="610"/>
      <c r="AU1231" s="610"/>
      <c r="AV1231" s="610"/>
      <c r="AW1231" s="610"/>
      <c r="AX1231" s="610"/>
      <c r="AY1231" s="610"/>
      <c r="AZ1231" s="610"/>
      <c r="BA1231" s="610"/>
      <c r="BB1231" s="610"/>
      <c r="BC1231" s="610"/>
      <c r="BD1231" s="610"/>
      <c r="BE1231" s="610"/>
      <c r="BF1231" s="610"/>
      <c r="BG1231" s="610"/>
      <c r="BH1231" s="610"/>
      <c r="BI1231" s="610"/>
      <c r="BJ1231" s="610"/>
      <c r="BK1231" s="610"/>
      <c r="BL1231" s="610"/>
      <c r="BM1231" s="610"/>
      <c r="BN1231" s="610"/>
      <c r="BO1231" s="610"/>
      <c r="BP1231" s="610"/>
      <c r="BQ1231" s="610"/>
      <c r="BR1231" s="610"/>
      <c r="BS1231" s="610"/>
    </row>
    <row r="1232" spans="1:71" ht="15.65" customHeight="1" outlineLevel="2" x14ac:dyDescent="0.25">
      <c r="B1232" s="404"/>
      <c r="D1232" s="413" t="s">
        <v>131</v>
      </c>
      <c r="E1232" s="405"/>
      <c r="G1232" s="406"/>
      <c r="H1232" s="406"/>
      <c r="N1232" s="494"/>
      <c r="O1232" s="659"/>
      <c r="P1232" s="659"/>
      <c r="Q1232" s="659"/>
    </row>
    <row r="1233" spans="1:71" ht="15.65" customHeight="1" outlineLevel="2" x14ac:dyDescent="0.25">
      <c r="B1233" s="401"/>
      <c r="D1233" s="414" t="str">
        <f>D1231</f>
        <v>╚ EPS meer-/minderprijs per mm</v>
      </c>
      <c r="E1233" s="414">
        <v>1</v>
      </c>
      <c r="F1233" s="414" t="s">
        <v>73</v>
      </c>
      <c r="G1233" s="414"/>
      <c r="H1233" s="414"/>
      <c r="I1233" s="553"/>
      <c r="J1233" s="553"/>
      <c r="K1233" s="553">
        <v>0.12419999999999999</v>
      </c>
      <c r="L1233" s="553">
        <f>E1233*K1233</f>
        <v>0.12419999999999999</v>
      </c>
      <c r="M1233" s="553">
        <f>J1233+H1233*Tabellen!$K$2+L1233</f>
        <v>0.12419999999999999</v>
      </c>
      <c r="N1233" s="494"/>
      <c r="O1233" s="849">
        <f>S1233+T1233</f>
        <v>0.12419999999999999</v>
      </c>
      <c r="P1233" s="659"/>
      <c r="Q1233" s="662" t="s">
        <v>952</v>
      </c>
      <c r="R1233" s="682">
        <f>_xlfn.XLOOKUP(Q1233,Tabellen!$B$9:$B$21,Tabellen!$C$9:$C$21,"controleren")</f>
        <v>0.4</v>
      </c>
      <c r="S1233" s="849">
        <f>IF('Isolatieaanpak '!$G$9="Doe-het-zelver",(M1233*R1233)*Tabellen!$K$5,M1233*R1233)</f>
        <v>4.9680000000000002E-2</v>
      </c>
      <c r="T1233" s="849">
        <f>(100%-R1233)*M1233</f>
        <v>7.4519999999999989E-2</v>
      </c>
      <c r="U1233" s="660">
        <f>S1233*Tabellen!$G$2</f>
        <v>4.4711999999999998E-3</v>
      </c>
      <c r="V1233" s="660">
        <f>T1233*Tabellen!$H$2</f>
        <v>1.5649199999999999E-2</v>
      </c>
      <c r="W1233" s="660">
        <f>U1233+V1233</f>
        <v>2.0120399999999997E-2</v>
      </c>
      <c r="X1233" s="660">
        <f>O1233+W1233</f>
        <v>0.14432039999999999</v>
      </c>
    </row>
    <row r="1234" spans="1:71" ht="15.65" customHeight="1" outlineLevel="2" x14ac:dyDescent="0.25">
      <c r="B1234" s="401"/>
      <c r="D1234" s="414"/>
      <c r="E1234" s="414"/>
      <c r="F1234" s="414"/>
      <c r="G1234" s="414"/>
      <c r="H1234" s="414"/>
      <c r="I1234" s="553"/>
      <c r="J1234" s="553"/>
      <c r="K1234" s="553"/>
      <c r="L1234" s="553"/>
      <c r="M1234" s="553"/>
      <c r="O1234" s="660">
        <f>M1234</f>
        <v>0</v>
      </c>
      <c r="Q1234" s="662" t="s">
        <v>952</v>
      </c>
      <c r="R1234" s="682">
        <f>_xlfn.XLOOKUP(Q1234,Tabellen!$B$9:$B$21,Tabellen!$C$9:$C$21,"controleren")</f>
        <v>0.4</v>
      </c>
      <c r="S1234" s="660">
        <f>O1234*R1234</f>
        <v>0</v>
      </c>
      <c r="T1234" s="660">
        <f>O1234-S1234</f>
        <v>0</v>
      </c>
      <c r="U1234" s="660">
        <f>S1234*Tabellen!$G$2</f>
        <v>0</v>
      </c>
      <c r="V1234" s="660">
        <f>T1234*Tabellen!$H$2</f>
        <v>0</v>
      </c>
      <c r="W1234" s="660">
        <f>U1234+V1234</f>
        <v>0</v>
      </c>
      <c r="X1234" s="660">
        <f>O1234+W1234</f>
        <v>0</v>
      </c>
    </row>
    <row r="1235" spans="1:71" ht="15.65" customHeight="1" outlineLevel="2" x14ac:dyDescent="0.25">
      <c r="B1235" s="401"/>
      <c r="D1235" s="401"/>
      <c r="E1235" s="401"/>
      <c r="F1235" s="401"/>
      <c r="G1235" s="401"/>
      <c r="H1235" s="401"/>
      <c r="I1235" s="549"/>
      <c r="J1235" s="549"/>
      <c r="K1235" s="549"/>
      <c r="L1235" s="549"/>
      <c r="M1235" s="549"/>
      <c r="O1235" s="660"/>
      <c r="Q1235" s="662"/>
    </row>
    <row r="1236" spans="1:71" ht="9" customHeight="1" outlineLevel="1" x14ac:dyDescent="0.25">
      <c r="B1236" s="408"/>
      <c r="D1236" s="409"/>
      <c r="E1236" s="411"/>
      <c r="F1236" s="409"/>
      <c r="G1236" s="410"/>
      <c r="H1236" s="410"/>
      <c r="I1236" s="548"/>
      <c r="J1236" s="548"/>
      <c r="K1236" s="548"/>
      <c r="L1236" s="548"/>
      <c r="M1236" s="548"/>
      <c r="N1236" s="485"/>
      <c r="O1236" s="663"/>
      <c r="P1236" s="663"/>
      <c r="Q1236" s="663"/>
      <c r="R1236" s="664"/>
      <c r="S1236" s="664"/>
      <c r="T1236" s="664"/>
      <c r="U1236" s="664"/>
      <c r="V1236" s="664"/>
      <c r="W1236" s="664"/>
      <c r="X1236" s="664"/>
      <c r="Y1236" s="663"/>
      <c r="Z1236" s="615"/>
      <c r="AA1236" s="616"/>
      <c r="AG1236" s="613"/>
      <c r="AH1236" s="613"/>
    </row>
    <row r="1237" spans="1:71" s="568" customFormat="1" ht="15.65" customHeight="1" outlineLevel="1" x14ac:dyDescent="0.25">
      <c r="B1237" s="395" t="s">
        <v>172</v>
      </c>
      <c r="C1237" s="593"/>
      <c r="D1237" s="396" t="s">
        <v>827</v>
      </c>
      <c r="E1237" s="403"/>
      <c r="F1237" s="396"/>
      <c r="G1237" s="397"/>
      <c r="H1237" s="397"/>
      <c r="I1237" s="546"/>
      <c r="J1237" s="546"/>
      <c r="K1237" s="546"/>
      <c r="L1237" s="546"/>
      <c r="M1237" s="546"/>
      <c r="N1237" s="593"/>
      <c r="O1237" s="655"/>
      <c r="P1237" s="656"/>
      <c r="Q1237" s="656"/>
      <c r="R1237" s="657"/>
      <c r="S1237" s="657"/>
      <c r="T1237" s="657"/>
      <c r="U1237" s="657"/>
      <c r="V1237" s="657"/>
      <c r="W1237" s="657"/>
      <c r="X1237" s="657"/>
      <c r="Y1237" s="658"/>
      <c r="Z1237" s="610"/>
      <c r="AA1237" s="610"/>
      <c r="AB1237" s="610"/>
      <c r="AC1237" s="610"/>
      <c r="AD1237" s="610"/>
      <c r="AE1237" s="610"/>
      <c r="AF1237" s="610"/>
      <c r="AG1237" s="610"/>
      <c r="AH1237" s="610"/>
      <c r="AI1237" s="610"/>
      <c r="AJ1237" s="610"/>
      <c r="AK1237" s="610"/>
      <c r="AL1237" s="610"/>
      <c r="AM1237" s="610"/>
      <c r="AN1237" s="610"/>
      <c r="AO1237" s="610"/>
      <c r="AP1237" s="610"/>
      <c r="AQ1237" s="610"/>
      <c r="AR1237" s="610"/>
      <c r="AS1237" s="610"/>
      <c r="AT1237" s="610"/>
      <c r="AU1237" s="610"/>
      <c r="AV1237" s="610"/>
      <c r="AW1237" s="610"/>
      <c r="AX1237" s="610"/>
      <c r="AY1237" s="610"/>
      <c r="AZ1237" s="610"/>
      <c r="BA1237" s="610"/>
      <c r="BB1237" s="610"/>
      <c r="BC1237" s="610"/>
      <c r="BD1237" s="610"/>
      <c r="BE1237" s="610"/>
      <c r="BF1237" s="610"/>
      <c r="BG1237" s="610"/>
      <c r="BH1237" s="610"/>
      <c r="BI1237" s="610"/>
      <c r="BJ1237" s="610"/>
      <c r="BK1237" s="610"/>
      <c r="BL1237" s="610"/>
      <c r="BM1237" s="610"/>
      <c r="BN1237" s="610"/>
      <c r="BO1237" s="610"/>
      <c r="BP1237" s="610"/>
      <c r="BQ1237" s="610"/>
      <c r="BR1237" s="610"/>
      <c r="BS1237" s="610"/>
    </row>
    <row r="1238" spans="1:71" ht="15.65" customHeight="1" outlineLevel="2" x14ac:dyDescent="0.25">
      <c r="B1238" s="407"/>
      <c r="C1238" s="490"/>
      <c r="D1238" s="413" t="s">
        <v>131</v>
      </c>
      <c r="E1238" s="405"/>
      <c r="G1238" s="406"/>
      <c r="H1238" s="406"/>
      <c r="N1238" s="494"/>
      <c r="O1238" s="659"/>
      <c r="P1238" s="659"/>
      <c r="Q1238" s="659"/>
    </row>
    <row r="1239" spans="1:71" ht="15.65" customHeight="1" outlineLevel="2" x14ac:dyDescent="0.25">
      <c r="B1239" s="409" t="s">
        <v>878</v>
      </c>
      <c r="D1239" s="404" t="s">
        <v>1437</v>
      </c>
      <c r="E1239" s="427">
        <v>1</v>
      </c>
      <c r="F1239" s="427" t="s">
        <v>830</v>
      </c>
      <c r="G1239" s="427"/>
      <c r="H1239" s="427"/>
      <c r="I1239" s="554"/>
      <c r="J1239" s="554"/>
      <c r="K1239" s="554">
        <v>1412.7749999999999</v>
      </c>
      <c r="L1239" s="554">
        <f>E1239*K1239</f>
        <v>1412.7749999999999</v>
      </c>
      <c r="M1239" s="554">
        <f>J1239+H1239*Tabellen!$K$2+L1239</f>
        <v>1412.7749999999999</v>
      </c>
      <c r="N1239" s="494"/>
      <c r="O1239" s="849">
        <f>S1239+T1239</f>
        <v>1412.7749999999999</v>
      </c>
      <c r="P1239" s="659"/>
      <c r="Q1239" s="662" t="s">
        <v>952</v>
      </c>
      <c r="R1239" s="682">
        <f>_xlfn.XLOOKUP(Q1239,Tabellen!$B$9:$B$21,Tabellen!$C$9:$C$21,"controleren")</f>
        <v>0.4</v>
      </c>
      <c r="S1239" s="849">
        <f>IF('Isolatieaanpak '!$G$9="Doe-het-zelver",(M1239*R1239)*Tabellen!$K$5,M1239*R1239)</f>
        <v>565.11</v>
      </c>
      <c r="T1239" s="849">
        <f>(100%-R1239)*M1239</f>
        <v>847.66499999999985</v>
      </c>
      <c r="U1239" s="660">
        <f>S1239*Tabellen!$G$2</f>
        <v>50.859899999999996</v>
      </c>
      <c r="V1239" s="660">
        <f>T1239*Tabellen!$H$2</f>
        <v>178.00964999999997</v>
      </c>
      <c r="W1239" s="660">
        <f>U1239+V1239</f>
        <v>228.86954999999995</v>
      </c>
      <c r="X1239" s="660">
        <f>O1239+W1239</f>
        <v>1641.6445499999998</v>
      </c>
    </row>
    <row r="1240" spans="1:71" ht="15.65" customHeight="1" outlineLevel="2" x14ac:dyDescent="0.25">
      <c r="B1240" s="407"/>
      <c r="D1240" s="404"/>
      <c r="E1240" s="427"/>
      <c r="F1240" s="427"/>
      <c r="G1240" s="427"/>
      <c r="H1240" s="427"/>
      <c r="I1240" s="554"/>
      <c r="J1240" s="554"/>
      <c r="K1240" s="554"/>
      <c r="L1240" s="554"/>
      <c r="M1240" s="554"/>
      <c r="N1240" s="494"/>
      <c r="O1240" s="659">
        <f t="shared" ref="O1240:O1256" si="266">M1240</f>
        <v>0</v>
      </c>
      <c r="P1240" s="659"/>
      <c r="Q1240" s="662"/>
    </row>
    <row r="1241" spans="1:71" ht="15.65" customHeight="1" outlineLevel="2" x14ac:dyDescent="0.25">
      <c r="B1241" s="409" t="s">
        <v>879</v>
      </c>
      <c r="D1241" s="404" t="s">
        <v>840</v>
      </c>
      <c r="E1241" s="427">
        <v>1</v>
      </c>
      <c r="F1241" s="427" t="s">
        <v>830</v>
      </c>
      <c r="G1241" s="427"/>
      <c r="H1241" s="427"/>
      <c r="I1241" s="554"/>
      <c r="J1241" s="554"/>
      <c r="K1241" s="554">
        <v>362.25</v>
      </c>
      <c r="L1241" s="554">
        <f>E1241*K1241</f>
        <v>362.25</v>
      </c>
      <c r="M1241" s="554">
        <f>J1241+H1241*Tabellen!$K$2+L1241</f>
        <v>362.25</v>
      </c>
      <c r="N1241" s="494"/>
      <c r="O1241" s="849">
        <f>S1241+T1241</f>
        <v>362.25</v>
      </c>
      <c r="P1241" s="659"/>
      <c r="Q1241" s="662" t="s">
        <v>952</v>
      </c>
      <c r="R1241" s="682">
        <f>_xlfn.XLOOKUP(Q1241,Tabellen!$B$9:$B$21,Tabellen!$C$9:$C$21,"controleren")</f>
        <v>0.4</v>
      </c>
      <c r="S1241" s="849">
        <f>IF('Isolatieaanpak '!$G$9="Doe-het-zelver",(M1241*R1241)*Tabellen!$K$5,M1241*R1241)</f>
        <v>144.9</v>
      </c>
      <c r="T1241" s="849">
        <f>(100%-R1241)*M1241</f>
        <v>217.35</v>
      </c>
      <c r="U1241" s="660">
        <f>S1241*Tabellen!$G$2</f>
        <v>13.041</v>
      </c>
      <c r="V1241" s="660">
        <f>T1241*Tabellen!$H$2</f>
        <v>45.643499999999996</v>
      </c>
      <c r="W1241" s="660">
        <f>U1241+V1241</f>
        <v>58.6845</v>
      </c>
      <c r="X1241" s="660">
        <f>O1241+W1241</f>
        <v>420.93450000000001</v>
      </c>
    </row>
    <row r="1242" spans="1:71" ht="15.65" customHeight="1" outlineLevel="2" x14ac:dyDescent="0.25">
      <c r="B1242" s="407"/>
      <c r="D1242" s="404"/>
      <c r="E1242" s="427"/>
      <c r="F1242" s="427"/>
      <c r="G1242" s="427"/>
      <c r="H1242" s="427"/>
      <c r="I1242" s="554"/>
      <c r="J1242" s="554"/>
      <c r="K1242" s="554"/>
      <c r="L1242" s="554"/>
      <c r="M1242" s="554"/>
      <c r="N1242" s="494"/>
      <c r="O1242" s="659">
        <f t="shared" si="266"/>
        <v>0</v>
      </c>
      <c r="P1242" s="659"/>
      <c r="Q1242" s="662"/>
    </row>
    <row r="1243" spans="1:71" ht="15.65" customHeight="1" outlineLevel="2" x14ac:dyDescent="0.25">
      <c r="B1243" s="409" t="s">
        <v>880</v>
      </c>
      <c r="D1243" s="404" t="s">
        <v>1613</v>
      </c>
      <c r="E1243" s="427">
        <v>1</v>
      </c>
      <c r="F1243" s="427" t="s">
        <v>830</v>
      </c>
      <c r="G1243" s="427"/>
      <c r="H1243" s="427"/>
      <c r="I1243" s="554"/>
      <c r="J1243" s="554"/>
      <c r="K1243" s="554">
        <v>77.625</v>
      </c>
      <c r="L1243" s="554">
        <f>E1243*K1243</f>
        <v>77.625</v>
      </c>
      <c r="M1243" s="554">
        <f>J1243+H1243*Tabellen!$K$2+L1243</f>
        <v>77.625</v>
      </c>
      <c r="N1243" s="494"/>
      <c r="O1243" s="849">
        <f>S1243+T1243</f>
        <v>77.625</v>
      </c>
      <c r="P1243" s="659"/>
      <c r="Q1243" s="662" t="s">
        <v>952</v>
      </c>
      <c r="R1243" s="682">
        <f>_xlfn.XLOOKUP(Q1243,Tabellen!$B$9:$B$21,Tabellen!$C$9:$C$21,"controleren")</f>
        <v>0.4</v>
      </c>
      <c r="S1243" s="849">
        <f>IF('Isolatieaanpak '!$G$9="Doe-het-zelver",(M1243*R1243)*Tabellen!$K$5,M1243*R1243)</f>
        <v>31.05</v>
      </c>
      <c r="T1243" s="849">
        <f>(100%-R1243)*M1243</f>
        <v>46.574999999999996</v>
      </c>
      <c r="U1243" s="660">
        <f>S1243*Tabellen!$G$2</f>
        <v>2.7944999999999998</v>
      </c>
      <c r="V1243" s="660">
        <f>T1243*Tabellen!$H$2</f>
        <v>9.7807499999999994</v>
      </c>
      <c r="W1243" s="660">
        <f>U1243+V1243</f>
        <v>12.575249999999999</v>
      </c>
      <c r="X1243" s="660">
        <f>O1243+W1243</f>
        <v>90.200249999999997</v>
      </c>
    </row>
    <row r="1244" spans="1:71" ht="15.65" customHeight="1" outlineLevel="2" x14ac:dyDescent="0.25">
      <c r="B1244" s="407"/>
      <c r="D1244" s="404"/>
      <c r="E1244" s="427"/>
      <c r="F1244" s="427"/>
      <c r="G1244" s="427"/>
      <c r="H1244" s="427"/>
      <c r="I1244" s="554"/>
      <c r="J1244" s="554"/>
      <c r="K1244" s="554"/>
      <c r="L1244" s="554"/>
      <c r="M1244" s="554"/>
      <c r="N1244" s="494"/>
      <c r="O1244" s="659">
        <f t="shared" si="266"/>
        <v>0</v>
      </c>
      <c r="P1244" s="659"/>
      <c r="Q1244" s="662"/>
      <c r="R1244" s="682"/>
    </row>
    <row r="1245" spans="1:71" ht="15.65" customHeight="1" outlineLevel="2" x14ac:dyDescent="0.25">
      <c r="A1245" s="590"/>
      <c r="B1245" s="409" t="s">
        <v>881</v>
      </c>
      <c r="C1245" s="490"/>
      <c r="D1245" s="404" t="s">
        <v>1408</v>
      </c>
      <c r="E1245" s="405">
        <v>1</v>
      </c>
      <c r="F1245" s="402" t="s">
        <v>72</v>
      </c>
      <c r="G1245" s="406"/>
      <c r="H1245" s="406"/>
      <c r="K1245" s="547">
        <v>33.637499999999996</v>
      </c>
      <c r="L1245" s="547">
        <f>E1245*K1245</f>
        <v>33.637499999999996</v>
      </c>
      <c r="M1245" s="547">
        <f>J1245+H1245*Tabellen!$K$2+L1245</f>
        <v>33.637499999999996</v>
      </c>
      <c r="N1245" s="495"/>
      <c r="O1245" s="849">
        <f>S1245+T1245</f>
        <v>33.637499999999996</v>
      </c>
      <c r="P1245" s="659"/>
      <c r="Q1245" s="662" t="s">
        <v>952</v>
      </c>
      <c r="R1245" s="682">
        <f>_xlfn.XLOOKUP(Q1245,Tabellen!$B$9:$B$21,Tabellen!$C$9:$C$21,"controleren")</f>
        <v>0.4</v>
      </c>
      <c r="S1245" s="849">
        <f>IF('Isolatieaanpak '!$G$9="Doe-het-zelver",(M1245*R1245)*Tabellen!$K$5,M1245*R1245)</f>
        <v>13.454999999999998</v>
      </c>
      <c r="T1245" s="849">
        <f>(100%-R1245)*M1245</f>
        <v>20.182499999999997</v>
      </c>
      <c r="U1245" s="660">
        <f>S1245*Tabellen!$G$2</f>
        <v>1.2109499999999997</v>
      </c>
      <c r="V1245" s="660">
        <f>T1245*Tabellen!$H$2</f>
        <v>4.2383249999999997</v>
      </c>
      <c r="W1245" s="660">
        <f>U1245+V1245</f>
        <v>5.4492749999999992</v>
      </c>
      <c r="X1245" s="660">
        <f>O1245+W1245</f>
        <v>39.086774999999996</v>
      </c>
    </row>
    <row r="1246" spans="1:71" ht="15.65" customHeight="1" outlineLevel="2" x14ac:dyDescent="0.25">
      <c r="A1246" s="590"/>
      <c r="B1246" s="407"/>
      <c r="C1246" s="490"/>
      <c r="D1246" s="404"/>
      <c r="E1246" s="405"/>
      <c r="G1246" s="406"/>
      <c r="H1246" s="406"/>
      <c r="N1246" s="495"/>
      <c r="O1246" s="659">
        <f t="shared" si="266"/>
        <v>0</v>
      </c>
      <c r="P1246" s="659"/>
      <c r="Q1246" s="662"/>
      <c r="R1246" s="682"/>
    </row>
    <row r="1247" spans="1:71" ht="15.65" customHeight="1" outlineLevel="2" x14ac:dyDescent="0.25">
      <c r="A1247" s="590"/>
      <c r="B1247" s="409" t="s">
        <v>882</v>
      </c>
      <c r="C1247" s="490"/>
      <c r="D1247" s="404" t="s">
        <v>1567</v>
      </c>
      <c r="E1247" s="405">
        <v>1</v>
      </c>
      <c r="F1247" s="402" t="s">
        <v>72</v>
      </c>
      <c r="G1247" s="406"/>
      <c r="H1247" s="406"/>
      <c r="K1247" s="547">
        <v>113.85</v>
      </c>
      <c r="L1247" s="547">
        <f>E1247*K1247</f>
        <v>113.85</v>
      </c>
      <c r="M1247" s="547">
        <f>J1247+H1247*Tabellen!$K$2+L1247</f>
        <v>113.85</v>
      </c>
      <c r="N1247" s="495"/>
      <c r="O1247" s="849">
        <f>S1247+T1247</f>
        <v>113.85</v>
      </c>
      <c r="P1247" s="659"/>
      <c r="Q1247" s="662" t="s">
        <v>952</v>
      </c>
      <c r="R1247" s="682">
        <f>_xlfn.XLOOKUP(Q1247,Tabellen!$B$9:$B$21,Tabellen!$C$9:$C$21,"controleren")</f>
        <v>0.4</v>
      </c>
      <c r="S1247" s="849">
        <f>IF('Isolatieaanpak '!$G$9="Doe-het-zelver",(M1247*R1247)*Tabellen!$K$5,M1247*R1247)</f>
        <v>45.54</v>
      </c>
      <c r="T1247" s="849">
        <f>(100%-R1247)*M1247</f>
        <v>68.309999999999988</v>
      </c>
      <c r="U1247" s="660">
        <f>S1247*Tabellen!$G$2</f>
        <v>4.0985999999999994</v>
      </c>
      <c r="V1247" s="660">
        <f>T1247*Tabellen!$H$2</f>
        <v>14.345099999999997</v>
      </c>
      <c r="W1247" s="660">
        <f>U1247+V1247</f>
        <v>18.443699999999996</v>
      </c>
      <c r="X1247" s="660">
        <f>O1247+W1247</f>
        <v>132.2937</v>
      </c>
    </row>
    <row r="1248" spans="1:71" ht="15.65" customHeight="1" outlineLevel="2" x14ac:dyDescent="0.25">
      <c r="A1248" s="590"/>
      <c r="B1248" s="407"/>
      <c r="C1248" s="490"/>
      <c r="D1248" s="404"/>
      <c r="E1248" s="405"/>
      <c r="G1248" s="406"/>
      <c r="H1248" s="406"/>
      <c r="N1248" s="495"/>
      <c r="O1248" s="659">
        <f t="shared" si="266"/>
        <v>0</v>
      </c>
      <c r="P1248" s="659"/>
      <c r="Q1248" s="662"/>
      <c r="R1248" s="682"/>
    </row>
    <row r="1249" spans="1:71" ht="15.65" customHeight="1" outlineLevel="2" x14ac:dyDescent="0.25">
      <c r="A1249" s="590"/>
      <c r="B1249" s="409" t="s">
        <v>883</v>
      </c>
      <c r="C1249" s="490"/>
      <c r="D1249" s="404" t="s">
        <v>857</v>
      </c>
      <c r="E1249" s="405">
        <v>1</v>
      </c>
      <c r="F1249" s="402" t="s">
        <v>72</v>
      </c>
      <c r="G1249" s="406"/>
      <c r="H1249" s="406"/>
      <c r="K1249" s="547">
        <v>103.49999999999999</v>
      </c>
      <c r="L1249" s="547">
        <f>E1249*K1249</f>
        <v>103.49999999999999</v>
      </c>
      <c r="M1249" s="547">
        <f>J1249+H1249*Tabellen!$K$2+L1249</f>
        <v>103.49999999999999</v>
      </c>
      <c r="N1249" s="495"/>
      <c r="O1249" s="849">
        <f>S1249+T1249</f>
        <v>103.49999999999999</v>
      </c>
      <c r="P1249" s="659"/>
      <c r="Q1249" s="662" t="s">
        <v>952</v>
      </c>
      <c r="R1249" s="682">
        <f>_xlfn.XLOOKUP(Q1249,Tabellen!$B$9:$B$21,Tabellen!$C$9:$C$21,"controleren")</f>
        <v>0.4</v>
      </c>
      <c r="S1249" s="849">
        <f>IF('Isolatieaanpak '!$G$9="Doe-het-zelver",(M1249*R1249)*Tabellen!$K$5,M1249*R1249)</f>
        <v>41.4</v>
      </c>
      <c r="T1249" s="849">
        <f>(100%-R1249)*M1249</f>
        <v>62.099999999999987</v>
      </c>
      <c r="U1249" s="660">
        <f>S1249*Tabellen!$G$2</f>
        <v>3.7259999999999995</v>
      </c>
      <c r="V1249" s="660">
        <f>T1249*Tabellen!$H$2</f>
        <v>13.040999999999997</v>
      </c>
      <c r="W1249" s="660">
        <f>U1249+V1249</f>
        <v>16.766999999999996</v>
      </c>
      <c r="X1249" s="660">
        <f>O1249+W1249</f>
        <v>120.26699999999998</v>
      </c>
    </row>
    <row r="1250" spans="1:71" ht="15.65" customHeight="1" outlineLevel="2" x14ac:dyDescent="0.25">
      <c r="A1250" s="590"/>
      <c r="B1250" s="407"/>
      <c r="C1250" s="490"/>
      <c r="D1250" s="404"/>
      <c r="E1250" s="405"/>
      <c r="G1250" s="406"/>
      <c r="H1250" s="406"/>
      <c r="N1250" s="495"/>
      <c r="O1250" s="659">
        <f t="shared" si="266"/>
        <v>0</v>
      </c>
      <c r="P1250" s="659"/>
      <c r="Q1250" s="662"/>
      <c r="R1250" s="682"/>
    </row>
    <row r="1251" spans="1:71" ht="15.65" customHeight="1" outlineLevel="2" x14ac:dyDescent="0.25">
      <c r="B1251" s="409" t="s">
        <v>884</v>
      </c>
      <c r="C1251" s="490"/>
      <c r="D1251" s="404" t="s">
        <v>832</v>
      </c>
      <c r="E1251" s="405">
        <v>1</v>
      </c>
      <c r="F1251" s="402" t="s">
        <v>72</v>
      </c>
      <c r="G1251" s="406"/>
      <c r="H1251" s="406"/>
      <c r="K1251" s="547">
        <v>181.125</v>
      </c>
      <c r="L1251" s="547">
        <f>E1251*K1251</f>
        <v>181.125</v>
      </c>
      <c r="M1251" s="547">
        <f>J1251+H1251*Tabellen!$K$2+L1251</f>
        <v>181.125</v>
      </c>
      <c r="N1251" s="494"/>
      <c r="O1251" s="849">
        <f>S1251+T1251</f>
        <v>181.125</v>
      </c>
      <c r="P1251" s="659"/>
      <c r="Q1251" s="662" t="s">
        <v>952</v>
      </c>
      <c r="R1251" s="682">
        <f>_xlfn.XLOOKUP(Q1251,Tabellen!$B$9:$B$21,Tabellen!$C$9:$C$21,"controleren")</f>
        <v>0.4</v>
      </c>
      <c r="S1251" s="849">
        <f>IF('Isolatieaanpak '!$G$9="Doe-het-zelver",(M1251*R1251)*Tabellen!$K$5,M1251*R1251)</f>
        <v>72.45</v>
      </c>
      <c r="T1251" s="849">
        <f>(100%-R1251)*M1251</f>
        <v>108.675</v>
      </c>
      <c r="U1251" s="660">
        <f>S1251*Tabellen!$G$2</f>
        <v>6.5205000000000002</v>
      </c>
      <c r="V1251" s="660">
        <f>T1251*Tabellen!$H$2</f>
        <v>22.821749999999998</v>
      </c>
      <c r="W1251" s="660">
        <f>U1251+V1251</f>
        <v>29.34225</v>
      </c>
      <c r="X1251" s="660">
        <f>O1251+W1251</f>
        <v>210.46725000000001</v>
      </c>
    </row>
    <row r="1252" spans="1:71" ht="15.65" customHeight="1" outlineLevel="2" x14ac:dyDescent="0.25">
      <c r="B1252" s="407"/>
      <c r="C1252" s="490"/>
      <c r="D1252" s="404"/>
      <c r="E1252" s="405"/>
      <c r="G1252" s="406"/>
      <c r="H1252" s="406"/>
      <c r="N1252" s="494"/>
      <c r="O1252" s="659">
        <f t="shared" si="266"/>
        <v>0</v>
      </c>
      <c r="P1252" s="659"/>
      <c r="Q1252" s="662"/>
      <c r="R1252" s="682"/>
    </row>
    <row r="1253" spans="1:71" ht="15.65" customHeight="1" outlineLevel="2" x14ac:dyDescent="0.25">
      <c r="B1253" s="409" t="s">
        <v>885</v>
      </c>
      <c r="C1253" s="490"/>
      <c r="D1253" s="404" t="s">
        <v>833</v>
      </c>
      <c r="E1253" s="405">
        <v>1</v>
      </c>
      <c r="F1253" s="402" t="s">
        <v>72</v>
      </c>
      <c r="G1253" s="406"/>
      <c r="H1253" s="406"/>
      <c r="K1253" s="547">
        <v>155.25</v>
      </c>
      <c r="L1253" s="547">
        <f>E1253*K1253</f>
        <v>155.25</v>
      </c>
      <c r="M1253" s="547">
        <f>J1253+H1253*Tabellen!$K$2+L1253</f>
        <v>155.25</v>
      </c>
      <c r="N1253" s="494"/>
      <c r="O1253" s="849">
        <f>S1253+T1253</f>
        <v>155.25</v>
      </c>
      <c r="P1253" s="659"/>
      <c r="Q1253" s="662" t="s">
        <v>952</v>
      </c>
      <c r="R1253" s="682">
        <f>_xlfn.XLOOKUP(Q1253,Tabellen!$B$9:$B$21,Tabellen!$C$9:$C$21,"controleren")</f>
        <v>0.4</v>
      </c>
      <c r="S1253" s="849">
        <f>IF('Isolatieaanpak '!$G$9="Doe-het-zelver",(M1253*R1253)*Tabellen!$K$5,M1253*R1253)</f>
        <v>62.1</v>
      </c>
      <c r="T1253" s="849">
        <f>(100%-R1253)*M1253</f>
        <v>93.149999999999991</v>
      </c>
      <c r="U1253" s="660">
        <f>S1253*Tabellen!$G$2</f>
        <v>5.5889999999999995</v>
      </c>
      <c r="V1253" s="660">
        <f>T1253*Tabellen!$H$2</f>
        <v>19.561499999999999</v>
      </c>
      <c r="W1253" s="660">
        <f>U1253+V1253</f>
        <v>25.150499999999997</v>
      </c>
      <c r="X1253" s="660">
        <f>O1253+W1253</f>
        <v>180.40049999999999</v>
      </c>
    </row>
    <row r="1254" spans="1:71" ht="15.65" customHeight="1" outlineLevel="2" x14ac:dyDescent="0.25">
      <c r="B1254" s="407"/>
      <c r="C1254" s="490"/>
      <c r="D1254" s="404"/>
      <c r="E1254" s="405"/>
      <c r="G1254" s="406"/>
      <c r="H1254" s="406"/>
      <c r="N1254" s="494"/>
      <c r="O1254" s="659">
        <f t="shared" si="266"/>
        <v>0</v>
      </c>
      <c r="P1254" s="659"/>
      <c r="Q1254" s="662"/>
      <c r="R1254" s="682"/>
    </row>
    <row r="1255" spans="1:71" ht="15.65" customHeight="1" outlineLevel="2" x14ac:dyDescent="0.25">
      <c r="B1255" s="409" t="s">
        <v>940</v>
      </c>
      <c r="C1255" s="490"/>
      <c r="D1255" s="404" t="s">
        <v>834</v>
      </c>
      <c r="E1255" s="405">
        <v>1</v>
      </c>
      <c r="F1255" s="402" t="s">
        <v>72</v>
      </c>
      <c r="G1255" s="406"/>
      <c r="H1255" s="406"/>
      <c r="K1255" s="547">
        <v>465.74999999999994</v>
      </c>
      <c r="L1255" s="547">
        <f>E1255*K1255</f>
        <v>465.74999999999994</v>
      </c>
      <c r="M1255" s="547">
        <f>J1255+H1255*Tabellen!$K$2+L1255</f>
        <v>465.74999999999994</v>
      </c>
      <c r="N1255" s="494"/>
      <c r="O1255" s="849">
        <f>S1255+T1255</f>
        <v>465.74999999999989</v>
      </c>
      <c r="P1255" s="659"/>
      <c r="Q1255" s="662" t="s">
        <v>952</v>
      </c>
      <c r="R1255" s="682">
        <f>_xlfn.XLOOKUP(Q1255,Tabellen!$B$9:$B$21,Tabellen!$C$9:$C$21,"controleren")</f>
        <v>0.4</v>
      </c>
      <c r="S1255" s="849">
        <f>IF('Isolatieaanpak '!$G$9="Doe-het-zelver",(M1255*R1255)*Tabellen!$K$5,M1255*R1255)</f>
        <v>186.29999999999998</v>
      </c>
      <c r="T1255" s="849">
        <f>(100%-R1255)*M1255</f>
        <v>279.44999999999993</v>
      </c>
      <c r="U1255" s="660">
        <f>S1255*Tabellen!$G$2</f>
        <v>16.766999999999999</v>
      </c>
      <c r="V1255" s="660">
        <f>T1255*Tabellen!$H$2</f>
        <v>58.684499999999986</v>
      </c>
      <c r="W1255" s="660">
        <f>U1255+V1255</f>
        <v>75.451499999999982</v>
      </c>
      <c r="X1255" s="660">
        <f>O1255+W1255</f>
        <v>541.2014999999999</v>
      </c>
    </row>
    <row r="1256" spans="1:71" ht="15.65" customHeight="1" outlineLevel="2" x14ac:dyDescent="0.25">
      <c r="B1256" s="407"/>
      <c r="C1256" s="490"/>
      <c r="D1256" s="404"/>
      <c r="E1256" s="405"/>
      <c r="G1256" s="406"/>
      <c r="H1256" s="406"/>
      <c r="N1256" s="494"/>
      <c r="O1256" s="659">
        <f t="shared" si="266"/>
        <v>0</v>
      </c>
      <c r="P1256" s="659"/>
      <c r="Q1256" s="662"/>
      <c r="R1256" s="682"/>
    </row>
    <row r="1257" spans="1:71" ht="15.65" customHeight="1" outlineLevel="2" x14ac:dyDescent="0.25">
      <c r="B1257" s="409" t="s">
        <v>941</v>
      </c>
      <c r="C1257" s="490"/>
      <c r="D1257" s="404" t="s">
        <v>835</v>
      </c>
      <c r="E1257" s="405">
        <v>1</v>
      </c>
      <c r="F1257" s="402" t="s">
        <v>73</v>
      </c>
      <c r="G1257" s="406"/>
      <c r="H1257" s="406"/>
      <c r="K1257" s="547">
        <v>2.4322499999999998</v>
      </c>
      <c r="L1257" s="547">
        <f>E1257*K1257</f>
        <v>2.4322499999999998</v>
      </c>
      <c r="M1257" s="547">
        <f>J1257+H1257*Tabellen!$K$2+L1257</f>
        <v>2.4322499999999998</v>
      </c>
      <c r="N1257" s="494"/>
      <c r="O1257" s="849">
        <f>S1257+T1257</f>
        <v>2.4322499999999998</v>
      </c>
      <c r="P1257" s="659"/>
      <c r="Q1257" s="662" t="s">
        <v>952</v>
      </c>
      <c r="R1257" s="682">
        <f>_xlfn.XLOOKUP(Q1257,Tabellen!$B$9:$B$21,Tabellen!$C$9:$C$21,"controleren")</f>
        <v>0.4</v>
      </c>
      <c r="S1257" s="849">
        <f>IF('Isolatieaanpak '!$G$9="Doe-het-zelver",(M1257*R1257)*Tabellen!$K$5,M1257*R1257)</f>
        <v>0.97289999999999999</v>
      </c>
      <c r="T1257" s="849">
        <f>(100%-R1257)*M1257</f>
        <v>1.4593499999999999</v>
      </c>
      <c r="U1257" s="660">
        <f>S1257*Tabellen!$G$2</f>
        <v>8.7561E-2</v>
      </c>
      <c r="V1257" s="660">
        <f>T1257*Tabellen!$H$2</f>
        <v>0.3064635</v>
      </c>
      <c r="W1257" s="660">
        <f>U1257+V1257</f>
        <v>0.3940245</v>
      </c>
      <c r="X1257" s="660">
        <f>O1257+W1257</f>
        <v>2.8262744999999998</v>
      </c>
    </row>
    <row r="1258" spans="1:71" ht="15.65" customHeight="1" outlineLevel="2" x14ac:dyDescent="0.25">
      <c r="B1258" s="407"/>
      <c r="C1258" s="490"/>
      <c r="D1258" s="404"/>
      <c r="E1258" s="405"/>
      <c r="G1258" s="406"/>
      <c r="H1258" s="406"/>
      <c r="N1258" s="494"/>
      <c r="O1258" s="659"/>
      <c r="P1258" s="659"/>
      <c r="Q1258" s="662"/>
      <c r="R1258" s="682"/>
    </row>
    <row r="1259" spans="1:71" ht="15.65" customHeight="1" outlineLevel="2" x14ac:dyDescent="0.25">
      <c r="B1259" s="409" t="s">
        <v>942</v>
      </c>
      <c r="C1259" s="490"/>
      <c r="D1259" s="404" t="s">
        <v>858</v>
      </c>
      <c r="E1259" s="405"/>
      <c r="F1259" s="402" t="s">
        <v>947</v>
      </c>
      <c r="G1259" s="406"/>
      <c r="H1259" s="406"/>
      <c r="N1259" s="494"/>
      <c r="O1259" s="659">
        <f>M1259</f>
        <v>0</v>
      </c>
      <c r="P1259" s="659"/>
      <c r="Q1259" s="662"/>
      <c r="R1259" s="682"/>
    </row>
    <row r="1260" spans="1:71" ht="15.65" customHeight="1" outlineLevel="2" x14ac:dyDescent="0.25">
      <c r="B1260" s="404"/>
      <c r="C1260" s="490"/>
      <c r="D1260" s="404"/>
      <c r="E1260" s="405"/>
      <c r="G1260" s="406"/>
      <c r="H1260" s="406"/>
      <c r="N1260" s="494"/>
      <c r="O1260" s="659"/>
      <c r="P1260" s="659"/>
      <c r="Q1260" s="662"/>
      <c r="R1260" s="682"/>
    </row>
    <row r="1261" spans="1:71" s="401" customFormat="1" ht="15.65" customHeight="1" outlineLevel="2" x14ac:dyDescent="0.25">
      <c r="A1261" s="590"/>
      <c r="B1261" s="409" t="s">
        <v>1295</v>
      </c>
      <c r="C1261" s="755"/>
      <c r="D1261" s="402" t="s">
        <v>1584</v>
      </c>
      <c r="E1261" s="405">
        <v>1</v>
      </c>
      <c r="F1261" s="402" t="s">
        <v>73</v>
      </c>
      <c r="G1261" s="512"/>
      <c r="H1261" s="512"/>
      <c r="I1261" s="557"/>
      <c r="J1261" s="555"/>
      <c r="K1261" s="557">
        <v>30.014999999999997</v>
      </c>
      <c r="L1261" s="555">
        <f>+K1261*E1261</f>
        <v>30.014999999999997</v>
      </c>
      <c r="M1261" s="556">
        <f>J1261+H1261*Tabellen!$K$2+L1261</f>
        <v>30.014999999999997</v>
      </c>
      <c r="N1261" s="495"/>
      <c r="O1261" s="849">
        <f>S1261+T1261</f>
        <v>30.014999999999997</v>
      </c>
      <c r="P1261" s="659"/>
      <c r="Q1261" s="662" t="s">
        <v>952</v>
      </c>
      <c r="R1261" s="682">
        <f>_xlfn.XLOOKUP(Q1261,Tabellen!$B$9:$B$21,Tabellen!$C$9:$C$21,"controleren")</f>
        <v>0.4</v>
      </c>
      <c r="S1261" s="849">
        <f>IF('Isolatieaanpak '!$G$9="Doe-het-zelver",(M1261*R1261)*Tabellen!$K$5,M1261*R1261)</f>
        <v>12.006</v>
      </c>
      <c r="T1261" s="849">
        <f>(100%-R1261)*M1261</f>
        <v>18.008999999999997</v>
      </c>
      <c r="U1261" s="660">
        <f>S1261*Tabellen!$G$2</f>
        <v>1.0805400000000001</v>
      </c>
      <c r="V1261" s="660">
        <f>T1261*Tabellen!$H$2</f>
        <v>3.7818899999999993</v>
      </c>
      <c r="W1261" s="660">
        <f>U1261+V1261</f>
        <v>4.8624299999999998</v>
      </c>
      <c r="X1261" s="660">
        <f>O1261+W1261</f>
        <v>34.877429999999997</v>
      </c>
      <c r="Y1261" s="661"/>
      <c r="Z1261" s="619"/>
      <c r="AA1261" s="617"/>
      <c r="AB1261" s="617"/>
      <c r="AC1261" s="617"/>
      <c r="AD1261" s="617"/>
      <c r="AE1261" s="617"/>
      <c r="AF1261" s="617"/>
      <c r="AG1261" s="617"/>
      <c r="AH1261" s="617"/>
      <c r="AI1261" s="617"/>
      <c r="AJ1261" s="617"/>
      <c r="AK1261" s="617"/>
      <c r="AL1261" s="617"/>
      <c r="AM1261" s="617"/>
      <c r="AN1261" s="617"/>
      <c r="AO1261" s="617"/>
      <c r="AP1261" s="617"/>
      <c r="AQ1261" s="617"/>
      <c r="AR1261" s="617"/>
      <c r="AS1261" s="617"/>
      <c r="AT1261" s="617"/>
      <c r="AU1261" s="617"/>
      <c r="AV1261" s="617"/>
      <c r="AW1261" s="617"/>
      <c r="AX1261" s="617"/>
      <c r="AY1261" s="617"/>
      <c r="AZ1261" s="617"/>
      <c r="BA1261" s="617"/>
      <c r="BB1261" s="617"/>
      <c r="BC1261" s="617"/>
      <c r="BD1261" s="617"/>
      <c r="BE1261" s="617"/>
      <c r="BF1261" s="617"/>
      <c r="BG1261" s="617"/>
      <c r="BH1261" s="617"/>
      <c r="BI1261" s="617"/>
      <c r="BJ1261" s="617"/>
      <c r="BK1261" s="617"/>
      <c r="BL1261" s="617"/>
      <c r="BM1261" s="617"/>
      <c r="BN1261" s="617"/>
      <c r="BO1261" s="617"/>
      <c r="BP1261" s="617"/>
      <c r="BQ1261" s="617"/>
      <c r="BR1261" s="617"/>
      <c r="BS1261" s="617"/>
    </row>
    <row r="1262" spans="1:71" s="401" customFormat="1" ht="15.65" customHeight="1" outlineLevel="2" x14ac:dyDescent="0.25">
      <c r="A1262" s="590"/>
      <c r="B1262" s="754"/>
      <c r="C1262" s="755"/>
      <c r="D1262" s="402"/>
      <c r="E1262" s="405"/>
      <c r="F1262" s="402"/>
      <c r="G1262" s="512"/>
      <c r="H1262" s="512"/>
      <c r="I1262" s="557"/>
      <c r="J1262" s="555"/>
      <c r="K1262" s="557"/>
      <c r="L1262" s="555"/>
      <c r="M1262" s="556"/>
      <c r="N1262" s="495"/>
      <c r="O1262" s="659"/>
      <c r="P1262" s="673"/>
      <c r="Q1262" s="662"/>
      <c r="R1262" s="682"/>
      <c r="S1262" s="660"/>
      <c r="T1262" s="660"/>
      <c r="U1262" s="660"/>
      <c r="V1262" s="660"/>
      <c r="W1262" s="660"/>
      <c r="X1262" s="660"/>
      <c r="Y1262" s="661"/>
      <c r="Z1262" s="619"/>
      <c r="AA1262" s="617"/>
      <c r="AB1262" s="617"/>
      <c r="AC1262" s="617"/>
      <c r="AD1262" s="617"/>
      <c r="AE1262" s="617"/>
      <c r="AF1262" s="617"/>
      <c r="AG1262" s="617"/>
      <c r="AH1262" s="617"/>
      <c r="AI1262" s="617"/>
      <c r="AJ1262" s="617"/>
      <c r="AK1262" s="617"/>
      <c r="AL1262" s="617"/>
      <c r="AM1262" s="617"/>
      <c r="AN1262" s="617"/>
      <c r="AO1262" s="617"/>
      <c r="AP1262" s="617"/>
      <c r="AQ1262" s="617"/>
      <c r="AR1262" s="617"/>
      <c r="AS1262" s="617"/>
      <c r="AT1262" s="617"/>
      <c r="AU1262" s="617"/>
      <c r="AV1262" s="617"/>
      <c r="AW1262" s="617"/>
      <c r="AX1262" s="617"/>
      <c r="AY1262" s="617"/>
      <c r="AZ1262" s="617"/>
      <c r="BA1262" s="617"/>
      <c r="BB1262" s="617"/>
      <c r="BC1262" s="617"/>
      <c r="BD1262" s="617"/>
      <c r="BE1262" s="617"/>
      <c r="BF1262" s="617"/>
      <c r="BG1262" s="617"/>
      <c r="BH1262" s="617"/>
      <c r="BI1262" s="617"/>
      <c r="BJ1262" s="617"/>
      <c r="BK1262" s="617"/>
      <c r="BL1262" s="617"/>
      <c r="BM1262" s="617"/>
      <c r="BN1262" s="617"/>
      <c r="BO1262" s="617"/>
      <c r="BP1262" s="617"/>
      <c r="BQ1262" s="617"/>
      <c r="BR1262" s="617"/>
      <c r="BS1262" s="617"/>
    </row>
    <row r="1263" spans="1:71" s="401" customFormat="1" ht="15.65" customHeight="1" outlineLevel="2" x14ac:dyDescent="0.25">
      <c r="A1263" s="590"/>
      <c r="B1263" s="409" t="s">
        <v>1296</v>
      </c>
      <c r="C1263" s="755"/>
      <c r="D1263" s="402" t="s">
        <v>1297</v>
      </c>
      <c r="E1263" s="526">
        <v>1</v>
      </c>
      <c r="F1263" s="527" t="s">
        <v>73</v>
      </c>
      <c r="G1263" s="512"/>
      <c r="H1263" s="512"/>
      <c r="I1263" s="557"/>
      <c r="J1263" s="555"/>
      <c r="K1263" s="557">
        <v>34.154999999999994</v>
      </c>
      <c r="L1263" s="555">
        <f>+K1263*E1263</f>
        <v>34.154999999999994</v>
      </c>
      <c r="M1263" s="556">
        <f>J1263+H1263*Tabellen!$K$2+L1263</f>
        <v>34.154999999999994</v>
      </c>
      <c r="N1263" s="495"/>
      <c r="O1263" s="849">
        <f>S1263+T1263</f>
        <v>34.154999999999994</v>
      </c>
      <c r="P1263" s="659"/>
      <c r="Q1263" s="662" t="s">
        <v>952</v>
      </c>
      <c r="R1263" s="682">
        <f>_xlfn.XLOOKUP(Q1263,Tabellen!$B$9:$B$21,Tabellen!$C$9:$C$21,"controleren")</f>
        <v>0.4</v>
      </c>
      <c r="S1263" s="849">
        <f>IF('Isolatieaanpak '!$G$9="Doe-het-zelver",(M1263*R1263)*Tabellen!$K$5,M1263*R1263)</f>
        <v>13.661999999999999</v>
      </c>
      <c r="T1263" s="849">
        <f>(100%-R1263)*M1263</f>
        <v>20.492999999999995</v>
      </c>
      <c r="U1263" s="660">
        <f>S1263*Tabellen!$G$2</f>
        <v>1.2295799999999999</v>
      </c>
      <c r="V1263" s="660">
        <f>T1263*Tabellen!$H$2</f>
        <v>4.3035299999999985</v>
      </c>
      <c r="W1263" s="660">
        <f>U1263+V1263</f>
        <v>5.5331099999999989</v>
      </c>
      <c r="X1263" s="660">
        <f>O1263+W1263</f>
        <v>39.688109999999995</v>
      </c>
      <c r="Y1263" s="661"/>
      <c r="Z1263" s="619"/>
      <c r="AA1263" s="617"/>
      <c r="AB1263" s="617"/>
      <c r="AC1263" s="617"/>
      <c r="AD1263" s="617"/>
      <c r="AE1263" s="617"/>
      <c r="AF1263" s="617"/>
      <c r="AG1263" s="617"/>
      <c r="AH1263" s="617"/>
      <c r="AI1263" s="617"/>
      <c r="AJ1263" s="617"/>
      <c r="AK1263" s="617"/>
      <c r="AL1263" s="617"/>
      <c r="AM1263" s="617"/>
      <c r="AN1263" s="617"/>
      <c r="AO1263" s="617"/>
      <c r="AP1263" s="617"/>
      <c r="AQ1263" s="617"/>
      <c r="AR1263" s="617"/>
      <c r="AS1263" s="617"/>
      <c r="AT1263" s="617"/>
      <c r="AU1263" s="617"/>
      <c r="AV1263" s="617"/>
      <c r="AW1263" s="617"/>
      <c r="AX1263" s="617"/>
      <c r="AY1263" s="617"/>
      <c r="AZ1263" s="617"/>
      <c r="BA1263" s="617"/>
      <c r="BB1263" s="617"/>
      <c r="BC1263" s="617"/>
      <c r="BD1263" s="617"/>
      <c r="BE1263" s="617"/>
      <c r="BF1263" s="617"/>
      <c r="BG1263" s="617"/>
      <c r="BH1263" s="617"/>
      <c r="BI1263" s="617"/>
      <c r="BJ1263" s="617"/>
      <c r="BK1263" s="617"/>
      <c r="BL1263" s="617"/>
      <c r="BM1263" s="617"/>
      <c r="BN1263" s="617"/>
      <c r="BO1263" s="617"/>
      <c r="BP1263" s="617"/>
      <c r="BQ1263" s="617"/>
      <c r="BR1263" s="617"/>
      <c r="BS1263" s="617"/>
    </row>
    <row r="1264" spans="1:71" ht="15.65" customHeight="1" outlineLevel="2" x14ac:dyDescent="0.25">
      <c r="B1264" s="407"/>
      <c r="C1264" s="490"/>
      <c r="D1264" s="427"/>
      <c r="E1264" s="405"/>
      <c r="G1264" s="406"/>
      <c r="H1264" s="406"/>
      <c r="N1264" s="494"/>
      <c r="O1264" s="659"/>
      <c r="P1264" s="659"/>
      <c r="Q1264" s="659"/>
    </row>
    <row r="1265" spans="1:71" ht="9" customHeight="1" outlineLevel="1" x14ac:dyDescent="0.25">
      <c r="B1265" s="408"/>
      <c r="D1265" s="409"/>
      <c r="E1265" s="411"/>
      <c r="F1265" s="409"/>
      <c r="G1265" s="410"/>
      <c r="H1265" s="410"/>
      <c r="I1265" s="548"/>
      <c r="J1265" s="548"/>
      <c r="K1265" s="548"/>
      <c r="L1265" s="548"/>
      <c r="M1265" s="548"/>
      <c r="N1265" s="485"/>
      <c r="O1265" s="663"/>
      <c r="P1265" s="663"/>
      <c r="Q1265" s="663"/>
      <c r="R1265" s="664"/>
      <c r="S1265" s="664"/>
      <c r="T1265" s="664"/>
      <c r="U1265" s="664"/>
      <c r="V1265" s="664"/>
      <c r="W1265" s="664"/>
      <c r="X1265" s="664"/>
      <c r="Y1265" s="663"/>
      <c r="Z1265" s="615"/>
      <c r="AA1265" s="616"/>
      <c r="AG1265" s="613"/>
      <c r="AH1265" s="613"/>
    </row>
    <row r="1266" spans="1:71" s="568" customFormat="1" ht="15.65" customHeight="1" outlineLevel="1" x14ac:dyDescent="0.25">
      <c r="B1266" s="395" t="s">
        <v>1164</v>
      </c>
      <c r="C1266" s="593"/>
      <c r="D1266" s="396" t="s">
        <v>1586</v>
      </c>
      <c r="E1266" s="403"/>
      <c r="F1266" s="396" t="s">
        <v>73</v>
      </c>
      <c r="G1266" s="397"/>
      <c r="H1266" s="397"/>
      <c r="I1266" s="546"/>
      <c r="J1266" s="546"/>
      <c r="K1266" s="546"/>
      <c r="L1266" s="546"/>
      <c r="M1266" s="546"/>
      <c r="N1266" s="593"/>
      <c r="O1266" s="655"/>
      <c r="P1266" s="656" t="str">
        <f>B1266</f>
        <v>V3-2-A1</v>
      </c>
      <c r="Q1266" s="656"/>
      <c r="R1266" s="657"/>
      <c r="S1266" s="657"/>
      <c r="T1266" s="657"/>
      <c r="U1266" s="657"/>
      <c r="V1266" s="657"/>
      <c r="W1266" s="657"/>
      <c r="X1266" s="657"/>
      <c r="Y1266" s="658"/>
      <c r="Z1266" s="610"/>
      <c r="AA1266" s="610"/>
      <c r="AB1266" s="610"/>
      <c r="AC1266" s="610"/>
      <c r="AD1266" s="610"/>
      <c r="AE1266" s="610"/>
      <c r="AF1266" s="610"/>
      <c r="AG1266" s="610"/>
      <c r="AH1266" s="610"/>
      <c r="AI1266" s="610"/>
      <c r="AJ1266" s="610"/>
      <c r="AK1266" s="610"/>
      <c r="AL1266" s="610"/>
      <c r="AM1266" s="610"/>
      <c r="AN1266" s="610"/>
      <c r="AO1266" s="610"/>
      <c r="AP1266" s="610"/>
      <c r="AQ1266" s="610"/>
      <c r="AR1266" s="610"/>
      <c r="AS1266" s="610"/>
      <c r="AT1266" s="610"/>
      <c r="AU1266" s="610"/>
      <c r="AV1266" s="610"/>
      <c r="AW1266" s="610"/>
      <c r="AX1266" s="610"/>
      <c r="AY1266" s="610"/>
      <c r="AZ1266" s="610"/>
      <c r="BA1266" s="610"/>
      <c r="BB1266" s="610"/>
      <c r="BC1266" s="610"/>
      <c r="BD1266" s="610"/>
      <c r="BE1266" s="610"/>
      <c r="BF1266" s="610"/>
      <c r="BG1266" s="610"/>
      <c r="BH1266" s="610"/>
      <c r="BI1266" s="610"/>
      <c r="BJ1266" s="610"/>
      <c r="BK1266" s="610"/>
      <c r="BL1266" s="610"/>
      <c r="BM1266" s="610"/>
      <c r="BN1266" s="610"/>
      <c r="BO1266" s="610"/>
      <c r="BP1266" s="610"/>
      <c r="BQ1266" s="610"/>
      <c r="BR1266" s="610"/>
      <c r="BS1266" s="610"/>
    </row>
    <row r="1267" spans="1:71" ht="15.65" customHeight="1" outlineLevel="2" x14ac:dyDescent="0.25">
      <c r="B1267" s="404"/>
      <c r="D1267" s="413" t="s">
        <v>131</v>
      </c>
      <c r="E1267" s="405"/>
      <c r="G1267" s="406"/>
      <c r="H1267" s="406"/>
      <c r="I1267" s="553"/>
      <c r="J1267" s="553"/>
      <c r="K1267" s="553"/>
      <c r="N1267" s="494"/>
      <c r="O1267" s="659"/>
      <c r="P1267" s="659"/>
      <c r="Q1267" s="659"/>
    </row>
    <row r="1268" spans="1:71" ht="15.65" customHeight="1" outlineLevel="2" x14ac:dyDescent="0.25">
      <c r="B1268" s="404"/>
      <c r="D1268" s="413"/>
      <c r="E1268" s="405"/>
      <c r="G1268" s="406"/>
      <c r="H1268" s="406"/>
      <c r="I1268" s="553"/>
      <c r="J1268" s="553"/>
      <c r="K1268" s="553"/>
      <c r="N1268" s="494"/>
      <c r="O1268" s="659"/>
      <c r="P1268" s="659"/>
      <c r="Q1268" s="659"/>
    </row>
    <row r="1269" spans="1:71" ht="15.65" customHeight="1" outlineLevel="2" x14ac:dyDescent="0.25">
      <c r="B1269" s="404"/>
      <c r="D1269" s="413" t="s">
        <v>1124</v>
      </c>
      <c r="E1269" s="405"/>
      <c r="G1269" s="406"/>
      <c r="H1269" s="406"/>
      <c r="I1269" s="553"/>
      <c r="J1269" s="553"/>
      <c r="K1269" s="553"/>
      <c r="N1269" s="494"/>
      <c r="O1269" s="659"/>
      <c r="P1269" s="659"/>
      <c r="Q1269" s="659"/>
    </row>
    <row r="1270" spans="1:71" ht="15.65" customHeight="1" outlineLevel="2" x14ac:dyDescent="0.25">
      <c r="B1270" s="505"/>
      <c r="D1270" s="530" t="s">
        <v>1287</v>
      </c>
      <c r="E1270" s="506"/>
      <c r="F1270" s="491"/>
      <c r="G1270" s="507"/>
      <c r="H1270" s="507"/>
      <c r="I1270" s="508"/>
      <c r="J1270" s="508"/>
      <c r="K1270" s="508"/>
      <c r="L1270" s="508"/>
      <c r="M1270" s="508"/>
      <c r="N1270" s="494"/>
      <c r="O1270" s="668"/>
      <c r="P1270" s="668"/>
      <c r="Q1270" s="668"/>
      <c r="R1270" s="668"/>
      <c r="S1270" s="668"/>
      <c r="T1270" s="668"/>
      <c r="U1270" s="668"/>
      <c r="V1270" s="668"/>
      <c r="W1270" s="668"/>
      <c r="X1270" s="668"/>
    </row>
    <row r="1271" spans="1:71" ht="15.65" customHeight="1" outlineLevel="2" x14ac:dyDescent="0.25">
      <c r="B1271" s="404"/>
      <c r="D1271" s="427"/>
      <c r="E1271" s="405"/>
      <c r="G1271" s="406"/>
      <c r="H1271" s="406"/>
      <c r="N1271" s="494"/>
      <c r="O1271" s="659"/>
      <c r="P1271" s="659"/>
      <c r="Q1271" s="659"/>
    </row>
    <row r="1272" spans="1:71" ht="9" customHeight="1" outlineLevel="1" x14ac:dyDescent="0.25">
      <c r="B1272" s="408"/>
      <c r="D1272" s="409"/>
      <c r="E1272" s="411"/>
      <c r="F1272" s="409"/>
      <c r="G1272" s="410"/>
      <c r="H1272" s="410"/>
      <c r="I1272" s="548"/>
      <c r="J1272" s="548"/>
      <c r="K1272" s="548"/>
      <c r="L1272" s="548"/>
      <c r="M1272" s="548"/>
      <c r="N1272" s="485"/>
      <c r="O1272" s="663"/>
      <c r="P1272" s="663"/>
      <c r="Q1272" s="663"/>
      <c r="R1272" s="664"/>
      <c r="S1272" s="664"/>
      <c r="T1272" s="664"/>
      <c r="U1272" s="664"/>
      <c r="V1272" s="664"/>
      <c r="W1272" s="664"/>
      <c r="X1272" s="664"/>
      <c r="Y1272" s="663"/>
      <c r="Z1272" s="615"/>
      <c r="AA1272" s="616"/>
      <c r="AG1272" s="613"/>
      <c r="AH1272" s="613"/>
    </row>
    <row r="1273" spans="1:71" s="568" customFormat="1" ht="15.65" customHeight="1" outlineLevel="1" x14ac:dyDescent="0.25">
      <c r="B1273" s="395" t="s">
        <v>1165</v>
      </c>
      <c r="C1273" s="593"/>
      <c r="D1273" s="396" t="s">
        <v>1460</v>
      </c>
      <c r="E1273" s="403">
        <v>1</v>
      </c>
      <c r="F1273" s="396" t="s">
        <v>73</v>
      </c>
      <c r="G1273" s="397"/>
      <c r="H1273" s="397"/>
      <c r="I1273" s="546"/>
      <c r="J1273" s="546"/>
      <c r="K1273" s="546"/>
      <c r="L1273" s="546">
        <f>SUM(L1274:L1276)/E1273</f>
        <v>0</v>
      </c>
      <c r="M1273" s="546">
        <f>SUM(M1274:M1276)/E1273</f>
        <v>0</v>
      </c>
      <c r="N1273" s="593"/>
      <c r="O1273" s="657">
        <f>SUM(O1274:O1276)/E1273</f>
        <v>0</v>
      </c>
      <c r="P1273" s="656" t="str">
        <f>B1273</f>
        <v>V3-2-A2</v>
      </c>
      <c r="Q1273" s="656"/>
      <c r="R1273" s="657"/>
      <c r="S1273" s="657"/>
      <c r="T1273" s="657"/>
      <c r="U1273" s="670"/>
      <c r="V1273" s="657"/>
      <c r="W1273" s="657"/>
      <c r="X1273" s="657">
        <f>SUM(X1274:X1276)/E1273</f>
        <v>0</v>
      </c>
      <c r="Y1273" s="658"/>
      <c r="Z1273" s="610"/>
      <c r="AA1273" s="610"/>
      <c r="AB1273" s="610"/>
      <c r="AC1273" s="610"/>
      <c r="AD1273" s="610"/>
      <c r="AE1273" s="610"/>
      <c r="AF1273" s="610"/>
      <c r="AG1273" s="610"/>
      <c r="AH1273" s="610"/>
      <c r="AI1273" s="610"/>
      <c r="AJ1273" s="610"/>
      <c r="AK1273" s="610"/>
      <c r="AL1273" s="610"/>
      <c r="AM1273" s="610"/>
      <c r="AN1273" s="610"/>
      <c r="AO1273" s="610"/>
      <c r="AP1273" s="610"/>
      <c r="AQ1273" s="610"/>
      <c r="AR1273" s="610"/>
      <c r="AS1273" s="610"/>
      <c r="AT1273" s="610"/>
      <c r="AU1273" s="610"/>
      <c r="AV1273" s="610"/>
      <c r="AW1273" s="610"/>
      <c r="AX1273" s="610"/>
      <c r="AY1273" s="610"/>
      <c r="AZ1273" s="610"/>
      <c r="BA1273" s="610"/>
      <c r="BB1273" s="610"/>
      <c r="BC1273" s="610"/>
      <c r="BD1273" s="610"/>
      <c r="BE1273" s="610"/>
      <c r="BF1273" s="610"/>
      <c r="BG1273" s="610"/>
      <c r="BH1273" s="610"/>
      <c r="BI1273" s="610"/>
      <c r="BJ1273" s="610"/>
      <c r="BK1273" s="610"/>
      <c r="BL1273" s="610"/>
      <c r="BM1273" s="610"/>
      <c r="BN1273" s="610"/>
      <c r="BO1273" s="610"/>
      <c r="BP1273" s="610"/>
      <c r="BQ1273" s="610"/>
      <c r="BR1273" s="610"/>
      <c r="BS1273" s="610"/>
    </row>
    <row r="1274" spans="1:71" ht="15.65" customHeight="1" outlineLevel="2" x14ac:dyDescent="0.25">
      <c r="B1274" s="404"/>
      <c r="D1274" s="413" t="s">
        <v>131</v>
      </c>
      <c r="E1274" s="405"/>
      <c r="G1274" s="406"/>
      <c r="H1274" s="406"/>
      <c r="I1274" s="553"/>
      <c r="J1274" s="553"/>
      <c r="K1274" s="553"/>
      <c r="N1274" s="494"/>
      <c r="O1274" s="659"/>
      <c r="P1274" s="659"/>
      <c r="Q1274" s="665"/>
      <c r="R1274" s="672"/>
      <c r="S1274" s="666"/>
      <c r="T1274" s="672"/>
    </row>
    <row r="1275" spans="1:71" s="401" customFormat="1" ht="15.65" customHeight="1" outlineLevel="2" x14ac:dyDescent="0.25">
      <c r="A1275" s="590"/>
      <c r="B1275" s="407"/>
      <c r="C1275" s="490"/>
      <c r="D1275" s="530" t="str">
        <f>D1270</f>
        <v xml:space="preserve">Zie prijs binnenzijde dak isoleren </v>
      </c>
      <c r="E1275" s="510"/>
      <c r="F1275" s="510"/>
      <c r="G1275" s="510"/>
      <c r="H1275" s="510"/>
      <c r="I1275" s="565"/>
      <c r="J1275" s="565"/>
      <c r="K1275" s="565"/>
      <c r="L1275" s="565"/>
      <c r="M1275" s="565"/>
      <c r="N1275" s="495"/>
      <c r="O1275" s="660"/>
      <c r="P1275" s="673"/>
      <c r="Q1275" s="665"/>
      <c r="R1275" s="660"/>
      <c r="S1275" s="666"/>
      <c r="T1275" s="660"/>
      <c r="U1275" s="660"/>
      <c r="V1275" s="660"/>
      <c r="W1275" s="660"/>
      <c r="X1275" s="660"/>
      <c r="Y1275" s="661"/>
      <c r="Z1275" s="617"/>
      <c r="AA1275" s="617"/>
      <c r="AB1275" s="617"/>
      <c r="AC1275" s="617"/>
      <c r="AD1275" s="617"/>
      <c r="AE1275" s="617"/>
      <c r="AF1275" s="617"/>
      <c r="AG1275" s="617"/>
      <c r="AH1275" s="617"/>
      <c r="AI1275" s="617"/>
      <c r="AJ1275" s="617"/>
      <c r="AK1275" s="617"/>
      <c r="AL1275" s="617"/>
      <c r="AM1275" s="617"/>
      <c r="AN1275" s="617"/>
      <c r="AO1275" s="617"/>
      <c r="AP1275" s="617"/>
      <c r="AQ1275" s="617"/>
      <c r="AR1275" s="617"/>
      <c r="AS1275" s="617"/>
      <c r="AT1275" s="617"/>
      <c r="AU1275" s="617"/>
      <c r="AV1275" s="617"/>
      <c r="AW1275" s="617"/>
      <c r="AX1275" s="617"/>
      <c r="AY1275" s="617"/>
      <c r="AZ1275" s="617"/>
      <c r="BA1275" s="617"/>
      <c r="BB1275" s="617"/>
      <c r="BC1275" s="617"/>
      <c r="BD1275" s="617"/>
      <c r="BE1275" s="617"/>
      <c r="BF1275" s="617"/>
      <c r="BG1275" s="617"/>
      <c r="BH1275" s="617"/>
      <c r="BI1275" s="617"/>
      <c r="BJ1275" s="617"/>
      <c r="BK1275" s="617"/>
      <c r="BL1275" s="617"/>
      <c r="BM1275" s="617"/>
      <c r="BN1275" s="617"/>
      <c r="BO1275" s="617"/>
      <c r="BP1275" s="617"/>
      <c r="BQ1275" s="617"/>
      <c r="BR1275" s="617"/>
      <c r="BS1275" s="617"/>
    </row>
    <row r="1276" spans="1:71" ht="15.65" customHeight="1" outlineLevel="2" x14ac:dyDescent="0.25">
      <c r="B1276" s="404"/>
      <c r="D1276" s="427"/>
      <c r="E1276" s="405"/>
      <c r="G1276" s="406"/>
      <c r="H1276" s="406"/>
      <c r="N1276" s="494"/>
      <c r="O1276" s="659"/>
      <c r="P1276" s="659"/>
      <c r="Q1276" s="659"/>
    </row>
    <row r="1277" spans="1:71" ht="9" customHeight="1" outlineLevel="1" x14ac:dyDescent="0.25">
      <c r="B1277" s="408"/>
      <c r="D1277" s="409"/>
      <c r="E1277" s="411"/>
      <c r="F1277" s="409"/>
      <c r="G1277" s="410"/>
      <c r="H1277" s="410"/>
      <c r="I1277" s="548"/>
      <c r="J1277" s="548"/>
      <c r="K1277" s="548"/>
      <c r="L1277" s="548"/>
      <c r="M1277" s="548"/>
      <c r="N1277" s="485"/>
      <c r="O1277" s="663"/>
      <c r="P1277" s="663"/>
      <c r="Q1277" s="663"/>
      <c r="R1277" s="664"/>
      <c r="S1277" s="664"/>
      <c r="T1277" s="664"/>
      <c r="U1277" s="664"/>
      <c r="V1277" s="664"/>
      <c r="W1277" s="664"/>
      <c r="X1277" s="664"/>
      <c r="Y1277" s="663"/>
      <c r="Z1277" s="615"/>
      <c r="AA1277" s="616"/>
      <c r="AG1277" s="613"/>
      <c r="AH1277" s="613"/>
    </row>
    <row r="1278" spans="1:71" s="568" customFormat="1" ht="15.65" customHeight="1" outlineLevel="1" x14ac:dyDescent="0.25">
      <c r="B1278" s="395" t="s">
        <v>1167</v>
      </c>
      <c r="C1278" s="593"/>
      <c r="D1278" s="396" t="s">
        <v>1461</v>
      </c>
      <c r="E1278" s="403">
        <v>55.5</v>
      </c>
      <c r="F1278" s="396" t="s">
        <v>73</v>
      </c>
      <c r="G1278" s="397"/>
      <c r="H1278" s="397">
        <f>SUM(H1279:H1282)/E1278</f>
        <v>0.17702702702702702</v>
      </c>
      <c r="I1278" s="546"/>
      <c r="J1278" s="546">
        <f>SUM(J1279:J1282)/E1278</f>
        <v>7.5037499999999993</v>
      </c>
      <c r="K1278" s="546"/>
      <c r="L1278" s="546">
        <f>SUM(L1279:L1282)/E1278</f>
        <v>0</v>
      </c>
      <c r="M1278" s="546">
        <f>SUM(M1279:M1282)/E1278</f>
        <v>18.479425675675675</v>
      </c>
      <c r="N1278" s="593"/>
      <c r="O1278" s="657">
        <f>SUM(O1279:O1283)/E1278</f>
        <v>22.360105067567563</v>
      </c>
      <c r="P1278" s="656" t="str">
        <f>B1278</f>
        <v>V3-2-B1</v>
      </c>
      <c r="Q1278" s="656"/>
      <c r="R1278" s="657"/>
      <c r="S1278" s="657"/>
      <c r="T1278" s="657"/>
      <c r="U1278" s="670"/>
      <c r="V1278" s="657"/>
      <c r="W1278" s="657"/>
      <c r="X1278" s="657">
        <f>SUM(X1279:X1283)/E1278</f>
        <v>25.462059023648642</v>
      </c>
      <c r="Y1278" s="658"/>
      <c r="Z1278" s="610"/>
      <c r="AA1278" s="610"/>
      <c r="AB1278" s="610"/>
      <c r="AC1278" s="610"/>
      <c r="AD1278" s="610"/>
      <c r="AE1278" s="610"/>
      <c r="AF1278" s="610"/>
      <c r="AG1278" s="610"/>
      <c r="AH1278" s="610"/>
      <c r="AI1278" s="610"/>
      <c r="AJ1278" s="610"/>
      <c r="AK1278" s="610"/>
      <c r="AL1278" s="610"/>
      <c r="AM1278" s="610"/>
      <c r="AN1278" s="610"/>
      <c r="AO1278" s="610"/>
      <c r="AP1278" s="610"/>
      <c r="AQ1278" s="610"/>
      <c r="AR1278" s="610"/>
      <c r="AS1278" s="610"/>
      <c r="AT1278" s="610"/>
      <c r="AU1278" s="610"/>
      <c r="AV1278" s="610"/>
      <c r="AW1278" s="610"/>
      <c r="AX1278" s="610"/>
      <c r="AY1278" s="610"/>
      <c r="AZ1278" s="610"/>
      <c r="BA1278" s="610"/>
      <c r="BB1278" s="610"/>
      <c r="BC1278" s="610"/>
      <c r="BD1278" s="610"/>
      <c r="BE1278" s="610"/>
      <c r="BF1278" s="610"/>
      <c r="BG1278" s="610"/>
      <c r="BH1278" s="610"/>
      <c r="BI1278" s="610"/>
      <c r="BJ1278" s="610"/>
      <c r="BK1278" s="610"/>
      <c r="BL1278" s="610"/>
      <c r="BM1278" s="610"/>
      <c r="BN1278" s="610"/>
      <c r="BO1278" s="610"/>
      <c r="BP1278" s="610"/>
      <c r="BQ1278" s="610"/>
      <c r="BR1278" s="610"/>
      <c r="BS1278" s="610"/>
    </row>
    <row r="1279" spans="1:71" ht="15.65" customHeight="1" outlineLevel="2" x14ac:dyDescent="0.25">
      <c r="B1279" s="404"/>
      <c r="D1279" s="413" t="s">
        <v>131</v>
      </c>
      <c r="E1279" s="405"/>
      <c r="G1279" s="406"/>
      <c r="H1279" s="406"/>
      <c r="I1279" s="553"/>
      <c r="J1279" s="553"/>
      <c r="K1279" s="553"/>
      <c r="N1279" s="494"/>
      <c r="O1279" s="659" t="str">
        <f>R1279</f>
        <v>incl. opslagen</v>
      </c>
      <c r="P1279" s="659"/>
      <c r="Q1279" s="665"/>
      <c r="R1279" s="672" t="str">
        <f>Tabellen!$C$2</f>
        <v>incl. opslagen</v>
      </c>
      <c r="S1279" s="666"/>
      <c r="T1279" s="672" t="str">
        <f>Tabellen!$C$2</f>
        <v>incl. opslagen</v>
      </c>
    </row>
    <row r="1280" spans="1:71" ht="15.65" customHeight="1" outlineLevel="2" x14ac:dyDescent="0.25">
      <c r="B1280" s="404"/>
      <c r="D1280" s="404" t="s">
        <v>1300</v>
      </c>
      <c r="E1280" s="405">
        <v>1</v>
      </c>
      <c r="F1280" s="402" t="s">
        <v>830</v>
      </c>
      <c r="G1280" s="406">
        <v>1</v>
      </c>
      <c r="H1280" s="406">
        <f>E1280*G1280</f>
        <v>1</v>
      </c>
      <c r="M1280" s="547">
        <f>J1280+H1280*Tabellen!$K$2+L1280</f>
        <v>62</v>
      </c>
      <c r="N1280" s="494"/>
      <c r="O1280" s="660">
        <f>R1280+T1280</f>
        <v>75.02</v>
      </c>
      <c r="P1280" s="673"/>
      <c r="Q1280" s="665" t="s">
        <v>983</v>
      </c>
      <c r="R1280" s="660">
        <f>H1280*Tabellen!$K$2*Tabellen!$F$2</f>
        <v>75.02</v>
      </c>
      <c r="S1280" s="666" t="s">
        <v>1049</v>
      </c>
      <c r="T1280" s="660">
        <f>J1280*Tabellen!$F$2</f>
        <v>0</v>
      </c>
      <c r="U1280" s="660">
        <f>R1280*Tabellen!$G$2</f>
        <v>6.7517999999999994</v>
      </c>
      <c r="V1280" s="660">
        <f>T1280*Tabellen!$H$2</f>
        <v>0</v>
      </c>
      <c r="W1280" s="660">
        <f>U1280+V1280</f>
        <v>6.7517999999999994</v>
      </c>
      <c r="X1280" s="660">
        <f>O1280+W1280</f>
        <v>81.771799999999999</v>
      </c>
    </row>
    <row r="1281" spans="1:71" ht="15.65" customHeight="1" outlineLevel="2" x14ac:dyDescent="0.25">
      <c r="B1281" s="404"/>
      <c r="D1281" s="404" t="s">
        <v>1366</v>
      </c>
      <c r="E1281" s="405">
        <f>E1278</f>
        <v>55.5</v>
      </c>
      <c r="F1281" s="402" t="s">
        <v>73</v>
      </c>
      <c r="G1281" s="406">
        <v>0.15</v>
      </c>
      <c r="H1281" s="406">
        <f>E1281*G1281</f>
        <v>8.3249999999999993</v>
      </c>
      <c r="I1281" s="547">
        <v>7.5037499999999993</v>
      </c>
      <c r="J1281" s="547">
        <f>E1281*I1281</f>
        <v>416.45812499999994</v>
      </c>
      <c r="M1281" s="547">
        <f>J1281+H1281*Tabellen!$K$2+L1281</f>
        <v>932.60812499999997</v>
      </c>
      <c r="N1281" s="494"/>
      <c r="O1281" s="660">
        <f>R1281+T1281</f>
        <v>1128.4558312499998</v>
      </c>
      <c r="P1281" s="673"/>
      <c r="Q1281" s="665" t="s">
        <v>983</v>
      </c>
      <c r="R1281" s="660">
        <f>H1281*Tabellen!$K$2*Tabellen!$F$2</f>
        <v>624.54149999999993</v>
      </c>
      <c r="S1281" s="666" t="s">
        <v>1049</v>
      </c>
      <c r="T1281" s="660">
        <f>J1281*Tabellen!$F$2</f>
        <v>503.91433124999992</v>
      </c>
      <c r="U1281" s="660">
        <f>R1281*Tabellen!$G$2</f>
        <v>56.20873499999999</v>
      </c>
      <c r="V1281" s="660">
        <f>T1281*Tabellen!$H$2</f>
        <v>105.82200956249999</v>
      </c>
      <c r="W1281" s="660">
        <f>U1281+V1281</f>
        <v>162.03074456249999</v>
      </c>
      <c r="X1281" s="660">
        <f>O1281+W1281</f>
        <v>1290.4865758124997</v>
      </c>
    </row>
    <row r="1282" spans="1:71" ht="15.65" customHeight="1" outlineLevel="2" x14ac:dyDescent="0.25">
      <c r="B1282" s="404"/>
      <c r="D1282" s="404" t="s">
        <v>1301</v>
      </c>
      <c r="E1282" s="405">
        <v>1</v>
      </c>
      <c r="F1282" s="402" t="s">
        <v>830</v>
      </c>
      <c r="G1282" s="406">
        <v>0.5</v>
      </c>
      <c r="H1282" s="406">
        <f>E1282*G1282</f>
        <v>0.5</v>
      </c>
      <c r="M1282" s="547">
        <f>J1282+H1282*Tabellen!$K$2+L1282</f>
        <v>31</v>
      </c>
      <c r="N1282" s="494"/>
      <c r="O1282" s="660">
        <f>R1282+T1282</f>
        <v>37.51</v>
      </c>
      <c r="P1282" s="673"/>
      <c r="Q1282" s="665" t="s">
        <v>983</v>
      </c>
      <c r="R1282" s="660">
        <f>H1282*Tabellen!$K$2*Tabellen!$F$2</f>
        <v>37.51</v>
      </c>
      <c r="S1282" s="666" t="s">
        <v>1049</v>
      </c>
      <c r="T1282" s="660">
        <f>J1282*Tabellen!$F$2</f>
        <v>0</v>
      </c>
      <c r="U1282" s="660">
        <f>R1282*Tabellen!$G$2</f>
        <v>3.3758999999999997</v>
      </c>
      <c r="V1282" s="660">
        <f>T1282*Tabellen!$H$2</f>
        <v>0</v>
      </c>
      <c r="W1282" s="660">
        <f>U1282+V1282</f>
        <v>3.3758999999999997</v>
      </c>
      <c r="X1282" s="660">
        <f>O1282+W1282</f>
        <v>40.885899999999999</v>
      </c>
    </row>
    <row r="1283" spans="1:71" ht="15.65" customHeight="1" outlineLevel="2" x14ac:dyDescent="0.25">
      <c r="B1283" s="404"/>
      <c r="D1283" s="427"/>
      <c r="E1283" s="405"/>
      <c r="G1283" s="406"/>
      <c r="H1283" s="406"/>
      <c r="M1283" s="547">
        <f>J1283+H1283*Tabellen!$K$2+L1283</f>
        <v>0</v>
      </c>
      <c r="N1283" s="494"/>
      <c r="O1283" s="660">
        <f>R1283+T1283</f>
        <v>0</v>
      </c>
      <c r="P1283" s="673"/>
      <c r="Q1283" s="665" t="s">
        <v>983</v>
      </c>
      <c r="R1283" s="660">
        <f>H1283*Tabellen!$K$2*Tabellen!$F$2</f>
        <v>0</v>
      </c>
      <c r="S1283" s="666" t="s">
        <v>1049</v>
      </c>
      <c r="T1283" s="660">
        <f>J1283*Tabellen!$F$2</f>
        <v>0</v>
      </c>
      <c r="U1283" s="660">
        <f>R1283*Tabellen!$G$2</f>
        <v>0</v>
      </c>
      <c r="V1283" s="660">
        <f>T1283*Tabellen!$H$2</f>
        <v>0</v>
      </c>
      <c r="W1283" s="660">
        <f>U1283+V1283</f>
        <v>0</v>
      </c>
      <c r="X1283" s="660">
        <f>O1283+W1283</f>
        <v>0</v>
      </c>
    </row>
    <row r="1284" spans="1:71" ht="9" customHeight="1" outlineLevel="1" x14ac:dyDescent="0.25">
      <c r="B1284" s="408"/>
      <c r="D1284" s="409"/>
      <c r="E1284" s="411"/>
      <c r="F1284" s="409"/>
      <c r="G1284" s="410"/>
      <c r="H1284" s="410"/>
      <c r="I1284" s="548"/>
      <c r="J1284" s="548"/>
      <c r="K1284" s="548"/>
      <c r="L1284" s="548"/>
      <c r="M1284" s="548"/>
      <c r="N1284" s="485"/>
      <c r="O1284" s="663"/>
      <c r="P1284" s="663"/>
      <c r="Q1284" s="663"/>
      <c r="R1284" s="664"/>
      <c r="S1284" s="664"/>
      <c r="T1284" s="664"/>
      <c r="U1284" s="664"/>
      <c r="V1284" s="664"/>
      <c r="W1284" s="664"/>
      <c r="X1284" s="664"/>
      <c r="Y1284" s="663"/>
      <c r="Z1284" s="615"/>
      <c r="AA1284" s="616"/>
      <c r="AG1284" s="613"/>
      <c r="AH1284" s="613"/>
    </row>
    <row r="1285" spans="1:71" s="568" customFormat="1" ht="15.65" customHeight="1" outlineLevel="1" x14ac:dyDescent="0.25">
      <c r="B1285" s="395" t="s">
        <v>1166</v>
      </c>
      <c r="C1285" s="593"/>
      <c r="D1285" s="396" t="s">
        <v>1462</v>
      </c>
      <c r="E1285" s="403">
        <v>55.5</v>
      </c>
      <c r="F1285" s="396" t="s">
        <v>73</v>
      </c>
      <c r="G1285" s="397"/>
      <c r="H1285" s="397">
        <f>SUM(H1286:H1292)/E1285</f>
        <v>0.47702702702702704</v>
      </c>
      <c r="I1285" s="546"/>
      <c r="J1285" s="546">
        <f>SUM(J1286:J1292)/E1285</f>
        <v>24.653699999999997</v>
      </c>
      <c r="K1285" s="546"/>
      <c r="L1285" s="546">
        <f>SUM(L1286:L1292)/E1285</f>
        <v>0</v>
      </c>
      <c r="M1285" s="546">
        <f>SUM(M1286:M1292)/E1285</f>
        <v>54.229375675675669</v>
      </c>
      <c r="N1285" s="593"/>
      <c r="O1285" s="657">
        <f>SUM(O1286:O1292)/E1285</f>
        <v>65.617544567567563</v>
      </c>
      <c r="P1285" s="656" t="str">
        <f>B1285</f>
        <v>V3-2-C1</v>
      </c>
      <c r="Q1285" s="656"/>
      <c r="R1285" s="657"/>
      <c r="S1285" s="657"/>
      <c r="T1285" s="657"/>
      <c r="U1285" s="670"/>
      <c r="V1285" s="657"/>
      <c r="W1285" s="657"/>
      <c r="X1285" s="657">
        <f>SUM(X1286:X1292)/E1285</f>
        <v>75.102840818648644</v>
      </c>
      <c r="Y1285" s="658"/>
      <c r="Z1285" s="610"/>
      <c r="AA1285" s="610"/>
      <c r="AB1285" s="610"/>
      <c r="AC1285" s="610"/>
      <c r="AD1285" s="610"/>
      <c r="AE1285" s="610"/>
      <c r="AF1285" s="610"/>
      <c r="AG1285" s="610"/>
      <c r="AH1285" s="610"/>
      <c r="AI1285" s="610"/>
      <c r="AJ1285" s="610"/>
      <c r="AK1285" s="610"/>
      <c r="AL1285" s="610"/>
      <c r="AM1285" s="610"/>
      <c r="AN1285" s="610"/>
      <c r="AO1285" s="610"/>
      <c r="AP1285" s="610"/>
      <c r="AQ1285" s="610"/>
      <c r="AR1285" s="610"/>
      <c r="AS1285" s="610"/>
      <c r="AT1285" s="610"/>
      <c r="AU1285" s="610"/>
      <c r="AV1285" s="610"/>
      <c r="AW1285" s="610"/>
      <c r="AX1285" s="610"/>
      <c r="AY1285" s="610"/>
      <c r="AZ1285" s="610"/>
      <c r="BA1285" s="610"/>
      <c r="BB1285" s="610"/>
      <c r="BC1285" s="610"/>
      <c r="BD1285" s="610"/>
      <c r="BE1285" s="610"/>
      <c r="BF1285" s="610"/>
      <c r="BG1285" s="610"/>
      <c r="BH1285" s="610"/>
      <c r="BI1285" s="610"/>
      <c r="BJ1285" s="610"/>
      <c r="BK1285" s="610"/>
      <c r="BL1285" s="610"/>
      <c r="BM1285" s="610"/>
      <c r="BN1285" s="610"/>
      <c r="BO1285" s="610"/>
      <c r="BP1285" s="610"/>
      <c r="BQ1285" s="610"/>
      <c r="BR1285" s="610"/>
      <c r="BS1285" s="610"/>
    </row>
    <row r="1286" spans="1:71" ht="15.65" customHeight="1" outlineLevel="2" x14ac:dyDescent="0.25">
      <c r="B1286" s="404"/>
      <c r="C1286" s="490"/>
      <c r="D1286" s="413" t="s">
        <v>264</v>
      </c>
      <c r="E1286" s="432"/>
      <c r="F1286" s="414"/>
      <c r="G1286" s="415"/>
      <c r="H1286" s="415"/>
      <c r="I1286" s="553"/>
      <c r="J1286" s="553"/>
      <c r="K1286" s="553"/>
      <c r="N1286" s="497"/>
      <c r="O1286" s="659"/>
      <c r="P1286" s="659"/>
      <c r="Q1286" s="665"/>
      <c r="R1286" s="672"/>
      <c r="S1286" s="666"/>
      <c r="T1286" s="672"/>
      <c r="Y1286" s="676"/>
    </row>
    <row r="1287" spans="1:71" s="401" customFormat="1" ht="15.65" customHeight="1" outlineLevel="2" x14ac:dyDescent="0.25">
      <c r="A1287" s="590"/>
      <c r="B1287" s="407"/>
      <c r="C1287" s="490"/>
      <c r="D1287" s="404" t="s">
        <v>1300</v>
      </c>
      <c r="E1287" s="405" t="s">
        <v>1113</v>
      </c>
      <c r="F1287" s="402" t="s">
        <v>830</v>
      </c>
      <c r="G1287" s="406">
        <v>1</v>
      </c>
      <c r="H1287" s="406">
        <f t="shared" ref="H1287:H1292" si="267">E1287*G1287</f>
        <v>1</v>
      </c>
      <c r="I1287" s="547"/>
      <c r="J1287" s="547"/>
      <c r="K1287" s="547"/>
      <c r="L1287" s="547"/>
      <c r="M1287" s="547">
        <f>J1287+H1287*Tabellen!$K$2+L1287</f>
        <v>62</v>
      </c>
      <c r="N1287" s="495"/>
      <c r="O1287" s="660">
        <f t="shared" ref="O1287:O1292" si="268">R1287+T1287</f>
        <v>75.02</v>
      </c>
      <c r="P1287" s="673"/>
      <c r="Q1287" s="665" t="s">
        <v>983</v>
      </c>
      <c r="R1287" s="660">
        <f>H1287*Tabellen!$K$2*Tabellen!$F$2</f>
        <v>75.02</v>
      </c>
      <c r="S1287" s="666" t="s">
        <v>1049</v>
      </c>
      <c r="T1287" s="660">
        <f>J1287*Tabellen!$F$2</f>
        <v>0</v>
      </c>
      <c r="U1287" s="660">
        <f>R1287*Tabellen!$G$2</f>
        <v>6.7517999999999994</v>
      </c>
      <c r="V1287" s="660">
        <f>T1287*Tabellen!$H$2</f>
        <v>0</v>
      </c>
      <c r="W1287" s="660">
        <f t="shared" ref="W1287:W1292" si="269">U1287+V1287</f>
        <v>6.7517999999999994</v>
      </c>
      <c r="X1287" s="660">
        <f t="shared" ref="X1287:X1292" si="270">O1287+W1287</f>
        <v>81.771799999999999</v>
      </c>
      <c r="Y1287" s="661"/>
      <c r="Z1287" s="617"/>
      <c r="AA1287" s="617"/>
      <c r="AB1287" s="617"/>
      <c r="AC1287" s="617"/>
      <c r="AD1287" s="617"/>
      <c r="AE1287" s="617"/>
      <c r="AF1287" s="617"/>
      <c r="AG1287" s="617"/>
      <c r="AH1287" s="617"/>
      <c r="AI1287" s="617"/>
      <c r="AJ1287" s="617"/>
      <c r="AK1287" s="617"/>
      <c r="AL1287" s="617"/>
      <c r="AM1287" s="617"/>
      <c r="AN1287" s="617"/>
      <c r="AO1287" s="617"/>
      <c r="AP1287" s="617"/>
      <c r="AQ1287" s="617"/>
      <c r="AR1287" s="617"/>
      <c r="AS1287" s="617"/>
      <c r="AT1287" s="617"/>
      <c r="AU1287" s="617"/>
      <c r="AV1287" s="617"/>
      <c r="AW1287" s="617"/>
      <c r="AX1287" s="617"/>
      <c r="AY1287" s="617"/>
      <c r="AZ1287" s="617"/>
      <c r="BA1287" s="617"/>
      <c r="BB1287" s="617"/>
      <c r="BC1287" s="617"/>
      <c r="BD1287" s="617"/>
      <c r="BE1287" s="617"/>
      <c r="BF1287" s="617"/>
      <c r="BG1287" s="617"/>
      <c r="BH1287" s="617"/>
      <c r="BI1287" s="617"/>
      <c r="BJ1287" s="617"/>
      <c r="BK1287" s="617"/>
      <c r="BL1287" s="617"/>
      <c r="BM1287" s="617"/>
      <c r="BN1287" s="617"/>
      <c r="BO1287" s="617"/>
      <c r="BP1287" s="617"/>
      <c r="BQ1287" s="617"/>
      <c r="BR1287" s="617"/>
      <c r="BS1287" s="617"/>
    </row>
    <row r="1288" spans="1:71" s="401" customFormat="1" ht="15.65" customHeight="1" outlineLevel="2" x14ac:dyDescent="0.25">
      <c r="A1288" s="590"/>
      <c r="B1288" s="407"/>
      <c r="C1288" s="490"/>
      <c r="D1288" s="404" t="s">
        <v>1367</v>
      </c>
      <c r="E1288" s="405">
        <f>E1285</f>
        <v>55.5</v>
      </c>
      <c r="F1288" s="402" t="s">
        <v>73</v>
      </c>
      <c r="G1288" s="406">
        <v>0.05</v>
      </c>
      <c r="H1288" s="406">
        <f t="shared" si="267"/>
        <v>2.7750000000000004</v>
      </c>
      <c r="I1288" s="547">
        <v>0.74519999999999986</v>
      </c>
      <c r="J1288" s="547">
        <f t="shared" ref="J1288:J1291" si="271">E1288*I1288</f>
        <v>41.358599999999996</v>
      </c>
      <c r="K1288" s="547"/>
      <c r="L1288" s="547"/>
      <c r="M1288" s="547">
        <f>J1288+H1288*Tabellen!$K$2+L1288</f>
        <v>213.40860000000001</v>
      </c>
      <c r="N1288" s="495"/>
      <c r="O1288" s="660">
        <f t="shared" si="268"/>
        <v>258.22440599999999</v>
      </c>
      <c r="P1288" s="673"/>
      <c r="Q1288" s="665" t="s">
        <v>983</v>
      </c>
      <c r="R1288" s="660">
        <f>H1288*Tabellen!$K$2*Tabellen!$F$2</f>
        <v>208.18049999999999</v>
      </c>
      <c r="S1288" s="666" t="s">
        <v>1049</v>
      </c>
      <c r="T1288" s="660">
        <f>J1288*Tabellen!$F$2</f>
        <v>50.043905999999993</v>
      </c>
      <c r="U1288" s="660">
        <f>R1288*Tabellen!$G$2</f>
        <v>18.736245</v>
      </c>
      <c r="V1288" s="660">
        <f>T1288*Tabellen!$H$2</f>
        <v>10.509220259999998</v>
      </c>
      <c r="W1288" s="660">
        <f t="shared" si="269"/>
        <v>29.245465259999996</v>
      </c>
      <c r="X1288" s="660">
        <f t="shared" si="270"/>
        <v>287.46987125999999</v>
      </c>
      <c r="Y1288" s="661"/>
      <c r="Z1288" s="617"/>
      <c r="AA1288" s="617"/>
      <c r="AB1288" s="617"/>
      <c r="AC1288" s="617"/>
      <c r="AD1288" s="617"/>
      <c r="AE1288" s="617"/>
      <c r="AF1288" s="617"/>
      <c r="AG1288" s="617"/>
      <c r="AH1288" s="617"/>
      <c r="AI1288" s="617"/>
      <c r="AJ1288" s="617"/>
      <c r="AK1288" s="617"/>
      <c r="AL1288" s="617"/>
      <c r="AM1288" s="617"/>
      <c r="AN1288" s="617"/>
      <c r="AO1288" s="617"/>
      <c r="AP1288" s="617"/>
      <c r="AQ1288" s="617"/>
      <c r="AR1288" s="617"/>
      <c r="AS1288" s="617"/>
      <c r="AT1288" s="617"/>
      <c r="AU1288" s="617"/>
      <c r="AV1288" s="617"/>
      <c r="AW1288" s="617"/>
      <c r="AX1288" s="617"/>
      <c r="AY1288" s="617"/>
      <c r="AZ1288" s="617"/>
      <c r="BA1288" s="617"/>
      <c r="BB1288" s="617"/>
      <c r="BC1288" s="617"/>
      <c r="BD1288" s="617"/>
      <c r="BE1288" s="617"/>
      <c r="BF1288" s="617"/>
      <c r="BG1288" s="617"/>
      <c r="BH1288" s="617"/>
      <c r="BI1288" s="617"/>
      <c r="BJ1288" s="617"/>
      <c r="BK1288" s="617"/>
      <c r="BL1288" s="617"/>
      <c r="BM1288" s="617"/>
      <c r="BN1288" s="617"/>
      <c r="BO1288" s="617"/>
      <c r="BP1288" s="617"/>
      <c r="BQ1288" s="617"/>
      <c r="BR1288" s="617"/>
      <c r="BS1288" s="617"/>
    </row>
    <row r="1289" spans="1:71" s="401" customFormat="1" ht="15.65" customHeight="1" outlineLevel="2" x14ac:dyDescent="0.25">
      <c r="A1289" s="590"/>
      <c r="B1289" s="407"/>
      <c r="C1289" s="490"/>
      <c r="D1289" s="404" t="s">
        <v>1368</v>
      </c>
      <c r="E1289" s="405">
        <f>E1285</f>
        <v>55.5</v>
      </c>
      <c r="F1289" s="402" t="s">
        <v>73</v>
      </c>
      <c r="G1289" s="406">
        <v>0.15</v>
      </c>
      <c r="H1289" s="406">
        <f t="shared" si="267"/>
        <v>8.3249999999999993</v>
      </c>
      <c r="I1289" s="547">
        <v>8.9320500000000003</v>
      </c>
      <c r="J1289" s="547">
        <f t="shared" si="271"/>
        <v>495.72877500000004</v>
      </c>
      <c r="K1289" s="547"/>
      <c r="L1289" s="547"/>
      <c r="M1289" s="547">
        <f>J1289+H1289*Tabellen!$K$2+L1289</f>
        <v>1011.878775</v>
      </c>
      <c r="N1289" s="495"/>
      <c r="O1289" s="660">
        <f t="shared" si="268"/>
        <v>1224.3733177499998</v>
      </c>
      <c r="P1289" s="673"/>
      <c r="Q1289" s="665" t="s">
        <v>983</v>
      </c>
      <c r="R1289" s="660">
        <f>H1289*Tabellen!$K$2*Tabellen!$F$2</f>
        <v>624.54149999999993</v>
      </c>
      <c r="S1289" s="666" t="s">
        <v>1049</v>
      </c>
      <c r="T1289" s="660">
        <f>J1289*Tabellen!$F$2</f>
        <v>599.83181775000003</v>
      </c>
      <c r="U1289" s="660">
        <f>R1289*Tabellen!$G$2</f>
        <v>56.20873499999999</v>
      </c>
      <c r="V1289" s="660">
        <f>T1289*Tabellen!$H$2</f>
        <v>125.96468172750001</v>
      </c>
      <c r="W1289" s="660">
        <f t="shared" si="269"/>
        <v>182.17341672750001</v>
      </c>
      <c r="X1289" s="660">
        <f t="shared" si="270"/>
        <v>1406.5467344774997</v>
      </c>
      <c r="Y1289" s="661"/>
      <c r="Z1289" s="617"/>
      <c r="AA1289" s="617"/>
      <c r="AB1289" s="617"/>
      <c r="AC1289" s="617"/>
      <c r="AD1289" s="617"/>
      <c r="AE1289" s="617"/>
      <c r="AF1289" s="617"/>
      <c r="AG1289" s="617"/>
      <c r="AH1289" s="617"/>
      <c r="AI1289" s="617"/>
      <c r="AJ1289" s="617"/>
      <c r="AK1289" s="617"/>
      <c r="AL1289" s="617"/>
      <c r="AM1289" s="617"/>
      <c r="AN1289" s="617"/>
      <c r="AO1289" s="617"/>
      <c r="AP1289" s="617"/>
      <c r="AQ1289" s="617"/>
      <c r="AR1289" s="617"/>
      <c r="AS1289" s="617"/>
      <c r="AT1289" s="617"/>
      <c r="AU1289" s="617"/>
      <c r="AV1289" s="617"/>
      <c r="AW1289" s="617"/>
      <c r="AX1289" s="617"/>
      <c r="AY1289" s="617"/>
      <c r="AZ1289" s="617"/>
      <c r="BA1289" s="617"/>
      <c r="BB1289" s="617"/>
      <c r="BC1289" s="617"/>
      <c r="BD1289" s="617"/>
      <c r="BE1289" s="617"/>
      <c r="BF1289" s="617"/>
      <c r="BG1289" s="617"/>
      <c r="BH1289" s="617"/>
      <c r="BI1289" s="617"/>
      <c r="BJ1289" s="617"/>
      <c r="BK1289" s="617"/>
      <c r="BL1289" s="617"/>
      <c r="BM1289" s="617"/>
      <c r="BN1289" s="617"/>
      <c r="BO1289" s="617"/>
      <c r="BP1289" s="617"/>
      <c r="BQ1289" s="617"/>
      <c r="BR1289" s="617"/>
      <c r="BS1289" s="617"/>
    </row>
    <row r="1290" spans="1:71" s="401" customFormat="1" ht="15.65" customHeight="1" outlineLevel="2" x14ac:dyDescent="0.25">
      <c r="A1290" s="590"/>
      <c r="B1290" s="407"/>
      <c r="C1290" s="490"/>
      <c r="D1290" s="404" t="s">
        <v>1369</v>
      </c>
      <c r="E1290" s="405">
        <f>E1285</f>
        <v>55.5</v>
      </c>
      <c r="F1290" s="402" t="s">
        <v>73</v>
      </c>
      <c r="G1290" s="406">
        <v>0.25</v>
      </c>
      <c r="H1290" s="406">
        <f t="shared" si="267"/>
        <v>13.875</v>
      </c>
      <c r="I1290" s="547">
        <v>14.303699999999999</v>
      </c>
      <c r="J1290" s="547">
        <f t="shared" si="271"/>
        <v>793.85534999999993</v>
      </c>
      <c r="K1290" s="547"/>
      <c r="L1290" s="547"/>
      <c r="M1290" s="547">
        <f>J1290+H1290*Tabellen!$K$2+L1290</f>
        <v>1654.1053499999998</v>
      </c>
      <c r="N1290" s="495"/>
      <c r="O1290" s="660">
        <f t="shared" si="268"/>
        <v>2001.4674734999999</v>
      </c>
      <c r="P1290" s="673"/>
      <c r="Q1290" s="665" t="s">
        <v>983</v>
      </c>
      <c r="R1290" s="660">
        <f>H1290*Tabellen!$K$2*Tabellen!$F$2</f>
        <v>1040.9024999999999</v>
      </c>
      <c r="S1290" s="666" t="s">
        <v>1049</v>
      </c>
      <c r="T1290" s="660">
        <f>J1290*Tabellen!$F$2</f>
        <v>960.56497349999984</v>
      </c>
      <c r="U1290" s="660">
        <f>R1290*Tabellen!$G$2</f>
        <v>93.681224999999984</v>
      </c>
      <c r="V1290" s="660">
        <f>T1290*Tabellen!$H$2</f>
        <v>201.71864443499996</v>
      </c>
      <c r="W1290" s="660">
        <f t="shared" si="269"/>
        <v>295.39986943499991</v>
      </c>
      <c r="X1290" s="660">
        <f t="shared" si="270"/>
        <v>2296.8673429349997</v>
      </c>
      <c r="Y1290" s="661"/>
      <c r="Z1290" s="617"/>
      <c r="AA1290" s="617"/>
      <c r="AB1290" s="617"/>
      <c r="AC1290" s="617"/>
      <c r="AD1290" s="617"/>
      <c r="AE1290" s="617"/>
      <c r="AF1290" s="617"/>
      <c r="AG1290" s="617"/>
      <c r="AH1290" s="617"/>
      <c r="AI1290" s="617"/>
      <c r="AJ1290" s="617"/>
      <c r="AK1290" s="617"/>
      <c r="AL1290" s="617"/>
      <c r="AM1290" s="617"/>
      <c r="AN1290" s="617"/>
      <c r="AO1290" s="617"/>
      <c r="AP1290" s="617"/>
      <c r="AQ1290" s="617"/>
      <c r="AR1290" s="617"/>
      <c r="AS1290" s="617"/>
      <c r="AT1290" s="617"/>
      <c r="AU1290" s="617"/>
      <c r="AV1290" s="617"/>
      <c r="AW1290" s="617"/>
      <c r="AX1290" s="617"/>
      <c r="AY1290" s="617"/>
      <c r="AZ1290" s="617"/>
      <c r="BA1290" s="617"/>
      <c r="BB1290" s="617"/>
      <c r="BC1290" s="617"/>
      <c r="BD1290" s="617"/>
      <c r="BE1290" s="617"/>
      <c r="BF1290" s="617"/>
      <c r="BG1290" s="617"/>
      <c r="BH1290" s="617"/>
      <c r="BI1290" s="617"/>
      <c r="BJ1290" s="617"/>
      <c r="BK1290" s="617"/>
      <c r="BL1290" s="617"/>
      <c r="BM1290" s="617"/>
      <c r="BN1290" s="617"/>
      <c r="BO1290" s="617"/>
      <c r="BP1290" s="617"/>
      <c r="BQ1290" s="617"/>
      <c r="BR1290" s="617"/>
      <c r="BS1290" s="617"/>
    </row>
    <row r="1291" spans="1:71" s="401" customFormat="1" ht="15.65" customHeight="1" outlineLevel="2" x14ac:dyDescent="0.25">
      <c r="A1291" s="590"/>
      <c r="B1291" s="407"/>
      <c r="C1291" s="490"/>
      <c r="D1291" s="404" t="s">
        <v>1370</v>
      </c>
      <c r="E1291" s="405">
        <f>E1285</f>
        <v>55.5</v>
      </c>
      <c r="F1291" s="402" t="s">
        <v>73</v>
      </c>
      <c r="G1291" s="406"/>
      <c r="H1291" s="406"/>
      <c r="I1291" s="547">
        <v>0.67274999999999996</v>
      </c>
      <c r="J1291" s="547">
        <f t="shared" si="271"/>
        <v>37.337624999999996</v>
      </c>
      <c r="K1291" s="547"/>
      <c r="L1291" s="547"/>
      <c r="M1291" s="547">
        <f>J1291+H1291*Tabellen!$K$2+L1291</f>
        <v>37.337624999999996</v>
      </c>
      <c r="N1291" s="495"/>
      <c r="O1291" s="660">
        <f t="shared" si="268"/>
        <v>45.17852624999999</v>
      </c>
      <c r="P1291" s="673"/>
      <c r="Q1291" s="665" t="s">
        <v>983</v>
      </c>
      <c r="R1291" s="660">
        <f>H1291*Tabellen!$K$2*Tabellen!$F$2</f>
        <v>0</v>
      </c>
      <c r="S1291" s="666" t="s">
        <v>1049</v>
      </c>
      <c r="T1291" s="660">
        <f>J1291*Tabellen!$F$2</f>
        <v>45.17852624999999</v>
      </c>
      <c r="U1291" s="660">
        <f>R1291*Tabellen!$G$2</f>
        <v>0</v>
      </c>
      <c r="V1291" s="660">
        <f>T1291*Tabellen!$H$2</f>
        <v>9.4874905124999973</v>
      </c>
      <c r="W1291" s="660">
        <f t="shared" si="269"/>
        <v>9.4874905124999973</v>
      </c>
      <c r="X1291" s="660">
        <f t="shared" si="270"/>
        <v>54.666016762499986</v>
      </c>
      <c r="Y1291" s="661"/>
      <c r="Z1291" s="617"/>
      <c r="AA1291" s="617"/>
      <c r="AB1291" s="617"/>
      <c r="AC1291" s="617"/>
      <c r="AD1291" s="617"/>
      <c r="AE1291" s="617"/>
      <c r="AF1291" s="617"/>
      <c r="AG1291" s="617"/>
      <c r="AH1291" s="617"/>
      <c r="AI1291" s="617"/>
      <c r="AJ1291" s="617"/>
      <c r="AK1291" s="617"/>
      <c r="AL1291" s="617"/>
      <c r="AM1291" s="617"/>
      <c r="AN1291" s="617"/>
      <c r="AO1291" s="617"/>
      <c r="AP1291" s="617"/>
      <c r="AQ1291" s="617"/>
      <c r="AR1291" s="617"/>
      <c r="AS1291" s="617"/>
      <c r="AT1291" s="617"/>
      <c r="AU1291" s="617"/>
      <c r="AV1291" s="617"/>
      <c r="AW1291" s="617"/>
      <c r="AX1291" s="617"/>
      <c r="AY1291" s="617"/>
      <c r="AZ1291" s="617"/>
      <c r="BA1291" s="617"/>
      <c r="BB1291" s="617"/>
      <c r="BC1291" s="617"/>
      <c r="BD1291" s="617"/>
      <c r="BE1291" s="617"/>
      <c r="BF1291" s="617"/>
      <c r="BG1291" s="617"/>
      <c r="BH1291" s="617"/>
      <c r="BI1291" s="617"/>
      <c r="BJ1291" s="617"/>
      <c r="BK1291" s="617"/>
      <c r="BL1291" s="617"/>
      <c r="BM1291" s="617"/>
      <c r="BN1291" s="617"/>
      <c r="BO1291" s="617"/>
      <c r="BP1291" s="617"/>
      <c r="BQ1291" s="617"/>
      <c r="BR1291" s="617"/>
      <c r="BS1291" s="617"/>
    </row>
    <row r="1292" spans="1:71" s="401" customFormat="1" ht="15.65" customHeight="1" outlineLevel="2" x14ac:dyDescent="0.25">
      <c r="A1292" s="590"/>
      <c r="B1292" s="407"/>
      <c r="C1292" s="490"/>
      <c r="D1292" s="404" t="s">
        <v>1301</v>
      </c>
      <c r="E1292" s="405" t="s">
        <v>1113</v>
      </c>
      <c r="F1292" s="402" t="s">
        <v>830</v>
      </c>
      <c r="G1292" s="406">
        <v>0.5</v>
      </c>
      <c r="H1292" s="406">
        <f t="shared" si="267"/>
        <v>0.5</v>
      </c>
      <c r="I1292" s="547"/>
      <c r="J1292" s="547"/>
      <c r="K1292" s="547"/>
      <c r="L1292" s="547"/>
      <c r="M1292" s="547">
        <f>J1292+H1292*Tabellen!$K$2+L1292</f>
        <v>31</v>
      </c>
      <c r="N1292" s="495"/>
      <c r="O1292" s="660">
        <f t="shared" si="268"/>
        <v>37.51</v>
      </c>
      <c r="P1292" s="673"/>
      <c r="Q1292" s="665" t="s">
        <v>983</v>
      </c>
      <c r="R1292" s="660">
        <f>H1292*Tabellen!$K$2*Tabellen!$F$2</f>
        <v>37.51</v>
      </c>
      <c r="S1292" s="666" t="s">
        <v>1049</v>
      </c>
      <c r="T1292" s="660">
        <f>J1292*Tabellen!$F$2</f>
        <v>0</v>
      </c>
      <c r="U1292" s="660">
        <f>R1292*Tabellen!$G$2</f>
        <v>3.3758999999999997</v>
      </c>
      <c r="V1292" s="660">
        <f>T1292*Tabellen!$H$2</f>
        <v>0</v>
      </c>
      <c r="W1292" s="660">
        <f t="shared" si="269"/>
        <v>3.3758999999999997</v>
      </c>
      <c r="X1292" s="660">
        <f t="shared" si="270"/>
        <v>40.885899999999999</v>
      </c>
      <c r="Y1292" s="661"/>
      <c r="Z1292" s="617"/>
      <c r="AA1292" s="617"/>
      <c r="AB1292" s="617"/>
      <c r="AC1292" s="617"/>
      <c r="AD1292" s="617"/>
      <c r="AE1292" s="617"/>
      <c r="AF1292" s="617"/>
      <c r="AG1292" s="617"/>
      <c r="AH1292" s="617"/>
      <c r="AI1292" s="617"/>
      <c r="AJ1292" s="617"/>
      <c r="AK1292" s="617"/>
      <c r="AL1292" s="617"/>
      <c r="AM1292" s="617"/>
      <c r="AN1292" s="617"/>
      <c r="AO1292" s="617"/>
      <c r="AP1292" s="617"/>
      <c r="AQ1292" s="617"/>
      <c r="AR1292" s="617"/>
      <c r="AS1292" s="617"/>
      <c r="AT1292" s="617"/>
      <c r="AU1292" s="617"/>
      <c r="AV1292" s="617"/>
      <c r="AW1292" s="617"/>
      <c r="AX1292" s="617"/>
      <c r="AY1292" s="617"/>
      <c r="AZ1292" s="617"/>
      <c r="BA1292" s="617"/>
      <c r="BB1292" s="617"/>
      <c r="BC1292" s="617"/>
      <c r="BD1292" s="617"/>
      <c r="BE1292" s="617"/>
      <c r="BF1292" s="617"/>
      <c r="BG1292" s="617"/>
      <c r="BH1292" s="617"/>
      <c r="BI1292" s="617"/>
      <c r="BJ1292" s="617"/>
      <c r="BK1292" s="617"/>
      <c r="BL1292" s="617"/>
      <c r="BM1292" s="617"/>
      <c r="BN1292" s="617"/>
      <c r="BO1292" s="617"/>
      <c r="BP1292" s="617"/>
      <c r="BQ1292" s="617"/>
      <c r="BR1292" s="617"/>
      <c r="BS1292" s="617"/>
    </row>
    <row r="1293" spans="1:71" ht="15.65" customHeight="1" outlineLevel="2" x14ac:dyDescent="0.25">
      <c r="B1293" s="404"/>
      <c r="D1293" s="427"/>
      <c r="E1293" s="405"/>
      <c r="G1293" s="406"/>
      <c r="H1293" s="406"/>
      <c r="N1293" s="494"/>
      <c r="O1293" s="659"/>
      <c r="P1293" s="659"/>
      <c r="Q1293" s="659"/>
    </row>
    <row r="1294" spans="1:71" ht="9" customHeight="1" outlineLevel="1" thickBot="1" x14ac:dyDescent="0.3">
      <c r="B1294" s="408"/>
      <c r="D1294" s="409"/>
      <c r="E1294" s="411"/>
      <c r="F1294" s="409"/>
      <c r="G1294" s="410"/>
      <c r="H1294" s="410"/>
      <c r="I1294" s="548"/>
      <c r="J1294" s="548"/>
      <c r="K1294" s="548"/>
      <c r="L1294" s="548"/>
      <c r="M1294" s="548"/>
      <c r="N1294" s="485"/>
      <c r="O1294" s="663"/>
      <c r="P1294" s="663"/>
      <c r="Q1294" s="663"/>
      <c r="R1294" s="664"/>
      <c r="S1294" s="664"/>
      <c r="T1294" s="664"/>
      <c r="U1294" s="664"/>
      <c r="V1294" s="664"/>
      <c r="W1294" s="664"/>
      <c r="X1294" s="664"/>
      <c r="Y1294" s="663"/>
      <c r="Z1294" s="615"/>
      <c r="AA1294" s="616"/>
      <c r="AG1294" s="613"/>
      <c r="AH1294" s="613"/>
    </row>
    <row r="1295" spans="1:71" s="475" customFormat="1" ht="15.65" customHeight="1" thickTop="1" thickBot="1" x14ac:dyDescent="0.3">
      <c r="A1295" s="588"/>
      <c r="B1295" s="464" t="s">
        <v>174</v>
      </c>
      <c r="C1295" s="584"/>
      <c r="D1295" s="455" t="s">
        <v>102</v>
      </c>
      <c r="E1295" s="465"/>
      <c r="F1295" s="466"/>
      <c r="G1295" s="467"/>
      <c r="H1295" s="468"/>
      <c r="I1295" s="544">
        <v>0</v>
      </c>
      <c r="J1295" s="544"/>
      <c r="K1295" s="544">
        <v>0</v>
      </c>
      <c r="L1295" s="544"/>
      <c r="M1295" s="544"/>
      <c r="N1295" s="487"/>
      <c r="O1295" s="650"/>
      <c r="P1295" s="650"/>
      <c r="Q1295" s="650"/>
      <c r="R1295" s="651"/>
      <c r="S1295" s="651"/>
      <c r="T1295" s="651"/>
      <c r="U1295" s="651"/>
      <c r="V1295" s="651"/>
      <c r="W1295" s="651"/>
      <c r="X1295" s="651"/>
      <c r="Y1295" s="651"/>
      <c r="Z1295" s="610"/>
      <c r="AA1295" s="610"/>
      <c r="AB1295" s="610"/>
      <c r="AC1295" s="610"/>
      <c r="AD1295" s="610"/>
      <c r="AE1295" s="610"/>
      <c r="AF1295" s="610"/>
      <c r="AG1295" s="610"/>
      <c r="AH1295" s="610"/>
      <c r="AI1295" s="610"/>
      <c r="AJ1295" s="610"/>
      <c r="AK1295" s="610"/>
      <c r="AL1295" s="610"/>
      <c r="AM1295" s="610"/>
      <c r="AN1295" s="610"/>
      <c r="AO1295" s="610"/>
      <c r="AP1295" s="610"/>
      <c r="AQ1295" s="610"/>
      <c r="AR1295" s="610"/>
      <c r="AS1295" s="610"/>
      <c r="AT1295" s="610"/>
      <c r="AU1295" s="610"/>
      <c r="AV1295" s="610"/>
      <c r="AW1295" s="610"/>
      <c r="AX1295" s="610"/>
      <c r="AY1295" s="610"/>
      <c r="AZ1295" s="610"/>
      <c r="BA1295" s="610"/>
      <c r="BB1295" s="610"/>
      <c r="BC1295" s="610"/>
      <c r="BD1295" s="610"/>
      <c r="BE1295" s="610"/>
      <c r="BF1295" s="610"/>
      <c r="BG1295" s="610"/>
      <c r="BH1295" s="610"/>
      <c r="BI1295" s="610"/>
      <c r="BJ1295" s="610"/>
      <c r="BK1295" s="610"/>
      <c r="BL1295" s="610"/>
      <c r="BM1295" s="610"/>
      <c r="BN1295" s="610"/>
      <c r="BO1295" s="610"/>
      <c r="BP1295" s="610"/>
      <c r="BQ1295" s="610"/>
      <c r="BR1295" s="610"/>
      <c r="BS1295" s="610"/>
    </row>
    <row r="1296" spans="1:71" s="569" customFormat="1" ht="15.65" customHeight="1" outlineLevel="1" thickTop="1" x14ac:dyDescent="0.25">
      <c r="B1296" s="471" t="s">
        <v>893</v>
      </c>
      <c r="C1296" s="594"/>
      <c r="D1296" s="472" t="s">
        <v>1777</v>
      </c>
      <c r="E1296" s="473">
        <v>1</v>
      </c>
      <c r="F1296" s="472" t="s">
        <v>73</v>
      </c>
      <c r="G1296" s="474"/>
      <c r="H1296" s="474"/>
      <c r="I1296" s="563"/>
      <c r="J1296" s="563"/>
      <c r="K1296" s="563"/>
      <c r="L1296" s="563">
        <f>SUM(L1297:L1304)</f>
        <v>110.84849999999997</v>
      </c>
      <c r="M1296" s="563">
        <f>SUM(M1297:M1304)</f>
        <v>110.84849999999997</v>
      </c>
      <c r="N1296" s="594"/>
      <c r="O1296" s="677">
        <f>SUM(O1297:O1304)</f>
        <v>110.84849999999997</v>
      </c>
      <c r="P1296" s="678" t="str">
        <f>B1296</f>
        <v>V4-1-A1</v>
      </c>
      <c r="Q1296" s="678"/>
      <c r="R1296" s="679"/>
      <c r="S1296" s="679"/>
      <c r="T1296" s="679"/>
      <c r="U1296" s="679"/>
      <c r="V1296" s="679"/>
      <c r="W1296" s="679"/>
      <c r="X1296" s="679">
        <f>SUM(X1297:X1304)</f>
        <v>124.81541099999998</v>
      </c>
      <c r="Y1296" s="680"/>
      <c r="Z1296" s="610"/>
      <c r="AA1296" s="610"/>
      <c r="AB1296" s="610"/>
      <c r="AC1296" s="610"/>
      <c r="AD1296" s="610"/>
      <c r="AE1296" s="610"/>
      <c r="AF1296" s="610"/>
      <c r="AG1296" s="610"/>
      <c r="AH1296" s="610"/>
      <c r="AI1296" s="610"/>
      <c r="AJ1296" s="610"/>
      <c r="AK1296" s="610"/>
      <c r="AL1296" s="610"/>
      <c r="AM1296" s="610"/>
      <c r="AN1296" s="610"/>
      <c r="AO1296" s="610"/>
      <c r="AP1296" s="610"/>
      <c r="AQ1296" s="610"/>
      <c r="AR1296" s="610"/>
      <c r="AS1296" s="610"/>
      <c r="AT1296" s="610"/>
      <c r="AU1296" s="610"/>
      <c r="AV1296" s="610"/>
      <c r="AW1296" s="610"/>
      <c r="AX1296" s="610"/>
      <c r="AY1296" s="610"/>
      <c r="AZ1296" s="610"/>
      <c r="BA1296" s="610"/>
      <c r="BB1296" s="610"/>
      <c r="BC1296" s="610"/>
      <c r="BD1296" s="610"/>
      <c r="BE1296" s="610"/>
      <c r="BF1296" s="610"/>
      <c r="BG1296" s="610"/>
      <c r="BH1296" s="610"/>
      <c r="BI1296" s="610"/>
      <c r="BJ1296" s="610"/>
      <c r="BK1296" s="610"/>
      <c r="BL1296" s="610"/>
      <c r="BM1296" s="610"/>
      <c r="BN1296" s="610"/>
      <c r="BO1296" s="610"/>
      <c r="BP1296" s="610"/>
      <c r="BQ1296" s="610"/>
      <c r="BR1296" s="610"/>
      <c r="BS1296" s="610"/>
    </row>
    <row r="1297" spans="2:71" ht="15.65" customHeight="1" outlineLevel="2" x14ac:dyDescent="0.25">
      <c r="B1297" s="404"/>
      <c r="D1297" s="413" t="s">
        <v>836</v>
      </c>
      <c r="E1297" s="405"/>
      <c r="G1297" s="406"/>
      <c r="H1297" s="406"/>
      <c r="I1297" s="553"/>
      <c r="J1297" s="553"/>
      <c r="K1297" s="553"/>
      <c r="N1297" s="494"/>
      <c r="O1297" s="659"/>
      <c r="P1297" s="659"/>
      <c r="Q1297" s="659"/>
    </row>
    <row r="1298" spans="2:71" ht="15.65" customHeight="1" outlineLevel="2" x14ac:dyDescent="0.25">
      <c r="B1298" s="404"/>
      <c r="D1298" s="404" t="str">
        <f>D1296</f>
        <v>Dakisolatie gespoten isolatieschuim dik 100mm Rc 3.50 m².K/W van 0 m² tot 45 m²</v>
      </c>
      <c r="E1298" s="427">
        <v>1</v>
      </c>
      <c r="F1298" s="427" t="s">
        <v>73</v>
      </c>
      <c r="G1298" s="427"/>
      <c r="H1298" s="427"/>
      <c r="I1298" s="554"/>
      <c r="J1298" s="554"/>
      <c r="K1298" s="554">
        <v>49.679999999999993</v>
      </c>
      <c r="L1298" s="554">
        <f>E1298*K1298</f>
        <v>49.679999999999993</v>
      </c>
      <c r="M1298" s="554">
        <f>J1298+H1298*Tabellen!$K$2+L1298</f>
        <v>49.679999999999993</v>
      </c>
      <c r="N1298" s="494"/>
      <c r="O1298" s="849">
        <f>S1298+T1298</f>
        <v>49.679999999999993</v>
      </c>
      <c r="P1298" s="659"/>
      <c r="Q1298" s="662" t="s">
        <v>953</v>
      </c>
      <c r="R1298" s="682">
        <f>_xlfn.XLOOKUP(Q1298,Tabellen!$B$9:$B$21,Tabellen!$C$9:$C$21,"controleren")</f>
        <v>0.7</v>
      </c>
      <c r="S1298" s="849">
        <f>IF('Isolatieaanpak '!$G$9="Doe-het-zelver",(M1298*R1298)*Tabellen!$K$5,M1298*R1298)</f>
        <v>34.775999999999989</v>
      </c>
      <c r="T1298" s="849">
        <f>(100%-R1298)*M1298</f>
        <v>14.904</v>
      </c>
      <c r="U1298" s="660">
        <f>S1298*Tabellen!$G$2</f>
        <v>3.1298399999999988</v>
      </c>
      <c r="V1298" s="660">
        <f>T1298*Tabellen!$H$2</f>
        <v>3.1298399999999997</v>
      </c>
      <c r="W1298" s="660">
        <f>U1298+V1298</f>
        <v>6.2596799999999986</v>
      </c>
      <c r="X1298" s="660">
        <f>O1298+W1298</f>
        <v>55.939679999999989</v>
      </c>
    </row>
    <row r="1299" spans="2:71" ht="15.65" customHeight="1" outlineLevel="2" x14ac:dyDescent="0.25">
      <c r="B1299" s="404"/>
      <c r="D1299" s="404"/>
      <c r="E1299" s="427"/>
      <c r="F1299" s="427"/>
      <c r="G1299" s="422"/>
      <c r="H1299" s="427"/>
      <c r="I1299" s="554"/>
      <c r="J1299" s="554"/>
      <c r="K1299" s="554"/>
      <c r="L1299" s="554"/>
      <c r="M1299" s="554"/>
      <c r="N1299" s="494"/>
      <c r="O1299" s="659">
        <f t="shared" ref="O1299" si="272">M1299</f>
        <v>0</v>
      </c>
      <c r="P1299" s="659"/>
      <c r="Q1299" s="662" t="s">
        <v>953</v>
      </c>
      <c r="R1299" s="682">
        <f>_xlfn.XLOOKUP(Q1299,Tabellen!$B$9:$B$21,Tabellen!$C$9:$C$21,"controleren")</f>
        <v>0.7</v>
      </c>
      <c r="S1299" s="660">
        <f t="shared" ref="S1299" si="273">O1299*R1299</f>
        <v>0</v>
      </c>
      <c r="T1299" s="660">
        <f t="shared" ref="T1299" si="274">O1299-S1299</f>
        <v>0</v>
      </c>
      <c r="U1299" s="660">
        <f>S1299*Tabellen!$G$2</f>
        <v>0</v>
      </c>
      <c r="V1299" s="660">
        <f>T1299*Tabellen!$H$2</f>
        <v>0</v>
      </c>
      <c r="W1299" s="660">
        <f t="shared" ref="W1299" si="275">U1299+V1299</f>
        <v>0</v>
      </c>
      <c r="X1299" s="660">
        <f t="shared" ref="X1299" si="276">O1299+W1299</f>
        <v>0</v>
      </c>
    </row>
    <row r="1300" spans="2:71" ht="15.65" customHeight="1" outlineLevel="2" x14ac:dyDescent="0.25">
      <c r="B1300" s="450"/>
      <c r="D1300" s="404" t="s">
        <v>1046</v>
      </c>
      <c r="E1300" s="427">
        <v>1</v>
      </c>
      <c r="F1300" s="427" t="s">
        <v>73</v>
      </c>
      <c r="G1300" s="422"/>
      <c r="H1300" s="427"/>
      <c r="I1300" s="554"/>
      <c r="J1300" s="554"/>
      <c r="K1300" s="554">
        <v>8.2799999999999994</v>
      </c>
      <c r="L1300" s="554">
        <f>E1300*K1300</f>
        <v>8.2799999999999994</v>
      </c>
      <c r="M1300" s="554">
        <f>J1300+H1300*Tabellen!$K$2+L1300</f>
        <v>8.2799999999999994</v>
      </c>
      <c r="N1300" s="494"/>
      <c r="O1300" s="849">
        <f>S1300+T1300</f>
        <v>8.2799999999999994</v>
      </c>
      <c r="P1300" s="659"/>
      <c r="Q1300" s="662" t="s">
        <v>953</v>
      </c>
      <c r="R1300" s="682">
        <f>_xlfn.XLOOKUP(Q1300,Tabellen!$B$9:$B$21,Tabellen!$C$9:$C$21,"controleren")</f>
        <v>0.7</v>
      </c>
      <c r="S1300" s="849">
        <f>IF('Isolatieaanpak '!$G$9="Doe-het-zelver",(M1300*R1300)*Tabellen!$K$5,M1300*R1300)</f>
        <v>5.7959999999999994</v>
      </c>
      <c r="T1300" s="849">
        <f>(100%-R1300)*M1300</f>
        <v>2.484</v>
      </c>
      <c r="U1300" s="660">
        <f>S1300*Tabellen!$G$2</f>
        <v>0.52163999999999988</v>
      </c>
      <c r="V1300" s="660">
        <f>T1300*Tabellen!$H$2</f>
        <v>0.52163999999999999</v>
      </c>
      <c r="W1300" s="660">
        <f>U1300+V1300</f>
        <v>1.0432799999999998</v>
      </c>
      <c r="X1300" s="660">
        <f>O1300+W1300</f>
        <v>9.3232799999999987</v>
      </c>
    </row>
    <row r="1301" spans="2:71" ht="15.65" customHeight="1" outlineLevel="2" x14ac:dyDescent="0.25">
      <c r="B1301" s="450"/>
      <c r="D1301" s="404"/>
      <c r="E1301" s="427"/>
      <c r="F1301" s="427"/>
      <c r="G1301" s="422"/>
      <c r="H1301" s="427"/>
      <c r="I1301" s="566"/>
      <c r="J1301" s="554"/>
      <c r="K1301" s="554"/>
      <c r="L1301" s="554"/>
      <c r="M1301" s="554"/>
      <c r="N1301" s="494"/>
      <c r="O1301" s="659"/>
      <c r="P1301" s="659"/>
      <c r="Q1301" s="662"/>
      <c r="R1301" s="682"/>
    </row>
    <row r="1302" spans="2:71" ht="15.65" customHeight="1" outlineLevel="2" x14ac:dyDescent="0.25">
      <c r="B1302" s="450"/>
      <c r="D1302" s="404" t="s">
        <v>847</v>
      </c>
      <c r="E1302" s="427">
        <v>1</v>
      </c>
      <c r="F1302" s="427" t="s">
        <v>73</v>
      </c>
      <c r="G1302" s="422"/>
      <c r="H1302" s="427"/>
      <c r="I1302" s="554"/>
      <c r="J1302" s="554"/>
      <c r="K1302" s="554">
        <v>22.976999999999997</v>
      </c>
      <c r="L1302" s="554">
        <f>E1302*K1302</f>
        <v>22.976999999999997</v>
      </c>
      <c r="M1302" s="554">
        <f>J1302+H1302*Tabellen!$K$2+L1302</f>
        <v>22.976999999999997</v>
      </c>
      <c r="N1302" s="494"/>
      <c r="O1302" s="849">
        <f>S1302+T1302</f>
        <v>22.976999999999997</v>
      </c>
      <c r="P1302" s="659"/>
      <c r="Q1302" s="662" t="s">
        <v>953</v>
      </c>
      <c r="R1302" s="682">
        <f>_xlfn.XLOOKUP(Q1302,Tabellen!$B$9:$B$21,Tabellen!$C$9:$C$21,"controleren")</f>
        <v>0.7</v>
      </c>
      <c r="S1302" s="849">
        <f>IF('Isolatieaanpak '!$G$9="Doe-het-zelver",(M1302*R1302)*Tabellen!$K$5,M1302*R1302)</f>
        <v>16.083899999999996</v>
      </c>
      <c r="T1302" s="849">
        <f>(100%-R1302)*M1302</f>
        <v>6.8931000000000004</v>
      </c>
      <c r="U1302" s="660">
        <f>S1302*Tabellen!$G$2</f>
        <v>1.4475509999999996</v>
      </c>
      <c r="V1302" s="660">
        <f>T1302*Tabellen!$H$2</f>
        <v>1.447551</v>
      </c>
      <c r="W1302" s="660">
        <f>U1302+V1302</f>
        <v>2.8951019999999996</v>
      </c>
      <c r="X1302" s="660">
        <f>O1302+W1302</f>
        <v>25.872101999999998</v>
      </c>
    </row>
    <row r="1303" spans="2:71" ht="15.65" customHeight="1" outlineLevel="2" x14ac:dyDescent="0.25">
      <c r="B1303" s="450"/>
      <c r="D1303" s="404" t="s">
        <v>1732</v>
      </c>
      <c r="E1303" s="427">
        <v>1</v>
      </c>
      <c r="F1303" s="427" t="s">
        <v>73</v>
      </c>
      <c r="G1303" s="422"/>
      <c r="H1303" s="427"/>
      <c r="I1303" s="554"/>
      <c r="J1303" s="554"/>
      <c r="K1303" s="554">
        <v>29.911499999999997</v>
      </c>
      <c r="L1303" s="554">
        <f>E1303*K1303</f>
        <v>29.911499999999997</v>
      </c>
      <c r="M1303" s="554">
        <f>J1303+H1303*Tabellen!$K$2+L1303</f>
        <v>29.911499999999997</v>
      </c>
      <c r="N1303" s="494"/>
      <c r="O1303" s="849">
        <f>S1303+T1303</f>
        <v>29.911499999999997</v>
      </c>
      <c r="P1303" s="659"/>
      <c r="Q1303" s="662" t="s">
        <v>953</v>
      </c>
      <c r="R1303" s="682">
        <f>_xlfn.XLOOKUP(Q1303,Tabellen!$B$9:$B$21,Tabellen!$C$9:$C$21,"controleren")</f>
        <v>0.7</v>
      </c>
      <c r="S1303" s="849">
        <f>IF('Isolatieaanpak '!$G$9="Doe-het-zelver",(M1303*R1303)*Tabellen!$K$5,M1303*R1303)</f>
        <v>20.938049999999997</v>
      </c>
      <c r="T1303" s="849">
        <f>(100%-R1303)*M1303</f>
        <v>8.9734499999999997</v>
      </c>
      <c r="U1303" s="660">
        <f>S1303*Tabellen!$G$2</f>
        <v>1.8844244999999997</v>
      </c>
      <c r="V1303" s="660">
        <f>T1303*Tabellen!$H$2</f>
        <v>1.8844244999999999</v>
      </c>
      <c r="W1303" s="660">
        <f>U1303+V1303</f>
        <v>3.7688489999999994</v>
      </c>
      <c r="X1303" s="660">
        <f>O1303+W1303</f>
        <v>33.680348999999993</v>
      </c>
    </row>
    <row r="1304" spans="2:71" ht="15.65" customHeight="1" outlineLevel="2" x14ac:dyDescent="0.25">
      <c r="B1304" s="404"/>
      <c r="D1304" s="427"/>
      <c r="E1304" s="405"/>
      <c r="G1304" s="406"/>
      <c r="H1304" s="406"/>
      <c r="N1304" s="494"/>
      <c r="O1304" s="659"/>
      <c r="P1304" s="659"/>
      <c r="Q1304" s="659"/>
    </row>
    <row r="1305" spans="2:71" ht="9" customHeight="1" outlineLevel="1" x14ac:dyDescent="0.25">
      <c r="B1305" s="408"/>
      <c r="D1305" s="409"/>
      <c r="E1305" s="411"/>
      <c r="F1305" s="409"/>
      <c r="G1305" s="410"/>
      <c r="H1305" s="410"/>
      <c r="I1305" s="548"/>
      <c r="J1305" s="548"/>
      <c r="K1305" s="548"/>
      <c r="L1305" s="548"/>
      <c r="M1305" s="548"/>
      <c r="N1305" s="485"/>
      <c r="O1305" s="663"/>
      <c r="P1305" s="663"/>
      <c r="Q1305" s="663"/>
      <c r="R1305" s="664"/>
      <c r="S1305" s="664"/>
      <c r="T1305" s="664"/>
      <c r="U1305" s="664"/>
      <c r="V1305" s="664"/>
      <c r="W1305" s="664"/>
      <c r="X1305" s="664"/>
      <c r="Y1305" s="663"/>
      <c r="Z1305" s="615"/>
      <c r="AA1305" s="616"/>
      <c r="AG1305" s="613"/>
      <c r="AH1305" s="613"/>
    </row>
    <row r="1306" spans="2:71" s="568" customFormat="1" ht="15.65" customHeight="1" outlineLevel="1" x14ac:dyDescent="0.25">
      <c r="B1306" s="395" t="s">
        <v>894</v>
      </c>
      <c r="C1306" s="593"/>
      <c r="D1306" s="396" t="s">
        <v>1778</v>
      </c>
      <c r="E1306" s="403">
        <v>1</v>
      </c>
      <c r="F1306" s="396" t="s">
        <v>73</v>
      </c>
      <c r="G1306" s="397"/>
      <c r="H1306" s="397"/>
      <c r="I1306" s="546"/>
      <c r="J1306" s="546"/>
      <c r="K1306" s="546"/>
      <c r="L1306" s="546">
        <f>SUM(L1307:L1314)</f>
        <v>100.49849999999998</v>
      </c>
      <c r="M1306" s="546">
        <f>SUM(M1307:M1314)</f>
        <v>100.49849999999998</v>
      </c>
      <c r="N1306" s="593"/>
      <c r="O1306" s="655">
        <f>SUM(O1307:O1314)</f>
        <v>100.49849999999998</v>
      </c>
      <c r="P1306" s="656" t="str">
        <f>B1306</f>
        <v>V4-1-A2</v>
      </c>
      <c r="Q1306" s="656"/>
      <c r="R1306" s="657"/>
      <c r="S1306" s="657"/>
      <c r="T1306" s="657"/>
      <c r="U1306" s="657"/>
      <c r="V1306" s="657"/>
      <c r="W1306" s="657"/>
      <c r="X1306" s="657">
        <f>SUM(X1307:X1314)</f>
        <v>113.16131099999998</v>
      </c>
      <c r="Y1306" s="658"/>
      <c r="Z1306" s="610"/>
      <c r="AA1306" s="610"/>
      <c r="AB1306" s="610"/>
      <c r="AC1306" s="610"/>
      <c r="AD1306" s="610"/>
      <c r="AE1306" s="610"/>
      <c r="AF1306" s="610"/>
      <c r="AG1306" s="610"/>
      <c r="AH1306" s="610"/>
      <c r="AI1306" s="610"/>
      <c r="AJ1306" s="610"/>
      <c r="AK1306" s="610"/>
      <c r="AL1306" s="610"/>
      <c r="AM1306" s="610"/>
      <c r="AN1306" s="610"/>
      <c r="AO1306" s="610"/>
      <c r="AP1306" s="610"/>
      <c r="AQ1306" s="610"/>
      <c r="AR1306" s="610"/>
      <c r="AS1306" s="610"/>
      <c r="AT1306" s="610"/>
      <c r="AU1306" s="610"/>
      <c r="AV1306" s="610"/>
      <c r="AW1306" s="610"/>
      <c r="AX1306" s="610"/>
      <c r="AY1306" s="610"/>
      <c r="AZ1306" s="610"/>
      <c r="BA1306" s="610"/>
      <c r="BB1306" s="610"/>
      <c r="BC1306" s="610"/>
      <c r="BD1306" s="610"/>
      <c r="BE1306" s="610"/>
      <c r="BF1306" s="610"/>
      <c r="BG1306" s="610"/>
      <c r="BH1306" s="610"/>
      <c r="BI1306" s="610"/>
      <c r="BJ1306" s="610"/>
      <c r="BK1306" s="610"/>
      <c r="BL1306" s="610"/>
      <c r="BM1306" s="610"/>
      <c r="BN1306" s="610"/>
      <c r="BO1306" s="610"/>
      <c r="BP1306" s="610"/>
      <c r="BQ1306" s="610"/>
      <c r="BR1306" s="610"/>
      <c r="BS1306" s="610"/>
    </row>
    <row r="1307" spans="2:71" ht="15.65" customHeight="1" outlineLevel="2" x14ac:dyDescent="0.25">
      <c r="B1307" s="404"/>
      <c r="D1307" s="413" t="s">
        <v>836</v>
      </c>
      <c r="E1307" s="405"/>
      <c r="G1307" s="406"/>
      <c r="H1307" s="406"/>
      <c r="I1307" s="553"/>
      <c r="J1307" s="553"/>
      <c r="K1307" s="553"/>
      <c r="N1307" s="494"/>
      <c r="O1307" s="659"/>
      <c r="P1307" s="659"/>
      <c r="Q1307" s="659"/>
    </row>
    <row r="1308" spans="2:71" ht="15.65" customHeight="1" outlineLevel="2" x14ac:dyDescent="0.25">
      <c r="B1308" s="404"/>
      <c r="D1308" s="404" t="str">
        <f>D1306</f>
        <v>Dakisolatie gespoten isolatieschuim dik 100mm Rc 3.50 m².K/W van 45 m² tot 120 m²</v>
      </c>
      <c r="E1308" s="427">
        <v>1</v>
      </c>
      <c r="F1308" s="427" t="s">
        <v>73</v>
      </c>
      <c r="G1308" s="427"/>
      <c r="H1308" s="427"/>
      <c r="I1308" s="554"/>
      <c r="J1308" s="554"/>
      <c r="K1308" s="554">
        <v>39.33</v>
      </c>
      <c r="L1308" s="554">
        <f>E1308*K1308</f>
        <v>39.33</v>
      </c>
      <c r="M1308" s="554">
        <f>J1308+H1308*Tabellen!$K$2+L1308</f>
        <v>39.33</v>
      </c>
      <c r="N1308" s="494"/>
      <c r="O1308" s="849">
        <f>S1308+T1308</f>
        <v>39.33</v>
      </c>
      <c r="P1308" s="659"/>
      <c r="Q1308" s="662" t="s">
        <v>953</v>
      </c>
      <c r="R1308" s="682">
        <f>_xlfn.XLOOKUP(Q1308,Tabellen!$B$9:$B$21,Tabellen!$C$9:$C$21,"controleren")</f>
        <v>0.7</v>
      </c>
      <c r="S1308" s="849">
        <f>IF('Isolatieaanpak '!$G$9="Doe-het-zelver",(M1308*R1308)*Tabellen!$K$5,M1308*R1308)</f>
        <v>27.530999999999999</v>
      </c>
      <c r="T1308" s="849">
        <f>(100%-R1308)*M1308</f>
        <v>11.799000000000001</v>
      </c>
      <c r="U1308" s="660">
        <f>S1308*Tabellen!$G$2</f>
        <v>2.4777899999999997</v>
      </c>
      <c r="V1308" s="660">
        <f>T1308*Tabellen!$H$2</f>
        <v>2.4777900000000002</v>
      </c>
      <c r="W1308" s="660">
        <f>U1308+V1308</f>
        <v>4.9555799999999994</v>
      </c>
      <c r="X1308" s="660">
        <f>O1308+W1308</f>
        <v>44.285579999999996</v>
      </c>
    </row>
    <row r="1309" spans="2:71" ht="15.65" customHeight="1" outlineLevel="2" x14ac:dyDescent="0.25">
      <c r="B1309" s="404"/>
      <c r="D1309" s="404"/>
      <c r="E1309" s="427"/>
      <c r="F1309" s="427"/>
      <c r="G1309" s="422"/>
      <c r="H1309" s="427"/>
      <c r="I1309" s="554"/>
      <c r="J1309" s="554"/>
      <c r="K1309" s="554"/>
      <c r="L1309" s="554"/>
      <c r="M1309" s="554"/>
      <c r="N1309" s="494"/>
      <c r="O1309" s="659">
        <f t="shared" ref="O1309" si="277">M1309</f>
        <v>0</v>
      </c>
      <c r="P1309" s="659"/>
      <c r="Q1309" s="662" t="s">
        <v>953</v>
      </c>
      <c r="R1309" s="682">
        <f>_xlfn.XLOOKUP(Q1309,Tabellen!$B$9:$B$21,Tabellen!$C$9:$C$21,"controleren")</f>
        <v>0.7</v>
      </c>
      <c r="S1309" s="660">
        <f t="shared" ref="S1309" si="278">O1309*R1309</f>
        <v>0</v>
      </c>
      <c r="T1309" s="660">
        <f t="shared" ref="T1309" si="279">O1309-S1309</f>
        <v>0</v>
      </c>
      <c r="U1309" s="660">
        <f>S1309*Tabellen!$G$2</f>
        <v>0</v>
      </c>
      <c r="V1309" s="660">
        <f>T1309*Tabellen!$H$2</f>
        <v>0</v>
      </c>
      <c r="W1309" s="660">
        <f t="shared" ref="W1309" si="280">U1309+V1309</f>
        <v>0</v>
      </c>
      <c r="X1309" s="660">
        <f t="shared" ref="X1309" si="281">O1309+W1309</f>
        <v>0</v>
      </c>
    </row>
    <row r="1310" spans="2:71" ht="15.65" customHeight="1" outlineLevel="2" x14ac:dyDescent="0.25">
      <c r="B1310" s="450"/>
      <c r="D1310" s="404" t="s">
        <v>1046</v>
      </c>
      <c r="E1310" s="427">
        <v>1</v>
      </c>
      <c r="F1310" s="427" t="s">
        <v>73</v>
      </c>
      <c r="G1310" s="422"/>
      <c r="H1310" s="427"/>
      <c r="I1310" s="554"/>
      <c r="J1310" s="554"/>
      <c r="K1310" s="554">
        <v>8.2799999999999994</v>
      </c>
      <c r="L1310" s="554">
        <f>E1310*K1310</f>
        <v>8.2799999999999994</v>
      </c>
      <c r="M1310" s="554">
        <f>J1310+H1310*Tabellen!$K$2+L1310</f>
        <v>8.2799999999999994</v>
      </c>
      <c r="N1310" s="494"/>
      <c r="O1310" s="849">
        <f>S1310+T1310</f>
        <v>8.2799999999999994</v>
      </c>
      <c r="P1310" s="659"/>
      <c r="Q1310" s="662" t="s">
        <v>953</v>
      </c>
      <c r="R1310" s="682">
        <f>_xlfn.XLOOKUP(Q1310,Tabellen!$B$9:$B$21,Tabellen!$C$9:$C$21,"controleren")</f>
        <v>0.7</v>
      </c>
      <c r="S1310" s="849">
        <f>IF('Isolatieaanpak '!$G$9="Doe-het-zelver",(M1310*R1310)*Tabellen!$K$5,M1310*R1310)</f>
        <v>5.7959999999999994</v>
      </c>
      <c r="T1310" s="849">
        <f>(100%-R1310)*M1310</f>
        <v>2.484</v>
      </c>
      <c r="U1310" s="660">
        <f>S1310*Tabellen!$G$2</f>
        <v>0.52163999999999988</v>
      </c>
      <c r="V1310" s="660">
        <f>T1310*Tabellen!$H$2</f>
        <v>0.52163999999999999</v>
      </c>
      <c r="W1310" s="660">
        <f>U1310+V1310</f>
        <v>1.0432799999999998</v>
      </c>
      <c r="X1310" s="660">
        <f>O1310+W1310</f>
        <v>9.3232799999999987</v>
      </c>
    </row>
    <row r="1311" spans="2:71" ht="15.65" customHeight="1" outlineLevel="2" x14ac:dyDescent="0.25">
      <c r="B1311" s="450"/>
      <c r="D1311" s="404"/>
      <c r="E1311" s="427"/>
      <c r="F1311" s="427"/>
      <c r="G1311" s="422"/>
      <c r="H1311" s="427"/>
      <c r="I1311" s="566"/>
      <c r="J1311" s="554"/>
      <c r="K1311" s="554"/>
      <c r="L1311" s="554"/>
      <c r="M1311" s="554"/>
      <c r="N1311" s="494"/>
      <c r="O1311" s="659"/>
      <c r="P1311" s="659"/>
      <c r="Q1311" s="662"/>
      <c r="R1311" s="682"/>
    </row>
    <row r="1312" spans="2:71" ht="15.65" customHeight="1" outlineLevel="2" x14ac:dyDescent="0.25">
      <c r="B1312" s="450"/>
      <c r="D1312" s="404" t="s">
        <v>847</v>
      </c>
      <c r="E1312" s="427">
        <v>1</v>
      </c>
      <c r="F1312" s="427" t="s">
        <v>73</v>
      </c>
      <c r="G1312" s="422"/>
      <c r="H1312" s="427"/>
      <c r="I1312" s="554"/>
      <c r="J1312" s="554"/>
      <c r="K1312" s="554">
        <v>22.976999999999997</v>
      </c>
      <c r="L1312" s="554">
        <f>E1312*K1312</f>
        <v>22.976999999999997</v>
      </c>
      <c r="M1312" s="554">
        <f>J1312+H1312*Tabellen!$K$2+L1312</f>
        <v>22.976999999999997</v>
      </c>
      <c r="N1312" s="494"/>
      <c r="O1312" s="849">
        <f>S1312+T1312</f>
        <v>22.976999999999997</v>
      </c>
      <c r="P1312" s="659"/>
      <c r="Q1312" s="662" t="s">
        <v>953</v>
      </c>
      <c r="R1312" s="682">
        <f>_xlfn.XLOOKUP(Q1312,Tabellen!$B$9:$B$21,Tabellen!$C$9:$C$21,"controleren")</f>
        <v>0.7</v>
      </c>
      <c r="S1312" s="849">
        <f>IF('Isolatieaanpak '!$G$9="Doe-het-zelver",(M1312*R1312)*Tabellen!$K$5,M1312*R1312)</f>
        <v>16.083899999999996</v>
      </c>
      <c r="T1312" s="849">
        <f>(100%-R1312)*M1312</f>
        <v>6.8931000000000004</v>
      </c>
      <c r="U1312" s="660">
        <f>S1312*Tabellen!$G$2</f>
        <v>1.4475509999999996</v>
      </c>
      <c r="V1312" s="660">
        <f>T1312*Tabellen!$H$2</f>
        <v>1.447551</v>
      </c>
      <c r="W1312" s="660">
        <f>U1312+V1312</f>
        <v>2.8951019999999996</v>
      </c>
      <c r="X1312" s="660">
        <f>O1312+W1312</f>
        <v>25.872101999999998</v>
      </c>
    </row>
    <row r="1313" spans="2:71" ht="15.65" customHeight="1" outlineLevel="2" x14ac:dyDescent="0.25">
      <c r="B1313" s="450"/>
      <c r="D1313" s="404" t="s">
        <v>1732</v>
      </c>
      <c r="E1313" s="427">
        <v>1</v>
      </c>
      <c r="F1313" s="427" t="s">
        <v>73</v>
      </c>
      <c r="G1313" s="422"/>
      <c r="H1313" s="427"/>
      <c r="I1313" s="554"/>
      <c r="J1313" s="554"/>
      <c r="K1313" s="554">
        <v>29.911499999999997</v>
      </c>
      <c r="L1313" s="554">
        <f>E1313*K1313</f>
        <v>29.911499999999997</v>
      </c>
      <c r="M1313" s="554">
        <f>J1313+H1313*Tabellen!$K$2+L1313</f>
        <v>29.911499999999997</v>
      </c>
      <c r="N1313" s="494"/>
      <c r="O1313" s="849">
        <f>S1313+T1313</f>
        <v>29.911499999999997</v>
      </c>
      <c r="P1313" s="659"/>
      <c r="Q1313" s="662" t="s">
        <v>953</v>
      </c>
      <c r="R1313" s="682">
        <f>_xlfn.XLOOKUP(Q1313,Tabellen!$B$9:$B$21,Tabellen!$C$9:$C$21,"controleren")</f>
        <v>0.7</v>
      </c>
      <c r="S1313" s="849">
        <f>IF('Isolatieaanpak '!$G$9="Doe-het-zelver",(M1313*R1313)*Tabellen!$K$5,M1313*R1313)</f>
        <v>20.938049999999997</v>
      </c>
      <c r="T1313" s="849">
        <f>(100%-R1313)*M1313</f>
        <v>8.9734499999999997</v>
      </c>
      <c r="U1313" s="660">
        <f>S1313*Tabellen!$G$2</f>
        <v>1.8844244999999997</v>
      </c>
      <c r="V1313" s="660">
        <f>T1313*Tabellen!$H$2</f>
        <v>1.8844244999999999</v>
      </c>
      <c r="W1313" s="660">
        <f>U1313+V1313</f>
        <v>3.7688489999999994</v>
      </c>
      <c r="X1313" s="660">
        <f>O1313+W1313</f>
        <v>33.680348999999993</v>
      </c>
    </row>
    <row r="1314" spans="2:71" ht="15.65" customHeight="1" outlineLevel="2" x14ac:dyDescent="0.25">
      <c r="B1314" s="404"/>
      <c r="D1314" s="427"/>
      <c r="E1314" s="405"/>
      <c r="G1314" s="406"/>
      <c r="H1314" s="406"/>
      <c r="N1314" s="494"/>
      <c r="O1314" s="659"/>
      <c r="P1314" s="659"/>
      <c r="Q1314" s="659"/>
    </row>
    <row r="1315" spans="2:71" ht="9" customHeight="1" outlineLevel="1" x14ac:dyDescent="0.25">
      <c r="B1315" s="408"/>
      <c r="D1315" s="409"/>
      <c r="E1315" s="411"/>
      <c r="F1315" s="409"/>
      <c r="G1315" s="410"/>
      <c r="H1315" s="410"/>
      <c r="I1315" s="548"/>
      <c r="J1315" s="548"/>
      <c r="K1315" s="548"/>
      <c r="L1315" s="548"/>
      <c r="M1315" s="548"/>
      <c r="N1315" s="485"/>
      <c r="O1315" s="663"/>
      <c r="P1315" s="663"/>
      <c r="Q1315" s="663"/>
      <c r="R1315" s="664"/>
      <c r="S1315" s="664"/>
      <c r="T1315" s="664"/>
      <c r="U1315" s="664"/>
      <c r="V1315" s="664"/>
      <c r="W1315" s="664"/>
      <c r="X1315" s="664"/>
      <c r="Y1315" s="663"/>
      <c r="Z1315" s="615"/>
      <c r="AA1315" s="616"/>
      <c r="AG1315" s="613"/>
      <c r="AH1315" s="613"/>
    </row>
    <row r="1316" spans="2:71" s="568" customFormat="1" ht="15.65" customHeight="1" outlineLevel="1" x14ac:dyDescent="0.25">
      <c r="B1316" s="395" t="s">
        <v>895</v>
      </c>
      <c r="C1316" s="593"/>
      <c r="D1316" s="396" t="s">
        <v>1779</v>
      </c>
      <c r="E1316" s="403">
        <v>1</v>
      </c>
      <c r="F1316" s="396" t="s">
        <v>73</v>
      </c>
      <c r="G1316" s="397"/>
      <c r="H1316" s="397"/>
      <c r="I1316" s="546"/>
      <c r="J1316" s="546"/>
      <c r="K1316" s="546"/>
      <c r="L1316" s="546">
        <f>SUM(L1317:L1324)</f>
        <v>90.148499999999984</v>
      </c>
      <c r="M1316" s="546">
        <f>SUM(M1317:M1324)</f>
        <v>90.148499999999984</v>
      </c>
      <c r="N1316" s="593"/>
      <c r="O1316" s="655">
        <f>SUM(O1317:O1324)</f>
        <v>90.148499999999984</v>
      </c>
      <c r="P1316" s="656" t="str">
        <f>B1316</f>
        <v>V4-1-A3</v>
      </c>
      <c r="Q1316" s="656"/>
      <c r="R1316" s="657"/>
      <c r="S1316" s="657"/>
      <c r="T1316" s="657"/>
      <c r="U1316" s="657"/>
      <c r="V1316" s="657"/>
      <c r="W1316" s="657"/>
      <c r="X1316" s="657">
        <f>SUM(X1317:X1324)</f>
        <v>101.50721099999998</v>
      </c>
      <c r="Y1316" s="658"/>
      <c r="Z1316" s="610"/>
      <c r="AA1316" s="610"/>
      <c r="AB1316" s="610"/>
      <c r="AC1316" s="610"/>
      <c r="AD1316" s="610"/>
      <c r="AE1316" s="610"/>
      <c r="AF1316" s="610"/>
      <c r="AG1316" s="610"/>
      <c r="AH1316" s="610"/>
      <c r="AI1316" s="610"/>
      <c r="AJ1316" s="610"/>
      <c r="AK1316" s="610"/>
      <c r="AL1316" s="610"/>
      <c r="AM1316" s="610"/>
      <c r="AN1316" s="610"/>
      <c r="AO1316" s="610"/>
      <c r="AP1316" s="610"/>
      <c r="AQ1316" s="610"/>
      <c r="AR1316" s="610"/>
      <c r="AS1316" s="610"/>
      <c r="AT1316" s="610"/>
      <c r="AU1316" s="610"/>
      <c r="AV1316" s="610"/>
      <c r="AW1316" s="610"/>
      <c r="AX1316" s="610"/>
      <c r="AY1316" s="610"/>
      <c r="AZ1316" s="610"/>
      <c r="BA1316" s="610"/>
      <c r="BB1316" s="610"/>
      <c r="BC1316" s="610"/>
      <c r="BD1316" s="610"/>
      <c r="BE1316" s="610"/>
      <c r="BF1316" s="610"/>
      <c r="BG1316" s="610"/>
      <c r="BH1316" s="610"/>
      <c r="BI1316" s="610"/>
      <c r="BJ1316" s="610"/>
      <c r="BK1316" s="610"/>
      <c r="BL1316" s="610"/>
      <c r="BM1316" s="610"/>
      <c r="BN1316" s="610"/>
      <c r="BO1316" s="610"/>
      <c r="BP1316" s="610"/>
      <c r="BQ1316" s="610"/>
      <c r="BR1316" s="610"/>
      <c r="BS1316" s="610"/>
    </row>
    <row r="1317" spans="2:71" ht="15.65" customHeight="1" outlineLevel="2" x14ac:dyDescent="0.25">
      <c r="B1317" s="404"/>
      <c r="D1317" s="413" t="s">
        <v>836</v>
      </c>
      <c r="E1317" s="405"/>
      <c r="G1317" s="406"/>
      <c r="H1317" s="406"/>
      <c r="I1317" s="553"/>
      <c r="J1317" s="553"/>
      <c r="K1317" s="553"/>
      <c r="N1317" s="494"/>
      <c r="O1317" s="659"/>
      <c r="P1317" s="659"/>
      <c r="Q1317" s="659"/>
    </row>
    <row r="1318" spans="2:71" ht="15.65" customHeight="1" outlineLevel="2" x14ac:dyDescent="0.25">
      <c r="B1318" s="404"/>
      <c r="D1318" s="404" t="str">
        <f>D1316</f>
        <v>Dakisolatie gespoten isolatieschuim dik 100mm Rc 3.50 m².K/W  vanaf 120 m²</v>
      </c>
      <c r="E1318" s="427">
        <v>1</v>
      </c>
      <c r="F1318" s="427" t="s">
        <v>73</v>
      </c>
      <c r="G1318" s="427"/>
      <c r="H1318" s="427"/>
      <c r="I1318" s="554"/>
      <c r="J1318" s="554"/>
      <c r="K1318" s="554">
        <v>28.979999999999997</v>
      </c>
      <c r="L1318" s="554">
        <f>E1318*K1318</f>
        <v>28.979999999999997</v>
      </c>
      <c r="M1318" s="554">
        <f>J1318+H1318*Tabellen!$K$2+L1318</f>
        <v>28.979999999999997</v>
      </c>
      <c r="N1318" s="494"/>
      <c r="O1318" s="849">
        <f>S1318+T1318</f>
        <v>28.979999999999997</v>
      </c>
      <c r="P1318" s="659"/>
      <c r="Q1318" s="662" t="s">
        <v>953</v>
      </c>
      <c r="R1318" s="682">
        <f>_xlfn.XLOOKUP(Q1318,Tabellen!$B$9:$B$21,Tabellen!$C$9:$C$21,"controleren")</f>
        <v>0.7</v>
      </c>
      <c r="S1318" s="849">
        <f>IF('Isolatieaanpak '!$G$9="Doe-het-zelver",(M1318*R1318)*Tabellen!$K$5,M1318*R1318)</f>
        <v>20.285999999999998</v>
      </c>
      <c r="T1318" s="849">
        <f>(100%-R1318)*M1318</f>
        <v>8.6940000000000008</v>
      </c>
      <c r="U1318" s="660">
        <f>S1318*Tabellen!$G$2</f>
        <v>1.8257399999999997</v>
      </c>
      <c r="V1318" s="660">
        <f>T1318*Tabellen!$H$2</f>
        <v>1.8257400000000001</v>
      </c>
      <c r="W1318" s="660">
        <f>U1318+V1318</f>
        <v>3.6514799999999998</v>
      </c>
      <c r="X1318" s="660">
        <f>O1318+W1318</f>
        <v>32.631479999999996</v>
      </c>
    </row>
    <row r="1319" spans="2:71" ht="15.65" customHeight="1" outlineLevel="2" x14ac:dyDescent="0.25">
      <c r="B1319" s="404"/>
      <c r="D1319" s="404"/>
      <c r="E1319" s="427"/>
      <c r="F1319" s="427"/>
      <c r="G1319" s="422"/>
      <c r="H1319" s="427"/>
      <c r="I1319" s="554"/>
      <c r="J1319" s="554"/>
      <c r="K1319" s="554"/>
      <c r="L1319" s="554"/>
      <c r="M1319" s="554"/>
      <c r="N1319" s="494"/>
      <c r="O1319" s="659">
        <f t="shared" ref="O1319" si="282">M1319</f>
        <v>0</v>
      </c>
      <c r="P1319" s="659"/>
      <c r="Q1319" s="662" t="s">
        <v>953</v>
      </c>
      <c r="R1319" s="682">
        <f>_xlfn.XLOOKUP(Q1319,Tabellen!$B$9:$B$21,Tabellen!$C$9:$C$21,"controleren")</f>
        <v>0.7</v>
      </c>
      <c r="S1319" s="660">
        <f t="shared" ref="S1319" si="283">O1319*R1319</f>
        <v>0</v>
      </c>
      <c r="T1319" s="660">
        <f t="shared" ref="T1319" si="284">O1319-S1319</f>
        <v>0</v>
      </c>
      <c r="U1319" s="660">
        <f>S1319*Tabellen!$G$2</f>
        <v>0</v>
      </c>
      <c r="V1319" s="660">
        <f>T1319*Tabellen!$H$2</f>
        <v>0</v>
      </c>
      <c r="W1319" s="660">
        <f t="shared" ref="W1319" si="285">U1319+V1319</f>
        <v>0</v>
      </c>
      <c r="X1319" s="660">
        <f t="shared" ref="X1319" si="286">O1319+W1319</f>
        <v>0</v>
      </c>
    </row>
    <row r="1320" spans="2:71" ht="15.65" customHeight="1" outlineLevel="2" x14ac:dyDescent="0.25">
      <c r="B1320" s="450"/>
      <c r="D1320" s="404" t="s">
        <v>1046</v>
      </c>
      <c r="E1320" s="427">
        <v>1</v>
      </c>
      <c r="F1320" s="427" t="s">
        <v>73</v>
      </c>
      <c r="G1320" s="422"/>
      <c r="H1320" s="427"/>
      <c r="I1320" s="554"/>
      <c r="J1320" s="554"/>
      <c r="K1320" s="554">
        <v>8.2799999999999994</v>
      </c>
      <c r="L1320" s="554">
        <f>E1320*K1320</f>
        <v>8.2799999999999994</v>
      </c>
      <c r="M1320" s="554">
        <f>J1320+H1320*Tabellen!$K$2+L1320</f>
        <v>8.2799999999999994</v>
      </c>
      <c r="N1320" s="494"/>
      <c r="O1320" s="849">
        <f>S1320+T1320</f>
        <v>8.2799999999999994</v>
      </c>
      <c r="P1320" s="659"/>
      <c r="Q1320" s="662" t="s">
        <v>953</v>
      </c>
      <c r="R1320" s="682">
        <f>_xlfn.XLOOKUP(Q1320,Tabellen!$B$9:$B$21,Tabellen!$C$9:$C$21,"controleren")</f>
        <v>0.7</v>
      </c>
      <c r="S1320" s="849">
        <f>IF('Isolatieaanpak '!$G$9="Doe-het-zelver",(M1320*R1320)*Tabellen!$K$5,M1320*R1320)</f>
        <v>5.7959999999999994</v>
      </c>
      <c r="T1320" s="849">
        <f>(100%-R1320)*M1320</f>
        <v>2.484</v>
      </c>
      <c r="U1320" s="660">
        <f>S1320*Tabellen!$G$2</f>
        <v>0.52163999999999988</v>
      </c>
      <c r="V1320" s="660">
        <f>T1320*Tabellen!$H$2</f>
        <v>0.52163999999999999</v>
      </c>
      <c r="W1320" s="660">
        <f>U1320+V1320</f>
        <v>1.0432799999999998</v>
      </c>
      <c r="X1320" s="660">
        <f>O1320+W1320</f>
        <v>9.3232799999999987</v>
      </c>
    </row>
    <row r="1321" spans="2:71" ht="15.65" customHeight="1" outlineLevel="2" x14ac:dyDescent="0.25">
      <c r="B1321" s="450"/>
      <c r="D1321" s="404"/>
      <c r="E1321" s="427"/>
      <c r="F1321" s="427"/>
      <c r="G1321" s="422"/>
      <c r="H1321" s="427"/>
      <c r="I1321" s="566"/>
      <c r="J1321" s="554"/>
      <c r="K1321" s="554"/>
      <c r="L1321" s="554"/>
      <c r="M1321" s="554"/>
      <c r="N1321" s="494"/>
      <c r="O1321" s="659"/>
      <c r="P1321" s="659"/>
      <c r="Q1321" s="662"/>
      <c r="R1321" s="682"/>
    </row>
    <row r="1322" spans="2:71" ht="15.65" customHeight="1" outlineLevel="2" x14ac:dyDescent="0.25">
      <c r="B1322" s="450"/>
      <c r="D1322" s="404" t="s">
        <v>847</v>
      </c>
      <c r="E1322" s="427">
        <v>1</v>
      </c>
      <c r="F1322" s="427" t="s">
        <v>73</v>
      </c>
      <c r="G1322" s="422"/>
      <c r="H1322" s="427"/>
      <c r="I1322" s="554"/>
      <c r="J1322" s="554"/>
      <c r="K1322" s="554">
        <v>22.976999999999997</v>
      </c>
      <c r="L1322" s="554">
        <f>E1322*K1322</f>
        <v>22.976999999999997</v>
      </c>
      <c r="M1322" s="554">
        <f>J1322+H1322*Tabellen!$K$2+L1322</f>
        <v>22.976999999999997</v>
      </c>
      <c r="N1322" s="494"/>
      <c r="O1322" s="849">
        <f>S1322+T1322</f>
        <v>22.976999999999997</v>
      </c>
      <c r="P1322" s="659"/>
      <c r="Q1322" s="662" t="s">
        <v>953</v>
      </c>
      <c r="R1322" s="682">
        <f>_xlfn.XLOOKUP(Q1322,Tabellen!$B$9:$B$21,Tabellen!$C$9:$C$21,"controleren")</f>
        <v>0.7</v>
      </c>
      <c r="S1322" s="849">
        <f>IF('Isolatieaanpak '!$G$9="Doe-het-zelver",(M1322*R1322)*Tabellen!$K$5,M1322*R1322)</f>
        <v>16.083899999999996</v>
      </c>
      <c r="T1322" s="849">
        <f>(100%-R1322)*M1322</f>
        <v>6.8931000000000004</v>
      </c>
      <c r="U1322" s="660">
        <f>S1322*Tabellen!$G$2</f>
        <v>1.4475509999999996</v>
      </c>
      <c r="V1322" s="660">
        <f>T1322*Tabellen!$H$2</f>
        <v>1.447551</v>
      </c>
      <c r="W1322" s="660">
        <f>U1322+V1322</f>
        <v>2.8951019999999996</v>
      </c>
      <c r="X1322" s="660">
        <f>O1322+W1322</f>
        <v>25.872101999999998</v>
      </c>
    </row>
    <row r="1323" spans="2:71" ht="15.65" customHeight="1" outlineLevel="2" x14ac:dyDescent="0.25">
      <c r="B1323" s="450"/>
      <c r="D1323" s="404" t="s">
        <v>1732</v>
      </c>
      <c r="E1323" s="427">
        <v>1</v>
      </c>
      <c r="F1323" s="427" t="s">
        <v>73</v>
      </c>
      <c r="G1323" s="422"/>
      <c r="H1323" s="427"/>
      <c r="I1323" s="554"/>
      <c r="J1323" s="554"/>
      <c r="K1323" s="554">
        <v>29.911499999999997</v>
      </c>
      <c r="L1323" s="554">
        <f>E1323*K1323</f>
        <v>29.911499999999997</v>
      </c>
      <c r="M1323" s="554">
        <f>J1323+H1323*Tabellen!$K$2+L1323</f>
        <v>29.911499999999997</v>
      </c>
      <c r="N1323" s="494"/>
      <c r="O1323" s="849">
        <f>S1323+T1323</f>
        <v>29.911499999999997</v>
      </c>
      <c r="P1323" s="659"/>
      <c r="Q1323" s="662" t="s">
        <v>953</v>
      </c>
      <c r="R1323" s="682">
        <f>_xlfn.XLOOKUP(Q1323,Tabellen!$B$9:$B$21,Tabellen!$C$9:$C$21,"controleren")</f>
        <v>0.7</v>
      </c>
      <c r="S1323" s="849">
        <f>IF('Isolatieaanpak '!$G$9="Doe-het-zelver",(M1323*R1323)*Tabellen!$K$5,M1323*R1323)</f>
        <v>20.938049999999997</v>
      </c>
      <c r="T1323" s="849">
        <f>(100%-R1323)*M1323</f>
        <v>8.9734499999999997</v>
      </c>
      <c r="U1323" s="660">
        <f>S1323*Tabellen!$G$2</f>
        <v>1.8844244999999997</v>
      </c>
      <c r="V1323" s="660">
        <f>T1323*Tabellen!$H$2</f>
        <v>1.8844244999999999</v>
      </c>
      <c r="W1323" s="660">
        <f>U1323+V1323</f>
        <v>3.7688489999999994</v>
      </c>
      <c r="X1323" s="660">
        <f>O1323+W1323</f>
        <v>33.680348999999993</v>
      </c>
    </row>
    <row r="1324" spans="2:71" ht="15.65" customHeight="1" outlineLevel="2" x14ac:dyDescent="0.25">
      <c r="B1324" s="404"/>
      <c r="D1324" s="427"/>
      <c r="E1324" s="405"/>
      <c r="G1324" s="406"/>
      <c r="H1324" s="406"/>
      <c r="N1324" s="494"/>
      <c r="O1324" s="659"/>
      <c r="P1324" s="659"/>
      <c r="Q1324" s="659"/>
    </row>
    <row r="1325" spans="2:71" ht="9" customHeight="1" outlineLevel="1" x14ac:dyDescent="0.25">
      <c r="B1325" s="408"/>
      <c r="D1325" s="409"/>
      <c r="E1325" s="411"/>
      <c r="F1325" s="409"/>
      <c r="G1325" s="410"/>
      <c r="H1325" s="410"/>
      <c r="I1325" s="548"/>
      <c r="J1325" s="548"/>
      <c r="K1325" s="548"/>
      <c r="L1325" s="548"/>
      <c r="M1325" s="548"/>
      <c r="N1325" s="485"/>
      <c r="O1325" s="663"/>
      <c r="P1325" s="663"/>
      <c r="Q1325" s="663"/>
      <c r="R1325" s="664"/>
      <c r="S1325" s="664"/>
      <c r="T1325" s="664"/>
      <c r="U1325" s="664"/>
      <c r="V1325" s="664"/>
      <c r="W1325" s="664"/>
      <c r="X1325" s="664"/>
      <c r="Y1325" s="663"/>
      <c r="Z1325" s="615"/>
      <c r="AA1325" s="616"/>
      <c r="AG1325" s="613"/>
      <c r="AH1325" s="613"/>
    </row>
    <row r="1326" spans="2:71" s="568" customFormat="1" ht="15.65" customHeight="1" outlineLevel="1" x14ac:dyDescent="0.25">
      <c r="B1326" s="395" t="s">
        <v>896</v>
      </c>
      <c r="C1326" s="593"/>
      <c r="D1326" s="396" t="s">
        <v>1249</v>
      </c>
      <c r="E1326" s="403">
        <v>1</v>
      </c>
      <c r="F1326" s="396" t="s">
        <v>73</v>
      </c>
      <c r="G1326" s="397"/>
      <c r="H1326" s="397"/>
      <c r="I1326" s="546"/>
      <c r="J1326" s="546"/>
      <c r="K1326" s="546"/>
      <c r="L1326" s="546">
        <f>SUM(L1327:L1330)</f>
        <v>0.25874999999999998</v>
      </c>
      <c r="M1326" s="546">
        <f>SUM(M1327:M1330)</f>
        <v>0.25874999999999998</v>
      </c>
      <c r="N1326" s="593"/>
      <c r="O1326" s="655">
        <f>SUM(O1327:O1330)</f>
        <v>0.25874999999999998</v>
      </c>
      <c r="P1326" s="656" t="str">
        <f>B1326</f>
        <v>V4-1-A4</v>
      </c>
      <c r="Q1326" s="656"/>
      <c r="R1326" s="657"/>
      <c r="S1326" s="657"/>
      <c r="T1326" s="657"/>
      <c r="U1326" s="657"/>
      <c r="V1326" s="657"/>
      <c r="W1326" s="657"/>
      <c r="X1326" s="657">
        <f>SUM(X1327:X1330)</f>
        <v>0.29135249999999996</v>
      </c>
      <c r="Y1326" s="658"/>
      <c r="Z1326" s="610"/>
      <c r="AA1326" s="610"/>
      <c r="AB1326" s="610"/>
      <c r="AC1326" s="610"/>
      <c r="AD1326" s="610"/>
      <c r="AE1326" s="610"/>
      <c r="AF1326" s="610"/>
      <c r="AG1326" s="610"/>
      <c r="AH1326" s="610"/>
      <c r="AI1326" s="610"/>
      <c r="AJ1326" s="610"/>
      <c r="AK1326" s="610"/>
      <c r="AL1326" s="610"/>
      <c r="AM1326" s="610"/>
      <c r="AN1326" s="610"/>
      <c r="AO1326" s="610"/>
      <c r="AP1326" s="610"/>
      <c r="AQ1326" s="610"/>
      <c r="AR1326" s="610"/>
      <c r="AS1326" s="610"/>
      <c r="AT1326" s="610"/>
      <c r="AU1326" s="610"/>
      <c r="AV1326" s="610"/>
      <c r="AW1326" s="610"/>
      <c r="AX1326" s="610"/>
      <c r="AY1326" s="610"/>
      <c r="AZ1326" s="610"/>
      <c r="BA1326" s="610"/>
      <c r="BB1326" s="610"/>
      <c r="BC1326" s="610"/>
      <c r="BD1326" s="610"/>
      <c r="BE1326" s="610"/>
      <c r="BF1326" s="610"/>
      <c r="BG1326" s="610"/>
      <c r="BH1326" s="610"/>
      <c r="BI1326" s="610"/>
      <c r="BJ1326" s="610"/>
      <c r="BK1326" s="610"/>
      <c r="BL1326" s="610"/>
      <c r="BM1326" s="610"/>
      <c r="BN1326" s="610"/>
      <c r="BO1326" s="610"/>
      <c r="BP1326" s="610"/>
      <c r="BQ1326" s="610"/>
      <c r="BR1326" s="610"/>
      <c r="BS1326" s="610"/>
    </row>
    <row r="1327" spans="2:71" ht="15.65" customHeight="1" outlineLevel="2" x14ac:dyDescent="0.25">
      <c r="B1327" s="404"/>
      <c r="D1327" s="413" t="s">
        <v>836</v>
      </c>
      <c r="E1327" s="405"/>
      <c r="G1327" s="406"/>
      <c r="H1327" s="406"/>
      <c r="I1327" s="553"/>
      <c r="J1327" s="553"/>
      <c r="K1327" s="553"/>
      <c r="N1327" s="494"/>
      <c r="O1327" s="659"/>
      <c r="P1327" s="659"/>
      <c r="Q1327" s="659"/>
    </row>
    <row r="1328" spans="2:71" ht="15.65" customHeight="1" outlineLevel="2" x14ac:dyDescent="0.25">
      <c r="B1328" s="438"/>
      <c r="D1328" s="413" t="s">
        <v>1045</v>
      </c>
      <c r="E1328" s="439"/>
      <c r="F1328" s="437"/>
      <c r="G1328" s="440"/>
      <c r="H1328" s="440"/>
      <c r="I1328" s="567"/>
      <c r="J1328" s="567"/>
      <c r="K1328" s="567"/>
      <c r="L1328" s="567"/>
      <c r="M1328" s="567"/>
      <c r="O1328" s="683"/>
      <c r="P1328" s="684"/>
      <c r="Q1328" s="684"/>
      <c r="R1328" s="685"/>
      <c r="S1328" s="685"/>
      <c r="T1328" s="685"/>
      <c r="U1328" s="685"/>
      <c r="V1328" s="685"/>
      <c r="W1328" s="685"/>
      <c r="X1328" s="685"/>
    </row>
    <row r="1329" spans="2:71" ht="15.65" customHeight="1" outlineLevel="2" x14ac:dyDescent="0.25">
      <c r="B1329" s="404"/>
      <c r="D1329" s="404" t="str">
        <f>D1326</f>
        <v>╚ PUR meer-/minderprijs per mm</v>
      </c>
      <c r="E1329" s="427">
        <v>1</v>
      </c>
      <c r="F1329" s="427" t="s">
        <v>73</v>
      </c>
      <c r="G1329" s="427"/>
      <c r="H1329" s="427"/>
      <c r="I1329" s="554"/>
      <c r="J1329" s="554"/>
      <c r="K1329" s="554">
        <v>0.25874999999999998</v>
      </c>
      <c r="L1329" s="554">
        <f>E1329*K1329</f>
        <v>0.25874999999999998</v>
      </c>
      <c r="M1329" s="554">
        <f>J1329+H1329*Tabellen!$K$2+L1329</f>
        <v>0.25874999999999998</v>
      </c>
      <c r="N1329" s="494"/>
      <c r="O1329" s="849">
        <f>S1329+T1329</f>
        <v>0.25874999999999998</v>
      </c>
      <c r="P1329" s="659"/>
      <c r="Q1329" s="662" t="s">
        <v>953</v>
      </c>
      <c r="R1329" s="682">
        <f>_xlfn.XLOOKUP(Q1329,Tabellen!$B$9:$B$21,Tabellen!$C$9:$C$21,"controleren")</f>
        <v>0.7</v>
      </c>
      <c r="S1329" s="849">
        <f>IF('Isolatieaanpak '!$G$9="Doe-het-zelver",(M1329*R1329)*Tabellen!$K$5,M1329*R1329)</f>
        <v>0.18112499999999998</v>
      </c>
      <c r="T1329" s="849">
        <f>(100%-R1329)*M1329</f>
        <v>7.7625E-2</v>
      </c>
      <c r="U1329" s="660">
        <f>S1329*Tabellen!$G$2</f>
        <v>1.6301249999999996E-2</v>
      </c>
      <c r="V1329" s="660">
        <f>T1329*Tabellen!$H$2</f>
        <v>1.630125E-2</v>
      </c>
      <c r="W1329" s="660">
        <f>U1329+V1329</f>
        <v>3.2602499999999993E-2</v>
      </c>
      <c r="X1329" s="660">
        <f>O1329+W1329</f>
        <v>0.29135249999999996</v>
      </c>
    </row>
    <row r="1330" spans="2:71" ht="15.65" customHeight="1" outlineLevel="2" x14ac:dyDescent="0.25">
      <c r="B1330" s="404"/>
      <c r="D1330" s="437"/>
      <c r="E1330" s="405"/>
      <c r="G1330" s="406"/>
      <c r="H1330" s="406"/>
      <c r="N1330" s="494"/>
      <c r="O1330" s="659"/>
      <c r="P1330" s="659"/>
      <c r="Q1330" s="659"/>
    </row>
    <row r="1331" spans="2:71" ht="9" customHeight="1" outlineLevel="1" x14ac:dyDescent="0.25">
      <c r="B1331" s="408"/>
      <c r="D1331" s="409"/>
      <c r="E1331" s="411"/>
      <c r="F1331" s="409"/>
      <c r="G1331" s="410"/>
      <c r="H1331" s="410"/>
      <c r="I1331" s="548"/>
      <c r="J1331" s="548"/>
      <c r="K1331" s="548"/>
      <c r="L1331" s="548"/>
      <c r="M1331" s="548"/>
      <c r="N1331" s="485"/>
      <c r="O1331" s="663"/>
      <c r="P1331" s="663"/>
      <c r="Q1331" s="663"/>
      <c r="R1331" s="664"/>
      <c r="S1331" s="664"/>
      <c r="T1331" s="664"/>
      <c r="U1331" s="664"/>
      <c r="V1331" s="664"/>
      <c r="W1331" s="664"/>
      <c r="X1331" s="664"/>
      <c r="Y1331" s="663"/>
      <c r="Z1331" s="615"/>
      <c r="AA1331" s="616"/>
      <c r="AG1331" s="613"/>
      <c r="AH1331" s="613"/>
    </row>
    <row r="1332" spans="2:71" s="568" customFormat="1" ht="15.65" customHeight="1" outlineLevel="1" x14ac:dyDescent="0.25">
      <c r="B1332" s="395" t="s">
        <v>897</v>
      </c>
      <c r="C1332" s="593"/>
      <c r="D1332" s="396" t="s">
        <v>1760</v>
      </c>
      <c r="E1332" s="403">
        <v>1</v>
      </c>
      <c r="F1332" s="396" t="s">
        <v>73</v>
      </c>
      <c r="G1332" s="397"/>
      <c r="H1332" s="397"/>
      <c r="I1332" s="546"/>
      <c r="J1332" s="546"/>
      <c r="K1332" s="546"/>
      <c r="L1332" s="546">
        <f>SUM(L1333:L1339)</f>
        <v>125.33849999999998</v>
      </c>
      <c r="M1332" s="546">
        <f>SUM(M1333:M1339)</f>
        <v>125.33849999999998</v>
      </c>
      <c r="N1332" s="593"/>
      <c r="O1332" s="655">
        <f>SUM(O1333:O1339)</f>
        <v>125.33849999999998</v>
      </c>
      <c r="P1332" s="656" t="str">
        <f>B1332</f>
        <v>V4-1-B1</v>
      </c>
      <c r="Q1332" s="656"/>
      <c r="R1332" s="657"/>
      <c r="S1332" s="657"/>
      <c r="T1332" s="657"/>
      <c r="U1332" s="657"/>
      <c r="V1332" s="657"/>
      <c r="W1332" s="657"/>
      <c r="X1332" s="657">
        <f>SUM(X1333:X1339)</f>
        <v>141.13115099999999</v>
      </c>
      <c r="Y1332" s="658"/>
      <c r="Z1332" s="610"/>
      <c r="AA1332" s="610"/>
      <c r="AB1332" s="610"/>
      <c r="AC1332" s="610"/>
      <c r="AD1332" s="610"/>
      <c r="AE1332" s="610"/>
      <c r="AF1332" s="610"/>
      <c r="AG1332" s="610"/>
      <c r="AH1332" s="610"/>
      <c r="AI1332" s="610"/>
      <c r="AJ1332" s="610"/>
      <c r="AK1332" s="610"/>
      <c r="AL1332" s="610"/>
      <c r="AM1332" s="610"/>
      <c r="AN1332" s="610"/>
      <c r="AO1332" s="610"/>
      <c r="AP1332" s="610"/>
      <c r="AQ1332" s="610"/>
      <c r="AR1332" s="610"/>
      <c r="AS1332" s="610"/>
      <c r="AT1332" s="610"/>
      <c r="AU1332" s="610"/>
      <c r="AV1332" s="610"/>
      <c r="AW1332" s="610"/>
      <c r="AX1332" s="610"/>
      <c r="AY1332" s="610"/>
      <c r="AZ1332" s="610"/>
      <c r="BA1332" s="610"/>
      <c r="BB1332" s="610"/>
      <c r="BC1332" s="610"/>
      <c r="BD1332" s="610"/>
      <c r="BE1332" s="610"/>
      <c r="BF1332" s="610"/>
      <c r="BG1332" s="610"/>
      <c r="BH1332" s="610"/>
      <c r="BI1332" s="610"/>
      <c r="BJ1332" s="610"/>
      <c r="BK1332" s="610"/>
      <c r="BL1332" s="610"/>
      <c r="BM1332" s="610"/>
      <c r="BN1332" s="610"/>
      <c r="BO1332" s="610"/>
      <c r="BP1332" s="610"/>
      <c r="BQ1332" s="610"/>
      <c r="BR1332" s="610"/>
      <c r="BS1332" s="610"/>
    </row>
    <row r="1333" spans="2:71" ht="15.65" customHeight="1" outlineLevel="2" x14ac:dyDescent="0.25">
      <c r="B1333" s="404"/>
      <c r="D1333" s="413" t="s">
        <v>131</v>
      </c>
      <c r="E1333" s="405"/>
      <c r="G1333" s="406"/>
      <c r="H1333" s="406"/>
      <c r="I1333" s="553"/>
      <c r="J1333" s="553"/>
      <c r="K1333" s="553"/>
      <c r="N1333" s="494"/>
      <c r="O1333" s="659"/>
      <c r="P1333" s="659"/>
      <c r="Q1333" s="659"/>
    </row>
    <row r="1334" spans="2:71" ht="15.65" customHeight="1" outlineLevel="2" x14ac:dyDescent="0.25">
      <c r="B1334" s="404"/>
      <c r="D1334" s="404" t="str">
        <f>D1332</f>
        <v>Dakisolatie glaswol deken dik 130mm Rc 3.50 m².K/W van 0 m² tot 45 m²</v>
      </c>
      <c r="E1334" s="427">
        <v>1</v>
      </c>
      <c r="F1334" s="427" t="s">
        <v>73</v>
      </c>
      <c r="G1334" s="427"/>
      <c r="H1334" s="427"/>
      <c r="I1334" s="554"/>
      <c r="J1334" s="554"/>
      <c r="K1334" s="554">
        <v>56.924999999999997</v>
      </c>
      <c r="L1334" s="554">
        <f>E1334*K1334</f>
        <v>56.924999999999997</v>
      </c>
      <c r="M1334" s="554">
        <f>J1334+H1334*Tabellen!$K$2+L1334</f>
        <v>56.924999999999997</v>
      </c>
      <c r="N1334" s="494"/>
      <c r="O1334" s="849">
        <f>S1334+T1334</f>
        <v>56.924999999999997</v>
      </c>
      <c r="P1334" s="659"/>
      <c r="Q1334" s="662" t="s">
        <v>953</v>
      </c>
      <c r="R1334" s="682">
        <f>_xlfn.XLOOKUP(Q1334,Tabellen!$B$9:$B$21,Tabellen!$C$9:$C$21,"controleren")</f>
        <v>0.7</v>
      </c>
      <c r="S1334" s="849">
        <f>IF('Isolatieaanpak '!$G$9="Doe-het-zelver",(M1334*R1334)*Tabellen!$K$5,M1334*R1334)</f>
        <v>39.847499999999997</v>
      </c>
      <c r="T1334" s="849">
        <f>(100%-R1334)*M1334</f>
        <v>17.077500000000001</v>
      </c>
      <c r="U1334" s="660">
        <f>S1334*Tabellen!$G$2</f>
        <v>3.5862749999999997</v>
      </c>
      <c r="V1334" s="660">
        <f>T1334*Tabellen!$H$2</f>
        <v>3.5862750000000001</v>
      </c>
      <c r="W1334" s="660">
        <f>U1334+V1334</f>
        <v>7.1725499999999993</v>
      </c>
      <c r="X1334" s="660">
        <f>O1334+W1334</f>
        <v>64.097549999999998</v>
      </c>
    </row>
    <row r="1335" spans="2:71" ht="15.65" customHeight="1" outlineLevel="2" x14ac:dyDescent="0.25">
      <c r="B1335" s="404"/>
      <c r="D1335" s="404"/>
      <c r="E1335" s="427"/>
      <c r="F1335" s="427"/>
      <c r="G1335" s="422"/>
      <c r="H1335" s="427"/>
      <c r="I1335" s="554"/>
      <c r="J1335" s="554"/>
      <c r="K1335" s="554"/>
      <c r="L1335" s="554"/>
      <c r="M1335" s="554"/>
      <c r="N1335" s="494"/>
      <c r="O1335" s="659"/>
      <c r="P1335" s="659"/>
      <c r="Q1335" s="662" t="s">
        <v>953</v>
      </c>
      <c r="R1335" s="682">
        <f>_xlfn.XLOOKUP(Q1335,Tabellen!$B$9:$B$21,Tabellen!$C$9:$C$21,"controleren")</f>
        <v>0.7</v>
      </c>
      <c r="S1335" s="660">
        <f>O1335*R1335</f>
        <v>0</v>
      </c>
      <c r="T1335" s="660">
        <f>O1335-S1335</f>
        <v>0</v>
      </c>
      <c r="U1335" s="660">
        <f>S1335*Tabellen!$G$2</f>
        <v>0</v>
      </c>
      <c r="V1335" s="660">
        <f>T1335*Tabellen!$H$2</f>
        <v>0</v>
      </c>
      <c r="W1335" s="660">
        <f>U1335+V1335</f>
        <v>0</v>
      </c>
      <c r="X1335" s="660">
        <f>O1335+W1335</f>
        <v>0</v>
      </c>
    </row>
    <row r="1336" spans="2:71" ht="15.65" customHeight="1" outlineLevel="2" x14ac:dyDescent="0.25">
      <c r="B1336" s="450"/>
      <c r="D1336" s="404" t="s">
        <v>845</v>
      </c>
      <c r="E1336" s="427">
        <v>1</v>
      </c>
      <c r="F1336" s="427" t="s">
        <v>73</v>
      </c>
      <c r="G1336" s="422"/>
      <c r="H1336" s="427"/>
      <c r="I1336" s="566"/>
      <c r="J1336" s="554"/>
      <c r="K1336" s="554">
        <v>15.524999999999999</v>
      </c>
      <c r="L1336" s="554">
        <f>E1336*K1336</f>
        <v>15.524999999999999</v>
      </c>
      <c r="M1336" s="554">
        <f>J1336+H1336*Tabellen!$K$2+L1336</f>
        <v>15.524999999999999</v>
      </c>
      <c r="N1336" s="494"/>
      <c r="O1336" s="849">
        <f>S1336+T1336</f>
        <v>15.524999999999999</v>
      </c>
      <c r="P1336" s="659"/>
      <c r="Q1336" s="662" t="s">
        <v>953</v>
      </c>
      <c r="R1336" s="682">
        <f>_xlfn.XLOOKUP(Q1336,Tabellen!$B$9:$B$21,Tabellen!$C$9:$C$21,"controleren")</f>
        <v>0.7</v>
      </c>
      <c r="S1336" s="849">
        <f>IF('Isolatieaanpak '!$G$9="Doe-het-zelver",(M1336*R1336)*Tabellen!$K$5,M1336*R1336)</f>
        <v>10.867499999999998</v>
      </c>
      <c r="T1336" s="849">
        <f>(100%-R1336)*M1336</f>
        <v>4.6575000000000006</v>
      </c>
      <c r="U1336" s="660">
        <f>S1336*Tabellen!$G$2</f>
        <v>0.97807499999999981</v>
      </c>
      <c r="V1336" s="660">
        <f>T1336*Tabellen!$H$2</f>
        <v>0.97807500000000014</v>
      </c>
      <c r="W1336" s="660">
        <f>U1336+V1336</f>
        <v>1.9561500000000001</v>
      </c>
      <c r="X1336" s="660">
        <f>O1336+W1336</f>
        <v>17.48115</v>
      </c>
    </row>
    <row r="1337" spans="2:71" ht="15.65" customHeight="1" outlineLevel="2" x14ac:dyDescent="0.25">
      <c r="B1337" s="450"/>
      <c r="D1337" s="404" t="s">
        <v>847</v>
      </c>
      <c r="E1337" s="427">
        <v>1</v>
      </c>
      <c r="F1337" s="427" t="s">
        <v>73</v>
      </c>
      <c r="G1337" s="422"/>
      <c r="H1337" s="427"/>
      <c r="I1337" s="554"/>
      <c r="J1337" s="554"/>
      <c r="K1337" s="554">
        <v>22.976999999999997</v>
      </c>
      <c r="L1337" s="554">
        <f>E1337*K1337</f>
        <v>22.976999999999997</v>
      </c>
      <c r="M1337" s="554">
        <f>J1337+H1337*Tabellen!$K$2+L1337</f>
        <v>22.976999999999997</v>
      </c>
      <c r="N1337" s="494"/>
      <c r="O1337" s="849">
        <f>S1337+T1337</f>
        <v>22.976999999999997</v>
      </c>
      <c r="P1337" s="659"/>
      <c r="Q1337" s="662" t="s">
        <v>953</v>
      </c>
      <c r="R1337" s="682">
        <f>_xlfn.XLOOKUP(Q1337,Tabellen!$B$9:$B$21,Tabellen!$C$9:$C$21,"controleren")</f>
        <v>0.7</v>
      </c>
      <c r="S1337" s="849">
        <f>IF('Isolatieaanpak '!$G$9="Doe-het-zelver",(M1337*R1337)*Tabellen!$K$5,M1337*R1337)</f>
        <v>16.083899999999996</v>
      </c>
      <c r="T1337" s="849">
        <f>(100%-R1337)*M1337</f>
        <v>6.8931000000000004</v>
      </c>
      <c r="U1337" s="660">
        <f>S1337*Tabellen!$G$2</f>
        <v>1.4475509999999996</v>
      </c>
      <c r="V1337" s="660">
        <f>T1337*Tabellen!$H$2</f>
        <v>1.447551</v>
      </c>
      <c r="W1337" s="660">
        <f>U1337+V1337</f>
        <v>2.8951019999999996</v>
      </c>
      <c r="X1337" s="660">
        <f>O1337+W1337</f>
        <v>25.872101999999998</v>
      </c>
    </row>
    <row r="1338" spans="2:71" ht="15.65" customHeight="1" outlineLevel="2" x14ac:dyDescent="0.25">
      <c r="B1338" s="450"/>
      <c r="D1338" s="404" t="s">
        <v>1732</v>
      </c>
      <c r="E1338" s="427">
        <v>1</v>
      </c>
      <c r="F1338" s="427" t="s">
        <v>73</v>
      </c>
      <c r="G1338" s="422"/>
      <c r="H1338" s="427"/>
      <c r="I1338" s="554"/>
      <c r="J1338" s="554"/>
      <c r="K1338" s="554">
        <v>29.911499999999997</v>
      </c>
      <c r="L1338" s="554">
        <f>E1338*K1338</f>
        <v>29.911499999999997</v>
      </c>
      <c r="M1338" s="554">
        <f>J1338+H1338*Tabellen!$K$2+L1338</f>
        <v>29.911499999999997</v>
      </c>
      <c r="N1338" s="494"/>
      <c r="O1338" s="849">
        <f>S1338+T1338</f>
        <v>29.911499999999997</v>
      </c>
      <c r="P1338" s="659"/>
      <c r="Q1338" s="662" t="s">
        <v>953</v>
      </c>
      <c r="R1338" s="682">
        <f>_xlfn.XLOOKUP(Q1338,Tabellen!$B$9:$B$21,Tabellen!$C$9:$C$21,"controleren")</f>
        <v>0.7</v>
      </c>
      <c r="S1338" s="849">
        <f>IF('Isolatieaanpak '!$G$9="Doe-het-zelver",(M1338*R1338)*Tabellen!$K$5,M1338*R1338)</f>
        <v>20.938049999999997</v>
      </c>
      <c r="T1338" s="849">
        <f>(100%-R1338)*M1338</f>
        <v>8.9734499999999997</v>
      </c>
      <c r="U1338" s="660">
        <f>S1338*Tabellen!$G$2</f>
        <v>1.8844244999999997</v>
      </c>
      <c r="V1338" s="660">
        <f>T1338*Tabellen!$H$2</f>
        <v>1.8844244999999999</v>
      </c>
      <c r="W1338" s="660">
        <f>U1338+V1338</f>
        <v>3.7688489999999994</v>
      </c>
      <c r="X1338" s="660">
        <f>O1338+W1338</f>
        <v>33.680348999999993</v>
      </c>
    </row>
    <row r="1339" spans="2:71" ht="15.65" customHeight="1" outlineLevel="2" x14ac:dyDescent="0.25">
      <c r="B1339" s="404"/>
      <c r="D1339" s="427"/>
      <c r="E1339" s="405"/>
      <c r="G1339" s="406"/>
      <c r="H1339" s="406"/>
      <c r="N1339" s="494"/>
      <c r="O1339" s="659"/>
      <c r="P1339" s="659"/>
      <c r="Q1339" s="659"/>
    </row>
    <row r="1340" spans="2:71" ht="9" customHeight="1" outlineLevel="1" x14ac:dyDescent="0.25">
      <c r="B1340" s="408"/>
      <c r="D1340" s="409"/>
      <c r="E1340" s="411"/>
      <c r="F1340" s="409"/>
      <c r="G1340" s="410"/>
      <c r="H1340" s="410"/>
      <c r="I1340" s="548"/>
      <c r="J1340" s="548"/>
      <c r="K1340" s="548"/>
      <c r="L1340" s="548"/>
      <c r="M1340" s="548"/>
      <c r="N1340" s="485"/>
      <c r="O1340" s="663"/>
      <c r="P1340" s="663"/>
      <c r="Q1340" s="663"/>
      <c r="R1340" s="664"/>
      <c r="S1340" s="664"/>
      <c r="T1340" s="664"/>
      <c r="U1340" s="664"/>
      <c r="V1340" s="664"/>
      <c r="W1340" s="664"/>
      <c r="X1340" s="664"/>
      <c r="Y1340" s="663"/>
      <c r="Z1340" s="615"/>
      <c r="AA1340" s="616"/>
      <c r="AG1340" s="613"/>
      <c r="AH1340" s="613"/>
    </row>
    <row r="1341" spans="2:71" s="568" customFormat="1" ht="15.65" customHeight="1" outlineLevel="1" x14ac:dyDescent="0.25">
      <c r="B1341" s="395" t="s">
        <v>898</v>
      </c>
      <c r="C1341" s="593"/>
      <c r="D1341" s="396" t="s">
        <v>1761</v>
      </c>
      <c r="E1341" s="403">
        <v>1</v>
      </c>
      <c r="F1341" s="396" t="s">
        <v>73</v>
      </c>
      <c r="G1341" s="397"/>
      <c r="H1341" s="397"/>
      <c r="I1341" s="546"/>
      <c r="J1341" s="546"/>
      <c r="K1341" s="546"/>
      <c r="L1341" s="546">
        <f>SUM(L1342:L1348)</f>
        <v>114.98849999999999</v>
      </c>
      <c r="M1341" s="546">
        <f>SUM(M1342:M1348)</f>
        <v>114.98849999999999</v>
      </c>
      <c r="N1341" s="593"/>
      <c r="O1341" s="655">
        <f>SUM(O1342:O1348)</f>
        <v>114.98849999999999</v>
      </c>
      <c r="P1341" s="656" t="str">
        <f>B1341</f>
        <v>V4-1-B2</v>
      </c>
      <c r="Q1341" s="656"/>
      <c r="R1341" s="657"/>
      <c r="S1341" s="657"/>
      <c r="T1341" s="657"/>
      <c r="U1341" s="657"/>
      <c r="V1341" s="657"/>
      <c r="W1341" s="657"/>
      <c r="X1341" s="657">
        <f>SUM(X1342:X1348)</f>
        <v>129.47705099999996</v>
      </c>
      <c r="Y1341" s="658"/>
      <c r="Z1341" s="610"/>
      <c r="AA1341" s="610"/>
      <c r="AB1341" s="610"/>
      <c r="AC1341" s="610"/>
      <c r="AD1341" s="610"/>
      <c r="AE1341" s="610"/>
      <c r="AF1341" s="610"/>
      <c r="AG1341" s="610"/>
      <c r="AH1341" s="610"/>
      <c r="AI1341" s="610"/>
      <c r="AJ1341" s="610"/>
      <c r="AK1341" s="610"/>
      <c r="AL1341" s="610"/>
      <c r="AM1341" s="610"/>
      <c r="AN1341" s="610"/>
      <c r="AO1341" s="610"/>
      <c r="AP1341" s="610"/>
      <c r="AQ1341" s="610"/>
      <c r="AR1341" s="610"/>
      <c r="AS1341" s="610"/>
      <c r="AT1341" s="610"/>
      <c r="AU1341" s="610"/>
      <c r="AV1341" s="610"/>
      <c r="AW1341" s="610"/>
      <c r="AX1341" s="610"/>
      <c r="AY1341" s="610"/>
      <c r="AZ1341" s="610"/>
      <c r="BA1341" s="610"/>
      <c r="BB1341" s="610"/>
      <c r="BC1341" s="610"/>
      <c r="BD1341" s="610"/>
      <c r="BE1341" s="610"/>
      <c r="BF1341" s="610"/>
      <c r="BG1341" s="610"/>
      <c r="BH1341" s="610"/>
      <c r="BI1341" s="610"/>
      <c r="BJ1341" s="610"/>
      <c r="BK1341" s="610"/>
      <c r="BL1341" s="610"/>
      <c r="BM1341" s="610"/>
      <c r="BN1341" s="610"/>
      <c r="BO1341" s="610"/>
      <c r="BP1341" s="610"/>
      <c r="BQ1341" s="610"/>
      <c r="BR1341" s="610"/>
      <c r="BS1341" s="610"/>
    </row>
    <row r="1342" spans="2:71" ht="15.65" customHeight="1" outlineLevel="2" x14ac:dyDescent="0.25">
      <c r="B1342" s="404"/>
      <c r="D1342" s="413" t="s">
        <v>131</v>
      </c>
      <c r="E1342" s="405"/>
      <c r="G1342" s="406"/>
      <c r="H1342" s="406"/>
      <c r="I1342" s="553"/>
      <c r="J1342" s="553"/>
      <c r="K1342" s="553"/>
      <c r="N1342" s="494"/>
      <c r="O1342" s="659"/>
      <c r="P1342" s="659"/>
      <c r="Q1342" s="659"/>
    </row>
    <row r="1343" spans="2:71" ht="15.65" customHeight="1" outlineLevel="2" x14ac:dyDescent="0.25">
      <c r="B1343" s="404"/>
      <c r="D1343" s="404" t="str">
        <f>D1341</f>
        <v>Dakisolatie glaswol deken dik 130mm  Rc 3.50 m².K/W van 45 m² tot 120 m²</v>
      </c>
      <c r="E1343" s="427">
        <v>1</v>
      </c>
      <c r="F1343" s="427" t="s">
        <v>73</v>
      </c>
      <c r="G1343" s="427"/>
      <c r="H1343" s="427"/>
      <c r="I1343" s="554"/>
      <c r="J1343" s="554"/>
      <c r="K1343" s="554">
        <v>46.574999999999996</v>
      </c>
      <c r="L1343" s="554">
        <f>E1343*K1343</f>
        <v>46.574999999999996</v>
      </c>
      <c r="M1343" s="554">
        <f>J1343+H1343*Tabellen!$K$2+L1343</f>
        <v>46.574999999999996</v>
      </c>
      <c r="N1343" s="494"/>
      <c r="O1343" s="849">
        <f>S1343+T1343</f>
        <v>46.574999999999989</v>
      </c>
      <c r="P1343" s="659"/>
      <c r="Q1343" s="662" t="s">
        <v>953</v>
      </c>
      <c r="R1343" s="682">
        <f>_xlfn.XLOOKUP(Q1343,Tabellen!$B$9:$B$21,Tabellen!$C$9:$C$21,"controleren")</f>
        <v>0.7</v>
      </c>
      <c r="S1343" s="849">
        <f>IF('Isolatieaanpak '!$G$9="Doe-het-zelver",(M1343*R1343)*Tabellen!$K$5,M1343*R1343)</f>
        <v>32.602499999999992</v>
      </c>
      <c r="T1343" s="849">
        <f>(100%-R1343)*M1343</f>
        <v>13.9725</v>
      </c>
      <c r="U1343" s="660">
        <f>S1343*Tabellen!$G$2</f>
        <v>2.9342249999999992</v>
      </c>
      <c r="V1343" s="660">
        <f>T1343*Tabellen!$H$2</f>
        <v>2.9342250000000001</v>
      </c>
      <c r="W1343" s="660">
        <f>U1343+V1343</f>
        <v>5.8684499999999993</v>
      </c>
      <c r="X1343" s="660">
        <f>O1343+W1343</f>
        <v>52.443449999999984</v>
      </c>
    </row>
    <row r="1344" spans="2:71" ht="15.65" customHeight="1" outlineLevel="2" x14ac:dyDescent="0.25">
      <c r="B1344" s="404"/>
      <c r="D1344" s="404"/>
      <c r="E1344" s="427"/>
      <c r="F1344" s="427"/>
      <c r="G1344" s="422"/>
      <c r="H1344" s="427"/>
      <c r="I1344" s="554"/>
      <c r="J1344" s="554"/>
      <c r="K1344" s="554"/>
      <c r="L1344" s="554"/>
      <c r="M1344" s="554"/>
      <c r="N1344" s="494"/>
      <c r="O1344" s="659"/>
      <c r="P1344" s="659"/>
      <c r="Q1344" s="662" t="s">
        <v>953</v>
      </c>
      <c r="R1344" s="682">
        <f>_xlfn.XLOOKUP(Q1344,Tabellen!$B$9:$B$21,Tabellen!$C$9:$C$21,"controleren")</f>
        <v>0.7</v>
      </c>
      <c r="S1344" s="660">
        <f>O1344*R1344</f>
        <v>0</v>
      </c>
      <c r="T1344" s="660">
        <f>O1344-S1344</f>
        <v>0</v>
      </c>
      <c r="U1344" s="660">
        <f>S1344*Tabellen!$G$2</f>
        <v>0</v>
      </c>
      <c r="V1344" s="660">
        <f>T1344*Tabellen!$H$2</f>
        <v>0</v>
      </c>
      <c r="W1344" s="660">
        <f>U1344+V1344</f>
        <v>0</v>
      </c>
      <c r="X1344" s="660">
        <f>O1344+W1344</f>
        <v>0</v>
      </c>
    </row>
    <row r="1345" spans="2:71" ht="15.65" customHeight="1" outlineLevel="2" x14ac:dyDescent="0.25">
      <c r="B1345" s="450"/>
      <c r="D1345" s="404" t="s">
        <v>845</v>
      </c>
      <c r="E1345" s="427">
        <v>1</v>
      </c>
      <c r="F1345" s="427" t="s">
        <v>73</v>
      </c>
      <c r="G1345" s="422"/>
      <c r="H1345" s="427"/>
      <c r="I1345" s="566"/>
      <c r="J1345" s="554"/>
      <c r="K1345" s="554">
        <v>15.524999999999999</v>
      </c>
      <c r="L1345" s="554">
        <f>E1345*K1345</f>
        <v>15.524999999999999</v>
      </c>
      <c r="M1345" s="554">
        <f>J1345+H1345*Tabellen!$K$2+L1345</f>
        <v>15.524999999999999</v>
      </c>
      <c r="N1345" s="494"/>
      <c r="O1345" s="849">
        <f>S1345+T1345</f>
        <v>15.524999999999999</v>
      </c>
      <c r="P1345" s="659"/>
      <c r="Q1345" s="662" t="s">
        <v>953</v>
      </c>
      <c r="R1345" s="682">
        <f>_xlfn.XLOOKUP(Q1345,Tabellen!$B$9:$B$21,Tabellen!$C$9:$C$21,"controleren")</f>
        <v>0.7</v>
      </c>
      <c r="S1345" s="849">
        <f>IF('Isolatieaanpak '!$G$9="Doe-het-zelver",(M1345*R1345)*Tabellen!$K$5,M1345*R1345)</f>
        <v>10.867499999999998</v>
      </c>
      <c r="T1345" s="849">
        <f>(100%-R1345)*M1345</f>
        <v>4.6575000000000006</v>
      </c>
      <c r="U1345" s="660">
        <f>S1345*Tabellen!$G$2</f>
        <v>0.97807499999999981</v>
      </c>
      <c r="V1345" s="660">
        <f>T1345*Tabellen!$H$2</f>
        <v>0.97807500000000014</v>
      </c>
      <c r="W1345" s="660">
        <f>U1345+V1345</f>
        <v>1.9561500000000001</v>
      </c>
      <c r="X1345" s="660">
        <f>O1345+W1345</f>
        <v>17.48115</v>
      </c>
    </row>
    <row r="1346" spans="2:71" ht="15.65" customHeight="1" outlineLevel="2" x14ac:dyDescent="0.25">
      <c r="B1346" s="450"/>
      <c r="D1346" s="404" t="s">
        <v>847</v>
      </c>
      <c r="E1346" s="427">
        <v>1</v>
      </c>
      <c r="F1346" s="427" t="s">
        <v>73</v>
      </c>
      <c r="G1346" s="422"/>
      <c r="H1346" s="427"/>
      <c r="I1346" s="554"/>
      <c r="J1346" s="554"/>
      <c r="K1346" s="554">
        <v>22.976999999999997</v>
      </c>
      <c r="L1346" s="554">
        <f>E1346*K1346</f>
        <v>22.976999999999997</v>
      </c>
      <c r="M1346" s="554">
        <f>J1346+H1346*Tabellen!$K$2+L1346</f>
        <v>22.976999999999997</v>
      </c>
      <c r="N1346" s="494"/>
      <c r="O1346" s="849">
        <f>S1346+T1346</f>
        <v>22.976999999999997</v>
      </c>
      <c r="P1346" s="659"/>
      <c r="Q1346" s="662" t="s">
        <v>953</v>
      </c>
      <c r="R1346" s="682">
        <f>_xlfn.XLOOKUP(Q1346,Tabellen!$B$9:$B$21,Tabellen!$C$9:$C$21,"controleren")</f>
        <v>0.7</v>
      </c>
      <c r="S1346" s="849">
        <f>IF('Isolatieaanpak '!$G$9="Doe-het-zelver",(M1346*R1346)*Tabellen!$K$5,M1346*R1346)</f>
        <v>16.083899999999996</v>
      </c>
      <c r="T1346" s="849">
        <f>(100%-R1346)*M1346</f>
        <v>6.8931000000000004</v>
      </c>
      <c r="U1346" s="660">
        <f>S1346*Tabellen!$G$2</f>
        <v>1.4475509999999996</v>
      </c>
      <c r="V1346" s="660">
        <f>T1346*Tabellen!$H$2</f>
        <v>1.447551</v>
      </c>
      <c r="W1346" s="660">
        <f>U1346+V1346</f>
        <v>2.8951019999999996</v>
      </c>
      <c r="X1346" s="660">
        <f>O1346+W1346</f>
        <v>25.872101999999998</v>
      </c>
    </row>
    <row r="1347" spans="2:71" ht="15.65" customHeight="1" outlineLevel="2" x14ac:dyDescent="0.25">
      <c r="B1347" s="450"/>
      <c r="D1347" s="404" t="s">
        <v>1732</v>
      </c>
      <c r="E1347" s="427">
        <v>1</v>
      </c>
      <c r="F1347" s="427" t="s">
        <v>73</v>
      </c>
      <c r="G1347" s="422"/>
      <c r="H1347" s="427"/>
      <c r="I1347" s="554"/>
      <c r="J1347" s="554"/>
      <c r="K1347" s="554">
        <v>29.911499999999997</v>
      </c>
      <c r="L1347" s="554">
        <f>E1347*K1347</f>
        <v>29.911499999999997</v>
      </c>
      <c r="M1347" s="554">
        <f>J1347+H1347*Tabellen!$K$2+L1347</f>
        <v>29.911499999999997</v>
      </c>
      <c r="N1347" s="494"/>
      <c r="O1347" s="849">
        <f>S1347+T1347</f>
        <v>29.911499999999997</v>
      </c>
      <c r="P1347" s="659"/>
      <c r="Q1347" s="662" t="s">
        <v>953</v>
      </c>
      <c r="R1347" s="682">
        <f>_xlfn.XLOOKUP(Q1347,Tabellen!$B$9:$B$21,Tabellen!$C$9:$C$21,"controleren")</f>
        <v>0.7</v>
      </c>
      <c r="S1347" s="849">
        <f>IF('Isolatieaanpak '!$G$9="Doe-het-zelver",(M1347*R1347)*Tabellen!$K$5,M1347*R1347)</f>
        <v>20.938049999999997</v>
      </c>
      <c r="T1347" s="849">
        <f>(100%-R1347)*M1347</f>
        <v>8.9734499999999997</v>
      </c>
      <c r="U1347" s="660">
        <f>S1347*Tabellen!$G$2</f>
        <v>1.8844244999999997</v>
      </c>
      <c r="V1347" s="660">
        <f>T1347*Tabellen!$H$2</f>
        <v>1.8844244999999999</v>
      </c>
      <c r="W1347" s="660">
        <f>U1347+V1347</f>
        <v>3.7688489999999994</v>
      </c>
      <c r="X1347" s="660">
        <f>O1347+W1347</f>
        <v>33.680348999999993</v>
      </c>
    </row>
    <row r="1348" spans="2:71" ht="15.65" customHeight="1" outlineLevel="2" x14ac:dyDescent="0.25">
      <c r="B1348" s="404"/>
      <c r="D1348" s="427"/>
      <c r="E1348" s="405"/>
      <c r="G1348" s="406"/>
      <c r="H1348" s="406"/>
      <c r="N1348" s="494"/>
      <c r="O1348" s="659"/>
      <c r="P1348" s="659"/>
      <c r="Q1348" s="659"/>
    </row>
    <row r="1349" spans="2:71" ht="9" customHeight="1" outlineLevel="1" x14ac:dyDescent="0.25">
      <c r="B1349" s="408"/>
      <c r="D1349" s="409"/>
      <c r="E1349" s="411"/>
      <c r="F1349" s="409"/>
      <c r="G1349" s="410"/>
      <c r="H1349" s="410"/>
      <c r="I1349" s="548"/>
      <c r="J1349" s="548"/>
      <c r="K1349" s="548"/>
      <c r="L1349" s="548"/>
      <c r="M1349" s="548"/>
      <c r="N1349" s="485"/>
      <c r="O1349" s="663"/>
      <c r="P1349" s="663"/>
      <c r="Q1349" s="663"/>
      <c r="R1349" s="664"/>
      <c r="S1349" s="664"/>
      <c r="T1349" s="664"/>
      <c r="U1349" s="664"/>
      <c r="V1349" s="664"/>
      <c r="W1349" s="664"/>
      <c r="X1349" s="664"/>
      <c r="Y1349" s="663"/>
      <c r="Z1349" s="615"/>
      <c r="AA1349" s="616"/>
      <c r="AG1349" s="613"/>
      <c r="AH1349" s="613"/>
    </row>
    <row r="1350" spans="2:71" s="568" customFormat="1" ht="15.65" customHeight="1" outlineLevel="1" x14ac:dyDescent="0.25">
      <c r="B1350" s="395" t="s">
        <v>899</v>
      </c>
      <c r="C1350" s="593"/>
      <c r="D1350" s="396" t="s">
        <v>1762</v>
      </c>
      <c r="E1350" s="403">
        <v>1</v>
      </c>
      <c r="F1350" s="396" t="s">
        <v>73</v>
      </c>
      <c r="G1350" s="397"/>
      <c r="H1350" s="397"/>
      <c r="I1350" s="546"/>
      <c r="J1350" s="546"/>
      <c r="K1350" s="546"/>
      <c r="L1350" s="546">
        <f>SUM(L1351:L1358)</f>
        <v>104.63849999999999</v>
      </c>
      <c r="M1350" s="546">
        <f>SUM(M1351:M1356)</f>
        <v>104.63849999999999</v>
      </c>
      <c r="N1350" s="593"/>
      <c r="O1350" s="655">
        <f>SUM(O1351:O1357)</f>
        <v>104.63849999999999</v>
      </c>
      <c r="P1350" s="656" t="str">
        <f>B1350</f>
        <v>V4-1-B3</v>
      </c>
      <c r="Q1350" s="656"/>
      <c r="R1350" s="657"/>
      <c r="S1350" s="657"/>
      <c r="T1350" s="657"/>
      <c r="U1350" s="657"/>
      <c r="V1350" s="657"/>
      <c r="W1350" s="657"/>
      <c r="X1350" s="657">
        <f>SUM(X1351:X1358)</f>
        <v>117.82295099999997</v>
      </c>
      <c r="Y1350" s="658"/>
      <c r="Z1350" s="610"/>
      <c r="AA1350" s="610"/>
      <c r="AB1350" s="610"/>
      <c r="AC1350" s="610"/>
      <c r="AD1350" s="610"/>
      <c r="AE1350" s="610"/>
      <c r="AF1350" s="610"/>
      <c r="AG1350" s="610"/>
      <c r="AH1350" s="610"/>
      <c r="AI1350" s="610"/>
      <c r="AJ1350" s="610"/>
      <c r="AK1350" s="610"/>
      <c r="AL1350" s="610"/>
      <c r="AM1350" s="610"/>
      <c r="AN1350" s="610"/>
      <c r="AO1350" s="610"/>
      <c r="AP1350" s="610"/>
      <c r="AQ1350" s="610"/>
      <c r="AR1350" s="610"/>
      <c r="AS1350" s="610"/>
      <c r="AT1350" s="610"/>
      <c r="AU1350" s="610"/>
      <c r="AV1350" s="610"/>
      <c r="AW1350" s="610"/>
      <c r="AX1350" s="610"/>
      <c r="AY1350" s="610"/>
      <c r="AZ1350" s="610"/>
      <c r="BA1350" s="610"/>
      <c r="BB1350" s="610"/>
      <c r="BC1350" s="610"/>
      <c r="BD1350" s="610"/>
      <c r="BE1350" s="610"/>
      <c r="BF1350" s="610"/>
      <c r="BG1350" s="610"/>
      <c r="BH1350" s="610"/>
      <c r="BI1350" s="610"/>
      <c r="BJ1350" s="610"/>
      <c r="BK1350" s="610"/>
      <c r="BL1350" s="610"/>
      <c r="BM1350" s="610"/>
      <c r="BN1350" s="610"/>
      <c r="BO1350" s="610"/>
      <c r="BP1350" s="610"/>
      <c r="BQ1350" s="610"/>
      <c r="BR1350" s="610"/>
      <c r="BS1350" s="610"/>
    </row>
    <row r="1351" spans="2:71" ht="15.65" customHeight="1" outlineLevel="2" x14ac:dyDescent="0.25">
      <c r="B1351" s="404"/>
      <c r="D1351" s="413" t="s">
        <v>131</v>
      </c>
      <c r="E1351" s="405"/>
      <c r="G1351" s="406"/>
      <c r="H1351" s="406"/>
      <c r="I1351" s="553"/>
      <c r="J1351" s="553"/>
      <c r="K1351" s="553"/>
      <c r="N1351" s="494"/>
      <c r="O1351" s="659"/>
      <c r="P1351" s="659"/>
      <c r="Q1351" s="659"/>
    </row>
    <row r="1352" spans="2:71" ht="15.65" customHeight="1" outlineLevel="2" x14ac:dyDescent="0.25">
      <c r="B1352" s="404"/>
      <c r="D1352" s="404" t="str">
        <f>D1350</f>
        <v>Dakisolatie glaswol deken dik 130mm  Rc 3.50 m².K/W vanaf 120 m²</v>
      </c>
      <c r="E1352" s="427">
        <v>1</v>
      </c>
      <c r="F1352" s="427" t="s">
        <v>73</v>
      </c>
      <c r="G1352" s="427"/>
      <c r="H1352" s="427"/>
      <c r="I1352" s="554"/>
      <c r="J1352" s="554"/>
      <c r="K1352" s="554">
        <v>36.224999999999994</v>
      </c>
      <c r="L1352" s="554">
        <f>E1352*K1352</f>
        <v>36.224999999999994</v>
      </c>
      <c r="M1352" s="554">
        <f>J1352+H1352*Tabellen!$K$2+L1352</f>
        <v>36.224999999999994</v>
      </c>
      <c r="N1352" s="494"/>
      <c r="O1352" s="849">
        <f>S1352+T1352</f>
        <v>36.224999999999994</v>
      </c>
      <c r="P1352" s="659"/>
      <c r="Q1352" s="662" t="s">
        <v>953</v>
      </c>
      <c r="R1352" s="682">
        <f>_xlfn.XLOOKUP(Q1352,Tabellen!$B$9:$B$21,Tabellen!$C$9:$C$21,"controleren")</f>
        <v>0.7</v>
      </c>
      <c r="S1352" s="849">
        <f>IF('Isolatieaanpak '!$G$9="Doe-het-zelver",(M1352*R1352)*Tabellen!$K$5,M1352*R1352)</f>
        <v>25.357499999999995</v>
      </c>
      <c r="T1352" s="849">
        <f>(100%-R1352)*M1352</f>
        <v>10.8675</v>
      </c>
      <c r="U1352" s="660">
        <f>S1352*Tabellen!$G$2</f>
        <v>2.2821749999999996</v>
      </c>
      <c r="V1352" s="660">
        <f>T1352*Tabellen!$H$2</f>
        <v>2.2821750000000001</v>
      </c>
      <c r="W1352" s="660">
        <f>U1352+V1352</f>
        <v>4.5643499999999992</v>
      </c>
      <c r="X1352" s="660">
        <f>O1352+W1352</f>
        <v>40.789349999999992</v>
      </c>
    </row>
    <row r="1353" spans="2:71" ht="15.65" customHeight="1" outlineLevel="2" x14ac:dyDescent="0.25">
      <c r="B1353" s="404"/>
      <c r="D1353" s="404"/>
      <c r="E1353" s="427"/>
      <c r="F1353" s="427"/>
      <c r="G1353" s="422"/>
      <c r="H1353" s="427"/>
      <c r="I1353" s="554"/>
      <c r="J1353" s="554"/>
      <c r="K1353" s="554"/>
      <c r="L1353" s="554"/>
      <c r="M1353" s="554"/>
      <c r="N1353" s="494"/>
      <c r="O1353" s="659"/>
      <c r="P1353" s="659"/>
      <c r="Q1353" s="662" t="s">
        <v>953</v>
      </c>
      <c r="R1353" s="682">
        <f>_xlfn.XLOOKUP(Q1353,Tabellen!$B$9:$B$21,Tabellen!$C$9:$C$21,"controleren")</f>
        <v>0.7</v>
      </c>
      <c r="S1353" s="660">
        <f>O1353*R1353</f>
        <v>0</v>
      </c>
      <c r="T1353" s="660">
        <f>O1353-S1353</f>
        <v>0</v>
      </c>
      <c r="U1353" s="660">
        <f>S1353*Tabellen!$G$2</f>
        <v>0</v>
      </c>
      <c r="V1353" s="660">
        <f>T1353*Tabellen!$H$2</f>
        <v>0</v>
      </c>
      <c r="W1353" s="660">
        <f>U1353+V1353</f>
        <v>0</v>
      </c>
      <c r="X1353" s="660">
        <f>O1353+W1353</f>
        <v>0</v>
      </c>
    </row>
    <row r="1354" spans="2:71" ht="15.65" customHeight="1" outlineLevel="2" x14ac:dyDescent="0.25">
      <c r="B1354" s="450"/>
      <c r="D1354" s="404" t="s">
        <v>845</v>
      </c>
      <c r="E1354" s="427">
        <v>1</v>
      </c>
      <c r="F1354" s="427" t="s">
        <v>73</v>
      </c>
      <c r="G1354" s="422"/>
      <c r="H1354" s="427"/>
      <c r="I1354" s="566"/>
      <c r="J1354" s="554"/>
      <c r="K1354" s="554">
        <v>15.524999999999999</v>
      </c>
      <c r="L1354" s="554">
        <f>E1354*K1354</f>
        <v>15.524999999999999</v>
      </c>
      <c r="M1354" s="554">
        <f>J1354+H1354*Tabellen!$K$2+L1354</f>
        <v>15.524999999999999</v>
      </c>
      <c r="N1354" s="494"/>
      <c r="O1354" s="849">
        <f>S1354+T1354</f>
        <v>15.524999999999999</v>
      </c>
      <c r="P1354" s="659"/>
      <c r="Q1354" s="662" t="s">
        <v>953</v>
      </c>
      <c r="R1354" s="682">
        <f>_xlfn.XLOOKUP(Q1354,Tabellen!$B$9:$B$21,Tabellen!$C$9:$C$21,"controleren")</f>
        <v>0.7</v>
      </c>
      <c r="S1354" s="849">
        <f>IF('Isolatieaanpak '!$G$9="Doe-het-zelver",(M1354*R1354)*Tabellen!$K$5,M1354*R1354)</f>
        <v>10.867499999999998</v>
      </c>
      <c r="T1354" s="849">
        <f>(100%-R1354)*M1354</f>
        <v>4.6575000000000006</v>
      </c>
      <c r="U1354" s="660">
        <f>S1354*Tabellen!$G$2</f>
        <v>0.97807499999999981</v>
      </c>
      <c r="V1354" s="660">
        <f>T1354*Tabellen!$H$2</f>
        <v>0.97807500000000014</v>
      </c>
      <c r="W1354" s="660">
        <f>U1354+V1354</f>
        <v>1.9561500000000001</v>
      </c>
      <c r="X1354" s="660">
        <f>O1354+W1354</f>
        <v>17.48115</v>
      </c>
    </row>
    <row r="1355" spans="2:71" ht="15.65" customHeight="1" outlineLevel="2" x14ac:dyDescent="0.25">
      <c r="B1355" s="450"/>
      <c r="D1355" s="404" t="s">
        <v>847</v>
      </c>
      <c r="E1355" s="427">
        <v>1</v>
      </c>
      <c r="F1355" s="427" t="s">
        <v>73</v>
      </c>
      <c r="G1355" s="422"/>
      <c r="H1355" s="427"/>
      <c r="I1355" s="554"/>
      <c r="J1355" s="554"/>
      <c r="K1355" s="554">
        <v>22.976999999999997</v>
      </c>
      <c r="L1355" s="554">
        <f>E1355*K1355</f>
        <v>22.976999999999997</v>
      </c>
      <c r="M1355" s="554">
        <f>J1355+H1355*Tabellen!$K$2+L1355</f>
        <v>22.976999999999997</v>
      </c>
      <c r="N1355" s="494"/>
      <c r="O1355" s="849">
        <f>S1355+T1355</f>
        <v>22.976999999999997</v>
      </c>
      <c r="P1355" s="659"/>
      <c r="Q1355" s="662" t="s">
        <v>953</v>
      </c>
      <c r="R1355" s="682">
        <f>_xlfn.XLOOKUP(Q1355,Tabellen!$B$9:$B$21,Tabellen!$C$9:$C$21,"controleren")</f>
        <v>0.7</v>
      </c>
      <c r="S1355" s="849">
        <f>IF('Isolatieaanpak '!$G$9="Doe-het-zelver",(M1355*R1355)*Tabellen!$K$5,M1355*R1355)</f>
        <v>16.083899999999996</v>
      </c>
      <c r="T1355" s="849">
        <f>(100%-R1355)*M1355</f>
        <v>6.8931000000000004</v>
      </c>
      <c r="U1355" s="660">
        <f>S1355*Tabellen!$G$2</f>
        <v>1.4475509999999996</v>
      </c>
      <c r="V1355" s="660">
        <f>T1355*Tabellen!$H$2</f>
        <v>1.447551</v>
      </c>
      <c r="W1355" s="660">
        <f>U1355+V1355</f>
        <v>2.8951019999999996</v>
      </c>
      <c r="X1355" s="660">
        <f>O1355+W1355</f>
        <v>25.872101999999998</v>
      </c>
    </row>
    <row r="1356" spans="2:71" ht="15.65" customHeight="1" outlineLevel="2" x14ac:dyDescent="0.25">
      <c r="B1356" s="450"/>
      <c r="D1356" s="404" t="s">
        <v>1732</v>
      </c>
      <c r="E1356" s="427">
        <v>1</v>
      </c>
      <c r="F1356" s="427" t="s">
        <v>73</v>
      </c>
      <c r="G1356" s="422"/>
      <c r="H1356" s="427"/>
      <c r="I1356" s="554"/>
      <c r="J1356" s="554"/>
      <c r="K1356" s="554">
        <v>29.911499999999997</v>
      </c>
      <c r="L1356" s="554">
        <f>E1356*K1356</f>
        <v>29.911499999999997</v>
      </c>
      <c r="M1356" s="554">
        <f>J1356+H1356*Tabellen!$K$2+L1356</f>
        <v>29.911499999999997</v>
      </c>
      <c r="N1356" s="494"/>
      <c r="O1356" s="849">
        <f>S1356+T1356</f>
        <v>29.911499999999997</v>
      </c>
      <c r="P1356" s="659"/>
      <c r="Q1356" s="662" t="s">
        <v>953</v>
      </c>
      <c r="R1356" s="682">
        <f>_xlfn.XLOOKUP(Q1356,Tabellen!$B$9:$B$21,Tabellen!$C$9:$C$21,"controleren")</f>
        <v>0.7</v>
      </c>
      <c r="S1356" s="849">
        <f>IF('Isolatieaanpak '!$G$9="Doe-het-zelver",(M1356*R1356)*Tabellen!$K$5,M1356*R1356)</f>
        <v>20.938049999999997</v>
      </c>
      <c r="T1356" s="849">
        <f>(100%-R1356)*M1356</f>
        <v>8.9734499999999997</v>
      </c>
      <c r="U1356" s="660">
        <f>S1356*Tabellen!$G$2</f>
        <v>1.8844244999999997</v>
      </c>
      <c r="V1356" s="660">
        <f>T1356*Tabellen!$H$2</f>
        <v>1.8844244999999999</v>
      </c>
      <c r="W1356" s="660">
        <f>U1356+V1356</f>
        <v>3.7688489999999994</v>
      </c>
      <c r="X1356" s="660">
        <f>O1356+W1356</f>
        <v>33.680348999999993</v>
      </c>
    </row>
    <row r="1357" spans="2:71" ht="15.65" customHeight="1" outlineLevel="2" x14ac:dyDescent="0.25">
      <c r="B1357" s="450"/>
      <c r="D1357" s="427"/>
      <c r="E1357" s="427"/>
      <c r="F1357" s="427"/>
      <c r="G1357" s="422"/>
      <c r="H1357" s="427"/>
      <c r="I1357" s="554"/>
      <c r="J1357" s="554"/>
      <c r="K1357" s="554"/>
      <c r="L1357" s="554"/>
      <c r="M1357" s="554"/>
      <c r="N1357" s="494"/>
      <c r="O1357" s="659"/>
      <c r="P1357" s="659"/>
      <c r="Q1357" s="662"/>
    </row>
    <row r="1358" spans="2:71" ht="9" customHeight="1" outlineLevel="1" x14ac:dyDescent="0.25">
      <c r="B1358" s="408"/>
      <c r="D1358" s="409"/>
      <c r="E1358" s="411"/>
      <c r="F1358" s="409"/>
      <c r="G1358" s="410"/>
      <c r="H1358" s="410"/>
      <c r="I1358" s="548"/>
      <c r="J1358" s="548"/>
      <c r="K1358" s="548"/>
      <c r="L1358" s="548"/>
      <c r="M1358" s="548"/>
      <c r="N1358" s="485"/>
      <c r="O1358" s="663"/>
      <c r="P1358" s="663"/>
      <c r="Q1358" s="663"/>
      <c r="R1358" s="664"/>
      <c r="S1358" s="664"/>
      <c r="T1358" s="664"/>
      <c r="U1358" s="664"/>
      <c r="V1358" s="664"/>
      <c r="W1358" s="664"/>
      <c r="X1358" s="664"/>
      <c r="Y1358" s="663"/>
      <c r="Z1358" s="615"/>
      <c r="AA1358" s="616"/>
      <c r="AG1358" s="613"/>
      <c r="AH1358" s="613"/>
    </row>
    <row r="1359" spans="2:71" s="568" customFormat="1" ht="15.65" customHeight="1" outlineLevel="1" x14ac:dyDescent="0.25">
      <c r="B1359" s="395" t="s">
        <v>900</v>
      </c>
      <c r="C1359" s="593"/>
      <c r="D1359" s="396" t="s">
        <v>1811</v>
      </c>
      <c r="E1359" s="403">
        <v>1</v>
      </c>
      <c r="F1359" s="396" t="s">
        <v>73</v>
      </c>
      <c r="G1359" s="397"/>
      <c r="H1359" s="397"/>
      <c r="I1359" s="546"/>
      <c r="J1359" s="546"/>
      <c r="K1359" s="546"/>
      <c r="L1359" s="546">
        <f>SUM(L1360:L1362)</f>
        <v>0.46575</v>
      </c>
      <c r="M1359" s="546">
        <f>SUM(M1360:M1362)</f>
        <v>0.46575</v>
      </c>
      <c r="N1359" s="593"/>
      <c r="O1359" s="655">
        <f>SUM(O1360:O1362)</f>
        <v>0.46575</v>
      </c>
      <c r="P1359" s="656" t="str">
        <f>B1359</f>
        <v>V4-1-B4</v>
      </c>
      <c r="Q1359" s="656"/>
      <c r="R1359" s="657"/>
      <c r="S1359" s="657"/>
      <c r="T1359" s="657"/>
      <c r="U1359" s="657"/>
      <c r="V1359" s="657"/>
      <c r="W1359" s="657"/>
      <c r="X1359" s="657">
        <f>SUM(X1360:X1362)</f>
        <v>0.52443450000000003</v>
      </c>
      <c r="Y1359" s="658"/>
      <c r="Z1359" s="610"/>
      <c r="AA1359" s="610"/>
      <c r="AB1359" s="610"/>
      <c r="AC1359" s="610"/>
      <c r="AD1359" s="610"/>
      <c r="AE1359" s="610"/>
      <c r="AF1359" s="610"/>
      <c r="AG1359" s="610"/>
      <c r="AH1359" s="610"/>
      <c r="AI1359" s="610"/>
      <c r="AJ1359" s="610"/>
      <c r="AK1359" s="610"/>
      <c r="AL1359" s="610"/>
      <c r="AM1359" s="610"/>
      <c r="AN1359" s="610"/>
      <c r="AO1359" s="610"/>
      <c r="AP1359" s="610"/>
      <c r="AQ1359" s="610"/>
      <c r="AR1359" s="610"/>
      <c r="AS1359" s="610"/>
      <c r="AT1359" s="610"/>
      <c r="AU1359" s="610"/>
      <c r="AV1359" s="610"/>
      <c r="AW1359" s="610"/>
      <c r="AX1359" s="610"/>
      <c r="AY1359" s="610"/>
      <c r="AZ1359" s="610"/>
      <c r="BA1359" s="610"/>
      <c r="BB1359" s="610"/>
      <c r="BC1359" s="610"/>
      <c r="BD1359" s="610"/>
      <c r="BE1359" s="610"/>
      <c r="BF1359" s="610"/>
      <c r="BG1359" s="610"/>
      <c r="BH1359" s="610"/>
      <c r="BI1359" s="610"/>
      <c r="BJ1359" s="610"/>
      <c r="BK1359" s="610"/>
      <c r="BL1359" s="610"/>
      <c r="BM1359" s="610"/>
      <c r="BN1359" s="610"/>
      <c r="BO1359" s="610"/>
      <c r="BP1359" s="610"/>
      <c r="BQ1359" s="610"/>
      <c r="BR1359" s="610"/>
      <c r="BS1359" s="610"/>
    </row>
    <row r="1360" spans="2:71" ht="15.65" customHeight="1" outlineLevel="2" x14ac:dyDescent="0.25">
      <c r="B1360" s="404"/>
      <c r="D1360" s="413" t="s">
        <v>131</v>
      </c>
      <c r="E1360" s="405"/>
      <c r="G1360" s="406"/>
      <c r="H1360" s="406"/>
      <c r="I1360" s="553"/>
      <c r="J1360" s="553"/>
      <c r="K1360" s="553"/>
      <c r="N1360" s="494"/>
      <c r="O1360" s="659"/>
      <c r="P1360" s="659"/>
      <c r="Q1360" s="659"/>
    </row>
    <row r="1361" spans="2:71" ht="15.65" customHeight="1" outlineLevel="2" x14ac:dyDescent="0.25">
      <c r="B1361" s="404"/>
      <c r="D1361" s="404" t="str">
        <f>D1359</f>
        <v>╚ Glaswol deken meer-/minderprijs per mm</v>
      </c>
      <c r="E1361" s="427">
        <v>1</v>
      </c>
      <c r="F1361" s="427" t="s">
        <v>73</v>
      </c>
      <c r="G1361" s="427"/>
      <c r="H1361" s="427"/>
      <c r="I1361" s="554"/>
      <c r="J1361" s="554"/>
      <c r="K1361" s="554">
        <v>0.46575</v>
      </c>
      <c r="L1361" s="554">
        <f>E1361*K1361</f>
        <v>0.46575</v>
      </c>
      <c r="M1361" s="554">
        <f>J1361+H1361*Tabellen!$K$2+L1361</f>
        <v>0.46575</v>
      </c>
      <c r="N1361" s="494"/>
      <c r="O1361" s="849">
        <f>S1361+T1361</f>
        <v>0.46575</v>
      </c>
      <c r="P1361" s="659"/>
      <c r="Q1361" s="662" t="s">
        <v>953</v>
      </c>
      <c r="R1361" s="682">
        <f>_xlfn.XLOOKUP(Q1361,Tabellen!$B$9:$B$21,Tabellen!$C$9:$C$21,"controleren")</f>
        <v>0.7</v>
      </c>
      <c r="S1361" s="849">
        <f>IF('Isolatieaanpak '!$G$9="Doe-het-zelver",(M1361*R1361)*Tabellen!$K$5,M1361*R1361)</f>
        <v>0.32602499999999995</v>
      </c>
      <c r="T1361" s="849">
        <f>(100%-R1361)*M1361</f>
        <v>0.13972500000000002</v>
      </c>
      <c r="U1361" s="660">
        <f>S1361*Tabellen!$G$2</f>
        <v>2.9342249999999993E-2</v>
      </c>
      <c r="V1361" s="660">
        <f>T1361*Tabellen!$H$2</f>
        <v>2.9342250000000004E-2</v>
      </c>
      <c r="W1361" s="660">
        <f>U1361+V1361</f>
        <v>5.8684500000000001E-2</v>
      </c>
      <c r="X1361" s="660">
        <f>O1361+W1361</f>
        <v>0.52443450000000003</v>
      </c>
    </row>
    <row r="1362" spans="2:71" ht="15.65" customHeight="1" outlineLevel="2" x14ac:dyDescent="0.25">
      <c r="B1362" s="404"/>
      <c r="D1362" s="427"/>
      <c r="E1362" s="405"/>
      <c r="G1362" s="406"/>
      <c r="H1362" s="406"/>
      <c r="N1362" s="494"/>
      <c r="O1362" s="659"/>
      <c r="P1362" s="659"/>
      <c r="Q1362" s="659"/>
    </row>
    <row r="1363" spans="2:71" ht="9" customHeight="1" outlineLevel="1" x14ac:dyDescent="0.25">
      <c r="B1363" s="408"/>
      <c r="D1363" s="409"/>
      <c r="E1363" s="411"/>
      <c r="F1363" s="409"/>
      <c r="G1363" s="410"/>
      <c r="H1363" s="410"/>
      <c r="I1363" s="548"/>
      <c r="J1363" s="548"/>
      <c r="K1363" s="548"/>
      <c r="L1363" s="548"/>
      <c r="M1363" s="548"/>
      <c r="N1363" s="485"/>
      <c r="O1363" s="663"/>
      <c r="P1363" s="663"/>
      <c r="Q1363" s="663"/>
      <c r="R1363" s="664"/>
      <c r="S1363" s="664"/>
      <c r="T1363" s="664"/>
      <c r="U1363" s="664"/>
      <c r="V1363" s="664"/>
      <c r="W1363" s="664"/>
      <c r="X1363" s="664"/>
      <c r="Y1363" s="663"/>
      <c r="Z1363" s="615"/>
      <c r="AA1363" s="616"/>
      <c r="AG1363" s="613"/>
      <c r="AH1363" s="613"/>
    </row>
    <row r="1364" spans="2:71" s="568" customFormat="1" ht="15.65" customHeight="1" outlineLevel="1" x14ac:dyDescent="0.25">
      <c r="B1364" s="395" t="s">
        <v>901</v>
      </c>
      <c r="C1364" s="593"/>
      <c r="D1364" s="396" t="s">
        <v>1763</v>
      </c>
      <c r="E1364" s="403">
        <v>1</v>
      </c>
      <c r="F1364" s="396" t="s">
        <v>73</v>
      </c>
      <c r="G1364" s="397"/>
      <c r="H1364" s="397"/>
      <c r="I1364" s="546"/>
      <c r="J1364" s="546"/>
      <c r="K1364" s="546"/>
      <c r="L1364" s="546">
        <f>SUM(L1365:L1367)</f>
        <v>67.274999999999991</v>
      </c>
      <c r="M1364" s="546">
        <f>SUM(M1365:M1367)</f>
        <v>67.274999999999991</v>
      </c>
      <c r="N1364" s="593"/>
      <c r="O1364" s="655">
        <f>SUM(O1365:O1367)</f>
        <v>67.274999999999991</v>
      </c>
      <c r="P1364" s="656" t="str">
        <f>B1364</f>
        <v>V4-1-C1</v>
      </c>
      <c r="Q1364" s="656"/>
      <c r="R1364" s="657"/>
      <c r="S1364" s="657"/>
      <c r="T1364" s="657"/>
      <c r="U1364" s="657"/>
      <c r="V1364" s="657"/>
      <c r="W1364" s="657"/>
      <c r="X1364" s="657">
        <f>SUM(X1365:X1367)</f>
        <v>75.751649999999984</v>
      </c>
      <c r="Y1364" s="658"/>
      <c r="Z1364" s="610"/>
      <c r="AA1364" s="610"/>
      <c r="AB1364" s="610"/>
      <c r="AC1364" s="610"/>
      <c r="AD1364" s="610"/>
      <c r="AE1364" s="610"/>
      <c r="AF1364" s="610"/>
      <c r="AG1364" s="610"/>
      <c r="AH1364" s="610"/>
      <c r="AI1364" s="610"/>
      <c r="AJ1364" s="610"/>
      <c r="AK1364" s="610"/>
      <c r="AL1364" s="610"/>
      <c r="AM1364" s="610"/>
      <c r="AN1364" s="610"/>
      <c r="AO1364" s="610"/>
      <c r="AP1364" s="610"/>
      <c r="AQ1364" s="610"/>
      <c r="AR1364" s="610"/>
      <c r="AS1364" s="610"/>
      <c r="AT1364" s="610"/>
      <c r="AU1364" s="610"/>
      <c r="AV1364" s="610"/>
      <c r="AW1364" s="610"/>
      <c r="AX1364" s="610"/>
      <c r="AY1364" s="610"/>
      <c r="AZ1364" s="610"/>
      <c r="BA1364" s="610"/>
      <c r="BB1364" s="610"/>
      <c r="BC1364" s="610"/>
      <c r="BD1364" s="610"/>
      <c r="BE1364" s="610"/>
      <c r="BF1364" s="610"/>
      <c r="BG1364" s="610"/>
      <c r="BH1364" s="610"/>
      <c r="BI1364" s="610"/>
      <c r="BJ1364" s="610"/>
      <c r="BK1364" s="610"/>
      <c r="BL1364" s="610"/>
      <c r="BM1364" s="610"/>
      <c r="BN1364" s="610"/>
      <c r="BO1364" s="610"/>
      <c r="BP1364" s="610"/>
      <c r="BQ1364" s="610"/>
      <c r="BR1364" s="610"/>
      <c r="BS1364" s="610"/>
    </row>
    <row r="1365" spans="2:71" ht="15.65" customHeight="1" outlineLevel="2" x14ac:dyDescent="0.25">
      <c r="B1365" s="404"/>
      <c r="D1365" s="413" t="s">
        <v>131</v>
      </c>
      <c r="E1365" s="405"/>
      <c r="G1365" s="406"/>
      <c r="H1365" s="406"/>
      <c r="I1365" s="553"/>
      <c r="J1365" s="553"/>
      <c r="K1365" s="553"/>
      <c r="N1365" s="494"/>
      <c r="O1365" s="659"/>
      <c r="P1365" s="659"/>
      <c r="Q1365" s="659"/>
    </row>
    <row r="1366" spans="2:71" ht="15.65" customHeight="1" outlineLevel="2" x14ac:dyDescent="0.25">
      <c r="B1366" s="404"/>
      <c r="D1366" s="404" t="str">
        <f>D1364</f>
        <v>Dakisolatie glaswol ingeblazen dik 130mm Rc 3.50 m².K/W van 0 m² tot 45 m²</v>
      </c>
      <c r="E1366" s="427">
        <v>1</v>
      </c>
      <c r="F1366" s="427" t="s">
        <v>73</v>
      </c>
      <c r="G1366" s="427"/>
      <c r="H1366" s="427"/>
      <c r="I1366" s="554"/>
      <c r="J1366" s="554"/>
      <c r="K1366" s="554">
        <v>67.274999999999991</v>
      </c>
      <c r="L1366" s="554">
        <f>E1366*K1366</f>
        <v>67.274999999999991</v>
      </c>
      <c r="M1366" s="554">
        <f>J1366+H1366*Tabellen!$K$2+L1366</f>
        <v>67.274999999999991</v>
      </c>
      <c r="N1366" s="494"/>
      <c r="O1366" s="849">
        <f>S1366+T1366</f>
        <v>67.274999999999991</v>
      </c>
      <c r="P1366" s="659"/>
      <c r="Q1366" s="662" t="s">
        <v>953</v>
      </c>
      <c r="R1366" s="682">
        <f>_xlfn.XLOOKUP(Q1366,Tabellen!$B$9:$B$21,Tabellen!$C$9:$C$21,"controleren")</f>
        <v>0.7</v>
      </c>
      <c r="S1366" s="849">
        <f>IF('Isolatieaanpak '!$G$9="Doe-het-zelver",(M1366*R1366)*Tabellen!$K$5,M1366*R1366)</f>
        <v>47.092499999999994</v>
      </c>
      <c r="T1366" s="849">
        <f>(100%-R1366)*M1366</f>
        <v>20.182500000000001</v>
      </c>
      <c r="U1366" s="660">
        <f>S1366*Tabellen!$G$2</f>
        <v>4.2383249999999997</v>
      </c>
      <c r="V1366" s="660">
        <f>T1366*Tabellen!$H$2</f>
        <v>4.2383249999999997</v>
      </c>
      <c r="W1366" s="660">
        <f>U1366+V1366</f>
        <v>8.4766499999999994</v>
      </c>
      <c r="X1366" s="660">
        <f>O1366+W1366</f>
        <v>75.751649999999984</v>
      </c>
    </row>
    <row r="1367" spans="2:71" ht="15.65" customHeight="1" outlineLevel="2" x14ac:dyDescent="0.25">
      <c r="B1367" s="404"/>
      <c r="D1367" s="427"/>
      <c r="E1367" s="405"/>
      <c r="G1367" s="406"/>
      <c r="H1367" s="406"/>
      <c r="N1367" s="494"/>
      <c r="O1367" s="659"/>
      <c r="P1367" s="659"/>
      <c r="Q1367" s="659"/>
    </row>
    <row r="1368" spans="2:71" ht="9" customHeight="1" outlineLevel="1" x14ac:dyDescent="0.25">
      <c r="B1368" s="408"/>
      <c r="D1368" s="409"/>
      <c r="E1368" s="411"/>
      <c r="F1368" s="409"/>
      <c r="G1368" s="410"/>
      <c r="H1368" s="410"/>
      <c r="I1368" s="548"/>
      <c r="J1368" s="548"/>
      <c r="K1368" s="548"/>
      <c r="L1368" s="548"/>
      <c r="M1368" s="548"/>
      <c r="N1368" s="485"/>
      <c r="O1368" s="663"/>
      <c r="P1368" s="663"/>
      <c r="Q1368" s="663"/>
      <c r="R1368" s="664"/>
      <c r="S1368" s="664"/>
      <c r="T1368" s="664"/>
      <c r="U1368" s="664"/>
      <c r="V1368" s="664"/>
      <c r="W1368" s="664"/>
      <c r="X1368" s="664"/>
      <c r="Y1368" s="663"/>
      <c r="Z1368" s="615"/>
      <c r="AA1368" s="616"/>
      <c r="AG1368" s="613"/>
      <c r="AH1368" s="613"/>
    </row>
    <row r="1369" spans="2:71" s="568" customFormat="1" ht="15.65" customHeight="1" outlineLevel="1" x14ac:dyDescent="0.25">
      <c r="B1369" s="395" t="s">
        <v>902</v>
      </c>
      <c r="C1369" s="593"/>
      <c r="D1369" s="396" t="s">
        <v>1764</v>
      </c>
      <c r="E1369" s="403">
        <v>1</v>
      </c>
      <c r="F1369" s="396" t="s">
        <v>73</v>
      </c>
      <c r="G1369" s="397"/>
      <c r="H1369" s="397"/>
      <c r="I1369" s="546"/>
      <c r="J1369" s="546"/>
      <c r="K1369" s="546"/>
      <c r="L1369" s="546">
        <f>SUM(L1370:L1372)</f>
        <v>56.924999999999997</v>
      </c>
      <c r="M1369" s="546">
        <f>SUM(M1370:M1372)</f>
        <v>56.924999999999997</v>
      </c>
      <c r="N1369" s="593"/>
      <c r="O1369" s="655">
        <f>SUM(O1370:O1372)</f>
        <v>56.924999999999997</v>
      </c>
      <c r="P1369" s="656" t="str">
        <f>B1369</f>
        <v>V4-1-C2</v>
      </c>
      <c r="Q1369" s="656"/>
      <c r="R1369" s="657"/>
      <c r="S1369" s="657"/>
      <c r="T1369" s="657"/>
      <c r="U1369" s="657"/>
      <c r="V1369" s="657"/>
      <c r="W1369" s="657"/>
      <c r="X1369" s="657">
        <f>SUM(X1370:X1372)</f>
        <v>64.097549999999998</v>
      </c>
      <c r="Y1369" s="658"/>
      <c r="Z1369" s="610"/>
      <c r="AA1369" s="610"/>
      <c r="AB1369" s="610"/>
      <c r="AC1369" s="610"/>
      <c r="AD1369" s="610"/>
      <c r="AE1369" s="610"/>
      <c r="AF1369" s="610"/>
      <c r="AG1369" s="610"/>
      <c r="AH1369" s="610"/>
      <c r="AI1369" s="610"/>
      <c r="AJ1369" s="610"/>
      <c r="AK1369" s="610"/>
      <c r="AL1369" s="610"/>
      <c r="AM1369" s="610"/>
      <c r="AN1369" s="610"/>
      <c r="AO1369" s="610"/>
      <c r="AP1369" s="610"/>
      <c r="AQ1369" s="610"/>
      <c r="AR1369" s="610"/>
      <c r="AS1369" s="610"/>
      <c r="AT1369" s="610"/>
      <c r="AU1369" s="610"/>
      <c r="AV1369" s="610"/>
      <c r="AW1369" s="610"/>
      <c r="AX1369" s="610"/>
      <c r="AY1369" s="610"/>
      <c r="AZ1369" s="610"/>
      <c r="BA1369" s="610"/>
      <c r="BB1369" s="610"/>
      <c r="BC1369" s="610"/>
      <c r="BD1369" s="610"/>
      <c r="BE1369" s="610"/>
      <c r="BF1369" s="610"/>
      <c r="BG1369" s="610"/>
      <c r="BH1369" s="610"/>
      <c r="BI1369" s="610"/>
      <c r="BJ1369" s="610"/>
      <c r="BK1369" s="610"/>
      <c r="BL1369" s="610"/>
      <c r="BM1369" s="610"/>
      <c r="BN1369" s="610"/>
      <c r="BO1369" s="610"/>
      <c r="BP1369" s="610"/>
      <c r="BQ1369" s="610"/>
      <c r="BR1369" s="610"/>
      <c r="BS1369" s="610"/>
    </row>
    <row r="1370" spans="2:71" ht="15.65" customHeight="1" outlineLevel="2" x14ac:dyDescent="0.25">
      <c r="B1370" s="404"/>
      <c r="D1370" s="413" t="s">
        <v>131</v>
      </c>
      <c r="E1370" s="405"/>
      <c r="G1370" s="406"/>
      <c r="H1370" s="406"/>
      <c r="I1370" s="553"/>
      <c r="J1370" s="553"/>
      <c r="K1370" s="553"/>
      <c r="N1370" s="494"/>
      <c r="O1370" s="659"/>
      <c r="P1370" s="659"/>
      <c r="Q1370" s="659"/>
    </row>
    <row r="1371" spans="2:71" ht="15.65" customHeight="1" outlineLevel="2" x14ac:dyDescent="0.25">
      <c r="B1371" s="404"/>
      <c r="D1371" s="404" t="str">
        <f>D1369</f>
        <v>Dakisolatie glaswol ingeblazen dik 130mm  Rc 3.50 m².K/W van 45 m² tot 120 m²</v>
      </c>
      <c r="E1371" s="427">
        <v>1</v>
      </c>
      <c r="F1371" s="427" t="s">
        <v>73</v>
      </c>
      <c r="G1371" s="427"/>
      <c r="H1371" s="427"/>
      <c r="I1371" s="554"/>
      <c r="J1371" s="554"/>
      <c r="K1371" s="554">
        <v>56.924999999999997</v>
      </c>
      <c r="L1371" s="554">
        <f>E1371*K1371</f>
        <v>56.924999999999997</v>
      </c>
      <c r="M1371" s="554">
        <f>J1371+H1371*Tabellen!$K$2+L1371</f>
        <v>56.924999999999997</v>
      </c>
      <c r="N1371" s="494"/>
      <c r="O1371" s="849">
        <f>S1371+T1371</f>
        <v>56.924999999999997</v>
      </c>
      <c r="P1371" s="659"/>
      <c r="Q1371" s="662" t="s">
        <v>953</v>
      </c>
      <c r="R1371" s="682">
        <f>_xlfn.XLOOKUP(Q1371,Tabellen!$B$9:$B$21,Tabellen!$C$9:$C$21,"controleren")</f>
        <v>0.7</v>
      </c>
      <c r="S1371" s="849">
        <f>IF('Isolatieaanpak '!$G$9="Doe-het-zelver",(M1371*R1371)*Tabellen!$K$5,M1371*R1371)</f>
        <v>39.847499999999997</v>
      </c>
      <c r="T1371" s="849">
        <f>(100%-R1371)*M1371</f>
        <v>17.077500000000001</v>
      </c>
      <c r="U1371" s="660">
        <f>S1371*Tabellen!$G$2</f>
        <v>3.5862749999999997</v>
      </c>
      <c r="V1371" s="660">
        <f>T1371*Tabellen!$H$2</f>
        <v>3.5862750000000001</v>
      </c>
      <c r="W1371" s="660">
        <f>U1371+V1371</f>
        <v>7.1725499999999993</v>
      </c>
      <c r="X1371" s="660">
        <f>O1371+W1371</f>
        <v>64.097549999999998</v>
      </c>
    </row>
    <row r="1372" spans="2:71" ht="15.65" customHeight="1" outlineLevel="2" x14ac:dyDescent="0.25">
      <c r="B1372" s="404"/>
      <c r="D1372" s="427"/>
      <c r="E1372" s="405"/>
      <c r="G1372" s="406"/>
      <c r="H1372" s="406"/>
      <c r="N1372" s="494"/>
      <c r="O1372" s="659"/>
      <c r="P1372" s="659"/>
      <c r="Q1372" s="659"/>
    </row>
    <row r="1373" spans="2:71" ht="9" customHeight="1" outlineLevel="1" x14ac:dyDescent="0.25">
      <c r="B1373" s="408"/>
      <c r="D1373" s="409"/>
      <c r="E1373" s="411"/>
      <c r="F1373" s="409"/>
      <c r="G1373" s="410"/>
      <c r="H1373" s="410"/>
      <c r="I1373" s="548"/>
      <c r="J1373" s="548"/>
      <c r="K1373" s="548"/>
      <c r="L1373" s="548"/>
      <c r="M1373" s="548"/>
      <c r="N1373" s="485"/>
      <c r="O1373" s="663"/>
      <c r="P1373" s="663"/>
      <c r="Q1373" s="663"/>
      <c r="R1373" s="664"/>
      <c r="S1373" s="664"/>
      <c r="T1373" s="664"/>
      <c r="U1373" s="664"/>
      <c r="V1373" s="664"/>
      <c r="W1373" s="664"/>
      <c r="X1373" s="664"/>
      <c r="Y1373" s="663"/>
      <c r="Z1373" s="615"/>
      <c r="AA1373" s="616"/>
      <c r="AG1373" s="613"/>
      <c r="AH1373" s="613"/>
    </row>
    <row r="1374" spans="2:71" s="568" customFormat="1" ht="15.65" customHeight="1" outlineLevel="1" x14ac:dyDescent="0.25">
      <c r="B1374" s="395" t="s">
        <v>903</v>
      </c>
      <c r="C1374" s="593"/>
      <c r="D1374" s="396" t="s">
        <v>1765</v>
      </c>
      <c r="E1374" s="403">
        <v>1</v>
      </c>
      <c r="F1374" s="396" t="s">
        <v>73</v>
      </c>
      <c r="G1374" s="397"/>
      <c r="H1374" s="397"/>
      <c r="I1374" s="546"/>
      <c r="J1374" s="546"/>
      <c r="K1374" s="546"/>
      <c r="L1374" s="546">
        <f>SUM(L1375:L1377)</f>
        <v>46.574999999999996</v>
      </c>
      <c r="M1374" s="546">
        <f>SUM(M1375:M1377)</f>
        <v>46.574999999999996</v>
      </c>
      <c r="N1374" s="593"/>
      <c r="O1374" s="655">
        <f>SUM(O1375:O1377)</f>
        <v>46.574999999999989</v>
      </c>
      <c r="P1374" s="656" t="str">
        <f>B1374</f>
        <v>V4-1-C3</v>
      </c>
      <c r="Q1374" s="656"/>
      <c r="R1374" s="657"/>
      <c r="S1374" s="657"/>
      <c r="T1374" s="657"/>
      <c r="U1374" s="657"/>
      <c r="V1374" s="657"/>
      <c r="W1374" s="657"/>
      <c r="X1374" s="657">
        <f>SUM(X1375:X1377)</f>
        <v>52.443449999999984</v>
      </c>
      <c r="Y1374" s="658"/>
      <c r="Z1374" s="610"/>
      <c r="AA1374" s="610"/>
      <c r="AB1374" s="610"/>
      <c r="AC1374" s="610"/>
      <c r="AD1374" s="610"/>
      <c r="AE1374" s="610"/>
      <c r="AF1374" s="610"/>
      <c r="AG1374" s="610"/>
      <c r="AH1374" s="610"/>
      <c r="AI1374" s="610"/>
      <c r="AJ1374" s="610"/>
      <c r="AK1374" s="610"/>
      <c r="AL1374" s="610"/>
      <c r="AM1374" s="610"/>
      <c r="AN1374" s="610"/>
      <c r="AO1374" s="610"/>
      <c r="AP1374" s="610"/>
      <c r="AQ1374" s="610"/>
      <c r="AR1374" s="610"/>
      <c r="AS1374" s="610"/>
      <c r="AT1374" s="610"/>
      <c r="AU1374" s="610"/>
      <c r="AV1374" s="610"/>
      <c r="AW1374" s="610"/>
      <c r="AX1374" s="610"/>
      <c r="AY1374" s="610"/>
      <c r="AZ1374" s="610"/>
      <c r="BA1374" s="610"/>
      <c r="BB1374" s="610"/>
      <c r="BC1374" s="610"/>
      <c r="BD1374" s="610"/>
      <c r="BE1374" s="610"/>
      <c r="BF1374" s="610"/>
      <c r="BG1374" s="610"/>
      <c r="BH1374" s="610"/>
      <c r="BI1374" s="610"/>
      <c r="BJ1374" s="610"/>
      <c r="BK1374" s="610"/>
      <c r="BL1374" s="610"/>
      <c r="BM1374" s="610"/>
      <c r="BN1374" s="610"/>
      <c r="BO1374" s="610"/>
      <c r="BP1374" s="610"/>
      <c r="BQ1374" s="610"/>
      <c r="BR1374" s="610"/>
      <c r="BS1374" s="610"/>
    </row>
    <row r="1375" spans="2:71" ht="15.65" customHeight="1" outlineLevel="2" x14ac:dyDescent="0.25">
      <c r="B1375" s="404"/>
      <c r="D1375" s="413" t="s">
        <v>131</v>
      </c>
      <c r="E1375" s="405"/>
      <c r="G1375" s="406"/>
      <c r="H1375" s="406"/>
      <c r="I1375" s="553"/>
      <c r="J1375" s="553"/>
      <c r="K1375" s="553"/>
      <c r="N1375" s="494"/>
      <c r="O1375" s="659"/>
      <c r="P1375" s="659"/>
      <c r="Q1375" s="659"/>
    </row>
    <row r="1376" spans="2:71" ht="15.65" customHeight="1" outlineLevel="2" x14ac:dyDescent="0.25">
      <c r="B1376" s="404"/>
      <c r="D1376" s="404" t="str">
        <f>D1374</f>
        <v>Dakisolatie glaswol ingeblazen dik 130mm Rc 3.50 m².K/W vanaf 120 m²</v>
      </c>
      <c r="E1376" s="427">
        <v>1</v>
      </c>
      <c r="F1376" s="427" t="s">
        <v>73</v>
      </c>
      <c r="G1376" s="427"/>
      <c r="H1376" s="427"/>
      <c r="I1376" s="554"/>
      <c r="J1376" s="554"/>
      <c r="K1376" s="554">
        <v>46.574999999999996</v>
      </c>
      <c r="L1376" s="554">
        <f>E1376*K1376</f>
        <v>46.574999999999996</v>
      </c>
      <c r="M1376" s="554">
        <f>J1376+H1376*Tabellen!$K$2+L1376</f>
        <v>46.574999999999996</v>
      </c>
      <c r="N1376" s="494"/>
      <c r="O1376" s="849">
        <f>S1376+T1376</f>
        <v>46.574999999999989</v>
      </c>
      <c r="P1376" s="659"/>
      <c r="Q1376" s="662" t="s">
        <v>953</v>
      </c>
      <c r="R1376" s="682">
        <f>_xlfn.XLOOKUP(Q1376,Tabellen!$B$9:$B$21,Tabellen!$C$9:$C$21,"controleren")</f>
        <v>0.7</v>
      </c>
      <c r="S1376" s="849">
        <f>IF('Isolatieaanpak '!$G$9="Doe-het-zelver",(M1376*R1376)*Tabellen!$K$5,M1376*R1376)</f>
        <v>32.602499999999992</v>
      </c>
      <c r="T1376" s="849">
        <f>(100%-R1376)*M1376</f>
        <v>13.9725</v>
      </c>
      <c r="U1376" s="660">
        <f>S1376*Tabellen!$G$2</f>
        <v>2.9342249999999992</v>
      </c>
      <c r="V1376" s="660">
        <f>T1376*Tabellen!$H$2</f>
        <v>2.9342250000000001</v>
      </c>
      <c r="W1376" s="660">
        <f>U1376+V1376</f>
        <v>5.8684499999999993</v>
      </c>
      <c r="X1376" s="660">
        <f>O1376+W1376</f>
        <v>52.443449999999984</v>
      </c>
    </row>
    <row r="1377" spans="2:71" ht="15.65" customHeight="1" outlineLevel="2" x14ac:dyDescent="0.25">
      <c r="B1377" s="404"/>
      <c r="D1377" s="427"/>
      <c r="E1377" s="405"/>
      <c r="G1377" s="406"/>
      <c r="H1377" s="406"/>
      <c r="N1377" s="494"/>
      <c r="O1377" s="659"/>
      <c r="P1377" s="659"/>
      <c r="Q1377" s="659"/>
    </row>
    <row r="1378" spans="2:71" ht="9" customHeight="1" outlineLevel="1" x14ac:dyDescent="0.25">
      <c r="B1378" s="408"/>
      <c r="D1378" s="409"/>
      <c r="E1378" s="411"/>
      <c r="F1378" s="409"/>
      <c r="G1378" s="410"/>
      <c r="H1378" s="410"/>
      <c r="I1378" s="548"/>
      <c r="J1378" s="548"/>
      <c r="K1378" s="548"/>
      <c r="L1378" s="548"/>
      <c r="M1378" s="548"/>
      <c r="N1378" s="485"/>
      <c r="O1378" s="663"/>
      <c r="P1378" s="663"/>
      <c r="Q1378" s="663"/>
      <c r="R1378" s="664"/>
      <c r="S1378" s="664"/>
      <c r="T1378" s="664"/>
      <c r="U1378" s="664"/>
      <c r="V1378" s="664"/>
      <c r="W1378" s="664"/>
      <c r="X1378" s="664"/>
      <c r="Y1378" s="663"/>
      <c r="Z1378" s="615"/>
      <c r="AA1378" s="616"/>
      <c r="AG1378" s="613"/>
      <c r="AH1378" s="613"/>
    </row>
    <row r="1379" spans="2:71" s="568" customFormat="1" ht="15.65" customHeight="1" outlineLevel="1" x14ac:dyDescent="0.25">
      <c r="B1379" s="395" t="s">
        <v>904</v>
      </c>
      <c r="C1379" s="593"/>
      <c r="D1379" s="396" t="s">
        <v>1812</v>
      </c>
      <c r="E1379" s="403">
        <v>1</v>
      </c>
      <c r="F1379" s="396" t="s">
        <v>73</v>
      </c>
      <c r="G1379" s="397"/>
      <c r="H1379" s="397"/>
      <c r="I1379" s="546"/>
      <c r="J1379" s="546"/>
      <c r="K1379" s="546"/>
      <c r="L1379" s="546">
        <f>SUM(L1380:L1383)</f>
        <v>0.20699999999999999</v>
      </c>
      <c r="M1379" s="546">
        <f>SUM(M1380:M1383)</f>
        <v>0.20699999999999999</v>
      </c>
      <c r="N1379" s="593"/>
      <c r="O1379" s="655">
        <f>SUM(O1380:O1383)</f>
        <v>0.20699999999999999</v>
      </c>
      <c r="P1379" s="656" t="str">
        <f>B1379</f>
        <v>V4-1-C4</v>
      </c>
      <c r="Q1379" s="656"/>
      <c r="R1379" s="657"/>
      <c r="S1379" s="657"/>
      <c r="T1379" s="657"/>
      <c r="U1379" s="657"/>
      <c r="V1379" s="657"/>
      <c r="W1379" s="657"/>
      <c r="X1379" s="657">
        <f>SUM(X1380:X1383)</f>
        <v>0.23308199999999998</v>
      </c>
      <c r="Y1379" s="658"/>
      <c r="Z1379" s="610"/>
      <c r="AA1379" s="610"/>
      <c r="AB1379" s="610"/>
      <c r="AC1379" s="610"/>
      <c r="AD1379" s="610"/>
      <c r="AE1379" s="610"/>
      <c r="AF1379" s="610"/>
      <c r="AG1379" s="610"/>
      <c r="AH1379" s="610"/>
      <c r="AI1379" s="610"/>
      <c r="AJ1379" s="610"/>
      <c r="AK1379" s="610"/>
      <c r="AL1379" s="610"/>
      <c r="AM1379" s="610"/>
      <c r="AN1379" s="610"/>
      <c r="AO1379" s="610"/>
      <c r="AP1379" s="610"/>
      <c r="AQ1379" s="610"/>
      <c r="AR1379" s="610"/>
      <c r="AS1379" s="610"/>
      <c r="AT1379" s="610"/>
      <c r="AU1379" s="610"/>
      <c r="AV1379" s="610"/>
      <c r="AW1379" s="610"/>
      <c r="AX1379" s="610"/>
      <c r="AY1379" s="610"/>
      <c r="AZ1379" s="610"/>
      <c r="BA1379" s="610"/>
      <c r="BB1379" s="610"/>
      <c r="BC1379" s="610"/>
      <c r="BD1379" s="610"/>
      <c r="BE1379" s="610"/>
      <c r="BF1379" s="610"/>
      <c r="BG1379" s="610"/>
      <c r="BH1379" s="610"/>
      <c r="BI1379" s="610"/>
      <c r="BJ1379" s="610"/>
      <c r="BK1379" s="610"/>
      <c r="BL1379" s="610"/>
      <c r="BM1379" s="610"/>
      <c r="BN1379" s="610"/>
      <c r="BO1379" s="610"/>
      <c r="BP1379" s="610"/>
      <c r="BQ1379" s="610"/>
      <c r="BR1379" s="610"/>
      <c r="BS1379" s="610"/>
    </row>
    <row r="1380" spans="2:71" ht="15.65" customHeight="1" outlineLevel="2" x14ac:dyDescent="0.25">
      <c r="B1380" s="404"/>
      <c r="D1380" s="413"/>
      <c r="E1380" s="405"/>
      <c r="G1380" s="406"/>
      <c r="H1380" s="406"/>
      <c r="I1380" s="553"/>
      <c r="J1380" s="553"/>
      <c r="K1380" s="553"/>
      <c r="N1380" s="494"/>
      <c r="O1380" s="659"/>
      <c r="P1380" s="659"/>
      <c r="Q1380" s="659"/>
    </row>
    <row r="1381" spans="2:71" ht="15.65" customHeight="1" outlineLevel="2" x14ac:dyDescent="0.25">
      <c r="B1381" s="450"/>
      <c r="D1381" s="413" t="s">
        <v>1253</v>
      </c>
      <c r="E1381" s="439"/>
      <c r="F1381" s="437"/>
      <c r="G1381" s="440"/>
      <c r="H1381" s="440"/>
      <c r="I1381" s="567"/>
      <c r="J1381" s="567"/>
      <c r="K1381" s="567"/>
      <c r="L1381" s="567"/>
      <c r="M1381" s="567"/>
      <c r="O1381" s="683"/>
      <c r="P1381" s="684"/>
      <c r="Q1381" s="684"/>
      <c r="R1381" s="685"/>
      <c r="S1381" s="685"/>
      <c r="T1381" s="685"/>
      <c r="U1381" s="685"/>
      <c r="V1381" s="685"/>
      <c r="W1381" s="685"/>
      <c r="X1381" s="685"/>
    </row>
    <row r="1382" spans="2:71" ht="15.65" customHeight="1" outlineLevel="2" x14ac:dyDescent="0.25">
      <c r="B1382" s="450"/>
      <c r="D1382" s="404" t="str">
        <f>D1379</f>
        <v>╚ Glaswol ingeblazen meer-/minderprijs per mm</v>
      </c>
      <c r="E1382" s="427">
        <v>1</v>
      </c>
      <c r="F1382" s="427" t="s">
        <v>73</v>
      </c>
      <c r="G1382" s="427"/>
      <c r="H1382" s="427"/>
      <c r="I1382" s="554"/>
      <c r="J1382" s="554"/>
      <c r="K1382" s="554">
        <v>0.20699999999999999</v>
      </c>
      <c r="L1382" s="554">
        <f>E1382*K1382</f>
        <v>0.20699999999999999</v>
      </c>
      <c r="M1382" s="554">
        <f>J1382+H1382*Tabellen!$K$2+L1382</f>
        <v>0.20699999999999999</v>
      </c>
      <c r="N1382" s="494"/>
      <c r="O1382" s="849">
        <f>S1382+T1382</f>
        <v>0.20699999999999999</v>
      </c>
      <c r="P1382" s="659"/>
      <c r="Q1382" s="662" t="s">
        <v>953</v>
      </c>
      <c r="R1382" s="682">
        <f>_xlfn.XLOOKUP(Q1382,Tabellen!$B$9:$B$21,Tabellen!$C$9:$C$21,"controleren")</f>
        <v>0.7</v>
      </c>
      <c r="S1382" s="849">
        <f>IF('Isolatieaanpak '!$G$9="Doe-het-zelver",(M1382*R1382)*Tabellen!$K$5,M1382*R1382)</f>
        <v>0.14489999999999997</v>
      </c>
      <c r="T1382" s="849">
        <f>(100%-R1382)*M1382</f>
        <v>6.2100000000000009E-2</v>
      </c>
      <c r="U1382" s="660">
        <f>S1382*Tabellen!$G$2</f>
        <v>1.3040999999999997E-2</v>
      </c>
      <c r="V1382" s="660">
        <f>T1382*Tabellen!$H$2</f>
        <v>1.3041000000000002E-2</v>
      </c>
      <c r="W1382" s="660">
        <f>U1382+V1382</f>
        <v>2.6082000000000001E-2</v>
      </c>
      <c r="X1382" s="660">
        <f>O1382+W1382</f>
        <v>0.23308199999999998</v>
      </c>
    </row>
    <row r="1383" spans="2:71" ht="15.65" customHeight="1" outlineLevel="2" x14ac:dyDescent="0.25">
      <c r="B1383" s="404"/>
      <c r="D1383" s="427"/>
      <c r="E1383" s="405"/>
      <c r="G1383" s="406"/>
      <c r="H1383" s="406"/>
      <c r="N1383" s="494"/>
      <c r="O1383" s="659"/>
      <c r="P1383" s="659"/>
      <c r="Q1383" s="659"/>
    </row>
    <row r="1384" spans="2:71" ht="9" customHeight="1" outlineLevel="1" x14ac:dyDescent="0.25">
      <c r="B1384" s="408"/>
      <c r="D1384" s="409"/>
      <c r="E1384" s="411"/>
      <c r="F1384" s="409"/>
      <c r="G1384" s="410"/>
      <c r="H1384" s="410"/>
      <c r="I1384" s="548"/>
      <c r="J1384" s="548"/>
      <c r="K1384" s="548"/>
      <c r="L1384" s="548"/>
      <c r="M1384" s="548"/>
      <c r="N1384" s="485"/>
      <c r="O1384" s="663"/>
      <c r="P1384" s="663"/>
      <c r="Q1384" s="663"/>
      <c r="R1384" s="664"/>
      <c r="S1384" s="664"/>
      <c r="T1384" s="664"/>
      <c r="U1384" s="664"/>
      <c r="V1384" s="664"/>
      <c r="W1384" s="664"/>
      <c r="X1384" s="664"/>
      <c r="Y1384" s="663"/>
      <c r="Z1384" s="615"/>
      <c r="AA1384" s="616"/>
      <c r="AG1384" s="613"/>
      <c r="AH1384" s="613"/>
    </row>
    <row r="1385" spans="2:71" s="568" customFormat="1" ht="15.65" customHeight="1" outlineLevel="1" x14ac:dyDescent="0.25">
      <c r="B1385" s="395" t="s">
        <v>905</v>
      </c>
      <c r="C1385" s="593"/>
      <c r="D1385" s="396" t="s">
        <v>1766</v>
      </c>
      <c r="E1385" s="403">
        <v>1</v>
      </c>
      <c r="F1385" s="396" t="s">
        <v>73</v>
      </c>
      <c r="G1385" s="397"/>
      <c r="H1385" s="397"/>
      <c r="I1385" s="546"/>
      <c r="J1385" s="546"/>
      <c r="K1385" s="546"/>
      <c r="L1385" s="546">
        <f>SUM(L1386:L1392)</f>
        <v>140.86349999999999</v>
      </c>
      <c r="M1385" s="546">
        <f>SUM(M1386:M1392)</f>
        <v>140.86349999999999</v>
      </c>
      <c r="N1385" s="593"/>
      <c r="O1385" s="655">
        <f>SUM(O1386:O1392)</f>
        <v>140.86349999999999</v>
      </c>
      <c r="P1385" s="656" t="str">
        <f>B1385</f>
        <v>V4-1-D1</v>
      </c>
      <c r="Q1385" s="656"/>
      <c r="R1385" s="657"/>
      <c r="S1385" s="657"/>
      <c r="T1385" s="657"/>
      <c r="U1385" s="657"/>
      <c r="V1385" s="657"/>
      <c r="W1385" s="657"/>
      <c r="X1385" s="657">
        <f>SUM(X1386:X1392)</f>
        <v>158.61230099999997</v>
      </c>
      <c r="Y1385" s="658"/>
      <c r="Z1385" s="610"/>
      <c r="AA1385" s="610"/>
      <c r="AB1385" s="610"/>
      <c r="AC1385" s="610"/>
      <c r="AD1385" s="610"/>
      <c r="AE1385" s="610"/>
      <c r="AF1385" s="610"/>
      <c r="AG1385" s="610"/>
      <c r="AH1385" s="610"/>
      <c r="AI1385" s="610"/>
      <c r="AJ1385" s="610"/>
      <c r="AK1385" s="610"/>
      <c r="AL1385" s="610"/>
      <c r="AM1385" s="610"/>
      <c r="AN1385" s="610"/>
      <c r="AO1385" s="610"/>
      <c r="AP1385" s="610"/>
      <c r="AQ1385" s="610"/>
      <c r="AR1385" s="610"/>
      <c r="AS1385" s="610"/>
      <c r="AT1385" s="610"/>
      <c r="AU1385" s="610"/>
      <c r="AV1385" s="610"/>
      <c r="AW1385" s="610"/>
      <c r="AX1385" s="610"/>
      <c r="AY1385" s="610"/>
      <c r="AZ1385" s="610"/>
      <c r="BA1385" s="610"/>
      <c r="BB1385" s="610"/>
      <c r="BC1385" s="610"/>
      <c r="BD1385" s="610"/>
      <c r="BE1385" s="610"/>
      <c r="BF1385" s="610"/>
      <c r="BG1385" s="610"/>
      <c r="BH1385" s="610"/>
      <c r="BI1385" s="610"/>
      <c r="BJ1385" s="610"/>
      <c r="BK1385" s="610"/>
      <c r="BL1385" s="610"/>
      <c r="BM1385" s="610"/>
      <c r="BN1385" s="610"/>
      <c r="BO1385" s="610"/>
      <c r="BP1385" s="610"/>
      <c r="BQ1385" s="610"/>
      <c r="BR1385" s="610"/>
      <c r="BS1385" s="610"/>
    </row>
    <row r="1386" spans="2:71" ht="15.65" customHeight="1" outlineLevel="2" x14ac:dyDescent="0.25">
      <c r="B1386" s="404"/>
      <c r="D1386" s="413" t="s">
        <v>838</v>
      </c>
      <c r="E1386" s="405"/>
      <c r="G1386" s="406"/>
      <c r="H1386" s="406"/>
      <c r="I1386" s="553"/>
      <c r="J1386" s="553"/>
      <c r="K1386" s="553"/>
      <c r="N1386" s="494"/>
      <c r="O1386" s="659"/>
      <c r="P1386" s="659"/>
      <c r="Q1386" s="659"/>
    </row>
    <row r="1387" spans="2:71" ht="15.65" customHeight="1" outlineLevel="2" x14ac:dyDescent="0.25">
      <c r="B1387" s="404"/>
      <c r="D1387" s="404" t="str">
        <f>D1385</f>
        <v>Dakisolatie vlasvezel dik 140mm Rc 3.50 m².K/W van 0 m² tot 45 m²</v>
      </c>
      <c r="E1387" s="427">
        <v>1</v>
      </c>
      <c r="F1387" s="427" t="s">
        <v>73</v>
      </c>
      <c r="G1387" s="427"/>
      <c r="H1387" s="427"/>
      <c r="I1387" s="554"/>
      <c r="J1387" s="554"/>
      <c r="K1387" s="554">
        <v>72.449999999999989</v>
      </c>
      <c r="L1387" s="554">
        <f>E1387*K1387</f>
        <v>72.449999999999989</v>
      </c>
      <c r="M1387" s="554">
        <f>J1387+H1387*Tabellen!$K$2+L1387</f>
        <v>72.449999999999989</v>
      </c>
      <c r="N1387" s="494"/>
      <c r="O1387" s="849">
        <f>S1387+T1387</f>
        <v>72.449999999999989</v>
      </c>
      <c r="P1387" s="659"/>
      <c r="Q1387" s="662" t="s">
        <v>953</v>
      </c>
      <c r="R1387" s="682">
        <f>_xlfn.XLOOKUP(Q1387,Tabellen!$B$9:$B$21,Tabellen!$C$9:$C$21,"controleren")</f>
        <v>0.7</v>
      </c>
      <c r="S1387" s="849">
        <f>IF('Isolatieaanpak '!$G$9="Doe-het-zelver",(M1387*R1387)*Tabellen!$K$5,M1387*R1387)</f>
        <v>50.714999999999989</v>
      </c>
      <c r="T1387" s="849">
        <f>(100%-R1387)*M1387</f>
        <v>21.734999999999999</v>
      </c>
      <c r="U1387" s="660">
        <f>S1387*Tabellen!$G$2</f>
        <v>4.5643499999999992</v>
      </c>
      <c r="V1387" s="660">
        <f>T1387*Tabellen!$H$2</f>
        <v>4.5643500000000001</v>
      </c>
      <c r="W1387" s="660">
        <f>U1387+V1387</f>
        <v>9.1286999999999985</v>
      </c>
      <c r="X1387" s="660">
        <f>O1387+W1387</f>
        <v>81.578699999999984</v>
      </c>
    </row>
    <row r="1388" spans="2:71" ht="15.65" customHeight="1" outlineLevel="2" x14ac:dyDescent="0.25">
      <c r="B1388" s="404"/>
      <c r="D1388" s="427"/>
      <c r="E1388" s="427"/>
      <c r="F1388" s="427"/>
      <c r="G1388" s="422"/>
      <c r="H1388" s="427"/>
      <c r="I1388" s="554"/>
      <c r="J1388" s="554"/>
      <c r="K1388" s="554"/>
      <c r="L1388" s="554"/>
      <c r="M1388" s="554"/>
      <c r="N1388" s="494"/>
      <c r="O1388" s="659"/>
      <c r="P1388" s="659"/>
      <c r="Q1388" s="662" t="s">
        <v>953</v>
      </c>
      <c r="R1388" s="682">
        <f>_xlfn.XLOOKUP(Q1388,Tabellen!$B$9:$B$21,Tabellen!$C$9:$C$21,"controleren")</f>
        <v>0.7</v>
      </c>
      <c r="S1388" s="660">
        <f>O1388*R1388</f>
        <v>0</v>
      </c>
      <c r="T1388" s="660">
        <f>O1388-S1388</f>
        <v>0</v>
      </c>
      <c r="U1388" s="660">
        <f>S1388*Tabellen!$G$2</f>
        <v>0</v>
      </c>
      <c r="V1388" s="660">
        <f>T1388*Tabellen!$H$2</f>
        <v>0</v>
      </c>
      <c r="W1388" s="660">
        <f>U1388+V1388</f>
        <v>0</v>
      </c>
      <c r="X1388" s="660">
        <f>O1388+W1388</f>
        <v>0</v>
      </c>
    </row>
    <row r="1389" spans="2:71" ht="15.65" customHeight="1" outlineLevel="2" x14ac:dyDescent="0.25">
      <c r="B1389" s="450"/>
      <c r="D1389" s="404" t="s">
        <v>845</v>
      </c>
      <c r="E1389" s="427">
        <v>1</v>
      </c>
      <c r="F1389" s="427" t="s">
        <v>73</v>
      </c>
      <c r="G1389" s="422"/>
      <c r="H1389" s="427"/>
      <c r="I1389" s="566"/>
      <c r="J1389" s="554"/>
      <c r="K1389" s="554">
        <v>15.524999999999999</v>
      </c>
      <c r="L1389" s="554">
        <f>E1389*K1389</f>
        <v>15.524999999999999</v>
      </c>
      <c r="M1389" s="554">
        <f>J1389+H1389*Tabellen!$K$2+L1389</f>
        <v>15.524999999999999</v>
      </c>
      <c r="N1389" s="494"/>
      <c r="O1389" s="849">
        <f>S1389+T1389</f>
        <v>15.524999999999999</v>
      </c>
      <c r="P1389" s="659"/>
      <c r="Q1389" s="662" t="s">
        <v>953</v>
      </c>
      <c r="R1389" s="682">
        <f>_xlfn.XLOOKUP(Q1389,Tabellen!$B$9:$B$21,Tabellen!$C$9:$C$21,"controleren")</f>
        <v>0.7</v>
      </c>
      <c r="S1389" s="849">
        <f>IF('Isolatieaanpak '!$G$9="Doe-het-zelver",(M1389*R1389)*Tabellen!$K$5,M1389*R1389)</f>
        <v>10.867499999999998</v>
      </c>
      <c r="T1389" s="849">
        <f>(100%-R1389)*M1389</f>
        <v>4.6575000000000006</v>
      </c>
      <c r="U1389" s="660">
        <f>S1389*Tabellen!$G$2</f>
        <v>0.97807499999999981</v>
      </c>
      <c r="V1389" s="660">
        <f>T1389*Tabellen!$H$2</f>
        <v>0.97807500000000014</v>
      </c>
      <c r="W1389" s="660">
        <f>U1389+V1389</f>
        <v>1.9561500000000001</v>
      </c>
      <c r="X1389" s="660">
        <f>O1389+W1389</f>
        <v>17.48115</v>
      </c>
    </row>
    <row r="1390" spans="2:71" ht="15.65" customHeight="1" outlineLevel="2" x14ac:dyDescent="0.25">
      <c r="B1390" s="450"/>
      <c r="D1390" s="404" t="s">
        <v>847</v>
      </c>
      <c r="E1390" s="427">
        <v>1</v>
      </c>
      <c r="F1390" s="427" t="s">
        <v>73</v>
      </c>
      <c r="G1390" s="422"/>
      <c r="H1390" s="427"/>
      <c r="I1390" s="554"/>
      <c r="J1390" s="554"/>
      <c r="K1390" s="554">
        <v>22.976999999999997</v>
      </c>
      <c r="L1390" s="554">
        <f>E1390*K1390</f>
        <v>22.976999999999997</v>
      </c>
      <c r="M1390" s="554">
        <f>J1390+H1390*Tabellen!$K$2+L1390</f>
        <v>22.976999999999997</v>
      </c>
      <c r="N1390" s="494"/>
      <c r="O1390" s="849">
        <f>S1390+T1390</f>
        <v>22.976999999999997</v>
      </c>
      <c r="P1390" s="659"/>
      <c r="Q1390" s="662" t="s">
        <v>953</v>
      </c>
      <c r="R1390" s="682">
        <f>_xlfn.XLOOKUP(Q1390,Tabellen!$B$9:$B$21,Tabellen!$C$9:$C$21,"controleren")</f>
        <v>0.7</v>
      </c>
      <c r="S1390" s="849">
        <f>IF('Isolatieaanpak '!$G$9="Doe-het-zelver",(M1390*R1390)*Tabellen!$K$5,M1390*R1390)</f>
        <v>16.083899999999996</v>
      </c>
      <c r="T1390" s="849">
        <f>(100%-R1390)*M1390</f>
        <v>6.8931000000000004</v>
      </c>
      <c r="U1390" s="660">
        <f>S1390*Tabellen!$G$2</f>
        <v>1.4475509999999996</v>
      </c>
      <c r="V1390" s="660">
        <f>T1390*Tabellen!$H$2</f>
        <v>1.447551</v>
      </c>
      <c r="W1390" s="660">
        <f>U1390+V1390</f>
        <v>2.8951019999999996</v>
      </c>
      <c r="X1390" s="660">
        <f>O1390+W1390</f>
        <v>25.872101999999998</v>
      </c>
    </row>
    <row r="1391" spans="2:71" ht="15.65" customHeight="1" outlineLevel="2" x14ac:dyDescent="0.25">
      <c r="B1391" s="450"/>
      <c r="D1391" s="404" t="s">
        <v>1732</v>
      </c>
      <c r="E1391" s="427">
        <v>1</v>
      </c>
      <c r="F1391" s="427" t="s">
        <v>73</v>
      </c>
      <c r="G1391" s="422"/>
      <c r="H1391" s="427"/>
      <c r="I1391" s="554"/>
      <c r="J1391" s="554"/>
      <c r="K1391" s="554">
        <v>29.911499999999997</v>
      </c>
      <c r="L1391" s="554">
        <f>E1391*K1391</f>
        <v>29.911499999999997</v>
      </c>
      <c r="M1391" s="554">
        <f>J1391+H1391*Tabellen!$K$2+L1391</f>
        <v>29.911499999999997</v>
      </c>
      <c r="N1391" s="494"/>
      <c r="O1391" s="849">
        <f>S1391+T1391</f>
        <v>29.911499999999997</v>
      </c>
      <c r="P1391" s="659"/>
      <c r="Q1391" s="662" t="s">
        <v>953</v>
      </c>
      <c r="R1391" s="682">
        <f>_xlfn.XLOOKUP(Q1391,Tabellen!$B$9:$B$21,Tabellen!$C$9:$C$21,"controleren")</f>
        <v>0.7</v>
      </c>
      <c r="S1391" s="849">
        <f>IF('Isolatieaanpak '!$G$9="Doe-het-zelver",(M1391*R1391)*Tabellen!$K$5,M1391*R1391)</f>
        <v>20.938049999999997</v>
      </c>
      <c r="T1391" s="849">
        <f>(100%-R1391)*M1391</f>
        <v>8.9734499999999997</v>
      </c>
      <c r="U1391" s="660">
        <f>S1391*Tabellen!$G$2</f>
        <v>1.8844244999999997</v>
      </c>
      <c r="V1391" s="660">
        <f>T1391*Tabellen!$H$2</f>
        <v>1.8844244999999999</v>
      </c>
      <c r="W1391" s="660">
        <f>U1391+V1391</f>
        <v>3.7688489999999994</v>
      </c>
      <c r="X1391" s="660">
        <f>O1391+W1391</f>
        <v>33.680348999999993</v>
      </c>
    </row>
    <row r="1392" spans="2:71" ht="15.65" customHeight="1" outlineLevel="2" x14ac:dyDescent="0.25">
      <c r="B1392" s="404"/>
      <c r="D1392" s="427"/>
      <c r="E1392" s="405"/>
      <c r="G1392" s="406"/>
      <c r="H1392" s="406"/>
      <c r="N1392" s="494"/>
      <c r="O1392" s="659"/>
      <c r="P1392" s="659"/>
      <c r="Q1392" s="659"/>
    </row>
    <row r="1393" spans="2:71" ht="9" customHeight="1" outlineLevel="1" x14ac:dyDescent="0.25">
      <c r="B1393" s="408"/>
      <c r="D1393" s="409"/>
      <c r="E1393" s="411"/>
      <c r="F1393" s="409"/>
      <c r="G1393" s="410"/>
      <c r="H1393" s="410"/>
      <c r="I1393" s="548"/>
      <c r="J1393" s="548"/>
      <c r="K1393" s="548"/>
      <c r="L1393" s="548"/>
      <c r="M1393" s="548"/>
      <c r="N1393" s="485"/>
      <c r="O1393" s="663"/>
      <c r="P1393" s="663"/>
      <c r="Q1393" s="663"/>
      <c r="R1393" s="664"/>
      <c r="S1393" s="664"/>
      <c r="T1393" s="664"/>
      <c r="U1393" s="664"/>
      <c r="V1393" s="664"/>
      <c r="W1393" s="664"/>
      <c r="X1393" s="664"/>
      <c r="Y1393" s="663"/>
      <c r="Z1393" s="615"/>
      <c r="AA1393" s="616"/>
      <c r="AG1393" s="613"/>
      <c r="AH1393" s="613"/>
    </row>
    <row r="1394" spans="2:71" s="568" customFormat="1" ht="15.65" customHeight="1" outlineLevel="1" x14ac:dyDescent="0.25">
      <c r="B1394" s="395" t="s">
        <v>906</v>
      </c>
      <c r="C1394" s="593"/>
      <c r="D1394" s="396" t="s">
        <v>1767</v>
      </c>
      <c r="E1394" s="403">
        <v>1</v>
      </c>
      <c r="F1394" s="396" t="s">
        <v>73</v>
      </c>
      <c r="G1394" s="397"/>
      <c r="H1394" s="397"/>
      <c r="I1394" s="546"/>
      <c r="J1394" s="546"/>
      <c r="K1394" s="546"/>
      <c r="L1394" s="546">
        <f>SUM(L1395:L1401)</f>
        <v>135.68849999999998</v>
      </c>
      <c r="M1394" s="546">
        <f>SUM(M1395:M1401)</f>
        <v>135.68849999999998</v>
      </c>
      <c r="N1394" s="593"/>
      <c r="O1394" s="655">
        <f>SUM(O1395:O1401)</f>
        <v>135.68849999999998</v>
      </c>
      <c r="P1394" s="656" t="str">
        <f>B1394</f>
        <v>V4-1-D2</v>
      </c>
      <c r="Q1394" s="656"/>
      <c r="R1394" s="657"/>
      <c r="S1394" s="657"/>
      <c r="T1394" s="657"/>
      <c r="U1394" s="657"/>
      <c r="V1394" s="657"/>
      <c r="W1394" s="657"/>
      <c r="X1394" s="657">
        <f>SUM(X1395:X1401)</f>
        <v>152.78525099999996</v>
      </c>
      <c r="Y1394" s="658"/>
      <c r="Z1394" s="610"/>
      <c r="AA1394" s="610"/>
      <c r="AB1394" s="610"/>
      <c r="AC1394" s="610"/>
      <c r="AD1394" s="610"/>
      <c r="AE1394" s="610"/>
      <c r="AF1394" s="610"/>
      <c r="AG1394" s="610"/>
      <c r="AH1394" s="610"/>
      <c r="AI1394" s="610"/>
      <c r="AJ1394" s="610"/>
      <c r="AK1394" s="610"/>
      <c r="AL1394" s="610"/>
      <c r="AM1394" s="610"/>
      <c r="AN1394" s="610"/>
      <c r="AO1394" s="610"/>
      <c r="AP1394" s="610"/>
      <c r="AQ1394" s="610"/>
      <c r="AR1394" s="610"/>
      <c r="AS1394" s="610"/>
      <c r="AT1394" s="610"/>
      <c r="AU1394" s="610"/>
      <c r="AV1394" s="610"/>
      <c r="AW1394" s="610"/>
      <c r="AX1394" s="610"/>
      <c r="AY1394" s="610"/>
      <c r="AZ1394" s="610"/>
      <c r="BA1394" s="610"/>
      <c r="BB1394" s="610"/>
      <c r="BC1394" s="610"/>
      <c r="BD1394" s="610"/>
      <c r="BE1394" s="610"/>
      <c r="BF1394" s="610"/>
      <c r="BG1394" s="610"/>
      <c r="BH1394" s="610"/>
      <c r="BI1394" s="610"/>
      <c r="BJ1394" s="610"/>
      <c r="BK1394" s="610"/>
      <c r="BL1394" s="610"/>
      <c r="BM1394" s="610"/>
      <c r="BN1394" s="610"/>
      <c r="BO1394" s="610"/>
      <c r="BP1394" s="610"/>
      <c r="BQ1394" s="610"/>
      <c r="BR1394" s="610"/>
      <c r="BS1394" s="610"/>
    </row>
    <row r="1395" spans="2:71" ht="15.65" customHeight="1" outlineLevel="2" x14ac:dyDescent="0.25">
      <c r="B1395" s="404"/>
      <c r="D1395" s="413" t="s">
        <v>838</v>
      </c>
      <c r="E1395" s="405"/>
      <c r="G1395" s="406"/>
      <c r="H1395" s="406"/>
      <c r="I1395" s="553"/>
      <c r="J1395" s="553"/>
      <c r="K1395" s="553"/>
      <c r="N1395" s="494"/>
      <c r="O1395" s="659"/>
      <c r="P1395" s="659"/>
      <c r="Q1395" s="659"/>
    </row>
    <row r="1396" spans="2:71" ht="15.65" customHeight="1" outlineLevel="2" x14ac:dyDescent="0.25">
      <c r="B1396" s="404"/>
      <c r="D1396" s="404" t="str">
        <f>D1394</f>
        <v>Dakisolatie vlasvezel dik 140mm  Rc 3.50 m².K/W van 45 m² tot 120 m²</v>
      </c>
      <c r="E1396" s="427">
        <v>1</v>
      </c>
      <c r="F1396" s="427" t="s">
        <v>73</v>
      </c>
      <c r="G1396" s="427"/>
      <c r="H1396" s="427"/>
      <c r="I1396" s="554"/>
      <c r="J1396" s="554"/>
      <c r="K1396" s="554">
        <v>67.274999999999991</v>
      </c>
      <c r="L1396" s="554">
        <f>E1396*K1396</f>
        <v>67.274999999999991</v>
      </c>
      <c r="M1396" s="554">
        <f>J1396+H1396*Tabellen!$K$2+L1396</f>
        <v>67.274999999999991</v>
      </c>
      <c r="N1396" s="494"/>
      <c r="O1396" s="849">
        <f>S1396+T1396</f>
        <v>67.274999999999991</v>
      </c>
      <c r="P1396" s="659"/>
      <c r="Q1396" s="662" t="s">
        <v>953</v>
      </c>
      <c r="R1396" s="682">
        <f>_xlfn.XLOOKUP(Q1396,Tabellen!$B$9:$B$21,Tabellen!$C$9:$C$21,"controleren")</f>
        <v>0.7</v>
      </c>
      <c r="S1396" s="849">
        <f>IF('Isolatieaanpak '!$G$9="Doe-het-zelver",(M1396*R1396)*Tabellen!$K$5,M1396*R1396)</f>
        <v>47.092499999999994</v>
      </c>
      <c r="T1396" s="849">
        <f>(100%-R1396)*M1396</f>
        <v>20.182500000000001</v>
      </c>
      <c r="U1396" s="660">
        <f>S1396*Tabellen!$G$2</f>
        <v>4.2383249999999997</v>
      </c>
      <c r="V1396" s="660">
        <f>T1396*Tabellen!$H$2</f>
        <v>4.2383249999999997</v>
      </c>
      <c r="W1396" s="660">
        <f>U1396+V1396</f>
        <v>8.4766499999999994</v>
      </c>
      <c r="X1396" s="660">
        <f>O1396+W1396</f>
        <v>75.751649999999984</v>
      </c>
    </row>
    <row r="1397" spans="2:71" ht="15.65" customHeight="1" outlineLevel="2" x14ac:dyDescent="0.25">
      <c r="B1397" s="404"/>
      <c r="D1397" s="427"/>
      <c r="E1397" s="427"/>
      <c r="F1397" s="427"/>
      <c r="G1397" s="422"/>
      <c r="H1397" s="427"/>
      <c r="I1397" s="554"/>
      <c r="J1397" s="554"/>
      <c r="K1397" s="554"/>
      <c r="L1397" s="554"/>
      <c r="M1397" s="554"/>
      <c r="N1397" s="494"/>
      <c r="O1397" s="659"/>
      <c r="P1397" s="659"/>
      <c r="Q1397" s="662" t="s">
        <v>953</v>
      </c>
      <c r="R1397" s="682">
        <f>_xlfn.XLOOKUP(Q1397,Tabellen!$B$9:$B$21,Tabellen!$C$9:$C$21,"controleren")</f>
        <v>0.7</v>
      </c>
      <c r="S1397" s="660">
        <f>O1397*R1397</f>
        <v>0</v>
      </c>
      <c r="T1397" s="660">
        <f>O1397-S1397</f>
        <v>0</v>
      </c>
      <c r="U1397" s="660">
        <f>S1397*Tabellen!$G$2</f>
        <v>0</v>
      </c>
      <c r="V1397" s="660">
        <f>T1397*Tabellen!$H$2</f>
        <v>0</v>
      </c>
      <c r="W1397" s="660">
        <f>U1397+V1397</f>
        <v>0</v>
      </c>
      <c r="X1397" s="660">
        <f>O1397+W1397</f>
        <v>0</v>
      </c>
    </row>
    <row r="1398" spans="2:71" ht="15.65" customHeight="1" outlineLevel="2" x14ac:dyDescent="0.25">
      <c r="B1398" s="450"/>
      <c r="D1398" s="404" t="s">
        <v>845</v>
      </c>
      <c r="E1398" s="427">
        <v>1</v>
      </c>
      <c r="F1398" s="427" t="s">
        <v>73</v>
      </c>
      <c r="G1398" s="422"/>
      <c r="H1398" s="427"/>
      <c r="I1398" s="566"/>
      <c r="J1398" s="554"/>
      <c r="K1398" s="554">
        <v>15.524999999999999</v>
      </c>
      <c r="L1398" s="554">
        <f>E1398*K1398</f>
        <v>15.524999999999999</v>
      </c>
      <c r="M1398" s="554">
        <f>J1398+H1398*Tabellen!$K$2+L1398</f>
        <v>15.524999999999999</v>
      </c>
      <c r="N1398" s="494"/>
      <c r="O1398" s="849">
        <f>S1398+T1398</f>
        <v>15.524999999999999</v>
      </c>
      <c r="P1398" s="659"/>
      <c r="Q1398" s="662" t="s">
        <v>953</v>
      </c>
      <c r="R1398" s="682">
        <f>_xlfn.XLOOKUP(Q1398,Tabellen!$B$9:$B$21,Tabellen!$C$9:$C$21,"controleren")</f>
        <v>0.7</v>
      </c>
      <c r="S1398" s="849">
        <f>IF('Isolatieaanpak '!$G$9="Doe-het-zelver",(M1398*R1398)*Tabellen!$K$5,M1398*R1398)</f>
        <v>10.867499999999998</v>
      </c>
      <c r="T1398" s="849">
        <f>(100%-R1398)*M1398</f>
        <v>4.6575000000000006</v>
      </c>
      <c r="U1398" s="660">
        <f>S1398*Tabellen!$G$2</f>
        <v>0.97807499999999981</v>
      </c>
      <c r="V1398" s="660">
        <f>T1398*Tabellen!$H$2</f>
        <v>0.97807500000000014</v>
      </c>
      <c r="W1398" s="660">
        <f>U1398+V1398</f>
        <v>1.9561500000000001</v>
      </c>
      <c r="X1398" s="660">
        <f>O1398+W1398</f>
        <v>17.48115</v>
      </c>
    </row>
    <row r="1399" spans="2:71" ht="15.65" customHeight="1" outlineLevel="2" x14ac:dyDescent="0.25">
      <c r="B1399" s="450"/>
      <c r="D1399" s="404" t="s">
        <v>847</v>
      </c>
      <c r="E1399" s="427">
        <v>1</v>
      </c>
      <c r="F1399" s="427" t="s">
        <v>73</v>
      </c>
      <c r="G1399" s="422"/>
      <c r="H1399" s="427"/>
      <c r="I1399" s="554"/>
      <c r="J1399" s="554"/>
      <c r="K1399" s="554">
        <v>22.976999999999997</v>
      </c>
      <c r="L1399" s="554">
        <f>E1399*K1399</f>
        <v>22.976999999999997</v>
      </c>
      <c r="M1399" s="554">
        <f>J1399+H1399*Tabellen!$K$2+L1399</f>
        <v>22.976999999999997</v>
      </c>
      <c r="N1399" s="494"/>
      <c r="O1399" s="849">
        <f>S1399+T1399</f>
        <v>22.976999999999997</v>
      </c>
      <c r="P1399" s="659"/>
      <c r="Q1399" s="662" t="s">
        <v>953</v>
      </c>
      <c r="R1399" s="682">
        <f>_xlfn.XLOOKUP(Q1399,Tabellen!$B$9:$B$21,Tabellen!$C$9:$C$21,"controleren")</f>
        <v>0.7</v>
      </c>
      <c r="S1399" s="849">
        <f>IF('Isolatieaanpak '!$G$9="Doe-het-zelver",(M1399*R1399)*Tabellen!$K$5,M1399*R1399)</f>
        <v>16.083899999999996</v>
      </c>
      <c r="T1399" s="849">
        <f>(100%-R1399)*M1399</f>
        <v>6.8931000000000004</v>
      </c>
      <c r="U1399" s="660">
        <f>S1399*Tabellen!$G$2</f>
        <v>1.4475509999999996</v>
      </c>
      <c r="V1399" s="660">
        <f>T1399*Tabellen!$H$2</f>
        <v>1.447551</v>
      </c>
      <c r="W1399" s="660">
        <f>U1399+V1399</f>
        <v>2.8951019999999996</v>
      </c>
      <c r="X1399" s="660">
        <f>O1399+W1399</f>
        <v>25.872101999999998</v>
      </c>
    </row>
    <row r="1400" spans="2:71" ht="15.65" customHeight="1" outlineLevel="2" x14ac:dyDescent="0.25">
      <c r="B1400" s="450"/>
      <c r="D1400" s="404" t="s">
        <v>1732</v>
      </c>
      <c r="E1400" s="427">
        <v>1</v>
      </c>
      <c r="F1400" s="427" t="s">
        <v>73</v>
      </c>
      <c r="G1400" s="422"/>
      <c r="H1400" s="427"/>
      <c r="I1400" s="554"/>
      <c r="J1400" s="554"/>
      <c r="K1400" s="554">
        <v>29.911499999999997</v>
      </c>
      <c r="L1400" s="554">
        <f>E1400*K1400</f>
        <v>29.911499999999997</v>
      </c>
      <c r="M1400" s="554">
        <f>J1400+H1400*Tabellen!$K$2+L1400</f>
        <v>29.911499999999997</v>
      </c>
      <c r="N1400" s="494"/>
      <c r="O1400" s="849">
        <f>S1400+T1400</f>
        <v>29.911499999999997</v>
      </c>
      <c r="P1400" s="659"/>
      <c r="Q1400" s="662" t="s">
        <v>953</v>
      </c>
      <c r="R1400" s="682">
        <f>_xlfn.XLOOKUP(Q1400,Tabellen!$B$9:$B$21,Tabellen!$C$9:$C$21,"controleren")</f>
        <v>0.7</v>
      </c>
      <c r="S1400" s="849">
        <f>IF('Isolatieaanpak '!$G$9="Doe-het-zelver",(M1400*R1400)*Tabellen!$K$5,M1400*R1400)</f>
        <v>20.938049999999997</v>
      </c>
      <c r="T1400" s="849">
        <f>(100%-R1400)*M1400</f>
        <v>8.9734499999999997</v>
      </c>
      <c r="U1400" s="660">
        <f>S1400*Tabellen!$G$2</f>
        <v>1.8844244999999997</v>
      </c>
      <c r="V1400" s="660">
        <f>T1400*Tabellen!$H$2</f>
        <v>1.8844244999999999</v>
      </c>
      <c r="W1400" s="660">
        <f>U1400+V1400</f>
        <v>3.7688489999999994</v>
      </c>
      <c r="X1400" s="660">
        <f>O1400+W1400</f>
        <v>33.680348999999993</v>
      </c>
    </row>
    <row r="1401" spans="2:71" ht="15.65" customHeight="1" outlineLevel="2" x14ac:dyDescent="0.25">
      <c r="B1401" s="404"/>
      <c r="D1401" s="427"/>
      <c r="E1401" s="405"/>
      <c r="G1401" s="406"/>
      <c r="H1401" s="406"/>
      <c r="N1401" s="494"/>
      <c r="O1401" s="659"/>
      <c r="P1401" s="659"/>
      <c r="Q1401" s="659"/>
    </row>
    <row r="1402" spans="2:71" ht="9" customHeight="1" outlineLevel="1" x14ac:dyDescent="0.25">
      <c r="B1402" s="408"/>
      <c r="D1402" s="409"/>
      <c r="E1402" s="411"/>
      <c r="F1402" s="409"/>
      <c r="G1402" s="410"/>
      <c r="H1402" s="410"/>
      <c r="I1402" s="548"/>
      <c r="J1402" s="548"/>
      <c r="K1402" s="548"/>
      <c r="L1402" s="548"/>
      <c r="M1402" s="548"/>
      <c r="N1402" s="485"/>
      <c r="O1402" s="663"/>
      <c r="P1402" s="663"/>
      <c r="Q1402" s="663"/>
      <c r="R1402" s="664"/>
      <c r="S1402" s="664"/>
      <c r="T1402" s="664"/>
      <c r="U1402" s="664"/>
      <c r="V1402" s="664"/>
      <c r="W1402" s="664"/>
      <c r="X1402" s="664"/>
      <c r="Y1402" s="663"/>
      <c r="Z1402" s="615"/>
      <c r="AA1402" s="616"/>
      <c r="AG1402" s="613"/>
      <c r="AH1402" s="613"/>
    </row>
    <row r="1403" spans="2:71" s="568" customFormat="1" ht="15.65" customHeight="1" outlineLevel="1" x14ac:dyDescent="0.25">
      <c r="B1403" s="395" t="s">
        <v>907</v>
      </c>
      <c r="C1403" s="593"/>
      <c r="D1403" s="396" t="s">
        <v>1768</v>
      </c>
      <c r="E1403" s="403">
        <v>1</v>
      </c>
      <c r="F1403" s="396" t="s">
        <v>73</v>
      </c>
      <c r="G1403" s="397"/>
      <c r="H1403" s="397"/>
      <c r="I1403" s="546"/>
      <c r="J1403" s="546"/>
      <c r="K1403" s="546"/>
      <c r="L1403" s="546">
        <f>SUM(L1404:L1410)</f>
        <v>125.33849999999998</v>
      </c>
      <c r="M1403" s="546">
        <f>SUM(M1404:M1410)</f>
        <v>125.33849999999998</v>
      </c>
      <c r="N1403" s="593"/>
      <c r="O1403" s="655">
        <f>SUM(O1404:O1410)</f>
        <v>125.33849999999998</v>
      </c>
      <c r="P1403" s="656" t="str">
        <f>B1403</f>
        <v>V4-1-D3</v>
      </c>
      <c r="Q1403" s="656"/>
      <c r="R1403" s="657"/>
      <c r="S1403" s="657"/>
      <c r="T1403" s="657"/>
      <c r="U1403" s="657"/>
      <c r="V1403" s="657"/>
      <c r="W1403" s="657"/>
      <c r="X1403" s="657">
        <f>SUM(X1404:X1410)</f>
        <v>141.13115099999999</v>
      </c>
      <c r="Y1403" s="658"/>
      <c r="Z1403" s="610"/>
      <c r="AA1403" s="610"/>
      <c r="AB1403" s="610"/>
      <c r="AC1403" s="610"/>
      <c r="AD1403" s="610"/>
      <c r="AE1403" s="610"/>
      <c r="AF1403" s="610"/>
      <c r="AG1403" s="610"/>
      <c r="AH1403" s="610"/>
      <c r="AI1403" s="610"/>
      <c r="AJ1403" s="610"/>
      <c r="AK1403" s="610"/>
      <c r="AL1403" s="610"/>
      <c r="AM1403" s="610"/>
      <c r="AN1403" s="610"/>
      <c r="AO1403" s="610"/>
      <c r="AP1403" s="610"/>
      <c r="AQ1403" s="610"/>
      <c r="AR1403" s="610"/>
      <c r="AS1403" s="610"/>
      <c r="AT1403" s="610"/>
      <c r="AU1403" s="610"/>
      <c r="AV1403" s="610"/>
      <c r="AW1403" s="610"/>
      <c r="AX1403" s="610"/>
      <c r="AY1403" s="610"/>
      <c r="AZ1403" s="610"/>
      <c r="BA1403" s="610"/>
      <c r="BB1403" s="610"/>
      <c r="BC1403" s="610"/>
      <c r="BD1403" s="610"/>
      <c r="BE1403" s="610"/>
      <c r="BF1403" s="610"/>
      <c r="BG1403" s="610"/>
      <c r="BH1403" s="610"/>
      <c r="BI1403" s="610"/>
      <c r="BJ1403" s="610"/>
      <c r="BK1403" s="610"/>
      <c r="BL1403" s="610"/>
      <c r="BM1403" s="610"/>
      <c r="BN1403" s="610"/>
      <c r="BO1403" s="610"/>
      <c r="BP1403" s="610"/>
      <c r="BQ1403" s="610"/>
      <c r="BR1403" s="610"/>
      <c r="BS1403" s="610"/>
    </row>
    <row r="1404" spans="2:71" ht="15.65" customHeight="1" outlineLevel="2" x14ac:dyDescent="0.25">
      <c r="B1404" s="404"/>
      <c r="D1404" s="413" t="s">
        <v>838</v>
      </c>
      <c r="E1404" s="405"/>
      <c r="G1404" s="406"/>
      <c r="H1404" s="406"/>
      <c r="I1404" s="553"/>
      <c r="J1404" s="553"/>
      <c r="K1404" s="553"/>
      <c r="N1404" s="494"/>
      <c r="O1404" s="659"/>
      <c r="P1404" s="659"/>
      <c r="Q1404" s="659"/>
    </row>
    <row r="1405" spans="2:71" ht="15.65" customHeight="1" outlineLevel="2" x14ac:dyDescent="0.25">
      <c r="B1405" s="404"/>
      <c r="D1405" s="404" t="str">
        <f>D1403</f>
        <v>Dakisolatie vlasvezel dik 140mm  Rc 3.50 m².K/W vanaf 120 m²</v>
      </c>
      <c r="E1405" s="427">
        <v>1</v>
      </c>
      <c r="F1405" s="427" t="s">
        <v>73</v>
      </c>
      <c r="G1405" s="427"/>
      <c r="H1405" s="427"/>
      <c r="I1405" s="554"/>
      <c r="J1405" s="554"/>
      <c r="K1405" s="554">
        <v>56.924999999999997</v>
      </c>
      <c r="L1405" s="554">
        <f>E1405*K1405</f>
        <v>56.924999999999997</v>
      </c>
      <c r="M1405" s="554">
        <f>J1405+H1405*Tabellen!$K$2+L1405</f>
        <v>56.924999999999997</v>
      </c>
      <c r="N1405" s="494"/>
      <c r="O1405" s="849">
        <f>S1405+T1405</f>
        <v>56.924999999999997</v>
      </c>
      <c r="P1405" s="659"/>
      <c r="Q1405" s="662" t="s">
        <v>953</v>
      </c>
      <c r="R1405" s="682">
        <f>_xlfn.XLOOKUP(Q1405,Tabellen!$B$9:$B$21,Tabellen!$C$9:$C$21,"controleren")</f>
        <v>0.7</v>
      </c>
      <c r="S1405" s="849">
        <f>IF('Isolatieaanpak '!$G$9="Doe-het-zelver",(M1405*R1405)*Tabellen!$K$5,M1405*R1405)</f>
        <v>39.847499999999997</v>
      </c>
      <c r="T1405" s="849">
        <f>(100%-R1405)*M1405</f>
        <v>17.077500000000001</v>
      </c>
      <c r="U1405" s="660">
        <f>S1405*Tabellen!$G$2</f>
        <v>3.5862749999999997</v>
      </c>
      <c r="V1405" s="660">
        <f>T1405*Tabellen!$H$2</f>
        <v>3.5862750000000001</v>
      </c>
      <c r="W1405" s="660">
        <f>U1405+V1405</f>
        <v>7.1725499999999993</v>
      </c>
      <c r="X1405" s="660">
        <f>O1405+W1405</f>
        <v>64.097549999999998</v>
      </c>
    </row>
    <row r="1406" spans="2:71" ht="15.65" customHeight="1" outlineLevel="2" x14ac:dyDescent="0.25">
      <c r="B1406" s="404"/>
      <c r="D1406" s="404"/>
      <c r="E1406" s="427"/>
      <c r="F1406" s="427"/>
      <c r="G1406" s="422"/>
      <c r="H1406" s="427"/>
      <c r="I1406" s="554"/>
      <c r="J1406" s="554"/>
      <c r="K1406" s="554"/>
      <c r="L1406" s="554"/>
      <c r="M1406" s="554"/>
      <c r="N1406" s="494"/>
      <c r="O1406" s="659"/>
      <c r="P1406" s="659"/>
      <c r="Q1406" s="662" t="s">
        <v>953</v>
      </c>
      <c r="R1406" s="682">
        <f>_xlfn.XLOOKUP(Q1406,Tabellen!$B$9:$B$21,Tabellen!$C$9:$C$21,"controleren")</f>
        <v>0.7</v>
      </c>
      <c r="S1406" s="660">
        <f>O1406*R1406</f>
        <v>0</v>
      </c>
      <c r="T1406" s="660">
        <f>O1406-S1406</f>
        <v>0</v>
      </c>
      <c r="U1406" s="660">
        <f>S1406*Tabellen!$G$2</f>
        <v>0</v>
      </c>
      <c r="V1406" s="660">
        <f>T1406*Tabellen!$H$2</f>
        <v>0</v>
      </c>
      <c r="W1406" s="660">
        <f>U1406+V1406</f>
        <v>0</v>
      </c>
      <c r="X1406" s="660">
        <f>O1406+W1406</f>
        <v>0</v>
      </c>
    </row>
    <row r="1407" spans="2:71" ht="15.65" customHeight="1" outlineLevel="2" x14ac:dyDescent="0.25">
      <c r="B1407" s="450"/>
      <c r="D1407" s="404" t="s">
        <v>845</v>
      </c>
      <c r="E1407" s="427">
        <v>1</v>
      </c>
      <c r="F1407" s="427" t="s">
        <v>73</v>
      </c>
      <c r="G1407" s="422"/>
      <c r="H1407" s="427"/>
      <c r="I1407" s="566"/>
      <c r="J1407" s="554"/>
      <c r="K1407" s="554">
        <v>15.524999999999999</v>
      </c>
      <c r="L1407" s="554">
        <f>E1407*K1407</f>
        <v>15.524999999999999</v>
      </c>
      <c r="M1407" s="554">
        <f>J1407+H1407*Tabellen!$K$2+L1407</f>
        <v>15.524999999999999</v>
      </c>
      <c r="N1407" s="494"/>
      <c r="O1407" s="849">
        <f>S1407+T1407</f>
        <v>15.524999999999999</v>
      </c>
      <c r="P1407" s="659"/>
      <c r="Q1407" s="662" t="s">
        <v>953</v>
      </c>
      <c r="R1407" s="682">
        <f>_xlfn.XLOOKUP(Q1407,Tabellen!$B$9:$B$21,Tabellen!$C$9:$C$21,"controleren")</f>
        <v>0.7</v>
      </c>
      <c r="S1407" s="849">
        <f>IF('Isolatieaanpak '!$G$9="Doe-het-zelver",(M1407*R1407)*Tabellen!$K$5,M1407*R1407)</f>
        <v>10.867499999999998</v>
      </c>
      <c r="T1407" s="849">
        <f>(100%-R1407)*M1407</f>
        <v>4.6575000000000006</v>
      </c>
      <c r="U1407" s="660">
        <f>S1407*Tabellen!$G$2</f>
        <v>0.97807499999999981</v>
      </c>
      <c r="V1407" s="660">
        <f>T1407*Tabellen!$H$2</f>
        <v>0.97807500000000014</v>
      </c>
      <c r="W1407" s="660">
        <f>U1407+V1407</f>
        <v>1.9561500000000001</v>
      </c>
      <c r="X1407" s="660">
        <f>O1407+W1407</f>
        <v>17.48115</v>
      </c>
    </row>
    <row r="1408" spans="2:71" ht="15.65" customHeight="1" outlineLevel="2" x14ac:dyDescent="0.25">
      <c r="B1408" s="450"/>
      <c r="D1408" s="404" t="s">
        <v>847</v>
      </c>
      <c r="E1408" s="427">
        <v>1</v>
      </c>
      <c r="F1408" s="427" t="s">
        <v>73</v>
      </c>
      <c r="G1408" s="422"/>
      <c r="H1408" s="427"/>
      <c r="I1408" s="554"/>
      <c r="J1408" s="554"/>
      <c r="K1408" s="554">
        <v>22.976999999999997</v>
      </c>
      <c r="L1408" s="554">
        <f>E1408*K1408</f>
        <v>22.976999999999997</v>
      </c>
      <c r="M1408" s="554">
        <f>J1408+H1408*Tabellen!$K$2+L1408</f>
        <v>22.976999999999997</v>
      </c>
      <c r="N1408" s="494"/>
      <c r="O1408" s="849">
        <f>S1408+T1408</f>
        <v>22.976999999999997</v>
      </c>
      <c r="P1408" s="659"/>
      <c r="Q1408" s="662" t="s">
        <v>953</v>
      </c>
      <c r="R1408" s="682">
        <f>_xlfn.XLOOKUP(Q1408,Tabellen!$B$9:$B$21,Tabellen!$C$9:$C$21,"controleren")</f>
        <v>0.7</v>
      </c>
      <c r="S1408" s="849">
        <f>IF('Isolatieaanpak '!$G$9="Doe-het-zelver",(M1408*R1408)*Tabellen!$K$5,M1408*R1408)</f>
        <v>16.083899999999996</v>
      </c>
      <c r="T1408" s="849">
        <f>(100%-R1408)*M1408</f>
        <v>6.8931000000000004</v>
      </c>
      <c r="U1408" s="660">
        <f>S1408*Tabellen!$G$2</f>
        <v>1.4475509999999996</v>
      </c>
      <c r="V1408" s="660">
        <f>T1408*Tabellen!$H$2</f>
        <v>1.447551</v>
      </c>
      <c r="W1408" s="660">
        <f>U1408+V1408</f>
        <v>2.8951019999999996</v>
      </c>
      <c r="X1408" s="660">
        <f>O1408+W1408</f>
        <v>25.872101999999998</v>
      </c>
    </row>
    <row r="1409" spans="2:71" ht="15.65" customHeight="1" outlineLevel="2" x14ac:dyDescent="0.25">
      <c r="B1409" s="450"/>
      <c r="D1409" s="404" t="s">
        <v>1732</v>
      </c>
      <c r="E1409" s="427">
        <v>1</v>
      </c>
      <c r="F1409" s="427" t="s">
        <v>73</v>
      </c>
      <c r="G1409" s="422"/>
      <c r="H1409" s="427"/>
      <c r="I1409" s="554"/>
      <c r="J1409" s="554"/>
      <c r="K1409" s="554">
        <v>29.911499999999997</v>
      </c>
      <c r="L1409" s="554">
        <f>E1409*K1409</f>
        <v>29.911499999999997</v>
      </c>
      <c r="M1409" s="554">
        <f>J1409+H1409*Tabellen!$K$2+L1409</f>
        <v>29.911499999999997</v>
      </c>
      <c r="N1409" s="494"/>
      <c r="O1409" s="849">
        <f>S1409+T1409</f>
        <v>29.911499999999997</v>
      </c>
      <c r="P1409" s="659"/>
      <c r="Q1409" s="662" t="s">
        <v>953</v>
      </c>
      <c r="R1409" s="682">
        <f>_xlfn.XLOOKUP(Q1409,Tabellen!$B$9:$B$21,Tabellen!$C$9:$C$21,"controleren")</f>
        <v>0.7</v>
      </c>
      <c r="S1409" s="849">
        <f>IF('Isolatieaanpak '!$G$9="Doe-het-zelver",(M1409*R1409)*Tabellen!$K$5,M1409*R1409)</f>
        <v>20.938049999999997</v>
      </c>
      <c r="T1409" s="849">
        <f>(100%-R1409)*M1409</f>
        <v>8.9734499999999997</v>
      </c>
      <c r="U1409" s="660">
        <f>S1409*Tabellen!$G$2</f>
        <v>1.8844244999999997</v>
      </c>
      <c r="V1409" s="660">
        <f>T1409*Tabellen!$H$2</f>
        <v>1.8844244999999999</v>
      </c>
      <c r="W1409" s="660">
        <f>U1409+V1409</f>
        <v>3.7688489999999994</v>
      </c>
      <c r="X1409" s="660">
        <f>O1409+W1409</f>
        <v>33.680348999999993</v>
      </c>
    </row>
    <row r="1410" spans="2:71" ht="15.65" customHeight="1" outlineLevel="2" x14ac:dyDescent="0.25">
      <c r="B1410" s="404"/>
      <c r="D1410" s="427"/>
      <c r="E1410" s="405"/>
      <c r="G1410" s="406"/>
      <c r="H1410" s="406"/>
      <c r="N1410" s="494"/>
      <c r="O1410" s="659"/>
      <c r="P1410" s="659"/>
      <c r="Q1410" s="659"/>
    </row>
    <row r="1411" spans="2:71" ht="9" customHeight="1" outlineLevel="1" x14ac:dyDescent="0.25">
      <c r="B1411" s="408"/>
      <c r="D1411" s="409"/>
      <c r="E1411" s="411"/>
      <c r="F1411" s="409"/>
      <c r="G1411" s="410"/>
      <c r="H1411" s="410"/>
      <c r="I1411" s="548"/>
      <c r="J1411" s="548"/>
      <c r="K1411" s="548"/>
      <c r="L1411" s="548"/>
      <c r="M1411" s="548"/>
      <c r="N1411" s="485"/>
      <c r="O1411" s="663"/>
      <c r="P1411" s="663"/>
      <c r="Q1411" s="663"/>
      <c r="R1411" s="664"/>
      <c r="S1411" s="664"/>
      <c r="T1411" s="664"/>
      <c r="U1411" s="664"/>
      <c r="V1411" s="664"/>
      <c r="W1411" s="664"/>
      <c r="X1411" s="664"/>
      <c r="Y1411" s="663"/>
      <c r="Z1411" s="615"/>
      <c r="AA1411" s="616"/>
      <c r="AG1411" s="613"/>
      <c r="AH1411" s="613"/>
    </row>
    <row r="1412" spans="2:71" s="568" customFormat="1" ht="15.65" customHeight="1" outlineLevel="1" x14ac:dyDescent="0.25">
      <c r="B1412" s="395" t="s">
        <v>908</v>
      </c>
      <c r="C1412" s="593"/>
      <c r="D1412" s="396" t="s">
        <v>1447</v>
      </c>
      <c r="E1412" s="403">
        <v>1</v>
      </c>
      <c r="F1412" s="396" t="s">
        <v>73</v>
      </c>
      <c r="G1412" s="397"/>
      <c r="H1412" s="397"/>
      <c r="I1412" s="546"/>
      <c r="J1412" s="546"/>
      <c r="K1412" s="546"/>
      <c r="L1412" s="546">
        <f>SUM(L1413:L1415)</f>
        <v>0.34154999999999996</v>
      </c>
      <c r="M1412" s="546">
        <f>SUM(M1413:M1415)</f>
        <v>0.34154999999999996</v>
      </c>
      <c r="N1412" s="593"/>
      <c r="O1412" s="655">
        <f>SUM(O1413:O1415)</f>
        <v>0.34154999999999996</v>
      </c>
      <c r="P1412" s="656" t="str">
        <f>B1412</f>
        <v>V4-1-D4</v>
      </c>
      <c r="Q1412" s="656"/>
      <c r="R1412" s="657"/>
      <c r="S1412" s="657"/>
      <c r="T1412" s="657"/>
      <c r="U1412" s="657"/>
      <c r="V1412" s="657"/>
      <c r="W1412" s="657"/>
      <c r="X1412" s="657">
        <f>SUM(X1413:X1415)</f>
        <v>0.38458529999999996</v>
      </c>
      <c r="Y1412" s="658"/>
      <c r="Z1412" s="610"/>
      <c r="AA1412" s="610"/>
      <c r="AB1412" s="610"/>
      <c r="AC1412" s="610"/>
      <c r="AD1412" s="610"/>
      <c r="AE1412" s="610"/>
      <c r="AF1412" s="610"/>
      <c r="AG1412" s="610"/>
      <c r="AH1412" s="610"/>
      <c r="AI1412" s="610"/>
      <c r="AJ1412" s="610"/>
      <c r="AK1412" s="610"/>
      <c r="AL1412" s="610"/>
      <c r="AM1412" s="610"/>
      <c r="AN1412" s="610"/>
      <c r="AO1412" s="610"/>
      <c r="AP1412" s="610"/>
      <c r="AQ1412" s="610"/>
      <c r="AR1412" s="610"/>
      <c r="AS1412" s="610"/>
      <c r="AT1412" s="610"/>
      <c r="AU1412" s="610"/>
      <c r="AV1412" s="610"/>
      <c r="AW1412" s="610"/>
      <c r="AX1412" s="610"/>
      <c r="AY1412" s="610"/>
      <c r="AZ1412" s="610"/>
      <c r="BA1412" s="610"/>
      <c r="BB1412" s="610"/>
      <c r="BC1412" s="610"/>
      <c r="BD1412" s="610"/>
      <c r="BE1412" s="610"/>
      <c r="BF1412" s="610"/>
      <c r="BG1412" s="610"/>
      <c r="BH1412" s="610"/>
      <c r="BI1412" s="610"/>
      <c r="BJ1412" s="610"/>
      <c r="BK1412" s="610"/>
      <c r="BL1412" s="610"/>
      <c r="BM1412" s="610"/>
      <c r="BN1412" s="610"/>
      <c r="BO1412" s="610"/>
      <c r="BP1412" s="610"/>
      <c r="BQ1412" s="610"/>
      <c r="BR1412" s="610"/>
      <c r="BS1412" s="610"/>
    </row>
    <row r="1413" spans="2:71" ht="15.65" customHeight="1" outlineLevel="2" x14ac:dyDescent="0.25">
      <c r="B1413" s="404"/>
      <c r="D1413" s="413" t="s">
        <v>838</v>
      </c>
      <c r="E1413" s="405"/>
      <c r="G1413" s="406"/>
      <c r="H1413" s="406"/>
      <c r="I1413" s="553"/>
      <c r="J1413" s="553"/>
      <c r="K1413" s="553"/>
      <c r="N1413" s="494"/>
      <c r="O1413" s="659"/>
      <c r="P1413" s="659"/>
      <c r="Q1413" s="659"/>
    </row>
    <row r="1414" spans="2:71" ht="15.65" customHeight="1" outlineLevel="2" x14ac:dyDescent="0.25">
      <c r="B1414" s="404"/>
      <c r="D1414" s="404" t="str">
        <f>D1412</f>
        <v>╚ Vlasvezel meer-/minderprijs per mm</v>
      </c>
      <c r="E1414" s="427">
        <v>1</v>
      </c>
      <c r="F1414" s="427" t="s">
        <v>73</v>
      </c>
      <c r="G1414" s="427"/>
      <c r="H1414" s="427"/>
      <c r="I1414" s="554"/>
      <c r="J1414" s="554"/>
      <c r="K1414" s="554">
        <v>0.34154999999999996</v>
      </c>
      <c r="L1414" s="554">
        <f>E1414*K1414</f>
        <v>0.34154999999999996</v>
      </c>
      <c r="M1414" s="554">
        <f>J1414+H1414*Tabellen!$K$2+L1414</f>
        <v>0.34154999999999996</v>
      </c>
      <c r="N1414" s="494"/>
      <c r="O1414" s="849">
        <f>S1414+T1414</f>
        <v>0.34154999999999996</v>
      </c>
      <c r="P1414" s="659"/>
      <c r="Q1414" s="662" t="s">
        <v>953</v>
      </c>
      <c r="R1414" s="682">
        <f>_xlfn.XLOOKUP(Q1414,Tabellen!$B$9:$B$21,Tabellen!$C$9:$C$21,"controleren")</f>
        <v>0.7</v>
      </c>
      <c r="S1414" s="849">
        <f>IF('Isolatieaanpak '!$G$9="Doe-het-zelver",(M1414*R1414)*Tabellen!$K$5,M1414*R1414)</f>
        <v>0.23908499999999996</v>
      </c>
      <c r="T1414" s="849">
        <f>(100%-R1414)*M1414</f>
        <v>0.102465</v>
      </c>
      <c r="U1414" s="660">
        <f>S1414*Tabellen!$G$2</f>
        <v>2.1517649999999996E-2</v>
      </c>
      <c r="V1414" s="660">
        <f>T1414*Tabellen!$H$2</f>
        <v>2.1517649999999999E-2</v>
      </c>
      <c r="W1414" s="660">
        <f>U1414+V1414</f>
        <v>4.3035299999999999E-2</v>
      </c>
      <c r="X1414" s="660">
        <f>O1414+W1414</f>
        <v>0.38458529999999996</v>
      </c>
    </row>
    <row r="1415" spans="2:71" ht="15.65" customHeight="1" outlineLevel="2" x14ac:dyDescent="0.25">
      <c r="B1415" s="404"/>
      <c r="D1415" s="427"/>
      <c r="E1415" s="405"/>
      <c r="G1415" s="406"/>
      <c r="H1415" s="406"/>
      <c r="N1415" s="494"/>
      <c r="O1415" s="659"/>
      <c r="P1415" s="659"/>
      <c r="Q1415" s="659"/>
    </row>
    <row r="1416" spans="2:71" ht="9" customHeight="1" outlineLevel="1" x14ac:dyDescent="0.25">
      <c r="B1416" s="408"/>
      <c r="D1416" s="409"/>
      <c r="E1416" s="411"/>
      <c r="F1416" s="409"/>
      <c r="G1416" s="410"/>
      <c r="H1416" s="410"/>
      <c r="I1416" s="548"/>
      <c r="J1416" s="548"/>
      <c r="K1416" s="548"/>
      <c r="L1416" s="548"/>
      <c r="M1416" s="548"/>
      <c r="N1416" s="485"/>
      <c r="O1416" s="663"/>
      <c r="P1416" s="663"/>
      <c r="Q1416" s="663"/>
      <c r="R1416" s="664"/>
      <c r="S1416" s="664"/>
      <c r="T1416" s="664"/>
      <c r="U1416" s="664"/>
      <c r="V1416" s="664"/>
      <c r="W1416" s="664"/>
      <c r="X1416" s="664"/>
      <c r="Y1416" s="663"/>
      <c r="Z1416" s="615"/>
      <c r="AA1416" s="616"/>
      <c r="AG1416" s="613"/>
      <c r="AH1416" s="613"/>
    </row>
    <row r="1417" spans="2:71" s="568" customFormat="1" ht="15.65" customHeight="1" outlineLevel="1" x14ac:dyDescent="0.25">
      <c r="B1417" s="395" t="s">
        <v>909</v>
      </c>
      <c r="C1417" s="593"/>
      <c r="D1417" s="396" t="s">
        <v>1769</v>
      </c>
      <c r="E1417" s="403">
        <v>1</v>
      </c>
      <c r="F1417" s="396" t="s">
        <v>73</v>
      </c>
      <c r="G1417" s="397"/>
      <c r="H1417" s="397"/>
      <c r="I1417" s="546"/>
      <c r="J1417" s="546"/>
      <c r="K1417" s="546"/>
      <c r="L1417" s="546">
        <f>SUM(L1418:L1424)</f>
        <v>146.0385</v>
      </c>
      <c r="M1417" s="546">
        <f>SUM(M1418:M1424)</f>
        <v>146.0385</v>
      </c>
      <c r="N1417" s="593"/>
      <c r="O1417" s="655">
        <f>SUM(O1418:O1424)</f>
        <v>146.0385</v>
      </c>
      <c r="P1417" s="656" t="str">
        <f>B1417</f>
        <v>V4-1-E1</v>
      </c>
      <c r="Q1417" s="656"/>
      <c r="R1417" s="657"/>
      <c r="S1417" s="657"/>
      <c r="T1417" s="657"/>
      <c r="U1417" s="657"/>
      <c r="V1417" s="657"/>
      <c r="W1417" s="657"/>
      <c r="X1417" s="657">
        <f>SUM(X1418:X1424)</f>
        <v>164.43935099999999</v>
      </c>
      <c r="Y1417" s="658"/>
      <c r="Z1417" s="610"/>
      <c r="AA1417" s="610"/>
      <c r="AB1417" s="610"/>
      <c r="AC1417" s="610"/>
      <c r="AD1417" s="610"/>
      <c r="AE1417" s="610"/>
      <c r="AF1417" s="610"/>
      <c r="AG1417" s="610"/>
      <c r="AH1417" s="610"/>
      <c r="AI1417" s="610"/>
      <c r="AJ1417" s="610"/>
      <c r="AK1417" s="610"/>
      <c r="AL1417" s="610"/>
      <c r="AM1417" s="610"/>
      <c r="AN1417" s="610"/>
      <c r="AO1417" s="610"/>
      <c r="AP1417" s="610"/>
      <c r="AQ1417" s="610"/>
      <c r="AR1417" s="610"/>
      <c r="AS1417" s="610"/>
      <c r="AT1417" s="610"/>
      <c r="AU1417" s="610"/>
      <c r="AV1417" s="610"/>
      <c r="AW1417" s="610"/>
      <c r="AX1417" s="610"/>
      <c r="AY1417" s="610"/>
      <c r="AZ1417" s="610"/>
      <c r="BA1417" s="610"/>
      <c r="BB1417" s="610"/>
      <c r="BC1417" s="610"/>
      <c r="BD1417" s="610"/>
      <c r="BE1417" s="610"/>
      <c r="BF1417" s="610"/>
      <c r="BG1417" s="610"/>
      <c r="BH1417" s="610"/>
      <c r="BI1417" s="610"/>
      <c r="BJ1417" s="610"/>
      <c r="BK1417" s="610"/>
      <c r="BL1417" s="610"/>
      <c r="BM1417" s="610"/>
      <c r="BN1417" s="610"/>
      <c r="BO1417" s="610"/>
      <c r="BP1417" s="610"/>
      <c r="BQ1417" s="610"/>
      <c r="BR1417" s="610"/>
      <c r="BS1417" s="610"/>
    </row>
    <row r="1418" spans="2:71" ht="15.65" customHeight="1" outlineLevel="2" x14ac:dyDescent="0.25">
      <c r="B1418" s="404"/>
      <c r="D1418" s="413" t="s">
        <v>837</v>
      </c>
      <c r="E1418" s="405"/>
      <c r="G1418" s="406"/>
      <c r="H1418" s="406"/>
      <c r="I1418" s="553"/>
      <c r="J1418" s="553"/>
      <c r="K1418" s="553"/>
      <c r="N1418" s="494"/>
      <c r="O1418" s="659"/>
      <c r="P1418" s="659"/>
      <c r="Q1418" s="659"/>
    </row>
    <row r="1419" spans="2:71" ht="15.65" customHeight="1" outlineLevel="2" x14ac:dyDescent="0.25">
      <c r="B1419" s="404"/>
      <c r="D1419" s="404" t="str">
        <f>D1417</f>
        <v>Dakisolatie grasvezel dik 150mm Rc 3.50 m².K/W van 0 m² tot 45 m²</v>
      </c>
      <c r="E1419" s="427">
        <v>1</v>
      </c>
      <c r="F1419" s="427" t="s">
        <v>73</v>
      </c>
      <c r="G1419" s="427"/>
      <c r="H1419" s="427"/>
      <c r="I1419" s="554"/>
      <c r="J1419" s="554"/>
      <c r="K1419" s="554">
        <v>77.625</v>
      </c>
      <c r="L1419" s="554">
        <f>E1419*K1419</f>
        <v>77.625</v>
      </c>
      <c r="M1419" s="554">
        <f>J1419+H1419*Tabellen!$K$2+L1419</f>
        <v>77.625</v>
      </c>
      <c r="N1419" s="494"/>
      <c r="O1419" s="849">
        <f>S1419+T1419</f>
        <v>77.625</v>
      </c>
      <c r="P1419" s="659"/>
      <c r="Q1419" s="662" t="s">
        <v>953</v>
      </c>
      <c r="R1419" s="682">
        <f>_xlfn.XLOOKUP(Q1419,Tabellen!$B$9:$B$21,Tabellen!$C$9:$C$21,"controleren")</f>
        <v>0.7</v>
      </c>
      <c r="S1419" s="849">
        <f>IF('Isolatieaanpak '!$G$9="Doe-het-zelver",(M1419*R1419)*Tabellen!$K$5,M1419*R1419)</f>
        <v>54.337499999999999</v>
      </c>
      <c r="T1419" s="849">
        <f>(100%-R1419)*M1419</f>
        <v>23.287500000000005</v>
      </c>
      <c r="U1419" s="660">
        <f>S1419*Tabellen!$G$2</f>
        <v>4.8903749999999997</v>
      </c>
      <c r="V1419" s="660">
        <f>T1419*Tabellen!$H$2</f>
        <v>4.8903750000000006</v>
      </c>
      <c r="W1419" s="660">
        <f>U1419+V1419</f>
        <v>9.7807500000000012</v>
      </c>
      <c r="X1419" s="660">
        <f>O1419+W1419</f>
        <v>87.405749999999998</v>
      </c>
    </row>
    <row r="1420" spans="2:71" ht="15.65" customHeight="1" outlineLevel="2" x14ac:dyDescent="0.25">
      <c r="B1420" s="404"/>
      <c r="D1420" s="427"/>
      <c r="E1420" s="427"/>
      <c r="F1420" s="427"/>
      <c r="G1420" s="422"/>
      <c r="H1420" s="427"/>
      <c r="I1420" s="554"/>
      <c r="J1420" s="554"/>
      <c r="K1420" s="554"/>
      <c r="L1420" s="554"/>
      <c r="M1420" s="554"/>
      <c r="N1420" s="494"/>
      <c r="O1420" s="659">
        <f>M1420</f>
        <v>0</v>
      </c>
      <c r="P1420" s="659"/>
      <c r="Q1420" s="662" t="s">
        <v>953</v>
      </c>
      <c r="R1420" s="682">
        <f>_xlfn.XLOOKUP(Q1420,Tabellen!$B$9:$B$21,Tabellen!$C$9:$C$21,"controleren")</f>
        <v>0.7</v>
      </c>
      <c r="S1420" s="660">
        <f>O1420*R1420</f>
        <v>0</v>
      </c>
      <c r="T1420" s="660">
        <f>O1420-S1420</f>
        <v>0</v>
      </c>
      <c r="U1420" s="660">
        <f>S1420*Tabellen!$G$2</f>
        <v>0</v>
      </c>
      <c r="V1420" s="660">
        <f>T1420*Tabellen!$H$2</f>
        <v>0</v>
      </c>
      <c r="W1420" s="660">
        <f>U1420+V1420</f>
        <v>0</v>
      </c>
      <c r="X1420" s="660">
        <f>O1420+W1420</f>
        <v>0</v>
      </c>
    </row>
    <row r="1421" spans="2:71" ht="15.65" customHeight="1" outlineLevel="2" x14ac:dyDescent="0.25">
      <c r="B1421" s="450"/>
      <c r="D1421" s="404" t="s">
        <v>845</v>
      </c>
      <c r="E1421" s="427">
        <v>1</v>
      </c>
      <c r="F1421" s="427" t="s">
        <v>73</v>
      </c>
      <c r="G1421" s="422"/>
      <c r="H1421" s="427"/>
      <c r="I1421" s="566"/>
      <c r="J1421" s="554"/>
      <c r="K1421" s="554">
        <v>15.524999999999999</v>
      </c>
      <c r="L1421" s="554">
        <f>E1421*K1421</f>
        <v>15.524999999999999</v>
      </c>
      <c r="M1421" s="554">
        <f>J1421+H1421*Tabellen!$K$2+L1421</f>
        <v>15.524999999999999</v>
      </c>
      <c r="N1421" s="494"/>
      <c r="O1421" s="849">
        <f>S1421+T1421</f>
        <v>15.524999999999999</v>
      </c>
      <c r="P1421" s="659"/>
      <c r="Q1421" s="662" t="s">
        <v>953</v>
      </c>
      <c r="R1421" s="682">
        <f>_xlfn.XLOOKUP(Q1421,Tabellen!$B$9:$B$21,Tabellen!$C$9:$C$21,"controleren")</f>
        <v>0.7</v>
      </c>
      <c r="S1421" s="849">
        <f>IF('Isolatieaanpak '!$G$9="Doe-het-zelver",(M1421*R1421)*Tabellen!$K$5,M1421*R1421)</f>
        <v>10.867499999999998</v>
      </c>
      <c r="T1421" s="849">
        <f>(100%-R1421)*M1421</f>
        <v>4.6575000000000006</v>
      </c>
      <c r="U1421" s="660">
        <f>S1421*Tabellen!$G$2</f>
        <v>0.97807499999999981</v>
      </c>
      <c r="V1421" s="660">
        <f>T1421*Tabellen!$H$2</f>
        <v>0.97807500000000014</v>
      </c>
      <c r="W1421" s="660">
        <f>U1421+V1421</f>
        <v>1.9561500000000001</v>
      </c>
      <c r="X1421" s="660">
        <f>O1421+W1421</f>
        <v>17.48115</v>
      </c>
    </row>
    <row r="1422" spans="2:71" ht="15.65" customHeight="1" outlineLevel="2" x14ac:dyDescent="0.25">
      <c r="B1422" s="450"/>
      <c r="D1422" s="404" t="s">
        <v>847</v>
      </c>
      <c r="E1422" s="427">
        <v>1</v>
      </c>
      <c r="F1422" s="427" t="s">
        <v>73</v>
      </c>
      <c r="G1422" s="422"/>
      <c r="H1422" s="427"/>
      <c r="I1422" s="554"/>
      <c r="J1422" s="554"/>
      <c r="K1422" s="554">
        <v>22.976999999999997</v>
      </c>
      <c r="L1422" s="554">
        <f>E1422*K1422</f>
        <v>22.976999999999997</v>
      </c>
      <c r="M1422" s="554">
        <f>J1422+H1422*Tabellen!$K$2+L1422</f>
        <v>22.976999999999997</v>
      </c>
      <c r="N1422" s="494"/>
      <c r="O1422" s="849">
        <f>S1422+T1422</f>
        <v>22.976999999999997</v>
      </c>
      <c r="P1422" s="659"/>
      <c r="Q1422" s="662" t="s">
        <v>953</v>
      </c>
      <c r="R1422" s="682">
        <f>_xlfn.XLOOKUP(Q1422,Tabellen!$B$9:$B$21,Tabellen!$C$9:$C$21,"controleren")</f>
        <v>0.7</v>
      </c>
      <c r="S1422" s="849">
        <f>IF('Isolatieaanpak '!$G$9="Doe-het-zelver",(M1422*R1422)*Tabellen!$K$5,M1422*R1422)</f>
        <v>16.083899999999996</v>
      </c>
      <c r="T1422" s="849">
        <f>(100%-R1422)*M1422</f>
        <v>6.8931000000000004</v>
      </c>
      <c r="U1422" s="660">
        <f>S1422*Tabellen!$G$2</f>
        <v>1.4475509999999996</v>
      </c>
      <c r="V1422" s="660">
        <f>T1422*Tabellen!$H$2</f>
        <v>1.447551</v>
      </c>
      <c r="W1422" s="660">
        <f>U1422+V1422</f>
        <v>2.8951019999999996</v>
      </c>
      <c r="X1422" s="660">
        <f>O1422+W1422</f>
        <v>25.872101999999998</v>
      </c>
    </row>
    <row r="1423" spans="2:71" ht="15.65" customHeight="1" outlineLevel="2" x14ac:dyDescent="0.25">
      <c r="B1423" s="450"/>
      <c r="D1423" s="404" t="s">
        <v>1732</v>
      </c>
      <c r="E1423" s="427">
        <v>1</v>
      </c>
      <c r="F1423" s="427" t="s">
        <v>73</v>
      </c>
      <c r="G1423" s="422"/>
      <c r="H1423" s="427"/>
      <c r="I1423" s="554"/>
      <c r="J1423" s="554"/>
      <c r="K1423" s="554">
        <v>29.911499999999997</v>
      </c>
      <c r="L1423" s="554">
        <f>E1423*K1423</f>
        <v>29.911499999999997</v>
      </c>
      <c r="M1423" s="554">
        <f>J1423+H1423*Tabellen!$K$2+L1423</f>
        <v>29.911499999999997</v>
      </c>
      <c r="N1423" s="494"/>
      <c r="O1423" s="849">
        <f>S1423+T1423</f>
        <v>29.911499999999997</v>
      </c>
      <c r="P1423" s="659"/>
      <c r="Q1423" s="662" t="s">
        <v>953</v>
      </c>
      <c r="R1423" s="682">
        <f>_xlfn.XLOOKUP(Q1423,Tabellen!$B$9:$B$21,Tabellen!$C$9:$C$21,"controleren")</f>
        <v>0.7</v>
      </c>
      <c r="S1423" s="849">
        <f>IF('Isolatieaanpak '!$G$9="Doe-het-zelver",(M1423*R1423)*Tabellen!$K$5,M1423*R1423)</f>
        <v>20.938049999999997</v>
      </c>
      <c r="T1423" s="849">
        <f>(100%-R1423)*M1423</f>
        <v>8.9734499999999997</v>
      </c>
      <c r="U1423" s="660">
        <f>S1423*Tabellen!$G$2</f>
        <v>1.8844244999999997</v>
      </c>
      <c r="V1423" s="660">
        <f>T1423*Tabellen!$H$2</f>
        <v>1.8844244999999999</v>
      </c>
      <c r="W1423" s="660">
        <f>U1423+V1423</f>
        <v>3.7688489999999994</v>
      </c>
      <c r="X1423" s="660">
        <f>O1423+W1423</f>
        <v>33.680348999999993</v>
      </c>
    </row>
    <row r="1424" spans="2:71" ht="15.65" customHeight="1" outlineLevel="2" x14ac:dyDescent="0.25">
      <c r="B1424" s="404"/>
      <c r="D1424" s="427"/>
      <c r="E1424" s="405"/>
      <c r="G1424" s="406"/>
      <c r="H1424" s="406"/>
      <c r="N1424" s="494"/>
      <c r="O1424" s="659"/>
      <c r="P1424" s="659"/>
      <c r="Q1424" s="659"/>
    </row>
    <row r="1425" spans="2:71" ht="9" customHeight="1" outlineLevel="1" x14ac:dyDescent="0.25">
      <c r="B1425" s="408"/>
      <c r="D1425" s="409"/>
      <c r="E1425" s="411"/>
      <c r="F1425" s="409"/>
      <c r="G1425" s="410"/>
      <c r="H1425" s="410"/>
      <c r="I1425" s="548"/>
      <c r="J1425" s="548"/>
      <c r="K1425" s="548"/>
      <c r="L1425" s="548"/>
      <c r="M1425" s="548"/>
      <c r="N1425" s="485"/>
      <c r="O1425" s="663"/>
      <c r="P1425" s="663"/>
      <c r="Q1425" s="663"/>
      <c r="R1425" s="664"/>
      <c r="S1425" s="664"/>
      <c r="T1425" s="664"/>
      <c r="U1425" s="664"/>
      <c r="V1425" s="664"/>
      <c r="W1425" s="664"/>
      <c r="X1425" s="664"/>
      <c r="Y1425" s="663"/>
      <c r="Z1425" s="615"/>
      <c r="AA1425" s="616"/>
      <c r="AG1425" s="613"/>
      <c r="AH1425" s="613"/>
    </row>
    <row r="1426" spans="2:71" s="568" customFormat="1" ht="15.65" customHeight="1" outlineLevel="1" x14ac:dyDescent="0.25">
      <c r="B1426" s="395" t="s">
        <v>910</v>
      </c>
      <c r="C1426" s="593"/>
      <c r="D1426" s="396" t="s">
        <v>1770</v>
      </c>
      <c r="E1426" s="403">
        <v>1</v>
      </c>
      <c r="F1426" s="396" t="s">
        <v>73</v>
      </c>
      <c r="G1426" s="397"/>
      <c r="H1426" s="397"/>
      <c r="I1426" s="546"/>
      <c r="J1426" s="546"/>
      <c r="K1426" s="546"/>
      <c r="L1426" s="546">
        <f>SUM(L1427:L1433)</f>
        <v>140.86349999999999</v>
      </c>
      <c r="M1426" s="546">
        <f>SUM(M1427:M1433)</f>
        <v>140.86349999999999</v>
      </c>
      <c r="N1426" s="593"/>
      <c r="O1426" s="655">
        <f>SUM(O1427:O1433)</f>
        <v>140.86349999999999</v>
      </c>
      <c r="P1426" s="656" t="str">
        <f>B1426</f>
        <v>V4-1-E2</v>
      </c>
      <c r="Q1426" s="656"/>
      <c r="R1426" s="657"/>
      <c r="S1426" s="657"/>
      <c r="T1426" s="657"/>
      <c r="U1426" s="657"/>
      <c r="V1426" s="657"/>
      <c r="W1426" s="657"/>
      <c r="X1426" s="657">
        <f>SUM(X1427:X1433)</f>
        <v>158.61230099999997</v>
      </c>
      <c r="Y1426" s="658"/>
      <c r="Z1426" s="610"/>
      <c r="AA1426" s="610"/>
      <c r="AB1426" s="610"/>
      <c r="AC1426" s="610"/>
      <c r="AD1426" s="610"/>
      <c r="AE1426" s="610"/>
      <c r="AF1426" s="610"/>
      <c r="AG1426" s="610"/>
      <c r="AH1426" s="610"/>
      <c r="AI1426" s="610"/>
      <c r="AJ1426" s="610"/>
      <c r="AK1426" s="610"/>
      <c r="AL1426" s="610"/>
      <c r="AM1426" s="610"/>
      <c r="AN1426" s="610"/>
      <c r="AO1426" s="610"/>
      <c r="AP1426" s="610"/>
      <c r="AQ1426" s="610"/>
      <c r="AR1426" s="610"/>
      <c r="AS1426" s="610"/>
      <c r="AT1426" s="610"/>
      <c r="AU1426" s="610"/>
      <c r="AV1426" s="610"/>
      <c r="AW1426" s="610"/>
      <c r="AX1426" s="610"/>
      <c r="AY1426" s="610"/>
      <c r="AZ1426" s="610"/>
      <c r="BA1426" s="610"/>
      <c r="BB1426" s="610"/>
      <c r="BC1426" s="610"/>
      <c r="BD1426" s="610"/>
      <c r="BE1426" s="610"/>
      <c r="BF1426" s="610"/>
      <c r="BG1426" s="610"/>
      <c r="BH1426" s="610"/>
      <c r="BI1426" s="610"/>
      <c r="BJ1426" s="610"/>
      <c r="BK1426" s="610"/>
      <c r="BL1426" s="610"/>
      <c r="BM1426" s="610"/>
      <c r="BN1426" s="610"/>
      <c r="BO1426" s="610"/>
      <c r="BP1426" s="610"/>
      <c r="BQ1426" s="610"/>
      <c r="BR1426" s="610"/>
      <c r="BS1426" s="610"/>
    </row>
    <row r="1427" spans="2:71" ht="15.65" customHeight="1" outlineLevel="2" x14ac:dyDescent="0.25">
      <c r="B1427" s="404"/>
      <c r="D1427" s="413" t="s">
        <v>837</v>
      </c>
      <c r="E1427" s="405"/>
      <c r="G1427" s="406"/>
      <c r="H1427" s="406"/>
      <c r="I1427" s="553"/>
      <c r="J1427" s="553"/>
      <c r="K1427" s="553"/>
      <c r="N1427" s="494"/>
      <c r="O1427" s="659"/>
      <c r="P1427" s="659"/>
      <c r="Q1427" s="659"/>
    </row>
    <row r="1428" spans="2:71" ht="15.65" customHeight="1" outlineLevel="2" x14ac:dyDescent="0.25">
      <c r="B1428" s="404"/>
      <c r="D1428" s="404" t="str">
        <f>D1426</f>
        <v>Dakisolatie grasvezel dik 150mm  Rc 3.50 m².K/W van 45 m² tot 120 m²</v>
      </c>
      <c r="E1428" s="427">
        <v>1</v>
      </c>
      <c r="F1428" s="427" t="s">
        <v>73</v>
      </c>
      <c r="G1428" s="427"/>
      <c r="H1428" s="427"/>
      <c r="I1428" s="554"/>
      <c r="J1428" s="554"/>
      <c r="K1428" s="554">
        <v>72.449999999999989</v>
      </c>
      <c r="L1428" s="554">
        <f>E1428*K1428</f>
        <v>72.449999999999989</v>
      </c>
      <c r="M1428" s="554">
        <f>J1428+H1428*Tabellen!$K$2+L1428</f>
        <v>72.449999999999989</v>
      </c>
      <c r="N1428" s="494"/>
      <c r="O1428" s="849">
        <f>S1428+T1428</f>
        <v>72.449999999999989</v>
      </c>
      <c r="P1428" s="659"/>
      <c r="Q1428" s="662" t="s">
        <v>953</v>
      </c>
      <c r="R1428" s="682">
        <f>_xlfn.XLOOKUP(Q1428,Tabellen!$B$9:$B$21,Tabellen!$C$9:$C$21,"controleren")</f>
        <v>0.7</v>
      </c>
      <c r="S1428" s="849">
        <f>IF('Isolatieaanpak '!$G$9="Doe-het-zelver",(M1428*R1428)*Tabellen!$K$5,M1428*R1428)</f>
        <v>50.714999999999989</v>
      </c>
      <c r="T1428" s="849">
        <f>(100%-R1428)*M1428</f>
        <v>21.734999999999999</v>
      </c>
      <c r="U1428" s="660">
        <f>S1428*Tabellen!$G$2</f>
        <v>4.5643499999999992</v>
      </c>
      <c r="V1428" s="660">
        <f>T1428*Tabellen!$H$2</f>
        <v>4.5643500000000001</v>
      </c>
      <c r="W1428" s="660">
        <f>U1428+V1428</f>
        <v>9.1286999999999985</v>
      </c>
      <c r="X1428" s="660">
        <f>O1428+W1428</f>
        <v>81.578699999999984</v>
      </c>
    </row>
    <row r="1429" spans="2:71" ht="15.65" customHeight="1" outlineLevel="2" x14ac:dyDescent="0.25">
      <c r="B1429" s="404"/>
      <c r="D1429" s="404"/>
      <c r="E1429" s="427"/>
      <c r="F1429" s="427"/>
      <c r="G1429" s="422"/>
      <c r="H1429" s="427"/>
      <c r="I1429" s="554"/>
      <c r="J1429" s="554"/>
      <c r="K1429" s="554"/>
      <c r="L1429" s="554"/>
      <c r="M1429" s="554"/>
      <c r="N1429" s="494"/>
      <c r="O1429" s="659"/>
      <c r="P1429" s="659"/>
      <c r="Q1429" s="662" t="s">
        <v>953</v>
      </c>
      <c r="R1429" s="682">
        <f>_xlfn.XLOOKUP(Q1429,Tabellen!$B$9:$B$21,Tabellen!$C$9:$C$21,"controleren")</f>
        <v>0.7</v>
      </c>
      <c r="S1429" s="660">
        <f>O1429*R1429</f>
        <v>0</v>
      </c>
      <c r="T1429" s="660">
        <f>O1429-S1429</f>
        <v>0</v>
      </c>
      <c r="U1429" s="660">
        <f>S1429*Tabellen!$G$2</f>
        <v>0</v>
      </c>
      <c r="V1429" s="660">
        <f>T1429*Tabellen!$H$2</f>
        <v>0</v>
      </c>
      <c r="W1429" s="660">
        <f>U1429+V1429</f>
        <v>0</v>
      </c>
      <c r="X1429" s="660">
        <f>O1429+W1429</f>
        <v>0</v>
      </c>
    </row>
    <row r="1430" spans="2:71" ht="15.65" customHeight="1" outlineLevel="2" x14ac:dyDescent="0.25">
      <c r="B1430" s="450"/>
      <c r="D1430" s="404" t="s">
        <v>845</v>
      </c>
      <c r="E1430" s="427">
        <v>1</v>
      </c>
      <c r="F1430" s="427" t="s">
        <v>73</v>
      </c>
      <c r="G1430" s="422"/>
      <c r="H1430" s="427"/>
      <c r="I1430" s="566"/>
      <c r="J1430" s="554"/>
      <c r="K1430" s="554">
        <v>15.524999999999999</v>
      </c>
      <c r="L1430" s="554">
        <f>E1430*K1430</f>
        <v>15.524999999999999</v>
      </c>
      <c r="M1430" s="554">
        <f>J1430+H1430*Tabellen!$K$2+L1430</f>
        <v>15.524999999999999</v>
      </c>
      <c r="N1430" s="494"/>
      <c r="O1430" s="849">
        <f>S1430+T1430</f>
        <v>15.524999999999999</v>
      </c>
      <c r="P1430" s="659"/>
      <c r="Q1430" s="662" t="s">
        <v>953</v>
      </c>
      <c r="R1430" s="682">
        <f>_xlfn.XLOOKUP(Q1430,Tabellen!$B$9:$B$21,Tabellen!$C$9:$C$21,"controleren")</f>
        <v>0.7</v>
      </c>
      <c r="S1430" s="849">
        <f>IF('Isolatieaanpak '!$G$9="Doe-het-zelver",(M1430*R1430)*Tabellen!$K$5,M1430*R1430)</f>
        <v>10.867499999999998</v>
      </c>
      <c r="T1430" s="849">
        <f>(100%-R1430)*M1430</f>
        <v>4.6575000000000006</v>
      </c>
      <c r="U1430" s="660">
        <f>S1430*Tabellen!$G$2</f>
        <v>0.97807499999999981</v>
      </c>
      <c r="V1430" s="660">
        <f>T1430*Tabellen!$H$2</f>
        <v>0.97807500000000014</v>
      </c>
      <c r="W1430" s="660">
        <f>U1430+V1430</f>
        <v>1.9561500000000001</v>
      </c>
      <c r="X1430" s="660">
        <f>O1430+W1430</f>
        <v>17.48115</v>
      </c>
    </row>
    <row r="1431" spans="2:71" ht="15.65" customHeight="1" outlineLevel="2" x14ac:dyDescent="0.25">
      <c r="B1431" s="450"/>
      <c r="D1431" s="404" t="s">
        <v>847</v>
      </c>
      <c r="E1431" s="427">
        <v>1</v>
      </c>
      <c r="F1431" s="427" t="s">
        <v>73</v>
      </c>
      <c r="G1431" s="422"/>
      <c r="H1431" s="427"/>
      <c r="I1431" s="554"/>
      <c r="J1431" s="554"/>
      <c r="K1431" s="554">
        <v>22.976999999999997</v>
      </c>
      <c r="L1431" s="554">
        <f>E1431*K1431</f>
        <v>22.976999999999997</v>
      </c>
      <c r="M1431" s="554">
        <f>J1431+H1431*Tabellen!$K$2+L1431</f>
        <v>22.976999999999997</v>
      </c>
      <c r="N1431" s="494"/>
      <c r="O1431" s="849">
        <f>S1431+T1431</f>
        <v>22.976999999999997</v>
      </c>
      <c r="P1431" s="659"/>
      <c r="Q1431" s="662" t="s">
        <v>953</v>
      </c>
      <c r="R1431" s="682">
        <f>_xlfn.XLOOKUP(Q1431,Tabellen!$B$9:$B$21,Tabellen!$C$9:$C$21,"controleren")</f>
        <v>0.7</v>
      </c>
      <c r="S1431" s="849">
        <f>IF('Isolatieaanpak '!$G$9="Doe-het-zelver",(M1431*R1431)*Tabellen!$K$5,M1431*R1431)</f>
        <v>16.083899999999996</v>
      </c>
      <c r="T1431" s="849">
        <f>(100%-R1431)*M1431</f>
        <v>6.8931000000000004</v>
      </c>
      <c r="U1431" s="660">
        <f>S1431*Tabellen!$G$2</f>
        <v>1.4475509999999996</v>
      </c>
      <c r="V1431" s="660">
        <f>T1431*Tabellen!$H$2</f>
        <v>1.447551</v>
      </c>
      <c r="W1431" s="660">
        <f>U1431+V1431</f>
        <v>2.8951019999999996</v>
      </c>
      <c r="X1431" s="660">
        <f>O1431+W1431</f>
        <v>25.872101999999998</v>
      </c>
    </row>
    <row r="1432" spans="2:71" ht="15.65" customHeight="1" outlineLevel="2" x14ac:dyDescent="0.25">
      <c r="B1432" s="450"/>
      <c r="D1432" s="404" t="s">
        <v>1732</v>
      </c>
      <c r="E1432" s="427">
        <v>1</v>
      </c>
      <c r="F1432" s="427" t="s">
        <v>73</v>
      </c>
      <c r="G1432" s="422"/>
      <c r="H1432" s="427"/>
      <c r="I1432" s="554"/>
      <c r="J1432" s="554"/>
      <c r="K1432" s="554">
        <v>29.911499999999997</v>
      </c>
      <c r="L1432" s="554">
        <f>E1432*K1432</f>
        <v>29.911499999999997</v>
      </c>
      <c r="M1432" s="554">
        <f>J1432+H1432*Tabellen!$K$2+L1432</f>
        <v>29.911499999999997</v>
      </c>
      <c r="N1432" s="494"/>
      <c r="O1432" s="849">
        <f>S1432+T1432</f>
        <v>29.911499999999997</v>
      </c>
      <c r="P1432" s="659"/>
      <c r="Q1432" s="662" t="s">
        <v>953</v>
      </c>
      <c r="R1432" s="682">
        <f>_xlfn.XLOOKUP(Q1432,Tabellen!$B$9:$B$21,Tabellen!$C$9:$C$21,"controleren")</f>
        <v>0.7</v>
      </c>
      <c r="S1432" s="849">
        <f>IF('Isolatieaanpak '!$G$9="Doe-het-zelver",(M1432*R1432)*Tabellen!$K$5,M1432*R1432)</f>
        <v>20.938049999999997</v>
      </c>
      <c r="T1432" s="849">
        <f>(100%-R1432)*M1432</f>
        <v>8.9734499999999997</v>
      </c>
      <c r="U1432" s="660">
        <f>S1432*Tabellen!$G$2</f>
        <v>1.8844244999999997</v>
      </c>
      <c r="V1432" s="660">
        <f>T1432*Tabellen!$H$2</f>
        <v>1.8844244999999999</v>
      </c>
      <c r="W1432" s="660">
        <f>U1432+V1432</f>
        <v>3.7688489999999994</v>
      </c>
      <c r="X1432" s="660">
        <f>O1432+W1432</f>
        <v>33.680348999999993</v>
      </c>
    </row>
    <row r="1433" spans="2:71" ht="15.65" customHeight="1" outlineLevel="2" x14ac:dyDescent="0.25">
      <c r="B1433" s="404"/>
      <c r="D1433" s="427"/>
      <c r="E1433" s="405"/>
      <c r="G1433" s="406"/>
      <c r="H1433" s="406"/>
      <c r="N1433" s="494"/>
      <c r="O1433" s="659"/>
      <c r="P1433" s="659"/>
      <c r="Q1433" s="659"/>
    </row>
    <row r="1434" spans="2:71" ht="9" customHeight="1" outlineLevel="1" x14ac:dyDescent="0.25">
      <c r="B1434" s="408"/>
      <c r="D1434" s="409"/>
      <c r="E1434" s="411"/>
      <c r="F1434" s="409"/>
      <c r="G1434" s="410"/>
      <c r="H1434" s="410"/>
      <c r="I1434" s="548"/>
      <c r="J1434" s="548"/>
      <c r="K1434" s="548"/>
      <c r="L1434" s="548"/>
      <c r="M1434" s="548"/>
      <c r="N1434" s="485"/>
      <c r="O1434" s="663"/>
      <c r="P1434" s="663"/>
      <c r="Q1434" s="663"/>
      <c r="R1434" s="664"/>
      <c r="S1434" s="664"/>
      <c r="T1434" s="664"/>
      <c r="U1434" s="664"/>
      <c r="V1434" s="664"/>
      <c r="W1434" s="664"/>
      <c r="X1434" s="664"/>
      <c r="Y1434" s="663"/>
      <c r="Z1434" s="615"/>
      <c r="AA1434" s="616"/>
      <c r="AG1434" s="613"/>
      <c r="AH1434" s="613"/>
    </row>
    <row r="1435" spans="2:71" s="568" customFormat="1" ht="15.65" customHeight="1" outlineLevel="1" x14ac:dyDescent="0.25">
      <c r="B1435" s="395" t="s">
        <v>911</v>
      </c>
      <c r="C1435" s="593"/>
      <c r="D1435" s="396" t="s">
        <v>1771</v>
      </c>
      <c r="E1435" s="403">
        <v>1</v>
      </c>
      <c r="F1435" s="396" t="s">
        <v>73</v>
      </c>
      <c r="G1435" s="397"/>
      <c r="H1435" s="397"/>
      <c r="I1435" s="546"/>
      <c r="J1435" s="546"/>
      <c r="K1435" s="546"/>
      <c r="L1435" s="546">
        <f>SUM(L1436:L1442)</f>
        <v>135.68849999999998</v>
      </c>
      <c r="M1435" s="546">
        <f>SUM(M1436:M1442)</f>
        <v>135.68849999999998</v>
      </c>
      <c r="N1435" s="593"/>
      <c r="O1435" s="655">
        <f>SUM(O1436:O1442)</f>
        <v>135.68849999999998</v>
      </c>
      <c r="P1435" s="656" t="str">
        <f>B1435</f>
        <v>V4-1-E3</v>
      </c>
      <c r="Q1435" s="656"/>
      <c r="R1435" s="657"/>
      <c r="S1435" s="657"/>
      <c r="T1435" s="657"/>
      <c r="U1435" s="657"/>
      <c r="V1435" s="657"/>
      <c r="W1435" s="657"/>
      <c r="X1435" s="657">
        <f>SUM(X1436:X1442)</f>
        <v>152.78525099999996</v>
      </c>
      <c r="Y1435" s="658"/>
      <c r="Z1435" s="610"/>
      <c r="AA1435" s="610"/>
      <c r="AB1435" s="610"/>
      <c r="AC1435" s="610"/>
      <c r="AD1435" s="610"/>
      <c r="AE1435" s="610"/>
      <c r="AF1435" s="610"/>
      <c r="AG1435" s="610"/>
      <c r="AH1435" s="610"/>
      <c r="AI1435" s="610"/>
      <c r="AJ1435" s="610"/>
      <c r="AK1435" s="610"/>
      <c r="AL1435" s="610"/>
      <c r="AM1435" s="610"/>
      <c r="AN1435" s="610"/>
      <c r="AO1435" s="610"/>
      <c r="AP1435" s="610"/>
      <c r="AQ1435" s="610"/>
      <c r="AR1435" s="610"/>
      <c r="AS1435" s="610"/>
      <c r="AT1435" s="610"/>
      <c r="AU1435" s="610"/>
      <c r="AV1435" s="610"/>
      <c r="AW1435" s="610"/>
      <c r="AX1435" s="610"/>
      <c r="AY1435" s="610"/>
      <c r="AZ1435" s="610"/>
      <c r="BA1435" s="610"/>
      <c r="BB1435" s="610"/>
      <c r="BC1435" s="610"/>
      <c r="BD1435" s="610"/>
      <c r="BE1435" s="610"/>
      <c r="BF1435" s="610"/>
      <c r="BG1435" s="610"/>
      <c r="BH1435" s="610"/>
      <c r="BI1435" s="610"/>
      <c r="BJ1435" s="610"/>
      <c r="BK1435" s="610"/>
      <c r="BL1435" s="610"/>
      <c r="BM1435" s="610"/>
      <c r="BN1435" s="610"/>
      <c r="BO1435" s="610"/>
      <c r="BP1435" s="610"/>
      <c r="BQ1435" s="610"/>
      <c r="BR1435" s="610"/>
      <c r="BS1435" s="610"/>
    </row>
    <row r="1436" spans="2:71" ht="15.65" customHeight="1" outlineLevel="2" x14ac:dyDescent="0.25">
      <c r="B1436" s="404"/>
      <c r="D1436" s="413" t="s">
        <v>837</v>
      </c>
      <c r="E1436" s="405"/>
      <c r="G1436" s="406"/>
      <c r="H1436" s="406"/>
      <c r="I1436" s="553"/>
      <c r="J1436" s="553"/>
      <c r="K1436" s="553"/>
      <c r="N1436" s="494"/>
      <c r="O1436" s="659"/>
      <c r="P1436" s="659"/>
      <c r="Q1436" s="659"/>
    </row>
    <row r="1437" spans="2:71" ht="15.65" customHeight="1" outlineLevel="2" x14ac:dyDescent="0.25">
      <c r="B1437" s="404"/>
      <c r="D1437" s="404" t="str">
        <f>D1435</f>
        <v>Dakisolatie grasvezel dik 150mm  Rc 3.50 m².K/W vanaf 120 m²</v>
      </c>
      <c r="E1437" s="427">
        <v>1</v>
      </c>
      <c r="F1437" s="427" t="s">
        <v>73</v>
      </c>
      <c r="G1437" s="427"/>
      <c r="H1437" s="427"/>
      <c r="I1437" s="554"/>
      <c r="J1437" s="554"/>
      <c r="K1437" s="554">
        <v>67.274999999999991</v>
      </c>
      <c r="L1437" s="554">
        <f>E1437*K1437</f>
        <v>67.274999999999991</v>
      </c>
      <c r="M1437" s="554">
        <f>J1437+H1437*Tabellen!$K$2+L1437</f>
        <v>67.274999999999991</v>
      </c>
      <c r="N1437" s="494"/>
      <c r="O1437" s="849">
        <f>S1437+T1437</f>
        <v>67.274999999999991</v>
      </c>
      <c r="P1437" s="659"/>
      <c r="Q1437" s="662" t="s">
        <v>953</v>
      </c>
      <c r="R1437" s="682">
        <f>_xlfn.XLOOKUP(Q1437,Tabellen!$B$9:$B$21,Tabellen!$C$9:$C$21,"controleren")</f>
        <v>0.7</v>
      </c>
      <c r="S1437" s="849">
        <f>IF('Isolatieaanpak '!$G$9="Doe-het-zelver",(M1437*R1437)*Tabellen!$K$5,M1437*R1437)</f>
        <v>47.092499999999994</v>
      </c>
      <c r="T1437" s="849">
        <f>(100%-R1437)*M1437</f>
        <v>20.182500000000001</v>
      </c>
      <c r="U1437" s="660">
        <f>S1437*Tabellen!$G$2</f>
        <v>4.2383249999999997</v>
      </c>
      <c r="V1437" s="660">
        <f>T1437*Tabellen!$H$2</f>
        <v>4.2383249999999997</v>
      </c>
      <c r="W1437" s="660">
        <f>U1437+V1437</f>
        <v>8.4766499999999994</v>
      </c>
      <c r="X1437" s="660">
        <f>O1437+W1437</f>
        <v>75.751649999999984</v>
      </c>
    </row>
    <row r="1438" spans="2:71" ht="15.65" customHeight="1" outlineLevel="2" x14ac:dyDescent="0.25">
      <c r="B1438" s="404"/>
      <c r="D1438" s="404"/>
      <c r="E1438" s="427"/>
      <c r="F1438" s="427"/>
      <c r="G1438" s="422"/>
      <c r="H1438" s="427"/>
      <c r="I1438" s="554"/>
      <c r="J1438" s="554"/>
      <c r="K1438" s="554"/>
      <c r="L1438" s="554"/>
      <c r="M1438" s="554"/>
      <c r="N1438" s="494"/>
      <c r="O1438" s="659"/>
      <c r="P1438" s="659"/>
      <c r="Q1438" s="662" t="s">
        <v>953</v>
      </c>
      <c r="R1438" s="682">
        <f>_xlfn.XLOOKUP(Q1438,Tabellen!$B$9:$B$21,Tabellen!$C$9:$C$21,"controleren")</f>
        <v>0.7</v>
      </c>
      <c r="S1438" s="660">
        <f>O1438*R1438</f>
        <v>0</v>
      </c>
      <c r="T1438" s="660">
        <f>O1438-S1438</f>
        <v>0</v>
      </c>
      <c r="U1438" s="660">
        <f>S1438*Tabellen!$G$2</f>
        <v>0</v>
      </c>
      <c r="V1438" s="660">
        <f>T1438*Tabellen!$H$2</f>
        <v>0</v>
      </c>
      <c r="W1438" s="660">
        <f>U1438+V1438</f>
        <v>0</v>
      </c>
      <c r="X1438" s="660">
        <f>O1438+W1438</f>
        <v>0</v>
      </c>
    </row>
    <row r="1439" spans="2:71" ht="15.65" customHeight="1" outlineLevel="2" x14ac:dyDescent="0.25">
      <c r="B1439" s="450"/>
      <c r="D1439" s="404" t="s">
        <v>845</v>
      </c>
      <c r="E1439" s="427">
        <v>1</v>
      </c>
      <c r="F1439" s="427" t="s">
        <v>73</v>
      </c>
      <c r="G1439" s="422"/>
      <c r="H1439" s="427"/>
      <c r="I1439" s="566"/>
      <c r="J1439" s="554"/>
      <c r="K1439" s="554">
        <v>15.524999999999999</v>
      </c>
      <c r="L1439" s="554">
        <f>E1439*K1439</f>
        <v>15.524999999999999</v>
      </c>
      <c r="M1439" s="554">
        <f>J1439+H1439*Tabellen!$K$2+L1439</f>
        <v>15.524999999999999</v>
      </c>
      <c r="N1439" s="494"/>
      <c r="O1439" s="849">
        <f>S1439+T1439</f>
        <v>15.524999999999999</v>
      </c>
      <c r="P1439" s="659"/>
      <c r="Q1439" s="662" t="s">
        <v>953</v>
      </c>
      <c r="R1439" s="682">
        <f>_xlfn.XLOOKUP(Q1439,Tabellen!$B$9:$B$21,Tabellen!$C$9:$C$21,"controleren")</f>
        <v>0.7</v>
      </c>
      <c r="S1439" s="849">
        <f>IF('Isolatieaanpak '!$G$9="Doe-het-zelver",(M1439*R1439)*Tabellen!$K$5,M1439*R1439)</f>
        <v>10.867499999999998</v>
      </c>
      <c r="T1439" s="849">
        <f>(100%-R1439)*M1439</f>
        <v>4.6575000000000006</v>
      </c>
      <c r="U1439" s="660">
        <f>S1439*Tabellen!$G$2</f>
        <v>0.97807499999999981</v>
      </c>
      <c r="V1439" s="660">
        <f>T1439*Tabellen!$H$2</f>
        <v>0.97807500000000014</v>
      </c>
      <c r="W1439" s="660">
        <f>U1439+V1439</f>
        <v>1.9561500000000001</v>
      </c>
      <c r="X1439" s="660">
        <f>O1439+W1439</f>
        <v>17.48115</v>
      </c>
    </row>
    <row r="1440" spans="2:71" ht="15.65" customHeight="1" outlineLevel="2" x14ac:dyDescent="0.25">
      <c r="B1440" s="450"/>
      <c r="D1440" s="404" t="s">
        <v>847</v>
      </c>
      <c r="E1440" s="427">
        <v>1</v>
      </c>
      <c r="F1440" s="427" t="s">
        <v>73</v>
      </c>
      <c r="G1440" s="422"/>
      <c r="H1440" s="427"/>
      <c r="I1440" s="554"/>
      <c r="J1440" s="554"/>
      <c r="K1440" s="554">
        <v>22.976999999999997</v>
      </c>
      <c r="L1440" s="554">
        <f>E1440*K1440</f>
        <v>22.976999999999997</v>
      </c>
      <c r="M1440" s="554">
        <f>J1440+H1440*Tabellen!$K$2+L1440</f>
        <v>22.976999999999997</v>
      </c>
      <c r="N1440" s="494"/>
      <c r="O1440" s="849">
        <f>S1440+T1440</f>
        <v>22.976999999999997</v>
      </c>
      <c r="P1440" s="659"/>
      <c r="Q1440" s="662" t="s">
        <v>953</v>
      </c>
      <c r="R1440" s="682">
        <f>_xlfn.XLOOKUP(Q1440,Tabellen!$B$9:$B$21,Tabellen!$C$9:$C$21,"controleren")</f>
        <v>0.7</v>
      </c>
      <c r="S1440" s="849">
        <f>IF('Isolatieaanpak '!$G$9="Doe-het-zelver",(M1440*R1440)*Tabellen!$K$5,M1440*R1440)</f>
        <v>16.083899999999996</v>
      </c>
      <c r="T1440" s="849">
        <f>(100%-R1440)*M1440</f>
        <v>6.8931000000000004</v>
      </c>
      <c r="U1440" s="660">
        <f>S1440*Tabellen!$G$2</f>
        <v>1.4475509999999996</v>
      </c>
      <c r="V1440" s="660">
        <f>T1440*Tabellen!$H$2</f>
        <v>1.447551</v>
      </c>
      <c r="W1440" s="660">
        <f>U1440+V1440</f>
        <v>2.8951019999999996</v>
      </c>
      <c r="X1440" s="660">
        <f>O1440+W1440</f>
        <v>25.872101999999998</v>
      </c>
    </row>
    <row r="1441" spans="2:71" ht="15.65" customHeight="1" outlineLevel="2" x14ac:dyDescent="0.25">
      <c r="B1441" s="450"/>
      <c r="D1441" s="404" t="s">
        <v>1732</v>
      </c>
      <c r="E1441" s="427">
        <v>1</v>
      </c>
      <c r="F1441" s="427" t="s">
        <v>73</v>
      </c>
      <c r="G1441" s="422"/>
      <c r="H1441" s="427"/>
      <c r="I1441" s="554"/>
      <c r="J1441" s="554"/>
      <c r="K1441" s="554">
        <v>29.911499999999997</v>
      </c>
      <c r="L1441" s="554">
        <f>E1441*K1441</f>
        <v>29.911499999999997</v>
      </c>
      <c r="M1441" s="554">
        <f>J1441+H1441*Tabellen!$K$2+L1441</f>
        <v>29.911499999999997</v>
      </c>
      <c r="N1441" s="494"/>
      <c r="O1441" s="849">
        <f>S1441+T1441</f>
        <v>29.911499999999997</v>
      </c>
      <c r="P1441" s="659"/>
      <c r="Q1441" s="662" t="s">
        <v>953</v>
      </c>
      <c r="R1441" s="682">
        <f>_xlfn.XLOOKUP(Q1441,Tabellen!$B$9:$B$21,Tabellen!$C$9:$C$21,"controleren")</f>
        <v>0.7</v>
      </c>
      <c r="S1441" s="849">
        <f>IF('Isolatieaanpak '!$G$9="Doe-het-zelver",(M1441*R1441)*Tabellen!$K$5,M1441*R1441)</f>
        <v>20.938049999999997</v>
      </c>
      <c r="T1441" s="849">
        <f>(100%-R1441)*M1441</f>
        <v>8.9734499999999997</v>
      </c>
      <c r="U1441" s="660">
        <f>S1441*Tabellen!$G$2</f>
        <v>1.8844244999999997</v>
      </c>
      <c r="V1441" s="660">
        <f>T1441*Tabellen!$H$2</f>
        <v>1.8844244999999999</v>
      </c>
      <c r="W1441" s="660">
        <f>U1441+V1441</f>
        <v>3.7688489999999994</v>
      </c>
      <c r="X1441" s="660">
        <f>O1441+W1441</f>
        <v>33.680348999999993</v>
      </c>
    </row>
    <row r="1442" spans="2:71" ht="15.65" customHeight="1" outlineLevel="2" x14ac:dyDescent="0.25">
      <c r="B1442" s="404"/>
      <c r="D1442" s="427"/>
      <c r="E1442" s="405"/>
      <c r="G1442" s="406"/>
      <c r="H1442" s="406"/>
      <c r="N1442" s="494"/>
      <c r="O1442" s="659"/>
      <c r="P1442" s="659"/>
      <c r="Q1442" s="659"/>
    </row>
    <row r="1443" spans="2:71" ht="9" customHeight="1" outlineLevel="1" x14ac:dyDescent="0.25">
      <c r="B1443" s="408"/>
      <c r="D1443" s="409"/>
      <c r="E1443" s="411"/>
      <c r="F1443" s="409"/>
      <c r="G1443" s="410"/>
      <c r="H1443" s="410"/>
      <c r="I1443" s="548"/>
      <c r="J1443" s="548"/>
      <c r="K1443" s="548"/>
      <c r="L1443" s="548"/>
      <c r="M1443" s="548"/>
      <c r="N1443" s="485"/>
      <c r="O1443" s="663"/>
      <c r="P1443" s="663"/>
      <c r="Q1443" s="663"/>
      <c r="R1443" s="664"/>
      <c r="S1443" s="664"/>
      <c r="T1443" s="664"/>
      <c r="U1443" s="664"/>
      <c r="V1443" s="664"/>
      <c r="W1443" s="664"/>
      <c r="X1443" s="664"/>
      <c r="Y1443" s="663"/>
      <c r="Z1443" s="615"/>
      <c r="AA1443" s="616"/>
      <c r="AG1443" s="613"/>
      <c r="AH1443" s="613"/>
    </row>
    <row r="1444" spans="2:71" s="568" customFormat="1" ht="15.65" customHeight="1" outlineLevel="1" x14ac:dyDescent="0.25">
      <c r="B1444" s="395" t="s">
        <v>912</v>
      </c>
      <c r="C1444" s="593"/>
      <c r="D1444" s="396" t="s">
        <v>1449</v>
      </c>
      <c r="E1444" s="403">
        <v>1</v>
      </c>
      <c r="F1444" s="396" t="s">
        <v>73</v>
      </c>
      <c r="G1444" s="397"/>
      <c r="H1444" s="397"/>
      <c r="I1444" s="546"/>
      <c r="J1444" s="546"/>
      <c r="K1444" s="546"/>
      <c r="L1444" s="546">
        <f>SUM(L1445:L1447)</f>
        <v>0.39329999999999998</v>
      </c>
      <c r="M1444" s="546">
        <f>SUM(M1445:M1447)</f>
        <v>0.39329999999999998</v>
      </c>
      <c r="N1444" s="593"/>
      <c r="O1444" s="655">
        <f>SUM(O1445:O1447)</f>
        <v>0.39329999999999998</v>
      </c>
      <c r="P1444" s="656" t="str">
        <f>B1444</f>
        <v>V4-1-E4</v>
      </c>
      <c r="Q1444" s="656"/>
      <c r="R1444" s="657"/>
      <c r="S1444" s="657"/>
      <c r="T1444" s="657"/>
      <c r="U1444" s="657"/>
      <c r="V1444" s="657"/>
      <c r="W1444" s="657"/>
      <c r="X1444" s="657">
        <f>SUM(X1445:X1447)</f>
        <v>0.44285579999999997</v>
      </c>
      <c r="Y1444" s="658"/>
      <c r="Z1444" s="610"/>
      <c r="AA1444" s="610"/>
      <c r="AB1444" s="610"/>
      <c r="AC1444" s="610"/>
      <c r="AD1444" s="610"/>
      <c r="AE1444" s="610"/>
      <c r="AF1444" s="610"/>
      <c r="AG1444" s="610"/>
      <c r="AH1444" s="610"/>
      <c r="AI1444" s="610"/>
      <c r="AJ1444" s="610"/>
      <c r="AK1444" s="610"/>
      <c r="AL1444" s="610"/>
      <c r="AM1444" s="610"/>
      <c r="AN1444" s="610"/>
      <c r="AO1444" s="610"/>
      <c r="AP1444" s="610"/>
      <c r="AQ1444" s="610"/>
      <c r="AR1444" s="610"/>
      <c r="AS1444" s="610"/>
      <c r="AT1444" s="610"/>
      <c r="AU1444" s="610"/>
      <c r="AV1444" s="610"/>
      <c r="AW1444" s="610"/>
      <c r="AX1444" s="610"/>
      <c r="AY1444" s="610"/>
      <c r="AZ1444" s="610"/>
      <c r="BA1444" s="610"/>
      <c r="BB1444" s="610"/>
      <c r="BC1444" s="610"/>
      <c r="BD1444" s="610"/>
      <c r="BE1444" s="610"/>
      <c r="BF1444" s="610"/>
      <c r="BG1444" s="610"/>
      <c r="BH1444" s="610"/>
      <c r="BI1444" s="610"/>
      <c r="BJ1444" s="610"/>
      <c r="BK1444" s="610"/>
      <c r="BL1444" s="610"/>
      <c r="BM1444" s="610"/>
      <c r="BN1444" s="610"/>
      <c r="BO1444" s="610"/>
      <c r="BP1444" s="610"/>
      <c r="BQ1444" s="610"/>
      <c r="BR1444" s="610"/>
      <c r="BS1444" s="610"/>
    </row>
    <row r="1445" spans="2:71" ht="15.65" customHeight="1" outlineLevel="2" x14ac:dyDescent="0.25">
      <c r="B1445" s="404"/>
      <c r="D1445" s="413" t="s">
        <v>837</v>
      </c>
      <c r="E1445" s="405"/>
      <c r="G1445" s="406"/>
      <c r="H1445" s="406"/>
      <c r="I1445" s="553"/>
      <c r="J1445" s="553"/>
      <c r="K1445" s="553"/>
      <c r="N1445" s="494"/>
      <c r="O1445" s="659"/>
      <c r="P1445" s="659"/>
      <c r="Q1445" s="659"/>
    </row>
    <row r="1446" spans="2:71" ht="15.65" customHeight="1" outlineLevel="2" x14ac:dyDescent="0.25">
      <c r="B1446" s="404"/>
      <c r="D1446" s="404" t="str">
        <f>D1444</f>
        <v>╚ Grasvezel meer-/minderprijs per mm</v>
      </c>
      <c r="E1446" s="427">
        <v>1</v>
      </c>
      <c r="F1446" s="427" t="s">
        <v>73</v>
      </c>
      <c r="G1446" s="427"/>
      <c r="H1446" s="427"/>
      <c r="I1446" s="554"/>
      <c r="J1446" s="554"/>
      <c r="K1446" s="554">
        <v>0.39329999999999998</v>
      </c>
      <c r="L1446" s="554">
        <f>E1446*K1446</f>
        <v>0.39329999999999998</v>
      </c>
      <c r="M1446" s="554">
        <f>J1446+H1446*Tabellen!$K$2+L1446</f>
        <v>0.39329999999999998</v>
      </c>
      <c r="N1446" s="494"/>
      <c r="O1446" s="849">
        <f>S1446+T1446</f>
        <v>0.39329999999999998</v>
      </c>
      <c r="P1446" s="659"/>
      <c r="Q1446" s="662" t="s">
        <v>953</v>
      </c>
      <c r="R1446" s="682">
        <f>_xlfn.XLOOKUP(Q1446,Tabellen!$B$9:$B$21,Tabellen!$C$9:$C$21,"controleren")</f>
        <v>0.7</v>
      </c>
      <c r="S1446" s="849">
        <f>IF('Isolatieaanpak '!$G$9="Doe-het-zelver",(M1446*R1446)*Tabellen!$K$5,M1446*R1446)</f>
        <v>0.27530999999999994</v>
      </c>
      <c r="T1446" s="849">
        <f>(100%-R1446)*M1446</f>
        <v>0.11799000000000001</v>
      </c>
      <c r="U1446" s="660">
        <f>S1446*Tabellen!$G$2</f>
        <v>2.4777899999999995E-2</v>
      </c>
      <c r="V1446" s="660">
        <f>T1446*Tabellen!$H$2</f>
        <v>2.4777900000000002E-2</v>
      </c>
      <c r="W1446" s="660">
        <f>U1446+V1446</f>
        <v>4.9555799999999997E-2</v>
      </c>
      <c r="X1446" s="660">
        <f>O1446+W1446</f>
        <v>0.44285579999999997</v>
      </c>
    </row>
    <row r="1447" spans="2:71" ht="15.65" customHeight="1" outlineLevel="2" x14ac:dyDescent="0.25">
      <c r="B1447" s="404"/>
      <c r="D1447" s="427"/>
      <c r="E1447" s="405"/>
      <c r="G1447" s="406"/>
      <c r="H1447" s="406"/>
      <c r="N1447" s="494"/>
      <c r="O1447" s="659"/>
      <c r="P1447" s="659"/>
      <c r="Q1447" s="659"/>
    </row>
    <row r="1448" spans="2:71" ht="9" customHeight="1" outlineLevel="1" x14ac:dyDescent="0.25">
      <c r="B1448" s="408"/>
      <c r="D1448" s="409"/>
      <c r="E1448" s="411"/>
      <c r="F1448" s="409"/>
      <c r="G1448" s="410"/>
      <c r="H1448" s="410"/>
      <c r="I1448" s="548"/>
      <c r="J1448" s="548"/>
      <c r="K1448" s="548"/>
      <c r="L1448" s="548"/>
      <c r="M1448" s="548"/>
      <c r="N1448" s="485"/>
      <c r="O1448" s="663"/>
      <c r="P1448" s="663"/>
      <c r="Q1448" s="663"/>
      <c r="R1448" s="664"/>
      <c r="S1448" s="664"/>
      <c r="T1448" s="664"/>
      <c r="U1448" s="664"/>
      <c r="V1448" s="664"/>
      <c r="W1448" s="664"/>
      <c r="X1448" s="664"/>
      <c r="Y1448" s="663"/>
      <c r="Z1448" s="615"/>
      <c r="AA1448" s="616"/>
      <c r="AG1448" s="613"/>
      <c r="AH1448" s="613"/>
    </row>
    <row r="1449" spans="2:71" s="568" customFormat="1" ht="15.65" customHeight="1" outlineLevel="1" x14ac:dyDescent="0.25">
      <c r="B1449" s="395" t="s">
        <v>913</v>
      </c>
      <c r="C1449" s="593"/>
      <c r="D1449" s="396" t="s">
        <v>1772</v>
      </c>
      <c r="E1449" s="403">
        <v>1</v>
      </c>
      <c r="F1449" s="396" t="s">
        <v>73</v>
      </c>
      <c r="G1449" s="397"/>
      <c r="H1449" s="397"/>
      <c r="I1449" s="546"/>
      <c r="J1449" s="546"/>
      <c r="K1449" s="546"/>
      <c r="L1449" s="546">
        <f>SUM(L1450:L1456)</f>
        <v>146.0385</v>
      </c>
      <c r="M1449" s="546">
        <f>SUM(M1450:M1456)</f>
        <v>146.0385</v>
      </c>
      <c r="N1449" s="593"/>
      <c r="O1449" s="655">
        <f>SUM(O1450:O1456)</f>
        <v>146.0385</v>
      </c>
      <c r="P1449" s="656" t="str">
        <f>B1449</f>
        <v>V4-1-F1</v>
      </c>
      <c r="Q1449" s="656"/>
      <c r="R1449" s="657"/>
      <c r="S1449" s="657"/>
      <c r="T1449" s="657"/>
      <c r="U1449" s="657"/>
      <c r="V1449" s="657"/>
      <c r="W1449" s="657"/>
      <c r="X1449" s="657">
        <f>SUM(X1450:X1456)</f>
        <v>164.43935099999999</v>
      </c>
      <c r="Y1449" s="658"/>
      <c r="Z1449" s="610"/>
      <c r="AA1449" s="610"/>
      <c r="AB1449" s="610"/>
      <c r="AC1449" s="610"/>
      <c r="AD1449" s="610"/>
      <c r="AE1449" s="610"/>
      <c r="AF1449" s="610"/>
      <c r="AG1449" s="610"/>
      <c r="AH1449" s="610"/>
      <c r="AI1449" s="610"/>
      <c r="AJ1449" s="610"/>
      <c r="AK1449" s="610"/>
      <c r="AL1449" s="610"/>
      <c r="AM1449" s="610"/>
      <c r="AN1449" s="610"/>
      <c r="AO1449" s="610"/>
      <c r="AP1449" s="610"/>
      <c r="AQ1449" s="610"/>
      <c r="AR1449" s="610"/>
      <c r="AS1449" s="610"/>
      <c r="AT1449" s="610"/>
      <c r="AU1449" s="610"/>
      <c r="AV1449" s="610"/>
      <c r="AW1449" s="610"/>
      <c r="AX1449" s="610"/>
      <c r="AY1449" s="610"/>
      <c r="AZ1449" s="610"/>
      <c r="BA1449" s="610"/>
      <c r="BB1449" s="610"/>
      <c r="BC1449" s="610"/>
      <c r="BD1449" s="610"/>
      <c r="BE1449" s="610"/>
      <c r="BF1449" s="610"/>
      <c r="BG1449" s="610"/>
      <c r="BH1449" s="610"/>
      <c r="BI1449" s="610"/>
      <c r="BJ1449" s="610"/>
      <c r="BK1449" s="610"/>
      <c r="BL1449" s="610"/>
      <c r="BM1449" s="610"/>
      <c r="BN1449" s="610"/>
      <c r="BO1449" s="610"/>
      <c r="BP1449" s="610"/>
      <c r="BQ1449" s="610"/>
      <c r="BR1449" s="610"/>
      <c r="BS1449" s="610"/>
    </row>
    <row r="1450" spans="2:71" ht="15.65" customHeight="1" outlineLevel="2" x14ac:dyDescent="0.25">
      <c r="B1450" s="404"/>
      <c r="D1450" s="413" t="s">
        <v>837</v>
      </c>
      <c r="E1450" s="405"/>
      <c r="G1450" s="406"/>
      <c r="H1450" s="406"/>
      <c r="I1450" s="553"/>
      <c r="J1450" s="553"/>
      <c r="K1450" s="553"/>
      <c r="N1450" s="494"/>
      <c r="O1450" s="659"/>
      <c r="P1450" s="659"/>
      <c r="Q1450" s="659"/>
    </row>
    <row r="1451" spans="2:71" ht="15.65" customHeight="1" outlineLevel="2" x14ac:dyDescent="0.25">
      <c r="B1451" s="404"/>
      <c r="D1451" s="404" t="str">
        <f>D1449</f>
        <v>Dakisolatie hennepvezel dik 150mm van 0 m² tot 45 m²</v>
      </c>
      <c r="E1451" s="427">
        <v>1</v>
      </c>
      <c r="F1451" s="427" t="s">
        <v>73</v>
      </c>
      <c r="G1451" s="427"/>
      <c r="H1451" s="427"/>
      <c r="I1451" s="554"/>
      <c r="J1451" s="554"/>
      <c r="K1451" s="554">
        <v>77.625</v>
      </c>
      <c r="L1451" s="554">
        <f>E1451*K1451</f>
        <v>77.625</v>
      </c>
      <c r="M1451" s="554">
        <f>J1451+H1451*Tabellen!$K$2+L1451</f>
        <v>77.625</v>
      </c>
      <c r="N1451" s="494"/>
      <c r="O1451" s="849">
        <f>S1451+T1451</f>
        <v>77.625</v>
      </c>
      <c r="P1451" s="659"/>
      <c r="Q1451" s="662" t="s">
        <v>953</v>
      </c>
      <c r="R1451" s="682">
        <f>_xlfn.XLOOKUP(Q1451,Tabellen!$B$9:$B$21,Tabellen!$C$9:$C$21,"controleren")</f>
        <v>0.7</v>
      </c>
      <c r="S1451" s="849">
        <f>IF('Isolatieaanpak '!$G$9="Doe-het-zelver",(M1451*R1451)*Tabellen!$K$5,M1451*R1451)</f>
        <v>54.337499999999999</v>
      </c>
      <c r="T1451" s="849">
        <f>(100%-R1451)*M1451</f>
        <v>23.287500000000005</v>
      </c>
      <c r="U1451" s="660">
        <f>S1451*Tabellen!$G$2</f>
        <v>4.8903749999999997</v>
      </c>
      <c r="V1451" s="660">
        <f>T1451*Tabellen!$H$2</f>
        <v>4.8903750000000006</v>
      </c>
      <c r="W1451" s="660">
        <f>U1451+V1451</f>
        <v>9.7807500000000012</v>
      </c>
      <c r="X1451" s="660">
        <f>O1451+W1451</f>
        <v>87.405749999999998</v>
      </c>
    </row>
    <row r="1452" spans="2:71" ht="15.65" customHeight="1" outlineLevel="2" x14ac:dyDescent="0.25">
      <c r="B1452" s="404"/>
      <c r="D1452" s="427"/>
      <c r="E1452" s="427"/>
      <c r="F1452" s="427"/>
      <c r="G1452" s="422"/>
      <c r="H1452" s="427"/>
      <c r="I1452" s="554"/>
      <c r="J1452" s="554"/>
      <c r="K1452" s="554"/>
      <c r="L1452" s="554"/>
      <c r="M1452" s="554"/>
      <c r="N1452" s="494"/>
      <c r="O1452" s="659"/>
      <c r="P1452" s="659"/>
      <c r="Q1452" s="662" t="s">
        <v>953</v>
      </c>
      <c r="R1452" s="682">
        <f>_xlfn.XLOOKUP(Q1452,Tabellen!$B$9:$B$21,Tabellen!$C$9:$C$21,"controleren")</f>
        <v>0.7</v>
      </c>
      <c r="S1452" s="660">
        <f>O1452*R1452</f>
        <v>0</v>
      </c>
      <c r="T1452" s="660">
        <f>O1452-S1452</f>
        <v>0</v>
      </c>
      <c r="U1452" s="660">
        <f>S1452*Tabellen!$G$2</f>
        <v>0</v>
      </c>
      <c r="V1452" s="660">
        <f>T1452*Tabellen!$H$2</f>
        <v>0</v>
      </c>
      <c r="W1452" s="660">
        <f>U1452+V1452</f>
        <v>0</v>
      </c>
      <c r="X1452" s="660">
        <f>O1452+W1452</f>
        <v>0</v>
      </c>
    </row>
    <row r="1453" spans="2:71" ht="15.65" customHeight="1" outlineLevel="2" x14ac:dyDescent="0.25">
      <c r="B1453" s="450"/>
      <c r="D1453" s="404" t="s">
        <v>845</v>
      </c>
      <c r="E1453" s="427">
        <v>1</v>
      </c>
      <c r="F1453" s="427" t="s">
        <v>73</v>
      </c>
      <c r="G1453" s="422"/>
      <c r="H1453" s="427"/>
      <c r="I1453" s="566"/>
      <c r="J1453" s="554"/>
      <c r="K1453" s="554">
        <v>15.524999999999999</v>
      </c>
      <c r="L1453" s="554">
        <f>E1453*K1453</f>
        <v>15.524999999999999</v>
      </c>
      <c r="M1453" s="554">
        <f>J1453+H1453*Tabellen!$K$2+L1453</f>
        <v>15.524999999999999</v>
      </c>
      <c r="N1453" s="494"/>
      <c r="O1453" s="849">
        <f>S1453+T1453</f>
        <v>15.524999999999999</v>
      </c>
      <c r="P1453" s="659"/>
      <c r="Q1453" s="662" t="s">
        <v>953</v>
      </c>
      <c r="R1453" s="682">
        <f>_xlfn.XLOOKUP(Q1453,Tabellen!$B$9:$B$21,Tabellen!$C$9:$C$21,"controleren")</f>
        <v>0.7</v>
      </c>
      <c r="S1453" s="849">
        <f>IF('Isolatieaanpak '!$G$9="Doe-het-zelver",(M1453*R1453)*Tabellen!$K$5,M1453*R1453)</f>
        <v>10.867499999999998</v>
      </c>
      <c r="T1453" s="849">
        <f>(100%-R1453)*M1453</f>
        <v>4.6575000000000006</v>
      </c>
      <c r="U1453" s="660">
        <f>S1453*Tabellen!$G$2</f>
        <v>0.97807499999999981</v>
      </c>
      <c r="V1453" s="660">
        <f>T1453*Tabellen!$H$2</f>
        <v>0.97807500000000014</v>
      </c>
      <c r="W1453" s="660">
        <f>U1453+V1453</f>
        <v>1.9561500000000001</v>
      </c>
      <c r="X1453" s="660">
        <f>O1453+W1453</f>
        <v>17.48115</v>
      </c>
    </row>
    <row r="1454" spans="2:71" ht="15.65" customHeight="1" outlineLevel="2" x14ac:dyDescent="0.25">
      <c r="B1454" s="450"/>
      <c r="D1454" s="404" t="s">
        <v>847</v>
      </c>
      <c r="E1454" s="427">
        <v>1</v>
      </c>
      <c r="F1454" s="427" t="s">
        <v>73</v>
      </c>
      <c r="G1454" s="422"/>
      <c r="H1454" s="427"/>
      <c r="I1454" s="554"/>
      <c r="J1454" s="554"/>
      <c r="K1454" s="554">
        <v>22.976999999999997</v>
      </c>
      <c r="L1454" s="554">
        <f>E1454*K1454</f>
        <v>22.976999999999997</v>
      </c>
      <c r="M1454" s="554">
        <f>J1454+H1454*Tabellen!$K$2+L1454</f>
        <v>22.976999999999997</v>
      </c>
      <c r="N1454" s="494"/>
      <c r="O1454" s="849">
        <f>S1454+T1454</f>
        <v>22.976999999999997</v>
      </c>
      <c r="P1454" s="659"/>
      <c r="Q1454" s="662" t="s">
        <v>953</v>
      </c>
      <c r="R1454" s="682">
        <f>_xlfn.XLOOKUP(Q1454,Tabellen!$B$9:$B$21,Tabellen!$C$9:$C$21,"controleren")</f>
        <v>0.7</v>
      </c>
      <c r="S1454" s="849">
        <f>IF('Isolatieaanpak '!$G$9="Doe-het-zelver",(M1454*R1454)*Tabellen!$K$5,M1454*R1454)</f>
        <v>16.083899999999996</v>
      </c>
      <c r="T1454" s="849">
        <f>(100%-R1454)*M1454</f>
        <v>6.8931000000000004</v>
      </c>
      <c r="U1454" s="660">
        <f>S1454*Tabellen!$G$2</f>
        <v>1.4475509999999996</v>
      </c>
      <c r="V1454" s="660">
        <f>T1454*Tabellen!$H$2</f>
        <v>1.447551</v>
      </c>
      <c r="W1454" s="660">
        <f>U1454+V1454</f>
        <v>2.8951019999999996</v>
      </c>
      <c r="X1454" s="660">
        <f>O1454+W1454</f>
        <v>25.872101999999998</v>
      </c>
    </row>
    <row r="1455" spans="2:71" ht="15.65" customHeight="1" outlineLevel="2" x14ac:dyDescent="0.25">
      <c r="B1455" s="450"/>
      <c r="D1455" s="404" t="s">
        <v>1732</v>
      </c>
      <c r="E1455" s="427">
        <v>1</v>
      </c>
      <c r="F1455" s="427" t="s">
        <v>73</v>
      </c>
      <c r="G1455" s="422"/>
      <c r="H1455" s="427"/>
      <c r="I1455" s="554"/>
      <c r="J1455" s="554"/>
      <c r="K1455" s="554">
        <v>29.911499999999997</v>
      </c>
      <c r="L1455" s="554">
        <f>E1455*K1455</f>
        <v>29.911499999999997</v>
      </c>
      <c r="M1455" s="554">
        <f>J1455+H1455*Tabellen!$K$2+L1455</f>
        <v>29.911499999999997</v>
      </c>
      <c r="N1455" s="494"/>
      <c r="O1455" s="849">
        <f>S1455+T1455</f>
        <v>29.911499999999997</v>
      </c>
      <c r="P1455" s="659"/>
      <c r="Q1455" s="662" t="s">
        <v>953</v>
      </c>
      <c r="R1455" s="682">
        <f>_xlfn.XLOOKUP(Q1455,Tabellen!$B$9:$B$21,Tabellen!$C$9:$C$21,"controleren")</f>
        <v>0.7</v>
      </c>
      <c r="S1455" s="849">
        <f>IF('Isolatieaanpak '!$G$9="Doe-het-zelver",(M1455*R1455)*Tabellen!$K$5,M1455*R1455)</f>
        <v>20.938049999999997</v>
      </c>
      <c r="T1455" s="849">
        <f>(100%-R1455)*M1455</f>
        <v>8.9734499999999997</v>
      </c>
      <c r="U1455" s="660">
        <f>S1455*Tabellen!$G$2</f>
        <v>1.8844244999999997</v>
      </c>
      <c r="V1455" s="660">
        <f>T1455*Tabellen!$H$2</f>
        <v>1.8844244999999999</v>
      </c>
      <c r="W1455" s="660">
        <f>U1455+V1455</f>
        <v>3.7688489999999994</v>
      </c>
      <c r="X1455" s="660">
        <f>O1455+W1455</f>
        <v>33.680348999999993</v>
      </c>
    </row>
    <row r="1456" spans="2:71" ht="15.65" customHeight="1" outlineLevel="2" x14ac:dyDescent="0.25">
      <c r="B1456" s="404"/>
      <c r="D1456" s="427"/>
      <c r="E1456" s="405"/>
      <c r="G1456" s="406"/>
      <c r="H1456" s="406"/>
      <c r="N1456" s="494"/>
      <c r="O1456" s="659"/>
      <c r="P1456" s="659"/>
      <c r="Q1456" s="659"/>
    </row>
    <row r="1457" spans="2:71" ht="9" customHeight="1" outlineLevel="1" x14ac:dyDescent="0.25">
      <c r="B1457" s="408"/>
      <c r="D1457" s="409"/>
      <c r="E1457" s="411"/>
      <c r="F1457" s="409"/>
      <c r="G1457" s="410"/>
      <c r="H1457" s="410"/>
      <c r="I1457" s="548"/>
      <c r="J1457" s="548"/>
      <c r="K1457" s="548"/>
      <c r="L1457" s="548"/>
      <c r="M1457" s="548"/>
      <c r="N1457" s="485"/>
      <c r="O1457" s="663"/>
      <c r="P1457" s="663"/>
      <c r="Q1457" s="663"/>
      <c r="R1457" s="664"/>
      <c r="S1457" s="664"/>
      <c r="T1457" s="664"/>
      <c r="U1457" s="664"/>
      <c r="V1457" s="664"/>
      <c r="W1457" s="664"/>
      <c r="X1457" s="664"/>
      <c r="Y1457" s="663"/>
      <c r="Z1457" s="615"/>
      <c r="AA1457" s="616"/>
      <c r="AG1457" s="613"/>
      <c r="AH1457" s="613"/>
    </row>
    <row r="1458" spans="2:71" s="568" customFormat="1" ht="15.65" customHeight="1" outlineLevel="1" x14ac:dyDescent="0.25">
      <c r="B1458" s="395" t="s">
        <v>914</v>
      </c>
      <c r="C1458" s="593"/>
      <c r="D1458" s="396" t="s">
        <v>1773</v>
      </c>
      <c r="E1458" s="403">
        <v>1</v>
      </c>
      <c r="F1458" s="396" t="s">
        <v>73</v>
      </c>
      <c r="G1458" s="397"/>
      <c r="H1458" s="397"/>
      <c r="I1458" s="546"/>
      <c r="J1458" s="546"/>
      <c r="K1458" s="546"/>
      <c r="L1458" s="546">
        <f>SUM(L1459:L1465)</f>
        <v>140.86349999999999</v>
      </c>
      <c r="M1458" s="546">
        <f>SUM(M1459:M1465)</f>
        <v>140.86349999999999</v>
      </c>
      <c r="N1458" s="593"/>
      <c r="O1458" s="655">
        <f>SUM(O1459:O1465)</f>
        <v>140.86349999999999</v>
      </c>
      <c r="P1458" s="656" t="str">
        <f>B1458</f>
        <v>V4-1-F2</v>
      </c>
      <c r="Q1458" s="656"/>
      <c r="R1458" s="657"/>
      <c r="S1458" s="657"/>
      <c r="T1458" s="657"/>
      <c r="U1458" s="657"/>
      <c r="V1458" s="657"/>
      <c r="W1458" s="657"/>
      <c r="X1458" s="657">
        <f>SUM(X1459:X1465)</f>
        <v>158.61230099999997</v>
      </c>
      <c r="Y1458" s="658"/>
      <c r="Z1458" s="610"/>
      <c r="AA1458" s="610"/>
      <c r="AB1458" s="610"/>
      <c r="AC1458" s="610"/>
      <c r="AD1458" s="610"/>
      <c r="AE1458" s="610"/>
      <c r="AF1458" s="610"/>
      <c r="AG1458" s="610"/>
      <c r="AH1458" s="610"/>
      <c r="AI1458" s="610"/>
      <c r="AJ1458" s="610"/>
      <c r="AK1458" s="610"/>
      <c r="AL1458" s="610"/>
      <c r="AM1458" s="610"/>
      <c r="AN1458" s="610"/>
      <c r="AO1458" s="610"/>
      <c r="AP1458" s="610"/>
      <c r="AQ1458" s="610"/>
      <c r="AR1458" s="610"/>
      <c r="AS1458" s="610"/>
      <c r="AT1458" s="610"/>
      <c r="AU1458" s="610"/>
      <c r="AV1458" s="610"/>
      <c r="AW1458" s="610"/>
      <c r="AX1458" s="610"/>
      <c r="AY1458" s="610"/>
      <c r="AZ1458" s="610"/>
      <c r="BA1458" s="610"/>
      <c r="BB1458" s="610"/>
      <c r="BC1458" s="610"/>
      <c r="BD1458" s="610"/>
      <c r="BE1458" s="610"/>
      <c r="BF1458" s="610"/>
      <c r="BG1458" s="610"/>
      <c r="BH1458" s="610"/>
      <c r="BI1458" s="610"/>
      <c r="BJ1458" s="610"/>
      <c r="BK1458" s="610"/>
      <c r="BL1458" s="610"/>
      <c r="BM1458" s="610"/>
      <c r="BN1458" s="610"/>
      <c r="BO1458" s="610"/>
      <c r="BP1458" s="610"/>
      <c r="BQ1458" s="610"/>
      <c r="BR1458" s="610"/>
      <c r="BS1458" s="610"/>
    </row>
    <row r="1459" spans="2:71" ht="15.65" customHeight="1" outlineLevel="2" x14ac:dyDescent="0.25">
      <c r="B1459" s="404"/>
      <c r="D1459" s="413" t="s">
        <v>837</v>
      </c>
      <c r="E1459" s="405"/>
      <c r="G1459" s="406"/>
      <c r="H1459" s="406"/>
      <c r="I1459" s="553"/>
      <c r="J1459" s="553"/>
      <c r="K1459" s="553"/>
      <c r="N1459" s="494"/>
      <c r="O1459" s="659"/>
      <c r="P1459" s="659"/>
      <c r="Q1459" s="659"/>
    </row>
    <row r="1460" spans="2:71" ht="15.65" customHeight="1" outlineLevel="2" x14ac:dyDescent="0.25">
      <c r="B1460" s="404"/>
      <c r="D1460" s="404" t="str">
        <f>D1458</f>
        <v>Dakisolatie hennepvezel dik 150mm  Rc 3.50 m².K/W van 45 m² tot 120 m²</v>
      </c>
      <c r="E1460" s="427">
        <v>1</v>
      </c>
      <c r="F1460" s="427" t="s">
        <v>73</v>
      </c>
      <c r="G1460" s="427"/>
      <c r="H1460" s="427"/>
      <c r="I1460" s="554"/>
      <c r="J1460" s="554"/>
      <c r="K1460" s="554">
        <v>72.449999999999989</v>
      </c>
      <c r="L1460" s="554">
        <f>E1460*K1460</f>
        <v>72.449999999999989</v>
      </c>
      <c r="M1460" s="554">
        <f>J1460+H1460*Tabellen!$K$2+L1460</f>
        <v>72.449999999999989</v>
      </c>
      <c r="N1460" s="494"/>
      <c r="O1460" s="849">
        <f>S1460+T1460</f>
        <v>72.449999999999989</v>
      </c>
      <c r="P1460" s="659"/>
      <c r="Q1460" s="662" t="s">
        <v>953</v>
      </c>
      <c r="R1460" s="682">
        <f>_xlfn.XLOOKUP(Q1460,Tabellen!$B$9:$B$21,Tabellen!$C$9:$C$21,"controleren")</f>
        <v>0.7</v>
      </c>
      <c r="S1460" s="849">
        <f>IF('Isolatieaanpak '!$G$9="Doe-het-zelver",(M1460*R1460)*Tabellen!$K$5,M1460*R1460)</f>
        <v>50.714999999999989</v>
      </c>
      <c r="T1460" s="849">
        <f>(100%-R1460)*M1460</f>
        <v>21.734999999999999</v>
      </c>
      <c r="U1460" s="660">
        <f>S1460*Tabellen!$G$2</f>
        <v>4.5643499999999992</v>
      </c>
      <c r="V1460" s="660">
        <f>T1460*Tabellen!$H$2</f>
        <v>4.5643500000000001</v>
      </c>
      <c r="W1460" s="660">
        <f>U1460+V1460</f>
        <v>9.1286999999999985</v>
      </c>
      <c r="X1460" s="660">
        <f>O1460+W1460</f>
        <v>81.578699999999984</v>
      </c>
    </row>
    <row r="1461" spans="2:71" ht="15.65" customHeight="1" outlineLevel="2" x14ac:dyDescent="0.25">
      <c r="B1461" s="404"/>
      <c r="D1461" s="404"/>
      <c r="E1461" s="427"/>
      <c r="F1461" s="427"/>
      <c r="G1461" s="422"/>
      <c r="H1461" s="427"/>
      <c r="I1461" s="554"/>
      <c r="J1461" s="554"/>
      <c r="K1461" s="554"/>
      <c r="L1461" s="554"/>
      <c r="M1461" s="554"/>
      <c r="N1461" s="494"/>
      <c r="O1461" s="659"/>
      <c r="P1461" s="659"/>
      <c r="Q1461" s="662" t="s">
        <v>953</v>
      </c>
      <c r="R1461" s="682">
        <f>_xlfn.XLOOKUP(Q1461,Tabellen!$B$9:$B$21,Tabellen!$C$9:$C$21,"controleren")</f>
        <v>0.7</v>
      </c>
      <c r="S1461" s="660">
        <f>O1461*R1461</f>
        <v>0</v>
      </c>
      <c r="T1461" s="660">
        <f>O1461-S1461</f>
        <v>0</v>
      </c>
      <c r="U1461" s="660">
        <f>S1461*Tabellen!$G$2</f>
        <v>0</v>
      </c>
      <c r="V1461" s="660">
        <f>T1461*Tabellen!$H$2</f>
        <v>0</v>
      </c>
      <c r="W1461" s="660">
        <f>U1461+V1461</f>
        <v>0</v>
      </c>
      <c r="X1461" s="660">
        <f>O1461+W1461</f>
        <v>0</v>
      </c>
    </row>
    <row r="1462" spans="2:71" ht="15.65" customHeight="1" outlineLevel="2" x14ac:dyDescent="0.25">
      <c r="B1462" s="450"/>
      <c r="D1462" s="404" t="s">
        <v>845</v>
      </c>
      <c r="E1462" s="427">
        <v>1</v>
      </c>
      <c r="F1462" s="427" t="s">
        <v>73</v>
      </c>
      <c r="G1462" s="422"/>
      <c r="H1462" s="427"/>
      <c r="I1462" s="566"/>
      <c r="J1462" s="554"/>
      <c r="K1462" s="554">
        <v>15.524999999999999</v>
      </c>
      <c r="L1462" s="554">
        <f>E1462*K1462</f>
        <v>15.524999999999999</v>
      </c>
      <c r="M1462" s="554">
        <f>J1462+H1462*Tabellen!$K$2+L1462</f>
        <v>15.524999999999999</v>
      </c>
      <c r="N1462" s="494"/>
      <c r="O1462" s="849">
        <f>S1462+T1462</f>
        <v>15.524999999999999</v>
      </c>
      <c r="P1462" s="659"/>
      <c r="Q1462" s="662" t="s">
        <v>953</v>
      </c>
      <c r="R1462" s="682">
        <f>_xlfn.XLOOKUP(Q1462,Tabellen!$B$9:$B$21,Tabellen!$C$9:$C$21,"controleren")</f>
        <v>0.7</v>
      </c>
      <c r="S1462" s="849">
        <f>IF('Isolatieaanpak '!$G$9="Doe-het-zelver",(M1462*R1462)*Tabellen!$K$5,M1462*R1462)</f>
        <v>10.867499999999998</v>
      </c>
      <c r="T1462" s="849">
        <f>(100%-R1462)*M1462</f>
        <v>4.6575000000000006</v>
      </c>
      <c r="U1462" s="660">
        <f>S1462*Tabellen!$G$2</f>
        <v>0.97807499999999981</v>
      </c>
      <c r="V1462" s="660">
        <f>T1462*Tabellen!$H$2</f>
        <v>0.97807500000000014</v>
      </c>
      <c r="W1462" s="660">
        <f>U1462+V1462</f>
        <v>1.9561500000000001</v>
      </c>
      <c r="X1462" s="660">
        <f>O1462+W1462</f>
        <v>17.48115</v>
      </c>
    </row>
    <row r="1463" spans="2:71" ht="15.65" customHeight="1" outlineLevel="2" x14ac:dyDescent="0.25">
      <c r="B1463" s="450"/>
      <c r="D1463" s="404" t="s">
        <v>847</v>
      </c>
      <c r="E1463" s="427">
        <v>1</v>
      </c>
      <c r="F1463" s="427" t="s">
        <v>73</v>
      </c>
      <c r="G1463" s="422"/>
      <c r="H1463" s="427"/>
      <c r="I1463" s="554"/>
      <c r="J1463" s="554"/>
      <c r="K1463" s="554">
        <v>22.976999999999997</v>
      </c>
      <c r="L1463" s="554">
        <f>E1463*K1463</f>
        <v>22.976999999999997</v>
      </c>
      <c r="M1463" s="554">
        <f>J1463+H1463*Tabellen!$K$2+L1463</f>
        <v>22.976999999999997</v>
      </c>
      <c r="N1463" s="494"/>
      <c r="O1463" s="849">
        <f>S1463+T1463</f>
        <v>22.976999999999997</v>
      </c>
      <c r="P1463" s="659"/>
      <c r="Q1463" s="662" t="s">
        <v>953</v>
      </c>
      <c r="R1463" s="682">
        <f>_xlfn.XLOOKUP(Q1463,Tabellen!$B$9:$B$21,Tabellen!$C$9:$C$21,"controleren")</f>
        <v>0.7</v>
      </c>
      <c r="S1463" s="849">
        <f>IF('Isolatieaanpak '!$G$9="Doe-het-zelver",(M1463*R1463)*Tabellen!$K$5,M1463*R1463)</f>
        <v>16.083899999999996</v>
      </c>
      <c r="T1463" s="849">
        <f>(100%-R1463)*M1463</f>
        <v>6.8931000000000004</v>
      </c>
      <c r="U1463" s="660">
        <f>S1463*Tabellen!$G$2</f>
        <v>1.4475509999999996</v>
      </c>
      <c r="V1463" s="660">
        <f>T1463*Tabellen!$H$2</f>
        <v>1.447551</v>
      </c>
      <c r="W1463" s="660">
        <f>U1463+V1463</f>
        <v>2.8951019999999996</v>
      </c>
      <c r="X1463" s="660">
        <f>O1463+W1463</f>
        <v>25.872101999999998</v>
      </c>
    </row>
    <row r="1464" spans="2:71" ht="15.65" customHeight="1" outlineLevel="2" x14ac:dyDescent="0.25">
      <c r="B1464" s="450"/>
      <c r="D1464" s="404" t="s">
        <v>1732</v>
      </c>
      <c r="E1464" s="427">
        <v>1</v>
      </c>
      <c r="F1464" s="427" t="s">
        <v>73</v>
      </c>
      <c r="G1464" s="422"/>
      <c r="H1464" s="427"/>
      <c r="I1464" s="554"/>
      <c r="J1464" s="554"/>
      <c r="K1464" s="554">
        <v>29.911499999999997</v>
      </c>
      <c r="L1464" s="554">
        <f>E1464*K1464</f>
        <v>29.911499999999997</v>
      </c>
      <c r="M1464" s="554">
        <f>J1464+H1464*Tabellen!$K$2+L1464</f>
        <v>29.911499999999997</v>
      </c>
      <c r="N1464" s="494"/>
      <c r="O1464" s="849">
        <f>S1464+T1464</f>
        <v>29.911499999999997</v>
      </c>
      <c r="P1464" s="659"/>
      <c r="Q1464" s="662" t="s">
        <v>953</v>
      </c>
      <c r="R1464" s="682">
        <f>_xlfn.XLOOKUP(Q1464,Tabellen!$B$9:$B$21,Tabellen!$C$9:$C$21,"controleren")</f>
        <v>0.7</v>
      </c>
      <c r="S1464" s="849">
        <f>IF('Isolatieaanpak '!$G$9="Doe-het-zelver",(M1464*R1464)*Tabellen!$K$5,M1464*R1464)</f>
        <v>20.938049999999997</v>
      </c>
      <c r="T1464" s="849">
        <f>(100%-R1464)*M1464</f>
        <v>8.9734499999999997</v>
      </c>
      <c r="U1464" s="660">
        <f>S1464*Tabellen!$G$2</f>
        <v>1.8844244999999997</v>
      </c>
      <c r="V1464" s="660">
        <f>T1464*Tabellen!$H$2</f>
        <v>1.8844244999999999</v>
      </c>
      <c r="W1464" s="660">
        <f>U1464+V1464</f>
        <v>3.7688489999999994</v>
      </c>
      <c r="X1464" s="660">
        <f>O1464+W1464</f>
        <v>33.680348999999993</v>
      </c>
    </row>
    <row r="1465" spans="2:71" ht="15.65" customHeight="1" outlineLevel="2" x14ac:dyDescent="0.25">
      <c r="B1465" s="404"/>
      <c r="D1465" s="427"/>
      <c r="E1465" s="405"/>
      <c r="G1465" s="406"/>
      <c r="H1465" s="406"/>
      <c r="N1465" s="494"/>
      <c r="O1465" s="659"/>
      <c r="P1465" s="659"/>
      <c r="Q1465" s="659"/>
    </row>
    <row r="1466" spans="2:71" ht="9" customHeight="1" outlineLevel="1" x14ac:dyDescent="0.25">
      <c r="B1466" s="408"/>
      <c r="D1466" s="409"/>
      <c r="E1466" s="411"/>
      <c r="F1466" s="409"/>
      <c r="G1466" s="410"/>
      <c r="H1466" s="410"/>
      <c r="I1466" s="548"/>
      <c r="J1466" s="548"/>
      <c r="K1466" s="548"/>
      <c r="L1466" s="548"/>
      <c r="M1466" s="548"/>
      <c r="N1466" s="485"/>
      <c r="O1466" s="663"/>
      <c r="P1466" s="663"/>
      <c r="Q1466" s="663"/>
      <c r="R1466" s="664"/>
      <c r="S1466" s="664"/>
      <c r="T1466" s="664"/>
      <c r="U1466" s="664"/>
      <c r="V1466" s="664"/>
      <c r="W1466" s="664"/>
      <c r="X1466" s="664"/>
      <c r="Y1466" s="663"/>
      <c r="Z1466" s="615"/>
      <c r="AA1466" s="616"/>
      <c r="AG1466" s="613"/>
      <c r="AH1466" s="613"/>
    </row>
    <row r="1467" spans="2:71" s="568" customFormat="1" ht="15.65" customHeight="1" outlineLevel="1" x14ac:dyDescent="0.25">
      <c r="B1467" s="395" t="s">
        <v>915</v>
      </c>
      <c r="C1467" s="593"/>
      <c r="D1467" s="396" t="s">
        <v>1780</v>
      </c>
      <c r="E1467" s="403">
        <v>1</v>
      </c>
      <c r="F1467" s="396" t="s">
        <v>73</v>
      </c>
      <c r="G1467" s="397"/>
      <c r="H1467" s="397"/>
      <c r="I1467" s="546"/>
      <c r="J1467" s="546"/>
      <c r="K1467" s="546"/>
      <c r="L1467" s="546">
        <f>SUM(L1468:L1474)</f>
        <v>135.68849999999998</v>
      </c>
      <c r="M1467" s="546">
        <f>SUM(M1468:M1474)</f>
        <v>135.68849999999998</v>
      </c>
      <c r="N1467" s="593"/>
      <c r="O1467" s="655">
        <f>SUM(O1468:O1474)</f>
        <v>135.68849999999998</v>
      </c>
      <c r="P1467" s="656" t="str">
        <f>B1467</f>
        <v>V4-1-F3</v>
      </c>
      <c r="Q1467" s="656"/>
      <c r="R1467" s="657"/>
      <c r="S1467" s="657"/>
      <c r="T1467" s="657"/>
      <c r="U1467" s="657"/>
      <c r="V1467" s="657"/>
      <c r="W1467" s="657"/>
      <c r="X1467" s="657">
        <f>SUM(X1468:X1474)</f>
        <v>152.78525099999996</v>
      </c>
      <c r="Y1467" s="658"/>
      <c r="Z1467" s="610"/>
      <c r="AA1467" s="610"/>
      <c r="AB1467" s="610"/>
      <c r="AC1467" s="610"/>
      <c r="AD1467" s="610"/>
      <c r="AE1467" s="610"/>
      <c r="AF1467" s="610"/>
      <c r="AG1467" s="610"/>
      <c r="AH1467" s="610"/>
      <c r="AI1467" s="610"/>
      <c r="AJ1467" s="610"/>
      <c r="AK1467" s="610"/>
      <c r="AL1467" s="610"/>
      <c r="AM1467" s="610"/>
      <c r="AN1467" s="610"/>
      <c r="AO1467" s="610"/>
      <c r="AP1467" s="610"/>
      <c r="AQ1467" s="610"/>
      <c r="AR1467" s="610"/>
      <c r="AS1467" s="610"/>
      <c r="AT1467" s="610"/>
      <c r="AU1467" s="610"/>
      <c r="AV1467" s="610"/>
      <c r="AW1467" s="610"/>
      <c r="AX1467" s="610"/>
      <c r="AY1467" s="610"/>
      <c r="AZ1467" s="610"/>
      <c r="BA1467" s="610"/>
      <c r="BB1467" s="610"/>
      <c r="BC1467" s="610"/>
      <c r="BD1467" s="610"/>
      <c r="BE1467" s="610"/>
      <c r="BF1467" s="610"/>
      <c r="BG1467" s="610"/>
      <c r="BH1467" s="610"/>
      <c r="BI1467" s="610"/>
      <c r="BJ1467" s="610"/>
      <c r="BK1467" s="610"/>
      <c r="BL1467" s="610"/>
      <c r="BM1467" s="610"/>
      <c r="BN1467" s="610"/>
      <c r="BO1467" s="610"/>
      <c r="BP1467" s="610"/>
      <c r="BQ1467" s="610"/>
      <c r="BR1467" s="610"/>
      <c r="BS1467" s="610"/>
    </row>
    <row r="1468" spans="2:71" ht="15.65" customHeight="1" outlineLevel="2" x14ac:dyDescent="0.25">
      <c r="B1468" s="404"/>
      <c r="D1468" s="413" t="s">
        <v>837</v>
      </c>
      <c r="E1468" s="405"/>
      <c r="G1468" s="406"/>
      <c r="H1468" s="406"/>
      <c r="I1468" s="553"/>
      <c r="J1468" s="553"/>
      <c r="K1468" s="553"/>
      <c r="N1468" s="494"/>
      <c r="O1468" s="659"/>
      <c r="P1468" s="659"/>
      <c r="Q1468" s="659"/>
    </row>
    <row r="1469" spans="2:71" ht="15.65" customHeight="1" outlineLevel="2" x14ac:dyDescent="0.25">
      <c r="B1469" s="404"/>
      <c r="D1469" s="404" t="str">
        <f>D1467</f>
        <v>Dakisolatie hennepvezel dik 150mm  Rc 3.50 m².K/W vanaf 120 m²</v>
      </c>
      <c r="E1469" s="427">
        <v>1</v>
      </c>
      <c r="F1469" s="427" t="s">
        <v>73</v>
      </c>
      <c r="G1469" s="427"/>
      <c r="H1469" s="427"/>
      <c r="I1469" s="554"/>
      <c r="J1469" s="554"/>
      <c r="K1469" s="554">
        <v>67.274999999999991</v>
      </c>
      <c r="L1469" s="554">
        <f>E1469*K1469</f>
        <v>67.274999999999991</v>
      </c>
      <c r="M1469" s="554">
        <f>J1469+H1469*Tabellen!$K$2+L1469</f>
        <v>67.274999999999991</v>
      </c>
      <c r="N1469" s="494"/>
      <c r="O1469" s="849">
        <f>S1469+T1469</f>
        <v>67.274999999999991</v>
      </c>
      <c r="P1469" s="659"/>
      <c r="Q1469" s="662" t="s">
        <v>953</v>
      </c>
      <c r="R1469" s="682">
        <f>_xlfn.XLOOKUP(Q1469,Tabellen!$B$9:$B$21,Tabellen!$C$9:$C$21,"controleren")</f>
        <v>0.7</v>
      </c>
      <c r="S1469" s="849">
        <f>IF('Isolatieaanpak '!$G$9="Doe-het-zelver",(M1469*R1469)*Tabellen!$K$5,M1469*R1469)</f>
        <v>47.092499999999994</v>
      </c>
      <c r="T1469" s="849">
        <f>(100%-R1469)*M1469</f>
        <v>20.182500000000001</v>
      </c>
      <c r="U1469" s="660">
        <f>S1469*Tabellen!$G$2</f>
        <v>4.2383249999999997</v>
      </c>
      <c r="V1469" s="660">
        <f>T1469*Tabellen!$H$2</f>
        <v>4.2383249999999997</v>
      </c>
      <c r="W1469" s="660">
        <f>U1469+V1469</f>
        <v>8.4766499999999994</v>
      </c>
      <c r="X1469" s="660">
        <f>O1469+W1469</f>
        <v>75.751649999999984</v>
      </c>
    </row>
    <row r="1470" spans="2:71" ht="15.65" customHeight="1" outlineLevel="2" x14ac:dyDescent="0.25">
      <c r="B1470" s="404"/>
      <c r="D1470" s="404"/>
      <c r="E1470" s="427"/>
      <c r="F1470" s="427"/>
      <c r="G1470" s="422"/>
      <c r="H1470" s="427"/>
      <c r="I1470" s="554"/>
      <c r="J1470" s="554"/>
      <c r="K1470" s="554"/>
      <c r="L1470" s="554"/>
      <c r="M1470" s="554"/>
      <c r="N1470" s="494"/>
      <c r="O1470" s="659"/>
      <c r="P1470" s="659"/>
      <c r="Q1470" s="662" t="s">
        <v>953</v>
      </c>
      <c r="R1470" s="682">
        <f>_xlfn.XLOOKUP(Q1470,Tabellen!$B$9:$B$21,Tabellen!$C$9:$C$21,"controleren")</f>
        <v>0.7</v>
      </c>
      <c r="S1470" s="660">
        <f>O1470*R1470</f>
        <v>0</v>
      </c>
      <c r="T1470" s="660">
        <f>O1470-S1470</f>
        <v>0</v>
      </c>
      <c r="U1470" s="660">
        <f>S1470*Tabellen!$G$2</f>
        <v>0</v>
      </c>
      <c r="V1470" s="660">
        <f>T1470*Tabellen!$H$2</f>
        <v>0</v>
      </c>
      <c r="W1470" s="660">
        <f>U1470+V1470</f>
        <v>0</v>
      </c>
      <c r="X1470" s="660">
        <f>O1470+W1470</f>
        <v>0</v>
      </c>
    </row>
    <row r="1471" spans="2:71" ht="15.65" customHeight="1" outlineLevel="2" x14ac:dyDescent="0.25">
      <c r="B1471" s="450"/>
      <c r="D1471" s="404" t="s">
        <v>845</v>
      </c>
      <c r="E1471" s="427">
        <v>1</v>
      </c>
      <c r="F1471" s="427" t="s">
        <v>73</v>
      </c>
      <c r="G1471" s="422"/>
      <c r="H1471" s="427"/>
      <c r="I1471" s="566"/>
      <c r="J1471" s="554"/>
      <c r="K1471" s="554">
        <v>15.524999999999999</v>
      </c>
      <c r="L1471" s="554">
        <f>E1471*K1471</f>
        <v>15.524999999999999</v>
      </c>
      <c r="M1471" s="554">
        <f>J1471+H1471*Tabellen!$K$2+L1471</f>
        <v>15.524999999999999</v>
      </c>
      <c r="N1471" s="494"/>
      <c r="O1471" s="849">
        <f>S1471+T1471</f>
        <v>15.524999999999999</v>
      </c>
      <c r="P1471" s="659"/>
      <c r="Q1471" s="662" t="s">
        <v>953</v>
      </c>
      <c r="R1471" s="682">
        <f>_xlfn.XLOOKUP(Q1471,Tabellen!$B$9:$B$21,Tabellen!$C$9:$C$21,"controleren")</f>
        <v>0.7</v>
      </c>
      <c r="S1471" s="849">
        <f>IF('Isolatieaanpak '!$G$9="Doe-het-zelver",(M1471*R1471)*Tabellen!$K$5,M1471*R1471)</f>
        <v>10.867499999999998</v>
      </c>
      <c r="T1471" s="849">
        <f>(100%-R1471)*M1471</f>
        <v>4.6575000000000006</v>
      </c>
      <c r="U1471" s="660">
        <f>S1471*Tabellen!$G$2</f>
        <v>0.97807499999999981</v>
      </c>
      <c r="V1471" s="660">
        <f>T1471*Tabellen!$H$2</f>
        <v>0.97807500000000014</v>
      </c>
      <c r="W1471" s="660">
        <f>U1471+V1471</f>
        <v>1.9561500000000001</v>
      </c>
      <c r="X1471" s="660">
        <f>O1471+W1471</f>
        <v>17.48115</v>
      </c>
    </row>
    <row r="1472" spans="2:71" ht="15.65" customHeight="1" outlineLevel="2" x14ac:dyDescent="0.25">
      <c r="B1472" s="450"/>
      <c r="D1472" s="404" t="s">
        <v>847</v>
      </c>
      <c r="E1472" s="427">
        <v>1</v>
      </c>
      <c r="F1472" s="427" t="s">
        <v>73</v>
      </c>
      <c r="G1472" s="422"/>
      <c r="H1472" s="427"/>
      <c r="I1472" s="554"/>
      <c r="J1472" s="554"/>
      <c r="K1472" s="554">
        <v>22.976999999999997</v>
      </c>
      <c r="L1472" s="554">
        <f>E1472*K1472</f>
        <v>22.976999999999997</v>
      </c>
      <c r="M1472" s="554">
        <f>J1472+H1472*Tabellen!$K$2+L1472</f>
        <v>22.976999999999997</v>
      </c>
      <c r="N1472" s="494"/>
      <c r="O1472" s="849">
        <f>S1472+T1472</f>
        <v>22.976999999999997</v>
      </c>
      <c r="P1472" s="659"/>
      <c r="Q1472" s="662" t="s">
        <v>953</v>
      </c>
      <c r="R1472" s="682">
        <f>_xlfn.XLOOKUP(Q1472,Tabellen!$B$9:$B$21,Tabellen!$C$9:$C$21,"controleren")</f>
        <v>0.7</v>
      </c>
      <c r="S1472" s="849">
        <f>IF('Isolatieaanpak '!$G$9="Doe-het-zelver",(M1472*R1472)*Tabellen!$K$5,M1472*R1472)</f>
        <v>16.083899999999996</v>
      </c>
      <c r="T1472" s="849">
        <f>(100%-R1472)*M1472</f>
        <v>6.8931000000000004</v>
      </c>
      <c r="U1472" s="660">
        <f>S1472*Tabellen!$G$2</f>
        <v>1.4475509999999996</v>
      </c>
      <c r="V1472" s="660">
        <f>T1472*Tabellen!$H$2</f>
        <v>1.447551</v>
      </c>
      <c r="W1472" s="660">
        <f>U1472+V1472</f>
        <v>2.8951019999999996</v>
      </c>
      <c r="X1472" s="660">
        <f>O1472+W1472</f>
        <v>25.872101999999998</v>
      </c>
    </row>
    <row r="1473" spans="2:71" ht="15.65" customHeight="1" outlineLevel="2" x14ac:dyDescent="0.25">
      <c r="B1473" s="450"/>
      <c r="D1473" s="404" t="s">
        <v>1732</v>
      </c>
      <c r="E1473" s="427">
        <v>1</v>
      </c>
      <c r="F1473" s="427" t="s">
        <v>73</v>
      </c>
      <c r="G1473" s="422"/>
      <c r="H1473" s="427"/>
      <c r="I1473" s="554"/>
      <c r="J1473" s="554"/>
      <c r="K1473" s="554">
        <v>29.911499999999997</v>
      </c>
      <c r="L1473" s="554">
        <f>E1473*K1473</f>
        <v>29.911499999999997</v>
      </c>
      <c r="M1473" s="554">
        <f>J1473+H1473*Tabellen!$K$2+L1473</f>
        <v>29.911499999999997</v>
      </c>
      <c r="N1473" s="494"/>
      <c r="O1473" s="849">
        <f>S1473+T1473</f>
        <v>29.911499999999997</v>
      </c>
      <c r="P1473" s="659"/>
      <c r="Q1473" s="662" t="s">
        <v>953</v>
      </c>
      <c r="R1473" s="682">
        <f>_xlfn.XLOOKUP(Q1473,Tabellen!$B$9:$B$21,Tabellen!$C$9:$C$21,"controleren")</f>
        <v>0.7</v>
      </c>
      <c r="S1473" s="849">
        <f>IF('Isolatieaanpak '!$G$9="Doe-het-zelver",(M1473*R1473)*Tabellen!$K$5,M1473*R1473)</f>
        <v>20.938049999999997</v>
      </c>
      <c r="T1473" s="849">
        <f>(100%-R1473)*M1473</f>
        <v>8.9734499999999997</v>
      </c>
      <c r="U1473" s="660">
        <f>S1473*Tabellen!$G$2</f>
        <v>1.8844244999999997</v>
      </c>
      <c r="V1473" s="660">
        <f>T1473*Tabellen!$H$2</f>
        <v>1.8844244999999999</v>
      </c>
      <c r="W1473" s="660">
        <f>U1473+V1473</f>
        <v>3.7688489999999994</v>
      </c>
      <c r="X1473" s="660">
        <f>O1473+W1473</f>
        <v>33.680348999999993</v>
      </c>
    </row>
    <row r="1474" spans="2:71" ht="15.65" customHeight="1" outlineLevel="2" x14ac:dyDescent="0.25">
      <c r="B1474" s="404"/>
      <c r="D1474" s="427"/>
      <c r="E1474" s="405"/>
      <c r="G1474" s="406"/>
      <c r="H1474" s="406"/>
      <c r="N1474" s="494"/>
      <c r="O1474" s="659"/>
      <c r="P1474" s="659"/>
      <c r="Q1474" s="659"/>
    </row>
    <row r="1475" spans="2:71" ht="9" customHeight="1" outlineLevel="1" x14ac:dyDescent="0.25">
      <c r="B1475" s="408"/>
      <c r="D1475" s="409"/>
      <c r="E1475" s="411"/>
      <c r="F1475" s="409"/>
      <c r="G1475" s="410"/>
      <c r="H1475" s="410"/>
      <c r="I1475" s="548"/>
      <c r="J1475" s="548"/>
      <c r="K1475" s="548"/>
      <c r="L1475" s="548"/>
      <c r="M1475" s="548"/>
      <c r="N1475" s="485"/>
      <c r="O1475" s="663"/>
      <c r="P1475" s="663"/>
      <c r="Q1475" s="663"/>
      <c r="R1475" s="664"/>
      <c r="S1475" s="664"/>
      <c r="T1475" s="664"/>
      <c r="U1475" s="664"/>
      <c r="V1475" s="664"/>
      <c r="W1475" s="664"/>
      <c r="X1475" s="664"/>
      <c r="Y1475" s="663"/>
      <c r="Z1475" s="615"/>
      <c r="AA1475" s="616"/>
      <c r="AG1475" s="613"/>
      <c r="AH1475" s="613"/>
    </row>
    <row r="1476" spans="2:71" s="568" customFormat="1" ht="15.65" customHeight="1" outlineLevel="1" x14ac:dyDescent="0.25">
      <c r="B1476" s="395" t="s">
        <v>916</v>
      </c>
      <c r="C1476" s="593"/>
      <c r="D1476" s="396" t="s">
        <v>1451</v>
      </c>
      <c r="E1476" s="403">
        <v>1</v>
      </c>
      <c r="F1476" s="396" t="s">
        <v>73</v>
      </c>
      <c r="G1476" s="397"/>
      <c r="H1476" s="397"/>
      <c r="I1476" s="546"/>
      <c r="J1476" s="546"/>
      <c r="K1476" s="546"/>
      <c r="L1476" s="546">
        <f>SUM(L1477:L1479)</f>
        <v>0.39329999999999998</v>
      </c>
      <c r="M1476" s="546">
        <f>SUM(M1477:M1479)</f>
        <v>0.39329999999999998</v>
      </c>
      <c r="N1476" s="593"/>
      <c r="O1476" s="655">
        <f>SUM(O1477:O1479)</f>
        <v>0.39329999999999998</v>
      </c>
      <c r="P1476" s="656" t="str">
        <f>B1476</f>
        <v>V4-1-F4</v>
      </c>
      <c r="Q1476" s="656"/>
      <c r="R1476" s="657"/>
      <c r="S1476" s="657"/>
      <c r="T1476" s="657"/>
      <c r="U1476" s="657"/>
      <c r="V1476" s="657"/>
      <c r="W1476" s="657"/>
      <c r="X1476" s="657">
        <f>SUM(X1477:X1479)</f>
        <v>0.44285579999999997</v>
      </c>
      <c r="Y1476" s="658"/>
      <c r="Z1476" s="610"/>
      <c r="AA1476" s="610"/>
      <c r="AB1476" s="610"/>
      <c r="AC1476" s="610"/>
      <c r="AD1476" s="610"/>
      <c r="AE1476" s="610"/>
      <c r="AF1476" s="610"/>
      <c r="AG1476" s="610"/>
      <c r="AH1476" s="610"/>
      <c r="AI1476" s="610"/>
      <c r="AJ1476" s="610"/>
      <c r="AK1476" s="610"/>
      <c r="AL1476" s="610"/>
      <c r="AM1476" s="610"/>
      <c r="AN1476" s="610"/>
      <c r="AO1476" s="610"/>
      <c r="AP1476" s="610"/>
      <c r="AQ1476" s="610"/>
      <c r="AR1476" s="610"/>
      <c r="AS1476" s="610"/>
      <c r="AT1476" s="610"/>
      <c r="AU1476" s="610"/>
      <c r="AV1476" s="610"/>
      <c r="AW1476" s="610"/>
      <c r="AX1476" s="610"/>
      <c r="AY1476" s="610"/>
      <c r="AZ1476" s="610"/>
      <c r="BA1476" s="610"/>
      <c r="BB1476" s="610"/>
      <c r="BC1476" s="610"/>
      <c r="BD1476" s="610"/>
      <c r="BE1476" s="610"/>
      <c r="BF1476" s="610"/>
      <c r="BG1476" s="610"/>
      <c r="BH1476" s="610"/>
      <c r="BI1476" s="610"/>
      <c r="BJ1476" s="610"/>
      <c r="BK1476" s="610"/>
      <c r="BL1476" s="610"/>
      <c r="BM1476" s="610"/>
      <c r="BN1476" s="610"/>
      <c r="BO1476" s="610"/>
      <c r="BP1476" s="610"/>
      <c r="BQ1476" s="610"/>
      <c r="BR1476" s="610"/>
      <c r="BS1476" s="610"/>
    </row>
    <row r="1477" spans="2:71" ht="15.65" customHeight="1" outlineLevel="2" x14ac:dyDescent="0.25">
      <c r="B1477" s="404"/>
      <c r="D1477" s="413" t="s">
        <v>837</v>
      </c>
      <c r="E1477" s="405"/>
      <c r="G1477" s="406"/>
      <c r="H1477" s="406"/>
      <c r="I1477" s="553"/>
      <c r="J1477" s="553"/>
      <c r="K1477" s="553"/>
      <c r="N1477" s="494"/>
      <c r="O1477" s="659"/>
      <c r="P1477" s="659"/>
      <c r="Q1477" s="659"/>
    </row>
    <row r="1478" spans="2:71" ht="15.65" customHeight="1" outlineLevel="2" x14ac:dyDescent="0.25">
      <c r="B1478" s="404"/>
      <c r="D1478" s="404" t="str">
        <f>D1476</f>
        <v>╚ Hennepvezel meer-/minderprijs per mm</v>
      </c>
      <c r="E1478" s="427">
        <v>1</v>
      </c>
      <c r="F1478" s="427" t="s">
        <v>73</v>
      </c>
      <c r="G1478" s="427"/>
      <c r="H1478" s="427"/>
      <c r="I1478" s="554"/>
      <c r="J1478" s="554"/>
      <c r="K1478" s="554">
        <v>0.39329999999999998</v>
      </c>
      <c r="L1478" s="554">
        <f>E1478*K1478</f>
        <v>0.39329999999999998</v>
      </c>
      <c r="M1478" s="554">
        <f>J1478+H1478*Tabellen!$K$2+L1478</f>
        <v>0.39329999999999998</v>
      </c>
      <c r="N1478" s="494"/>
      <c r="O1478" s="849">
        <f>S1478+T1478</f>
        <v>0.39329999999999998</v>
      </c>
      <c r="P1478" s="659"/>
      <c r="Q1478" s="662" t="s">
        <v>953</v>
      </c>
      <c r="R1478" s="682">
        <f>_xlfn.XLOOKUP(Q1478,Tabellen!$B$9:$B$21,Tabellen!$C$9:$C$21,"controleren")</f>
        <v>0.7</v>
      </c>
      <c r="S1478" s="849">
        <f>IF('Isolatieaanpak '!$G$9="Doe-het-zelver",(M1478*R1478)*Tabellen!$K$5,M1478*R1478)</f>
        <v>0.27530999999999994</v>
      </c>
      <c r="T1478" s="849">
        <f>(100%-R1478)*M1478</f>
        <v>0.11799000000000001</v>
      </c>
      <c r="U1478" s="660">
        <f>S1478*Tabellen!$G$2</f>
        <v>2.4777899999999995E-2</v>
      </c>
      <c r="V1478" s="660">
        <f>T1478*Tabellen!$H$2</f>
        <v>2.4777900000000002E-2</v>
      </c>
      <c r="W1478" s="660">
        <f>U1478+V1478</f>
        <v>4.9555799999999997E-2</v>
      </c>
      <c r="X1478" s="660">
        <f>O1478+W1478</f>
        <v>0.44285579999999997</v>
      </c>
    </row>
    <row r="1479" spans="2:71" ht="15.65" customHeight="1" outlineLevel="2" x14ac:dyDescent="0.25">
      <c r="B1479" s="404"/>
      <c r="D1479" s="427"/>
      <c r="E1479" s="405"/>
      <c r="G1479" s="406"/>
      <c r="H1479" s="406"/>
      <c r="N1479" s="494"/>
      <c r="O1479" s="659"/>
      <c r="P1479" s="659"/>
      <c r="Q1479" s="659"/>
    </row>
    <row r="1480" spans="2:71" ht="9" customHeight="1" outlineLevel="1" x14ac:dyDescent="0.25">
      <c r="B1480" s="408"/>
      <c r="D1480" s="409"/>
      <c r="E1480" s="411"/>
      <c r="F1480" s="409"/>
      <c r="G1480" s="410"/>
      <c r="H1480" s="410"/>
      <c r="I1480" s="548"/>
      <c r="J1480" s="548"/>
      <c r="K1480" s="548"/>
      <c r="L1480" s="548"/>
      <c r="M1480" s="548"/>
      <c r="N1480" s="485"/>
      <c r="O1480" s="663"/>
      <c r="P1480" s="663"/>
      <c r="Q1480" s="663"/>
      <c r="R1480" s="664"/>
      <c r="S1480" s="664"/>
      <c r="T1480" s="664"/>
      <c r="U1480" s="664"/>
      <c r="V1480" s="664"/>
      <c r="W1480" s="664"/>
      <c r="X1480" s="664"/>
      <c r="Y1480" s="663"/>
      <c r="Z1480" s="615"/>
      <c r="AA1480" s="616"/>
      <c r="AG1480" s="613"/>
      <c r="AH1480" s="613"/>
    </row>
    <row r="1481" spans="2:71" s="568" customFormat="1" ht="15.65" customHeight="1" outlineLevel="1" x14ac:dyDescent="0.25">
      <c r="B1481" s="395" t="s">
        <v>917</v>
      </c>
      <c r="C1481" s="593"/>
      <c r="D1481" s="396" t="s">
        <v>1774</v>
      </c>
      <c r="E1481" s="403">
        <v>1</v>
      </c>
      <c r="F1481" s="396" t="s">
        <v>73</v>
      </c>
      <c r="G1481" s="397"/>
      <c r="H1481" s="397"/>
      <c r="I1481" s="546"/>
      <c r="J1481" s="546"/>
      <c r="K1481" s="546"/>
      <c r="L1481" s="546">
        <f>SUM(L1482:L1490)</f>
        <v>141.89849999999998</v>
      </c>
      <c r="M1481" s="546">
        <f>SUM(M1482:M1490)</f>
        <v>141.89849999999998</v>
      </c>
      <c r="N1481" s="593"/>
      <c r="O1481" s="655">
        <f>SUM(O1482:O1490)</f>
        <v>141.89849999999998</v>
      </c>
      <c r="P1481" s="656" t="str">
        <f>B1481</f>
        <v>V4-1-G1</v>
      </c>
      <c r="Q1481" s="656"/>
      <c r="R1481" s="657"/>
      <c r="S1481" s="657"/>
      <c r="T1481" s="657"/>
      <c r="U1481" s="657"/>
      <c r="V1481" s="657"/>
      <c r="W1481" s="657"/>
      <c r="X1481" s="657">
        <f>SUM(X1482:X1490)</f>
        <v>159.77771100000001</v>
      </c>
      <c r="Y1481" s="658"/>
      <c r="Z1481" s="610"/>
      <c r="AA1481" s="610"/>
      <c r="AB1481" s="610"/>
      <c r="AC1481" s="610"/>
      <c r="AD1481" s="610"/>
      <c r="AE1481" s="610"/>
      <c r="AF1481" s="610"/>
      <c r="AG1481" s="610"/>
      <c r="AH1481" s="610"/>
      <c r="AI1481" s="610"/>
      <c r="AJ1481" s="610"/>
      <c r="AK1481" s="610"/>
      <c r="AL1481" s="610"/>
      <c r="AM1481" s="610"/>
      <c r="AN1481" s="610"/>
      <c r="AO1481" s="610"/>
      <c r="AP1481" s="610"/>
      <c r="AQ1481" s="610"/>
      <c r="AR1481" s="610"/>
      <c r="AS1481" s="610"/>
      <c r="AT1481" s="610"/>
      <c r="AU1481" s="610"/>
      <c r="AV1481" s="610"/>
      <c r="AW1481" s="610"/>
      <c r="AX1481" s="610"/>
      <c r="AY1481" s="610"/>
      <c r="AZ1481" s="610"/>
      <c r="BA1481" s="610"/>
      <c r="BB1481" s="610"/>
      <c r="BC1481" s="610"/>
      <c r="BD1481" s="610"/>
      <c r="BE1481" s="610"/>
      <c r="BF1481" s="610"/>
      <c r="BG1481" s="610"/>
      <c r="BH1481" s="610"/>
      <c r="BI1481" s="610"/>
      <c r="BJ1481" s="610"/>
      <c r="BK1481" s="610"/>
      <c r="BL1481" s="610"/>
      <c r="BM1481" s="610"/>
      <c r="BN1481" s="610"/>
      <c r="BO1481" s="610"/>
      <c r="BP1481" s="610"/>
      <c r="BQ1481" s="610"/>
      <c r="BR1481" s="610"/>
      <c r="BS1481" s="610"/>
    </row>
    <row r="1482" spans="2:71" ht="15.65" customHeight="1" outlineLevel="2" x14ac:dyDescent="0.25">
      <c r="B1482" s="404"/>
      <c r="D1482" s="413" t="s">
        <v>949</v>
      </c>
      <c r="E1482" s="405"/>
      <c r="G1482" s="406"/>
      <c r="H1482" s="406"/>
      <c r="I1482" s="553"/>
      <c r="J1482" s="553"/>
      <c r="K1482" s="553"/>
      <c r="N1482" s="494"/>
      <c r="O1482" s="659"/>
      <c r="P1482" s="659"/>
      <c r="Q1482" s="659"/>
    </row>
    <row r="1483" spans="2:71" ht="15.65" customHeight="1" outlineLevel="2" x14ac:dyDescent="0.25">
      <c r="B1483" s="404"/>
      <c r="D1483" s="404" t="str">
        <f>D1481</f>
        <v>Dakisolatie PIR-platen dik 80mm Rc 3.50 m².K/W van 0 m² tot 45 m²</v>
      </c>
      <c r="E1483" s="427">
        <v>1</v>
      </c>
      <c r="F1483" s="427" t="s">
        <v>73</v>
      </c>
      <c r="G1483" s="427"/>
      <c r="H1483" s="427"/>
      <c r="I1483" s="554"/>
      <c r="J1483" s="554"/>
      <c r="K1483" s="554">
        <v>56.924999999999997</v>
      </c>
      <c r="L1483" s="554">
        <f>E1483*K1483</f>
        <v>56.924999999999997</v>
      </c>
      <c r="M1483" s="554">
        <f>J1483+H1483*Tabellen!$K$2+L1483</f>
        <v>56.924999999999997</v>
      </c>
      <c r="N1483" s="494"/>
      <c r="O1483" s="849">
        <f>S1483+T1483</f>
        <v>56.924999999999997</v>
      </c>
      <c r="P1483" s="659"/>
      <c r="Q1483" s="662" t="s">
        <v>953</v>
      </c>
      <c r="R1483" s="682">
        <f>_xlfn.XLOOKUP(Q1483,Tabellen!$B$9:$B$21,Tabellen!$C$9:$C$21,"controleren")</f>
        <v>0.7</v>
      </c>
      <c r="S1483" s="849">
        <f>IF('Isolatieaanpak '!$G$9="Doe-het-zelver",(M1483*R1483)*Tabellen!$K$5,M1483*R1483)</f>
        <v>39.847499999999997</v>
      </c>
      <c r="T1483" s="849">
        <f>(100%-R1483)*M1483</f>
        <v>17.077500000000001</v>
      </c>
      <c r="U1483" s="660">
        <f>S1483*Tabellen!$G$2</f>
        <v>3.5862749999999997</v>
      </c>
      <c r="V1483" s="660">
        <f>T1483*Tabellen!$H$2</f>
        <v>3.5862750000000001</v>
      </c>
      <c r="W1483" s="660">
        <f>U1483+V1483</f>
        <v>7.1725499999999993</v>
      </c>
      <c r="X1483" s="660">
        <f>O1483+W1483</f>
        <v>64.097549999999998</v>
      </c>
    </row>
    <row r="1484" spans="2:71" ht="15.65" customHeight="1" outlineLevel="2" x14ac:dyDescent="0.25">
      <c r="B1484" s="404"/>
      <c r="D1484" s="404"/>
      <c r="E1484" s="427"/>
      <c r="F1484" s="427"/>
      <c r="G1484" s="422"/>
      <c r="H1484" s="427"/>
      <c r="I1484" s="554"/>
      <c r="J1484" s="554"/>
      <c r="K1484" s="554"/>
      <c r="L1484" s="554"/>
      <c r="M1484" s="554"/>
      <c r="N1484" s="494"/>
      <c r="O1484" s="659"/>
      <c r="P1484" s="659"/>
      <c r="Q1484" s="662" t="s">
        <v>953</v>
      </c>
      <c r="R1484" s="682">
        <f>_xlfn.XLOOKUP(Q1484,Tabellen!$B$9:$B$21,Tabellen!$C$9:$C$21,"controleren")</f>
        <v>0.7</v>
      </c>
      <c r="S1484" s="660">
        <f t="shared" ref="S1484" si="287">O1484*R1484</f>
        <v>0</v>
      </c>
      <c r="T1484" s="660">
        <f t="shared" ref="T1484" si="288">O1484-S1484</f>
        <v>0</v>
      </c>
      <c r="U1484" s="660">
        <f>S1484*Tabellen!$G$2</f>
        <v>0</v>
      </c>
      <c r="V1484" s="660">
        <f>T1484*Tabellen!$H$2</f>
        <v>0</v>
      </c>
      <c r="W1484" s="660">
        <f t="shared" ref="W1484" si="289">U1484+V1484</f>
        <v>0</v>
      </c>
      <c r="X1484" s="660">
        <f t="shared" ref="X1484" si="290">O1484+W1484</f>
        <v>0</v>
      </c>
    </row>
    <row r="1485" spans="2:71" ht="15.65" customHeight="1" outlineLevel="2" x14ac:dyDescent="0.25">
      <c r="B1485" s="450"/>
      <c r="D1485" s="404" t="s">
        <v>845</v>
      </c>
      <c r="E1485" s="427">
        <v>1</v>
      </c>
      <c r="F1485" s="427" t="s">
        <v>73</v>
      </c>
      <c r="G1485" s="422"/>
      <c r="H1485" s="427"/>
      <c r="I1485" s="566"/>
      <c r="J1485" s="554"/>
      <c r="K1485" s="554">
        <v>15.524999999999999</v>
      </c>
      <c r="L1485" s="554">
        <f t="shared" ref="L1485:L1489" si="291">E1485*K1485</f>
        <v>15.524999999999999</v>
      </c>
      <c r="M1485" s="554">
        <f>J1485+H1485*Tabellen!$K$2+L1485</f>
        <v>15.524999999999999</v>
      </c>
      <c r="N1485" s="494"/>
      <c r="O1485" s="849">
        <f>S1485+T1485</f>
        <v>15.524999999999999</v>
      </c>
      <c r="P1485" s="659"/>
      <c r="Q1485" s="662" t="s">
        <v>953</v>
      </c>
      <c r="R1485" s="682">
        <f>_xlfn.XLOOKUP(Q1485,Tabellen!$B$9:$B$21,Tabellen!$C$9:$C$21,"controleren")</f>
        <v>0.7</v>
      </c>
      <c r="S1485" s="849">
        <f>IF('Isolatieaanpak '!$G$9="Doe-het-zelver",(M1485*R1485)*Tabellen!$K$5,M1485*R1485)</f>
        <v>10.867499999999998</v>
      </c>
      <c r="T1485" s="849">
        <f>(100%-R1485)*M1485</f>
        <v>4.6575000000000006</v>
      </c>
      <c r="U1485" s="660">
        <f>S1485*Tabellen!$G$2</f>
        <v>0.97807499999999981</v>
      </c>
      <c r="V1485" s="660">
        <f>T1485*Tabellen!$H$2</f>
        <v>0.97807500000000014</v>
      </c>
      <c r="W1485" s="660">
        <f>U1485+V1485</f>
        <v>1.9561500000000001</v>
      </c>
      <c r="X1485" s="660">
        <f>O1485+W1485</f>
        <v>17.48115</v>
      </c>
    </row>
    <row r="1486" spans="2:71" ht="15.65" customHeight="1" outlineLevel="2" x14ac:dyDescent="0.25">
      <c r="B1486" s="450"/>
      <c r="D1486" s="404" t="s">
        <v>846</v>
      </c>
      <c r="E1486" s="427">
        <v>1</v>
      </c>
      <c r="F1486" s="427" t="s">
        <v>73</v>
      </c>
      <c r="G1486" s="422"/>
      <c r="H1486" s="427"/>
      <c r="I1486" s="566"/>
      <c r="J1486" s="554"/>
      <c r="K1486" s="554">
        <v>12.419999999999998</v>
      </c>
      <c r="L1486" s="554">
        <f t="shared" si="291"/>
        <v>12.419999999999998</v>
      </c>
      <c r="M1486" s="554">
        <f>J1486+H1486*Tabellen!$K$2+L1486</f>
        <v>12.419999999999998</v>
      </c>
      <c r="N1486" s="494"/>
      <c r="O1486" s="849">
        <f>S1486+T1486</f>
        <v>12.419999999999998</v>
      </c>
      <c r="P1486" s="659"/>
      <c r="Q1486" s="662" t="s">
        <v>953</v>
      </c>
      <c r="R1486" s="682">
        <f>_xlfn.XLOOKUP(Q1486,Tabellen!$B$9:$B$21,Tabellen!$C$9:$C$21,"controleren")</f>
        <v>0.7</v>
      </c>
      <c r="S1486" s="849">
        <f>IF('Isolatieaanpak '!$G$9="Doe-het-zelver",(M1486*R1486)*Tabellen!$K$5,M1486*R1486)</f>
        <v>8.6939999999999973</v>
      </c>
      <c r="T1486" s="849">
        <f>(100%-R1486)*M1486</f>
        <v>3.726</v>
      </c>
      <c r="U1486" s="660">
        <f>S1486*Tabellen!$G$2</f>
        <v>0.78245999999999971</v>
      </c>
      <c r="V1486" s="660">
        <f>T1486*Tabellen!$H$2</f>
        <v>0.78245999999999993</v>
      </c>
      <c r="W1486" s="660">
        <f>U1486+V1486</f>
        <v>1.5649199999999996</v>
      </c>
      <c r="X1486" s="660">
        <f>O1486+W1486</f>
        <v>13.984919999999997</v>
      </c>
    </row>
    <row r="1487" spans="2:71" ht="15.65" customHeight="1" outlineLevel="2" x14ac:dyDescent="0.25">
      <c r="B1487" s="450"/>
      <c r="D1487" s="404" t="s">
        <v>850</v>
      </c>
      <c r="E1487" s="427">
        <v>1</v>
      </c>
      <c r="F1487" s="427" t="s">
        <v>73</v>
      </c>
      <c r="G1487" s="422"/>
      <c r="H1487" s="427"/>
      <c r="I1487" s="554"/>
      <c r="J1487" s="554"/>
      <c r="K1487" s="554">
        <v>4.1399999999999997</v>
      </c>
      <c r="L1487" s="554">
        <f t="shared" si="291"/>
        <v>4.1399999999999997</v>
      </c>
      <c r="M1487" s="554">
        <f>J1487+H1487*Tabellen!$K$2+L1487</f>
        <v>4.1399999999999997</v>
      </c>
      <c r="N1487" s="494"/>
      <c r="O1487" s="849">
        <f>S1487+T1487</f>
        <v>4.1399999999999997</v>
      </c>
      <c r="P1487" s="659"/>
      <c r="Q1487" s="662" t="s">
        <v>953</v>
      </c>
      <c r="R1487" s="682">
        <f>_xlfn.XLOOKUP(Q1487,Tabellen!$B$9:$B$21,Tabellen!$C$9:$C$21,"controleren")</f>
        <v>0.7</v>
      </c>
      <c r="S1487" s="849">
        <f>IF('Isolatieaanpak '!$G$9="Doe-het-zelver",(M1487*R1487)*Tabellen!$K$5,M1487*R1487)</f>
        <v>2.8979999999999997</v>
      </c>
      <c r="T1487" s="849">
        <f>(100%-R1487)*M1487</f>
        <v>1.242</v>
      </c>
      <c r="U1487" s="660">
        <f>S1487*Tabellen!$G$2</f>
        <v>0.26081999999999994</v>
      </c>
      <c r="V1487" s="660">
        <f>T1487*Tabellen!$H$2</f>
        <v>0.26082</v>
      </c>
      <c r="W1487" s="660">
        <f>U1487+V1487</f>
        <v>0.52163999999999988</v>
      </c>
      <c r="X1487" s="660">
        <f>O1487+W1487</f>
        <v>4.6616399999999993</v>
      </c>
    </row>
    <row r="1488" spans="2:71" ht="15.65" customHeight="1" outlineLevel="2" x14ac:dyDescent="0.25">
      <c r="B1488" s="450"/>
      <c r="D1488" s="404" t="s">
        <v>847</v>
      </c>
      <c r="E1488" s="427">
        <v>1</v>
      </c>
      <c r="F1488" s="427" t="s">
        <v>73</v>
      </c>
      <c r="G1488" s="422"/>
      <c r="H1488" s="427"/>
      <c r="I1488" s="554"/>
      <c r="J1488" s="554"/>
      <c r="K1488" s="554">
        <v>22.976999999999997</v>
      </c>
      <c r="L1488" s="554">
        <f t="shared" si="291"/>
        <v>22.976999999999997</v>
      </c>
      <c r="M1488" s="554">
        <f>J1488+H1488*Tabellen!$K$2+L1488</f>
        <v>22.976999999999997</v>
      </c>
      <c r="N1488" s="494"/>
      <c r="O1488" s="849">
        <f>S1488+T1488</f>
        <v>22.976999999999997</v>
      </c>
      <c r="P1488" s="659"/>
      <c r="Q1488" s="662" t="s">
        <v>953</v>
      </c>
      <c r="R1488" s="682">
        <f>_xlfn.XLOOKUP(Q1488,Tabellen!$B$9:$B$21,Tabellen!$C$9:$C$21,"controleren")</f>
        <v>0.7</v>
      </c>
      <c r="S1488" s="849">
        <f>IF('Isolatieaanpak '!$G$9="Doe-het-zelver",(M1488*R1488)*Tabellen!$K$5,M1488*R1488)</f>
        <v>16.083899999999996</v>
      </c>
      <c r="T1488" s="849">
        <f>(100%-R1488)*M1488</f>
        <v>6.8931000000000004</v>
      </c>
      <c r="U1488" s="660">
        <f>S1488*Tabellen!$G$2</f>
        <v>1.4475509999999996</v>
      </c>
      <c r="V1488" s="660">
        <f>T1488*Tabellen!$H$2</f>
        <v>1.447551</v>
      </c>
      <c r="W1488" s="660">
        <f>U1488+V1488</f>
        <v>2.8951019999999996</v>
      </c>
      <c r="X1488" s="660">
        <f>O1488+W1488</f>
        <v>25.872101999999998</v>
      </c>
    </row>
    <row r="1489" spans="2:71" ht="15.65" customHeight="1" outlineLevel="2" x14ac:dyDescent="0.25">
      <c r="B1489" s="450"/>
      <c r="D1489" s="404" t="s">
        <v>1732</v>
      </c>
      <c r="E1489" s="427">
        <v>1</v>
      </c>
      <c r="F1489" s="427" t="s">
        <v>73</v>
      </c>
      <c r="G1489" s="422"/>
      <c r="H1489" s="427"/>
      <c r="I1489" s="554"/>
      <c r="J1489" s="554"/>
      <c r="K1489" s="554">
        <v>29.911499999999997</v>
      </c>
      <c r="L1489" s="554">
        <f t="shared" si="291"/>
        <v>29.911499999999997</v>
      </c>
      <c r="M1489" s="554">
        <f>J1489+H1489*Tabellen!$K$2+L1489</f>
        <v>29.911499999999997</v>
      </c>
      <c r="N1489" s="494"/>
      <c r="O1489" s="849">
        <f>S1489+T1489</f>
        <v>29.911499999999997</v>
      </c>
      <c r="P1489" s="659"/>
      <c r="Q1489" s="662" t="s">
        <v>953</v>
      </c>
      <c r="R1489" s="682">
        <f>_xlfn.XLOOKUP(Q1489,Tabellen!$B$9:$B$21,Tabellen!$C$9:$C$21,"controleren")</f>
        <v>0.7</v>
      </c>
      <c r="S1489" s="849">
        <f>IF('Isolatieaanpak '!$G$9="Doe-het-zelver",(M1489*R1489)*Tabellen!$K$5,M1489*R1489)</f>
        <v>20.938049999999997</v>
      </c>
      <c r="T1489" s="849">
        <f>(100%-R1489)*M1489</f>
        <v>8.9734499999999997</v>
      </c>
      <c r="U1489" s="660">
        <f>S1489*Tabellen!$G$2</f>
        <v>1.8844244999999997</v>
      </c>
      <c r="V1489" s="660">
        <f>T1489*Tabellen!$H$2</f>
        <v>1.8844244999999999</v>
      </c>
      <c r="W1489" s="660">
        <f>U1489+V1489</f>
        <v>3.7688489999999994</v>
      </c>
      <c r="X1489" s="660">
        <f>O1489+W1489</f>
        <v>33.680348999999993</v>
      </c>
    </row>
    <row r="1490" spans="2:71" ht="15.65" customHeight="1" outlineLevel="2" x14ac:dyDescent="0.25">
      <c r="B1490" s="404"/>
      <c r="D1490" s="427"/>
      <c r="E1490" s="405"/>
      <c r="G1490" s="406"/>
      <c r="H1490" s="406"/>
      <c r="N1490" s="494"/>
      <c r="O1490" s="659"/>
      <c r="P1490" s="659"/>
      <c r="Q1490" s="659"/>
    </row>
    <row r="1491" spans="2:71" ht="9" customHeight="1" outlineLevel="1" x14ac:dyDescent="0.25">
      <c r="B1491" s="408"/>
      <c r="D1491" s="409"/>
      <c r="E1491" s="411"/>
      <c r="F1491" s="409"/>
      <c r="G1491" s="410"/>
      <c r="H1491" s="410"/>
      <c r="I1491" s="548"/>
      <c r="J1491" s="548"/>
      <c r="K1491" s="548"/>
      <c r="L1491" s="548"/>
      <c r="M1491" s="548"/>
      <c r="N1491" s="485"/>
      <c r="O1491" s="663"/>
      <c r="P1491" s="663"/>
      <c r="Q1491" s="663"/>
      <c r="R1491" s="664"/>
      <c r="S1491" s="664"/>
      <c r="T1491" s="664"/>
      <c r="U1491" s="664"/>
      <c r="V1491" s="664"/>
      <c r="W1491" s="664"/>
      <c r="X1491" s="664"/>
      <c r="Y1491" s="663"/>
      <c r="Z1491" s="615"/>
      <c r="AA1491" s="616"/>
      <c r="AG1491" s="613"/>
      <c r="AH1491" s="613"/>
    </row>
    <row r="1492" spans="2:71" s="568" customFormat="1" ht="15.65" customHeight="1" outlineLevel="1" x14ac:dyDescent="0.25">
      <c r="B1492" s="395" t="s">
        <v>918</v>
      </c>
      <c r="C1492" s="593"/>
      <c r="D1492" s="396" t="s">
        <v>1775</v>
      </c>
      <c r="E1492" s="403">
        <v>1</v>
      </c>
      <c r="F1492" s="396" t="s">
        <v>73</v>
      </c>
      <c r="G1492" s="397"/>
      <c r="H1492" s="397"/>
      <c r="I1492" s="546"/>
      <c r="J1492" s="546"/>
      <c r="K1492" s="546"/>
      <c r="L1492" s="546">
        <f>SUM(L1493:L1500)</f>
        <v>132.58349999999999</v>
      </c>
      <c r="M1492" s="546">
        <f>SUM(M1493:M1500)</f>
        <v>132.58349999999999</v>
      </c>
      <c r="N1492" s="593"/>
      <c r="O1492" s="655">
        <f>SUM(O1493:O1500)</f>
        <v>132.58349999999999</v>
      </c>
      <c r="P1492" s="656" t="str">
        <f>B1492</f>
        <v>V4-1-G2</v>
      </c>
      <c r="Q1492" s="656"/>
      <c r="R1492" s="657"/>
      <c r="S1492" s="657"/>
      <c r="T1492" s="657"/>
      <c r="U1492" s="657"/>
      <c r="V1492" s="657"/>
      <c r="W1492" s="657"/>
      <c r="X1492" s="657">
        <f>SUM(X1493:X1500)</f>
        <v>149.28902099999999</v>
      </c>
      <c r="Y1492" s="658"/>
      <c r="Z1492" s="610"/>
      <c r="AA1492" s="610"/>
      <c r="AB1492" s="610"/>
      <c r="AC1492" s="610"/>
      <c r="AD1492" s="610"/>
      <c r="AE1492" s="610"/>
      <c r="AF1492" s="610"/>
      <c r="AG1492" s="610"/>
      <c r="AH1492" s="610"/>
      <c r="AI1492" s="610"/>
      <c r="AJ1492" s="610"/>
      <c r="AK1492" s="610"/>
      <c r="AL1492" s="610"/>
      <c r="AM1492" s="610"/>
      <c r="AN1492" s="610"/>
      <c r="AO1492" s="610"/>
      <c r="AP1492" s="610"/>
      <c r="AQ1492" s="610"/>
      <c r="AR1492" s="610"/>
      <c r="AS1492" s="610"/>
      <c r="AT1492" s="610"/>
      <c r="AU1492" s="610"/>
      <c r="AV1492" s="610"/>
      <c r="AW1492" s="610"/>
      <c r="AX1492" s="610"/>
      <c r="AY1492" s="610"/>
      <c r="AZ1492" s="610"/>
      <c r="BA1492" s="610"/>
      <c r="BB1492" s="610"/>
      <c r="BC1492" s="610"/>
      <c r="BD1492" s="610"/>
      <c r="BE1492" s="610"/>
      <c r="BF1492" s="610"/>
      <c r="BG1492" s="610"/>
      <c r="BH1492" s="610"/>
      <c r="BI1492" s="610"/>
      <c r="BJ1492" s="610"/>
      <c r="BK1492" s="610"/>
      <c r="BL1492" s="610"/>
      <c r="BM1492" s="610"/>
      <c r="BN1492" s="610"/>
      <c r="BO1492" s="610"/>
      <c r="BP1492" s="610"/>
      <c r="BQ1492" s="610"/>
      <c r="BR1492" s="610"/>
      <c r="BS1492" s="610"/>
    </row>
    <row r="1493" spans="2:71" ht="15.65" customHeight="1" outlineLevel="2" x14ac:dyDescent="0.25">
      <c r="B1493" s="404"/>
      <c r="D1493" s="413" t="s">
        <v>839</v>
      </c>
      <c r="E1493" s="405"/>
      <c r="G1493" s="406"/>
      <c r="H1493" s="406"/>
      <c r="I1493" s="553"/>
      <c r="J1493" s="553"/>
      <c r="K1493" s="553"/>
      <c r="N1493" s="494"/>
      <c r="O1493" s="659"/>
      <c r="P1493" s="659"/>
      <c r="Q1493" s="659"/>
    </row>
    <row r="1494" spans="2:71" ht="15.65" customHeight="1" outlineLevel="2" x14ac:dyDescent="0.25">
      <c r="B1494" s="404"/>
      <c r="D1494" s="404" t="str">
        <f>D1492</f>
        <v>Dakisolatie PIR-platen dik 80mm  Rc 3.50 m².K/W van 45 m² tot 120 m²</v>
      </c>
      <c r="E1494" s="427">
        <v>1</v>
      </c>
      <c r="F1494" s="427" t="s">
        <v>73</v>
      </c>
      <c r="G1494" s="427"/>
      <c r="H1494" s="427"/>
      <c r="I1494" s="554"/>
      <c r="J1494" s="554"/>
      <c r="K1494" s="554">
        <v>51.749999999999993</v>
      </c>
      <c r="L1494" s="554">
        <f>E1494*K1494</f>
        <v>51.749999999999993</v>
      </c>
      <c r="M1494" s="554">
        <f>J1494+H1494*Tabellen!$K$2+L1494</f>
        <v>51.749999999999993</v>
      </c>
      <c r="N1494" s="494"/>
      <c r="O1494" s="849">
        <f>S1494+T1494</f>
        <v>51.749999999999993</v>
      </c>
      <c r="P1494" s="659"/>
      <c r="Q1494" s="662" t="s">
        <v>953</v>
      </c>
      <c r="R1494" s="682">
        <f>_xlfn.XLOOKUP(Q1494,Tabellen!$B$9:$B$21,Tabellen!$C$9:$C$21,"controleren")</f>
        <v>0.7</v>
      </c>
      <c r="S1494" s="849">
        <f>IF('Isolatieaanpak '!$G$9="Doe-het-zelver",(M1494*R1494)*Tabellen!$K$5,M1494*R1494)</f>
        <v>36.224999999999994</v>
      </c>
      <c r="T1494" s="849">
        <f>(100%-R1494)*M1494</f>
        <v>15.525</v>
      </c>
      <c r="U1494" s="660">
        <f>S1494*Tabellen!$G$2</f>
        <v>3.2602499999999992</v>
      </c>
      <c r="V1494" s="660">
        <f>T1494*Tabellen!$H$2</f>
        <v>3.2602500000000001</v>
      </c>
      <c r="W1494" s="660">
        <f>U1494+V1494</f>
        <v>6.5204999999999993</v>
      </c>
      <c r="X1494" s="660">
        <f>O1494+W1494</f>
        <v>58.270499999999991</v>
      </c>
    </row>
    <row r="1495" spans="2:71" ht="15.65" customHeight="1" outlineLevel="2" x14ac:dyDescent="0.25">
      <c r="B1495" s="404"/>
      <c r="D1495" s="404"/>
      <c r="E1495" s="427"/>
      <c r="F1495" s="427"/>
      <c r="G1495" s="422"/>
      <c r="H1495" s="427"/>
      <c r="I1495" s="554"/>
      <c r="J1495" s="554"/>
      <c r="K1495" s="554"/>
      <c r="L1495" s="554"/>
      <c r="M1495" s="554"/>
      <c r="N1495" s="494"/>
      <c r="O1495" s="659"/>
      <c r="P1495" s="659"/>
      <c r="Q1495" s="662" t="s">
        <v>953</v>
      </c>
      <c r="R1495" s="682">
        <f>_xlfn.XLOOKUP(Q1495,Tabellen!$B$9:$B$21,Tabellen!$C$9:$C$21,"controleren")</f>
        <v>0.7</v>
      </c>
      <c r="S1495" s="660">
        <f t="shared" ref="S1495" si="292">O1495*R1495</f>
        <v>0</v>
      </c>
      <c r="T1495" s="660">
        <f t="shared" ref="T1495" si="293">O1495-S1495</f>
        <v>0</v>
      </c>
      <c r="U1495" s="660">
        <f>S1495*Tabellen!$G$2</f>
        <v>0</v>
      </c>
      <c r="V1495" s="660">
        <f>T1495*Tabellen!$H$2</f>
        <v>0</v>
      </c>
      <c r="W1495" s="660">
        <f t="shared" ref="W1495" si="294">U1495+V1495</f>
        <v>0</v>
      </c>
      <c r="X1495" s="660">
        <f t="shared" ref="X1495" si="295">O1495+W1495</f>
        <v>0</v>
      </c>
    </row>
    <row r="1496" spans="2:71" ht="15.65" customHeight="1" outlineLevel="2" x14ac:dyDescent="0.25">
      <c r="B1496" s="450"/>
      <c r="D1496" s="404" t="s">
        <v>845</v>
      </c>
      <c r="E1496" s="427">
        <v>1</v>
      </c>
      <c r="F1496" s="427" t="s">
        <v>73</v>
      </c>
      <c r="G1496" s="422"/>
      <c r="H1496" s="427"/>
      <c r="I1496" s="566"/>
      <c r="J1496" s="554"/>
      <c r="K1496" s="554">
        <v>15.524999999999999</v>
      </c>
      <c r="L1496" s="554">
        <f>E1496*K1496</f>
        <v>15.524999999999999</v>
      </c>
      <c r="M1496" s="554">
        <f>J1496+H1496*Tabellen!$K$2+L1496</f>
        <v>15.524999999999999</v>
      </c>
      <c r="N1496" s="494"/>
      <c r="O1496" s="849">
        <f>S1496+T1496</f>
        <v>15.524999999999999</v>
      </c>
      <c r="P1496" s="659"/>
      <c r="Q1496" s="662" t="s">
        <v>953</v>
      </c>
      <c r="R1496" s="682">
        <f>_xlfn.XLOOKUP(Q1496,Tabellen!$B$9:$B$21,Tabellen!$C$9:$C$21,"controleren")</f>
        <v>0.7</v>
      </c>
      <c r="S1496" s="849">
        <f>IF('Isolatieaanpak '!$G$9="Doe-het-zelver",(M1496*R1496)*Tabellen!$K$5,M1496*R1496)</f>
        <v>10.867499999999998</v>
      </c>
      <c r="T1496" s="849">
        <f>(100%-R1496)*M1496</f>
        <v>4.6575000000000006</v>
      </c>
      <c r="U1496" s="660">
        <f>S1496*Tabellen!$G$2</f>
        <v>0.97807499999999981</v>
      </c>
      <c r="V1496" s="660">
        <f>T1496*Tabellen!$H$2</f>
        <v>0.97807500000000014</v>
      </c>
      <c r="W1496" s="660">
        <f>U1496+V1496</f>
        <v>1.9561500000000001</v>
      </c>
      <c r="X1496" s="660">
        <f>O1496+W1496</f>
        <v>17.48115</v>
      </c>
    </row>
    <row r="1497" spans="2:71" ht="15.65" customHeight="1" outlineLevel="2" x14ac:dyDescent="0.25">
      <c r="B1497" s="450"/>
      <c r="D1497" s="404" t="s">
        <v>846</v>
      </c>
      <c r="E1497" s="427">
        <v>1</v>
      </c>
      <c r="F1497" s="427" t="s">
        <v>73</v>
      </c>
      <c r="G1497" s="422"/>
      <c r="H1497" s="427"/>
      <c r="I1497" s="566"/>
      <c r="J1497" s="554"/>
      <c r="K1497" s="554">
        <v>12.419999999999998</v>
      </c>
      <c r="L1497" s="554">
        <f>E1497*K1497</f>
        <v>12.419999999999998</v>
      </c>
      <c r="M1497" s="554">
        <f>J1497+H1497*Tabellen!$K$2+L1497</f>
        <v>12.419999999999998</v>
      </c>
      <c r="N1497" s="494"/>
      <c r="O1497" s="849">
        <f>S1497+T1497</f>
        <v>12.419999999999998</v>
      </c>
      <c r="P1497" s="659"/>
      <c r="Q1497" s="662" t="s">
        <v>953</v>
      </c>
      <c r="R1497" s="682">
        <f>_xlfn.XLOOKUP(Q1497,Tabellen!$B$9:$B$21,Tabellen!$C$9:$C$21,"controleren")</f>
        <v>0.7</v>
      </c>
      <c r="S1497" s="849">
        <f>IF('Isolatieaanpak '!$G$9="Doe-het-zelver",(M1497*R1497)*Tabellen!$K$5,M1497*R1497)</f>
        <v>8.6939999999999973</v>
      </c>
      <c r="T1497" s="849">
        <f>(100%-R1497)*M1497</f>
        <v>3.726</v>
      </c>
      <c r="U1497" s="660">
        <f>S1497*Tabellen!$G$2</f>
        <v>0.78245999999999971</v>
      </c>
      <c r="V1497" s="660">
        <f>T1497*Tabellen!$H$2</f>
        <v>0.78245999999999993</v>
      </c>
      <c r="W1497" s="660">
        <f>U1497+V1497</f>
        <v>1.5649199999999996</v>
      </c>
      <c r="X1497" s="660">
        <f>O1497+W1497</f>
        <v>13.984919999999997</v>
      </c>
    </row>
    <row r="1498" spans="2:71" ht="15.65" customHeight="1" outlineLevel="2" x14ac:dyDescent="0.25">
      <c r="B1498" s="450"/>
      <c r="D1498" s="404" t="s">
        <v>847</v>
      </c>
      <c r="E1498" s="427">
        <v>1</v>
      </c>
      <c r="F1498" s="427" t="s">
        <v>73</v>
      </c>
      <c r="G1498" s="422"/>
      <c r="H1498" s="427"/>
      <c r="I1498" s="554"/>
      <c r="J1498" s="554"/>
      <c r="K1498" s="554">
        <v>22.976999999999997</v>
      </c>
      <c r="L1498" s="554">
        <f>E1498*K1498</f>
        <v>22.976999999999997</v>
      </c>
      <c r="M1498" s="554">
        <f>J1498+H1498*Tabellen!$K$2+L1498</f>
        <v>22.976999999999997</v>
      </c>
      <c r="N1498" s="494"/>
      <c r="O1498" s="849">
        <f>S1498+T1498</f>
        <v>22.976999999999997</v>
      </c>
      <c r="P1498" s="659"/>
      <c r="Q1498" s="662" t="s">
        <v>953</v>
      </c>
      <c r="R1498" s="682">
        <f>_xlfn.XLOOKUP(Q1498,Tabellen!$B$9:$B$21,Tabellen!$C$9:$C$21,"controleren")</f>
        <v>0.7</v>
      </c>
      <c r="S1498" s="849">
        <f>IF('Isolatieaanpak '!$G$9="Doe-het-zelver",(M1498*R1498)*Tabellen!$K$5,M1498*R1498)</f>
        <v>16.083899999999996</v>
      </c>
      <c r="T1498" s="849">
        <f>(100%-R1498)*M1498</f>
        <v>6.8931000000000004</v>
      </c>
      <c r="U1498" s="660">
        <f>S1498*Tabellen!$G$2</f>
        <v>1.4475509999999996</v>
      </c>
      <c r="V1498" s="660">
        <f>T1498*Tabellen!$H$2</f>
        <v>1.447551</v>
      </c>
      <c r="W1498" s="660">
        <f>U1498+V1498</f>
        <v>2.8951019999999996</v>
      </c>
      <c r="X1498" s="660">
        <f>O1498+W1498</f>
        <v>25.872101999999998</v>
      </c>
    </row>
    <row r="1499" spans="2:71" ht="15.65" customHeight="1" outlineLevel="2" x14ac:dyDescent="0.25">
      <c r="B1499" s="450"/>
      <c r="D1499" s="404" t="s">
        <v>1732</v>
      </c>
      <c r="E1499" s="427">
        <v>1</v>
      </c>
      <c r="F1499" s="427" t="s">
        <v>73</v>
      </c>
      <c r="G1499" s="422"/>
      <c r="H1499" s="427"/>
      <c r="I1499" s="554"/>
      <c r="J1499" s="554"/>
      <c r="K1499" s="554">
        <v>29.911499999999997</v>
      </c>
      <c r="L1499" s="554">
        <f>E1499*K1499</f>
        <v>29.911499999999997</v>
      </c>
      <c r="M1499" s="554">
        <f>J1499+H1499*Tabellen!$K$2+L1499</f>
        <v>29.911499999999997</v>
      </c>
      <c r="N1499" s="494"/>
      <c r="O1499" s="849">
        <f>S1499+T1499</f>
        <v>29.911499999999997</v>
      </c>
      <c r="P1499" s="659"/>
      <c r="Q1499" s="662" t="s">
        <v>953</v>
      </c>
      <c r="R1499" s="682">
        <f>_xlfn.XLOOKUP(Q1499,Tabellen!$B$9:$B$21,Tabellen!$C$9:$C$21,"controleren")</f>
        <v>0.7</v>
      </c>
      <c r="S1499" s="849">
        <f>IF('Isolatieaanpak '!$G$9="Doe-het-zelver",(M1499*R1499)*Tabellen!$K$5,M1499*R1499)</f>
        <v>20.938049999999997</v>
      </c>
      <c r="T1499" s="849">
        <f>(100%-R1499)*M1499</f>
        <v>8.9734499999999997</v>
      </c>
      <c r="U1499" s="660">
        <f>S1499*Tabellen!$G$2</f>
        <v>1.8844244999999997</v>
      </c>
      <c r="V1499" s="660">
        <f>T1499*Tabellen!$H$2</f>
        <v>1.8844244999999999</v>
      </c>
      <c r="W1499" s="660">
        <f>U1499+V1499</f>
        <v>3.7688489999999994</v>
      </c>
      <c r="X1499" s="660">
        <f>O1499+W1499</f>
        <v>33.680348999999993</v>
      </c>
    </row>
    <row r="1500" spans="2:71" ht="15.65" customHeight="1" outlineLevel="2" x14ac:dyDescent="0.25">
      <c r="B1500" s="404"/>
      <c r="D1500" s="427"/>
      <c r="E1500" s="405"/>
      <c r="G1500" s="406"/>
      <c r="H1500" s="406"/>
      <c r="N1500" s="494"/>
      <c r="O1500" s="659"/>
      <c r="P1500" s="659"/>
      <c r="Q1500" s="659"/>
    </row>
    <row r="1501" spans="2:71" ht="9" customHeight="1" outlineLevel="1" x14ac:dyDescent="0.25">
      <c r="B1501" s="408"/>
      <c r="D1501" s="409"/>
      <c r="E1501" s="411"/>
      <c r="F1501" s="409"/>
      <c r="G1501" s="410"/>
      <c r="H1501" s="410"/>
      <c r="I1501" s="548"/>
      <c r="J1501" s="548"/>
      <c r="K1501" s="548"/>
      <c r="L1501" s="548"/>
      <c r="M1501" s="548"/>
      <c r="N1501" s="485"/>
      <c r="O1501" s="663"/>
      <c r="P1501" s="663"/>
      <c r="Q1501" s="663"/>
      <c r="R1501" s="664"/>
      <c r="S1501" s="664"/>
      <c r="T1501" s="664"/>
      <c r="U1501" s="664"/>
      <c r="V1501" s="664"/>
      <c r="W1501" s="664"/>
      <c r="X1501" s="664"/>
      <c r="Y1501" s="663"/>
      <c r="Z1501" s="615"/>
      <c r="AA1501" s="616"/>
      <c r="AG1501" s="613"/>
      <c r="AH1501" s="613"/>
    </row>
    <row r="1502" spans="2:71" s="568" customFormat="1" ht="15.65" customHeight="1" outlineLevel="1" x14ac:dyDescent="0.25">
      <c r="B1502" s="395" t="s">
        <v>919</v>
      </c>
      <c r="C1502" s="593"/>
      <c r="D1502" s="396" t="s">
        <v>1776</v>
      </c>
      <c r="E1502" s="403">
        <v>1</v>
      </c>
      <c r="F1502" s="396" t="s">
        <v>73</v>
      </c>
      <c r="G1502" s="397"/>
      <c r="H1502" s="397"/>
      <c r="I1502" s="546"/>
      <c r="J1502" s="546"/>
      <c r="K1502" s="546"/>
      <c r="L1502" s="546">
        <f>SUM(L1503:L1510)</f>
        <v>129.47849999999997</v>
      </c>
      <c r="M1502" s="546">
        <f>SUM(M1503:M1510)</f>
        <v>129.47849999999997</v>
      </c>
      <c r="N1502" s="593"/>
      <c r="O1502" s="655">
        <f>SUM(O1503:O1510)</f>
        <v>129.47849999999997</v>
      </c>
      <c r="P1502" s="656" t="str">
        <f>B1502</f>
        <v>V4-1-G3</v>
      </c>
      <c r="Q1502" s="656"/>
      <c r="R1502" s="657"/>
      <c r="S1502" s="657"/>
      <c r="T1502" s="657"/>
      <c r="U1502" s="657"/>
      <c r="V1502" s="657"/>
      <c r="W1502" s="657"/>
      <c r="X1502" s="657">
        <f>SUM(X1503:X1510)</f>
        <v>145.79279099999997</v>
      </c>
      <c r="Y1502" s="658"/>
      <c r="Z1502" s="610"/>
      <c r="AA1502" s="610"/>
      <c r="AB1502" s="610"/>
      <c r="AC1502" s="610"/>
      <c r="AD1502" s="610"/>
      <c r="AE1502" s="610"/>
      <c r="AF1502" s="610"/>
      <c r="AG1502" s="610"/>
      <c r="AH1502" s="610"/>
      <c r="AI1502" s="610"/>
      <c r="AJ1502" s="610"/>
      <c r="AK1502" s="610"/>
      <c r="AL1502" s="610"/>
      <c r="AM1502" s="610"/>
      <c r="AN1502" s="610"/>
      <c r="AO1502" s="610"/>
      <c r="AP1502" s="610"/>
      <c r="AQ1502" s="610"/>
      <c r="AR1502" s="610"/>
      <c r="AS1502" s="610"/>
      <c r="AT1502" s="610"/>
      <c r="AU1502" s="610"/>
      <c r="AV1502" s="610"/>
      <c r="AW1502" s="610"/>
      <c r="AX1502" s="610"/>
      <c r="AY1502" s="610"/>
      <c r="AZ1502" s="610"/>
      <c r="BA1502" s="610"/>
      <c r="BB1502" s="610"/>
      <c r="BC1502" s="610"/>
      <c r="BD1502" s="610"/>
      <c r="BE1502" s="610"/>
      <c r="BF1502" s="610"/>
      <c r="BG1502" s="610"/>
      <c r="BH1502" s="610"/>
      <c r="BI1502" s="610"/>
      <c r="BJ1502" s="610"/>
      <c r="BK1502" s="610"/>
      <c r="BL1502" s="610"/>
      <c r="BM1502" s="610"/>
      <c r="BN1502" s="610"/>
      <c r="BO1502" s="610"/>
      <c r="BP1502" s="610"/>
      <c r="BQ1502" s="610"/>
      <c r="BR1502" s="610"/>
      <c r="BS1502" s="610"/>
    </row>
    <row r="1503" spans="2:71" ht="15.65" customHeight="1" outlineLevel="2" x14ac:dyDescent="0.25">
      <c r="B1503" s="404"/>
      <c r="D1503" s="413" t="s">
        <v>839</v>
      </c>
      <c r="E1503" s="405"/>
      <c r="G1503" s="406"/>
      <c r="H1503" s="406"/>
      <c r="I1503" s="553"/>
      <c r="J1503" s="553"/>
      <c r="K1503" s="553"/>
      <c r="N1503" s="494"/>
      <c r="O1503" s="659"/>
      <c r="P1503" s="659"/>
      <c r="Q1503" s="659"/>
    </row>
    <row r="1504" spans="2:71" ht="15.65" customHeight="1" outlineLevel="2" x14ac:dyDescent="0.25">
      <c r="B1504" s="404"/>
      <c r="D1504" s="404" t="str">
        <f>D1502</f>
        <v>Dakisolatie PIR-platen dik 80mm  Rc 3.50 m².K/W vanaf 120 m²</v>
      </c>
      <c r="E1504" s="427">
        <v>1</v>
      </c>
      <c r="F1504" s="427" t="s">
        <v>73</v>
      </c>
      <c r="G1504" s="427"/>
      <c r="H1504" s="427"/>
      <c r="I1504" s="554"/>
      <c r="J1504" s="554"/>
      <c r="K1504" s="554">
        <v>48.644999999999996</v>
      </c>
      <c r="L1504" s="554">
        <f>E1504*K1504</f>
        <v>48.644999999999996</v>
      </c>
      <c r="M1504" s="554">
        <f>J1504+H1504*Tabellen!$K$2+L1504</f>
        <v>48.644999999999996</v>
      </c>
      <c r="N1504" s="494"/>
      <c r="O1504" s="849">
        <f>S1504+T1504</f>
        <v>48.644999999999996</v>
      </c>
      <c r="P1504" s="659"/>
      <c r="Q1504" s="662" t="s">
        <v>953</v>
      </c>
      <c r="R1504" s="682">
        <f>_xlfn.XLOOKUP(Q1504,Tabellen!$B$9:$B$21,Tabellen!$C$9:$C$21,"controleren")</f>
        <v>0.7</v>
      </c>
      <c r="S1504" s="849">
        <f>IF('Isolatieaanpak '!$G$9="Doe-het-zelver",(M1504*R1504)*Tabellen!$K$5,M1504*R1504)</f>
        <v>34.051499999999997</v>
      </c>
      <c r="T1504" s="849">
        <f>(100%-R1504)*M1504</f>
        <v>14.593500000000001</v>
      </c>
      <c r="U1504" s="660">
        <f>S1504*Tabellen!$G$2</f>
        <v>3.0646349999999996</v>
      </c>
      <c r="V1504" s="660">
        <f>T1504*Tabellen!$H$2</f>
        <v>3.064635</v>
      </c>
      <c r="W1504" s="660">
        <f>U1504+V1504</f>
        <v>6.12927</v>
      </c>
      <c r="X1504" s="660">
        <f>O1504+W1504</f>
        <v>54.774269999999994</v>
      </c>
    </row>
    <row r="1505" spans="2:71" ht="15.65" customHeight="1" outlineLevel="2" x14ac:dyDescent="0.25">
      <c r="B1505" s="404"/>
      <c r="D1505" s="404"/>
      <c r="E1505" s="427"/>
      <c r="F1505" s="427"/>
      <c r="G1505" s="422"/>
      <c r="H1505" s="427"/>
      <c r="I1505" s="554"/>
      <c r="J1505" s="554"/>
      <c r="K1505" s="554"/>
      <c r="L1505" s="554"/>
      <c r="M1505" s="554"/>
      <c r="N1505" s="494"/>
      <c r="O1505" s="659"/>
      <c r="P1505" s="659"/>
      <c r="Q1505" s="662" t="s">
        <v>953</v>
      </c>
      <c r="R1505" s="682">
        <f>_xlfn.XLOOKUP(Q1505,Tabellen!$B$9:$B$21,Tabellen!$C$9:$C$21,"controleren")</f>
        <v>0.7</v>
      </c>
      <c r="S1505" s="660">
        <f t="shared" ref="S1505" si="296">O1505*R1505</f>
        <v>0</v>
      </c>
      <c r="T1505" s="660">
        <f t="shared" ref="T1505" si="297">O1505-S1505</f>
        <v>0</v>
      </c>
      <c r="U1505" s="660">
        <f>S1505*Tabellen!$G$2</f>
        <v>0</v>
      </c>
      <c r="V1505" s="660">
        <f>T1505*Tabellen!$H$2</f>
        <v>0</v>
      </c>
      <c r="W1505" s="660">
        <f t="shared" ref="W1505" si="298">U1505+V1505</f>
        <v>0</v>
      </c>
      <c r="X1505" s="660">
        <f t="shared" ref="X1505" si="299">O1505+W1505</f>
        <v>0</v>
      </c>
    </row>
    <row r="1506" spans="2:71" ht="15.65" customHeight="1" outlineLevel="2" x14ac:dyDescent="0.25">
      <c r="B1506" s="450"/>
      <c r="D1506" s="404" t="s">
        <v>845</v>
      </c>
      <c r="E1506" s="427">
        <v>1</v>
      </c>
      <c r="F1506" s="427" t="s">
        <v>73</v>
      </c>
      <c r="G1506" s="422"/>
      <c r="H1506" s="427"/>
      <c r="I1506" s="566"/>
      <c r="J1506" s="554"/>
      <c r="K1506" s="554">
        <v>15.524999999999999</v>
      </c>
      <c r="L1506" s="554">
        <f>E1506*K1506</f>
        <v>15.524999999999999</v>
      </c>
      <c r="M1506" s="554">
        <f>J1506+H1506*Tabellen!$K$2+L1506</f>
        <v>15.524999999999999</v>
      </c>
      <c r="N1506" s="494"/>
      <c r="O1506" s="849">
        <f>S1506+T1506</f>
        <v>15.524999999999999</v>
      </c>
      <c r="P1506" s="659"/>
      <c r="Q1506" s="662" t="s">
        <v>953</v>
      </c>
      <c r="R1506" s="682">
        <f>_xlfn.XLOOKUP(Q1506,Tabellen!$B$9:$B$21,Tabellen!$C$9:$C$21,"controleren")</f>
        <v>0.7</v>
      </c>
      <c r="S1506" s="849">
        <f>IF('Isolatieaanpak '!$G$9="Doe-het-zelver",(M1506*R1506)*Tabellen!$K$5,M1506*R1506)</f>
        <v>10.867499999999998</v>
      </c>
      <c r="T1506" s="849">
        <f>(100%-R1506)*M1506</f>
        <v>4.6575000000000006</v>
      </c>
      <c r="U1506" s="660">
        <f>S1506*Tabellen!$G$2</f>
        <v>0.97807499999999981</v>
      </c>
      <c r="V1506" s="660">
        <f>T1506*Tabellen!$H$2</f>
        <v>0.97807500000000014</v>
      </c>
      <c r="W1506" s="660">
        <f>U1506+V1506</f>
        <v>1.9561500000000001</v>
      </c>
      <c r="X1506" s="660">
        <f>O1506+W1506</f>
        <v>17.48115</v>
      </c>
    </row>
    <row r="1507" spans="2:71" ht="15.65" customHeight="1" outlineLevel="2" x14ac:dyDescent="0.25">
      <c r="B1507" s="450"/>
      <c r="D1507" s="404" t="s">
        <v>846</v>
      </c>
      <c r="E1507" s="427">
        <v>1</v>
      </c>
      <c r="F1507" s="427" t="s">
        <v>73</v>
      </c>
      <c r="G1507" s="422"/>
      <c r="H1507" s="427"/>
      <c r="I1507" s="566"/>
      <c r="J1507" s="554"/>
      <c r="K1507" s="554">
        <v>12.419999999999998</v>
      </c>
      <c r="L1507" s="554">
        <f>E1507*K1507</f>
        <v>12.419999999999998</v>
      </c>
      <c r="M1507" s="554">
        <f>J1507+H1507*Tabellen!$K$2+L1507</f>
        <v>12.419999999999998</v>
      </c>
      <c r="N1507" s="494"/>
      <c r="O1507" s="849">
        <f>S1507+T1507</f>
        <v>12.419999999999998</v>
      </c>
      <c r="P1507" s="659"/>
      <c r="Q1507" s="662" t="s">
        <v>953</v>
      </c>
      <c r="R1507" s="682">
        <f>_xlfn.XLOOKUP(Q1507,Tabellen!$B$9:$B$21,Tabellen!$C$9:$C$21,"controleren")</f>
        <v>0.7</v>
      </c>
      <c r="S1507" s="849">
        <f>IF('Isolatieaanpak '!$G$9="Doe-het-zelver",(M1507*R1507)*Tabellen!$K$5,M1507*R1507)</f>
        <v>8.6939999999999973</v>
      </c>
      <c r="T1507" s="849">
        <f>(100%-R1507)*M1507</f>
        <v>3.726</v>
      </c>
      <c r="U1507" s="660">
        <f>S1507*Tabellen!$G$2</f>
        <v>0.78245999999999971</v>
      </c>
      <c r="V1507" s="660">
        <f>T1507*Tabellen!$H$2</f>
        <v>0.78245999999999993</v>
      </c>
      <c r="W1507" s="660">
        <f>U1507+V1507</f>
        <v>1.5649199999999996</v>
      </c>
      <c r="X1507" s="660">
        <f>O1507+W1507</f>
        <v>13.984919999999997</v>
      </c>
    </row>
    <row r="1508" spans="2:71" ht="15.65" customHeight="1" outlineLevel="2" x14ac:dyDescent="0.25">
      <c r="B1508" s="450"/>
      <c r="D1508" s="404" t="s">
        <v>847</v>
      </c>
      <c r="E1508" s="427">
        <v>1</v>
      </c>
      <c r="F1508" s="427" t="s">
        <v>73</v>
      </c>
      <c r="G1508" s="422"/>
      <c r="H1508" s="427"/>
      <c r="I1508" s="554"/>
      <c r="J1508" s="554"/>
      <c r="K1508" s="554">
        <v>22.976999999999997</v>
      </c>
      <c r="L1508" s="554">
        <f>E1508*K1508</f>
        <v>22.976999999999997</v>
      </c>
      <c r="M1508" s="554">
        <f>J1508+H1508*Tabellen!$K$2+L1508</f>
        <v>22.976999999999997</v>
      </c>
      <c r="N1508" s="494"/>
      <c r="O1508" s="849">
        <f>S1508+T1508</f>
        <v>22.976999999999997</v>
      </c>
      <c r="P1508" s="659"/>
      <c r="Q1508" s="662" t="s">
        <v>953</v>
      </c>
      <c r="R1508" s="682">
        <f>_xlfn.XLOOKUP(Q1508,Tabellen!$B$9:$B$21,Tabellen!$C$9:$C$21,"controleren")</f>
        <v>0.7</v>
      </c>
      <c r="S1508" s="849">
        <f>IF('Isolatieaanpak '!$G$9="Doe-het-zelver",(M1508*R1508)*Tabellen!$K$5,M1508*R1508)</f>
        <v>16.083899999999996</v>
      </c>
      <c r="T1508" s="849">
        <f>(100%-R1508)*M1508</f>
        <v>6.8931000000000004</v>
      </c>
      <c r="U1508" s="660">
        <f>S1508*Tabellen!$G$2</f>
        <v>1.4475509999999996</v>
      </c>
      <c r="V1508" s="660">
        <f>T1508*Tabellen!$H$2</f>
        <v>1.447551</v>
      </c>
      <c r="W1508" s="660">
        <f>U1508+V1508</f>
        <v>2.8951019999999996</v>
      </c>
      <c r="X1508" s="660">
        <f>O1508+W1508</f>
        <v>25.872101999999998</v>
      </c>
    </row>
    <row r="1509" spans="2:71" ht="15.65" customHeight="1" outlineLevel="2" x14ac:dyDescent="0.25">
      <c r="B1509" s="450"/>
      <c r="D1509" s="404" t="s">
        <v>1732</v>
      </c>
      <c r="E1509" s="427">
        <v>1</v>
      </c>
      <c r="F1509" s="427" t="s">
        <v>73</v>
      </c>
      <c r="G1509" s="422"/>
      <c r="H1509" s="427"/>
      <c r="I1509" s="554"/>
      <c r="J1509" s="554"/>
      <c r="K1509" s="554">
        <v>29.911499999999997</v>
      </c>
      <c r="L1509" s="554">
        <f>E1509*K1509</f>
        <v>29.911499999999997</v>
      </c>
      <c r="M1509" s="554">
        <f>J1509+H1509*Tabellen!$K$2+L1509</f>
        <v>29.911499999999997</v>
      </c>
      <c r="N1509" s="494"/>
      <c r="O1509" s="849">
        <f>S1509+T1509</f>
        <v>29.911499999999997</v>
      </c>
      <c r="P1509" s="659"/>
      <c r="Q1509" s="662" t="s">
        <v>953</v>
      </c>
      <c r="R1509" s="682">
        <f>_xlfn.XLOOKUP(Q1509,Tabellen!$B$9:$B$21,Tabellen!$C$9:$C$21,"controleren")</f>
        <v>0.7</v>
      </c>
      <c r="S1509" s="849">
        <f>IF('Isolatieaanpak '!$G$9="Doe-het-zelver",(M1509*R1509)*Tabellen!$K$5,M1509*R1509)</f>
        <v>20.938049999999997</v>
      </c>
      <c r="T1509" s="849">
        <f>(100%-R1509)*M1509</f>
        <v>8.9734499999999997</v>
      </c>
      <c r="U1509" s="660">
        <f>S1509*Tabellen!$G$2</f>
        <v>1.8844244999999997</v>
      </c>
      <c r="V1509" s="660">
        <f>T1509*Tabellen!$H$2</f>
        <v>1.8844244999999999</v>
      </c>
      <c r="W1509" s="660">
        <f>U1509+V1509</f>
        <v>3.7688489999999994</v>
      </c>
      <c r="X1509" s="660">
        <f>O1509+W1509</f>
        <v>33.680348999999993</v>
      </c>
    </row>
    <row r="1510" spans="2:71" ht="15.65" customHeight="1" outlineLevel="2" x14ac:dyDescent="0.25">
      <c r="B1510" s="404"/>
      <c r="D1510" s="427"/>
      <c r="E1510" s="405"/>
      <c r="G1510" s="406"/>
      <c r="H1510" s="406"/>
      <c r="N1510" s="494"/>
      <c r="O1510" s="659"/>
      <c r="P1510" s="659"/>
      <c r="Q1510" s="659"/>
    </row>
    <row r="1511" spans="2:71" ht="9" customHeight="1" outlineLevel="1" x14ac:dyDescent="0.25">
      <c r="B1511" s="408"/>
      <c r="D1511" s="409"/>
      <c r="E1511" s="411"/>
      <c r="F1511" s="409"/>
      <c r="G1511" s="410"/>
      <c r="H1511" s="410"/>
      <c r="I1511" s="548"/>
      <c r="J1511" s="548"/>
      <c r="K1511" s="548"/>
      <c r="L1511" s="548"/>
      <c r="M1511" s="548"/>
      <c r="N1511" s="485"/>
      <c r="O1511" s="663"/>
      <c r="P1511" s="663"/>
      <c r="Q1511" s="663"/>
      <c r="R1511" s="664"/>
      <c r="S1511" s="664"/>
      <c r="T1511" s="664"/>
      <c r="U1511" s="664"/>
      <c r="V1511" s="664"/>
      <c r="W1511" s="664"/>
      <c r="X1511" s="664"/>
      <c r="Y1511" s="663"/>
      <c r="Z1511" s="615"/>
      <c r="AA1511" s="616"/>
      <c r="AG1511" s="613"/>
      <c r="AH1511" s="613"/>
    </row>
    <row r="1512" spans="2:71" s="568" customFormat="1" ht="15.65" customHeight="1" outlineLevel="1" x14ac:dyDescent="0.25">
      <c r="B1512" s="395" t="s">
        <v>920</v>
      </c>
      <c r="C1512" s="593"/>
      <c r="D1512" s="396" t="s">
        <v>1452</v>
      </c>
      <c r="E1512" s="403">
        <v>1</v>
      </c>
      <c r="F1512" s="396" t="s">
        <v>73</v>
      </c>
      <c r="G1512" s="397"/>
      <c r="H1512" s="397"/>
      <c r="I1512" s="546"/>
      <c r="J1512" s="546"/>
      <c r="K1512" s="546"/>
      <c r="L1512" s="546">
        <f>SUM(L1513:L1515)</f>
        <v>0.18629999999999997</v>
      </c>
      <c r="M1512" s="546">
        <f>SUM(M1513:M1515)</f>
        <v>0.18629999999999997</v>
      </c>
      <c r="N1512" s="593"/>
      <c r="O1512" s="655">
        <f>SUM(O1513:O1515)</f>
        <v>0.18629999999999997</v>
      </c>
      <c r="P1512" s="656" t="str">
        <f>B1512</f>
        <v>V4-1-G4</v>
      </c>
      <c r="Q1512" s="656"/>
      <c r="R1512" s="657"/>
      <c r="S1512" s="657"/>
      <c r="T1512" s="657"/>
      <c r="U1512" s="657"/>
      <c r="V1512" s="657"/>
      <c r="W1512" s="657"/>
      <c r="X1512" s="657">
        <f>SUM(X1513:X1515)</f>
        <v>0.20977379999999995</v>
      </c>
      <c r="Y1512" s="658"/>
      <c r="Z1512" s="610"/>
      <c r="AA1512" s="610"/>
      <c r="AB1512" s="610"/>
      <c r="AC1512" s="610"/>
      <c r="AD1512" s="610"/>
      <c r="AE1512" s="610"/>
      <c r="AF1512" s="610"/>
      <c r="AG1512" s="610"/>
      <c r="AH1512" s="610"/>
      <c r="AI1512" s="610"/>
      <c r="AJ1512" s="610"/>
      <c r="AK1512" s="610"/>
      <c r="AL1512" s="610"/>
      <c r="AM1512" s="610"/>
      <c r="AN1512" s="610"/>
      <c r="AO1512" s="610"/>
      <c r="AP1512" s="610"/>
      <c r="AQ1512" s="610"/>
      <c r="AR1512" s="610"/>
      <c r="AS1512" s="610"/>
      <c r="AT1512" s="610"/>
      <c r="AU1512" s="610"/>
      <c r="AV1512" s="610"/>
      <c r="AW1512" s="610"/>
      <c r="AX1512" s="610"/>
      <c r="AY1512" s="610"/>
      <c r="AZ1512" s="610"/>
      <c r="BA1512" s="610"/>
      <c r="BB1512" s="610"/>
      <c r="BC1512" s="610"/>
      <c r="BD1512" s="610"/>
      <c r="BE1512" s="610"/>
      <c r="BF1512" s="610"/>
      <c r="BG1512" s="610"/>
      <c r="BH1512" s="610"/>
      <c r="BI1512" s="610"/>
      <c r="BJ1512" s="610"/>
      <c r="BK1512" s="610"/>
      <c r="BL1512" s="610"/>
      <c r="BM1512" s="610"/>
      <c r="BN1512" s="610"/>
      <c r="BO1512" s="610"/>
      <c r="BP1512" s="610"/>
      <c r="BQ1512" s="610"/>
      <c r="BR1512" s="610"/>
      <c r="BS1512" s="610"/>
    </row>
    <row r="1513" spans="2:71" ht="15.65" customHeight="1" outlineLevel="2" x14ac:dyDescent="0.25">
      <c r="B1513" s="404"/>
      <c r="D1513" s="413" t="s">
        <v>839</v>
      </c>
      <c r="E1513" s="405"/>
      <c r="G1513" s="406"/>
      <c r="H1513" s="406"/>
      <c r="I1513" s="553"/>
      <c r="J1513" s="553"/>
      <c r="K1513" s="553"/>
      <c r="N1513" s="494"/>
      <c r="O1513" s="659"/>
      <c r="P1513" s="659"/>
      <c r="Q1513" s="659"/>
    </row>
    <row r="1514" spans="2:71" ht="15.65" customHeight="1" outlineLevel="2" x14ac:dyDescent="0.25">
      <c r="B1514" s="404"/>
      <c r="D1514" s="404" t="str">
        <f>D1512</f>
        <v>╚ PIR-platen meer-/minderprijs per mm</v>
      </c>
      <c r="E1514" s="427">
        <v>1</v>
      </c>
      <c r="F1514" s="427" t="s">
        <v>73</v>
      </c>
      <c r="G1514" s="427"/>
      <c r="H1514" s="427"/>
      <c r="I1514" s="554"/>
      <c r="J1514" s="554"/>
      <c r="K1514" s="554">
        <v>0.18629999999999997</v>
      </c>
      <c r="L1514" s="554">
        <f>E1514*K1514</f>
        <v>0.18629999999999997</v>
      </c>
      <c r="M1514" s="554">
        <f>J1514+H1514*Tabellen!$K$2+L1514</f>
        <v>0.18629999999999997</v>
      </c>
      <c r="N1514" s="494"/>
      <c r="O1514" s="849">
        <f>S1514+T1514</f>
        <v>0.18629999999999997</v>
      </c>
      <c r="P1514" s="659"/>
      <c r="Q1514" s="662" t="s">
        <v>953</v>
      </c>
      <c r="R1514" s="682">
        <f>_xlfn.XLOOKUP(Q1514,Tabellen!$B$9:$B$21,Tabellen!$C$9:$C$21,"controleren")</f>
        <v>0.7</v>
      </c>
      <c r="S1514" s="849">
        <f>IF('Isolatieaanpak '!$G$9="Doe-het-zelver",(M1514*R1514)*Tabellen!$K$5,M1514*R1514)</f>
        <v>0.13040999999999997</v>
      </c>
      <c r="T1514" s="849">
        <f>(100%-R1514)*M1514</f>
        <v>5.5889999999999995E-2</v>
      </c>
      <c r="U1514" s="660">
        <f>S1514*Tabellen!$G$2</f>
        <v>1.1736899999999996E-2</v>
      </c>
      <c r="V1514" s="660">
        <f>T1514*Tabellen!$H$2</f>
        <v>1.1736899999999998E-2</v>
      </c>
      <c r="W1514" s="660">
        <f>U1514+V1514</f>
        <v>2.3473799999999996E-2</v>
      </c>
      <c r="X1514" s="660">
        <f>O1514+W1514</f>
        <v>0.20977379999999995</v>
      </c>
    </row>
    <row r="1515" spans="2:71" ht="15.65" customHeight="1" outlineLevel="2" x14ac:dyDescent="0.25">
      <c r="B1515" s="404"/>
      <c r="D1515" s="427"/>
      <c r="E1515" s="405"/>
      <c r="G1515" s="406"/>
      <c r="H1515" s="406"/>
      <c r="N1515" s="494"/>
      <c r="O1515" s="659"/>
      <c r="P1515" s="659"/>
      <c r="Q1515" s="659"/>
    </row>
    <row r="1516" spans="2:71" ht="9" customHeight="1" outlineLevel="1" x14ac:dyDescent="0.25">
      <c r="B1516" s="408"/>
      <c r="D1516" s="409"/>
      <c r="E1516" s="411"/>
      <c r="F1516" s="409"/>
      <c r="G1516" s="410"/>
      <c r="H1516" s="410"/>
      <c r="I1516" s="548"/>
      <c r="J1516" s="548"/>
      <c r="K1516" s="548"/>
      <c r="L1516" s="548"/>
      <c r="M1516" s="548"/>
      <c r="N1516" s="485"/>
      <c r="O1516" s="663"/>
      <c r="P1516" s="663"/>
      <c r="Q1516" s="663"/>
      <c r="R1516" s="664"/>
      <c r="S1516" s="664"/>
      <c r="T1516" s="664"/>
      <c r="U1516" s="664"/>
      <c r="V1516" s="664"/>
      <c r="W1516" s="664"/>
      <c r="X1516" s="664"/>
      <c r="Y1516" s="663"/>
      <c r="Z1516" s="615"/>
      <c r="AA1516" s="616"/>
      <c r="AG1516" s="613"/>
      <c r="AH1516" s="613"/>
    </row>
    <row r="1517" spans="2:71" s="568" customFormat="1" ht="15.65" customHeight="1" outlineLevel="1" x14ac:dyDescent="0.25">
      <c r="B1517" s="395" t="s">
        <v>1402</v>
      </c>
      <c r="C1517" s="593"/>
      <c r="D1517" s="396" t="s">
        <v>1813</v>
      </c>
      <c r="E1517" s="403">
        <v>1</v>
      </c>
      <c r="F1517" s="396" t="s">
        <v>73</v>
      </c>
      <c r="G1517" s="397"/>
      <c r="H1517" s="397"/>
      <c r="I1517" s="546"/>
      <c r="J1517" s="546"/>
      <c r="K1517" s="546"/>
      <c r="L1517" s="546">
        <f>SUM(L1518:L1525)</f>
        <v>101.94750000000001</v>
      </c>
      <c r="M1517" s="546">
        <f>SUM(M1518:M1525)</f>
        <v>101.94750000000001</v>
      </c>
      <c r="N1517" s="593"/>
      <c r="O1517" s="655">
        <f>SUM(O1518:O1525)</f>
        <v>101.94750000000001</v>
      </c>
      <c r="P1517" s="656" t="str">
        <f>B1517</f>
        <v>V4-1-H1</v>
      </c>
      <c r="Q1517" s="656"/>
      <c r="R1517" s="657"/>
      <c r="S1517" s="657"/>
      <c r="T1517" s="657"/>
      <c r="U1517" s="657"/>
      <c r="V1517" s="657"/>
      <c r="W1517" s="657"/>
      <c r="X1517" s="657">
        <f>SUM(X1518:X1525)</f>
        <v>114.79288500000001</v>
      </c>
      <c r="Y1517" s="658"/>
      <c r="Z1517" s="610"/>
      <c r="AA1517" s="610"/>
      <c r="AB1517" s="610"/>
      <c r="AC1517" s="610"/>
      <c r="AD1517" s="610"/>
      <c r="AE1517" s="610"/>
      <c r="AF1517" s="610"/>
      <c r="AG1517" s="610"/>
      <c r="AH1517" s="610"/>
      <c r="AI1517" s="610"/>
      <c r="AJ1517" s="610"/>
      <c r="AK1517" s="610"/>
      <c r="AL1517" s="610"/>
      <c r="AM1517" s="610"/>
      <c r="AN1517" s="610"/>
      <c r="AO1517" s="610"/>
      <c r="AP1517" s="610"/>
      <c r="AQ1517" s="610"/>
      <c r="AR1517" s="610"/>
      <c r="AS1517" s="610"/>
      <c r="AT1517" s="610"/>
      <c r="AU1517" s="610"/>
      <c r="AV1517" s="610"/>
      <c r="AW1517" s="610"/>
      <c r="AX1517" s="610"/>
      <c r="AY1517" s="610"/>
      <c r="AZ1517" s="610"/>
      <c r="BA1517" s="610"/>
      <c r="BB1517" s="610"/>
      <c r="BC1517" s="610"/>
      <c r="BD1517" s="610"/>
      <c r="BE1517" s="610"/>
      <c r="BF1517" s="610"/>
      <c r="BG1517" s="610"/>
      <c r="BH1517" s="610"/>
      <c r="BI1517" s="610"/>
      <c r="BJ1517" s="610"/>
      <c r="BK1517" s="610"/>
      <c r="BL1517" s="610"/>
      <c r="BM1517" s="610"/>
      <c r="BN1517" s="610"/>
      <c r="BO1517" s="610"/>
      <c r="BP1517" s="610"/>
      <c r="BQ1517" s="610"/>
      <c r="BR1517" s="610"/>
      <c r="BS1517" s="610"/>
    </row>
    <row r="1518" spans="2:71" ht="15.65" customHeight="1" outlineLevel="2" x14ac:dyDescent="0.25">
      <c r="B1518" s="404"/>
      <c r="D1518" s="413" t="s">
        <v>1406</v>
      </c>
      <c r="E1518" s="405"/>
      <c r="G1518" s="406"/>
      <c r="H1518" s="406"/>
      <c r="I1518" s="553"/>
      <c r="J1518" s="553"/>
      <c r="K1518" s="553"/>
      <c r="N1518" s="494"/>
      <c r="O1518" s="659"/>
      <c r="P1518" s="659"/>
      <c r="Q1518" s="659"/>
    </row>
    <row r="1519" spans="2:71" ht="15.65" customHeight="1" outlineLevel="2" x14ac:dyDescent="0.25">
      <c r="B1519" s="404"/>
      <c r="D1519" s="404" t="str">
        <f>D1517</f>
        <v>Dakisolatie PIR-panelen dik 80mm Rc 3.50 m².K/W van 0 m² tot 45 m²</v>
      </c>
      <c r="E1519" s="427">
        <v>1</v>
      </c>
      <c r="F1519" s="427" t="s">
        <v>73</v>
      </c>
      <c r="G1519" s="427"/>
      <c r="H1519" s="427"/>
      <c r="I1519" s="554"/>
      <c r="J1519" s="554"/>
      <c r="K1519" s="554">
        <v>62.099999999999994</v>
      </c>
      <c r="L1519" s="554">
        <f>E1519*K1519</f>
        <v>62.099999999999994</v>
      </c>
      <c r="M1519" s="554">
        <f>J1519+H1519*Tabellen!$K$2+L1519</f>
        <v>62.099999999999994</v>
      </c>
      <c r="N1519" s="494"/>
      <c r="O1519" s="849">
        <f>S1519+T1519</f>
        <v>62.099999999999994</v>
      </c>
      <c r="P1519" s="659"/>
      <c r="Q1519" s="662" t="s">
        <v>953</v>
      </c>
      <c r="R1519" s="682">
        <f>_xlfn.XLOOKUP(Q1519,Tabellen!$B$9:$B$21,Tabellen!$C$9:$C$21,"controleren")</f>
        <v>0.7</v>
      </c>
      <c r="S1519" s="849">
        <f>IF('Isolatieaanpak '!$G$9="Doe-het-zelver",(M1519*R1519)*Tabellen!$K$5,M1519*R1519)</f>
        <v>43.469999999999992</v>
      </c>
      <c r="T1519" s="849">
        <f>(100%-R1519)*M1519</f>
        <v>18.630000000000003</v>
      </c>
      <c r="U1519" s="660">
        <f>S1519*Tabellen!$G$2</f>
        <v>3.9122999999999992</v>
      </c>
      <c r="V1519" s="660">
        <f>T1519*Tabellen!$H$2</f>
        <v>3.9123000000000006</v>
      </c>
      <c r="W1519" s="660">
        <f>U1519+V1519</f>
        <v>7.8246000000000002</v>
      </c>
      <c r="X1519" s="660">
        <f>O1519+W1519</f>
        <v>69.924599999999998</v>
      </c>
    </row>
    <row r="1520" spans="2:71" ht="15.65" customHeight="1" outlineLevel="2" x14ac:dyDescent="0.25">
      <c r="B1520" s="404"/>
      <c r="D1520" s="404"/>
      <c r="E1520" s="427"/>
      <c r="F1520" s="427"/>
      <c r="G1520" s="422"/>
      <c r="H1520" s="427"/>
      <c r="I1520" s="554"/>
      <c r="J1520" s="554"/>
      <c r="K1520" s="554"/>
      <c r="L1520" s="554"/>
      <c r="M1520" s="554"/>
      <c r="N1520" s="494"/>
      <c r="O1520" s="659"/>
      <c r="P1520" s="659"/>
      <c r="Q1520" s="662" t="s">
        <v>953</v>
      </c>
      <c r="R1520" s="682">
        <f>_xlfn.XLOOKUP(Q1520,Tabellen!$B$9:$B$21,Tabellen!$C$9:$C$21,"controleren")</f>
        <v>0.7</v>
      </c>
      <c r="S1520" s="660">
        <f t="shared" ref="S1520" si="300">O1520*R1520</f>
        <v>0</v>
      </c>
      <c r="T1520" s="660">
        <f t="shared" ref="T1520" si="301">O1520-S1520</f>
        <v>0</v>
      </c>
      <c r="U1520" s="660">
        <f>S1520*Tabellen!$G$2</f>
        <v>0</v>
      </c>
      <c r="V1520" s="660">
        <f>T1520*Tabellen!$H$2</f>
        <v>0</v>
      </c>
      <c r="W1520" s="660">
        <f t="shared" ref="W1520" si="302">U1520+V1520</f>
        <v>0</v>
      </c>
      <c r="X1520" s="660">
        <f t="shared" ref="X1520" si="303">O1520+W1520</f>
        <v>0</v>
      </c>
    </row>
    <row r="1521" spans="2:71" ht="15.65" customHeight="1" outlineLevel="2" x14ac:dyDescent="0.25">
      <c r="B1521" s="450"/>
      <c r="D1521" s="404" t="s">
        <v>845</v>
      </c>
      <c r="E1521" s="427">
        <v>1</v>
      </c>
      <c r="F1521" s="427" t="s">
        <v>73</v>
      </c>
      <c r="G1521" s="422"/>
      <c r="H1521" s="427"/>
      <c r="I1521" s="566"/>
      <c r="J1521" s="554"/>
      <c r="K1521" s="554">
        <v>15.524999999999999</v>
      </c>
      <c r="L1521" s="554">
        <f>E1521*K1521</f>
        <v>15.524999999999999</v>
      </c>
      <c r="M1521" s="554">
        <f>J1521+H1521*Tabellen!$K$2+L1521</f>
        <v>15.524999999999999</v>
      </c>
      <c r="N1521" s="494"/>
      <c r="O1521" s="849">
        <f>S1521+T1521</f>
        <v>15.524999999999999</v>
      </c>
      <c r="P1521" s="659"/>
      <c r="Q1521" s="662" t="s">
        <v>953</v>
      </c>
      <c r="R1521" s="682">
        <f>_xlfn.XLOOKUP(Q1521,Tabellen!$B$9:$B$21,Tabellen!$C$9:$C$21,"controleren")</f>
        <v>0.7</v>
      </c>
      <c r="S1521" s="849">
        <f>IF('Isolatieaanpak '!$G$9="Doe-het-zelver",(M1521*R1521)*Tabellen!$K$5,M1521*R1521)</f>
        <v>10.867499999999998</v>
      </c>
      <c r="T1521" s="849">
        <f>(100%-R1521)*M1521</f>
        <v>4.6575000000000006</v>
      </c>
      <c r="U1521" s="660">
        <f>S1521*Tabellen!$G$2</f>
        <v>0.97807499999999981</v>
      </c>
      <c r="V1521" s="660">
        <f>T1521*Tabellen!$H$2</f>
        <v>0.97807500000000014</v>
      </c>
      <c r="W1521" s="660">
        <f>U1521+V1521</f>
        <v>1.9561500000000001</v>
      </c>
      <c r="X1521" s="660">
        <f>O1521+W1521</f>
        <v>17.48115</v>
      </c>
    </row>
    <row r="1522" spans="2:71" ht="15.65" customHeight="1" outlineLevel="2" x14ac:dyDescent="0.25">
      <c r="B1522" s="450"/>
      <c r="D1522" s="404" t="s">
        <v>846</v>
      </c>
      <c r="E1522" s="427">
        <v>1</v>
      </c>
      <c r="F1522" s="427" t="s">
        <v>73</v>
      </c>
      <c r="G1522" s="422"/>
      <c r="H1522" s="427"/>
      <c r="I1522" s="566"/>
      <c r="J1522" s="554"/>
      <c r="K1522" s="554">
        <v>12.419999999999998</v>
      </c>
      <c r="L1522" s="554">
        <f>E1522*K1522</f>
        <v>12.419999999999998</v>
      </c>
      <c r="M1522" s="554">
        <f>J1522+H1522*Tabellen!$K$2+L1522</f>
        <v>12.419999999999998</v>
      </c>
      <c r="N1522" s="494"/>
      <c r="O1522" s="849">
        <f>S1522+T1522</f>
        <v>12.419999999999998</v>
      </c>
      <c r="P1522" s="659"/>
      <c r="Q1522" s="662" t="s">
        <v>953</v>
      </c>
      <c r="R1522" s="682">
        <f>_xlfn.XLOOKUP(Q1522,Tabellen!$B$9:$B$21,Tabellen!$C$9:$C$21,"controleren")</f>
        <v>0.7</v>
      </c>
      <c r="S1522" s="849">
        <f>IF('Isolatieaanpak '!$G$9="Doe-het-zelver",(M1522*R1522)*Tabellen!$K$5,M1522*R1522)</f>
        <v>8.6939999999999973</v>
      </c>
      <c r="T1522" s="849">
        <f>(100%-R1522)*M1522</f>
        <v>3.726</v>
      </c>
      <c r="U1522" s="660">
        <f>S1522*Tabellen!$G$2</f>
        <v>0.78245999999999971</v>
      </c>
      <c r="V1522" s="660">
        <f>T1522*Tabellen!$H$2</f>
        <v>0.78245999999999993</v>
      </c>
      <c r="W1522" s="660">
        <f>U1522+V1522</f>
        <v>1.5649199999999996</v>
      </c>
      <c r="X1522" s="660">
        <f>O1522+W1522</f>
        <v>13.984919999999997</v>
      </c>
    </row>
    <row r="1523" spans="2:71" ht="15.65" customHeight="1" outlineLevel="2" x14ac:dyDescent="0.25">
      <c r="B1523" s="450"/>
      <c r="D1523" s="404" t="s">
        <v>850</v>
      </c>
      <c r="E1523" s="427">
        <v>1</v>
      </c>
      <c r="F1523" s="427" t="s">
        <v>73</v>
      </c>
      <c r="G1523" s="422"/>
      <c r="H1523" s="427"/>
      <c r="I1523" s="554"/>
      <c r="J1523" s="554"/>
      <c r="K1523" s="554">
        <v>4.1399999999999997</v>
      </c>
      <c r="L1523" s="554">
        <f>E1523*K1523</f>
        <v>4.1399999999999997</v>
      </c>
      <c r="M1523" s="554">
        <f>J1523+H1523*Tabellen!$K$2+L1523</f>
        <v>4.1399999999999997</v>
      </c>
      <c r="N1523" s="494"/>
      <c r="O1523" s="849">
        <f>S1523+T1523</f>
        <v>4.1399999999999997</v>
      </c>
      <c r="P1523" s="659"/>
      <c r="Q1523" s="662" t="s">
        <v>953</v>
      </c>
      <c r="R1523" s="682">
        <f>_xlfn.XLOOKUP(Q1523,Tabellen!$B$9:$B$21,Tabellen!$C$9:$C$21,"controleren")</f>
        <v>0.7</v>
      </c>
      <c r="S1523" s="849">
        <f>IF('Isolatieaanpak '!$G$9="Doe-het-zelver",(M1523*R1523)*Tabellen!$K$5,M1523*R1523)</f>
        <v>2.8979999999999997</v>
      </c>
      <c r="T1523" s="849">
        <f>(100%-R1523)*M1523</f>
        <v>1.242</v>
      </c>
      <c r="U1523" s="660">
        <f>S1523*Tabellen!$G$2</f>
        <v>0.26081999999999994</v>
      </c>
      <c r="V1523" s="660">
        <f>T1523*Tabellen!$H$2</f>
        <v>0.26082</v>
      </c>
      <c r="W1523" s="660">
        <f>U1523+V1523</f>
        <v>0.52163999999999988</v>
      </c>
      <c r="X1523" s="660">
        <f>O1523+W1523</f>
        <v>4.6616399999999993</v>
      </c>
    </row>
    <row r="1524" spans="2:71" ht="15.65" customHeight="1" outlineLevel="2" x14ac:dyDescent="0.25">
      <c r="B1524" s="450"/>
      <c r="D1524" s="404" t="s">
        <v>849</v>
      </c>
      <c r="E1524" s="427">
        <v>1</v>
      </c>
      <c r="F1524" s="427" t="s">
        <v>73</v>
      </c>
      <c r="G1524" s="422"/>
      <c r="H1524" s="427"/>
      <c r="I1524" s="554"/>
      <c r="J1524" s="554"/>
      <c r="K1524" s="554">
        <v>7.7624999999999993</v>
      </c>
      <c r="L1524" s="554">
        <f>E1524*K1524</f>
        <v>7.7624999999999993</v>
      </c>
      <c r="M1524" s="554">
        <f>J1524+H1524*Tabellen!$K$2+L1524</f>
        <v>7.7624999999999993</v>
      </c>
      <c r="N1524" s="494"/>
      <c r="O1524" s="849">
        <f>S1524+T1524</f>
        <v>7.7624999999999993</v>
      </c>
      <c r="P1524" s="659"/>
      <c r="Q1524" s="662" t="s">
        <v>953</v>
      </c>
      <c r="R1524" s="682">
        <f>_xlfn.XLOOKUP(Q1524,Tabellen!$B$9:$B$21,Tabellen!$C$9:$C$21,"controleren")</f>
        <v>0.7</v>
      </c>
      <c r="S1524" s="849">
        <f>IF('Isolatieaanpak '!$G$9="Doe-het-zelver",(M1524*R1524)*Tabellen!$K$5,M1524*R1524)</f>
        <v>5.433749999999999</v>
      </c>
      <c r="T1524" s="849">
        <f>(100%-R1524)*M1524</f>
        <v>2.3287500000000003</v>
      </c>
      <c r="U1524" s="660">
        <f>S1524*Tabellen!$G$2</f>
        <v>0.4890374999999999</v>
      </c>
      <c r="V1524" s="660">
        <f>T1524*Tabellen!$H$2</f>
        <v>0.48903750000000007</v>
      </c>
      <c r="W1524" s="660">
        <f>U1524+V1524</f>
        <v>0.97807500000000003</v>
      </c>
      <c r="X1524" s="660">
        <f>O1524+W1524</f>
        <v>8.7405749999999998</v>
      </c>
    </row>
    <row r="1525" spans="2:71" ht="15.65" customHeight="1" outlineLevel="2" x14ac:dyDescent="0.25">
      <c r="B1525" s="404"/>
      <c r="D1525" s="427"/>
      <c r="E1525" s="405"/>
      <c r="G1525" s="406"/>
      <c r="H1525" s="406"/>
      <c r="N1525" s="494"/>
      <c r="O1525" s="659"/>
      <c r="P1525" s="659"/>
      <c r="Q1525" s="659"/>
    </row>
    <row r="1526" spans="2:71" ht="9" customHeight="1" outlineLevel="1" x14ac:dyDescent="0.25">
      <c r="B1526" s="408"/>
      <c r="D1526" s="409"/>
      <c r="E1526" s="411"/>
      <c r="F1526" s="409"/>
      <c r="G1526" s="410"/>
      <c r="H1526" s="410"/>
      <c r="I1526" s="548"/>
      <c r="J1526" s="548"/>
      <c r="K1526" s="548"/>
      <c r="L1526" s="548"/>
      <c r="M1526" s="548"/>
      <c r="N1526" s="485"/>
      <c r="O1526" s="663"/>
      <c r="P1526" s="663"/>
      <c r="Q1526" s="663"/>
      <c r="R1526" s="664"/>
      <c r="S1526" s="664"/>
      <c r="T1526" s="664"/>
      <c r="U1526" s="664"/>
      <c r="V1526" s="664"/>
      <c r="W1526" s="664"/>
      <c r="X1526" s="664"/>
      <c r="Y1526" s="663"/>
      <c r="Z1526" s="615"/>
      <c r="AA1526" s="616"/>
      <c r="AG1526" s="613"/>
      <c r="AH1526" s="613"/>
    </row>
    <row r="1527" spans="2:71" s="568" customFormat="1" ht="15.65" customHeight="1" outlineLevel="1" x14ac:dyDescent="0.25">
      <c r="B1527" s="395" t="s">
        <v>1403</v>
      </c>
      <c r="C1527" s="593"/>
      <c r="D1527" s="396" t="s">
        <v>1814</v>
      </c>
      <c r="E1527" s="403">
        <v>1</v>
      </c>
      <c r="F1527" s="396" t="s">
        <v>73</v>
      </c>
      <c r="G1527" s="397"/>
      <c r="H1527" s="397"/>
      <c r="I1527" s="546"/>
      <c r="J1527" s="546"/>
      <c r="K1527" s="546"/>
      <c r="L1527" s="546">
        <f>SUM(L1528:L1535)</f>
        <v>96.772499999999994</v>
      </c>
      <c r="M1527" s="546">
        <f>SUM(M1528:M1535)</f>
        <v>96.772499999999994</v>
      </c>
      <c r="N1527" s="593"/>
      <c r="O1527" s="655">
        <f>SUM(O1528:O1535)</f>
        <v>96.772499999999994</v>
      </c>
      <c r="P1527" s="656" t="str">
        <f>B1527</f>
        <v>V4-1-H2</v>
      </c>
      <c r="Q1527" s="656"/>
      <c r="R1527" s="657"/>
      <c r="S1527" s="657"/>
      <c r="T1527" s="657"/>
      <c r="U1527" s="657"/>
      <c r="V1527" s="657"/>
      <c r="W1527" s="657"/>
      <c r="X1527" s="657">
        <f>SUM(X1528:X1535)</f>
        <v>108.965835</v>
      </c>
      <c r="Y1527" s="658"/>
      <c r="Z1527" s="610"/>
      <c r="AA1527" s="610"/>
      <c r="AB1527" s="610"/>
      <c r="AC1527" s="610"/>
      <c r="AD1527" s="610"/>
      <c r="AE1527" s="610"/>
      <c r="AF1527" s="610"/>
      <c r="AG1527" s="610"/>
      <c r="AH1527" s="610"/>
      <c r="AI1527" s="610"/>
      <c r="AJ1527" s="610"/>
      <c r="AK1527" s="610"/>
      <c r="AL1527" s="610"/>
      <c r="AM1527" s="610"/>
      <c r="AN1527" s="610"/>
      <c r="AO1527" s="610"/>
      <c r="AP1527" s="610"/>
      <c r="AQ1527" s="610"/>
      <c r="AR1527" s="610"/>
      <c r="AS1527" s="610"/>
      <c r="AT1527" s="610"/>
      <c r="AU1527" s="610"/>
      <c r="AV1527" s="610"/>
      <c r="AW1527" s="610"/>
      <c r="AX1527" s="610"/>
      <c r="AY1527" s="610"/>
      <c r="AZ1527" s="610"/>
      <c r="BA1527" s="610"/>
      <c r="BB1527" s="610"/>
      <c r="BC1527" s="610"/>
      <c r="BD1527" s="610"/>
      <c r="BE1527" s="610"/>
      <c r="BF1527" s="610"/>
      <c r="BG1527" s="610"/>
      <c r="BH1527" s="610"/>
      <c r="BI1527" s="610"/>
      <c r="BJ1527" s="610"/>
      <c r="BK1527" s="610"/>
      <c r="BL1527" s="610"/>
      <c r="BM1527" s="610"/>
      <c r="BN1527" s="610"/>
      <c r="BO1527" s="610"/>
      <c r="BP1527" s="610"/>
      <c r="BQ1527" s="610"/>
      <c r="BR1527" s="610"/>
      <c r="BS1527" s="610"/>
    </row>
    <row r="1528" spans="2:71" ht="15.65" customHeight="1" outlineLevel="2" x14ac:dyDescent="0.25">
      <c r="B1528" s="404"/>
      <c r="D1528" s="413" t="s">
        <v>1407</v>
      </c>
      <c r="E1528" s="405"/>
      <c r="G1528" s="406"/>
      <c r="H1528" s="406"/>
      <c r="I1528" s="553"/>
      <c r="J1528" s="553"/>
      <c r="K1528" s="553"/>
      <c r="N1528" s="494"/>
      <c r="O1528" s="659"/>
      <c r="P1528" s="659"/>
      <c r="Q1528" s="659"/>
    </row>
    <row r="1529" spans="2:71" ht="15.65" customHeight="1" outlineLevel="2" x14ac:dyDescent="0.25">
      <c r="B1529" s="404"/>
      <c r="D1529" s="404" t="str">
        <f>D1527</f>
        <v>Dakisolatie PIR-panelen dik 80mm  Rc 3.50 m².K/W van 45 m² tot 120 m²</v>
      </c>
      <c r="E1529" s="427">
        <v>1</v>
      </c>
      <c r="F1529" s="427" t="s">
        <v>73</v>
      </c>
      <c r="G1529" s="427"/>
      <c r="H1529" s="427"/>
      <c r="I1529" s="554"/>
      <c r="J1529" s="554"/>
      <c r="K1529" s="554">
        <v>56.924999999999997</v>
      </c>
      <c r="L1529" s="554">
        <f>E1529*K1529</f>
        <v>56.924999999999997</v>
      </c>
      <c r="M1529" s="554">
        <f>J1529+H1529*Tabellen!$K$2+L1529</f>
        <v>56.924999999999997</v>
      </c>
      <c r="N1529" s="494"/>
      <c r="O1529" s="849">
        <f>S1529+T1529</f>
        <v>56.924999999999997</v>
      </c>
      <c r="P1529" s="659"/>
      <c r="Q1529" s="662" t="s">
        <v>953</v>
      </c>
      <c r="R1529" s="682">
        <f>_xlfn.XLOOKUP(Q1529,Tabellen!$B$9:$B$21,Tabellen!$C$9:$C$21,"controleren")</f>
        <v>0.7</v>
      </c>
      <c r="S1529" s="849">
        <f>IF('Isolatieaanpak '!$G$9="Doe-het-zelver",(M1529*R1529)*Tabellen!$K$5,M1529*R1529)</f>
        <v>39.847499999999997</v>
      </c>
      <c r="T1529" s="849">
        <f>(100%-R1529)*M1529</f>
        <v>17.077500000000001</v>
      </c>
      <c r="U1529" s="660">
        <f>S1529*Tabellen!$G$2</f>
        <v>3.5862749999999997</v>
      </c>
      <c r="V1529" s="660">
        <f>T1529*Tabellen!$H$2</f>
        <v>3.5862750000000001</v>
      </c>
      <c r="W1529" s="660">
        <f>U1529+V1529</f>
        <v>7.1725499999999993</v>
      </c>
      <c r="X1529" s="660">
        <f>O1529+W1529</f>
        <v>64.097549999999998</v>
      </c>
    </row>
    <row r="1530" spans="2:71" ht="15.65" customHeight="1" outlineLevel="2" x14ac:dyDescent="0.25">
      <c r="B1530" s="404"/>
      <c r="D1530" s="404"/>
      <c r="E1530" s="427"/>
      <c r="F1530" s="427"/>
      <c r="G1530" s="422"/>
      <c r="H1530" s="427"/>
      <c r="I1530" s="554"/>
      <c r="J1530" s="554"/>
      <c r="K1530" s="554"/>
      <c r="L1530" s="554"/>
      <c r="M1530" s="554"/>
      <c r="N1530" s="494"/>
      <c r="O1530" s="659"/>
      <c r="P1530" s="659"/>
      <c r="Q1530" s="662" t="s">
        <v>953</v>
      </c>
      <c r="R1530" s="682">
        <f>_xlfn.XLOOKUP(Q1530,Tabellen!$B$9:$B$21,Tabellen!$C$9:$C$21,"controleren")</f>
        <v>0.7</v>
      </c>
      <c r="S1530" s="660">
        <f t="shared" ref="S1530" si="304">O1530*R1530</f>
        <v>0</v>
      </c>
      <c r="T1530" s="660">
        <f t="shared" ref="T1530" si="305">O1530-S1530</f>
        <v>0</v>
      </c>
      <c r="U1530" s="660">
        <f>S1530*Tabellen!$G$2</f>
        <v>0</v>
      </c>
      <c r="V1530" s="660">
        <f>T1530*Tabellen!$H$2</f>
        <v>0</v>
      </c>
      <c r="W1530" s="660">
        <f t="shared" ref="W1530" si="306">U1530+V1530</f>
        <v>0</v>
      </c>
      <c r="X1530" s="660">
        <f t="shared" ref="X1530" si="307">O1530+W1530</f>
        <v>0</v>
      </c>
    </row>
    <row r="1531" spans="2:71" ht="15.65" customHeight="1" outlineLevel="2" x14ac:dyDescent="0.25">
      <c r="B1531" s="450"/>
      <c r="D1531" s="404" t="s">
        <v>845</v>
      </c>
      <c r="E1531" s="427">
        <v>1</v>
      </c>
      <c r="F1531" s="427" t="s">
        <v>73</v>
      </c>
      <c r="G1531" s="422"/>
      <c r="H1531" s="427"/>
      <c r="I1531" s="566"/>
      <c r="J1531" s="554"/>
      <c r="K1531" s="554">
        <v>15.524999999999999</v>
      </c>
      <c r="L1531" s="554">
        <f>E1531*K1531</f>
        <v>15.524999999999999</v>
      </c>
      <c r="M1531" s="554">
        <f>J1531+H1531*Tabellen!$K$2+L1531</f>
        <v>15.524999999999999</v>
      </c>
      <c r="N1531" s="494"/>
      <c r="O1531" s="849">
        <f>S1531+T1531</f>
        <v>15.524999999999999</v>
      </c>
      <c r="P1531" s="659"/>
      <c r="Q1531" s="662" t="s">
        <v>953</v>
      </c>
      <c r="R1531" s="682">
        <f>_xlfn.XLOOKUP(Q1531,Tabellen!$B$9:$B$21,Tabellen!$C$9:$C$21,"controleren")</f>
        <v>0.7</v>
      </c>
      <c r="S1531" s="849">
        <f>IF('Isolatieaanpak '!$G$9="Doe-het-zelver",(M1531*R1531)*Tabellen!$K$5,M1531*R1531)</f>
        <v>10.867499999999998</v>
      </c>
      <c r="T1531" s="849">
        <f>(100%-R1531)*M1531</f>
        <v>4.6575000000000006</v>
      </c>
      <c r="U1531" s="660">
        <f>S1531*Tabellen!$G$2</f>
        <v>0.97807499999999981</v>
      </c>
      <c r="V1531" s="660">
        <f>T1531*Tabellen!$H$2</f>
        <v>0.97807500000000014</v>
      </c>
      <c r="W1531" s="660">
        <f>U1531+V1531</f>
        <v>1.9561500000000001</v>
      </c>
      <c r="X1531" s="660">
        <f>O1531+W1531</f>
        <v>17.48115</v>
      </c>
    </row>
    <row r="1532" spans="2:71" ht="15.65" customHeight="1" outlineLevel="2" x14ac:dyDescent="0.25">
      <c r="B1532" s="450"/>
      <c r="D1532" s="404" t="s">
        <v>846</v>
      </c>
      <c r="E1532" s="427">
        <v>1</v>
      </c>
      <c r="F1532" s="427" t="s">
        <v>73</v>
      </c>
      <c r="G1532" s="422"/>
      <c r="H1532" s="427"/>
      <c r="I1532" s="566"/>
      <c r="J1532" s="554"/>
      <c r="K1532" s="554">
        <v>12.419999999999998</v>
      </c>
      <c r="L1532" s="554">
        <f>E1532*K1532</f>
        <v>12.419999999999998</v>
      </c>
      <c r="M1532" s="554">
        <f>J1532+H1532*Tabellen!$K$2+L1532</f>
        <v>12.419999999999998</v>
      </c>
      <c r="N1532" s="494"/>
      <c r="O1532" s="849">
        <f>S1532+T1532</f>
        <v>12.419999999999998</v>
      </c>
      <c r="P1532" s="659"/>
      <c r="Q1532" s="662" t="s">
        <v>953</v>
      </c>
      <c r="R1532" s="682">
        <f>_xlfn.XLOOKUP(Q1532,Tabellen!$B$9:$B$21,Tabellen!$C$9:$C$21,"controleren")</f>
        <v>0.7</v>
      </c>
      <c r="S1532" s="849">
        <f>IF('Isolatieaanpak '!$G$9="Doe-het-zelver",(M1532*R1532)*Tabellen!$K$5,M1532*R1532)</f>
        <v>8.6939999999999973</v>
      </c>
      <c r="T1532" s="849">
        <f>(100%-R1532)*M1532</f>
        <v>3.726</v>
      </c>
      <c r="U1532" s="660">
        <f>S1532*Tabellen!$G$2</f>
        <v>0.78245999999999971</v>
      </c>
      <c r="V1532" s="660">
        <f>T1532*Tabellen!$H$2</f>
        <v>0.78245999999999993</v>
      </c>
      <c r="W1532" s="660">
        <f>U1532+V1532</f>
        <v>1.5649199999999996</v>
      </c>
      <c r="X1532" s="660">
        <f>O1532+W1532</f>
        <v>13.984919999999997</v>
      </c>
    </row>
    <row r="1533" spans="2:71" ht="15.65" customHeight="1" outlineLevel="2" x14ac:dyDescent="0.25">
      <c r="B1533" s="450"/>
      <c r="D1533" s="404" t="s">
        <v>850</v>
      </c>
      <c r="E1533" s="427">
        <v>1</v>
      </c>
      <c r="F1533" s="427" t="s">
        <v>73</v>
      </c>
      <c r="G1533" s="422"/>
      <c r="H1533" s="427"/>
      <c r="I1533" s="554"/>
      <c r="J1533" s="554"/>
      <c r="K1533" s="554">
        <v>4.1399999999999997</v>
      </c>
      <c r="L1533" s="554">
        <f>E1533*K1533</f>
        <v>4.1399999999999997</v>
      </c>
      <c r="M1533" s="554">
        <f>J1533+H1533*Tabellen!$K$2+L1533</f>
        <v>4.1399999999999997</v>
      </c>
      <c r="N1533" s="494"/>
      <c r="O1533" s="849">
        <f>S1533+T1533</f>
        <v>4.1399999999999997</v>
      </c>
      <c r="P1533" s="659"/>
      <c r="Q1533" s="662" t="s">
        <v>953</v>
      </c>
      <c r="R1533" s="682">
        <f>_xlfn.XLOOKUP(Q1533,Tabellen!$B$9:$B$21,Tabellen!$C$9:$C$21,"controleren")</f>
        <v>0.7</v>
      </c>
      <c r="S1533" s="849">
        <f>IF('Isolatieaanpak '!$G$9="Doe-het-zelver",(M1533*R1533)*Tabellen!$K$5,M1533*R1533)</f>
        <v>2.8979999999999997</v>
      </c>
      <c r="T1533" s="849">
        <f>(100%-R1533)*M1533</f>
        <v>1.242</v>
      </c>
      <c r="U1533" s="660">
        <f>S1533*Tabellen!$G$2</f>
        <v>0.26081999999999994</v>
      </c>
      <c r="V1533" s="660">
        <f>T1533*Tabellen!$H$2</f>
        <v>0.26082</v>
      </c>
      <c r="W1533" s="660">
        <f>U1533+V1533</f>
        <v>0.52163999999999988</v>
      </c>
      <c r="X1533" s="660">
        <f>O1533+W1533</f>
        <v>4.6616399999999993</v>
      </c>
    </row>
    <row r="1534" spans="2:71" ht="15.65" customHeight="1" outlineLevel="2" x14ac:dyDescent="0.25">
      <c r="B1534" s="450"/>
      <c r="D1534" s="404" t="s">
        <v>849</v>
      </c>
      <c r="E1534" s="427">
        <v>1</v>
      </c>
      <c r="F1534" s="427" t="s">
        <v>73</v>
      </c>
      <c r="G1534" s="422"/>
      <c r="H1534" s="427"/>
      <c r="I1534" s="554"/>
      <c r="J1534" s="554"/>
      <c r="K1534" s="554">
        <v>7.7624999999999993</v>
      </c>
      <c r="L1534" s="554">
        <f>E1534*K1534</f>
        <v>7.7624999999999993</v>
      </c>
      <c r="M1534" s="554">
        <f>J1534+H1534*Tabellen!$K$2+L1534</f>
        <v>7.7624999999999993</v>
      </c>
      <c r="N1534" s="494"/>
      <c r="O1534" s="849">
        <f>S1534+T1534</f>
        <v>7.7624999999999993</v>
      </c>
      <c r="P1534" s="659"/>
      <c r="Q1534" s="662" t="s">
        <v>953</v>
      </c>
      <c r="R1534" s="682">
        <f>_xlfn.XLOOKUP(Q1534,Tabellen!$B$9:$B$21,Tabellen!$C$9:$C$21,"controleren")</f>
        <v>0.7</v>
      </c>
      <c r="S1534" s="849">
        <f>IF('Isolatieaanpak '!$G$9="Doe-het-zelver",(M1534*R1534)*Tabellen!$K$5,M1534*R1534)</f>
        <v>5.433749999999999</v>
      </c>
      <c r="T1534" s="849">
        <f>(100%-R1534)*M1534</f>
        <v>2.3287500000000003</v>
      </c>
      <c r="U1534" s="660">
        <f>S1534*Tabellen!$G$2</f>
        <v>0.4890374999999999</v>
      </c>
      <c r="V1534" s="660">
        <f>T1534*Tabellen!$H$2</f>
        <v>0.48903750000000007</v>
      </c>
      <c r="W1534" s="660">
        <f>U1534+V1534</f>
        <v>0.97807500000000003</v>
      </c>
      <c r="X1534" s="660">
        <f>O1534+W1534</f>
        <v>8.7405749999999998</v>
      </c>
    </row>
    <row r="1535" spans="2:71" ht="15.65" customHeight="1" outlineLevel="2" x14ac:dyDescent="0.25">
      <c r="B1535" s="404"/>
      <c r="D1535" s="427"/>
      <c r="E1535" s="405"/>
      <c r="G1535" s="406"/>
      <c r="H1535" s="406"/>
      <c r="N1535" s="494"/>
      <c r="O1535" s="659"/>
      <c r="P1535" s="659"/>
      <c r="Q1535" s="659"/>
    </row>
    <row r="1536" spans="2:71" ht="9" customHeight="1" outlineLevel="1" x14ac:dyDescent="0.25">
      <c r="B1536" s="408"/>
      <c r="D1536" s="409"/>
      <c r="E1536" s="411"/>
      <c r="F1536" s="409"/>
      <c r="G1536" s="410"/>
      <c r="H1536" s="410"/>
      <c r="I1536" s="548"/>
      <c r="J1536" s="548"/>
      <c r="K1536" s="548"/>
      <c r="L1536" s="548"/>
      <c r="M1536" s="548"/>
      <c r="N1536" s="485"/>
      <c r="O1536" s="663"/>
      <c r="P1536" s="663"/>
      <c r="Q1536" s="663"/>
      <c r="R1536" s="664"/>
      <c r="S1536" s="664"/>
      <c r="T1536" s="664"/>
      <c r="U1536" s="664"/>
      <c r="V1536" s="664"/>
      <c r="W1536" s="664"/>
      <c r="X1536" s="664"/>
      <c r="Y1536" s="663"/>
      <c r="Z1536" s="615"/>
      <c r="AA1536" s="616"/>
      <c r="AG1536" s="613"/>
      <c r="AH1536" s="613"/>
    </row>
    <row r="1537" spans="2:71" s="568" customFormat="1" ht="15.65" customHeight="1" outlineLevel="1" x14ac:dyDescent="0.25">
      <c r="B1537" s="395" t="s">
        <v>1404</v>
      </c>
      <c r="C1537" s="593"/>
      <c r="D1537" s="396" t="s">
        <v>1815</v>
      </c>
      <c r="E1537" s="403">
        <v>1</v>
      </c>
      <c r="F1537" s="396" t="s">
        <v>73</v>
      </c>
      <c r="G1537" s="397"/>
      <c r="H1537" s="397"/>
      <c r="I1537" s="546"/>
      <c r="J1537" s="546"/>
      <c r="K1537" s="546"/>
      <c r="L1537" s="546">
        <f>SUM(L1538:L1545)</f>
        <v>91.597499999999997</v>
      </c>
      <c r="M1537" s="546">
        <f>SUM(M1538:M1545)</f>
        <v>91.597499999999997</v>
      </c>
      <c r="N1537" s="593"/>
      <c r="O1537" s="655">
        <f>SUM(O1538:O1545)</f>
        <v>91.597499999999997</v>
      </c>
      <c r="P1537" s="656" t="str">
        <f>B1537</f>
        <v>V4-1-H3</v>
      </c>
      <c r="Q1537" s="656"/>
      <c r="R1537" s="657"/>
      <c r="S1537" s="657"/>
      <c r="T1537" s="657"/>
      <c r="U1537" s="657"/>
      <c r="V1537" s="657"/>
      <c r="W1537" s="657"/>
      <c r="X1537" s="657">
        <f>SUM(X1538:X1545)</f>
        <v>103.13878499999998</v>
      </c>
      <c r="Y1537" s="658"/>
      <c r="Z1537" s="610"/>
      <c r="AA1537" s="610"/>
      <c r="AB1537" s="610"/>
      <c r="AC1537" s="610"/>
      <c r="AD1537" s="610"/>
      <c r="AE1537" s="610"/>
      <c r="AF1537" s="610"/>
      <c r="AG1537" s="610"/>
      <c r="AH1537" s="610"/>
      <c r="AI1537" s="610"/>
      <c r="AJ1537" s="610"/>
      <c r="AK1537" s="610"/>
      <c r="AL1537" s="610"/>
      <c r="AM1537" s="610"/>
      <c r="AN1537" s="610"/>
      <c r="AO1537" s="610"/>
      <c r="AP1537" s="610"/>
      <c r="AQ1537" s="610"/>
      <c r="AR1537" s="610"/>
      <c r="AS1537" s="610"/>
      <c r="AT1537" s="610"/>
      <c r="AU1537" s="610"/>
      <c r="AV1537" s="610"/>
      <c r="AW1537" s="610"/>
      <c r="AX1537" s="610"/>
      <c r="AY1537" s="610"/>
      <c r="AZ1537" s="610"/>
      <c r="BA1537" s="610"/>
      <c r="BB1537" s="610"/>
      <c r="BC1537" s="610"/>
      <c r="BD1537" s="610"/>
      <c r="BE1537" s="610"/>
      <c r="BF1537" s="610"/>
      <c r="BG1537" s="610"/>
      <c r="BH1537" s="610"/>
      <c r="BI1537" s="610"/>
      <c r="BJ1537" s="610"/>
      <c r="BK1537" s="610"/>
      <c r="BL1537" s="610"/>
      <c r="BM1537" s="610"/>
      <c r="BN1537" s="610"/>
      <c r="BO1537" s="610"/>
      <c r="BP1537" s="610"/>
      <c r="BQ1537" s="610"/>
      <c r="BR1537" s="610"/>
      <c r="BS1537" s="610"/>
    </row>
    <row r="1538" spans="2:71" ht="15.65" customHeight="1" outlineLevel="2" x14ac:dyDescent="0.25">
      <c r="B1538" s="404"/>
      <c r="D1538" s="413" t="s">
        <v>1407</v>
      </c>
      <c r="E1538" s="405"/>
      <c r="G1538" s="406"/>
      <c r="H1538" s="406"/>
      <c r="I1538" s="553"/>
      <c r="J1538" s="553"/>
      <c r="K1538" s="553"/>
      <c r="N1538" s="494"/>
      <c r="O1538" s="659"/>
      <c r="P1538" s="659"/>
      <c r="Q1538" s="659"/>
    </row>
    <row r="1539" spans="2:71" ht="15.65" customHeight="1" outlineLevel="2" x14ac:dyDescent="0.25">
      <c r="B1539" s="404"/>
      <c r="D1539" s="404" t="str">
        <f>D1537</f>
        <v>Dakisolatie PIR-panelen dik 80mm  Rc 3.50 m².K/W vanaf 120 m²</v>
      </c>
      <c r="E1539" s="427">
        <v>1</v>
      </c>
      <c r="F1539" s="427" t="s">
        <v>73</v>
      </c>
      <c r="G1539" s="427"/>
      <c r="H1539" s="427"/>
      <c r="I1539" s="554"/>
      <c r="J1539" s="554"/>
      <c r="K1539" s="554">
        <v>51.749999999999993</v>
      </c>
      <c r="L1539" s="554">
        <f>E1539*K1539</f>
        <v>51.749999999999993</v>
      </c>
      <c r="M1539" s="554">
        <f>J1539+H1539*Tabellen!$K$2+L1539</f>
        <v>51.749999999999993</v>
      </c>
      <c r="N1539" s="494"/>
      <c r="O1539" s="849">
        <f>S1539+T1539</f>
        <v>51.749999999999993</v>
      </c>
      <c r="P1539" s="659"/>
      <c r="Q1539" s="662" t="s">
        <v>953</v>
      </c>
      <c r="R1539" s="682">
        <f>_xlfn.XLOOKUP(Q1539,Tabellen!$B$9:$B$21,Tabellen!$C$9:$C$21,"controleren")</f>
        <v>0.7</v>
      </c>
      <c r="S1539" s="849">
        <f>IF('Isolatieaanpak '!$G$9="Doe-het-zelver",(M1539*R1539)*Tabellen!$K$5,M1539*R1539)</f>
        <v>36.224999999999994</v>
      </c>
      <c r="T1539" s="849">
        <f>(100%-R1539)*M1539</f>
        <v>15.525</v>
      </c>
      <c r="U1539" s="660">
        <f>S1539*Tabellen!$G$2</f>
        <v>3.2602499999999992</v>
      </c>
      <c r="V1539" s="660">
        <f>T1539*Tabellen!$H$2</f>
        <v>3.2602500000000001</v>
      </c>
      <c r="W1539" s="660">
        <f>U1539+V1539</f>
        <v>6.5204999999999993</v>
      </c>
      <c r="X1539" s="660">
        <f>O1539+W1539</f>
        <v>58.270499999999991</v>
      </c>
    </row>
    <row r="1540" spans="2:71" ht="15.65" customHeight="1" outlineLevel="2" x14ac:dyDescent="0.25">
      <c r="B1540" s="404"/>
      <c r="D1540" s="404"/>
      <c r="E1540" s="427"/>
      <c r="F1540" s="427"/>
      <c r="G1540" s="422"/>
      <c r="H1540" s="427"/>
      <c r="I1540" s="554"/>
      <c r="J1540" s="554"/>
      <c r="K1540" s="554"/>
      <c r="L1540" s="554"/>
      <c r="M1540" s="554"/>
      <c r="N1540" s="494"/>
      <c r="O1540" s="659"/>
      <c r="P1540" s="659"/>
      <c r="Q1540" s="662" t="s">
        <v>953</v>
      </c>
      <c r="R1540" s="682">
        <f>_xlfn.XLOOKUP(Q1540,Tabellen!$B$9:$B$21,Tabellen!$C$9:$C$21,"controleren")</f>
        <v>0.7</v>
      </c>
      <c r="S1540" s="660">
        <f t="shared" ref="S1540" si="308">O1540*R1540</f>
        <v>0</v>
      </c>
      <c r="T1540" s="660">
        <f t="shared" ref="T1540" si="309">O1540-S1540</f>
        <v>0</v>
      </c>
      <c r="U1540" s="660">
        <f>S1540*Tabellen!$G$2</f>
        <v>0</v>
      </c>
      <c r="V1540" s="660">
        <f>T1540*Tabellen!$H$2</f>
        <v>0</v>
      </c>
      <c r="W1540" s="660">
        <f t="shared" ref="W1540" si="310">U1540+V1540</f>
        <v>0</v>
      </c>
      <c r="X1540" s="660">
        <f t="shared" ref="X1540" si="311">O1540+W1540</f>
        <v>0</v>
      </c>
    </row>
    <row r="1541" spans="2:71" ht="15.65" customHeight="1" outlineLevel="2" x14ac:dyDescent="0.25">
      <c r="B1541" s="450"/>
      <c r="D1541" s="404" t="s">
        <v>845</v>
      </c>
      <c r="E1541" s="427">
        <v>1</v>
      </c>
      <c r="F1541" s="427" t="s">
        <v>73</v>
      </c>
      <c r="G1541" s="422"/>
      <c r="H1541" s="427"/>
      <c r="I1541" s="566"/>
      <c r="J1541" s="554"/>
      <c r="K1541" s="554">
        <v>15.524999999999999</v>
      </c>
      <c r="L1541" s="554">
        <f>E1541*K1541</f>
        <v>15.524999999999999</v>
      </c>
      <c r="M1541" s="554">
        <f>J1541+H1541*Tabellen!$K$2+L1541</f>
        <v>15.524999999999999</v>
      </c>
      <c r="N1541" s="494"/>
      <c r="O1541" s="849">
        <f>S1541+T1541</f>
        <v>15.524999999999999</v>
      </c>
      <c r="P1541" s="659"/>
      <c r="Q1541" s="662" t="s">
        <v>953</v>
      </c>
      <c r="R1541" s="682">
        <f>_xlfn.XLOOKUP(Q1541,Tabellen!$B$9:$B$21,Tabellen!$C$9:$C$21,"controleren")</f>
        <v>0.7</v>
      </c>
      <c r="S1541" s="849">
        <f>IF('Isolatieaanpak '!$G$9="Doe-het-zelver",(M1541*R1541)*Tabellen!$K$5,M1541*R1541)</f>
        <v>10.867499999999998</v>
      </c>
      <c r="T1541" s="849">
        <f>(100%-R1541)*M1541</f>
        <v>4.6575000000000006</v>
      </c>
      <c r="U1541" s="660">
        <f>S1541*Tabellen!$G$2</f>
        <v>0.97807499999999981</v>
      </c>
      <c r="V1541" s="660">
        <f>T1541*Tabellen!$H$2</f>
        <v>0.97807500000000014</v>
      </c>
      <c r="W1541" s="660">
        <f>U1541+V1541</f>
        <v>1.9561500000000001</v>
      </c>
      <c r="X1541" s="660">
        <f>O1541+W1541</f>
        <v>17.48115</v>
      </c>
    </row>
    <row r="1542" spans="2:71" ht="15.65" customHeight="1" outlineLevel="2" x14ac:dyDescent="0.25">
      <c r="B1542" s="450"/>
      <c r="D1542" s="404" t="s">
        <v>846</v>
      </c>
      <c r="E1542" s="427">
        <v>1</v>
      </c>
      <c r="F1542" s="427" t="s">
        <v>73</v>
      </c>
      <c r="G1542" s="422"/>
      <c r="H1542" s="427"/>
      <c r="I1542" s="566"/>
      <c r="J1542" s="554"/>
      <c r="K1542" s="554">
        <v>12.419999999999998</v>
      </c>
      <c r="L1542" s="554">
        <f>E1542*K1542</f>
        <v>12.419999999999998</v>
      </c>
      <c r="M1542" s="554">
        <f>J1542+H1542*Tabellen!$K$2+L1542</f>
        <v>12.419999999999998</v>
      </c>
      <c r="N1542" s="494"/>
      <c r="O1542" s="849">
        <f>S1542+T1542</f>
        <v>12.419999999999998</v>
      </c>
      <c r="P1542" s="659"/>
      <c r="Q1542" s="662" t="s">
        <v>953</v>
      </c>
      <c r="R1542" s="682">
        <f>_xlfn.XLOOKUP(Q1542,Tabellen!$B$9:$B$21,Tabellen!$C$9:$C$21,"controleren")</f>
        <v>0.7</v>
      </c>
      <c r="S1542" s="849">
        <f>IF('Isolatieaanpak '!$G$9="Doe-het-zelver",(M1542*R1542)*Tabellen!$K$5,M1542*R1542)</f>
        <v>8.6939999999999973</v>
      </c>
      <c r="T1542" s="849">
        <f>(100%-R1542)*M1542</f>
        <v>3.726</v>
      </c>
      <c r="U1542" s="660">
        <f>S1542*Tabellen!$G$2</f>
        <v>0.78245999999999971</v>
      </c>
      <c r="V1542" s="660">
        <f>T1542*Tabellen!$H$2</f>
        <v>0.78245999999999993</v>
      </c>
      <c r="W1542" s="660">
        <f>U1542+V1542</f>
        <v>1.5649199999999996</v>
      </c>
      <c r="X1542" s="660">
        <f>O1542+W1542</f>
        <v>13.984919999999997</v>
      </c>
    </row>
    <row r="1543" spans="2:71" ht="15.65" customHeight="1" outlineLevel="2" x14ac:dyDescent="0.25">
      <c r="B1543" s="450"/>
      <c r="D1543" s="404" t="s">
        <v>850</v>
      </c>
      <c r="E1543" s="427">
        <v>1</v>
      </c>
      <c r="F1543" s="427" t="s">
        <v>73</v>
      </c>
      <c r="G1543" s="422"/>
      <c r="H1543" s="427"/>
      <c r="I1543" s="554"/>
      <c r="J1543" s="554"/>
      <c r="K1543" s="554">
        <v>4.1399999999999997</v>
      </c>
      <c r="L1543" s="554">
        <f>E1543*K1543</f>
        <v>4.1399999999999997</v>
      </c>
      <c r="M1543" s="554">
        <f>J1543+H1543*Tabellen!$K$2+L1543</f>
        <v>4.1399999999999997</v>
      </c>
      <c r="N1543" s="494"/>
      <c r="O1543" s="849">
        <f>S1543+T1543</f>
        <v>4.1399999999999997</v>
      </c>
      <c r="P1543" s="659"/>
      <c r="Q1543" s="662" t="s">
        <v>953</v>
      </c>
      <c r="R1543" s="682">
        <f>_xlfn.XLOOKUP(Q1543,Tabellen!$B$9:$B$21,Tabellen!$C$9:$C$21,"controleren")</f>
        <v>0.7</v>
      </c>
      <c r="S1543" s="849">
        <f>IF('Isolatieaanpak '!$G$9="Doe-het-zelver",(M1543*R1543)*Tabellen!$K$5,M1543*R1543)</f>
        <v>2.8979999999999997</v>
      </c>
      <c r="T1543" s="849">
        <f>(100%-R1543)*M1543</f>
        <v>1.242</v>
      </c>
      <c r="U1543" s="660">
        <f>S1543*Tabellen!$G$2</f>
        <v>0.26081999999999994</v>
      </c>
      <c r="V1543" s="660">
        <f>T1543*Tabellen!$H$2</f>
        <v>0.26082</v>
      </c>
      <c r="W1543" s="660">
        <f>U1543+V1543</f>
        <v>0.52163999999999988</v>
      </c>
      <c r="X1543" s="660">
        <f>O1543+W1543</f>
        <v>4.6616399999999993</v>
      </c>
    </row>
    <row r="1544" spans="2:71" ht="15.65" customHeight="1" outlineLevel="2" x14ac:dyDescent="0.25">
      <c r="B1544" s="450"/>
      <c r="D1544" s="404" t="s">
        <v>849</v>
      </c>
      <c r="E1544" s="427">
        <v>1</v>
      </c>
      <c r="F1544" s="427" t="s">
        <v>73</v>
      </c>
      <c r="G1544" s="422"/>
      <c r="H1544" s="427"/>
      <c r="I1544" s="554"/>
      <c r="J1544" s="554"/>
      <c r="K1544" s="554">
        <v>7.7624999999999993</v>
      </c>
      <c r="L1544" s="554">
        <f>E1544*K1544</f>
        <v>7.7624999999999993</v>
      </c>
      <c r="M1544" s="554">
        <f>J1544+H1544*Tabellen!$K$2+L1544</f>
        <v>7.7624999999999993</v>
      </c>
      <c r="N1544" s="494"/>
      <c r="O1544" s="849">
        <f>S1544+T1544</f>
        <v>7.7624999999999993</v>
      </c>
      <c r="P1544" s="659"/>
      <c r="Q1544" s="662" t="s">
        <v>953</v>
      </c>
      <c r="R1544" s="682">
        <f>_xlfn.XLOOKUP(Q1544,Tabellen!$B$9:$B$21,Tabellen!$C$9:$C$21,"controleren")</f>
        <v>0.7</v>
      </c>
      <c r="S1544" s="849">
        <f>IF('Isolatieaanpak '!$G$9="Doe-het-zelver",(M1544*R1544)*Tabellen!$K$5,M1544*R1544)</f>
        <v>5.433749999999999</v>
      </c>
      <c r="T1544" s="849">
        <f>(100%-R1544)*M1544</f>
        <v>2.3287500000000003</v>
      </c>
      <c r="U1544" s="660">
        <f>S1544*Tabellen!$G$2</f>
        <v>0.4890374999999999</v>
      </c>
      <c r="V1544" s="660">
        <f>T1544*Tabellen!$H$2</f>
        <v>0.48903750000000007</v>
      </c>
      <c r="W1544" s="660">
        <f>U1544+V1544</f>
        <v>0.97807500000000003</v>
      </c>
      <c r="X1544" s="660">
        <f>O1544+W1544</f>
        <v>8.7405749999999998</v>
      </c>
    </row>
    <row r="1545" spans="2:71" ht="15.65" customHeight="1" outlineLevel="2" x14ac:dyDescent="0.25">
      <c r="B1545" s="404"/>
      <c r="D1545" s="427"/>
      <c r="E1545" s="405"/>
      <c r="G1545" s="406"/>
      <c r="H1545" s="406"/>
      <c r="N1545" s="494"/>
      <c r="O1545" s="659"/>
      <c r="P1545" s="659"/>
      <c r="Q1545" s="659"/>
    </row>
    <row r="1546" spans="2:71" ht="9" customHeight="1" outlineLevel="1" x14ac:dyDescent="0.25">
      <c r="B1546" s="408"/>
      <c r="D1546" s="409"/>
      <c r="E1546" s="411"/>
      <c r="F1546" s="409"/>
      <c r="G1546" s="410"/>
      <c r="H1546" s="410"/>
      <c r="I1546" s="548"/>
      <c r="J1546" s="548"/>
      <c r="K1546" s="548"/>
      <c r="L1546" s="548"/>
      <c r="M1546" s="548"/>
      <c r="N1546" s="485"/>
      <c r="O1546" s="663"/>
      <c r="P1546" s="663"/>
      <c r="Q1546" s="663"/>
      <c r="R1546" s="664"/>
      <c r="S1546" s="664"/>
      <c r="T1546" s="664"/>
      <c r="U1546" s="664"/>
      <c r="V1546" s="664"/>
      <c r="W1546" s="664"/>
      <c r="X1546" s="664"/>
      <c r="Y1546" s="663"/>
      <c r="Z1546" s="615"/>
      <c r="AA1546" s="616"/>
      <c r="AG1546" s="613"/>
      <c r="AH1546" s="613"/>
    </row>
    <row r="1547" spans="2:71" s="568" customFormat="1" ht="15.65" customHeight="1" outlineLevel="1" x14ac:dyDescent="0.25">
      <c r="B1547" s="395" t="s">
        <v>1405</v>
      </c>
      <c r="C1547" s="593"/>
      <c r="D1547" s="396" t="s">
        <v>1816</v>
      </c>
      <c r="E1547" s="403">
        <v>1</v>
      </c>
      <c r="F1547" s="396" t="s">
        <v>73</v>
      </c>
      <c r="G1547" s="397"/>
      <c r="H1547" s="397"/>
      <c r="I1547" s="546"/>
      <c r="J1547" s="546"/>
      <c r="K1547" s="546"/>
      <c r="L1547" s="546">
        <f>SUM(L1548:L1550)</f>
        <v>0.36224999999999996</v>
      </c>
      <c r="M1547" s="546">
        <f>SUM(M1548:M1550)</f>
        <v>0.36224999999999996</v>
      </c>
      <c r="N1547" s="593"/>
      <c r="O1547" s="655">
        <f>SUM(O1548:O1550)</f>
        <v>0.36224999999999996</v>
      </c>
      <c r="P1547" s="656" t="str">
        <f>B1547</f>
        <v>V4-1-H4</v>
      </c>
      <c r="Q1547" s="656"/>
      <c r="R1547" s="657"/>
      <c r="S1547" s="657"/>
      <c r="T1547" s="657"/>
      <c r="U1547" s="657"/>
      <c r="V1547" s="657"/>
      <c r="W1547" s="657"/>
      <c r="X1547" s="657">
        <f>SUM(X1548:X1550)</f>
        <v>0.40789349999999996</v>
      </c>
      <c r="Y1547" s="658"/>
      <c r="Z1547" s="610"/>
      <c r="AA1547" s="610"/>
      <c r="AB1547" s="610"/>
      <c r="AC1547" s="610"/>
      <c r="AD1547" s="610"/>
      <c r="AE1547" s="610"/>
      <c r="AF1547" s="610"/>
      <c r="AG1547" s="610"/>
      <c r="AH1547" s="610"/>
      <c r="AI1547" s="610"/>
      <c r="AJ1547" s="610"/>
      <c r="AK1547" s="610"/>
      <c r="AL1547" s="610"/>
      <c r="AM1547" s="610"/>
      <c r="AN1547" s="610"/>
      <c r="AO1547" s="610"/>
      <c r="AP1547" s="610"/>
      <c r="AQ1547" s="610"/>
      <c r="AR1547" s="610"/>
      <c r="AS1547" s="610"/>
      <c r="AT1547" s="610"/>
      <c r="AU1547" s="610"/>
      <c r="AV1547" s="610"/>
      <c r="AW1547" s="610"/>
      <c r="AX1547" s="610"/>
      <c r="AY1547" s="610"/>
      <c r="AZ1547" s="610"/>
      <c r="BA1547" s="610"/>
      <c r="BB1547" s="610"/>
      <c r="BC1547" s="610"/>
      <c r="BD1547" s="610"/>
      <c r="BE1547" s="610"/>
      <c r="BF1547" s="610"/>
      <c r="BG1547" s="610"/>
      <c r="BH1547" s="610"/>
      <c r="BI1547" s="610"/>
      <c r="BJ1547" s="610"/>
      <c r="BK1547" s="610"/>
      <c r="BL1547" s="610"/>
      <c r="BM1547" s="610"/>
      <c r="BN1547" s="610"/>
      <c r="BO1547" s="610"/>
      <c r="BP1547" s="610"/>
      <c r="BQ1547" s="610"/>
      <c r="BR1547" s="610"/>
      <c r="BS1547" s="610"/>
    </row>
    <row r="1548" spans="2:71" ht="15.65" customHeight="1" outlineLevel="2" x14ac:dyDescent="0.25">
      <c r="B1548" s="404"/>
      <c r="D1548" s="413" t="s">
        <v>1407</v>
      </c>
      <c r="E1548" s="405"/>
      <c r="G1548" s="406"/>
      <c r="H1548" s="406"/>
      <c r="I1548" s="553"/>
      <c r="J1548" s="553"/>
      <c r="K1548" s="553"/>
      <c r="N1548" s="494"/>
      <c r="O1548" s="659"/>
      <c r="P1548" s="659"/>
      <c r="Q1548" s="659"/>
    </row>
    <row r="1549" spans="2:71" ht="15.65" customHeight="1" outlineLevel="2" x14ac:dyDescent="0.25">
      <c r="B1549" s="404"/>
      <c r="D1549" s="404" t="str">
        <f>D1547</f>
        <v>╚ PIR-panelen meer-/minderprijs per mm</v>
      </c>
      <c r="E1549" s="427">
        <v>1</v>
      </c>
      <c r="F1549" s="427" t="s">
        <v>73</v>
      </c>
      <c r="G1549" s="427"/>
      <c r="H1549" s="427"/>
      <c r="I1549" s="554"/>
      <c r="J1549" s="554"/>
      <c r="K1549" s="554">
        <v>0.36224999999999996</v>
      </c>
      <c r="L1549" s="554">
        <f>E1549*K1549</f>
        <v>0.36224999999999996</v>
      </c>
      <c r="M1549" s="554">
        <f>J1549+H1549*Tabellen!$K$2+L1549</f>
        <v>0.36224999999999996</v>
      </c>
      <c r="N1549" s="494"/>
      <c r="O1549" s="849">
        <f>S1549+T1549</f>
        <v>0.36224999999999996</v>
      </c>
      <c r="P1549" s="659"/>
      <c r="Q1549" s="662" t="s">
        <v>953</v>
      </c>
      <c r="R1549" s="682">
        <f>_xlfn.XLOOKUP(Q1549,Tabellen!$B$9:$B$21,Tabellen!$C$9:$C$21,"controleren")</f>
        <v>0.7</v>
      </c>
      <c r="S1549" s="849">
        <f>IF('Isolatieaanpak '!$G$9="Doe-het-zelver",(M1549*R1549)*Tabellen!$K$5,M1549*R1549)</f>
        <v>0.25357499999999994</v>
      </c>
      <c r="T1549" s="849">
        <f>(100%-R1549)*M1549</f>
        <v>0.10867500000000001</v>
      </c>
      <c r="U1549" s="660">
        <f>S1549*Tabellen!$G$2</f>
        <v>2.2821749999999995E-2</v>
      </c>
      <c r="V1549" s="660">
        <f>T1549*Tabellen!$H$2</f>
        <v>2.2821750000000002E-2</v>
      </c>
      <c r="W1549" s="660">
        <f>U1549+V1549</f>
        <v>4.5643499999999997E-2</v>
      </c>
      <c r="X1549" s="660">
        <f>O1549+W1549</f>
        <v>0.40789349999999996</v>
      </c>
    </row>
    <row r="1550" spans="2:71" ht="15.65" customHeight="1" outlineLevel="2" x14ac:dyDescent="0.25">
      <c r="B1550" s="404"/>
      <c r="D1550" s="427"/>
      <c r="E1550" s="405"/>
      <c r="G1550" s="406"/>
      <c r="H1550" s="406"/>
      <c r="N1550" s="494"/>
      <c r="O1550" s="659"/>
      <c r="P1550" s="659"/>
      <c r="Q1550" s="659"/>
    </row>
    <row r="1551" spans="2:71" ht="9" customHeight="1" outlineLevel="1" x14ac:dyDescent="0.25">
      <c r="B1551" s="408"/>
      <c r="D1551" s="409"/>
      <c r="E1551" s="411"/>
      <c r="F1551" s="409"/>
      <c r="G1551" s="410"/>
      <c r="H1551" s="410"/>
      <c r="I1551" s="548"/>
      <c r="J1551" s="548"/>
      <c r="K1551" s="548"/>
      <c r="L1551" s="548"/>
      <c r="M1551" s="548"/>
      <c r="N1551" s="485"/>
      <c r="O1551" s="663"/>
      <c r="P1551" s="663"/>
      <c r="Q1551" s="663"/>
      <c r="R1551" s="664"/>
      <c r="S1551" s="664"/>
      <c r="T1551" s="664"/>
      <c r="U1551" s="664"/>
      <c r="V1551" s="664"/>
      <c r="W1551" s="664"/>
      <c r="X1551" s="664"/>
      <c r="Y1551" s="663"/>
      <c r="Z1551" s="615"/>
      <c r="AA1551" s="616"/>
      <c r="AG1551" s="613"/>
      <c r="AH1551" s="613"/>
    </row>
    <row r="1552" spans="2:71" s="568" customFormat="1" ht="15.65" customHeight="1" outlineLevel="1" x14ac:dyDescent="0.25">
      <c r="B1552" s="395" t="s">
        <v>1855</v>
      </c>
      <c r="C1552" s="593"/>
      <c r="D1552" s="396" t="s">
        <v>1858</v>
      </c>
      <c r="E1552" s="403">
        <v>1</v>
      </c>
      <c r="F1552" s="396" t="s">
        <v>73</v>
      </c>
      <c r="G1552" s="397"/>
      <c r="H1552" s="397"/>
      <c r="I1552" s="546"/>
      <c r="J1552" s="546"/>
      <c r="K1552" s="546"/>
      <c r="L1552" s="546">
        <f>SUM(L1553:L1555)</f>
        <v>120</v>
      </c>
      <c r="M1552" s="546">
        <f>SUM(M1553:M1555)</f>
        <v>120</v>
      </c>
      <c r="N1552" s="593"/>
      <c r="O1552" s="655">
        <f>SUM(O1553:O1555)</f>
        <v>120</v>
      </c>
      <c r="P1552" s="656" t="str">
        <f>B1552</f>
        <v>V4-1-I1</v>
      </c>
      <c r="Q1552" s="656"/>
      <c r="R1552" s="657"/>
      <c r="S1552" s="657"/>
      <c r="T1552" s="657"/>
      <c r="U1552" s="657"/>
      <c r="V1552" s="657"/>
      <c r="W1552" s="657"/>
      <c r="X1552" s="657">
        <f>SUM(X1553:X1555)</f>
        <v>135.12</v>
      </c>
      <c r="Y1552" s="658"/>
      <c r="Z1552" s="610"/>
      <c r="AA1552" s="610"/>
      <c r="AB1552" s="610"/>
      <c r="AC1552" s="610"/>
      <c r="AD1552" s="610"/>
      <c r="AE1552" s="610"/>
      <c r="AF1552" s="610"/>
      <c r="AG1552" s="610"/>
      <c r="AH1552" s="610"/>
      <c r="AI1552" s="610"/>
      <c r="AJ1552" s="610"/>
      <c r="AK1552" s="610"/>
      <c r="AL1552" s="610"/>
      <c r="AM1552" s="610"/>
      <c r="AN1552" s="610"/>
      <c r="AO1552" s="610"/>
      <c r="AP1552" s="610"/>
      <c r="AQ1552" s="610"/>
      <c r="AR1552" s="610"/>
      <c r="AS1552" s="610"/>
      <c r="AT1552" s="610"/>
      <c r="AU1552" s="610"/>
      <c r="AV1552" s="610"/>
      <c r="AW1552" s="610"/>
      <c r="AX1552" s="610"/>
      <c r="AY1552" s="610"/>
      <c r="AZ1552" s="610"/>
      <c r="BA1552" s="610"/>
      <c r="BB1552" s="610"/>
      <c r="BC1552" s="610"/>
      <c r="BD1552" s="610"/>
      <c r="BE1552" s="610"/>
      <c r="BF1552" s="610"/>
      <c r="BG1552" s="610"/>
      <c r="BH1552" s="610"/>
      <c r="BI1552" s="610"/>
      <c r="BJ1552" s="610"/>
      <c r="BK1552" s="610"/>
      <c r="BL1552" s="610"/>
      <c r="BM1552" s="610"/>
      <c r="BN1552" s="610"/>
      <c r="BO1552" s="610"/>
      <c r="BP1552" s="610"/>
      <c r="BQ1552" s="610"/>
      <c r="BR1552" s="610"/>
      <c r="BS1552" s="610"/>
    </row>
    <row r="1553" spans="2:71" ht="15.65" customHeight="1" outlineLevel="2" x14ac:dyDescent="0.25">
      <c r="B1553" s="404"/>
      <c r="D1553" s="413" t="s">
        <v>145</v>
      </c>
      <c r="E1553" s="405"/>
      <c r="G1553" s="406"/>
      <c r="H1553" s="406"/>
      <c r="I1553" s="553"/>
      <c r="J1553" s="553"/>
      <c r="K1553" s="553"/>
      <c r="N1553" s="494"/>
      <c r="O1553" s="659"/>
      <c r="P1553" s="659"/>
      <c r="Q1553" s="659"/>
    </row>
    <row r="1554" spans="2:71" ht="15.65" customHeight="1" outlineLevel="2" x14ac:dyDescent="0.25">
      <c r="B1554" s="404"/>
      <c r="D1554" s="404" t="str">
        <f>D1552</f>
        <v>Dakisolatie isolatiefolie vanaf Rc 3.50 m².K/W van 0 m² tot 45 m²</v>
      </c>
      <c r="E1554" s="427">
        <v>1</v>
      </c>
      <c r="F1554" s="427" t="s">
        <v>73</v>
      </c>
      <c r="G1554" s="427"/>
      <c r="H1554" s="427"/>
      <c r="I1554" s="554"/>
      <c r="J1554" s="554"/>
      <c r="K1554" s="554">
        <v>120</v>
      </c>
      <c r="L1554" s="554">
        <f>E1554*K1554</f>
        <v>120</v>
      </c>
      <c r="M1554" s="554">
        <f>J1554+H1554*Tabellen!$K$2+L1554</f>
        <v>120</v>
      </c>
      <c r="N1554" s="494"/>
      <c r="O1554" s="849">
        <f>S1554+T1554</f>
        <v>120</v>
      </c>
      <c r="P1554" s="659"/>
      <c r="Q1554" s="662" t="s">
        <v>953</v>
      </c>
      <c r="R1554" s="682">
        <f>_xlfn.XLOOKUP(Q1554,Tabellen!$B$9:$B$21,Tabellen!$C$9:$C$21,"controleren")</f>
        <v>0.7</v>
      </c>
      <c r="S1554" s="849">
        <f>IF('Isolatieaanpak '!$G$9="Doe-het-zelver",(M1554*R1554)*Tabellen!$K$5,M1554*R1554)</f>
        <v>84</v>
      </c>
      <c r="T1554" s="849">
        <f>(100%-R1554)*M1554</f>
        <v>36.000000000000007</v>
      </c>
      <c r="U1554" s="660">
        <f>S1554*Tabellen!$G$2</f>
        <v>7.56</v>
      </c>
      <c r="V1554" s="660">
        <f>T1554*Tabellen!$H$2</f>
        <v>7.5600000000000014</v>
      </c>
      <c r="W1554" s="660">
        <f>U1554+V1554</f>
        <v>15.120000000000001</v>
      </c>
      <c r="X1554" s="660">
        <f>O1554+W1554</f>
        <v>135.12</v>
      </c>
    </row>
    <row r="1555" spans="2:71" ht="15.65" customHeight="1" outlineLevel="2" x14ac:dyDescent="0.25">
      <c r="B1555" s="404"/>
      <c r="D1555" s="427"/>
      <c r="E1555" s="405"/>
      <c r="G1555" s="406"/>
      <c r="H1555" s="406"/>
      <c r="N1555" s="494"/>
      <c r="O1555" s="659"/>
      <c r="P1555" s="659"/>
      <c r="Q1555" s="659"/>
    </row>
    <row r="1556" spans="2:71" ht="9" customHeight="1" outlineLevel="1" x14ac:dyDescent="0.25">
      <c r="B1556" s="408"/>
      <c r="D1556" s="409"/>
      <c r="E1556" s="411"/>
      <c r="F1556" s="409"/>
      <c r="G1556" s="410"/>
      <c r="H1556" s="410"/>
      <c r="I1556" s="548"/>
      <c r="J1556" s="548"/>
      <c r="K1556" s="548"/>
      <c r="L1556" s="548"/>
      <c r="M1556" s="548"/>
      <c r="N1556" s="485"/>
      <c r="O1556" s="663"/>
      <c r="P1556" s="663"/>
      <c r="Q1556" s="663"/>
      <c r="R1556" s="664"/>
      <c r="S1556" s="664"/>
      <c r="T1556" s="664"/>
      <c r="U1556" s="664"/>
      <c r="V1556" s="664"/>
      <c r="W1556" s="664"/>
      <c r="X1556" s="664"/>
      <c r="Y1556" s="663"/>
      <c r="Z1556" s="615"/>
      <c r="AA1556" s="616"/>
      <c r="AG1556" s="613"/>
      <c r="AH1556" s="613"/>
    </row>
    <row r="1557" spans="2:71" s="568" customFormat="1" ht="15.65" customHeight="1" outlineLevel="1" x14ac:dyDescent="0.25">
      <c r="B1557" s="395" t="s">
        <v>1856</v>
      </c>
      <c r="C1557" s="593"/>
      <c r="D1557" s="396" t="s">
        <v>1859</v>
      </c>
      <c r="E1557" s="403">
        <v>1</v>
      </c>
      <c r="F1557" s="396" t="s">
        <v>73</v>
      </c>
      <c r="G1557" s="397"/>
      <c r="H1557" s="397"/>
      <c r="I1557" s="546"/>
      <c r="J1557" s="546"/>
      <c r="K1557" s="546"/>
      <c r="L1557" s="546">
        <f>SUM(L1558:L1560)</f>
        <v>118</v>
      </c>
      <c r="M1557" s="546">
        <f>SUM(M1558:M1560)</f>
        <v>118</v>
      </c>
      <c r="N1557" s="593"/>
      <c r="O1557" s="655">
        <f>SUM(O1558:O1560)</f>
        <v>118</v>
      </c>
      <c r="P1557" s="656" t="str">
        <f>B1557</f>
        <v>V4-1-I2</v>
      </c>
      <c r="Q1557" s="656"/>
      <c r="R1557" s="657"/>
      <c r="S1557" s="657"/>
      <c r="T1557" s="657"/>
      <c r="U1557" s="657"/>
      <c r="V1557" s="657"/>
      <c r="W1557" s="657"/>
      <c r="X1557" s="657">
        <f>SUM(X1558:X1560)</f>
        <v>132.86799999999999</v>
      </c>
      <c r="Y1557" s="658"/>
      <c r="Z1557" s="610"/>
      <c r="AA1557" s="610"/>
      <c r="AB1557" s="610"/>
      <c r="AC1557" s="610"/>
      <c r="AD1557" s="610"/>
      <c r="AE1557" s="610"/>
      <c r="AF1557" s="610"/>
      <c r="AG1557" s="610"/>
      <c r="AH1557" s="610"/>
      <c r="AI1557" s="610"/>
      <c r="AJ1557" s="610"/>
      <c r="AK1557" s="610"/>
      <c r="AL1557" s="610"/>
      <c r="AM1557" s="610"/>
      <c r="AN1557" s="610"/>
      <c r="AO1557" s="610"/>
      <c r="AP1557" s="610"/>
      <c r="AQ1557" s="610"/>
      <c r="AR1557" s="610"/>
      <c r="AS1557" s="610"/>
      <c r="AT1557" s="610"/>
      <c r="AU1557" s="610"/>
      <c r="AV1557" s="610"/>
      <c r="AW1557" s="610"/>
      <c r="AX1557" s="610"/>
      <c r="AY1557" s="610"/>
      <c r="AZ1557" s="610"/>
      <c r="BA1557" s="610"/>
      <c r="BB1557" s="610"/>
      <c r="BC1557" s="610"/>
      <c r="BD1557" s="610"/>
      <c r="BE1557" s="610"/>
      <c r="BF1557" s="610"/>
      <c r="BG1557" s="610"/>
      <c r="BH1557" s="610"/>
      <c r="BI1557" s="610"/>
      <c r="BJ1557" s="610"/>
      <c r="BK1557" s="610"/>
      <c r="BL1557" s="610"/>
      <c r="BM1557" s="610"/>
      <c r="BN1557" s="610"/>
      <c r="BO1557" s="610"/>
      <c r="BP1557" s="610"/>
      <c r="BQ1557" s="610"/>
      <c r="BR1557" s="610"/>
      <c r="BS1557" s="610"/>
    </row>
    <row r="1558" spans="2:71" ht="15.65" customHeight="1" outlineLevel="2" x14ac:dyDescent="0.25">
      <c r="B1558" s="404"/>
      <c r="D1558" s="413" t="s">
        <v>145</v>
      </c>
      <c r="E1558" s="405"/>
      <c r="G1558" s="406"/>
      <c r="H1558" s="406"/>
      <c r="I1558" s="553"/>
      <c r="J1558" s="553"/>
      <c r="K1558" s="553">
        <v>0</v>
      </c>
      <c r="N1558" s="494"/>
      <c r="O1558" s="659"/>
      <c r="P1558" s="659"/>
      <c r="Q1558" s="659"/>
    </row>
    <row r="1559" spans="2:71" ht="15.65" customHeight="1" outlineLevel="2" x14ac:dyDescent="0.25">
      <c r="B1559" s="404"/>
      <c r="D1559" s="404" t="str">
        <f>D1557</f>
        <v xml:space="preserve">Dakisolatie isolatiefolie vanaf Rc 3.50 m².K/W vanaf 45 m² tot </v>
      </c>
      <c r="E1559" s="427">
        <v>1</v>
      </c>
      <c r="F1559" s="427" t="s">
        <v>73</v>
      </c>
      <c r="G1559" s="427"/>
      <c r="H1559" s="427"/>
      <c r="I1559" s="554"/>
      <c r="J1559" s="554"/>
      <c r="K1559" s="554">
        <v>118</v>
      </c>
      <c r="L1559" s="554">
        <f>E1559*K1559</f>
        <v>118</v>
      </c>
      <c r="M1559" s="554">
        <f>J1559+H1559*Tabellen!$K$2+L1559</f>
        <v>118</v>
      </c>
      <c r="N1559" s="494"/>
      <c r="O1559" s="849">
        <f>S1559+T1559</f>
        <v>118</v>
      </c>
      <c r="P1559" s="659"/>
      <c r="Q1559" s="662" t="s">
        <v>953</v>
      </c>
      <c r="R1559" s="682">
        <f>_xlfn.XLOOKUP(Q1559,Tabellen!$B$9:$B$21,Tabellen!$C$9:$C$21,"controleren")</f>
        <v>0.7</v>
      </c>
      <c r="S1559" s="849">
        <f>IF('Isolatieaanpak '!$G$9="Doe-het-zelver",(M1559*R1559)*Tabellen!$K$5,M1559*R1559)</f>
        <v>82.6</v>
      </c>
      <c r="T1559" s="849">
        <f>(100%-R1559)*M1559</f>
        <v>35.400000000000006</v>
      </c>
      <c r="U1559" s="660">
        <f>S1559*Tabellen!$G$2</f>
        <v>7.4339999999999993</v>
      </c>
      <c r="V1559" s="660">
        <f>T1559*Tabellen!$H$2</f>
        <v>7.4340000000000011</v>
      </c>
      <c r="W1559" s="660">
        <f>U1559+V1559</f>
        <v>14.868</v>
      </c>
      <c r="X1559" s="660">
        <f>O1559+W1559</f>
        <v>132.86799999999999</v>
      </c>
    </row>
    <row r="1560" spans="2:71" ht="15.65" customHeight="1" outlineLevel="2" x14ac:dyDescent="0.25">
      <c r="B1560" s="404"/>
      <c r="D1560" s="427"/>
      <c r="E1560" s="405"/>
      <c r="G1560" s="406"/>
      <c r="H1560" s="406"/>
      <c r="N1560" s="494"/>
      <c r="O1560" s="659"/>
      <c r="P1560" s="659"/>
      <c r="Q1560" s="659"/>
    </row>
    <row r="1561" spans="2:71" ht="9" customHeight="1" outlineLevel="1" x14ac:dyDescent="0.25">
      <c r="B1561" s="408"/>
      <c r="D1561" s="409"/>
      <c r="E1561" s="411"/>
      <c r="F1561" s="409"/>
      <c r="G1561" s="410"/>
      <c r="H1561" s="410"/>
      <c r="I1561" s="548"/>
      <c r="J1561" s="548"/>
      <c r="K1561" s="548"/>
      <c r="L1561" s="548"/>
      <c r="M1561" s="548"/>
      <c r="N1561" s="485"/>
      <c r="O1561" s="663"/>
      <c r="P1561" s="663"/>
      <c r="Q1561" s="663"/>
      <c r="R1561" s="664"/>
      <c r="S1561" s="664"/>
      <c r="T1561" s="664"/>
      <c r="U1561" s="664"/>
      <c r="V1561" s="664"/>
      <c r="W1561" s="664"/>
      <c r="X1561" s="664"/>
      <c r="Y1561" s="663"/>
      <c r="Z1561" s="615"/>
      <c r="AA1561" s="616"/>
      <c r="AG1561" s="613"/>
      <c r="AH1561" s="613"/>
    </row>
    <row r="1562" spans="2:71" s="568" customFormat="1" ht="15.65" customHeight="1" outlineLevel="1" x14ac:dyDescent="0.25">
      <c r="B1562" s="395" t="s">
        <v>1857</v>
      </c>
      <c r="C1562" s="593"/>
      <c r="D1562" s="396" t="s">
        <v>1860</v>
      </c>
      <c r="E1562" s="403">
        <v>1</v>
      </c>
      <c r="F1562" s="396" t="s">
        <v>73</v>
      </c>
      <c r="G1562" s="397"/>
      <c r="H1562" s="397"/>
      <c r="I1562" s="546"/>
      <c r="J1562" s="546"/>
      <c r="K1562" s="546"/>
      <c r="L1562" s="546">
        <f>SUM(L1563:L1565)</f>
        <v>18.37125</v>
      </c>
      <c r="M1562" s="546">
        <f>SUM(M1563:M1565)</f>
        <v>18.37125</v>
      </c>
      <c r="N1562" s="593"/>
      <c r="O1562" s="655">
        <f>SUM(O1563:O1565)</f>
        <v>18.37125</v>
      </c>
      <c r="P1562" s="656" t="str">
        <f>B1562</f>
        <v>V4-1-I3</v>
      </c>
      <c r="Q1562" s="656"/>
      <c r="R1562" s="657"/>
      <c r="S1562" s="657"/>
      <c r="T1562" s="657"/>
      <c r="U1562" s="657"/>
      <c r="V1562" s="657"/>
      <c r="W1562" s="657"/>
      <c r="X1562" s="657">
        <f>SUM(X1563:X1565)</f>
        <v>20.686027500000002</v>
      </c>
      <c r="Y1562" s="658"/>
      <c r="Z1562" s="610"/>
      <c r="AA1562" s="610"/>
      <c r="AB1562" s="610"/>
      <c r="AC1562" s="610"/>
      <c r="AD1562" s="610"/>
      <c r="AE1562" s="610"/>
      <c r="AF1562" s="610"/>
      <c r="AG1562" s="610"/>
      <c r="AH1562" s="610"/>
      <c r="AI1562" s="610"/>
      <c r="AJ1562" s="610"/>
      <c r="AK1562" s="610"/>
      <c r="AL1562" s="610"/>
      <c r="AM1562" s="610"/>
      <c r="AN1562" s="610"/>
      <c r="AO1562" s="610"/>
      <c r="AP1562" s="610"/>
      <c r="AQ1562" s="610"/>
      <c r="AR1562" s="610"/>
      <c r="AS1562" s="610"/>
      <c r="AT1562" s="610"/>
      <c r="AU1562" s="610"/>
      <c r="AV1562" s="610"/>
      <c r="AW1562" s="610"/>
      <c r="AX1562" s="610"/>
      <c r="AY1562" s="610"/>
      <c r="AZ1562" s="610"/>
      <c r="BA1562" s="610"/>
      <c r="BB1562" s="610"/>
      <c r="BC1562" s="610"/>
      <c r="BD1562" s="610"/>
      <c r="BE1562" s="610"/>
      <c r="BF1562" s="610"/>
      <c r="BG1562" s="610"/>
      <c r="BH1562" s="610"/>
      <c r="BI1562" s="610"/>
      <c r="BJ1562" s="610"/>
      <c r="BK1562" s="610"/>
      <c r="BL1562" s="610"/>
      <c r="BM1562" s="610"/>
      <c r="BN1562" s="610"/>
      <c r="BO1562" s="610"/>
      <c r="BP1562" s="610"/>
      <c r="BQ1562" s="610"/>
      <c r="BR1562" s="610"/>
      <c r="BS1562" s="610"/>
    </row>
    <row r="1563" spans="2:71" ht="15.65" customHeight="1" outlineLevel="2" x14ac:dyDescent="0.25">
      <c r="B1563" s="404"/>
      <c r="D1563" s="413" t="s">
        <v>1407</v>
      </c>
      <c r="E1563" s="405"/>
      <c r="G1563" s="406"/>
      <c r="H1563" s="406"/>
      <c r="I1563" s="553"/>
      <c r="J1563" s="553"/>
      <c r="K1563" s="553"/>
      <c r="N1563" s="494"/>
      <c r="O1563" s="659"/>
      <c r="P1563" s="659"/>
      <c r="Q1563" s="659"/>
    </row>
    <row r="1564" spans="2:71" ht="15.65" customHeight="1" outlineLevel="2" x14ac:dyDescent="0.25">
      <c r="B1564" s="404"/>
      <c r="D1564" s="404" t="str">
        <f>D1562</f>
        <v xml:space="preserve">Toeslag dakisolatie isolatiefolie uitvoeren in biobased </v>
      </c>
      <c r="E1564" s="427">
        <v>1</v>
      </c>
      <c r="F1564" s="427" t="s">
        <v>73</v>
      </c>
      <c r="G1564" s="427"/>
      <c r="H1564" s="427"/>
      <c r="I1564" s="554"/>
      <c r="J1564" s="554"/>
      <c r="K1564" s="554">
        <v>18.37125</v>
      </c>
      <c r="L1564" s="554">
        <f>E1564*K1564</f>
        <v>18.37125</v>
      </c>
      <c r="M1564" s="554">
        <f>J1564+H1564*Tabellen!$K$2+L1564</f>
        <v>18.37125</v>
      </c>
      <c r="N1564" s="494"/>
      <c r="O1564" s="849">
        <f>S1564+T1564</f>
        <v>18.37125</v>
      </c>
      <c r="P1564" s="659"/>
      <c r="Q1564" s="662" t="s">
        <v>953</v>
      </c>
      <c r="R1564" s="682">
        <f>_xlfn.XLOOKUP(Q1564,Tabellen!$B$9:$B$21,Tabellen!$C$9:$C$21,"controleren")</f>
        <v>0.7</v>
      </c>
      <c r="S1564" s="849">
        <f>IF('Isolatieaanpak '!$G$9="Doe-het-zelver",(M1564*R1564)*Tabellen!$K$5,M1564*R1564)</f>
        <v>12.859874999999999</v>
      </c>
      <c r="T1564" s="849">
        <f>(100%-R1564)*M1564</f>
        <v>5.511375000000001</v>
      </c>
      <c r="U1564" s="660">
        <f>S1564*Tabellen!$G$2</f>
        <v>1.1573887499999997</v>
      </c>
      <c r="V1564" s="660">
        <f>T1564*Tabellen!$H$2</f>
        <v>1.1573887500000002</v>
      </c>
      <c r="W1564" s="660">
        <f>U1564+V1564</f>
        <v>2.3147774999999999</v>
      </c>
      <c r="X1564" s="660">
        <f>O1564+W1564</f>
        <v>20.686027500000002</v>
      </c>
    </row>
    <row r="1565" spans="2:71" ht="15.65" customHeight="1" outlineLevel="2" x14ac:dyDescent="0.25">
      <c r="B1565" s="404"/>
      <c r="D1565" s="427"/>
      <c r="E1565" s="405"/>
      <c r="G1565" s="406"/>
      <c r="H1565" s="406"/>
      <c r="N1565" s="494"/>
      <c r="O1565" s="659"/>
      <c r="P1565" s="659"/>
      <c r="Q1565" s="659"/>
    </row>
    <row r="1566" spans="2:71" ht="9" customHeight="1" outlineLevel="1" x14ac:dyDescent="0.25">
      <c r="B1566" s="408"/>
      <c r="D1566" s="409"/>
      <c r="E1566" s="411"/>
      <c r="F1566" s="409"/>
      <c r="G1566" s="410"/>
      <c r="H1566" s="410"/>
      <c r="I1566" s="548"/>
      <c r="J1566" s="548"/>
      <c r="K1566" s="548"/>
      <c r="L1566" s="548"/>
      <c r="M1566" s="548"/>
      <c r="N1566" s="485"/>
      <c r="O1566" s="663"/>
      <c r="P1566" s="663"/>
      <c r="Q1566" s="663"/>
      <c r="R1566" s="664"/>
      <c r="S1566" s="664"/>
      <c r="T1566" s="664"/>
      <c r="U1566" s="664"/>
      <c r="V1566" s="664"/>
      <c r="W1566" s="664"/>
      <c r="X1566" s="664"/>
      <c r="Y1566" s="663"/>
      <c r="Z1566" s="615"/>
      <c r="AA1566" s="616"/>
      <c r="AG1566" s="613"/>
      <c r="AH1566" s="613"/>
    </row>
    <row r="1567" spans="2:71" s="568" customFormat="1" ht="15.65" customHeight="1" outlineLevel="1" x14ac:dyDescent="0.25">
      <c r="B1567" s="395" t="s">
        <v>1824</v>
      </c>
      <c r="C1567" s="593"/>
      <c r="D1567" s="396" t="s">
        <v>2038</v>
      </c>
      <c r="E1567" s="403">
        <v>1</v>
      </c>
      <c r="F1567" s="396" t="s">
        <v>73</v>
      </c>
      <c r="G1567" s="397"/>
      <c r="H1567" s="397"/>
      <c r="I1567" s="546"/>
      <c r="J1567" s="546"/>
      <c r="K1567" s="546"/>
      <c r="L1567" s="546">
        <f>SUM(L1568:L1571)</f>
        <v>-52.888499999999993</v>
      </c>
      <c r="M1567" s="546">
        <f>SUM(M1568:M1571)</f>
        <v>-52.888499999999993</v>
      </c>
      <c r="N1567" s="593"/>
      <c r="O1567" s="655">
        <f>SUM(O1568:O1571)</f>
        <v>-52.888499999999993</v>
      </c>
      <c r="P1567" s="656" t="str">
        <f>B1567</f>
        <v>V4-1-J1</v>
      </c>
      <c r="Q1567" s="656"/>
      <c r="R1567" s="657"/>
      <c r="S1567" s="657"/>
      <c r="T1567" s="657"/>
      <c r="U1567" s="657"/>
      <c r="V1567" s="657"/>
      <c r="W1567" s="657"/>
      <c r="X1567" s="657">
        <f>SUM(X1568:X1571)</f>
        <v>-59.552450999999991</v>
      </c>
      <c r="Y1567" s="658"/>
      <c r="Z1567" s="610"/>
      <c r="AA1567" s="610"/>
      <c r="AB1567" s="610"/>
      <c r="AC1567" s="610"/>
      <c r="AD1567" s="610"/>
      <c r="AE1567" s="610"/>
      <c r="AF1567" s="610"/>
      <c r="AG1567" s="610"/>
      <c r="AH1567" s="610"/>
      <c r="AI1567" s="610"/>
      <c r="AJ1567" s="610"/>
      <c r="AK1567" s="610"/>
      <c r="AL1567" s="610"/>
      <c r="AM1567" s="610"/>
      <c r="AN1567" s="610"/>
      <c r="AO1567" s="610"/>
      <c r="AP1567" s="610"/>
      <c r="AQ1567" s="610"/>
      <c r="AR1567" s="610"/>
      <c r="AS1567" s="610"/>
      <c r="AT1567" s="610"/>
      <c r="AU1567" s="610"/>
      <c r="AV1567" s="610"/>
      <c r="AW1567" s="610"/>
      <c r="AX1567" s="610"/>
      <c r="AY1567" s="610"/>
      <c r="AZ1567" s="610"/>
      <c r="BA1567" s="610"/>
      <c r="BB1567" s="610"/>
      <c r="BC1567" s="610"/>
      <c r="BD1567" s="610"/>
      <c r="BE1567" s="610"/>
      <c r="BF1567" s="610"/>
      <c r="BG1567" s="610"/>
      <c r="BH1567" s="610"/>
      <c r="BI1567" s="610"/>
      <c r="BJ1567" s="610"/>
      <c r="BK1567" s="610"/>
      <c r="BL1567" s="610"/>
      <c r="BM1567" s="610"/>
      <c r="BN1567" s="610"/>
      <c r="BO1567" s="610"/>
      <c r="BP1567" s="610"/>
      <c r="BQ1567" s="610"/>
      <c r="BR1567" s="610"/>
      <c r="BS1567" s="610"/>
    </row>
    <row r="1568" spans="2:71" ht="15.65" customHeight="1" outlineLevel="2" x14ac:dyDescent="0.25">
      <c r="B1568" s="404"/>
      <c r="D1568" s="413" t="s">
        <v>1825</v>
      </c>
      <c r="E1568" s="405"/>
      <c r="G1568" s="406"/>
      <c r="H1568" s="406"/>
      <c r="I1568" s="553"/>
      <c r="J1568" s="553"/>
      <c r="K1568" s="553"/>
      <c r="N1568" s="494"/>
      <c r="O1568" s="659"/>
      <c r="P1568" s="659"/>
      <c r="Q1568" s="659"/>
    </row>
    <row r="1569" spans="2:71" ht="15.65" customHeight="1" outlineLevel="2" x14ac:dyDescent="0.25">
      <c r="B1569" s="450"/>
      <c r="D1569" s="404" t="s">
        <v>847</v>
      </c>
      <c r="E1569" s="427">
        <v>-1</v>
      </c>
      <c r="F1569" s="427" t="s">
        <v>73</v>
      </c>
      <c r="G1569" s="422"/>
      <c r="H1569" s="427"/>
      <c r="I1569" s="554"/>
      <c r="J1569" s="554"/>
      <c r="K1569" s="554">
        <v>22.976999999999997</v>
      </c>
      <c r="L1569" s="554">
        <f>E1569*K1569</f>
        <v>-22.976999999999997</v>
      </c>
      <c r="M1569" s="554">
        <f>J1569+H1569*Tabellen!$K$2+L1569</f>
        <v>-22.976999999999997</v>
      </c>
      <c r="N1569" s="494"/>
      <c r="O1569" s="849">
        <f>S1569+T1569</f>
        <v>-22.976999999999997</v>
      </c>
      <c r="P1569" s="659"/>
      <c r="Q1569" s="662" t="s">
        <v>953</v>
      </c>
      <c r="R1569" s="682">
        <f>_xlfn.XLOOKUP(Q1569,Tabellen!$B$9:$B$21,Tabellen!$C$9:$C$21,"controleren")</f>
        <v>0.7</v>
      </c>
      <c r="S1569" s="849">
        <f>IF('Isolatieaanpak '!$G$9="Doe-het-zelver",(M1569*R1569)*Tabellen!$K$5,M1569*R1569)</f>
        <v>-16.083899999999996</v>
      </c>
      <c r="T1569" s="849">
        <f>(100%-R1569)*M1569</f>
        <v>-6.8931000000000004</v>
      </c>
      <c r="U1569" s="660">
        <f>S1569*Tabellen!$G$2</f>
        <v>-1.4475509999999996</v>
      </c>
      <c r="V1569" s="660">
        <f>T1569*Tabellen!$H$2</f>
        <v>-1.447551</v>
      </c>
      <c r="W1569" s="660">
        <f>U1569+V1569</f>
        <v>-2.8951019999999996</v>
      </c>
      <c r="X1569" s="660">
        <f>O1569+W1569</f>
        <v>-25.872101999999998</v>
      </c>
    </row>
    <row r="1570" spans="2:71" ht="15.65" customHeight="1" outlineLevel="2" x14ac:dyDescent="0.25">
      <c r="B1570" s="450"/>
      <c r="D1570" s="404" t="s">
        <v>1732</v>
      </c>
      <c r="E1570" s="427">
        <v>-1</v>
      </c>
      <c r="F1570" s="427" t="s">
        <v>73</v>
      </c>
      <c r="G1570" s="422"/>
      <c r="H1570" s="427"/>
      <c r="I1570" s="554"/>
      <c r="J1570" s="554"/>
      <c r="K1570" s="554">
        <v>29.911499999999997</v>
      </c>
      <c r="L1570" s="554">
        <f>E1570*K1570</f>
        <v>-29.911499999999997</v>
      </c>
      <c r="M1570" s="554">
        <f>J1570+H1570*Tabellen!$K$2+L1570</f>
        <v>-29.911499999999997</v>
      </c>
      <c r="N1570" s="494"/>
      <c r="O1570" s="849">
        <f>S1570+T1570</f>
        <v>-29.911499999999997</v>
      </c>
      <c r="P1570" s="659"/>
      <c r="Q1570" s="662" t="s">
        <v>953</v>
      </c>
      <c r="R1570" s="682">
        <f>_xlfn.XLOOKUP(Q1570,Tabellen!$B$9:$B$21,Tabellen!$C$9:$C$21,"controleren")</f>
        <v>0.7</v>
      </c>
      <c r="S1570" s="849">
        <f>IF('Isolatieaanpak '!$G$9="Doe-het-zelver",(M1570*R1570)*Tabellen!$K$5,M1570*R1570)</f>
        <v>-20.938049999999997</v>
      </c>
      <c r="T1570" s="849">
        <f>(100%-R1570)*M1570</f>
        <v>-8.9734499999999997</v>
      </c>
      <c r="U1570" s="660">
        <f>S1570*Tabellen!$G$2</f>
        <v>-1.8844244999999997</v>
      </c>
      <c r="V1570" s="660">
        <f>T1570*Tabellen!$H$2</f>
        <v>-1.8844244999999999</v>
      </c>
      <c r="W1570" s="660">
        <f>U1570+V1570</f>
        <v>-3.7688489999999994</v>
      </c>
      <c r="X1570" s="660">
        <f>O1570+W1570</f>
        <v>-33.680348999999993</v>
      </c>
    </row>
    <row r="1571" spans="2:71" ht="15.65" customHeight="1" outlineLevel="2" x14ac:dyDescent="0.25">
      <c r="B1571" s="404"/>
      <c r="D1571" s="427"/>
      <c r="E1571" s="405"/>
      <c r="G1571" s="406"/>
      <c r="H1571" s="406"/>
      <c r="N1571" s="494"/>
      <c r="O1571" s="659"/>
      <c r="P1571" s="659"/>
      <c r="Q1571" s="659"/>
    </row>
    <row r="1572" spans="2:71" ht="9" customHeight="1" outlineLevel="1" x14ac:dyDescent="0.25">
      <c r="B1572" s="408"/>
      <c r="D1572" s="409"/>
      <c r="E1572" s="411"/>
      <c r="F1572" s="409"/>
      <c r="G1572" s="410"/>
      <c r="H1572" s="410"/>
      <c r="I1572" s="548"/>
      <c r="J1572" s="548"/>
      <c r="K1572" s="548"/>
      <c r="L1572" s="548"/>
      <c r="M1572" s="548"/>
      <c r="N1572" s="485"/>
      <c r="O1572" s="663"/>
      <c r="P1572" s="663"/>
      <c r="Q1572" s="663"/>
      <c r="R1572" s="664"/>
      <c r="S1572" s="664"/>
      <c r="T1572" s="664"/>
      <c r="U1572" s="664"/>
      <c r="V1572" s="664"/>
      <c r="W1572" s="664"/>
      <c r="X1572" s="664"/>
      <c r="Y1572" s="663"/>
      <c r="Z1572" s="615"/>
      <c r="AA1572" s="616"/>
      <c r="AG1572" s="613"/>
      <c r="AH1572" s="613"/>
    </row>
    <row r="1573" spans="2:71" s="568" customFormat="1" ht="15.65" customHeight="1" outlineLevel="1" x14ac:dyDescent="0.25">
      <c r="B1573" s="395" t="s">
        <v>175</v>
      </c>
      <c r="C1573" s="593"/>
      <c r="D1573" s="396" t="s">
        <v>151</v>
      </c>
      <c r="E1573" s="403"/>
      <c r="F1573" s="396"/>
      <c r="G1573" s="397"/>
      <c r="H1573" s="397"/>
      <c r="I1573" s="546"/>
      <c r="J1573" s="546"/>
      <c r="K1573" s="546"/>
      <c r="L1573" s="546">
        <f>SUM(L1574:L1604)</f>
        <v>2330.4267</v>
      </c>
      <c r="M1573" s="546">
        <f>SUM(M1574:M1604)</f>
        <v>2330.4267</v>
      </c>
      <c r="N1573" s="593"/>
      <c r="O1573" s="655">
        <f>SUM(O1574:O1604)</f>
        <v>2330.4267</v>
      </c>
      <c r="P1573" s="656" t="str">
        <f>B1573</f>
        <v>V4-1-X</v>
      </c>
      <c r="Q1573" s="656"/>
      <c r="R1573" s="657"/>
      <c r="S1573" s="657"/>
      <c r="T1573" s="657"/>
      <c r="U1573" s="657"/>
      <c r="V1573" s="657"/>
      <c r="W1573" s="657"/>
      <c r="X1573" s="657">
        <f>SUM(X1574:X1604)</f>
        <v>2624.0604641999998</v>
      </c>
      <c r="Y1573" s="658"/>
      <c r="Z1573" s="610"/>
      <c r="AA1573" s="610"/>
      <c r="AB1573" s="610"/>
      <c r="AC1573" s="610"/>
      <c r="AD1573" s="610"/>
      <c r="AE1573" s="610"/>
      <c r="AF1573" s="610"/>
      <c r="AG1573" s="610"/>
      <c r="AH1573" s="610"/>
      <c r="AI1573" s="610"/>
      <c r="AJ1573" s="610"/>
      <c r="AK1573" s="610"/>
      <c r="AL1573" s="610"/>
      <c r="AM1573" s="610"/>
      <c r="AN1573" s="610"/>
      <c r="AO1573" s="610"/>
      <c r="AP1573" s="610"/>
      <c r="AQ1573" s="610"/>
      <c r="AR1573" s="610"/>
      <c r="AS1573" s="610"/>
      <c r="AT1573" s="610"/>
      <c r="AU1573" s="610"/>
      <c r="AV1573" s="610"/>
      <c r="AW1573" s="610"/>
      <c r="AX1573" s="610"/>
      <c r="AY1573" s="610"/>
      <c r="AZ1573" s="610"/>
      <c r="BA1573" s="610"/>
      <c r="BB1573" s="610"/>
      <c r="BC1573" s="610"/>
      <c r="BD1573" s="610"/>
      <c r="BE1573" s="610"/>
      <c r="BF1573" s="610"/>
      <c r="BG1573" s="610"/>
      <c r="BH1573" s="610"/>
      <c r="BI1573" s="610"/>
      <c r="BJ1573" s="610"/>
      <c r="BK1573" s="610"/>
      <c r="BL1573" s="610"/>
      <c r="BM1573" s="610"/>
      <c r="BN1573" s="610"/>
      <c r="BO1573" s="610"/>
      <c r="BP1573" s="610"/>
      <c r="BQ1573" s="610"/>
      <c r="BR1573" s="610"/>
      <c r="BS1573" s="610"/>
    </row>
    <row r="1574" spans="2:71" ht="15.65" customHeight="1" outlineLevel="2" x14ac:dyDescent="0.25">
      <c r="D1574" s="476" t="s">
        <v>851</v>
      </c>
      <c r="E1574" s="427"/>
      <c r="F1574" s="427"/>
      <c r="G1574" s="406"/>
      <c r="H1574" s="406"/>
      <c r="I1574" s="553"/>
      <c r="J1574" s="553"/>
      <c r="K1574" s="553"/>
      <c r="N1574" s="494"/>
      <c r="O1574" s="659"/>
      <c r="P1574" s="659"/>
      <c r="Q1574" s="659"/>
    </row>
    <row r="1575" spans="2:71" ht="15.65" customHeight="1" outlineLevel="2" x14ac:dyDescent="0.25">
      <c r="D1575" s="476"/>
      <c r="E1575" s="427"/>
      <c r="F1575" s="427"/>
      <c r="G1575" s="406"/>
      <c r="H1575" s="406"/>
      <c r="I1575" s="553"/>
      <c r="J1575" s="553"/>
      <c r="K1575" s="553"/>
      <c r="N1575" s="494"/>
      <c r="O1575" s="659"/>
      <c r="P1575" s="659"/>
      <c r="Q1575" s="659"/>
    </row>
    <row r="1576" spans="2:71" ht="15.65" customHeight="1" outlineLevel="2" x14ac:dyDescent="0.25">
      <c r="B1576" s="409" t="s">
        <v>921</v>
      </c>
      <c r="D1576" s="404" t="s">
        <v>944</v>
      </c>
      <c r="E1576" s="427">
        <v>1</v>
      </c>
      <c r="F1576" s="427" t="s">
        <v>830</v>
      </c>
      <c r="G1576" s="427"/>
      <c r="H1576" s="427"/>
      <c r="I1576" s="554"/>
      <c r="J1576" s="554"/>
      <c r="K1576" s="554">
        <v>776.24999999999989</v>
      </c>
      <c r="L1576" s="554">
        <f t="shared" ref="L1576:L1600" si="312">E1576*K1576</f>
        <v>776.24999999999989</v>
      </c>
      <c r="M1576" s="554">
        <f>J1576+H1576*Tabellen!$K$2+L1576</f>
        <v>776.24999999999989</v>
      </c>
      <c r="N1576" s="494"/>
      <c r="O1576" s="849">
        <f>S1576+T1576</f>
        <v>776.24999999999989</v>
      </c>
      <c r="P1576" s="659"/>
      <c r="Q1576" s="662" t="s">
        <v>953</v>
      </c>
      <c r="R1576" s="682">
        <f>_xlfn.XLOOKUP(Q1576,Tabellen!$B$9:$B$21,Tabellen!$C$9:$C$21,"controleren")</f>
        <v>0.7</v>
      </c>
      <c r="S1576" s="849">
        <f>IF('Isolatieaanpak '!$G$9="Doe-het-zelver",(M1576*R1576)*Tabellen!$K$5,M1576*R1576)</f>
        <v>543.37499999999989</v>
      </c>
      <c r="T1576" s="849">
        <f>(100%-R1576)*M1576</f>
        <v>232.875</v>
      </c>
      <c r="U1576" s="660">
        <f>S1576*Tabellen!$G$2</f>
        <v>48.903749999999988</v>
      </c>
      <c r="V1576" s="660">
        <f>T1576*Tabellen!$H$2</f>
        <v>48.903749999999995</v>
      </c>
      <c r="W1576" s="660">
        <f>U1576+V1576</f>
        <v>97.807499999999976</v>
      </c>
      <c r="X1576" s="660">
        <f>O1576+W1576</f>
        <v>874.05749999999989</v>
      </c>
    </row>
    <row r="1577" spans="2:71" ht="15.65" customHeight="1" outlineLevel="2" x14ac:dyDescent="0.25">
      <c r="B1577" s="404"/>
      <c r="D1577" s="404"/>
      <c r="E1577" s="427"/>
      <c r="F1577" s="427"/>
      <c r="G1577" s="427"/>
      <c r="H1577" s="427"/>
      <c r="I1577" s="554"/>
      <c r="J1577" s="554"/>
      <c r="K1577" s="554"/>
      <c r="L1577" s="554"/>
      <c r="M1577" s="554"/>
      <c r="N1577" s="494"/>
      <c r="O1577" s="659"/>
      <c r="P1577" s="659"/>
      <c r="Q1577" s="662"/>
      <c r="R1577" s="682"/>
    </row>
    <row r="1578" spans="2:71" ht="15.65" customHeight="1" outlineLevel="2" x14ac:dyDescent="0.25">
      <c r="B1578" s="409" t="s">
        <v>922</v>
      </c>
      <c r="D1578" s="404" t="s">
        <v>840</v>
      </c>
      <c r="E1578" s="427">
        <v>1</v>
      </c>
      <c r="F1578" s="427" t="s">
        <v>830</v>
      </c>
      <c r="G1578" s="427"/>
      <c r="H1578" s="427"/>
      <c r="I1578" s="554"/>
      <c r="J1578" s="554"/>
      <c r="K1578" s="554">
        <v>362.25</v>
      </c>
      <c r="L1578" s="554">
        <f t="shared" si="312"/>
        <v>362.25</v>
      </c>
      <c r="M1578" s="554">
        <f>J1578+H1578*Tabellen!$K$2+L1578</f>
        <v>362.25</v>
      </c>
      <c r="N1578" s="494"/>
      <c r="O1578" s="849">
        <f>S1578+T1578</f>
        <v>362.25</v>
      </c>
      <c r="P1578" s="659"/>
      <c r="Q1578" s="662" t="s">
        <v>953</v>
      </c>
      <c r="R1578" s="682">
        <f>_xlfn.XLOOKUP(Q1578,Tabellen!$B$9:$B$21,Tabellen!$C$9:$C$21,"controleren")</f>
        <v>0.7</v>
      </c>
      <c r="S1578" s="849">
        <f>IF('Isolatieaanpak '!$G$9="Doe-het-zelver",(M1578*R1578)*Tabellen!$K$5,M1578*R1578)</f>
        <v>253.57499999999999</v>
      </c>
      <c r="T1578" s="849">
        <f>(100%-R1578)*M1578</f>
        <v>108.67500000000001</v>
      </c>
      <c r="U1578" s="660">
        <f>S1578*Tabellen!$G$2</f>
        <v>22.821749999999998</v>
      </c>
      <c r="V1578" s="660">
        <f>T1578*Tabellen!$H$2</f>
        <v>22.821750000000002</v>
      </c>
      <c r="W1578" s="660">
        <f>U1578+V1578</f>
        <v>45.643500000000003</v>
      </c>
      <c r="X1578" s="660">
        <f>O1578+W1578</f>
        <v>407.89350000000002</v>
      </c>
    </row>
    <row r="1579" spans="2:71" ht="15.65" customHeight="1" outlineLevel="2" x14ac:dyDescent="0.25">
      <c r="B1579" s="404"/>
      <c r="D1579" s="404"/>
      <c r="E1579" s="427"/>
      <c r="F1579" s="427"/>
      <c r="G1579" s="427"/>
      <c r="H1579" s="427"/>
      <c r="I1579" s="554"/>
      <c r="J1579" s="554"/>
      <c r="K1579" s="554"/>
      <c r="L1579" s="554"/>
      <c r="M1579" s="554"/>
      <c r="N1579" s="494"/>
      <c r="O1579" s="659"/>
      <c r="P1579" s="659"/>
      <c r="Q1579" s="662"/>
      <c r="R1579" s="682"/>
    </row>
    <row r="1580" spans="2:71" ht="15.65" customHeight="1" outlineLevel="2" x14ac:dyDescent="0.25">
      <c r="B1580" s="409" t="s">
        <v>923</v>
      </c>
      <c r="D1580" s="404" t="s">
        <v>1613</v>
      </c>
      <c r="E1580" s="427">
        <v>1</v>
      </c>
      <c r="F1580" s="427" t="s">
        <v>830</v>
      </c>
      <c r="G1580" s="427"/>
      <c r="H1580" s="427"/>
      <c r="I1580" s="554"/>
      <c r="J1580" s="554"/>
      <c r="K1580" s="554">
        <v>77.625</v>
      </c>
      <c r="L1580" s="554">
        <f t="shared" si="312"/>
        <v>77.625</v>
      </c>
      <c r="M1580" s="554">
        <f>J1580+H1580*Tabellen!$K$2+L1580</f>
        <v>77.625</v>
      </c>
      <c r="N1580" s="494"/>
      <c r="O1580" s="849">
        <f>S1580+T1580</f>
        <v>77.625</v>
      </c>
      <c r="P1580" s="659"/>
      <c r="Q1580" s="662" t="s">
        <v>953</v>
      </c>
      <c r="R1580" s="682">
        <f>_xlfn.XLOOKUP(Q1580,Tabellen!$B$9:$B$21,Tabellen!$C$9:$C$21,"controleren")</f>
        <v>0.7</v>
      </c>
      <c r="S1580" s="849">
        <f>IF('Isolatieaanpak '!$G$9="Doe-het-zelver",(M1580*R1580)*Tabellen!$K$5,M1580*R1580)</f>
        <v>54.337499999999999</v>
      </c>
      <c r="T1580" s="849">
        <f>(100%-R1580)*M1580</f>
        <v>23.287500000000005</v>
      </c>
      <c r="U1580" s="660">
        <f>S1580*Tabellen!$G$2</f>
        <v>4.8903749999999997</v>
      </c>
      <c r="V1580" s="660">
        <f>T1580*Tabellen!$H$2</f>
        <v>4.8903750000000006</v>
      </c>
      <c r="W1580" s="660">
        <f>U1580+V1580</f>
        <v>9.7807500000000012</v>
      </c>
      <c r="X1580" s="660">
        <f>O1580+W1580</f>
        <v>87.405749999999998</v>
      </c>
    </row>
    <row r="1581" spans="2:71" ht="15.65" customHeight="1" outlineLevel="2" x14ac:dyDescent="0.25">
      <c r="B1581" s="404"/>
      <c r="D1581" s="404"/>
      <c r="E1581" s="427"/>
      <c r="F1581" s="427"/>
      <c r="G1581" s="427"/>
      <c r="H1581" s="427"/>
      <c r="I1581" s="554"/>
      <c r="J1581" s="554"/>
      <c r="K1581" s="554"/>
      <c r="L1581" s="554"/>
      <c r="M1581" s="554"/>
      <c r="N1581" s="494"/>
      <c r="O1581" s="659"/>
      <c r="P1581" s="659"/>
      <c r="Q1581" s="662"/>
      <c r="R1581" s="682"/>
    </row>
    <row r="1582" spans="2:71" ht="15.65" customHeight="1" outlineLevel="2" x14ac:dyDescent="0.25">
      <c r="B1582" s="409" t="s">
        <v>924</v>
      </c>
      <c r="D1582" s="404" t="s">
        <v>1605</v>
      </c>
      <c r="E1582" s="427">
        <v>1</v>
      </c>
      <c r="F1582" s="427" t="s">
        <v>73</v>
      </c>
      <c r="G1582" s="427"/>
      <c r="H1582" s="427"/>
      <c r="I1582" s="554"/>
      <c r="J1582" s="554"/>
      <c r="K1582" s="554">
        <v>30.687749999999998</v>
      </c>
      <c r="L1582" s="554">
        <f t="shared" si="312"/>
        <v>30.687749999999998</v>
      </c>
      <c r="M1582" s="554">
        <f>J1582+H1582*Tabellen!$K$2+L1582</f>
        <v>30.687749999999998</v>
      </c>
      <c r="N1582" s="494"/>
      <c r="O1582" s="849">
        <f>S1582+T1582</f>
        <v>30.687750000000001</v>
      </c>
      <c r="P1582" s="659"/>
      <c r="Q1582" s="662" t="s">
        <v>953</v>
      </c>
      <c r="R1582" s="682">
        <f>_xlfn.XLOOKUP(Q1582,Tabellen!$B$9:$B$21,Tabellen!$C$9:$C$21,"controleren")</f>
        <v>0.7</v>
      </c>
      <c r="S1582" s="849">
        <f>IF('Isolatieaanpak '!$G$9="Doe-het-zelver",(M1582*R1582)*Tabellen!$K$5,M1582*R1582)</f>
        <v>21.481424999999998</v>
      </c>
      <c r="T1582" s="849">
        <f>(100%-R1582)*M1582</f>
        <v>9.2063250000000014</v>
      </c>
      <c r="U1582" s="660">
        <f>S1582*Tabellen!$G$2</f>
        <v>1.9333282499999997</v>
      </c>
      <c r="V1582" s="660">
        <f>T1582*Tabellen!$H$2</f>
        <v>1.9333282500000002</v>
      </c>
      <c r="W1582" s="660">
        <f>U1582+V1582</f>
        <v>3.8666564999999999</v>
      </c>
      <c r="X1582" s="660">
        <f>O1582+W1582</f>
        <v>34.554406499999999</v>
      </c>
    </row>
    <row r="1583" spans="2:71" ht="15.65" customHeight="1" outlineLevel="2" x14ac:dyDescent="0.25">
      <c r="B1583" s="404"/>
      <c r="D1583" s="404"/>
      <c r="E1583" s="427"/>
      <c r="F1583" s="427"/>
      <c r="G1583" s="427"/>
      <c r="H1583" s="427"/>
      <c r="I1583" s="554"/>
      <c r="J1583" s="554"/>
      <c r="K1583" s="554"/>
      <c r="L1583" s="554"/>
      <c r="M1583" s="554"/>
      <c r="N1583" s="494"/>
      <c r="O1583" s="659"/>
      <c r="P1583" s="659"/>
      <c r="Q1583" s="662"/>
      <c r="R1583" s="682"/>
    </row>
    <row r="1584" spans="2:71" ht="15.65" customHeight="1" outlineLevel="2" x14ac:dyDescent="0.25">
      <c r="B1584" s="409" t="s">
        <v>925</v>
      </c>
      <c r="D1584" s="404" t="s">
        <v>848</v>
      </c>
      <c r="E1584" s="427">
        <v>1</v>
      </c>
      <c r="F1584" s="427" t="s">
        <v>73</v>
      </c>
      <c r="G1584" s="422"/>
      <c r="H1584" s="427"/>
      <c r="I1584" s="554"/>
      <c r="J1584" s="554"/>
      <c r="K1584" s="554">
        <v>17.563949999999998</v>
      </c>
      <c r="L1584" s="554">
        <f t="shared" si="312"/>
        <v>17.563949999999998</v>
      </c>
      <c r="M1584" s="554">
        <f>J1584+H1584*Tabellen!$K$2+L1584</f>
        <v>17.563949999999998</v>
      </c>
      <c r="N1584" s="494"/>
      <c r="O1584" s="849">
        <f>S1584+T1584</f>
        <v>17.563949999999998</v>
      </c>
      <c r="P1584" s="659"/>
      <c r="Q1584" s="662" t="s">
        <v>953</v>
      </c>
      <c r="R1584" s="682">
        <f>_xlfn.XLOOKUP(Q1584,Tabellen!$B$9:$B$21,Tabellen!$C$9:$C$21,"controleren")</f>
        <v>0.7</v>
      </c>
      <c r="S1584" s="849">
        <f>IF('Isolatieaanpak '!$G$9="Doe-het-zelver",(M1584*R1584)*Tabellen!$K$5,M1584*R1584)</f>
        <v>12.294764999999998</v>
      </c>
      <c r="T1584" s="849">
        <f>(100%-R1584)*M1584</f>
        <v>5.2691850000000002</v>
      </c>
      <c r="U1584" s="660">
        <f>S1584*Tabellen!$G$2</f>
        <v>1.1065288499999999</v>
      </c>
      <c r="V1584" s="660">
        <f>T1584*Tabellen!$H$2</f>
        <v>1.1065288499999999</v>
      </c>
      <c r="W1584" s="660">
        <f>U1584+V1584</f>
        <v>2.2130576999999998</v>
      </c>
      <c r="X1584" s="660">
        <f>O1584+W1584</f>
        <v>19.777007699999999</v>
      </c>
    </row>
    <row r="1585" spans="2:24" ht="15.65" customHeight="1" outlineLevel="2" x14ac:dyDescent="0.25">
      <c r="B1585" s="404"/>
      <c r="D1585" s="404"/>
      <c r="E1585" s="427"/>
      <c r="F1585" s="427"/>
      <c r="G1585" s="422"/>
      <c r="H1585" s="427"/>
      <c r="I1585" s="554"/>
      <c r="J1585" s="554"/>
      <c r="K1585" s="554"/>
      <c r="L1585" s="554"/>
      <c r="M1585" s="554"/>
      <c r="N1585" s="494"/>
      <c r="O1585" s="659"/>
      <c r="P1585" s="659"/>
      <c r="Q1585" s="662"/>
      <c r="R1585" s="682"/>
    </row>
    <row r="1586" spans="2:24" ht="15.65" customHeight="1" outlineLevel="2" x14ac:dyDescent="0.25">
      <c r="B1586" s="409" t="s">
        <v>926</v>
      </c>
      <c r="D1586" s="404" t="s">
        <v>1877</v>
      </c>
      <c r="E1586" s="427">
        <v>1</v>
      </c>
      <c r="F1586" s="427" t="s">
        <v>73</v>
      </c>
      <c r="G1586" s="427"/>
      <c r="H1586" s="427"/>
      <c r="I1586" s="554"/>
      <c r="J1586" s="554"/>
      <c r="K1586" s="554">
        <v>5.1749999999999998</v>
      </c>
      <c r="L1586" s="554">
        <f t="shared" si="312"/>
        <v>5.1749999999999998</v>
      </c>
      <c r="M1586" s="554">
        <f>J1586+H1586*Tabellen!$K$2+L1586</f>
        <v>5.1749999999999998</v>
      </c>
      <c r="N1586" s="494"/>
      <c r="O1586" s="849">
        <f>S1586+T1586</f>
        <v>5.1749999999999998</v>
      </c>
      <c r="P1586" s="659"/>
      <c r="Q1586" s="662" t="s">
        <v>953</v>
      </c>
      <c r="R1586" s="682">
        <f>_xlfn.XLOOKUP(Q1586,Tabellen!$B$9:$B$21,Tabellen!$C$9:$C$21,"controleren")</f>
        <v>0.7</v>
      </c>
      <c r="S1586" s="849">
        <f>IF('Isolatieaanpak '!$G$9="Doe-het-zelver",(M1586*R1586)*Tabellen!$K$5,M1586*R1586)</f>
        <v>3.6224999999999996</v>
      </c>
      <c r="T1586" s="849">
        <f>(100%-R1586)*M1586</f>
        <v>1.5525000000000002</v>
      </c>
      <c r="U1586" s="660">
        <f>S1586*Tabellen!$G$2</f>
        <v>0.32602499999999995</v>
      </c>
      <c r="V1586" s="660">
        <f>T1586*Tabellen!$H$2</f>
        <v>0.32602500000000001</v>
      </c>
      <c r="W1586" s="660">
        <f>U1586+V1586</f>
        <v>0.65205000000000002</v>
      </c>
      <c r="X1586" s="660">
        <f>O1586+W1586</f>
        <v>5.8270499999999998</v>
      </c>
    </row>
    <row r="1587" spans="2:24" ht="15.65" customHeight="1" outlineLevel="2" x14ac:dyDescent="0.25">
      <c r="B1587" s="404"/>
      <c r="D1587" s="404"/>
      <c r="E1587" s="427"/>
      <c r="F1587" s="427"/>
      <c r="G1587" s="427"/>
      <c r="H1587" s="427"/>
      <c r="I1587" s="554"/>
      <c r="J1587" s="554"/>
      <c r="K1587" s="554"/>
      <c r="L1587" s="554"/>
      <c r="M1587" s="554"/>
      <c r="N1587" s="494"/>
      <c r="O1587" s="659"/>
      <c r="P1587" s="659"/>
      <c r="Q1587" s="662"/>
      <c r="R1587" s="682"/>
    </row>
    <row r="1588" spans="2:24" ht="15.65" customHeight="1" outlineLevel="2" x14ac:dyDescent="0.25">
      <c r="B1588" s="409" t="s">
        <v>927</v>
      </c>
      <c r="D1588" s="404" t="s">
        <v>933</v>
      </c>
      <c r="E1588" s="427">
        <v>1</v>
      </c>
      <c r="F1588" s="427" t="s">
        <v>70</v>
      </c>
      <c r="G1588" s="427"/>
      <c r="H1588" s="427"/>
      <c r="I1588" s="554"/>
      <c r="J1588" s="554"/>
      <c r="K1588" s="554">
        <v>25.874999999999996</v>
      </c>
      <c r="L1588" s="554">
        <f t="shared" si="312"/>
        <v>25.874999999999996</v>
      </c>
      <c r="M1588" s="554">
        <f>J1588+H1588*Tabellen!$K$2+L1588</f>
        <v>25.874999999999996</v>
      </c>
      <c r="N1588" s="494"/>
      <c r="O1588" s="849">
        <f>S1588+T1588</f>
        <v>25.874999999999996</v>
      </c>
      <c r="P1588" s="659"/>
      <c r="Q1588" s="662" t="s">
        <v>953</v>
      </c>
      <c r="R1588" s="682">
        <f>_xlfn.XLOOKUP(Q1588,Tabellen!$B$9:$B$21,Tabellen!$C$9:$C$21,"controleren")</f>
        <v>0.7</v>
      </c>
      <c r="S1588" s="849">
        <f>IF('Isolatieaanpak '!$G$9="Doe-het-zelver",(M1588*R1588)*Tabellen!$K$5,M1588*R1588)</f>
        <v>18.112499999999997</v>
      </c>
      <c r="T1588" s="849">
        <f>(100%-R1588)*M1588</f>
        <v>7.7625000000000002</v>
      </c>
      <c r="U1588" s="660">
        <f>S1588*Tabellen!$G$2</f>
        <v>1.6301249999999996</v>
      </c>
      <c r="V1588" s="660">
        <f>T1588*Tabellen!$H$2</f>
        <v>1.630125</v>
      </c>
      <c r="W1588" s="660">
        <f>U1588+V1588</f>
        <v>3.2602499999999996</v>
      </c>
      <c r="X1588" s="660">
        <f>O1588+W1588</f>
        <v>29.135249999999996</v>
      </c>
    </row>
    <row r="1589" spans="2:24" ht="15.65" customHeight="1" outlineLevel="2" x14ac:dyDescent="0.25">
      <c r="B1589" s="404"/>
      <c r="D1589" s="404"/>
      <c r="E1589" s="427"/>
      <c r="F1589" s="427"/>
      <c r="G1589" s="427"/>
      <c r="H1589" s="427"/>
      <c r="I1589" s="554"/>
      <c r="J1589" s="554"/>
      <c r="K1589" s="554"/>
      <c r="L1589" s="554"/>
      <c r="M1589" s="554"/>
      <c r="N1589" s="494"/>
      <c r="O1589" s="659"/>
      <c r="P1589" s="659"/>
      <c r="Q1589" s="662"/>
      <c r="R1589" s="682"/>
    </row>
    <row r="1590" spans="2:24" ht="15.65" customHeight="1" outlineLevel="2" x14ac:dyDescent="0.25">
      <c r="B1590" s="409" t="s">
        <v>928</v>
      </c>
      <c r="D1590" s="404" t="s">
        <v>934</v>
      </c>
      <c r="E1590" s="427">
        <v>1</v>
      </c>
      <c r="F1590" s="427" t="s">
        <v>830</v>
      </c>
      <c r="G1590" s="427"/>
      <c r="H1590" s="427"/>
      <c r="I1590" s="554"/>
      <c r="J1590" s="554"/>
      <c r="K1590" s="554">
        <v>129.375</v>
      </c>
      <c r="L1590" s="554">
        <f t="shared" si="312"/>
        <v>129.375</v>
      </c>
      <c r="M1590" s="554">
        <f>J1590+H1590*Tabellen!$K$2+L1590</f>
        <v>129.375</v>
      </c>
      <c r="N1590" s="494"/>
      <c r="O1590" s="849">
        <f>S1590+T1590</f>
        <v>129.375</v>
      </c>
      <c r="P1590" s="659"/>
      <c r="Q1590" s="662" t="s">
        <v>953</v>
      </c>
      <c r="R1590" s="682">
        <f>_xlfn.XLOOKUP(Q1590,Tabellen!$B$9:$B$21,Tabellen!$C$9:$C$21,"controleren")</f>
        <v>0.7</v>
      </c>
      <c r="S1590" s="849">
        <f>IF('Isolatieaanpak '!$G$9="Doe-het-zelver",(M1590*R1590)*Tabellen!$K$5,M1590*R1590)</f>
        <v>90.5625</v>
      </c>
      <c r="T1590" s="849">
        <f>(100%-R1590)*M1590</f>
        <v>38.812500000000007</v>
      </c>
      <c r="U1590" s="660">
        <f>S1590*Tabellen!$G$2</f>
        <v>8.1506249999999998</v>
      </c>
      <c r="V1590" s="660">
        <f>T1590*Tabellen!$H$2</f>
        <v>8.1506250000000016</v>
      </c>
      <c r="W1590" s="660">
        <f>U1590+V1590</f>
        <v>16.301250000000003</v>
      </c>
      <c r="X1590" s="660">
        <f>O1590+W1590</f>
        <v>145.67625000000001</v>
      </c>
    </row>
    <row r="1591" spans="2:24" ht="15.65" customHeight="1" outlineLevel="2" x14ac:dyDescent="0.25">
      <c r="B1591" s="404"/>
      <c r="D1591" s="404"/>
      <c r="E1591" s="427"/>
      <c r="F1591" s="427"/>
      <c r="G1591" s="427"/>
      <c r="H1591" s="427"/>
      <c r="I1591" s="554"/>
      <c r="J1591" s="554"/>
      <c r="K1591" s="554"/>
      <c r="L1591" s="554"/>
      <c r="M1591" s="554"/>
      <c r="N1591" s="494"/>
      <c r="O1591" s="659"/>
      <c r="P1591" s="659"/>
      <c r="Q1591" s="662"/>
      <c r="R1591" s="682"/>
    </row>
    <row r="1592" spans="2:24" ht="15.65" customHeight="1" outlineLevel="2" x14ac:dyDescent="0.25">
      <c r="B1592" s="409" t="s">
        <v>929</v>
      </c>
      <c r="D1592" s="404" t="s">
        <v>1047</v>
      </c>
      <c r="E1592" s="427">
        <v>1</v>
      </c>
      <c r="F1592" s="427" t="s">
        <v>830</v>
      </c>
      <c r="G1592" s="427"/>
      <c r="H1592" s="427"/>
      <c r="I1592" s="554"/>
      <c r="J1592" s="554"/>
      <c r="K1592" s="554">
        <v>310.5</v>
      </c>
      <c r="L1592" s="554">
        <f t="shared" si="312"/>
        <v>310.5</v>
      </c>
      <c r="M1592" s="554">
        <f>J1592+H1592*Tabellen!$K$2+L1592</f>
        <v>310.5</v>
      </c>
      <c r="N1592" s="494"/>
      <c r="O1592" s="849">
        <f>S1592+T1592</f>
        <v>310.5</v>
      </c>
      <c r="P1592" s="659"/>
      <c r="Q1592" s="662" t="s">
        <v>953</v>
      </c>
      <c r="R1592" s="682">
        <f>_xlfn.XLOOKUP(Q1592,Tabellen!$B$9:$B$21,Tabellen!$C$9:$C$21,"controleren")</f>
        <v>0.7</v>
      </c>
      <c r="S1592" s="849">
        <f>IF('Isolatieaanpak '!$G$9="Doe-het-zelver",(M1592*R1592)*Tabellen!$K$5,M1592*R1592)</f>
        <v>217.35</v>
      </c>
      <c r="T1592" s="849">
        <f>(100%-R1592)*M1592</f>
        <v>93.15000000000002</v>
      </c>
      <c r="U1592" s="660">
        <f>S1592*Tabellen!$G$2</f>
        <v>19.561499999999999</v>
      </c>
      <c r="V1592" s="660">
        <f>T1592*Tabellen!$H$2</f>
        <v>19.561500000000002</v>
      </c>
      <c r="W1592" s="660">
        <f>U1592+V1592</f>
        <v>39.123000000000005</v>
      </c>
      <c r="X1592" s="660">
        <f>O1592+W1592</f>
        <v>349.62299999999999</v>
      </c>
    </row>
    <row r="1593" spans="2:24" ht="15.65" customHeight="1" outlineLevel="2" x14ac:dyDescent="0.25">
      <c r="B1593" s="404"/>
      <c r="D1593" s="404"/>
      <c r="E1593" s="427"/>
      <c r="F1593" s="427"/>
      <c r="G1593" s="427"/>
      <c r="H1593" s="427"/>
      <c r="I1593" s="554"/>
      <c r="J1593" s="554"/>
      <c r="K1593" s="554"/>
      <c r="L1593" s="554"/>
      <c r="M1593" s="554"/>
      <c r="N1593" s="494"/>
      <c r="O1593" s="659"/>
      <c r="P1593" s="659"/>
      <c r="Q1593" s="662"/>
      <c r="R1593" s="682"/>
    </row>
    <row r="1594" spans="2:24" ht="15.65" customHeight="1" outlineLevel="2" x14ac:dyDescent="0.25">
      <c r="B1594" s="409" t="s">
        <v>930</v>
      </c>
      <c r="D1594" s="404" t="s">
        <v>935</v>
      </c>
      <c r="E1594" s="427">
        <v>1</v>
      </c>
      <c r="F1594" s="427" t="s">
        <v>946</v>
      </c>
      <c r="G1594" s="427"/>
      <c r="H1594" s="427"/>
      <c r="I1594" s="554"/>
      <c r="J1594" s="554"/>
      <c r="K1594" s="554">
        <v>51.749999999999993</v>
      </c>
      <c r="L1594" s="554">
        <f t="shared" si="312"/>
        <v>51.749999999999993</v>
      </c>
      <c r="M1594" s="554">
        <f>J1594+H1594*Tabellen!$K$2+L1594</f>
        <v>51.749999999999993</v>
      </c>
      <c r="N1594" s="494"/>
      <c r="O1594" s="849">
        <f>S1594+T1594</f>
        <v>51.749999999999993</v>
      </c>
      <c r="P1594" s="659"/>
      <c r="Q1594" s="662" t="s">
        <v>953</v>
      </c>
      <c r="R1594" s="682">
        <f>_xlfn.XLOOKUP(Q1594,Tabellen!$B$9:$B$21,Tabellen!$C$9:$C$21,"controleren")</f>
        <v>0.7</v>
      </c>
      <c r="S1594" s="849">
        <f>IF('Isolatieaanpak '!$G$9="Doe-het-zelver",(M1594*R1594)*Tabellen!$K$5,M1594*R1594)</f>
        <v>36.224999999999994</v>
      </c>
      <c r="T1594" s="849">
        <f>(100%-R1594)*M1594</f>
        <v>15.525</v>
      </c>
      <c r="U1594" s="660">
        <f>S1594*Tabellen!$G$2</f>
        <v>3.2602499999999992</v>
      </c>
      <c r="V1594" s="660">
        <f>T1594*Tabellen!$H$2</f>
        <v>3.2602500000000001</v>
      </c>
      <c r="W1594" s="660">
        <f>U1594+V1594</f>
        <v>6.5204999999999993</v>
      </c>
      <c r="X1594" s="660">
        <f>O1594+W1594</f>
        <v>58.270499999999991</v>
      </c>
    </row>
    <row r="1595" spans="2:24" ht="15.65" customHeight="1" outlineLevel="2" x14ac:dyDescent="0.25">
      <c r="B1595" s="404"/>
      <c r="D1595" s="404"/>
      <c r="E1595" s="427"/>
      <c r="F1595" s="427"/>
      <c r="G1595" s="427"/>
      <c r="H1595" s="427"/>
      <c r="I1595" s="554"/>
      <c r="J1595" s="554"/>
      <c r="K1595" s="554"/>
      <c r="L1595" s="554"/>
      <c r="M1595" s="554"/>
      <c r="N1595" s="494"/>
      <c r="O1595" s="659"/>
      <c r="P1595" s="659"/>
      <c r="Q1595" s="662"/>
      <c r="R1595" s="682"/>
    </row>
    <row r="1596" spans="2:24" ht="15.65" customHeight="1" outlineLevel="2" x14ac:dyDescent="0.25">
      <c r="B1596" s="409" t="s">
        <v>931</v>
      </c>
      <c r="D1596" s="404" t="s">
        <v>936</v>
      </c>
      <c r="E1596" s="427">
        <v>1</v>
      </c>
      <c r="F1596" s="427" t="s">
        <v>72</v>
      </c>
      <c r="G1596" s="427"/>
      <c r="H1596" s="427"/>
      <c r="I1596" s="554"/>
      <c r="J1596" s="554"/>
      <c r="K1596" s="554">
        <v>77.625</v>
      </c>
      <c r="L1596" s="554">
        <f t="shared" si="312"/>
        <v>77.625</v>
      </c>
      <c r="M1596" s="554">
        <f>J1596+H1596*Tabellen!$K$2+L1596</f>
        <v>77.625</v>
      </c>
      <c r="N1596" s="494"/>
      <c r="O1596" s="849">
        <f>S1596+T1596</f>
        <v>77.625</v>
      </c>
      <c r="P1596" s="659"/>
      <c r="Q1596" s="662" t="s">
        <v>953</v>
      </c>
      <c r="R1596" s="682">
        <f>_xlfn.XLOOKUP(Q1596,Tabellen!$B$9:$B$21,Tabellen!$C$9:$C$21,"controleren")</f>
        <v>0.7</v>
      </c>
      <c r="S1596" s="849">
        <f>IF('Isolatieaanpak '!$G$9="Doe-het-zelver",(M1596*R1596)*Tabellen!$K$5,M1596*R1596)</f>
        <v>54.337499999999999</v>
      </c>
      <c r="T1596" s="849">
        <f>(100%-R1596)*M1596</f>
        <v>23.287500000000005</v>
      </c>
      <c r="U1596" s="660">
        <f>S1596*Tabellen!$G$2</f>
        <v>4.8903749999999997</v>
      </c>
      <c r="V1596" s="660">
        <f>T1596*Tabellen!$H$2</f>
        <v>4.8903750000000006</v>
      </c>
      <c r="W1596" s="660">
        <f>U1596+V1596</f>
        <v>9.7807500000000012</v>
      </c>
      <c r="X1596" s="660">
        <f>O1596+W1596</f>
        <v>87.405749999999998</v>
      </c>
    </row>
    <row r="1597" spans="2:24" ht="15.65" customHeight="1" outlineLevel="2" x14ac:dyDescent="0.25">
      <c r="B1597" s="404"/>
      <c r="D1597" s="404"/>
      <c r="E1597" s="427"/>
      <c r="F1597" s="427"/>
      <c r="G1597" s="427"/>
      <c r="H1597" s="427"/>
      <c r="I1597" s="554"/>
      <c r="J1597" s="554"/>
      <c r="K1597" s="554"/>
      <c r="L1597" s="554"/>
      <c r="M1597" s="554"/>
      <c r="N1597" s="494"/>
      <c r="O1597" s="659"/>
      <c r="P1597" s="659"/>
      <c r="Q1597" s="662"/>
      <c r="R1597" s="682"/>
    </row>
    <row r="1598" spans="2:24" ht="15.65" customHeight="1" outlineLevel="2" x14ac:dyDescent="0.25">
      <c r="B1598" s="409" t="s">
        <v>932</v>
      </c>
      <c r="D1598" s="404" t="s">
        <v>1594</v>
      </c>
      <c r="E1598" s="427">
        <v>1</v>
      </c>
      <c r="F1598" s="427" t="s">
        <v>830</v>
      </c>
      <c r="G1598" s="427"/>
      <c r="H1598" s="427"/>
      <c r="I1598" s="554"/>
      <c r="J1598" s="554"/>
      <c r="K1598" s="554">
        <v>129.375</v>
      </c>
      <c r="L1598" s="554">
        <f t="shared" si="312"/>
        <v>129.375</v>
      </c>
      <c r="M1598" s="554">
        <f>J1598+H1598*Tabellen!$K$2+L1598</f>
        <v>129.375</v>
      </c>
      <c r="N1598" s="494"/>
      <c r="O1598" s="849">
        <f>S1598+T1598</f>
        <v>129.375</v>
      </c>
      <c r="P1598" s="659"/>
      <c r="Q1598" s="662" t="s">
        <v>953</v>
      </c>
      <c r="R1598" s="682">
        <f>_xlfn.XLOOKUP(Q1598,Tabellen!$B$9:$B$21,Tabellen!$C$9:$C$21,"controleren")</f>
        <v>0.7</v>
      </c>
      <c r="S1598" s="849">
        <f>IF('Isolatieaanpak '!$G$9="Doe-het-zelver",(M1598*R1598)*Tabellen!$K$5,M1598*R1598)</f>
        <v>90.5625</v>
      </c>
      <c r="T1598" s="849">
        <f>(100%-R1598)*M1598</f>
        <v>38.812500000000007</v>
      </c>
      <c r="U1598" s="660">
        <f>S1598*Tabellen!$G$2</f>
        <v>8.1506249999999998</v>
      </c>
      <c r="V1598" s="660">
        <f>T1598*Tabellen!$H$2</f>
        <v>8.1506250000000016</v>
      </c>
      <c r="W1598" s="660">
        <f>U1598+V1598</f>
        <v>16.301250000000003</v>
      </c>
      <c r="X1598" s="660">
        <f>O1598+W1598</f>
        <v>145.67625000000001</v>
      </c>
    </row>
    <row r="1599" spans="2:24" ht="15.65" customHeight="1" outlineLevel="2" x14ac:dyDescent="0.25">
      <c r="B1599" s="404"/>
      <c r="D1599" s="404"/>
      <c r="E1599" s="427"/>
      <c r="F1599" s="427"/>
      <c r="G1599" s="427"/>
      <c r="H1599" s="427"/>
      <c r="I1599" s="554"/>
      <c r="J1599" s="554"/>
      <c r="K1599" s="554"/>
      <c r="L1599" s="554"/>
      <c r="M1599" s="554"/>
      <c r="N1599" s="494"/>
      <c r="O1599" s="659"/>
      <c r="P1599" s="659"/>
      <c r="Q1599" s="662"/>
      <c r="R1599" s="682"/>
    </row>
    <row r="1600" spans="2:24" ht="15.65" customHeight="1" outlineLevel="2" x14ac:dyDescent="0.25">
      <c r="B1600" s="409" t="s">
        <v>950</v>
      </c>
      <c r="D1600" s="404" t="s">
        <v>1606</v>
      </c>
      <c r="E1600" s="427">
        <v>1</v>
      </c>
      <c r="F1600" s="427" t="s">
        <v>830</v>
      </c>
      <c r="G1600" s="427"/>
      <c r="H1600" s="427"/>
      <c r="I1600" s="554"/>
      <c r="J1600" s="554"/>
      <c r="K1600" s="554">
        <f>250*103.5%</f>
        <v>258.75</v>
      </c>
      <c r="L1600" s="554">
        <f t="shared" si="312"/>
        <v>258.75</v>
      </c>
      <c r="M1600" s="554">
        <f>J1600+H1600*Tabellen!$K$2+L1600</f>
        <v>258.75</v>
      </c>
      <c r="N1600" s="494"/>
      <c r="O1600" s="849">
        <f>S1600+T1600</f>
        <v>258.75</v>
      </c>
      <c r="P1600" s="659"/>
      <c r="Q1600" s="662" t="s">
        <v>953</v>
      </c>
      <c r="R1600" s="682">
        <f>_xlfn.XLOOKUP(Q1600,Tabellen!$B$9:$B$21,Tabellen!$C$9:$C$21,"controleren")</f>
        <v>0.7</v>
      </c>
      <c r="S1600" s="849">
        <f>IF('Isolatieaanpak '!$G$9="Doe-het-zelver",(M1600*R1600)*Tabellen!$K$5,M1600*R1600)</f>
        <v>181.125</v>
      </c>
      <c r="T1600" s="849">
        <f>(100%-R1600)*M1600</f>
        <v>77.625000000000014</v>
      </c>
      <c r="U1600" s="660">
        <f>S1600*Tabellen!$G$2</f>
        <v>16.30125</v>
      </c>
      <c r="V1600" s="660">
        <f>T1600*Tabellen!$H$2</f>
        <v>16.301250000000003</v>
      </c>
      <c r="W1600" s="660">
        <f>U1600+V1600</f>
        <v>32.602500000000006</v>
      </c>
      <c r="X1600" s="660">
        <f>O1600+W1600</f>
        <v>291.35250000000002</v>
      </c>
    </row>
    <row r="1601" spans="1:71" ht="15.65" customHeight="1" outlineLevel="2" x14ac:dyDescent="0.25">
      <c r="B1601" s="404"/>
      <c r="E1601" s="427"/>
      <c r="F1601" s="427"/>
      <c r="G1601" s="422"/>
      <c r="H1601" s="427"/>
      <c r="I1601" s="554"/>
      <c r="J1601" s="554"/>
      <c r="K1601" s="554"/>
      <c r="L1601" s="554"/>
      <c r="M1601" s="554"/>
      <c r="N1601" s="494"/>
      <c r="O1601" s="659"/>
      <c r="P1601" s="659"/>
      <c r="Q1601" s="659"/>
    </row>
    <row r="1602" spans="1:71" ht="15.65" customHeight="1" outlineLevel="2" x14ac:dyDescent="0.25">
      <c r="B1602" s="409" t="s">
        <v>1438</v>
      </c>
      <c r="D1602" s="404" t="s">
        <v>1587</v>
      </c>
      <c r="E1602" s="427">
        <v>1</v>
      </c>
      <c r="F1602" s="427" t="s">
        <v>72</v>
      </c>
      <c r="G1602" s="427"/>
      <c r="H1602" s="427"/>
      <c r="I1602" s="554"/>
      <c r="J1602" s="554"/>
      <c r="K1602" s="554">
        <v>77.625</v>
      </c>
      <c r="L1602" s="554">
        <f t="shared" ref="L1602" si="313">E1602*K1602</f>
        <v>77.625</v>
      </c>
      <c r="M1602" s="554">
        <f>J1602+H1602*Tabellen!$K$2+L1602</f>
        <v>77.625</v>
      </c>
      <c r="N1602" s="494"/>
      <c r="O1602" s="849">
        <f>S1602+T1602</f>
        <v>77.625</v>
      </c>
      <c r="P1602" s="659"/>
      <c r="Q1602" s="662" t="s">
        <v>953</v>
      </c>
      <c r="R1602" s="682">
        <f>_xlfn.XLOOKUP(Q1602,Tabellen!$B$9:$B$21,Tabellen!$C$9:$C$21,"controleren")</f>
        <v>0.7</v>
      </c>
      <c r="S1602" s="849">
        <f>IF('Isolatieaanpak '!$G$9="Doe-het-zelver",(M1602*R1602)*Tabellen!$K$5,M1602*R1602)</f>
        <v>54.337499999999999</v>
      </c>
      <c r="T1602" s="849">
        <f>(100%-R1602)*M1602</f>
        <v>23.287500000000005</v>
      </c>
      <c r="U1602" s="660">
        <f>S1602*Tabellen!$G$2</f>
        <v>4.8903749999999997</v>
      </c>
      <c r="V1602" s="660">
        <f>T1602*Tabellen!$H$2</f>
        <v>4.8903750000000006</v>
      </c>
      <c r="W1602" s="660">
        <f>U1602+V1602</f>
        <v>9.7807500000000012</v>
      </c>
      <c r="X1602" s="660">
        <f>O1602+W1602</f>
        <v>87.405749999999998</v>
      </c>
    </row>
    <row r="1603" spans="1:71" ht="15.65" customHeight="1" outlineLevel="2" x14ac:dyDescent="0.25">
      <c r="B1603" s="404"/>
      <c r="D1603" s="404"/>
      <c r="E1603" s="427"/>
      <c r="F1603" s="427"/>
      <c r="G1603" s="427"/>
      <c r="H1603" s="427"/>
      <c r="I1603" s="554"/>
      <c r="J1603" s="554"/>
      <c r="K1603" s="554"/>
      <c r="L1603" s="554"/>
      <c r="M1603" s="554"/>
      <c r="N1603" s="494"/>
      <c r="O1603" s="659"/>
      <c r="P1603" s="659"/>
      <c r="Q1603" s="662"/>
      <c r="R1603" s="682"/>
    </row>
    <row r="1604" spans="1:71" ht="15.65" customHeight="1" outlineLevel="2" x14ac:dyDescent="0.25">
      <c r="B1604" s="409"/>
      <c r="E1604" s="427"/>
      <c r="F1604" s="427"/>
      <c r="G1604" s="422"/>
      <c r="H1604" s="427"/>
      <c r="I1604" s="554"/>
      <c r="J1604" s="554"/>
      <c r="K1604" s="554"/>
      <c r="L1604" s="554"/>
      <c r="M1604" s="554"/>
      <c r="N1604" s="494"/>
      <c r="O1604" s="659"/>
      <c r="P1604" s="659"/>
      <c r="Q1604" s="659"/>
    </row>
    <row r="1605" spans="1:71" ht="9" customHeight="1" outlineLevel="1" x14ac:dyDescent="0.25">
      <c r="B1605" s="408"/>
      <c r="D1605" s="409"/>
      <c r="E1605" s="411"/>
      <c r="F1605" s="409"/>
      <c r="G1605" s="410"/>
      <c r="H1605" s="410"/>
      <c r="I1605" s="548"/>
      <c r="J1605" s="548"/>
      <c r="K1605" s="548"/>
      <c r="L1605" s="548"/>
      <c r="M1605" s="548"/>
      <c r="N1605" s="485"/>
      <c r="O1605" s="663"/>
      <c r="P1605" s="663"/>
      <c r="Q1605" s="663"/>
      <c r="R1605" s="664"/>
      <c r="S1605" s="664"/>
      <c r="T1605" s="664"/>
      <c r="U1605" s="664"/>
      <c r="V1605" s="664"/>
      <c r="W1605" s="664"/>
      <c r="X1605" s="664"/>
      <c r="Y1605" s="663"/>
      <c r="Z1605" s="615"/>
      <c r="AA1605" s="616"/>
      <c r="AG1605" s="613"/>
      <c r="AH1605" s="613"/>
    </row>
    <row r="1606" spans="1:71" s="568" customFormat="1" ht="15.65" customHeight="1" outlineLevel="1" x14ac:dyDescent="0.25">
      <c r="B1606" s="395" t="s">
        <v>1078</v>
      </c>
      <c r="C1606" s="593"/>
      <c r="D1606" s="396" t="s">
        <v>1463</v>
      </c>
      <c r="E1606" s="403">
        <v>52.4</v>
      </c>
      <c r="F1606" s="396" t="s">
        <v>73</v>
      </c>
      <c r="G1606" s="397"/>
      <c r="H1606" s="397">
        <f>SUM(H1607:H1621)/E1606</f>
        <v>1.156641221374046</v>
      </c>
      <c r="I1606" s="546"/>
      <c r="J1606" s="546">
        <f>SUM(J1607:J1621)/E1606</f>
        <v>45.918046946564878</v>
      </c>
      <c r="K1606" s="546"/>
      <c r="L1606" s="546"/>
      <c r="M1606" s="546">
        <f>SUM(M1607:M1621)/E1606</f>
        <v>117.62980267175573</v>
      </c>
      <c r="N1606" s="593"/>
      <c r="O1606" s="657">
        <f>SUM(O1607:O1621)/E1606</f>
        <v>142.33206123282443</v>
      </c>
      <c r="P1606" s="656" t="str">
        <f>B1606</f>
        <v>V4-2-A1</v>
      </c>
      <c r="Q1606" s="656"/>
      <c r="R1606" s="657"/>
      <c r="S1606" s="657"/>
      <c r="T1606" s="657"/>
      <c r="U1606" s="670"/>
      <c r="V1606" s="657"/>
      <c r="W1606" s="657"/>
      <c r="X1606" s="657">
        <f>SUM(X1607:X1621)/E1606</f>
        <v>161.80924716041986</v>
      </c>
      <c r="Y1606" s="658"/>
      <c r="Z1606" s="614"/>
      <c r="AA1606" s="610"/>
      <c r="AB1606" s="610"/>
      <c r="AC1606" s="610"/>
      <c r="AD1606" s="610"/>
      <c r="AE1606" s="610"/>
      <c r="AF1606" s="610"/>
      <c r="AG1606" s="610"/>
      <c r="AH1606" s="610"/>
      <c r="AI1606" s="610"/>
      <c r="AJ1606" s="610"/>
      <c r="AK1606" s="610"/>
      <c r="AL1606" s="610"/>
      <c r="AM1606" s="610"/>
      <c r="AN1606" s="610"/>
      <c r="AO1606" s="610"/>
      <c r="AP1606" s="610"/>
      <c r="AQ1606" s="610"/>
      <c r="AR1606" s="610"/>
      <c r="AS1606" s="610"/>
      <c r="AT1606" s="610"/>
      <c r="AU1606" s="610"/>
      <c r="AV1606" s="610"/>
      <c r="AW1606" s="610"/>
      <c r="AX1606" s="610"/>
      <c r="AY1606" s="610"/>
      <c r="AZ1606" s="610"/>
      <c r="BA1606" s="610"/>
      <c r="BB1606" s="610"/>
      <c r="BC1606" s="610"/>
      <c r="BD1606" s="610"/>
      <c r="BE1606" s="610"/>
      <c r="BF1606" s="610"/>
      <c r="BG1606" s="610"/>
      <c r="BH1606" s="610"/>
      <c r="BI1606" s="610"/>
      <c r="BJ1606" s="610"/>
      <c r="BK1606" s="610"/>
      <c r="BL1606" s="610"/>
      <c r="BM1606" s="610"/>
      <c r="BN1606" s="610"/>
      <c r="BO1606" s="610"/>
      <c r="BP1606" s="610"/>
      <c r="BQ1606" s="610"/>
      <c r="BR1606" s="610"/>
      <c r="BS1606" s="610"/>
    </row>
    <row r="1607" spans="1:71" ht="15.65" customHeight="1" outlineLevel="2" x14ac:dyDescent="0.25">
      <c r="B1607" s="404"/>
      <c r="D1607" s="413" t="s">
        <v>1168</v>
      </c>
      <c r="E1607" s="405"/>
      <c r="G1607" s="406"/>
      <c r="H1607" s="406"/>
      <c r="I1607" s="553"/>
      <c r="J1607" s="553"/>
      <c r="K1607" s="553"/>
      <c r="N1607" s="494"/>
      <c r="O1607" s="659" t="str">
        <f>R1607</f>
        <v>incl. opslagen</v>
      </c>
      <c r="P1607" s="659"/>
      <c r="Q1607" s="665"/>
      <c r="R1607" s="672" t="str">
        <f>Tabellen!$C$2</f>
        <v>incl. opslagen</v>
      </c>
      <c r="S1607" s="666"/>
      <c r="T1607" s="672" t="str">
        <f>Tabellen!$C$2</f>
        <v>incl. opslagen</v>
      </c>
      <c r="Z1607" s="614"/>
    </row>
    <row r="1608" spans="1:71" ht="15.65" customHeight="1" outlineLevel="2" x14ac:dyDescent="0.25">
      <c r="B1608" s="404"/>
      <c r="D1608" s="422" t="s">
        <v>1875</v>
      </c>
      <c r="E1608" s="405"/>
      <c r="G1608" s="406"/>
      <c r="H1608" s="406"/>
      <c r="N1608" s="494"/>
      <c r="O1608" s="660"/>
      <c r="P1608" s="673"/>
      <c r="Q1608" s="665"/>
      <c r="S1608" s="666"/>
      <c r="Z1608" s="614"/>
    </row>
    <row r="1609" spans="1:71" s="401" customFormat="1" ht="15.65" customHeight="1" outlineLevel="2" x14ac:dyDescent="0.25">
      <c r="A1609" s="590"/>
      <c r="B1609" s="754"/>
      <c r="C1609" s="755"/>
      <c r="D1609" s="525" t="s">
        <v>1874</v>
      </c>
      <c r="E1609" s="526">
        <v>1</v>
      </c>
      <c r="F1609" s="527" t="s">
        <v>830</v>
      </c>
      <c r="G1609" s="512">
        <v>1</v>
      </c>
      <c r="H1609" s="512">
        <f t="shared" ref="H1609:H1621" si="314">E1609*G1609</f>
        <v>1</v>
      </c>
      <c r="I1609" s="557"/>
      <c r="J1609" s="555"/>
      <c r="K1609" s="557"/>
      <c r="L1609" s="555"/>
      <c r="M1609" s="556">
        <f>J1609+H1609*Tabellen!$K$2+L1609</f>
        <v>62</v>
      </c>
      <c r="N1609" s="495"/>
      <c r="O1609" s="660">
        <f t="shared" ref="O1609:O1621" si="315">R1609+T1609</f>
        <v>75.02</v>
      </c>
      <c r="P1609" s="673"/>
      <c r="Q1609" s="665" t="s">
        <v>983</v>
      </c>
      <c r="R1609" s="660">
        <f>H1609*Tabellen!$K$2*Tabellen!$F$2</f>
        <v>75.02</v>
      </c>
      <c r="S1609" s="666" t="s">
        <v>1049</v>
      </c>
      <c r="T1609" s="660">
        <f>J1609*Tabellen!$F$2</f>
        <v>0</v>
      </c>
      <c r="U1609" s="660">
        <f>R1609*Tabellen!$G$2</f>
        <v>6.7517999999999994</v>
      </c>
      <c r="V1609" s="660">
        <f>T1609*Tabellen!$H$2</f>
        <v>0</v>
      </c>
      <c r="W1609" s="660">
        <f t="shared" ref="W1609:W1621" si="316">U1609+V1609</f>
        <v>6.7517999999999994</v>
      </c>
      <c r="X1609" s="660">
        <f t="shared" ref="X1609:X1621" si="317">O1609+W1609</f>
        <v>81.771799999999999</v>
      </c>
      <c r="Y1609" s="661"/>
      <c r="Z1609" s="619"/>
      <c r="AA1609" s="617"/>
      <c r="AB1609" s="617"/>
      <c r="AC1609" s="617"/>
      <c r="AD1609" s="617"/>
      <c r="AE1609" s="617"/>
      <c r="AF1609" s="617"/>
      <c r="AG1609" s="617"/>
      <c r="AH1609" s="617"/>
      <c r="AI1609" s="617"/>
      <c r="AJ1609" s="617"/>
      <c r="AK1609" s="617"/>
      <c r="AL1609" s="617"/>
      <c r="AM1609" s="617"/>
      <c r="AN1609" s="617"/>
      <c r="AO1609" s="617"/>
      <c r="AP1609" s="617"/>
      <c r="AQ1609" s="617"/>
      <c r="AR1609" s="617"/>
      <c r="AS1609" s="617"/>
      <c r="AT1609" s="617"/>
      <c r="AU1609" s="617"/>
      <c r="AV1609" s="617"/>
      <c r="AW1609" s="617"/>
      <c r="AX1609" s="617"/>
      <c r="AY1609" s="617"/>
      <c r="AZ1609" s="617"/>
      <c r="BA1609" s="617"/>
      <c r="BB1609" s="617"/>
      <c r="BC1609" s="617"/>
      <c r="BD1609" s="617"/>
      <c r="BE1609" s="617"/>
      <c r="BF1609" s="617"/>
      <c r="BG1609" s="617"/>
      <c r="BH1609" s="617"/>
      <c r="BI1609" s="617"/>
      <c r="BJ1609" s="617"/>
      <c r="BK1609" s="617"/>
      <c r="BL1609" s="617"/>
      <c r="BM1609" s="617"/>
      <c r="BN1609" s="617"/>
      <c r="BO1609" s="617"/>
      <c r="BP1609" s="617"/>
      <c r="BQ1609" s="617"/>
      <c r="BR1609" s="617"/>
      <c r="BS1609" s="617"/>
    </row>
    <row r="1610" spans="1:71" s="401" customFormat="1" ht="15.65" customHeight="1" outlineLevel="2" x14ac:dyDescent="0.25">
      <c r="A1610" s="590"/>
      <c r="B1610" s="479"/>
      <c r="C1610" s="485"/>
      <c r="D1610" s="525" t="s">
        <v>1371</v>
      </c>
      <c r="E1610" s="526">
        <v>52.4</v>
      </c>
      <c r="F1610" s="527" t="s">
        <v>73</v>
      </c>
      <c r="G1610" s="425">
        <v>0.1</v>
      </c>
      <c r="H1610" s="512">
        <f t="shared" si="314"/>
        <v>5.24</v>
      </c>
      <c r="I1610" s="555">
        <v>5.1956999999999995</v>
      </c>
      <c r="J1610" s="555">
        <f t="shared" ref="J1610:J1620" si="318">E1610*I1610</f>
        <v>272.25467999999995</v>
      </c>
      <c r="K1610" s="555"/>
      <c r="L1610" s="555"/>
      <c r="M1610" s="556">
        <f>J1610+H1610*Tabellen!$K$2+L1610</f>
        <v>597.13467999999989</v>
      </c>
      <c r="N1610" s="495"/>
      <c r="O1610" s="660">
        <f t="shared" si="315"/>
        <v>722.53296279999995</v>
      </c>
      <c r="P1610" s="673"/>
      <c r="Q1610" s="665" t="s">
        <v>983</v>
      </c>
      <c r="R1610" s="660">
        <f>H1610*Tabellen!$K$2*Tabellen!$F$2</f>
        <v>393.10479999999995</v>
      </c>
      <c r="S1610" s="666" t="s">
        <v>1049</v>
      </c>
      <c r="T1610" s="660">
        <f>J1610*Tabellen!$F$2</f>
        <v>329.42816279999994</v>
      </c>
      <c r="U1610" s="660">
        <f>R1610*Tabellen!$G$2</f>
        <v>35.379431999999994</v>
      </c>
      <c r="V1610" s="660">
        <f>T1610*Tabellen!$H$2</f>
        <v>69.179914187999984</v>
      </c>
      <c r="W1610" s="660">
        <f t="shared" si="316"/>
        <v>104.55934618799998</v>
      </c>
      <c r="X1610" s="660">
        <f t="shared" si="317"/>
        <v>827.0923089879999</v>
      </c>
      <c r="Y1610" s="661"/>
      <c r="Z1610" s="619"/>
      <c r="AA1610" s="617"/>
      <c r="AB1610" s="617"/>
      <c r="AC1610" s="617"/>
      <c r="AD1610" s="617"/>
      <c r="AE1610" s="617"/>
      <c r="AF1610" s="617"/>
      <c r="AG1610" s="617"/>
      <c r="AH1610" s="617"/>
      <c r="AI1610" s="617"/>
      <c r="AJ1610" s="617"/>
      <c r="AK1610" s="617"/>
      <c r="AL1610" s="617"/>
      <c r="AM1610" s="617"/>
      <c r="AN1610" s="617"/>
      <c r="AO1610" s="617"/>
      <c r="AP1610" s="617"/>
      <c r="AQ1610" s="617"/>
      <c r="AR1610" s="617"/>
      <c r="AS1610" s="617"/>
      <c r="AT1610" s="617"/>
      <c r="AU1610" s="617"/>
      <c r="AV1610" s="617"/>
      <c r="AW1610" s="617"/>
      <c r="AX1610" s="617"/>
      <c r="AY1610" s="617"/>
      <c r="AZ1610" s="617"/>
      <c r="BA1610" s="617"/>
      <c r="BB1610" s="617"/>
      <c r="BC1610" s="617"/>
      <c r="BD1610" s="617"/>
      <c r="BE1610" s="617"/>
      <c r="BF1610" s="617"/>
      <c r="BG1610" s="617"/>
      <c r="BH1610" s="617"/>
      <c r="BI1610" s="617"/>
      <c r="BJ1610" s="617"/>
      <c r="BK1610" s="617"/>
      <c r="BL1610" s="617"/>
      <c r="BM1610" s="617"/>
      <c r="BN1610" s="617"/>
      <c r="BO1610" s="617"/>
      <c r="BP1610" s="617"/>
      <c r="BQ1610" s="617"/>
      <c r="BR1610" s="617"/>
      <c r="BS1610" s="617"/>
    </row>
    <row r="1611" spans="1:71" s="401" customFormat="1" ht="15.65" customHeight="1" outlineLevel="2" x14ac:dyDescent="0.25">
      <c r="A1611" s="590"/>
      <c r="B1611" s="754"/>
      <c r="C1611" s="755"/>
      <c r="D1611" s="525" t="s">
        <v>1872</v>
      </c>
      <c r="E1611" s="526">
        <v>30</v>
      </c>
      <c r="F1611" s="527" t="s">
        <v>183</v>
      </c>
      <c r="G1611" s="512">
        <v>0.05</v>
      </c>
      <c r="H1611" s="512">
        <f t="shared" si="314"/>
        <v>1.5</v>
      </c>
      <c r="I1611" s="557">
        <v>1.25</v>
      </c>
      <c r="J1611" s="555">
        <f t="shared" si="318"/>
        <v>37.5</v>
      </c>
      <c r="K1611" s="557"/>
      <c r="L1611" s="555"/>
      <c r="M1611" s="556">
        <f>J1611+H1611*Tabellen!$K$2+L1611</f>
        <v>130.5</v>
      </c>
      <c r="N1611" s="495"/>
      <c r="O1611" s="660">
        <f t="shared" si="315"/>
        <v>157.905</v>
      </c>
      <c r="P1611" s="673"/>
      <c r="Q1611" s="665" t="s">
        <v>983</v>
      </c>
      <c r="R1611" s="660">
        <f>H1611*Tabellen!$K$2*Tabellen!$F$2</f>
        <v>112.53</v>
      </c>
      <c r="S1611" s="666" t="s">
        <v>1049</v>
      </c>
      <c r="T1611" s="660">
        <f>J1611*Tabellen!$F$2</f>
        <v>45.375</v>
      </c>
      <c r="U1611" s="660">
        <f>R1611*Tabellen!$G$2</f>
        <v>10.127699999999999</v>
      </c>
      <c r="V1611" s="660">
        <f>T1611*Tabellen!$H$2</f>
        <v>9.5287500000000005</v>
      </c>
      <c r="W1611" s="660">
        <f t="shared" si="316"/>
        <v>19.65645</v>
      </c>
      <c r="X1611" s="660">
        <f t="shared" si="317"/>
        <v>177.56145000000001</v>
      </c>
      <c r="Y1611" s="661"/>
      <c r="Z1611" s="619"/>
      <c r="AA1611" s="617"/>
      <c r="AB1611" s="617"/>
      <c r="AC1611" s="617"/>
      <c r="AD1611" s="617"/>
      <c r="AE1611" s="617"/>
      <c r="AF1611" s="617"/>
      <c r="AG1611" s="617"/>
      <c r="AH1611" s="617"/>
      <c r="AI1611" s="617"/>
      <c r="AJ1611" s="617"/>
      <c r="AK1611" s="617"/>
      <c r="AL1611" s="617"/>
      <c r="AM1611" s="617"/>
      <c r="AN1611" s="617"/>
      <c r="AO1611" s="617"/>
      <c r="AP1611" s="617"/>
      <c r="AQ1611" s="617"/>
      <c r="AR1611" s="617"/>
      <c r="AS1611" s="617"/>
      <c r="AT1611" s="617"/>
      <c r="AU1611" s="617"/>
      <c r="AV1611" s="617"/>
      <c r="AW1611" s="617"/>
      <c r="AX1611" s="617"/>
      <c r="AY1611" s="617"/>
      <c r="AZ1611" s="617"/>
      <c r="BA1611" s="617"/>
      <c r="BB1611" s="617"/>
      <c r="BC1611" s="617"/>
      <c r="BD1611" s="617"/>
      <c r="BE1611" s="617"/>
      <c r="BF1611" s="617"/>
      <c r="BG1611" s="617"/>
      <c r="BH1611" s="617"/>
      <c r="BI1611" s="617"/>
      <c r="BJ1611" s="617"/>
      <c r="BK1611" s="617"/>
      <c r="BL1611" s="617"/>
      <c r="BM1611" s="617"/>
      <c r="BN1611" s="617"/>
      <c r="BO1611" s="617"/>
      <c r="BP1611" s="617"/>
      <c r="BQ1611" s="617"/>
      <c r="BR1611" s="617"/>
      <c r="BS1611" s="617"/>
    </row>
    <row r="1612" spans="1:71" s="401" customFormat="1" ht="15.65" customHeight="1" outlineLevel="2" x14ac:dyDescent="0.25">
      <c r="A1612" s="590"/>
      <c r="B1612" s="754"/>
      <c r="C1612" s="755"/>
      <c r="D1612" s="525" t="s">
        <v>1373</v>
      </c>
      <c r="E1612" s="526">
        <v>30</v>
      </c>
      <c r="F1612" s="527" t="s">
        <v>183</v>
      </c>
      <c r="G1612" s="512">
        <v>0.05</v>
      </c>
      <c r="H1612" s="512">
        <f t="shared" si="314"/>
        <v>1.5</v>
      </c>
      <c r="I1612" s="557">
        <v>1.25</v>
      </c>
      <c r="J1612" s="555">
        <f t="shared" si="318"/>
        <v>37.5</v>
      </c>
      <c r="K1612" s="557"/>
      <c r="L1612" s="555"/>
      <c r="M1612" s="556">
        <f>J1612+H1612*Tabellen!$K$2+L1612</f>
        <v>130.5</v>
      </c>
      <c r="N1612" s="495"/>
      <c r="O1612" s="660">
        <f t="shared" si="315"/>
        <v>157.905</v>
      </c>
      <c r="P1612" s="673"/>
      <c r="Q1612" s="665" t="s">
        <v>983</v>
      </c>
      <c r="R1612" s="660">
        <f>H1612*Tabellen!$K$2*Tabellen!$F$2</f>
        <v>112.53</v>
      </c>
      <c r="S1612" s="666" t="s">
        <v>1049</v>
      </c>
      <c r="T1612" s="660">
        <f>J1612*Tabellen!$F$2</f>
        <v>45.375</v>
      </c>
      <c r="U1612" s="660">
        <f>R1612*Tabellen!$G$2</f>
        <v>10.127699999999999</v>
      </c>
      <c r="V1612" s="660">
        <f>T1612*Tabellen!$H$2</f>
        <v>9.5287500000000005</v>
      </c>
      <c r="W1612" s="660">
        <f t="shared" si="316"/>
        <v>19.65645</v>
      </c>
      <c r="X1612" s="660">
        <f t="shared" si="317"/>
        <v>177.56145000000001</v>
      </c>
      <c r="Y1612" s="661"/>
      <c r="Z1612" s="619"/>
      <c r="AA1612" s="617"/>
      <c r="AB1612" s="617"/>
      <c r="AC1612" s="617"/>
      <c r="AD1612" s="617"/>
      <c r="AE1612" s="617"/>
      <c r="AF1612" s="617"/>
      <c r="AG1612" s="617"/>
      <c r="AH1612" s="617"/>
      <c r="AI1612" s="617"/>
      <c r="AJ1612" s="617"/>
      <c r="AK1612" s="617"/>
      <c r="AL1612" s="617"/>
      <c r="AM1612" s="617"/>
      <c r="AN1612" s="617"/>
      <c r="AO1612" s="617"/>
      <c r="AP1612" s="617"/>
      <c r="AQ1612" s="617"/>
      <c r="AR1612" s="617"/>
      <c r="AS1612" s="617"/>
      <c r="AT1612" s="617"/>
      <c r="AU1612" s="617"/>
      <c r="AV1612" s="617"/>
      <c r="AW1612" s="617"/>
      <c r="AX1612" s="617"/>
      <c r="AY1612" s="617"/>
      <c r="AZ1612" s="617"/>
      <c r="BA1612" s="617"/>
      <c r="BB1612" s="617"/>
      <c r="BC1612" s="617"/>
      <c r="BD1612" s="617"/>
      <c r="BE1612" s="617"/>
      <c r="BF1612" s="617"/>
      <c r="BG1612" s="617"/>
      <c r="BH1612" s="617"/>
      <c r="BI1612" s="617"/>
      <c r="BJ1612" s="617"/>
      <c r="BK1612" s="617"/>
      <c r="BL1612" s="617"/>
      <c r="BM1612" s="617"/>
      <c r="BN1612" s="617"/>
      <c r="BO1612" s="617"/>
      <c r="BP1612" s="617"/>
      <c r="BQ1612" s="617"/>
      <c r="BR1612" s="617"/>
      <c r="BS1612" s="617"/>
    </row>
    <row r="1613" spans="1:71" s="401" customFormat="1" ht="15.65" customHeight="1" outlineLevel="2" x14ac:dyDescent="0.25">
      <c r="A1613" s="590"/>
      <c r="B1613" s="754"/>
      <c r="C1613" s="755"/>
      <c r="D1613" s="484" t="s">
        <v>1871</v>
      </c>
      <c r="E1613" s="526"/>
      <c r="F1613" s="527"/>
      <c r="G1613" s="512"/>
      <c r="H1613" s="512">
        <f t="shared" si="314"/>
        <v>0</v>
      </c>
      <c r="I1613" s="557"/>
      <c r="J1613" s="555">
        <f t="shared" si="318"/>
        <v>0</v>
      </c>
      <c r="K1613" s="557"/>
      <c r="L1613" s="555"/>
      <c r="M1613" s="556">
        <f>J1613+H1613*Tabellen!$K$2+L1613</f>
        <v>0</v>
      </c>
      <c r="N1613" s="495"/>
      <c r="O1613" s="660">
        <f t="shared" si="315"/>
        <v>0</v>
      </c>
      <c r="P1613" s="673"/>
      <c r="Q1613" s="665" t="s">
        <v>983</v>
      </c>
      <c r="R1613" s="660">
        <f>H1613*Tabellen!$K$2*Tabellen!$F$2</f>
        <v>0</v>
      </c>
      <c r="S1613" s="666" t="s">
        <v>1049</v>
      </c>
      <c r="T1613" s="660">
        <f>J1613*Tabellen!$F$2</f>
        <v>0</v>
      </c>
      <c r="U1613" s="660">
        <f>R1613*Tabellen!$G$2</f>
        <v>0</v>
      </c>
      <c r="V1613" s="660">
        <f>T1613*Tabellen!$H$2</f>
        <v>0</v>
      </c>
      <c r="W1613" s="660">
        <f t="shared" si="316"/>
        <v>0</v>
      </c>
      <c r="X1613" s="660">
        <f t="shared" si="317"/>
        <v>0</v>
      </c>
      <c r="Y1613" s="661"/>
      <c r="Z1613" s="619"/>
      <c r="AA1613" s="617"/>
      <c r="AB1613" s="617"/>
      <c r="AC1613" s="617"/>
      <c r="AD1613" s="617"/>
      <c r="AE1613" s="617"/>
      <c r="AF1613" s="617"/>
      <c r="AG1613" s="617"/>
      <c r="AH1613" s="617"/>
      <c r="AI1613" s="617"/>
      <c r="AJ1613" s="617"/>
      <c r="AK1613" s="617"/>
      <c r="AL1613" s="617"/>
      <c r="AM1613" s="617"/>
      <c r="AN1613" s="617"/>
      <c r="AO1613" s="617"/>
      <c r="AP1613" s="617"/>
      <c r="AQ1613" s="617"/>
      <c r="AR1613" s="617"/>
      <c r="AS1613" s="617"/>
      <c r="AT1613" s="617"/>
      <c r="AU1613" s="617"/>
      <c r="AV1613" s="617"/>
      <c r="AW1613" s="617"/>
      <c r="AX1613" s="617"/>
      <c r="AY1613" s="617"/>
      <c r="AZ1613" s="617"/>
      <c r="BA1613" s="617"/>
      <c r="BB1613" s="617"/>
      <c r="BC1613" s="617"/>
      <c r="BD1613" s="617"/>
      <c r="BE1613" s="617"/>
      <c r="BF1613" s="617"/>
      <c r="BG1613" s="617"/>
      <c r="BH1613" s="617"/>
      <c r="BI1613" s="617"/>
      <c r="BJ1613" s="617"/>
      <c r="BK1613" s="617"/>
      <c r="BL1613" s="617"/>
      <c r="BM1613" s="617"/>
      <c r="BN1613" s="617"/>
      <c r="BO1613" s="617"/>
      <c r="BP1613" s="617"/>
      <c r="BQ1613" s="617"/>
      <c r="BR1613" s="617"/>
      <c r="BS1613" s="617"/>
    </row>
    <row r="1614" spans="1:71" s="401" customFormat="1" ht="15.65" customHeight="1" outlineLevel="2" x14ac:dyDescent="0.25">
      <c r="A1614" s="590"/>
      <c r="B1614" s="754"/>
      <c r="C1614" s="755"/>
      <c r="D1614" s="525" t="s">
        <v>1374</v>
      </c>
      <c r="E1614" s="526">
        <v>30</v>
      </c>
      <c r="F1614" s="527" t="s">
        <v>183</v>
      </c>
      <c r="G1614" s="512">
        <v>0.15</v>
      </c>
      <c r="H1614" s="512">
        <f t="shared" si="314"/>
        <v>4.5</v>
      </c>
      <c r="I1614" s="557">
        <v>3.7570499999999996</v>
      </c>
      <c r="J1614" s="555">
        <f t="shared" si="318"/>
        <v>112.71149999999999</v>
      </c>
      <c r="K1614" s="557"/>
      <c r="L1614" s="555"/>
      <c r="M1614" s="556">
        <f>J1614+H1614*Tabellen!$K$2+L1614</f>
        <v>391.7115</v>
      </c>
      <c r="N1614" s="495"/>
      <c r="O1614" s="660">
        <f t="shared" si="315"/>
        <v>473.97091499999999</v>
      </c>
      <c r="P1614" s="673"/>
      <c r="Q1614" s="665" t="s">
        <v>983</v>
      </c>
      <c r="R1614" s="660">
        <f>H1614*Tabellen!$K$2*Tabellen!$F$2</f>
        <v>337.59</v>
      </c>
      <c r="S1614" s="666" t="s">
        <v>1049</v>
      </c>
      <c r="T1614" s="660">
        <f>J1614*Tabellen!$F$2</f>
        <v>136.38091499999999</v>
      </c>
      <c r="U1614" s="660">
        <f>R1614*Tabellen!$G$2</f>
        <v>30.383099999999995</v>
      </c>
      <c r="V1614" s="660">
        <f>T1614*Tabellen!$H$2</f>
        <v>28.639992149999998</v>
      </c>
      <c r="W1614" s="660">
        <f t="shared" si="316"/>
        <v>59.023092149999997</v>
      </c>
      <c r="X1614" s="660">
        <f t="shared" si="317"/>
        <v>532.99400715000002</v>
      </c>
      <c r="Y1614" s="661"/>
      <c r="Z1614" s="619"/>
      <c r="AA1614" s="617"/>
      <c r="AB1614" s="617"/>
      <c r="AC1614" s="617"/>
      <c r="AD1614" s="617"/>
      <c r="AE1614" s="617"/>
      <c r="AF1614" s="617"/>
      <c r="AG1614" s="617"/>
      <c r="AH1614" s="617"/>
      <c r="AI1614" s="617"/>
      <c r="AJ1614" s="617"/>
      <c r="AK1614" s="617"/>
      <c r="AL1614" s="617"/>
      <c r="AM1614" s="617"/>
      <c r="AN1614" s="617"/>
      <c r="AO1614" s="617"/>
      <c r="AP1614" s="617"/>
      <c r="AQ1614" s="617"/>
      <c r="AR1614" s="617"/>
      <c r="AS1614" s="617"/>
      <c r="AT1614" s="617"/>
      <c r="AU1614" s="617"/>
      <c r="AV1614" s="617"/>
      <c r="AW1614" s="617"/>
      <c r="AX1614" s="617"/>
      <c r="AY1614" s="617"/>
      <c r="AZ1614" s="617"/>
      <c r="BA1614" s="617"/>
      <c r="BB1614" s="617"/>
      <c r="BC1614" s="617"/>
      <c r="BD1614" s="617"/>
      <c r="BE1614" s="617"/>
      <c r="BF1614" s="617"/>
      <c r="BG1614" s="617"/>
      <c r="BH1614" s="617"/>
      <c r="BI1614" s="617"/>
      <c r="BJ1614" s="617"/>
      <c r="BK1614" s="617"/>
      <c r="BL1614" s="617"/>
      <c r="BM1614" s="617"/>
      <c r="BN1614" s="617"/>
      <c r="BO1614" s="617"/>
      <c r="BP1614" s="617"/>
      <c r="BQ1614" s="617"/>
      <c r="BR1614" s="617"/>
      <c r="BS1614" s="617"/>
    </row>
    <row r="1615" spans="1:71" s="401" customFormat="1" ht="15.65" customHeight="1" outlineLevel="2" x14ac:dyDescent="0.25">
      <c r="A1615" s="590"/>
      <c r="B1615" s="754"/>
      <c r="C1615" s="755"/>
      <c r="D1615" s="484" t="s">
        <v>1873</v>
      </c>
      <c r="E1615" s="526"/>
      <c r="F1615" s="527"/>
      <c r="G1615" s="512"/>
      <c r="H1615" s="512"/>
      <c r="I1615" s="557"/>
      <c r="J1615" s="555"/>
      <c r="K1615" s="557"/>
      <c r="L1615" s="555"/>
      <c r="M1615" s="556"/>
      <c r="N1615" s="495"/>
      <c r="O1615" s="660">
        <f t="shared" si="315"/>
        <v>0</v>
      </c>
      <c r="P1615" s="673"/>
      <c r="Q1615" s="665" t="s">
        <v>983</v>
      </c>
      <c r="R1615" s="660">
        <f>H1615*Tabellen!$K$2*Tabellen!$F$2</f>
        <v>0</v>
      </c>
      <c r="S1615" s="666" t="s">
        <v>1049</v>
      </c>
      <c r="T1615" s="660">
        <f>J1615*Tabellen!$F$2</f>
        <v>0</v>
      </c>
      <c r="U1615" s="660">
        <f>R1615*Tabellen!$G$2</f>
        <v>0</v>
      </c>
      <c r="V1615" s="660">
        <f>T1615*Tabellen!$H$2</f>
        <v>0</v>
      </c>
      <c r="W1615" s="660">
        <f t="shared" si="316"/>
        <v>0</v>
      </c>
      <c r="X1615" s="660">
        <f t="shared" si="317"/>
        <v>0</v>
      </c>
      <c r="Y1615" s="661"/>
      <c r="Z1615" s="619"/>
      <c r="AA1615" s="617"/>
      <c r="AB1615" s="617"/>
      <c r="AC1615" s="617"/>
      <c r="AD1615" s="617"/>
      <c r="AE1615" s="617"/>
      <c r="AF1615" s="617"/>
      <c r="AG1615" s="617"/>
      <c r="AH1615" s="617"/>
      <c r="AI1615" s="617"/>
      <c r="AJ1615" s="617"/>
      <c r="AK1615" s="617"/>
      <c r="AL1615" s="617"/>
      <c r="AM1615" s="617"/>
      <c r="AN1615" s="617"/>
      <c r="AO1615" s="617"/>
      <c r="AP1615" s="617"/>
      <c r="AQ1615" s="617"/>
      <c r="AR1615" s="617"/>
      <c r="AS1615" s="617"/>
      <c r="AT1615" s="617"/>
      <c r="AU1615" s="617"/>
      <c r="AV1615" s="617"/>
      <c r="AW1615" s="617"/>
      <c r="AX1615" s="617"/>
      <c r="AY1615" s="617"/>
      <c r="AZ1615" s="617"/>
      <c r="BA1615" s="617"/>
      <c r="BB1615" s="617"/>
      <c r="BC1615" s="617"/>
      <c r="BD1615" s="617"/>
      <c r="BE1615" s="617"/>
      <c r="BF1615" s="617"/>
      <c r="BG1615" s="617"/>
      <c r="BH1615" s="617"/>
      <c r="BI1615" s="617"/>
      <c r="BJ1615" s="617"/>
      <c r="BK1615" s="617"/>
      <c r="BL1615" s="617"/>
      <c r="BM1615" s="617"/>
      <c r="BN1615" s="617"/>
      <c r="BO1615" s="617"/>
      <c r="BP1615" s="617"/>
      <c r="BQ1615" s="617"/>
      <c r="BR1615" s="617"/>
      <c r="BS1615" s="617"/>
    </row>
    <row r="1616" spans="1:71" s="401" customFormat="1" ht="15.65" customHeight="1" outlineLevel="2" x14ac:dyDescent="0.25">
      <c r="A1616" s="590"/>
      <c r="B1616" s="754"/>
      <c r="C1616" s="755"/>
      <c r="D1616" s="525" t="s">
        <v>1376</v>
      </c>
      <c r="E1616" s="526">
        <v>30</v>
      </c>
      <c r="F1616" s="527" t="s">
        <v>183</v>
      </c>
      <c r="G1616" s="512">
        <v>0.25</v>
      </c>
      <c r="H1616" s="512">
        <f t="shared" si="314"/>
        <v>7.5</v>
      </c>
      <c r="I1616" s="557">
        <v>0.76589999999999991</v>
      </c>
      <c r="J1616" s="555">
        <f t="shared" si="318"/>
        <v>22.976999999999997</v>
      </c>
      <c r="K1616" s="557"/>
      <c r="L1616" s="555"/>
      <c r="M1616" s="556">
        <f>J1616+H1616*Tabellen!$K$2+L1616</f>
        <v>487.97699999999998</v>
      </c>
      <c r="N1616" s="495"/>
      <c r="O1616" s="660">
        <f t="shared" si="315"/>
        <v>590.45217000000002</v>
      </c>
      <c r="P1616" s="673"/>
      <c r="Q1616" s="665" t="s">
        <v>983</v>
      </c>
      <c r="R1616" s="660">
        <f>H1616*Tabellen!$K$2*Tabellen!$F$2</f>
        <v>562.65</v>
      </c>
      <c r="S1616" s="666" t="s">
        <v>1049</v>
      </c>
      <c r="T1616" s="660">
        <f>J1616*Tabellen!$F$2</f>
        <v>27.802169999999997</v>
      </c>
      <c r="U1616" s="660">
        <f>R1616*Tabellen!$G$2</f>
        <v>50.638499999999993</v>
      </c>
      <c r="V1616" s="660">
        <f>T1616*Tabellen!$H$2</f>
        <v>5.838455699999999</v>
      </c>
      <c r="W1616" s="660">
        <f t="shared" si="316"/>
        <v>56.476955699999991</v>
      </c>
      <c r="X1616" s="660">
        <f t="shared" si="317"/>
        <v>646.92912569999999</v>
      </c>
      <c r="Y1616" s="661"/>
      <c r="Z1616" s="619"/>
      <c r="AA1616" s="617"/>
      <c r="AB1616" s="617"/>
      <c r="AC1616" s="617"/>
      <c r="AD1616" s="617"/>
      <c r="AE1616" s="617"/>
      <c r="AF1616" s="617"/>
      <c r="AG1616" s="617"/>
      <c r="AH1616" s="617"/>
      <c r="AI1616" s="617"/>
      <c r="AJ1616" s="617"/>
      <c r="AK1616" s="617"/>
      <c r="AL1616" s="617"/>
      <c r="AM1616" s="617"/>
      <c r="AN1616" s="617"/>
      <c r="AO1616" s="617"/>
      <c r="AP1616" s="617"/>
      <c r="AQ1616" s="617"/>
      <c r="AR1616" s="617"/>
      <c r="AS1616" s="617"/>
      <c r="AT1616" s="617"/>
      <c r="AU1616" s="617"/>
      <c r="AV1616" s="617"/>
      <c r="AW1616" s="617"/>
      <c r="AX1616" s="617"/>
      <c r="AY1616" s="617"/>
      <c r="AZ1616" s="617"/>
      <c r="BA1616" s="617"/>
      <c r="BB1616" s="617"/>
      <c r="BC1616" s="617"/>
      <c r="BD1616" s="617"/>
      <c r="BE1616" s="617"/>
      <c r="BF1616" s="617"/>
      <c r="BG1616" s="617"/>
      <c r="BH1616" s="617"/>
      <c r="BI1616" s="617"/>
      <c r="BJ1616" s="617"/>
      <c r="BK1616" s="617"/>
      <c r="BL1616" s="617"/>
      <c r="BM1616" s="617"/>
      <c r="BN1616" s="617"/>
      <c r="BO1616" s="617"/>
      <c r="BP1616" s="617"/>
      <c r="BQ1616" s="617"/>
      <c r="BR1616" s="617"/>
      <c r="BS1616" s="617"/>
    </row>
    <row r="1617" spans="1:71" s="401" customFormat="1" ht="15.65" customHeight="1" outlineLevel="2" x14ac:dyDescent="0.25">
      <c r="A1617" s="590"/>
      <c r="B1617" s="754"/>
      <c r="C1617" s="755"/>
      <c r="D1617" s="525" t="s">
        <v>1377</v>
      </c>
      <c r="E1617" s="526">
        <v>30</v>
      </c>
      <c r="F1617" s="527" t="s">
        <v>183</v>
      </c>
      <c r="G1617" s="512">
        <v>0.25</v>
      </c>
      <c r="H1617" s="512">
        <f t="shared" si="314"/>
        <v>7.5</v>
      </c>
      <c r="I1617" s="557">
        <v>22.687200000000001</v>
      </c>
      <c r="J1617" s="555">
        <f t="shared" si="318"/>
        <v>680.61599999999999</v>
      </c>
      <c r="K1617" s="557"/>
      <c r="L1617" s="555"/>
      <c r="M1617" s="556">
        <f>J1617+H1617*Tabellen!$K$2+L1617</f>
        <v>1145.616</v>
      </c>
      <c r="N1617" s="495"/>
      <c r="O1617" s="660">
        <f t="shared" si="315"/>
        <v>1386.1953599999999</v>
      </c>
      <c r="P1617" s="673"/>
      <c r="Q1617" s="665" t="s">
        <v>983</v>
      </c>
      <c r="R1617" s="660">
        <f>H1617*Tabellen!$K$2*Tabellen!$F$2</f>
        <v>562.65</v>
      </c>
      <c r="S1617" s="666" t="s">
        <v>1049</v>
      </c>
      <c r="T1617" s="660">
        <f>J1617*Tabellen!$F$2</f>
        <v>823.54535999999996</v>
      </c>
      <c r="U1617" s="660">
        <f>R1617*Tabellen!$G$2</f>
        <v>50.638499999999993</v>
      </c>
      <c r="V1617" s="660">
        <f>T1617*Tabellen!$H$2</f>
        <v>172.94452559999999</v>
      </c>
      <c r="W1617" s="660">
        <f t="shared" si="316"/>
        <v>223.58302559999998</v>
      </c>
      <c r="X1617" s="660">
        <f t="shared" si="317"/>
        <v>1609.7783855999999</v>
      </c>
      <c r="Y1617" s="661"/>
      <c r="Z1617" s="619"/>
      <c r="AA1617" s="617"/>
      <c r="AB1617" s="617"/>
      <c r="AC1617" s="617"/>
      <c r="AD1617" s="617"/>
      <c r="AE1617" s="617"/>
      <c r="AF1617" s="617"/>
      <c r="AG1617" s="617"/>
      <c r="AH1617" s="617"/>
      <c r="AI1617" s="617"/>
      <c r="AJ1617" s="617"/>
      <c r="AK1617" s="617"/>
      <c r="AL1617" s="617"/>
      <c r="AM1617" s="617"/>
      <c r="AN1617" s="617"/>
      <c r="AO1617" s="617"/>
      <c r="AP1617" s="617"/>
      <c r="AQ1617" s="617"/>
      <c r="AR1617" s="617"/>
      <c r="AS1617" s="617"/>
      <c r="AT1617" s="617"/>
      <c r="AU1617" s="617"/>
      <c r="AV1617" s="617"/>
      <c r="AW1617" s="617"/>
      <c r="AX1617" s="617"/>
      <c r="AY1617" s="617"/>
      <c r="AZ1617" s="617"/>
      <c r="BA1617" s="617"/>
      <c r="BB1617" s="617"/>
      <c r="BC1617" s="617"/>
      <c r="BD1617" s="617"/>
      <c r="BE1617" s="617"/>
      <c r="BF1617" s="617"/>
      <c r="BG1617" s="617"/>
      <c r="BH1617" s="617"/>
      <c r="BI1617" s="617"/>
      <c r="BJ1617" s="617"/>
      <c r="BK1617" s="617"/>
      <c r="BL1617" s="617"/>
      <c r="BM1617" s="617"/>
      <c r="BN1617" s="617"/>
      <c r="BO1617" s="617"/>
      <c r="BP1617" s="617"/>
      <c r="BQ1617" s="617"/>
      <c r="BR1617" s="617"/>
      <c r="BS1617" s="617"/>
    </row>
    <row r="1618" spans="1:71" s="401" customFormat="1" ht="15.65" customHeight="1" outlineLevel="2" x14ac:dyDescent="0.25">
      <c r="A1618" s="590"/>
      <c r="B1618" s="754"/>
      <c r="C1618" s="755"/>
      <c r="D1618" s="525" t="s">
        <v>1378</v>
      </c>
      <c r="E1618" s="526">
        <v>52.4</v>
      </c>
      <c r="F1618" s="527" t="s">
        <v>73</v>
      </c>
      <c r="G1618" s="512">
        <v>0.22</v>
      </c>
      <c r="H1618" s="512">
        <f t="shared" si="314"/>
        <v>11.528</v>
      </c>
      <c r="I1618" s="557">
        <v>13.951799999999999</v>
      </c>
      <c r="J1618" s="555">
        <f t="shared" si="318"/>
        <v>731.07431999999994</v>
      </c>
      <c r="K1618" s="557"/>
      <c r="L1618" s="555"/>
      <c r="M1618" s="556">
        <f>J1618+H1618*Tabellen!$K$2+L1618</f>
        <v>1445.81032</v>
      </c>
      <c r="N1618" s="495"/>
      <c r="O1618" s="660">
        <f t="shared" si="315"/>
        <v>1749.4304871999998</v>
      </c>
      <c r="P1618" s="673"/>
      <c r="Q1618" s="665" t="s">
        <v>983</v>
      </c>
      <c r="R1618" s="660">
        <f>H1618*Tabellen!$K$2*Tabellen!$F$2</f>
        <v>864.83055999999999</v>
      </c>
      <c r="S1618" s="666" t="s">
        <v>1049</v>
      </c>
      <c r="T1618" s="660">
        <f>J1618*Tabellen!$F$2</f>
        <v>884.59992719999991</v>
      </c>
      <c r="U1618" s="660">
        <f>R1618*Tabellen!$G$2</f>
        <v>77.83475039999999</v>
      </c>
      <c r="V1618" s="660">
        <f>T1618*Tabellen!$H$2</f>
        <v>185.76598471199998</v>
      </c>
      <c r="W1618" s="660">
        <f t="shared" si="316"/>
        <v>263.60073511199994</v>
      </c>
      <c r="X1618" s="660">
        <f t="shared" si="317"/>
        <v>2013.0312223119997</v>
      </c>
      <c r="Y1618" s="661"/>
      <c r="Z1618" s="619"/>
      <c r="AA1618" s="617"/>
      <c r="AB1618" s="617"/>
      <c r="AC1618" s="617"/>
      <c r="AD1618" s="617"/>
      <c r="AE1618" s="617"/>
      <c r="AF1618" s="617"/>
      <c r="AG1618" s="617"/>
      <c r="AH1618" s="617"/>
      <c r="AI1618" s="617"/>
      <c r="AJ1618" s="617"/>
      <c r="AK1618" s="617"/>
      <c r="AL1618" s="617"/>
      <c r="AM1618" s="617"/>
      <c r="AN1618" s="617"/>
      <c r="AO1618" s="617"/>
      <c r="AP1618" s="617"/>
      <c r="AQ1618" s="617"/>
      <c r="AR1618" s="617"/>
      <c r="AS1618" s="617"/>
      <c r="AT1618" s="617"/>
      <c r="AU1618" s="617"/>
      <c r="AV1618" s="617"/>
      <c r="AW1618" s="617"/>
      <c r="AX1618" s="617"/>
      <c r="AY1618" s="617"/>
      <c r="AZ1618" s="617"/>
      <c r="BA1618" s="617"/>
      <c r="BB1618" s="617"/>
      <c r="BC1618" s="617"/>
      <c r="BD1618" s="617"/>
      <c r="BE1618" s="617"/>
      <c r="BF1618" s="617"/>
      <c r="BG1618" s="617"/>
      <c r="BH1618" s="617"/>
      <c r="BI1618" s="617"/>
      <c r="BJ1618" s="617"/>
      <c r="BK1618" s="617"/>
      <c r="BL1618" s="617"/>
      <c r="BM1618" s="617"/>
      <c r="BN1618" s="617"/>
      <c r="BO1618" s="617"/>
      <c r="BP1618" s="617"/>
      <c r="BQ1618" s="617"/>
      <c r="BR1618" s="617"/>
      <c r="BS1618" s="617"/>
    </row>
    <row r="1619" spans="1:71" s="401" customFormat="1" ht="15.65" customHeight="1" outlineLevel="2" x14ac:dyDescent="0.25">
      <c r="A1619" s="590"/>
      <c r="B1619" s="754"/>
      <c r="C1619" s="755"/>
      <c r="D1619" s="525" t="s">
        <v>1588</v>
      </c>
      <c r="E1619" s="526">
        <v>52.4</v>
      </c>
      <c r="F1619" s="527" t="s">
        <v>73</v>
      </c>
      <c r="G1619" s="512">
        <v>0.35</v>
      </c>
      <c r="H1619" s="512">
        <f t="shared" si="314"/>
        <v>18.34</v>
      </c>
      <c r="I1619" s="557">
        <v>9.1494</v>
      </c>
      <c r="J1619" s="555">
        <f t="shared" si="318"/>
        <v>479.42856</v>
      </c>
      <c r="K1619" s="557"/>
      <c r="L1619" s="555"/>
      <c r="M1619" s="556">
        <f>J1619+H1619*Tabellen!$K$2+L1619</f>
        <v>1616.50856</v>
      </c>
      <c r="N1619" s="495"/>
      <c r="O1619" s="660">
        <f t="shared" si="315"/>
        <v>1955.9753575999998</v>
      </c>
      <c r="P1619" s="673"/>
      <c r="Q1619" s="665" t="s">
        <v>983</v>
      </c>
      <c r="R1619" s="660">
        <f>H1619*Tabellen!$K$2*Tabellen!$F$2</f>
        <v>1375.8667999999998</v>
      </c>
      <c r="S1619" s="666" t="s">
        <v>1049</v>
      </c>
      <c r="T1619" s="660">
        <f>J1619*Tabellen!$F$2</f>
        <v>580.10855760000004</v>
      </c>
      <c r="U1619" s="660">
        <f>R1619*Tabellen!$G$2</f>
        <v>123.82801199999997</v>
      </c>
      <c r="V1619" s="660">
        <f>T1619*Tabellen!$H$2</f>
        <v>121.822797096</v>
      </c>
      <c r="W1619" s="660">
        <f t="shared" si="316"/>
        <v>245.65080909599999</v>
      </c>
      <c r="X1619" s="660">
        <f t="shared" si="317"/>
        <v>2201.6261666959999</v>
      </c>
      <c r="Y1619" s="661"/>
      <c r="Z1619" s="619"/>
      <c r="AA1619" s="617"/>
      <c r="AB1619" s="617"/>
      <c r="AC1619" s="617"/>
      <c r="AD1619" s="617"/>
      <c r="AE1619" s="617"/>
      <c r="AF1619" s="617"/>
      <c r="AG1619" s="617"/>
      <c r="AH1619" s="617"/>
      <c r="AI1619" s="617"/>
      <c r="AJ1619" s="617"/>
      <c r="AK1619" s="617"/>
      <c r="AL1619" s="617"/>
      <c r="AM1619" s="617"/>
      <c r="AN1619" s="617"/>
      <c r="AO1619" s="617"/>
      <c r="AP1619" s="617"/>
      <c r="AQ1619" s="617"/>
      <c r="AR1619" s="617"/>
      <c r="AS1619" s="617"/>
      <c r="AT1619" s="617"/>
      <c r="AU1619" s="617"/>
      <c r="AV1619" s="617"/>
      <c r="AW1619" s="617"/>
      <c r="AX1619" s="617"/>
      <c r="AY1619" s="617"/>
      <c r="AZ1619" s="617"/>
      <c r="BA1619" s="617"/>
      <c r="BB1619" s="617"/>
      <c r="BC1619" s="617"/>
      <c r="BD1619" s="617"/>
      <c r="BE1619" s="617"/>
      <c r="BF1619" s="617"/>
      <c r="BG1619" s="617"/>
      <c r="BH1619" s="617"/>
      <c r="BI1619" s="617"/>
      <c r="BJ1619" s="617"/>
      <c r="BK1619" s="617"/>
      <c r="BL1619" s="617"/>
      <c r="BM1619" s="617"/>
      <c r="BN1619" s="617"/>
      <c r="BO1619" s="617"/>
      <c r="BP1619" s="617"/>
      <c r="BQ1619" s="617"/>
      <c r="BR1619" s="617"/>
      <c r="BS1619" s="617"/>
    </row>
    <row r="1620" spans="1:71" s="401" customFormat="1" ht="15.65" customHeight="1" outlineLevel="2" x14ac:dyDescent="0.25">
      <c r="A1620" s="590"/>
      <c r="B1620" s="754"/>
      <c r="C1620" s="755"/>
      <c r="D1620" s="525" t="s">
        <v>1379</v>
      </c>
      <c r="E1620" s="526">
        <v>2</v>
      </c>
      <c r="F1620" s="527" t="s">
        <v>72</v>
      </c>
      <c r="G1620" s="512">
        <v>0.5</v>
      </c>
      <c r="H1620" s="512">
        <f t="shared" si="314"/>
        <v>1</v>
      </c>
      <c r="I1620" s="557">
        <v>16.021799999999999</v>
      </c>
      <c r="J1620" s="555">
        <f t="shared" si="318"/>
        <v>32.043599999999998</v>
      </c>
      <c r="K1620" s="557"/>
      <c r="L1620" s="555"/>
      <c r="M1620" s="556">
        <f>J1620+H1620*Tabellen!$K$2+L1620</f>
        <v>94.043599999999998</v>
      </c>
      <c r="N1620" s="495"/>
      <c r="O1620" s="660">
        <f t="shared" si="315"/>
        <v>113.792756</v>
      </c>
      <c r="P1620" s="673"/>
      <c r="Q1620" s="665" t="s">
        <v>983</v>
      </c>
      <c r="R1620" s="660">
        <f>H1620*Tabellen!$K$2*Tabellen!$F$2</f>
        <v>75.02</v>
      </c>
      <c r="S1620" s="666" t="s">
        <v>1049</v>
      </c>
      <c r="T1620" s="660">
        <f>J1620*Tabellen!$F$2</f>
        <v>38.772755999999994</v>
      </c>
      <c r="U1620" s="660">
        <f>R1620*Tabellen!$G$2</f>
        <v>6.7517999999999994</v>
      </c>
      <c r="V1620" s="660">
        <f>T1620*Tabellen!$H$2</f>
        <v>8.1422787599999982</v>
      </c>
      <c r="W1620" s="660">
        <f t="shared" si="316"/>
        <v>14.894078759999998</v>
      </c>
      <c r="X1620" s="660">
        <f t="shared" si="317"/>
        <v>128.68683475999998</v>
      </c>
      <c r="Y1620" s="661"/>
      <c r="Z1620" s="619"/>
      <c r="AA1620" s="617"/>
      <c r="AB1620" s="617"/>
      <c r="AC1620" s="617"/>
      <c r="AD1620" s="617"/>
      <c r="AE1620" s="617"/>
      <c r="AF1620" s="617"/>
      <c r="AG1620" s="617"/>
      <c r="AH1620" s="617"/>
      <c r="AI1620" s="617"/>
      <c r="AJ1620" s="617"/>
      <c r="AK1620" s="617"/>
      <c r="AL1620" s="617"/>
      <c r="AM1620" s="617"/>
      <c r="AN1620" s="617"/>
      <c r="AO1620" s="617"/>
      <c r="AP1620" s="617"/>
      <c r="AQ1620" s="617"/>
      <c r="AR1620" s="617"/>
      <c r="AS1620" s="617"/>
      <c r="AT1620" s="617"/>
      <c r="AU1620" s="617"/>
      <c r="AV1620" s="617"/>
      <c r="AW1620" s="617"/>
      <c r="AX1620" s="617"/>
      <c r="AY1620" s="617"/>
      <c r="AZ1620" s="617"/>
      <c r="BA1620" s="617"/>
      <c r="BB1620" s="617"/>
      <c r="BC1620" s="617"/>
      <c r="BD1620" s="617"/>
      <c r="BE1620" s="617"/>
      <c r="BF1620" s="617"/>
      <c r="BG1620" s="617"/>
      <c r="BH1620" s="617"/>
      <c r="BI1620" s="617"/>
      <c r="BJ1620" s="617"/>
      <c r="BK1620" s="617"/>
      <c r="BL1620" s="617"/>
      <c r="BM1620" s="617"/>
      <c r="BN1620" s="617"/>
      <c r="BO1620" s="617"/>
      <c r="BP1620" s="617"/>
      <c r="BQ1620" s="617"/>
      <c r="BR1620" s="617"/>
      <c r="BS1620" s="617"/>
    </row>
    <row r="1621" spans="1:71" s="401" customFormat="1" ht="15.65" customHeight="1" outlineLevel="2" x14ac:dyDescent="0.25">
      <c r="A1621" s="590"/>
      <c r="B1621" s="404"/>
      <c r="C1621" s="485"/>
      <c r="D1621" s="525" t="s">
        <v>1329</v>
      </c>
      <c r="E1621" s="405">
        <v>1</v>
      </c>
      <c r="F1621" s="402" t="s">
        <v>830</v>
      </c>
      <c r="G1621" s="406">
        <v>1</v>
      </c>
      <c r="H1621" s="406">
        <f t="shared" si="314"/>
        <v>1</v>
      </c>
      <c r="I1621" s="547"/>
      <c r="J1621" s="547"/>
      <c r="K1621" s="547"/>
      <c r="L1621" s="547"/>
      <c r="M1621" s="547">
        <f>J1621+H1621*Tabellen!$K$2+L1621</f>
        <v>62</v>
      </c>
      <c r="N1621" s="495"/>
      <c r="O1621" s="660">
        <f t="shared" si="315"/>
        <v>75.02</v>
      </c>
      <c r="P1621" s="673"/>
      <c r="Q1621" s="665" t="s">
        <v>983</v>
      </c>
      <c r="R1621" s="660">
        <f>H1621*Tabellen!$K$2*Tabellen!$F$2</f>
        <v>75.02</v>
      </c>
      <c r="S1621" s="666" t="s">
        <v>1049</v>
      </c>
      <c r="T1621" s="660">
        <f>J1621*Tabellen!$F$2</f>
        <v>0</v>
      </c>
      <c r="U1621" s="660">
        <f>R1621*Tabellen!$G$2</f>
        <v>6.7517999999999994</v>
      </c>
      <c r="V1621" s="660">
        <f>T1621*Tabellen!$H$2</f>
        <v>0</v>
      </c>
      <c r="W1621" s="660">
        <f t="shared" si="316"/>
        <v>6.7517999999999994</v>
      </c>
      <c r="X1621" s="660">
        <f t="shared" si="317"/>
        <v>81.771799999999999</v>
      </c>
      <c r="Y1621" s="661"/>
      <c r="Z1621" s="618"/>
      <c r="AA1621" s="617"/>
      <c r="AB1621" s="617"/>
      <c r="AC1621" s="617"/>
      <c r="AD1621" s="617"/>
      <c r="AE1621" s="617"/>
      <c r="AF1621" s="617"/>
      <c r="AG1621" s="617"/>
      <c r="AH1621" s="617"/>
      <c r="AI1621" s="617"/>
      <c r="AJ1621" s="617"/>
      <c r="AK1621" s="617"/>
      <c r="AL1621" s="617"/>
      <c r="AM1621" s="617"/>
      <c r="AN1621" s="617"/>
      <c r="AO1621" s="617"/>
      <c r="AP1621" s="617"/>
      <c r="AQ1621" s="617"/>
      <c r="AR1621" s="617"/>
      <c r="AS1621" s="617"/>
      <c r="AT1621" s="617"/>
      <c r="AU1621" s="617"/>
      <c r="AV1621" s="617"/>
      <c r="AW1621" s="617"/>
      <c r="AX1621" s="617"/>
      <c r="AY1621" s="617"/>
      <c r="AZ1621" s="617"/>
      <c r="BA1621" s="617"/>
      <c r="BB1621" s="617"/>
      <c r="BC1621" s="617"/>
      <c r="BD1621" s="617"/>
      <c r="BE1621" s="617"/>
      <c r="BF1621" s="617"/>
      <c r="BG1621" s="617"/>
      <c r="BH1621" s="617"/>
      <c r="BI1621" s="617"/>
      <c r="BJ1621" s="617"/>
      <c r="BK1621" s="617"/>
      <c r="BL1621" s="617"/>
      <c r="BM1621" s="617"/>
      <c r="BN1621" s="617"/>
      <c r="BO1621" s="617"/>
      <c r="BP1621" s="617"/>
      <c r="BQ1621" s="617"/>
      <c r="BR1621" s="617"/>
      <c r="BS1621" s="617"/>
    </row>
    <row r="1622" spans="1:71" s="401" customFormat="1" ht="15.65" customHeight="1" outlineLevel="2" x14ac:dyDescent="0.25">
      <c r="A1622" s="590"/>
      <c r="B1622" s="480"/>
      <c r="C1622" s="492"/>
      <c r="D1622" s="484"/>
      <c r="E1622" s="417"/>
      <c r="F1622" s="418"/>
      <c r="G1622" s="398"/>
      <c r="H1622" s="398"/>
      <c r="I1622" s="552"/>
      <c r="J1622" s="550"/>
      <c r="K1622" s="552"/>
      <c r="L1622" s="550"/>
      <c r="M1622" s="551"/>
      <c r="N1622" s="495"/>
      <c r="O1622" s="659"/>
      <c r="P1622" s="659"/>
      <c r="Q1622" s="665"/>
      <c r="R1622" s="660"/>
      <c r="S1622" s="666"/>
      <c r="T1622" s="660"/>
      <c r="U1622" s="660"/>
      <c r="V1622" s="660"/>
      <c r="W1622" s="660"/>
      <c r="X1622" s="660"/>
      <c r="Y1622" s="661"/>
      <c r="Z1622" s="619"/>
      <c r="AA1622" s="617"/>
      <c r="AB1622" s="617"/>
      <c r="AC1622" s="617"/>
      <c r="AD1622" s="617"/>
      <c r="AE1622" s="617"/>
      <c r="AF1622" s="617"/>
      <c r="AG1622" s="617"/>
      <c r="AH1622" s="617"/>
      <c r="AI1622" s="617"/>
      <c r="AJ1622" s="617"/>
      <c r="AK1622" s="617"/>
      <c r="AL1622" s="617"/>
      <c r="AM1622" s="617"/>
      <c r="AN1622" s="617"/>
      <c r="AO1622" s="617"/>
      <c r="AP1622" s="617"/>
      <c r="AQ1622" s="617"/>
      <c r="AR1622" s="617"/>
      <c r="AS1622" s="617"/>
      <c r="AT1622" s="617"/>
      <c r="AU1622" s="617"/>
      <c r="AV1622" s="617"/>
      <c r="AW1622" s="617"/>
      <c r="AX1622" s="617"/>
      <c r="AY1622" s="617"/>
      <c r="AZ1622" s="617"/>
      <c r="BA1622" s="617"/>
      <c r="BB1622" s="617"/>
      <c r="BC1622" s="617"/>
      <c r="BD1622" s="617"/>
      <c r="BE1622" s="617"/>
      <c r="BF1622" s="617"/>
      <c r="BG1622" s="617"/>
      <c r="BH1622" s="617"/>
      <c r="BI1622" s="617"/>
      <c r="BJ1622" s="617"/>
      <c r="BK1622" s="617"/>
      <c r="BL1622" s="617"/>
      <c r="BM1622" s="617"/>
      <c r="BN1622" s="617"/>
      <c r="BO1622" s="617"/>
      <c r="BP1622" s="617"/>
      <c r="BQ1622" s="617"/>
      <c r="BR1622" s="617"/>
      <c r="BS1622" s="617"/>
    </row>
    <row r="1623" spans="1:71" ht="9" customHeight="1" outlineLevel="1" x14ac:dyDescent="0.25">
      <c r="B1623" s="408"/>
      <c r="D1623" s="409"/>
      <c r="E1623" s="411"/>
      <c r="F1623" s="409"/>
      <c r="G1623" s="410"/>
      <c r="H1623" s="410"/>
      <c r="I1623" s="548"/>
      <c r="J1623" s="548"/>
      <c r="K1623" s="548"/>
      <c r="L1623" s="548"/>
      <c r="M1623" s="548"/>
      <c r="N1623" s="485"/>
      <c r="O1623" s="663"/>
      <c r="P1623" s="663"/>
      <c r="Q1623" s="663"/>
      <c r="R1623" s="664"/>
      <c r="S1623" s="664"/>
      <c r="T1623" s="664"/>
      <c r="U1623" s="664"/>
      <c r="V1623" s="664"/>
      <c r="W1623" s="664"/>
      <c r="X1623" s="664"/>
      <c r="Y1623" s="663"/>
      <c r="Z1623" s="615"/>
      <c r="AA1623" s="616"/>
      <c r="AG1623" s="613"/>
      <c r="AH1623" s="613"/>
    </row>
    <row r="1624" spans="1:71" s="568" customFormat="1" ht="15.65" customHeight="1" outlineLevel="1" x14ac:dyDescent="0.25">
      <c r="B1624" s="395" t="s">
        <v>1216</v>
      </c>
      <c r="C1624" s="593"/>
      <c r="D1624" s="396" t="s">
        <v>1235</v>
      </c>
      <c r="E1624" s="403">
        <v>1</v>
      </c>
      <c r="F1624" s="396" t="s">
        <v>71</v>
      </c>
      <c r="G1624" s="397"/>
      <c r="H1624" s="397">
        <f>SUM(H1625:H1627)</f>
        <v>4</v>
      </c>
      <c r="I1624" s="546"/>
      <c r="J1624" s="546">
        <f>SUM(J1625:J1627)</f>
        <v>62.099999999999994</v>
      </c>
      <c r="K1624" s="546"/>
      <c r="L1624" s="546"/>
      <c r="M1624" s="546">
        <f>SUM(M1625:M1627)</f>
        <v>310.10000000000002</v>
      </c>
      <c r="N1624" s="593"/>
      <c r="O1624" s="657">
        <f>SUM(O1625:O1626)/E1624</f>
        <v>375.221</v>
      </c>
      <c r="P1624" s="656" t="str">
        <f>B1624</f>
        <v>V4-2-A2</v>
      </c>
      <c r="Q1624" s="656"/>
      <c r="R1624" s="657"/>
      <c r="S1624" s="657"/>
      <c r="T1624" s="657"/>
      <c r="U1624" s="670"/>
      <c r="V1624" s="657"/>
      <c r="W1624" s="657"/>
      <c r="X1624" s="657">
        <f>SUM(X1625:X1626)/E1624</f>
        <v>418.00781000000001</v>
      </c>
      <c r="Y1624" s="658"/>
      <c r="Z1624" s="610"/>
      <c r="AA1624" s="610"/>
      <c r="AB1624" s="610"/>
      <c r="AC1624" s="610"/>
      <c r="AD1624" s="610"/>
      <c r="AE1624" s="610"/>
      <c r="AF1624" s="610"/>
      <c r="AG1624" s="610"/>
      <c r="AH1624" s="610"/>
      <c r="AI1624" s="610"/>
      <c r="AJ1624" s="610"/>
      <c r="AK1624" s="610"/>
      <c r="AL1624" s="610"/>
      <c r="AM1624" s="610"/>
      <c r="AN1624" s="610"/>
      <c r="AO1624" s="610"/>
      <c r="AP1624" s="610"/>
      <c r="AQ1624" s="610"/>
      <c r="AR1624" s="610"/>
      <c r="AS1624" s="610"/>
      <c r="AT1624" s="610"/>
      <c r="AU1624" s="610"/>
      <c r="AV1624" s="610"/>
      <c r="AW1624" s="610"/>
      <c r="AX1624" s="610"/>
      <c r="AY1624" s="610"/>
      <c r="AZ1624" s="610"/>
      <c r="BA1624" s="610"/>
      <c r="BB1624" s="610"/>
      <c r="BC1624" s="610"/>
      <c r="BD1624" s="610"/>
      <c r="BE1624" s="610"/>
      <c r="BF1624" s="610"/>
      <c r="BG1624" s="610"/>
      <c r="BH1624" s="610"/>
      <c r="BI1624" s="610"/>
      <c r="BJ1624" s="610"/>
      <c r="BK1624" s="610"/>
      <c r="BL1624" s="610"/>
      <c r="BM1624" s="610"/>
      <c r="BN1624" s="610"/>
      <c r="BO1624" s="610"/>
      <c r="BP1624" s="610"/>
      <c r="BQ1624" s="610"/>
      <c r="BR1624" s="610"/>
      <c r="BS1624" s="610"/>
    </row>
    <row r="1625" spans="1:71" ht="15.65" customHeight="1" outlineLevel="2" x14ac:dyDescent="0.25">
      <c r="B1625" s="404"/>
      <c r="D1625" s="413"/>
      <c r="E1625" s="405"/>
      <c r="G1625" s="406"/>
      <c r="H1625" s="406"/>
      <c r="I1625" s="553"/>
      <c r="J1625" s="553"/>
      <c r="K1625" s="553"/>
      <c r="N1625" s="494"/>
      <c r="O1625" s="659" t="str">
        <f>R1625</f>
        <v>incl. opslagen</v>
      </c>
      <c r="P1625" s="659"/>
      <c r="Q1625" s="665"/>
      <c r="R1625" s="672" t="str">
        <f>Tabellen!$C$2</f>
        <v>incl. opslagen</v>
      </c>
      <c r="S1625" s="666"/>
      <c r="T1625" s="672" t="str">
        <f>Tabellen!$C$2</f>
        <v>incl. opslagen</v>
      </c>
    </row>
    <row r="1626" spans="1:71" ht="15.65" customHeight="1" outlineLevel="2" x14ac:dyDescent="0.25">
      <c r="B1626" s="404"/>
      <c r="D1626" s="404" t="str">
        <f>D1624</f>
        <v xml:space="preserve">Toeslag vervangen dakbedekking indien minder dan 8 m² </v>
      </c>
      <c r="E1626" s="427">
        <v>1</v>
      </c>
      <c r="F1626" s="427" t="str">
        <f>F1624</f>
        <v>pst</v>
      </c>
      <c r="G1626" s="427">
        <v>4</v>
      </c>
      <c r="H1626" s="427">
        <f>E1626*G1626</f>
        <v>4</v>
      </c>
      <c r="I1626" s="554">
        <v>62.099999999999994</v>
      </c>
      <c r="J1626" s="554">
        <f>E1626*I1626</f>
        <v>62.099999999999994</v>
      </c>
      <c r="K1626" s="554"/>
      <c r="L1626" s="554"/>
      <c r="M1626" s="554">
        <f>J1626+H1626*Tabellen!$K$2+L1626</f>
        <v>310.10000000000002</v>
      </c>
      <c r="N1626" s="494"/>
      <c r="O1626" s="660">
        <f>R1626+T1626</f>
        <v>375.221</v>
      </c>
      <c r="P1626" s="673"/>
      <c r="Q1626" s="665" t="s">
        <v>983</v>
      </c>
      <c r="R1626" s="660">
        <f>H1626*Tabellen!$K$2*Tabellen!$F$2</f>
        <v>300.08</v>
      </c>
      <c r="S1626" s="666" t="s">
        <v>1049</v>
      </c>
      <c r="T1626" s="660">
        <f>J1626*Tabellen!$F$2</f>
        <v>75.140999999999991</v>
      </c>
      <c r="U1626" s="660">
        <f>R1626*Tabellen!$G$2</f>
        <v>27.007199999999997</v>
      </c>
      <c r="V1626" s="660">
        <f>T1626*Tabellen!$H$2</f>
        <v>15.779609999999998</v>
      </c>
      <c r="W1626" s="660">
        <f>U1626+V1626</f>
        <v>42.786809999999996</v>
      </c>
      <c r="X1626" s="660">
        <f>O1626+W1626</f>
        <v>418.00781000000001</v>
      </c>
    </row>
    <row r="1627" spans="1:71" ht="15.65" customHeight="1" outlineLevel="2" x14ac:dyDescent="0.25">
      <c r="B1627" s="404"/>
      <c r="D1627" s="427"/>
      <c r="E1627" s="405"/>
      <c r="G1627" s="406"/>
      <c r="H1627" s="406"/>
      <c r="N1627" s="494"/>
      <c r="O1627" s="659"/>
      <c r="P1627" s="659"/>
      <c r="Q1627" s="659"/>
    </row>
    <row r="1628" spans="1:71" ht="9" customHeight="1" outlineLevel="1" x14ac:dyDescent="0.25">
      <c r="B1628" s="408"/>
      <c r="D1628" s="409"/>
      <c r="E1628" s="411"/>
      <c r="F1628" s="409"/>
      <c r="G1628" s="410"/>
      <c r="H1628" s="410"/>
      <c r="I1628" s="548"/>
      <c r="J1628" s="548"/>
      <c r="K1628" s="548"/>
      <c r="L1628" s="548"/>
      <c r="M1628" s="548"/>
      <c r="N1628" s="485"/>
      <c r="O1628" s="663"/>
      <c r="P1628" s="663"/>
      <c r="Q1628" s="663"/>
      <c r="R1628" s="664"/>
      <c r="S1628" s="664"/>
      <c r="T1628" s="664"/>
      <c r="U1628" s="664"/>
      <c r="V1628" s="664"/>
      <c r="W1628" s="664"/>
      <c r="X1628" s="664"/>
      <c r="Y1628" s="663"/>
      <c r="Z1628" s="615"/>
      <c r="AA1628" s="616"/>
      <c r="AG1628" s="613"/>
      <c r="AH1628" s="613"/>
    </row>
    <row r="1629" spans="1:71" s="568" customFormat="1" ht="15.65" customHeight="1" outlineLevel="1" x14ac:dyDescent="0.25">
      <c r="B1629" s="395" t="s">
        <v>1079</v>
      </c>
      <c r="C1629" s="593"/>
      <c r="D1629" s="396" t="s">
        <v>1464</v>
      </c>
      <c r="E1629" s="403">
        <v>52.4</v>
      </c>
      <c r="F1629" s="396" t="s">
        <v>73</v>
      </c>
      <c r="G1629" s="397"/>
      <c r="H1629" s="397">
        <f>SUM(H1630:H1644)/E1629</f>
        <v>1.6146564885496184</v>
      </c>
      <c r="I1629" s="546"/>
      <c r="J1629" s="546">
        <f>SUM(J1630:J1644)/E1629</f>
        <v>65.216851145038163</v>
      </c>
      <c r="K1629" s="546"/>
      <c r="L1629" s="546"/>
      <c r="M1629" s="546">
        <f>SUM(M1630:M1644)/E1629</f>
        <v>165.32555343511453</v>
      </c>
      <c r="N1629" s="593"/>
      <c r="O1629" s="657">
        <f>SUM(O1630:O1644)/E1629</f>
        <v>200.04391965648855</v>
      </c>
      <c r="P1629" s="656" t="str">
        <f>B1629</f>
        <v>V4-2-B1</v>
      </c>
      <c r="Q1629" s="656"/>
      <c r="R1629" s="657"/>
      <c r="S1629" s="657"/>
      <c r="T1629" s="657"/>
      <c r="U1629" s="670"/>
      <c r="V1629" s="657"/>
      <c r="W1629" s="657"/>
      <c r="X1629" s="657">
        <f>SUM(X1630:X1644)/E1629</f>
        <v>227.51735921183206</v>
      </c>
      <c r="Y1629" s="658"/>
      <c r="Z1629" s="614"/>
      <c r="AA1629" s="610"/>
      <c r="AB1629" s="610"/>
      <c r="AC1629" s="610"/>
      <c r="AD1629" s="610"/>
      <c r="AE1629" s="610"/>
      <c r="AF1629" s="610"/>
      <c r="AG1629" s="610"/>
      <c r="AH1629" s="610"/>
      <c r="AI1629" s="610"/>
      <c r="AJ1629" s="610"/>
      <c r="AK1629" s="610"/>
      <c r="AL1629" s="610"/>
      <c r="AM1629" s="610"/>
      <c r="AN1629" s="610"/>
      <c r="AO1629" s="610"/>
      <c r="AP1629" s="610"/>
      <c r="AQ1629" s="610"/>
      <c r="AR1629" s="610"/>
      <c r="AS1629" s="610"/>
      <c r="AT1629" s="610"/>
      <c r="AU1629" s="610"/>
      <c r="AV1629" s="610"/>
      <c r="AW1629" s="610"/>
      <c r="AX1629" s="610"/>
      <c r="AY1629" s="610"/>
      <c r="AZ1629" s="610"/>
      <c r="BA1629" s="610"/>
      <c r="BB1629" s="610"/>
      <c r="BC1629" s="610"/>
      <c r="BD1629" s="610"/>
      <c r="BE1629" s="610"/>
      <c r="BF1629" s="610"/>
      <c r="BG1629" s="610"/>
      <c r="BH1629" s="610"/>
      <c r="BI1629" s="610"/>
      <c r="BJ1629" s="610"/>
      <c r="BK1629" s="610"/>
      <c r="BL1629" s="610"/>
      <c r="BM1629" s="610"/>
      <c r="BN1629" s="610"/>
      <c r="BO1629" s="610"/>
      <c r="BP1629" s="610"/>
      <c r="BQ1629" s="610"/>
      <c r="BR1629" s="610"/>
      <c r="BS1629" s="610"/>
    </row>
    <row r="1630" spans="1:71" ht="15.65" customHeight="1" outlineLevel="2" x14ac:dyDescent="0.25">
      <c r="B1630" s="404"/>
      <c r="D1630" s="413" t="s">
        <v>1169</v>
      </c>
      <c r="E1630" s="405"/>
      <c r="G1630" s="406"/>
      <c r="H1630" s="406"/>
      <c r="I1630" s="553"/>
      <c r="J1630" s="553"/>
      <c r="K1630" s="553"/>
      <c r="N1630" s="494"/>
      <c r="O1630" s="659" t="str">
        <f>R1630</f>
        <v>incl. opslagen</v>
      </c>
      <c r="P1630" s="659"/>
      <c r="Q1630" s="665"/>
      <c r="R1630" s="672" t="str">
        <f>Tabellen!$C$2</f>
        <v>incl. opslagen</v>
      </c>
      <c r="S1630" s="666"/>
      <c r="T1630" s="672" t="str">
        <f>Tabellen!$C$2</f>
        <v>incl. opslagen</v>
      </c>
      <c r="Z1630" s="614"/>
    </row>
    <row r="1631" spans="1:71" ht="15.65" customHeight="1" outlineLevel="2" x14ac:dyDescent="0.25">
      <c r="B1631" s="404"/>
      <c r="D1631" s="427"/>
      <c r="E1631" s="405"/>
      <c r="G1631" s="406"/>
      <c r="H1631" s="406"/>
      <c r="N1631" s="494"/>
      <c r="O1631" s="660"/>
      <c r="P1631" s="673"/>
      <c r="Q1631" s="665"/>
      <c r="S1631" s="666"/>
      <c r="Z1631" s="614"/>
    </row>
    <row r="1632" spans="1:71" s="401" customFormat="1" ht="15.65" customHeight="1" outlineLevel="2" x14ac:dyDescent="0.25">
      <c r="A1632" s="590"/>
      <c r="B1632" s="754"/>
      <c r="C1632" s="755"/>
      <c r="D1632" s="525" t="s">
        <v>1300</v>
      </c>
      <c r="E1632" s="526">
        <v>1</v>
      </c>
      <c r="F1632" s="527" t="s">
        <v>830</v>
      </c>
      <c r="G1632" s="512">
        <v>1</v>
      </c>
      <c r="H1632" s="512">
        <f t="shared" ref="H1632:H1644" si="319">E1632*G1632</f>
        <v>1</v>
      </c>
      <c r="I1632" s="557"/>
      <c r="J1632" s="555"/>
      <c r="K1632" s="557"/>
      <c r="L1632" s="555"/>
      <c r="M1632" s="556">
        <f>J1632+H1632*Tabellen!$K$2+L1632</f>
        <v>62</v>
      </c>
      <c r="N1632" s="495"/>
      <c r="O1632" s="660">
        <f t="shared" ref="O1632:O1644" si="320">R1632+T1632</f>
        <v>75.02</v>
      </c>
      <c r="P1632" s="673"/>
      <c r="Q1632" s="665" t="s">
        <v>983</v>
      </c>
      <c r="R1632" s="660">
        <f>H1632*Tabellen!$K$2*Tabellen!$F$2</f>
        <v>75.02</v>
      </c>
      <c r="S1632" s="666" t="s">
        <v>1049</v>
      </c>
      <c r="T1632" s="660">
        <f>J1632*Tabellen!$F$2</f>
        <v>0</v>
      </c>
      <c r="U1632" s="660">
        <f>R1632*Tabellen!$G$2</f>
        <v>6.7517999999999994</v>
      </c>
      <c r="V1632" s="660">
        <f>T1632*Tabellen!$H$2</f>
        <v>0</v>
      </c>
      <c r="W1632" s="660">
        <f t="shared" ref="W1632:W1644" si="321">U1632+V1632</f>
        <v>6.7517999999999994</v>
      </c>
      <c r="X1632" s="660">
        <f t="shared" ref="X1632:X1644" si="322">O1632+W1632</f>
        <v>81.771799999999999</v>
      </c>
      <c r="Y1632" s="661"/>
      <c r="Z1632" s="619"/>
      <c r="AA1632" s="617"/>
      <c r="AB1632" s="617"/>
      <c r="AC1632" s="617"/>
      <c r="AD1632" s="617"/>
      <c r="AE1632" s="617"/>
      <c r="AF1632" s="617"/>
      <c r="AG1632" s="617"/>
      <c r="AH1632" s="617"/>
      <c r="AI1632" s="617"/>
      <c r="AJ1632" s="617"/>
      <c r="AK1632" s="617"/>
      <c r="AL1632" s="617"/>
      <c r="AM1632" s="617"/>
      <c r="AN1632" s="617"/>
      <c r="AO1632" s="617"/>
      <c r="AP1632" s="617"/>
      <c r="AQ1632" s="617"/>
      <c r="AR1632" s="617"/>
      <c r="AS1632" s="617"/>
      <c r="AT1632" s="617"/>
      <c r="AU1632" s="617"/>
      <c r="AV1632" s="617"/>
      <c r="AW1632" s="617"/>
      <c r="AX1632" s="617"/>
      <c r="AY1632" s="617"/>
      <c r="AZ1632" s="617"/>
      <c r="BA1632" s="617"/>
      <c r="BB1632" s="617"/>
      <c r="BC1632" s="617"/>
      <c r="BD1632" s="617"/>
      <c r="BE1632" s="617"/>
      <c r="BF1632" s="617"/>
      <c r="BG1632" s="617"/>
      <c r="BH1632" s="617"/>
      <c r="BI1632" s="617"/>
      <c r="BJ1632" s="617"/>
      <c r="BK1632" s="617"/>
      <c r="BL1632" s="617"/>
      <c r="BM1632" s="617"/>
      <c r="BN1632" s="617"/>
      <c r="BO1632" s="617"/>
      <c r="BP1632" s="617"/>
      <c r="BQ1632" s="617"/>
      <c r="BR1632" s="617"/>
      <c r="BS1632" s="617"/>
    </row>
    <row r="1633" spans="1:71" s="401" customFormat="1" ht="15.65" customHeight="1" outlineLevel="2" x14ac:dyDescent="0.25">
      <c r="A1633" s="590"/>
      <c r="B1633" s="479"/>
      <c r="C1633" s="485"/>
      <c r="D1633" s="525" t="s">
        <v>1371</v>
      </c>
      <c r="E1633" s="526">
        <v>52.4</v>
      </c>
      <c r="F1633" s="527" t="s">
        <v>73</v>
      </c>
      <c r="G1633" s="425">
        <v>0.1</v>
      </c>
      <c r="H1633" s="512">
        <f t="shared" si="319"/>
        <v>5.24</v>
      </c>
      <c r="I1633" s="555">
        <v>5.1956999999999995</v>
      </c>
      <c r="J1633" s="555">
        <f t="shared" ref="J1633:J1643" si="323">E1633*I1633</f>
        <v>272.25467999999995</v>
      </c>
      <c r="K1633" s="555"/>
      <c r="L1633" s="555"/>
      <c r="M1633" s="556">
        <f>J1633+H1633*Tabellen!$K$2+L1633</f>
        <v>597.13467999999989</v>
      </c>
      <c r="N1633" s="495"/>
      <c r="O1633" s="660">
        <f t="shared" si="320"/>
        <v>722.53296279999995</v>
      </c>
      <c r="P1633" s="673"/>
      <c r="Q1633" s="665" t="s">
        <v>983</v>
      </c>
      <c r="R1633" s="660">
        <f>H1633*Tabellen!$K$2*Tabellen!$F$2</f>
        <v>393.10479999999995</v>
      </c>
      <c r="S1633" s="666" t="s">
        <v>1049</v>
      </c>
      <c r="T1633" s="660">
        <f>J1633*Tabellen!$F$2</f>
        <v>329.42816279999994</v>
      </c>
      <c r="U1633" s="660">
        <f>R1633*Tabellen!$G$2</f>
        <v>35.379431999999994</v>
      </c>
      <c r="V1633" s="660">
        <f>T1633*Tabellen!$H$2</f>
        <v>69.179914187999984</v>
      </c>
      <c r="W1633" s="660">
        <f t="shared" si="321"/>
        <v>104.55934618799998</v>
      </c>
      <c r="X1633" s="660">
        <f t="shared" si="322"/>
        <v>827.0923089879999</v>
      </c>
      <c r="Y1633" s="661"/>
      <c r="Z1633" s="619"/>
      <c r="AA1633" s="617"/>
      <c r="AB1633" s="617"/>
      <c r="AC1633" s="617"/>
      <c r="AD1633" s="617"/>
      <c r="AE1633" s="617"/>
      <c r="AF1633" s="617"/>
      <c r="AG1633" s="617"/>
      <c r="AH1633" s="617"/>
      <c r="AI1633" s="617"/>
      <c r="AJ1633" s="617"/>
      <c r="AK1633" s="617"/>
      <c r="AL1633" s="617"/>
      <c r="AM1633" s="617"/>
      <c r="AN1633" s="617"/>
      <c r="AO1633" s="617"/>
      <c r="AP1633" s="617"/>
      <c r="AQ1633" s="617"/>
      <c r="AR1633" s="617"/>
      <c r="AS1633" s="617"/>
      <c r="AT1633" s="617"/>
      <c r="AU1633" s="617"/>
      <c r="AV1633" s="617"/>
      <c r="AW1633" s="617"/>
      <c r="AX1633" s="617"/>
      <c r="AY1633" s="617"/>
      <c r="AZ1633" s="617"/>
      <c r="BA1633" s="617"/>
      <c r="BB1633" s="617"/>
      <c r="BC1633" s="617"/>
      <c r="BD1633" s="617"/>
      <c r="BE1633" s="617"/>
      <c r="BF1633" s="617"/>
      <c r="BG1633" s="617"/>
      <c r="BH1633" s="617"/>
      <c r="BI1633" s="617"/>
      <c r="BJ1633" s="617"/>
      <c r="BK1633" s="617"/>
      <c r="BL1633" s="617"/>
      <c r="BM1633" s="617"/>
      <c r="BN1633" s="617"/>
      <c r="BO1633" s="617"/>
      <c r="BP1633" s="617"/>
      <c r="BQ1633" s="617"/>
      <c r="BR1633" s="617"/>
      <c r="BS1633" s="617"/>
    </row>
    <row r="1634" spans="1:71" s="401" customFormat="1" ht="15.65" customHeight="1" outlineLevel="2" x14ac:dyDescent="0.25">
      <c r="A1634" s="590"/>
      <c r="B1634" s="754"/>
      <c r="C1634" s="755"/>
      <c r="D1634" s="525" t="s">
        <v>1372</v>
      </c>
      <c r="E1634" s="526">
        <v>30</v>
      </c>
      <c r="F1634" s="527" t="s">
        <v>183</v>
      </c>
      <c r="G1634" s="512">
        <v>0.2</v>
      </c>
      <c r="H1634" s="512">
        <f t="shared" si="319"/>
        <v>6</v>
      </c>
      <c r="I1634" s="557">
        <v>5.1956999999999995</v>
      </c>
      <c r="J1634" s="555">
        <f t="shared" si="323"/>
        <v>155.87099999999998</v>
      </c>
      <c r="K1634" s="557"/>
      <c r="L1634" s="555"/>
      <c r="M1634" s="556">
        <f>J1634+H1634*Tabellen!$K$2+L1634</f>
        <v>527.87099999999998</v>
      </c>
      <c r="N1634" s="495"/>
      <c r="O1634" s="660">
        <f t="shared" si="320"/>
        <v>638.72390999999993</v>
      </c>
      <c r="P1634" s="673"/>
      <c r="Q1634" s="665" t="s">
        <v>983</v>
      </c>
      <c r="R1634" s="660">
        <f>H1634*Tabellen!$K$2*Tabellen!$F$2</f>
        <v>450.12</v>
      </c>
      <c r="S1634" s="666" t="s">
        <v>1049</v>
      </c>
      <c r="T1634" s="660">
        <f>J1634*Tabellen!$F$2</f>
        <v>188.60390999999998</v>
      </c>
      <c r="U1634" s="660">
        <f>R1634*Tabellen!$G$2</f>
        <v>40.510799999999996</v>
      </c>
      <c r="V1634" s="660">
        <f>T1634*Tabellen!$H$2</f>
        <v>39.606821099999998</v>
      </c>
      <c r="W1634" s="660">
        <f t="shared" si="321"/>
        <v>80.117621099999994</v>
      </c>
      <c r="X1634" s="660">
        <f t="shared" si="322"/>
        <v>718.84153109999988</v>
      </c>
      <c r="Y1634" s="661"/>
      <c r="Z1634" s="619"/>
      <c r="AA1634" s="617"/>
      <c r="AB1634" s="617"/>
      <c r="AC1634" s="617"/>
      <c r="AD1634" s="617"/>
      <c r="AE1634" s="617"/>
      <c r="AF1634" s="617"/>
      <c r="AG1634" s="617"/>
      <c r="AH1634" s="617"/>
      <c r="AI1634" s="617"/>
      <c r="AJ1634" s="617"/>
      <c r="AK1634" s="617"/>
      <c r="AL1634" s="617"/>
      <c r="AM1634" s="617"/>
      <c r="AN1634" s="617"/>
      <c r="AO1634" s="617"/>
      <c r="AP1634" s="617"/>
      <c r="AQ1634" s="617"/>
      <c r="AR1634" s="617"/>
      <c r="AS1634" s="617"/>
      <c r="AT1634" s="617"/>
      <c r="AU1634" s="617"/>
      <c r="AV1634" s="617"/>
      <c r="AW1634" s="617"/>
      <c r="AX1634" s="617"/>
      <c r="AY1634" s="617"/>
      <c r="AZ1634" s="617"/>
      <c r="BA1634" s="617"/>
      <c r="BB1634" s="617"/>
      <c r="BC1634" s="617"/>
      <c r="BD1634" s="617"/>
      <c r="BE1634" s="617"/>
      <c r="BF1634" s="617"/>
      <c r="BG1634" s="617"/>
      <c r="BH1634" s="617"/>
      <c r="BI1634" s="617"/>
      <c r="BJ1634" s="617"/>
      <c r="BK1634" s="617"/>
      <c r="BL1634" s="617"/>
      <c r="BM1634" s="617"/>
      <c r="BN1634" s="617"/>
      <c r="BO1634" s="617"/>
      <c r="BP1634" s="617"/>
      <c r="BQ1634" s="617"/>
      <c r="BR1634" s="617"/>
      <c r="BS1634" s="617"/>
    </row>
    <row r="1635" spans="1:71" s="401" customFormat="1" ht="15.65" customHeight="1" outlineLevel="2" x14ac:dyDescent="0.25">
      <c r="A1635" s="590"/>
      <c r="B1635" s="754"/>
      <c r="C1635" s="755"/>
      <c r="D1635" s="525" t="s">
        <v>1373</v>
      </c>
      <c r="E1635" s="526">
        <v>30</v>
      </c>
      <c r="F1635" s="527" t="s">
        <v>183</v>
      </c>
      <c r="G1635" s="512">
        <v>0.1</v>
      </c>
      <c r="H1635" s="512">
        <f t="shared" si="319"/>
        <v>3</v>
      </c>
      <c r="I1635" s="557">
        <v>2.0803499999999997</v>
      </c>
      <c r="J1635" s="555">
        <f t="shared" si="323"/>
        <v>62.410499999999992</v>
      </c>
      <c r="K1635" s="557"/>
      <c r="L1635" s="555"/>
      <c r="M1635" s="556">
        <f>J1635+H1635*Tabellen!$K$2+L1635</f>
        <v>248.41049999999998</v>
      </c>
      <c r="N1635" s="495"/>
      <c r="O1635" s="660">
        <f t="shared" si="320"/>
        <v>300.576705</v>
      </c>
      <c r="P1635" s="673"/>
      <c r="Q1635" s="665" t="s">
        <v>983</v>
      </c>
      <c r="R1635" s="660">
        <f>H1635*Tabellen!$K$2*Tabellen!$F$2</f>
        <v>225.06</v>
      </c>
      <c r="S1635" s="666" t="s">
        <v>1049</v>
      </c>
      <c r="T1635" s="660">
        <f>J1635*Tabellen!$F$2</f>
        <v>75.516704999999988</v>
      </c>
      <c r="U1635" s="660">
        <f>R1635*Tabellen!$G$2</f>
        <v>20.255399999999998</v>
      </c>
      <c r="V1635" s="660">
        <f>T1635*Tabellen!$H$2</f>
        <v>15.858508049999998</v>
      </c>
      <c r="W1635" s="660">
        <f t="shared" si="321"/>
        <v>36.113908049999992</v>
      </c>
      <c r="X1635" s="660">
        <f t="shared" si="322"/>
        <v>336.69061305000002</v>
      </c>
      <c r="Y1635" s="661"/>
      <c r="Z1635" s="619"/>
      <c r="AA1635" s="617"/>
      <c r="AB1635" s="617"/>
      <c r="AC1635" s="617"/>
      <c r="AD1635" s="617"/>
      <c r="AE1635" s="617"/>
      <c r="AF1635" s="617"/>
      <c r="AG1635" s="617"/>
      <c r="AH1635" s="617"/>
      <c r="AI1635" s="617"/>
      <c r="AJ1635" s="617"/>
      <c r="AK1635" s="617"/>
      <c r="AL1635" s="617"/>
      <c r="AM1635" s="617"/>
      <c r="AN1635" s="617"/>
      <c r="AO1635" s="617"/>
      <c r="AP1635" s="617"/>
      <c r="AQ1635" s="617"/>
      <c r="AR1635" s="617"/>
      <c r="AS1635" s="617"/>
      <c r="AT1635" s="617"/>
      <c r="AU1635" s="617"/>
      <c r="AV1635" s="617"/>
      <c r="AW1635" s="617"/>
      <c r="AX1635" s="617"/>
      <c r="AY1635" s="617"/>
      <c r="AZ1635" s="617"/>
      <c r="BA1635" s="617"/>
      <c r="BB1635" s="617"/>
      <c r="BC1635" s="617"/>
      <c r="BD1635" s="617"/>
      <c r="BE1635" s="617"/>
      <c r="BF1635" s="617"/>
      <c r="BG1635" s="617"/>
      <c r="BH1635" s="617"/>
      <c r="BI1635" s="617"/>
      <c r="BJ1635" s="617"/>
      <c r="BK1635" s="617"/>
      <c r="BL1635" s="617"/>
      <c r="BM1635" s="617"/>
      <c r="BN1635" s="617"/>
      <c r="BO1635" s="617"/>
      <c r="BP1635" s="617"/>
      <c r="BQ1635" s="617"/>
      <c r="BR1635" s="617"/>
      <c r="BS1635" s="617"/>
    </row>
    <row r="1636" spans="1:71" s="401" customFormat="1" ht="15.65" customHeight="1" outlineLevel="2" x14ac:dyDescent="0.25">
      <c r="A1636" s="590"/>
      <c r="B1636" s="754"/>
      <c r="C1636" s="755"/>
      <c r="D1636" s="525" t="s">
        <v>1822</v>
      </c>
      <c r="E1636" s="526">
        <v>30</v>
      </c>
      <c r="F1636" s="527" t="s">
        <v>183</v>
      </c>
      <c r="G1636" s="512">
        <v>0.35</v>
      </c>
      <c r="H1636" s="512">
        <f t="shared" si="319"/>
        <v>10.5</v>
      </c>
      <c r="I1636" s="557">
        <v>5.1749999999999998</v>
      </c>
      <c r="J1636" s="555">
        <f t="shared" si="323"/>
        <v>155.25</v>
      </c>
      <c r="K1636" s="557"/>
      <c r="L1636" s="555"/>
      <c r="M1636" s="556">
        <f>J1636+H1636*Tabellen!$K$2+L1636</f>
        <v>806.25</v>
      </c>
      <c r="N1636" s="495"/>
      <c r="O1636" s="660">
        <f t="shared" si="320"/>
        <v>975.56249999999989</v>
      </c>
      <c r="P1636" s="673"/>
      <c r="Q1636" s="665" t="s">
        <v>983</v>
      </c>
      <c r="R1636" s="660">
        <f>H1636*Tabellen!$K$2*Tabellen!$F$2</f>
        <v>787.70999999999992</v>
      </c>
      <c r="S1636" s="666" t="s">
        <v>1049</v>
      </c>
      <c r="T1636" s="660">
        <f>J1636*Tabellen!$F$2</f>
        <v>187.85249999999999</v>
      </c>
      <c r="U1636" s="660">
        <f>R1636*Tabellen!$G$2</f>
        <v>70.893899999999988</v>
      </c>
      <c r="V1636" s="660">
        <f>T1636*Tabellen!$H$2</f>
        <v>39.449024999999999</v>
      </c>
      <c r="W1636" s="660">
        <f t="shared" si="321"/>
        <v>110.34292499999998</v>
      </c>
      <c r="X1636" s="660">
        <f t="shared" si="322"/>
        <v>1085.9054249999999</v>
      </c>
      <c r="Y1636" s="661"/>
      <c r="Z1636" s="619"/>
      <c r="AA1636" s="617"/>
      <c r="AB1636" s="617"/>
      <c r="AC1636" s="617"/>
      <c r="AD1636" s="617"/>
      <c r="AE1636" s="617"/>
      <c r="AF1636" s="617"/>
      <c r="AG1636" s="617"/>
      <c r="AH1636" s="617"/>
      <c r="AI1636" s="617"/>
      <c r="AJ1636" s="617"/>
      <c r="AK1636" s="617"/>
      <c r="AL1636" s="617"/>
      <c r="AM1636" s="617"/>
      <c r="AN1636" s="617"/>
      <c r="AO1636" s="617"/>
      <c r="AP1636" s="617"/>
      <c r="AQ1636" s="617"/>
      <c r="AR1636" s="617"/>
      <c r="AS1636" s="617"/>
      <c r="AT1636" s="617"/>
      <c r="AU1636" s="617"/>
      <c r="AV1636" s="617"/>
      <c r="AW1636" s="617"/>
      <c r="AX1636" s="617"/>
      <c r="AY1636" s="617"/>
      <c r="AZ1636" s="617"/>
      <c r="BA1636" s="617"/>
      <c r="BB1636" s="617"/>
      <c r="BC1636" s="617"/>
      <c r="BD1636" s="617"/>
      <c r="BE1636" s="617"/>
      <c r="BF1636" s="617"/>
      <c r="BG1636" s="617"/>
      <c r="BH1636" s="617"/>
      <c r="BI1636" s="617"/>
      <c r="BJ1636" s="617"/>
      <c r="BK1636" s="617"/>
      <c r="BL1636" s="617"/>
      <c r="BM1636" s="617"/>
      <c r="BN1636" s="617"/>
      <c r="BO1636" s="617"/>
      <c r="BP1636" s="617"/>
      <c r="BQ1636" s="617"/>
      <c r="BR1636" s="617"/>
      <c r="BS1636" s="617"/>
    </row>
    <row r="1637" spans="1:71" s="401" customFormat="1" ht="15.65" customHeight="1" outlineLevel="2" x14ac:dyDescent="0.25">
      <c r="A1637" s="590"/>
      <c r="B1637" s="754"/>
      <c r="C1637" s="755"/>
      <c r="D1637" s="525" t="s">
        <v>1374</v>
      </c>
      <c r="E1637" s="526">
        <v>30</v>
      </c>
      <c r="F1637" s="527" t="s">
        <v>183</v>
      </c>
      <c r="G1637" s="512">
        <v>0.15</v>
      </c>
      <c r="H1637" s="512">
        <f t="shared" si="319"/>
        <v>4.5</v>
      </c>
      <c r="I1637" s="557">
        <v>3.7570499999999996</v>
      </c>
      <c r="J1637" s="555">
        <f t="shared" si="323"/>
        <v>112.71149999999999</v>
      </c>
      <c r="K1637" s="557"/>
      <c r="L1637" s="555"/>
      <c r="M1637" s="556">
        <f>J1637+H1637*Tabellen!$K$2+L1637</f>
        <v>391.7115</v>
      </c>
      <c r="N1637" s="495"/>
      <c r="O1637" s="660">
        <f t="shared" si="320"/>
        <v>473.97091499999999</v>
      </c>
      <c r="P1637" s="673"/>
      <c r="Q1637" s="665" t="s">
        <v>983</v>
      </c>
      <c r="R1637" s="660">
        <f>H1637*Tabellen!$K$2*Tabellen!$F$2</f>
        <v>337.59</v>
      </c>
      <c r="S1637" s="666" t="s">
        <v>1049</v>
      </c>
      <c r="T1637" s="660">
        <f>J1637*Tabellen!$F$2</f>
        <v>136.38091499999999</v>
      </c>
      <c r="U1637" s="660">
        <f>R1637*Tabellen!$G$2</f>
        <v>30.383099999999995</v>
      </c>
      <c r="V1637" s="660">
        <f>T1637*Tabellen!$H$2</f>
        <v>28.639992149999998</v>
      </c>
      <c r="W1637" s="660">
        <f t="shared" si="321"/>
        <v>59.023092149999997</v>
      </c>
      <c r="X1637" s="660">
        <f t="shared" si="322"/>
        <v>532.99400715000002</v>
      </c>
      <c r="Y1637" s="661"/>
      <c r="Z1637" s="619"/>
      <c r="AA1637" s="617"/>
      <c r="AB1637" s="617"/>
      <c r="AC1637" s="617"/>
      <c r="AD1637" s="617"/>
      <c r="AE1637" s="617"/>
      <c r="AF1637" s="617"/>
      <c r="AG1637" s="617"/>
      <c r="AH1637" s="617"/>
      <c r="AI1637" s="617"/>
      <c r="AJ1637" s="617"/>
      <c r="AK1637" s="617"/>
      <c r="AL1637" s="617"/>
      <c r="AM1637" s="617"/>
      <c r="AN1637" s="617"/>
      <c r="AO1637" s="617"/>
      <c r="AP1637" s="617"/>
      <c r="AQ1637" s="617"/>
      <c r="AR1637" s="617"/>
      <c r="AS1637" s="617"/>
      <c r="AT1637" s="617"/>
      <c r="AU1637" s="617"/>
      <c r="AV1637" s="617"/>
      <c r="AW1637" s="617"/>
      <c r="AX1637" s="617"/>
      <c r="AY1637" s="617"/>
      <c r="AZ1637" s="617"/>
      <c r="BA1637" s="617"/>
      <c r="BB1637" s="617"/>
      <c r="BC1637" s="617"/>
      <c r="BD1637" s="617"/>
      <c r="BE1637" s="617"/>
      <c r="BF1637" s="617"/>
      <c r="BG1637" s="617"/>
      <c r="BH1637" s="617"/>
      <c r="BI1637" s="617"/>
      <c r="BJ1637" s="617"/>
      <c r="BK1637" s="617"/>
      <c r="BL1637" s="617"/>
      <c r="BM1637" s="617"/>
      <c r="BN1637" s="617"/>
      <c r="BO1637" s="617"/>
      <c r="BP1637" s="617"/>
      <c r="BQ1637" s="617"/>
      <c r="BR1637" s="617"/>
      <c r="BS1637" s="617"/>
    </row>
    <row r="1638" spans="1:71" s="401" customFormat="1" ht="15.65" customHeight="1" outlineLevel="2" x14ac:dyDescent="0.25">
      <c r="A1638" s="590"/>
      <c r="B1638" s="754"/>
      <c r="C1638" s="755"/>
      <c r="D1638" s="525" t="s">
        <v>1375</v>
      </c>
      <c r="E1638" s="526">
        <v>30</v>
      </c>
      <c r="F1638" s="527" t="s">
        <v>183</v>
      </c>
      <c r="G1638" s="512">
        <v>0.25</v>
      </c>
      <c r="H1638" s="512">
        <f t="shared" si="319"/>
        <v>7.5</v>
      </c>
      <c r="I1638" s="557">
        <v>7.6900499999999994</v>
      </c>
      <c r="J1638" s="555">
        <f t="shared" si="323"/>
        <v>230.70149999999998</v>
      </c>
      <c r="K1638" s="557"/>
      <c r="L1638" s="555"/>
      <c r="M1638" s="556">
        <f>J1638+H1638*Tabellen!$K$2+L1638</f>
        <v>695.70150000000001</v>
      </c>
      <c r="N1638" s="495"/>
      <c r="O1638" s="660">
        <f t="shared" si="320"/>
        <v>841.79881499999988</v>
      </c>
      <c r="P1638" s="673"/>
      <c r="Q1638" s="665" t="s">
        <v>983</v>
      </c>
      <c r="R1638" s="660">
        <f>H1638*Tabellen!$K$2*Tabellen!$F$2</f>
        <v>562.65</v>
      </c>
      <c r="S1638" s="666" t="s">
        <v>1049</v>
      </c>
      <c r="T1638" s="660">
        <f>J1638*Tabellen!$F$2</f>
        <v>279.14881499999996</v>
      </c>
      <c r="U1638" s="660">
        <f>R1638*Tabellen!$G$2</f>
        <v>50.638499999999993</v>
      </c>
      <c r="V1638" s="660">
        <f>T1638*Tabellen!$H$2</f>
        <v>58.621251149999992</v>
      </c>
      <c r="W1638" s="660">
        <f t="shared" si="321"/>
        <v>109.25975114999999</v>
      </c>
      <c r="X1638" s="660">
        <f t="shared" si="322"/>
        <v>951.05856614999982</v>
      </c>
      <c r="Y1638" s="661"/>
      <c r="Z1638" s="619"/>
      <c r="AA1638" s="617"/>
      <c r="AB1638" s="617"/>
      <c r="AC1638" s="617"/>
      <c r="AD1638" s="617"/>
      <c r="AE1638" s="617"/>
      <c r="AF1638" s="617"/>
      <c r="AG1638" s="617"/>
      <c r="AH1638" s="617"/>
      <c r="AI1638" s="617"/>
      <c r="AJ1638" s="617"/>
      <c r="AK1638" s="617"/>
      <c r="AL1638" s="617"/>
      <c r="AM1638" s="617"/>
      <c r="AN1638" s="617"/>
      <c r="AO1638" s="617"/>
      <c r="AP1638" s="617"/>
      <c r="AQ1638" s="617"/>
      <c r="AR1638" s="617"/>
      <c r="AS1638" s="617"/>
      <c r="AT1638" s="617"/>
      <c r="AU1638" s="617"/>
      <c r="AV1638" s="617"/>
      <c r="AW1638" s="617"/>
      <c r="AX1638" s="617"/>
      <c r="AY1638" s="617"/>
      <c r="AZ1638" s="617"/>
      <c r="BA1638" s="617"/>
      <c r="BB1638" s="617"/>
      <c r="BC1638" s="617"/>
      <c r="BD1638" s="617"/>
      <c r="BE1638" s="617"/>
      <c r="BF1638" s="617"/>
      <c r="BG1638" s="617"/>
      <c r="BH1638" s="617"/>
      <c r="BI1638" s="617"/>
      <c r="BJ1638" s="617"/>
      <c r="BK1638" s="617"/>
      <c r="BL1638" s="617"/>
      <c r="BM1638" s="617"/>
      <c r="BN1638" s="617"/>
      <c r="BO1638" s="617"/>
      <c r="BP1638" s="617"/>
      <c r="BQ1638" s="617"/>
      <c r="BR1638" s="617"/>
      <c r="BS1638" s="617"/>
    </row>
    <row r="1639" spans="1:71" s="401" customFormat="1" ht="15.65" customHeight="1" outlineLevel="2" x14ac:dyDescent="0.25">
      <c r="A1639" s="590"/>
      <c r="B1639" s="754"/>
      <c r="C1639" s="755"/>
      <c r="D1639" s="525" t="s">
        <v>1376</v>
      </c>
      <c r="E1639" s="526">
        <v>30</v>
      </c>
      <c r="F1639" s="527" t="s">
        <v>183</v>
      </c>
      <c r="G1639" s="512">
        <v>0.25</v>
      </c>
      <c r="H1639" s="512">
        <f t="shared" si="319"/>
        <v>7.5</v>
      </c>
      <c r="I1639" s="557">
        <v>2.3287499999999999</v>
      </c>
      <c r="J1639" s="555">
        <f t="shared" si="323"/>
        <v>69.862499999999997</v>
      </c>
      <c r="K1639" s="557"/>
      <c r="L1639" s="555"/>
      <c r="M1639" s="556">
        <f>J1639+H1639*Tabellen!$K$2+L1639</f>
        <v>534.86249999999995</v>
      </c>
      <c r="N1639" s="495"/>
      <c r="O1639" s="660">
        <f t="shared" si="320"/>
        <v>647.18362500000001</v>
      </c>
      <c r="P1639" s="673"/>
      <c r="Q1639" s="665" t="s">
        <v>983</v>
      </c>
      <c r="R1639" s="660">
        <f>H1639*Tabellen!$K$2*Tabellen!$F$2</f>
        <v>562.65</v>
      </c>
      <c r="S1639" s="666" t="s">
        <v>1049</v>
      </c>
      <c r="T1639" s="660">
        <f>J1639*Tabellen!$F$2</f>
        <v>84.533625000000001</v>
      </c>
      <c r="U1639" s="660">
        <f>R1639*Tabellen!$G$2</f>
        <v>50.638499999999993</v>
      </c>
      <c r="V1639" s="660">
        <f>T1639*Tabellen!$H$2</f>
        <v>17.752061250000001</v>
      </c>
      <c r="W1639" s="660">
        <f t="shared" si="321"/>
        <v>68.39056124999999</v>
      </c>
      <c r="X1639" s="660">
        <f t="shared" si="322"/>
        <v>715.57418625000003</v>
      </c>
      <c r="Y1639" s="661"/>
      <c r="Z1639" s="619"/>
      <c r="AA1639" s="617"/>
      <c r="AB1639" s="617"/>
      <c r="AC1639" s="617"/>
      <c r="AD1639" s="617"/>
      <c r="AE1639" s="617"/>
      <c r="AF1639" s="617"/>
      <c r="AG1639" s="617"/>
      <c r="AH1639" s="617"/>
      <c r="AI1639" s="617"/>
      <c r="AJ1639" s="617"/>
      <c r="AK1639" s="617"/>
      <c r="AL1639" s="617"/>
      <c r="AM1639" s="617"/>
      <c r="AN1639" s="617"/>
      <c r="AO1639" s="617"/>
      <c r="AP1639" s="617"/>
      <c r="AQ1639" s="617"/>
      <c r="AR1639" s="617"/>
      <c r="AS1639" s="617"/>
      <c r="AT1639" s="617"/>
      <c r="AU1639" s="617"/>
      <c r="AV1639" s="617"/>
      <c r="AW1639" s="617"/>
      <c r="AX1639" s="617"/>
      <c r="AY1639" s="617"/>
      <c r="AZ1639" s="617"/>
      <c r="BA1639" s="617"/>
      <c r="BB1639" s="617"/>
      <c r="BC1639" s="617"/>
      <c r="BD1639" s="617"/>
      <c r="BE1639" s="617"/>
      <c r="BF1639" s="617"/>
      <c r="BG1639" s="617"/>
      <c r="BH1639" s="617"/>
      <c r="BI1639" s="617"/>
      <c r="BJ1639" s="617"/>
      <c r="BK1639" s="617"/>
      <c r="BL1639" s="617"/>
      <c r="BM1639" s="617"/>
      <c r="BN1639" s="617"/>
      <c r="BO1639" s="617"/>
      <c r="BP1639" s="617"/>
      <c r="BQ1639" s="617"/>
      <c r="BR1639" s="617"/>
      <c r="BS1639" s="617"/>
    </row>
    <row r="1640" spans="1:71" s="401" customFormat="1" ht="15.65" customHeight="1" outlineLevel="2" x14ac:dyDescent="0.25">
      <c r="A1640" s="590"/>
      <c r="B1640" s="754"/>
      <c r="C1640" s="755"/>
      <c r="D1640" s="525" t="s">
        <v>1377</v>
      </c>
      <c r="E1640" s="526">
        <v>30</v>
      </c>
      <c r="F1640" s="527" t="s">
        <v>183</v>
      </c>
      <c r="G1640" s="512">
        <v>0.25</v>
      </c>
      <c r="H1640" s="512">
        <f t="shared" si="319"/>
        <v>7.5</v>
      </c>
      <c r="I1640" s="557">
        <v>22.687200000000001</v>
      </c>
      <c r="J1640" s="555">
        <f t="shared" si="323"/>
        <v>680.61599999999999</v>
      </c>
      <c r="K1640" s="557"/>
      <c r="L1640" s="555"/>
      <c r="M1640" s="556">
        <f>J1640+H1640*Tabellen!$K$2+L1640</f>
        <v>1145.616</v>
      </c>
      <c r="N1640" s="495"/>
      <c r="O1640" s="660">
        <f t="shared" si="320"/>
        <v>1386.1953599999999</v>
      </c>
      <c r="P1640" s="673"/>
      <c r="Q1640" s="665" t="s">
        <v>983</v>
      </c>
      <c r="R1640" s="660">
        <f>H1640*Tabellen!$K$2*Tabellen!$F$2</f>
        <v>562.65</v>
      </c>
      <c r="S1640" s="666" t="s">
        <v>1049</v>
      </c>
      <c r="T1640" s="660">
        <f>J1640*Tabellen!$F$2</f>
        <v>823.54535999999996</v>
      </c>
      <c r="U1640" s="660">
        <f>R1640*Tabellen!$G$2</f>
        <v>50.638499999999993</v>
      </c>
      <c r="V1640" s="660">
        <f>T1640*Tabellen!$H$2</f>
        <v>172.94452559999999</v>
      </c>
      <c r="W1640" s="660">
        <f t="shared" si="321"/>
        <v>223.58302559999998</v>
      </c>
      <c r="X1640" s="660">
        <f t="shared" si="322"/>
        <v>1609.7783855999999</v>
      </c>
      <c r="Y1640" s="661"/>
      <c r="Z1640" s="619"/>
      <c r="AA1640" s="617"/>
      <c r="AB1640" s="617"/>
      <c r="AC1640" s="617"/>
      <c r="AD1640" s="617"/>
      <c r="AE1640" s="617"/>
      <c r="AF1640" s="617"/>
      <c r="AG1640" s="617"/>
      <c r="AH1640" s="617"/>
      <c r="AI1640" s="617"/>
      <c r="AJ1640" s="617"/>
      <c r="AK1640" s="617"/>
      <c r="AL1640" s="617"/>
      <c r="AM1640" s="617"/>
      <c r="AN1640" s="617"/>
      <c r="AO1640" s="617"/>
      <c r="AP1640" s="617"/>
      <c r="AQ1640" s="617"/>
      <c r="AR1640" s="617"/>
      <c r="AS1640" s="617"/>
      <c r="AT1640" s="617"/>
      <c r="AU1640" s="617"/>
      <c r="AV1640" s="617"/>
      <c r="AW1640" s="617"/>
      <c r="AX1640" s="617"/>
      <c r="AY1640" s="617"/>
      <c r="AZ1640" s="617"/>
      <c r="BA1640" s="617"/>
      <c r="BB1640" s="617"/>
      <c r="BC1640" s="617"/>
      <c r="BD1640" s="617"/>
      <c r="BE1640" s="617"/>
      <c r="BF1640" s="617"/>
      <c r="BG1640" s="617"/>
      <c r="BH1640" s="617"/>
      <c r="BI1640" s="617"/>
      <c r="BJ1640" s="617"/>
      <c r="BK1640" s="617"/>
      <c r="BL1640" s="617"/>
      <c r="BM1640" s="617"/>
      <c r="BN1640" s="617"/>
      <c r="BO1640" s="617"/>
      <c r="BP1640" s="617"/>
      <c r="BQ1640" s="617"/>
      <c r="BR1640" s="617"/>
      <c r="BS1640" s="617"/>
    </row>
    <row r="1641" spans="1:71" s="401" customFormat="1" ht="15.65" customHeight="1" outlineLevel="2" x14ac:dyDescent="0.25">
      <c r="A1641" s="590"/>
      <c r="B1641" s="754"/>
      <c r="C1641" s="755"/>
      <c r="D1641" s="525" t="s">
        <v>1378</v>
      </c>
      <c r="E1641" s="526">
        <v>52.4</v>
      </c>
      <c r="F1641" s="527" t="s">
        <v>73</v>
      </c>
      <c r="G1641" s="512">
        <v>0.22</v>
      </c>
      <c r="H1641" s="512">
        <f t="shared" si="319"/>
        <v>11.528</v>
      </c>
      <c r="I1641" s="557">
        <v>13.951799999999999</v>
      </c>
      <c r="J1641" s="555">
        <f t="shared" si="323"/>
        <v>731.07431999999994</v>
      </c>
      <c r="K1641" s="557"/>
      <c r="L1641" s="555"/>
      <c r="M1641" s="556">
        <f>J1641+H1641*Tabellen!$K$2+L1641</f>
        <v>1445.81032</v>
      </c>
      <c r="N1641" s="495"/>
      <c r="O1641" s="660">
        <f t="shared" si="320"/>
        <v>1749.4304871999998</v>
      </c>
      <c r="P1641" s="673"/>
      <c r="Q1641" s="665" t="s">
        <v>983</v>
      </c>
      <c r="R1641" s="660">
        <f>H1641*Tabellen!$K$2*Tabellen!$F$2</f>
        <v>864.83055999999999</v>
      </c>
      <c r="S1641" s="666" t="s">
        <v>1049</v>
      </c>
      <c r="T1641" s="660">
        <f>J1641*Tabellen!$F$2</f>
        <v>884.59992719999991</v>
      </c>
      <c r="U1641" s="660">
        <f>R1641*Tabellen!$G$2</f>
        <v>77.83475039999999</v>
      </c>
      <c r="V1641" s="660">
        <f>T1641*Tabellen!$H$2</f>
        <v>185.76598471199998</v>
      </c>
      <c r="W1641" s="660">
        <f t="shared" si="321"/>
        <v>263.60073511199994</v>
      </c>
      <c r="X1641" s="660">
        <f t="shared" si="322"/>
        <v>2013.0312223119997</v>
      </c>
      <c r="Y1641" s="661"/>
      <c r="Z1641" s="619"/>
      <c r="AA1641" s="617"/>
      <c r="AB1641" s="617"/>
      <c r="AC1641" s="617"/>
      <c r="AD1641" s="617"/>
      <c r="AE1641" s="617"/>
      <c r="AF1641" s="617"/>
      <c r="AG1641" s="617"/>
      <c r="AH1641" s="617"/>
      <c r="AI1641" s="617"/>
      <c r="AJ1641" s="617"/>
      <c r="AK1641" s="617"/>
      <c r="AL1641" s="617"/>
      <c r="AM1641" s="617"/>
      <c r="AN1641" s="617"/>
      <c r="AO1641" s="617"/>
      <c r="AP1641" s="617"/>
      <c r="AQ1641" s="617"/>
      <c r="AR1641" s="617"/>
      <c r="AS1641" s="617"/>
      <c r="AT1641" s="617"/>
      <c r="AU1641" s="617"/>
      <c r="AV1641" s="617"/>
      <c r="AW1641" s="617"/>
      <c r="AX1641" s="617"/>
      <c r="AY1641" s="617"/>
      <c r="AZ1641" s="617"/>
      <c r="BA1641" s="617"/>
      <c r="BB1641" s="617"/>
      <c r="BC1641" s="617"/>
      <c r="BD1641" s="617"/>
      <c r="BE1641" s="617"/>
      <c r="BF1641" s="617"/>
      <c r="BG1641" s="617"/>
      <c r="BH1641" s="617"/>
      <c r="BI1641" s="617"/>
      <c r="BJ1641" s="617"/>
      <c r="BK1641" s="617"/>
      <c r="BL1641" s="617"/>
      <c r="BM1641" s="617"/>
      <c r="BN1641" s="617"/>
      <c r="BO1641" s="617"/>
      <c r="BP1641" s="617"/>
      <c r="BQ1641" s="617"/>
      <c r="BR1641" s="617"/>
      <c r="BS1641" s="617"/>
    </row>
    <row r="1642" spans="1:71" s="401" customFormat="1" ht="15.65" customHeight="1" outlineLevel="2" x14ac:dyDescent="0.25">
      <c r="A1642" s="590"/>
      <c r="B1642" s="754"/>
      <c r="C1642" s="755"/>
      <c r="D1642" s="525" t="s">
        <v>1588</v>
      </c>
      <c r="E1642" s="526">
        <v>52.4</v>
      </c>
      <c r="F1642" s="527" t="s">
        <v>73</v>
      </c>
      <c r="G1642" s="512">
        <v>0.35</v>
      </c>
      <c r="H1642" s="512">
        <f t="shared" si="319"/>
        <v>18.34</v>
      </c>
      <c r="I1642" s="557">
        <v>17.077499999999997</v>
      </c>
      <c r="J1642" s="555">
        <f t="shared" si="323"/>
        <v>894.86099999999976</v>
      </c>
      <c r="K1642" s="557"/>
      <c r="L1642" s="555"/>
      <c r="M1642" s="556">
        <f>J1642+H1642*Tabellen!$K$2+L1642</f>
        <v>2031.9409999999998</v>
      </c>
      <c r="N1642" s="495"/>
      <c r="O1642" s="660">
        <f t="shared" si="320"/>
        <v>2458.6486099999993</v>
      </c>
      <c r="P1642" s="673"/>
      <c r="Q1642" s="665" t="s">
        <v>983</v>
      </c>
      <c r="R1642" s="660">
        <f>H1642*Tabellen!$K$2*Tabellen!$F$2</f>
        <v>1375.8667999999998</v>
      </c>
      <c r="S1642" s="666" t="s">
        <v>1049</v>
      </c>
      <c r="T1642" s="660">
        <f>J1642*Tabellen!$F$2</f>
        <v>1082.7818099999997</v>
      </c>
      <c r="U1642" s="660">
        <f>R1642*Tabellen!$G$2</f>
        <v>123.82801199999997</v>
      </c>
      <c r="V1642" s="660">
        <f>T1642*Tabellen!$H$2</f>
        <v>227.38418009999992</v>
      </c>
      <c r="W1642" s="660">
        <f t="shared" si="321"/>
        <v>351.21219209999992</v>
      </c>
      <c r="X1642" s="660">
        <f t="shared" si="322"/>
        <v>2809.8608020999991</v>
      </c>
      <c r="Y1642" s="661"/>
      <c r="Z1642" s="619"/>
      <c r="AA1642" s="617"/>
      <c r="AB1642" s="617"/>
      <c r="AC1642" s="617"/>
      <c r="AD1642" s="617"/>
      <c r="AE1642" s="617"/>
      <c r="AF1642" s="617"/>
      <c r="AG1642" s="617"/>
      <c r="AH1642" s="617"/>
      <c r="AI1642" s="617"/>
      <c r="AJ1642" s="617"/>
      <c r="AK1642" s="617"/>
      <c r="AL1642" s="617"/>
      <c r="AM1642" s="617"/>
      <c r="AN1642" s="617"/>
      <c r="AO1642" s="617"/>
      <c r="AP1642" s="617"/>
      <c r="AQ1642" s="617"/>
      <c r="AR1642" s="617"/>
      <c r="AS1642" s="617"/>
      <c r="AT1642" s="617"/>
      <c r="AU1642" s="617"/>
      <c r="AV1642" s="617"/>
      <c r="AW1642" s="617"/>
      <c r="AX1642" s="617"/>
      <c r="AY1642" s="617"/>
      <c r="AZ1642" s="617"/>
      <c r="BA1642" s="617"/>
      <c r="BB1642" s="617"/>
      <c r="BC1642" s="617"/>
      <c r="BD1642" s="617"/>
      <c r="BE1642" s="617"/>
      <c r="BF1642" s="617"/>
      <c r="BG1642" s="617"/>
      <c r="BH1642" s="617"/>
      <c r="BI1642" s="617"/>
      <c r="BJ1642" s="617"/>
      <c r="BK1642" s="617"/>
      <c r="BL1642" s="617"/>
      <c r="BM1642" s="617"/>
      <c r="BN1642" s="617"/>
      <c r="BO1642" s="617"/>
      <c r="BP1642" s="617"/>
      <c r="BQ1642" s="617"/>
      <c r="BR1642" s="617"/>
      <c r="BS1642" s="617"/>
    </row>
    <row r="1643" spans="1:71" s="401" customFormat="1" ht="15.65" customHeight="1" outlineLevel="2" x14ac:dyDescent="0.25">
      <c r="A1643" s="590"/>
      <c r="B1643" s="754"/>
      <c r="C1643" s="755"/>
      <c r="D1643" s="525" t="s">
        <v>1379</v>
      </c>
      <c r="E1643" s="526">
        <v>2</v>
      </c>
      <c r="F1643" s="527" t="s">
        <v>72</v>
      </c>
      <c r="G1643" s="512">
        <v>0.5</v>
      </c>
      <c r="H1643" s="512">
        <f t="shared" si="319"/>
        <v>1</v>
      </c>
      <c r="I1643" s="557">
        <v>25.874999999999996</v>
      </c>
      <c r="J1643" s="555">
        <f t="shared" si="323"/>
        <v>51.749999999999993</v>
      </c>
      <c r="K1643" s="557"/>
      <c r="L1643" s="555"/>
      <c r="M1643" s="556">
        <f>J1643+H1643*Tabellen!$K$2+L1643</f>
        <v>113.75</v>
      </c>
      <c r="N1643" s="495"/>
      <c r="O1643" s="660">
        <f t="shared" si="320"/>
        <v>137.63749999999999</v>
      </c>
      <c r="P1643" s="673"/>
      <c r="Q1643" s="665" t="s">
        <v>983</v>
      </c>
      <c r="R1643" s="660">
        <f>H1643*Tabellen!$K$2*Tabellen!$F$2</f>
        <v>75.02</v>
      </c>
      <c r="S1643" s="666" t="s">
        <v>1049</v>
      </c>
      <c r="T1643" s="660">
        <f>J1643*Tabellen!$F$2</f>
        <v>62.617499999999993</v>
      </c>
      <c r="U1643" s="660">
        <f>R1643*Tabellen!$G$2</f>
        <v>6.7517999999999994</v>
      </c>
      <c r="V1643" s="660">
        <f>T1643*Tabellen!$H$2</f>
        <v>13.149674999999998</v>
      </c>
      <c r="W1643" s="660">
        <f t="shared" si="321"/>
        <v>19.901474999999998</v>
      </c>
      <c r="X1643" s="660">
        <f t="shared" si="322"/>
        <v>157.53897499999999</v>
      </c>
      <c r="Y1643" s="661"/>
      <c r="Z1643" s="619"/>
      <c r="AA1643" s="617"/>
      <c r="AB1643" s="617"/>
      <c r="AC1643" s="617"/>
      <c r="AD1643" s="617"/>
      <c r="AE1643" s="617"/>
      <c r="AF1643" s="617"/>
      <c r="AG1643" s="617"/>
      <c r="AH1643" s="617"/>
      <c r="AI1643" s="617"/>
      <c r="AJ1643" s="617"/>
      <c r="AK1643" s="617"/>
      <c r="AL1643" s="617"/>
      <c r="AM1643" s="617"/>
      <c r="AN1643" s="617"/>
      <c r="AO1643" s="617"/>
      <c r="AP1643" s="617"/>
      <c r="AQ1643" s="617"/>
      <c r="AR1643" s="617"/>
      <c r="AS1643" s="617"/>
      <c r="AT1643" s="617"/>
      <c r="AU1643" s="617"/>
      <c r="AV1643" s="617"/>
      <c r="AW1643" s="617"/>
      <c r="AX1643" s="617"/>
      <c r="AY1643" s="617"/>
      <c r="AZ1643" s="617"/>
      <c r="BA1643" s="617"/>
      <c r="BB1643" s="617"/>
      <c r="BC1643" s="617"/>
      <c r="BD1643" s="617"/>
      <c r="BE1643" s="617"/>
      <c r="BF1643" s="617"/>
      <c r="BG1643" s="617"/>
      <c r="BH1643" s="617"/>
      <c r="BI1643" s="617"/>
      <c r="BJ1643" s="617"/>
      <c r="BK1643" s="617"/>
      <c r="BL1643" s="617"/>
      <c r="BM1643" s="617"/>
      <c r="BN1643" s="617"/>
      <c r="BO1643" s="617"/>
      <c r="BP1643" s="617"/>
      <c r="BQ1643" s="617"/>
      <c r="BR1643" s="617"/>
      <c r="BS1643" s="617"/>
    </row>
    <row r="1644" spans="1:71" s="401" customFormat="1" ht="15.65" customHeight="1" outlineLevel="2" x14ac:dyDescent="0.25">
      <c r="A1644" s="590"/>
      <c r="B1644" s="404"/>
      <c r="C1644" s="485"/>
      <c r="D1644" s="525" t="s">
        <v>1301</v>
      </c>
      <c r="E1644" s="405">
        <v>1</v>
      </c>
      <c r="F1644" s="402" t="s">
        <v>830</v>
      </c>
      <c r="G1644" s="406">
        <v>1</v>
      </c>
      <c r="H1644" s="406">
        <f t="shared" si="319"/>
        <v>1</v>
      </c>
      <c r="I1644" s="547"/>
      <c r="J1644" s="547"/>
      <c r="K1644" s="547"/>
      <c r="L1644" s="547"/>
      <c r="M1644" s="547">
        <f>J1644+H1644*Tabellen!$K$2+L1644</f>
        <v>62</v>
      </c>
      <c r="N1644" s="495"/>
      <c r="O1644" s="660">
        <f t="shared" si="320"/>
        <v>75.02</v>
      </c>
      <c r="P1644" s="673"/>
      <c r="Q1644" s="665" t="s">
        <v>983</v>
      </c>
      <c r="R1644" s="660">
        <f>H1644*Tabellen!$K$2*Tabellen!$F$2</f>
        <v>75.02</v>
      </c>
      <c r="S1644" s="666" t="s">
        <v>1049</v>
      </c>
      <c r="T1644" s="660">
        <f>J1644*Tabellen!$F$2</f>
        <v>0</v>
      </c>
      <c r="U1644" s="660">
        <f>R1644*Tabellen!$G$2</f>
        <v>6.7517999999999994</v>
      </c>
      <c r="V1644" s="660">
        <f>T1644*Tabellen!$H$2</f>
        <v>0</v>
      </c>
      <c r="W1644" s="660">
        <f t="shared" si="321"/>
        <v>6.7517999999999994</v>
      </c>
      <c r="X1644" s="660">
        <f t="shared" si="322"/>
        <v>81.771799999999999</v>
      </c>
      <c r="Y1644" s="661"/>
      <c r="Z1644" s="618"/>
      <c r="AA1644" s="617"/>
      <c r="AB1644" s="617"/>
      <c r="AC1644" s="617"/>
      <c r="AD1644" s="617"/>
      <c r="AE1644" s="617"/>
      <c r="AF1644" s="617"/>
      <c r="AG1644" s="617"/>
      <c r="AH1644" s="617"/>
      <c r="AI1644" s="617"/>
      <c r="AJ1644" s="617"/>
      <c r="AK1644" s="617"/>
      <c r="AL1644" s="617"/>
      <c r="AM1644" s="617"/>
      <c r="AN1644" s="617"/>
      <c r="AO1644" s="617"/>
      <c r="AP1644" s="617"/>
      <c r="AQ1644" s="617"/>
      <c r="AR1644" s="617"/>
      <c r="AS1644" s="617"/>
      <c r="AT1644" s="617"/>
      <c r="AU1644" s="617"/>
      <c r="AV1644" s="617"/>
      <c r="AW1644" s="617"/>
      <c r="AX1644" s="617"/>
      <c r="AY1644" s="617"/>
      <c r="AZ1644" s="617"/>
      <c r="BA1644" s="617"/>
      <c r="BB1644" s="617"/>
      <c r="BC1644" s="617"/>
      <c r="BD1644" s="617"/>
      <c r="BE1644" s="617"/>
      <c r="BF1644" s="617"/>
      <c r="BG1644" s="617"/>
      <c r="BH1644" s="617"/>
      <c r="BI1644" s="617"/>
      <c r="BJ1644" s="617"/>
      <c r="BK1644" s="617"/>
      <c r="BL1644" s="617"/>
      <c r="BM1644" s="617"/>
      <c r="BN1644" s="617"/>
      <c r="BO1644" s="617"/>
      <c r="BP1644" s="617"/>
      <c r="BQ1644" s="617"/>
      <c r="BR1644" s="617"/>
      <c r="BS1644" s="617"/>
    </row>
    <row r="1645" spans="1:71" ht="15.65" customHeight="1" outlineLevel="2" x14ac:dyDescent="0.25">
      <c r="B1645" s="404"/>
      <c r="D1645" s="427"/>
      <c r="E1645" s="405"/>
      <c r="G1645" s="406"/>
      <c r="H1645" s="406"/>
      <c r="N1645" s="494"/>
      <c r="O1645" s="659"/>
      <c r="P1645" s="659"/>
      <c r="Q1645" s="659"/>
    </row>
    <row r="1646" spans="1:71" ht="9" customHeight="1" outlineLevel="1" x14ac:dyDescent="0.25">
      <c r="B1646" s="408"/>
      <c r="D1646" s="409"/>
      <c r="E1646" s="411"/>
      <c r="F1646" s="409"/>
      <c r="G1646" s="410"/>
      <c r="H1646" s="410"/>
      <c r="I1646" s="548"/>
      <c r="J1646" s="548"/>
      <c r="K1646" s="548"/>
      <c r="L1646" s="548"/>
      <c r="M1646" s="548"/>
      <c r="N1646" s="485"/>
      <c r="O1646" s="663"/>
      <c r="P1646" s="663"/>
      <c r="Q1646" s="663"/>
      <c r="R1646" s="664"/>
      <c r="S1646" s="664"/>
      <c r="T1646" s="664"/>
      <c r="U1646" s="664"/>
      <c r="V1646" s="664"/>
      <c r="W1646" s="664"/>
      <c r="X1646" s="664"/>
      <c r="Y1646" s="663"/>
      <c r="Z1646" s="615"/>
      <c r="AA1646" s="616"/>
      <c r="AG1646" s="613"/>
      <c r="AH1646" s="613"/>
    </row>
    <row r="1647" spans="1:71" s="568" customFormat="1" ht="15.65" customHeight="1" outlineLevel="1" x14ac:dyDescent="0.25">
      <c r="B1647" s="395" t="s">
        <v>1217</v>
      </c>
      <c r="C1647" s="593"/>
      <c r="D1647" s="396" t="s">
        <v>1235</v>
      </c>
      <c r="E1647" s="403">
        <v>1</v>
      </c>
      <c r="F1647" s="396" t="s">
        <v>71</v>
      </c>
      <c r="G1647" s="397"/>
      <c r="H1647" s="397">
        <f>SUM(H1648:H1650)</f>
        <v>4</v>
      </c>
      <c r="I1647" s="546"/>
      <c r="J1647" s="546">
        <f>SUM(J1648:J1650)</f>
        <v>87.974999999999994</v>
      </c>
      <c r="K1647" s="546"/>
      <c r="L1647" s="546"/>
      <c r="M1647" s="546">
        <f>SUM(M1648:M1650)</f>
        <v>335.97500000000002</v>
      </c>
      <c r="N1647" s="593"/>
      <c r="O1647" s="657">
        <f>SUM(O1648:O1649)/E1647</f>
        <v>406.52974999999998</v>
      </c>
      <c r="P1647" s="656" t="str">
        <f>B1647</f>
        <v>V4-2-B2</v>
      </c>
      <c r="Q1647" s="656"/>
      <c r="R1647" s="657"/>
      <c r="S1647" s="657"/>
      <c r="T1647" s="657"/>
      <c r="U1647" s="670"/>
      <c r="V1647" s="657"/>
      <c r="W1647" s="657"/>
      <c r="X1647" s="657">
        <f>SUM(X1648:X1649)/E1647</f>
        <v>455.89139749999998</v>
      </c>
      <c r="Y1647" s="658"/>
      <c r="Z1647" s="610"/>
      <c r="AA1647" s="610"/>
      <c r="AB1647" s="610"/>
      <c r="AC1647" s="610"/>
      <c r="AD1647" s="610"/>
      <c r="AE1647" s="610"/>
      <c r="AF1647" s="610"/>
      <c r="AG1647" s="610"/>
      <c r="AH1647" s="610"/>
      <c r="AI1647" s="610"/>
      <c r="AJ1647" s="610"/>
      <c r="AK1647" s="610"/>
      <c r="AL1647" s="610"/>
      <c r="AM1647" s="610"/>
      <c r="AN1647" s="610"/>
      <c r="AO1647" s="610"/>
      <c r="AP1647" s="610"/>
      <c r="AQ1647" s="610"/>
      <c r="AR1647" s="610"/>
      <c r="AS1647" s="610"/>
      <c r="AT1647" s="610"/>
      <c r="AU1647" s="610"/>
      <c r="AV1647" s="610"/>
      <c r="AW1647" s="610"/>
      <c r="AX1647" s="610"/>
      <c r="AY1647" s="610"/>
      <c r="AZ1647" s="610"/>
      <c r="BA1647" s="610"/>
      <c r="BB1647" s="610"/>
      <c r="BC1647" s="610"/>
      <c r="BD1647" s="610"/>
      <c r="BE1647" s="610"/>
      <c r="BF1647" s="610"/>
      <c r="BG1647" s="610"/>
      <c r="BH1647" s="610"/>
      <c r="BI1647" s="610"/>
      <c r="BJ1647" s="610"/>
      <c r="BK1647" s="610"/>
      <c r="BL1647" s="610"/>
      <c r="BM1647" s="610"/>
      <c r="BN1647" s="610"/>
      <c r="BO1647" s="610"/>
      <c r="BP1647" s="610"/>
      <c r="BQ1647" s="610"/>
      <c r="BR1647" s="610"/>
      <c r="BS1647" s="610"/>
    </row>
    <row r="1648" spans="1:71" ht="15.65" customHeight="1" outlineLevel="2" x14ac:dyDescent="0.25">
      <c r="B1648" s="404"/>
      <c r="D1648" s="413" t="s">
        <v>839</v>
      </c>
      <c r="E1648" s="405"/>
      <c r="G1648" s="406"/>
      <c r="H1648" s="406"/>
      <c r="I1648" s="553"/>
      <c r="J1648" s="553"/>
      <c r="K1648" s="553"/>
      <c r="N1648" s="494"/>
      <c r="O1648" s="659" t="str">
        <f>R1648</f>
        <v>incl. opslagen</v>
      </c>
      <c r="P1648" s="659"/>
      <c r="Q1648" s="665"/>
      <c r="R1648" s="672" t="str">
        <f>Tabellen!$C$2</f>
        <v>incl. opslagen</v>
      </c>
      <c r="S1648" s="666"/>
      <c r="T1648" s="672" t="str">
        <f>Tabellen!$C$2</f>
        <v>incl. opslagen</v>
      </c>
    </row>
    <row r="1649" spans="1:71" ht="15.65" customHeight="1" outlineLevel="2" x14ac:dyDescent="0.25">
      <c r="B1649" s="404"/>
      <c r="D1649" s="404" t="str">
        <f>D1647</f>
        <v xml:space="preserve">Toeslag vervangen dakbedekking indien minder dan 8 m² </v>
      </c>
      <c r="E1649" s="427">
        <v>1</v>
      </c>
      <c r="F1649" s="427" t="str">
        <f>F1647</f>
        <v>pst</v>
      </c>
      <c r="G1649" s="427">
        <v>4</v>
      </c>
      <c r="H1649" s="427">
        <f>E1649*G1649</f>
        <v>4</v>
      </c>
      <c r="I1649" s="554">
        <v>87.974999999999994</v>
      </c>
      <c r="J1649" s="554">
        <f>E1649*I1649</f>
        <v>87.974999999999994</v>
      </c>
      <c r="K1649" s="554"/>
      <c r="L1649" s="554"/>
      <c r="M1649" s="554">
        <f>J1649+H1649*Tabellen!$K$2+L1649</f>
        <v>335.97500000000002</v>
      </c>
      <c r="N1649" s="494"/>
      <c r="O1649" s="660">
        <f>R1649+T1649</f>
        <v>406.52974999999998</v>
      </c>
      <c r="P1649" s="673"/>
      <c r="Q1649" s="665" t="s">
        <v>983</v>
      </c>
      <c r="R1649" s="660">
        <f>H1649*Tabellen!$K$2*Tabellen!$F$2</f>
        <v>300.08</v>
      </c>
      <c r="S1649" s="666" t="s">
        <v>1049</v>
      </c>
      <c r="T1649" s="660">
        <f>J1649*Tabellen!$F$2</f>
        <v>106.44974999999999</v>
      </c>
      <c r="U1649" s="660">
        <f>R1649*Tabellen!$G$2</f>
        <v>27.007199999999997</v>
      </c>
      <c r="V1649" s="660">
        <f>T1649*Tabellen!$H$2</f>
        <v>22.354447499999999</v>
      </c>
      <c r="W1649" s="660">
        <f>U1649+V1649</f>
        <v>49.361647499999997</v>
      </c>
      <c r="X1649" s="660">
        <f>O1649+W1649</f>
        <v>455.89139749999998</v>
      </c>
    </row>
    <row r="1650" spans="1:71" ht="15.65" customHeight="1" outlineLevel="2" x14ac:dyDescent="0.25">
      <c r="B1650" s="404"/>
      <c r="D1650" s="427"/>
      <c r="E1650" s="405"/>
      <c r="G1650" s="406"/>
      <c r="H1650" s="406"/>
      <c r="N1650" s="494"/>
      <c r="O1650" s="659"/>
      <c r="P1650" s="659"/>
      <c r="Q1650" s="659"/>
    </row>
    <row r="1651" spans="1:71" ht="9" customHeight="1" outlineLevel="1" x14ac:dyDescent="0.25">
      <c r="B1651" s="408"/>
      <c r="D1651" s="409"/>
      <c r="E1651" s="411"/>
      <c r="F1651" s="409"/>
      <c r="G1651" s="410"/>
      <c r="H1651" s="410"/>
      <c r="I1651" s="548"/>
      <c r="J1651" s="548"/>
      <c r="K1651" s="548"/>
      <c r="L1651" s="548"/>
      <c r="M1651" s="548"/>
      <c r="N1651" s="485"/>
      <c r="O1651" s="663"/>
      <c r="P1651" s="663"/>
      <c r="Q1651" s="663"/>
      <c r="R1651" s="664"/>
      <c r="S1651" s="664"/>
      <c r="T1651" s="664"/>
      <c r="U1651" s="664"/>
      <c r="V1651" s="664"/>
      <c r="W1651" s="664"/>
      <c r="X1651" s="664"/>
      <c r="Y1651" s="663"/>
      <c r="Z1651" s="615"/>
      <c r="AA1651" s="616"/>
      <c r="AG1651" s="613"/>
      <c r="AH1651" s="613"/>
    </row>
    <row r="1652" spans="1:71" s="568" customFormat="1" ht="15.65" customHeight="1" outlineLevel="1" x14ac:dyDescent="0.25">
      <c r="B1652" s="395" t="s">
        <v>1082</v>
      </c>
      <c r="C1652" s="593"/>
      <c r="D1652" s="396" t="s">
        <v>1465</v>
      </c>
      <c r="E1652" s="403">
        <v>52.4</v>
      </c>
      <c r="F1652" s="396" t="s">
        <v>73</v>
      </c>
      <c r="G1652" s="397"/>
      <c r="H1652" s="397">
        <f>SUM(H1653:H1656)/E1652</f>
        <v>0.25816793893129775</v>
      </c>
      <c r="I1652" s="546"/>
      <c r="J1652" s="546">
        <f>SUM(J1653:J1656)/E1652</f>
        <v>12.585599999999999</v>
      </c>
      <c r="K1652" s="546"/>
      <c r="L1652" s="546"/>
      <c r="M1652" s="546">
        <f>SUM(M1653:M1656)/E1652</f>
        <v>28.592012213740453</v>
      </c>
      <c r="N1652" s="593"/>
      <c r="O1652" s="657">
        <f>SUM(O1653:O1656)/E1652</f>
        <v>34.596334778625952</v>
      </c>
      <c r="P1652" s="656" t="str">
        <f>B1652</f>
        <v>V4-2-C1</v>
      </c>
      <c r="Q1652" s="656"/>
      <c r="R1652" s="657"/>
      <c r="S1652" s="657"/>
      <c r="T1652" s="657"/>
      <c r="U1652" s="670"/>
      <c r="V1652" s="657"/>
      <c r="W1652" s="657"/>
      <c r="X1652" s="657">
        <f>SUM(X1653:X1656)/E1652</f>
        <v>39.537434028702286</v>
      </c>
      <c r="Y1652" s="658"/>
      <c r="Z1652" s="614"/>
      <c r="AA1652" s="610"/>
      <c r="AB1652" s="610"/>
      <c r="AC1652" s="610"/>
      <c r="AD1652" s="610"/>
      <c r="AE1652" s="610"/>
      <c r="AF1652" s="610"/>
      <c r="AG1652" s="610"/>
      <c r="AH1652" s="610"/>
      <c r="AI1652" s="610"/>
      <c r="AJ1652" s="610"/>
      <c r="AK1652" s="610"/>
      <c r="AL1652" s="610"/>
      <c r="AM1652" s="610"/>
      <c r="AN1652" s="610"/>
      <c r="AO1652" s="610"/>
      <c r="AP1652" s="610"/>
      <c r="AQ1652" s="610"/>
      <c r="AR1652" s="610"/>
      <c r="AS1652" s="610"/>
      <c r="AT1652" s="610"/>
      <c r="AU1652" s="610"/>
      <c r="AV1652" s="610"/>
      <c r="AW1652" s="610"/>
      <c r="AX1652" s="610"/>
      <c r="AY1652" s="610"/>
      <c r="AZ1652" s="610"/>
      <c r="BA1652" s="610"/>
      <c r="BB1652" s="610"/>
      <c r="BC1652" s="610"/>
      <c r="BD1652" s="610"/>
      <c r="BE1652" s="610"/>
      <c r="BF1652" s="610"/>
      <c r="BG1652" s="610"/>
      <c r="BH1652" s="610"/>
      <c r="BI1652" s="610"/>
      <c r="BJ1652" s="610"/>
      <c r="BK1652" s="610"/>
      <c r="BL1652" s="610"/>
      <c r="BM1652" s="610"/>
      <c r="BN1652" s="610"/>
      <c r="BO1652" s="610"/>
      <c r="BP1652" s="610"/>
      <c r="BQ1652" s="610"/>
      <c r="BR1652" s="610"/>
      <c r="BS1652" s="610"/>
    </row>
    <row r="1653" spans="1:71" ht="15.65" customHeight="1" outlineLevel="2" x14ac:dyDescent="0.25">
      <c r="B1653" s="404"/>
      <c r="D1653" s="413" t="s">
        <v>131</v>
      </c>
      <c r="E1653" s="405"/>
      <c r="G1653" s="406"/>
      <c r="H1653" s="406"/>
      <c r="I1653" s="553"/>
      <c r="J1653" s="553"/>
      <c r="K1653" s="553"/>
      <c r="N1653" s="494"/>
      <c r="O1653" s="659" t="str">
        <f>R1653</f>
        <v>incl. opslagen</v>
      </c>
      <c r="P1653" s="659"/>
      <c r="Q1653" s="665"/>
      <c r="R1653" s="672" t="str">
        <f>Tabellen!$C$2</f>
        <v>incl. opslagen</v>
      </c>
      <c r="S1653" s="666"/>
      <c r="T1653" s="672" t="str">
        <f>Tabellen!$C$2</f>
        <v>incl. opslagen</v>
      </c>
      <c r="Z1653" s="614"/>
    </row>
    <row r="1654" spans="1:71" s="401" customFormat="1" ht="15.65" customHeight="1" outlineLevel="2" x14ac:dyDescent="0.25">
      <c r="A1654" s="590"/>
      <c r="B1654" s="480"/>
      <c r="C1654" s="492"/>
      <c r="D1654" s="525" t="s">
        <v>1300</v>
      </c>
      <c r="E1654" s="526">
        <v>1</v>
      </c>
      <c r="F1654" s="527" t="s">
        <v>830</v>
      </c>
      <c r="G1654" s="512">
        <v>1</v>
      </c>
      <c r="H1654" s="512">
        <f>E1654*G1654</f>
        <v>1</v>
      </c>
      <c r="I1654" s="557"/>
      <c r="J1654" s="555"/>
      <c r="K1654" s="557"/>
      <c r="L1654" s="555"/>
      <c r="M1654" s="556">
        <f>J1654+H1654*Tabellen!$K$2+L1654</f>
        <v>62</v>
      </c>
      <c r="N1654" s="495"/>
      <c r="O1654" s="660">
        <f>R1654+T1654</f>
        <v>75.02</v>
      </c>
      <c r="P1654" s="673"/>
      <c r="Q1654" s="665" t="s">
        <v>983</v>
      </c>
      <c r="R1654" s="660">
        <f>H1654*Tabellen!$K$2*Tabellen!$F$2</f>
        <v>75.02</v>
      </c>
      <c r="S1654" s="666" t="s">
        <v>1049</v>
      </c>
      <c r="T1654" s="660">
        <f>J1654*Tabellen!$F$2</f>
        <v>0</v>
      </c>
      <c r="U1654" s="660">
        <f>R1654*Tabellen!$G$2</f>
        <v>6.7517999999999994</v>
      </c>
      <c r="V1654" s="660">
        <f>T1654*Tabellen!$H$2</f>
        <v>0</v>
      </c>
      <c r="W1654" s="660">
        <f>U1654+V1654</f>
        <v>6.7517999999999994</v>
      </c>
      <c r="X1654" s="660">
        <f>O1654+W1654</f>
        <v>81.771799999999999</v>
      </c>
      <c r="Y1654" s="661"/>
      <c r="Z1654" s="619"/>
      <c r="AA1654" s="617"/>
      <c r="AB1654" s="617"/>
      <c r="AC1654" s="617"/>
      <c r="AD1654" s="617"/>
      <c r="AE1654" s="617"/>
      <c r="AF1654" s="617"/>
      <c r="AG1654" s="617"/>
      <c r="AH1654" s="617"/>
      <c r="AI1654" s="617"/>
      <c r="AJ1654" s="617"/>
      <c r="AK1654" s="617"/>
      <c r="AL1654" s="617"/>
      <c r="AM1654" s="617"/>
      <c r="AN1654" s="617"/>
      <c r="AO1654" s="617"/>
      <c r="AP1654" s="617"/>
      <c r="AQ1654" s="617"/>
      <c r="AR1654" s="617"/>
      <c r="AS1654" s="617"/>
      <c r="AT1654" s="617"/>
      <c r="AU1654" s="617"/>
      <c r="AV1654" s="617"/>
      <c r="AW1654" s="617"/>
      <c r="AX1654" s="617"/>
      <c r="AY1654" s="617"/>
      <c r="AZ1654" s="617"/>
      <c r="BA1654" s="617"/>
      <c r="BB1654" s="617"/>
      <c r="BC1654" s="617"/>
      <c r="BD1654" s="617"/>
      <c r="BE1654" s="617"/>
      <c r="BF1654" s="617"/>
      <c r="BG1654" s="617"/>
      <c r="BH1654" s="617"/>
      <c r="BI1654" s="617"/>
      <c r="BJ1654" s="617"/>
      <c r="BK1654" s="617"/>
      <c r="BL1654" s="617"/>
      <c r="BM1654" s="617"/>
      <c r="BN1654" s="617"/>
      <c r="BO1654" s="617"/>
      <c r="BP1654" s="617"/>
      <c r="BQ1654" s="617"/>
      <c r="BR1654" s="617"/>
      <c r="BS1654" s="617"/>
    </row>
    <row r="1655" spans="1:71" s="401" customFormat="1" ht="15.65" customHeight="1" outlineLevel="2" x14ac:dyDescent="0.25">
      <c r="A1655" s="590"/>
      <c r="B1655" s="478"/>
      <c r="C1655" s="490"/>
      <c r="D1655" s="525" t="s">
        <v>1302</v>
      </c>
      <c r="E1655" s="526">
        <v>52.4</v>
      </c>
      <c r="F1655" s="527" t="s">
        <v>73</v>
      </c>
      <c r="G1655" s="425">
        <v>0.22</v>
      </c>
      <c r="H1655" s="512">
        <f>E1655*G1655</f>
        <v>11.528</v>
      </c>
      <c r="I1655" s="555">
        <v>12.585599999999999</v>
      </c>
      <c r="J1655" s="555">
        <f>E1655*I1655</f>
        <v>659.48543999999993</v>
      </c>
      <c r="K1655" s="555"/>
      <c r="L1655" s="555"/>
      <c r="M1655" s="556">
        <f>J1655+H1655*Tabellen!$K$2+L1655</f>
        <v>1374.2214399999998</v>
      </c>
      <c r="N1655" s="495"/>
      <c r="O1655" s="660">
        <f>R1655+T1655</f>
        <v>1662.8079423999998</v>
      </c>
      <c r="P1655" s="673"/>
      <c r="Q1655" s="665" t="s">
        <v>983</v>
      </c>
      <c r="R1655" s="660">
        <f>H1655*Tabellen!$K$2*Tabellen!$F$2</f>
        <v>864.83055999999999</v>
      </c>
      <c r="S1655" s="666" t="s">
        <v>1049</v>
      </c>
      <c r="T1655" s="660">
        <f>J1655*Tabellen!$F$2</f>
        <v>797.9773823999999</v>
      </c>
      <c r="U1655" s="660">
        <f>R1655*Tabellen!$G$2</f>
        <v>77.83475039999999</v>
      </c>
      <c r="V1655" s="660">
        <f>T1655*Tabellen!$H$2</f>
        <v>167.57525030399998</v>
      </c>
      <c r="W1655" s="660">
        <f>U1655+V1655</f>
        <v>245.41000070399997</v>
      </c>
      <c r="X1655" s="660">
        <f>O1655+W1655</f>
        <v>1908.2179431039997</v>
      </c>
      <c r="Y1655" s="661"/>
      <c r="Z1655" s="619"/>
      <c r="AA1655" s="617"/>
      <c r="AB1655" s="617"/>
      <c r="AC1655" s="617"/>
      <c r="AD1655" s="617"/>
      <c r="AE1655" s="617"/>
      <c r="AF1655" s="617"/>
      <c r="AG1655" s="617"/>
      <c r="AH1655" s="617"/>
      <c r="AI1655" s="617"/>
      <c r="AJ1655" s="617"/>
      <c r="AK1655" s="617"/>
      <c r="AL1655" s="617"/>
      <c r="AM1655" s="617"/>
      <c r="AN1655" s="617"/>
      <c r="AO1655" s="617"/>
      <c r="AP1655" s="617"/>
      <c r="AQ1655" s="617"/>
      <c r="AR1655" s="617"/>
      <c r="AS1655" s="617"/>
      <c r="AT1655" s="617"/>
      <c r="AU1655" s="617"/>
      <c r="AV1655" s="617"/>
      <c r="AW1655" s="617"/>
      <c r="AX1655" s="617"/>
      <c r="AY1655" s="617"/>
      <c r="AZ1655" s="617"/>
      <c r="BA1655" s="617"/>
      <c r="BB1655" s="617"/>
      <c r="BC1655" s="617"/>
      <c r="BD1655" s="617"/>
      <c r="BE1655" s="617"/>
      <c r="BF1655" s="617"/>
      <c r="BG1655" s="617"/>
      <c r="BH1655" s="617"/>
      <c r="BI1655" s="617"/>
      <c r="BJ1655" s="617"/>
      <c r="BK1655" s="617"/>
      <c r="BL1655" s="617"/>
      <c r="BM1655" s="617"/>
      <c r="BN1655" s="617"/>
      <c r="BO1655" s="617"/>
      <c r="BP1655" s="617"/>
      <c r="BQ1655" s="617"/>
      <c r="BR1655" s="617"/>
      <c r="BS1655" s="617"/>
    </row>
    <row r="1656" spans="1:71" s="401" customFormat="1" ht="15.65" customHeight="1" outlineLevel="2" x14ac:dyDescent="0.25">
      <c r="A1656" s="590"/>
      <c r="B1656" s="480"/>
      <c r="C1656" s="492"/>
      <c r="D1656" s="525" t="s">
        <v>1301</v>
      </c>
      <c r="E1656" s="526">
        <v>1</v>
      </c>
      <c r="F1656" s="527" t="s">
        <v>830</v>
      </c>
      <c r="G1656" s="512">
        <v>1</v>
      </c>
      <c r="H1656" s="512">
        <f>E1656*G1656</f>
        <v>1</v>
      </c>
      <c r="I1656" s="557"/>
      <c r="J1656" s="555"/>
      <c r="K1656" s="557"/>
      <c r="L1656" s="555"/>
      <c r="M1656" s="556">
        <f>J1656+H1656*Tabellen!$K$2+L1656</f>
        <v>62</v>
      </c>
      <c r="N1656" s="495"/>
      <c r="O1656" s="660">
        <f>R1656+T1656</f>
        <v>75.02</v>
      </c>
      <c r="P1656" s="673"/>
      <c r="Q1656" s="665" t="s">
        <v>983</v>
      </c>
      <c r="R1656" s="660">
        <f>H1656*Tabellen!$K$2*Tabellen!$F$2</f>
        <v>75.02</v>
      </c>
      <c r="S1656" s="666" t="s">
        <v>1049</v>
      </c>
      <c r="T1656" s="660">
        <f>J1656*Tabellen!$F$2</f>
        <v>0</v>
      </c>
      <c r="U1656" s="660">
        <f>R1656*Tabellen!$G$2</f>
        <v>6.7517999999999994</v>
      </c>
      <c r="V1656" s="660">
        <f>T1656*Tabellen!$H$2</f>
        <v>0</v>
      </c>
      <c r="W1656" s="660">
        <f>U1656+V1656</f>
        <v>6.7517999999999994</v>
      </c>
      <c r="X1656" s="660">
        <f>O1656+W1656</f>
        <v>81.771799999999999</v>
      </c>
      <c r="Y1656" s="661"/>
      <c r="Z1656" s="619"/>
      <c r="AA1656" s="617"/>
      <c r="AB1656" s="617"/>
      <c r="AC1656" s="617"/>
      <c r="AD1656" s="617"/>
      <c r="AE1656" s="617"/>
      <c r="AF1656" s="617"/>
      <c r="AG1656" s="617"/>
      <c r="AH1656" s="617"/>
      <c r="AI1656" s="617"/>
      <c r="AJ1656" s="617"/>
      <c r="AK1656" s="617"/>
      <c r="AL1656" s="617"/>
      <c r="AM1656" s="617"/>
      <c r="AN1656" s="617"/>
      <c r="AO1656" s="617"/>
      <c r="AP1656" s="617"/>
      <c r="AQ1656" s="617"/>
      <c r="AR1656" s="617"/>
      <c r="AS1656" s="617"/>
      <c r="AT1656" s="617"/>
      <c r="AU1656" s="617"/>
      <c r="AV1656" s="617"/>
      <c r="AW1656" s="617"/>
      <c r="AX1656" s="617"/>
      <c r="AY1656" s="617"/>
      <c r="AZ1656" s="617"/>
      <c r="BA1656" s="617"/>
      <c r="BB1656" s="617"/>
      <c r="BC1656" s="617"/>
      <c r="BD1656" s="617"/>
      <c r="BE1656" s="617"/>
      <c r="BF1656" s="617"/>
      <c r="BG1656" s="617"/>
      <c r="BH1656" s="617"/>
      <c r="BI1656" s="617"/>
      <c r="BJ1656" s="617"/>
      <c r="BK1656" s="617"/>
      <c r="BL1656" s="617"/>
      <c r="BM1656" s="617"/>
      <c r="BN1656" s="617"/>
      <c r="BO1656" s="617"/>
      <c r="BP1656" s="617"/>
      <c r="BQ1656" s="617"/>
      <c r="BR1656" s="617"/>
      <c r="BS1656" s="617"/>
    </row>
    <row r="1657" spans="1:71" ht="15.65" customHeight="1" outlineLevel="2" x14ac:dyDescent="0.25">
      <c r="B1657" s="404"/>
      <c r="D1657" s="427"/>
      <c r="E1657" s="405"/>
      <c r="G1657" s="406"/>
      <c r="H1657" s="406"/>
      <c r="N1657" s="494"/>
      <c r="O1657" s="659"/>
      <c r="P1657" s="659"/>
      <c r="Q1657" s="659"/>
    </row>
    <row r="1658" spans="1:71" ht="9" customHeight="1" outlineLevel="1" x14ac:dyDescent="0.25">
      <c r="B1658" s="408"/>
      <c r="D1658" s="409"/>
      <c r="E1658" s="411"/>
      <c r="F1658" s="409"/>
      <c r="G1658" s="410"/>
      <c r="H1658" s="410"/>
      <c r="I1658" s="548"/>
      <c r="J1658" s="548"/>
      <c r="K1658" s="548"/>
      <c r="L1658" s="548"/>
      <c r="M1658" s="548"/>
      <c r="N1658" s="485"/>
      <c r="O1658" s="663"/>
      <c r="P1658" s="663"/>
      <c r="Q1658" s="663"/>
      <c r="R1658" s="664"/>
      <c r="S1658" s="664"/>
      <c r="T1658" s="664"/>
      <c r="U1658" s="664"/>
      <c r="V1658" s="664"/>
      <c r="W1658" s="664"/>
      <c r="X1658" s="664"/>
      <c r="Y1658" s="663"/>
      <c r="Z1658" s="615"/>
      <c r="AA1658" s="616"/>
      <c r="AG1658" s="613"/>
      <c r="AH1658" s="613"/>
    </row>
    <row r="1659" spans="1:71" s="568" customFormat="1" ht="15.65" customHeight="1" outlineLevel="1" x14ac:dyDescent="0.25">
      <c r="B1659" s="395" t="s">
        <v>1218</v>
      </c>
      <c r="C1659" s="593"/>
      <c r="D1659" s="396" t="s">
        <v>1236</v>
      </c>
      <c r="E1659" s="403">
        <v>1</v>
      </c>
      <c r="F1659" s="396" t="s">
        <v>71</v>
      </c>
      <c r="G1659" s="397"/>
      <c r="H1659" s="397">
        <f>SUM(H1660:H1662)</f>
        <v>2</v>
      </c>
      <c r="I1659" s="546"/>
      <c r="J1659" s="546">
        <f>SUM(J1660:J1662)</f>
        <v>31.049999999999997</v>
      </c>
      <c r="K1659" s="546"/>
      <c r="L1659" s="546"/>
      <c r="M1659" s="546">
        <f>SUM(M1660:M1662)</f>
        <v>155.05000000000001</v>
      </c>
      <c r="N1659" s="593"/>
      <c r="O1659" s="657">
        <f>SUM(O1660:O1661)/E1659</f>
        <v>187.6105</v>
      </c>
      <c r="P1659" s="656" t="str">
        <f>B1659</f>
        <v>V4-2-C2</v>
      </c>
      <c r="Q1659" s="656"/>
      <c r="R1659" s="657"/>
      <c r="S1659" s="657"/>
      <c r="T1659" s="657"/>
      <c r="U1659" s="670"/>
      <c r="V1659" s="657"/>
      <c r="W1659" s="657"/>
      <c r="X1659" s="657">
        <f>SUM(X1660:X1661)/E1659</f>
        <v>209.003905</v>
      </c>
      <c r="Y1659" s="658"/>
      <c r="Z1659" s="610"/>
      <c r="AA1659" s="610"/>
      <c r="AB1659" s="610"/>
      <c r="AC1659" s="610"/>
      <c r="AD1659" s="610"/>
      <c r="AE1659" s="610"/>
      <c r="AF1659" s="610"/>
      <c r="AG1659" s="610"/>
      <c r="AH1659" s="610"/>
      <c r="AI1659" s="610"/>
      <c r="AJ1659" s="610"/>
      <c r="AK1659" s="610"/>
      <c r="AL1659" s="610"/>
      <c r="AM1659" s="610"/>
      <c r="AN1659" s="610"/>
      <c r="AO1659" s="610"/>
      <c r="AP1659" s="610"/>
      <c r="AQ1659" s="610"/>
      <c r="AR1659" s="610"/>
      <c r="AS1659" s="610"/>
      <c r="AT1659" s="610"/>
      <c r="AU1659" s="610"/>
      <c r="AV1659" s="610"/>
      <c r="AW1659" s="610"/>
      <c r="AX1659" s="610"/>
      <c r="AY1659" s="610"/>
      <c r="AZ1659" s="610"/>
      <c r="BA1659" s="610"/>
      <c r="BB1659" s="610"/>
      <c r="BC1659" s="610"/>
      <c r="BD1659" s="610"/>
      <c r="BE1659" s="610"/>
      <c r="BF1659" s="610"/>
      <c r="BG1659" s="610"/>
      <c r="BH1659" s="610"/>
      <c r="BI1659" s="610"/>
      <c r="BJ1659" s="610"/>
      <c r="BK1659" s="610"/>
      <c r="BL1659" s="610"/>
      <c r="BM1659" s="610"/>
      <c r="BN1659" s="610"/>
      <c r="BO1659" s="610"/>
      <c r="BP1659" s="610"/>
      <c r="BQ1659" s="610"/>
      <c r="BR1659" s="610"/>
      <c r="BS1659" s="610"/>
    </row>
    <row r="1660" spans="1:71" ht="15.65" customHeight="1" outlineLevel="2" x14ac:dyDescent="0.25">
      <c r="B1660" s="404"/>
      <c r="D1660" s="413" t="s">
        <v>839</v>
      </c>
      <c r="E1660" s="405"/>
      <c r="G1660" s="406"/>
      <c r="H1660" s="406"/>
      <c r="I1660" s="553"/>
      <c r="J1660" s="553"/>
      <c r="K1660" s="553"/>
      <c r="N1660" s="494"/>
      <c r="O1660" s="659" t="str">
        <f>R1660</f>
        <v>incl. opslagen</v>
      </c>
      <c r="P1660" s="659"/>
      <c r="Q1660" s="665"/>
      <c r="R1660" s="672" t="str">
        <f>Tabellen!$C$2</f>
        <v>incl. opslagen</v>
      </c>
      <c r="S1660" s="666"/>
      <c r="T1660" s="672" t="str">
        <f>Tabellen!$C$2</f>
        <v>incl. opslagen</v>
      </c>
    </row>
    <row r="1661" spans="1:71" ht="15.65" customHeight="1" outlineLevel="2" x14ac:dyDescent="0.25">
      <c r="B1661" s="404"/>
      <c r="D1661" s="402" t="str">
        <f>D1659</f>
        <v xml:space="preserve">Toeslag vervangen isolatie indien minder dan 8 m² </v>
      </c>
      <c r="E1661" s="427">
        <v>1</v>
      </c>
      <c r="F1661" s="427" t="str">
        <f>F1659</f>
        <v>pst</v>
      </c>
      <c r="G1661" s="427">
        <v>2</v>
      </c>
      <c r="H1661" s="427">
        <f>E1661*G1661</f>
        <v>2</v>
      </c>
      <c r="I1661" s="554">
        <v>31.049999999999997</v>
      </c>
      <c r="J1661" s="554">
        <f>E1661*I1661</f>
        <v>31.049999999999997</v>
      </c>
      <c r="K1661" s="554"/>
      <c r="L1661" s="554"/>
      <c r="M1661" s="554">
        <f>J1661+H1661*Tabellen!$K$2+L1661</f>
        <v>155.05000000000001</v>
      </c>
      <c r="N1661" s="494"/>
      <c r="O1661" s="660">
        <f>R1661+T1661</f>
        <v>187.6105</v>
      </c>
      <c r="P1661" s="673"/>
      <c r="Q1661" s="665" t="s">
        <v>983</v>
      </c>
      <c r="R1661" s="660">
        <f>H1661*Tabellen!$K$2*Tabellen!$F$2</f>
        <v>150.04</v>
      </c>
      <c r="S1661" s="666" t="s">
        <v>1049</v>
      </c>
      <c r="T1661" s="660">
        <f>J1661*Tabellen!$F$2</f>
        <v>37.570499999999996</v>
      </c>
      <c r="U1661" s="660">
        <f>R1661*Tabellen!$G$2</f>
        <v>13.503599999999999</v>
      </c>
      <c r="V1661" s="660">
        <f>T1661*Tabellen!$H$2</f>
        <v>7.8898049999999991</v>
      </c>
      <c r="W1661" s="660">
        <f>U1661+V1661</f>
        <v>21.393404999999998</v>
      </c>
      <c r="X1661" s="660">
        <f>O1661+W1661</f>
        <v>209.003905</v>
      </c>
    </row>
    <row r="1662" spans="1:71" ht="15.65" customHeight="1" outlineLevel="2" x14ac:dyDescent="0.25">
      <c r="B1662" s="404"/>
      <c r="D1662" s="427"/>
      <c r="E1662" s="405"/>
      <c r="G1662" s="406"/>
      <c r="H1662" s="406"/>
      <c r="N1662" s="494"/>
      <c r="O1662" s="659"/>
      <c r="P1662" s="659"/>
      <c r="Q1662" s="659"/>
    </row>
    <row r="1663" spans="1:71" ht="9" customHeight="1" outlineLevel="1" x14ac:dyDescent="0.25">
      <c r="B1663" s="408"/>
      <c r="D1663" s="409"/>
      <c r="E1663" s="411"/>
      <c r="F1663" s="409"/>
      <c r="G1663" s="410"/>
      <c r="H1663" s="410"/>
      <c r="I1663" s="548"/>
      <c r="J1663" s="548"/>
      <c r="K1663" s="548"/>
      <c r="L1663" s="548"/>
      <c r="M1663" s="548"/>
      <c r="N1663" s="485"/>
      <c r="O1663" s="663"/>
      <c r="P1663" s="663"/>
      <c r="Q1663" s="663"/>
      <c r="R1663" s="664"/>
      <c r="S1663" s="664"/>
      <c r="T1663" s="664"/>
      <c r="U1663" s="664"/>
      <c r="V1663" s="664"/>
      <c r="W1663" s="664"/>
      <c r="X1663" s="664"/>
      <c r="Y1663" s="663"/>
      <c r="Z1663" s="615"/>
      <c r="AA1663" s="616"/>
      <c r="AG1663" s="613"/>
      <c r="AH1663" s="613"/>
    </row>
    <row r="1664" spans="1:71" s="568" customFormat="1" ht="15.65" customHeight="1" outlineLevel="1" x14ac:dyDescent="0.25">
      <c r="B1664" s="395" t="s">
        <v>178</v>
      </c>
      <c r="C1664" s="593"/>
      <c r="D1664" s="396" t="s">
        <v>151</v>
      </c>
      <c r="E1664" s="403">
        <v>1</v>
      </c>
      <c r="F1664" s="396" t="s">
        <v>71</v>
      </c>
      <c r="G1664" s="397"/>
      <c r="H1664" s="397"/>
      <c r="I1664" s="546"/>
      <c r="J1664" s="546"/>
      <c r="K1664" s="546"/>
      <c r="L1664" s="546"/>
      <c r="M1664" s="546"/>
      <c r="N1664" s="593"/>
      <c r="O1664" s="657"/>
      <c r="P1664" s="656" t="str">
        <f>B1664</f>
        <v>V4-2-X</v>
      </c>
      <c r="Q1664" s="656"/>
      <c r="R1664" s="657"/>
      <c r="S1664" s="657"/>
      <c r="T1664" s="657"/>
      <c r="U1664" s="670"/>
      <c r="V1664" s="657"/>
      <c r="W1664" s="657"/>
      <c r="X1664" s="657"/>
      <c r="Y1664" s="658"/>
      <c r="Z1664" s="610"/>
      <c r="AA1664" s="610"/>
      <c r="AB1664" s="610"/>
      <c r="AC1664" s="610"/>
      <c r="AD1664" s="610"/>
      <c r="AE1664" s="610"/>
      <c r="AF1664" s="610"/>
      <c r="AG1664" s="610"/>
      <c r="AH1664" s="610"/>
      <c r="AI1664" s="610"/>
      <c r="AJ1664" s="610"/>
      <c r="AK1664" s="610"/>
      <c r="AL1664" s="610"/>
      <c r="AM1664" s="610"/>
      <c r="AN1664" s="610"/>
      <c r="AO1664" s="610"/>
      <c r="AP1664" s="610"/>
      <c r="AQ1664" s="610"/>
      <c r="AR1664" s="610"/>
      <c r="AS1664" s="610"/>
      <c r="AT1664" s="610"/>
      <c r="AU1664" s="610"/>
      <c r="AV1664" s="610"/>
      <c r="AW1664" s="610"/>
      <c r="AX1664" s="610"/>
      <c r="AY1664" s="610"/>
      <c r="AZ1664" s="610"/>
      <c r="BA1664" s="610"/>
      <c r="BB1664" s="610"/>
      <c r="BC1664" s="610"/>
      <c r="BD1664" s="610"/>
      <c r="BE1664" s="610"/>
      <c r="BF1664" s="610"/>
      <c r="BG1664" s="610"/>
      <c r="BH1664" s="610"/>
      <c r="BI1664" s="610"/>
      <c r="BJ1664" s="610"/>
      <c r="BK1664" s="610"/>
      <c r="BL1664" s="610"/>
      <c r="BM1664" s="610"/>
      <c r="BN1664" s="610"/>
      <c r="BO1664" s="610"/>
      <c r="BP1664" s="610"/>
      <c r="BQ1664" s="610"/>
      <c r="BR1664" s="610"/>
      <c r="BS1664" s="610"/>
    </row>
    <row r="1665" spans="1:71" ht="15.65" customHeight="1" outlineLevel="2" x14ac:dyDescent="0.25">
      <c r="B1665" s="404"/>
      <c r="D1665" s="413" t="s">
        <v>131</v>
      </c>
      <c r="E1665" s="405"/>
      <c r="G1665" s="406"/>
      <c r="H1665" s="406"/>
      <c r="I1665" s="553"/>
      <c r="J1665" s="553"/>
      <c r="K1665" s="553"/>
      <c r="N1665" s="494"/>
      <c r="O1665" s="659" t="str">
        <f>R1665</f>
        <v>incl. opslagen</v>
      </c>
      <c r="P1665" s="659"/>
      <c r="Q1665" s="665"/>
      <c r="R1665" s="672" t="str">
        <f>Tabellen!$C$2</f>
        <v>incl. opslagen</v>
      </c>
      <c r="S1665" s="666"/>
      <c r="T1665" s="672" t="str">
        <f>Tabellen!$C$2</f>
        <v>incl. opslagen</v>
      </c>
    </row>
    <row r="1666" spans="1:71" ht="15.65" customHeight="1" outlineLevel="2" x14ac:dyDescent="0.25">
      <c r="B1666" s="404"/>
      <c r="D1666" s="427"/>
      <c r="E1666" s="405"/>
      <c r="G1666" s="406"/>
      <c r="H1666" s="406"/>
      <c r="M1666" s="547">
        <f>J1666+H1666*Tabellen!$K$2+L1666</f>
        <v>0</v>
      </c>
      <c r="N1666" s="494"/>
      <c r="O1666" s="660">
        <f>R1666+T1666</f>
        <v>0</v>
      </c>
      <c r="P1666" s="673"/>
      <c r="Q1666" s="665" t="s">
        <v>983</v>
      </c>
      <c r="R1666" s="660">
        <f>H1666*Tabellen!$K$2*Tabellen!$F$2</f>
        <v>0</v>
      </c>
      <c r="S1666" s="666" t="s">
        <v>1049</v>
      </c>
      <c r="T1666" s="660">
        <f>J1666*Tabellen!$F$2</f>
        <v>0</v>
      </c>
      <c r="U1666" s="660">
        <f>R1666*Tabellen!$G$2</f>
        <v>0</v>
      </c>
      <c r="V1666" s="660">
        <f>T1666*Tabellen!$H$2</f>
        <v>0</v>
      </c>
      <c r="W1666" s="660">
        <f>U1666+V1666</f>
        <v>0</v>
      </c>
      <c r="X1666" s="660">
        <f>O1666+W1666</f>
        <v>0</v>
      </c>
    </row>
    <row r="1667" spans="1:71" s="401" customFormat="1" ht="15.65" customHeight="1" outlineLevel="2" x14ac:dyDescent="0.25">
      <c r="A1667" s="590"/>
      <c r="B1667" s="409" t="s">
        <v>1083</v>
      </c>
      <c r="C1667" s="490"/>
      <c r="D1667" s="402" t="s">
        <v>1298</v>
      </c>
      <c r="E1667" s="405">
        <v>1</v>
      </c>
      <c r="F1667" s="402" t="s">
        <v>70</v>
      </c>
      <c r="G1667" s="406">
        <v>0.2</v>
      </c>
      <c r="H1667" s="406">
        <f>E1667*G1667</f>
        <v>0.2</v>
      </c>
      <c r="I1667" s="547">
        <v>2.5874999999999999</v>
      </c>
      <c r="J1667" s="547">
        <f>E1667*I1667</f>
        <v>2.5874999999999999</v>
      </c>
      <c r="K1667" s="547"/>
      <c r="L1667" s="547"/>
      <c r="M1667" s="547">
        <f>J1667+H1667*Tabellen!$K$2+L1667</f>
        <v>14.987500000000001</v>
      </c>
      <c r="N1667" s="495"/>
      <c r="O1667" s="660">
        <f>R1667+T1667</f>
        <v>18.134875000000001</v>
      </c>
      <c r="P1667" s="673"/>
      <c r="Q1667" s="665" t="s">
        <v>983</v>
      </c>
      <c r="R1667" s="660">
        <f>H1667*Tabellen!$K$2*Tabellen!$F$2</f>
        <v>15.004</v>
      </c>
      <c r="S1667" s="666" t="s">
        <v>1049</v>
      </c>
      <c r="T1667" s="660">
        <f>J1667*Tabellen!$F$2</f>
        <v>3.1308749999999996</v>
      </c>
      <c r="U1667" s="660">
        <f>R1667*Tabellen!$G$2</f>
        <v>1.35036</v>
      </c>
      <c r="V1667" s="660">
        <f>T1667*Tabellen!$H$2</f>
        <v>0.65748374999999992</v>
      </c>
      <c r="W1667" s="660">
        <f>U1667+V1667</f>
        <v>2.0078437500000001</v>
      </c>
      <c r="X1667" s="660">
        <f>O1667+W1667</f>
        <v>20.14271875</v>
      </c>
      <c r="Y1667" s="661"/>
      <c r="Z1667" s="617"/>
      <c r="AA1667" s="617"/>
      <c r="AB1667" s="617"/>
      <c r="AC1667" s="617"/>
      <c r="AD1667" s="617"/>
      <c r="AE1667" s="617"/>
      <c r="AF1667" s="617"/>
      <c r="AG1667" s="617"/>
      <c r="AH1667" s="617"/>
      <c r="AI1667" s="617"/>
      <c r="AJ1667" s="617"/>
      <c r="AK1667" s="617"/>
      <c r="AL1667" s="617"/>
      <c r="AM1667" s="617"/>
      <c r="AN1667" s="617"/>
      <c r="AO1667" s="617"/>
      <c r="AP1667" s="617"/>
      <c r="AQ1667" s="617"/>
      <c r="AR1667" s="617"/>
      <c r="AS1667" s="617"/>
      <c r="AT1667" s="617"/>
      <c r="AU1667" s="617"/>
      <c r="AV1667" s="617"/>
      <c r="AW1667" s="617"/>
      <c r="AX1667" s="617"/>
      <c r="AY1667" s="617"/>
      <c r="AZ1667" s="617"/>
      <c r="BA1667" s="617"/>
      <c r="BB1667" s="617"/>
      <c r="BC1667" s="617"/>
      <c r="BD1667" s="617"/>
      <c r="BE1667" s="617"/>
      <c r="BF1667" s="617"/>
      <c r="BG1667" s="617"/>
      <c r="BH1667" s="617"/>
      <c r="BI1667" s="617"/>
      <c r="BJ1667" s="617"/>
      <c r="BK1667" s="617"/>
      <c r="BL1667" s="617"/>
      <c r="BM1667" s="617"/>
      <c r="BN1667" s="617"/>
      <c r="BO1667" s="617"/>
      <c r="BP1667" s="617"/>
      <c r="BQ1667" s="617"/>
      <c r="BR1667" s="617"/>
      <c r="BS1667" s="617"/>
    </row>
    <row r="1668" spans="1:71" s="401" customFormat="1" ht="15.65" customHeight="1" outlineLevel="2" x14ac:dyDescent="0.25">
      <c r="A1668" s="590"/>
      <c r="B1668" s="409" t="s">
        <v>1084</v>
      </c>
      <c r="C1668" s="490"/>
      <c r="D1668" s="402" t="s">
        <v>1299</v>
      </c>
      <c r="E1668" s="405">
        <v>1</v>
      </c>
      <c r="F1668" s="402" t="s">
        <v>73</v>
      </c>
      <c r="G1668" s="406">
        <v>0.2</v>
      </c>
      <c r="H1668" s="406">
        <f>E1668*G1668</f>
        <v>0.2</v>
      </c>
      <c r="I1668" s="547">
        <v>6.1064999999999996</v>
      </c>
      <c r="J1668" s="547">
        <f>E1668*I1668</f>
        <v>6.1064999999999996</v>
      </c>
      <c r="K1668" s="547"/>
      <c r="L1668" s="547"/>
      <c r="M1668" s="547">
        <f>J1668+H1668*Tabellen!$K$2+L1668</f>
        <v>18.506499999999999</v>
      </c>
      <c r="N1668" s="495"/>
      <c r="O1668" s="660">
        <f>R1668+T1668</f>
        <v>22.392865</v>
      </c>
      <c r="P1668" s="673"/>
      <c r="Q1668" s="665" t="s">
        <v>983</v>
      </c>
      <c r="R1668" s="660">
        <f>H1668*Tabellen!$K$2*Tabellen!$F$2</f>
        <v>15.004</v>
      </c>
      <c r="S1668" s="666" t="s">
        <v>1049</v>
      </c>
      <c r="T1668" s="660">
        <f>J1668*Tabellen!$F$2</f>
        <v>7.3888649999999991</v>
      </c>
      <c r="U1668" s="660">
        <f>R1668*Tabellen!$G$2</f>
        <v>1.35036</v>
      </c>
      <c r="V1668" s="660">
        <f>T1668*Tabellen!$H$2</f>
        <v>1.5516616499999998</v>
      </c>
      <c r="W1668" s="660">
        <f>U1668+V1668</f>
        <v>2.90202165</v>
      </c>
      <c r="X1668" s="660">
        <f>O1668+W1668</f>
        <v>25.294886650000002</v>
      </c>
      <c r="Y1668" s="661"/>
      <c r="Z1668" s="617"/>
      <c r="AA1668" s="617"/>
      <c r="AB1668" s="617"/>
      <c r="AC1668" s="617"/>
      <c r="AD1668" s="617"/>
      <c r="AE1668" s="617"/>
      <c r="AF1668" s="617"/>
      <c r="AG1668" s="617"/>
      <c r="AH1668" s="617"/>
      <c r="AI1668" s="617"/>
      <c r="AJ1668" s="617"/>
      <c r="AK1668" s="617"/>
      <c r="AL1668" s="617"/>
      <c r="AM1668" s="617"/>
      <c r="AN1668" s="617"/>
      <c r="AO1668" s="617"/>
      <c r="AP1668" s="617"/>
      <c r="AQ1668" s="617"/>
      <c r="AR1668" s="617"/>
      <c r="AS1668" s="617"/>
      <c r="AT1668" s="617"/>
      <c r="AU1668" s="617"/>
      <c r="AV1668" s="617"/>
      <c r="AW1668" s="617"/>
      <c r="AX1668" s="617"/>
      <c r="AY1668" s="617"/>
      <c r="AZ1668" s="617"/>
      <c r="BA1668" s="617"/>
      <c r="BB1668" s="617"/>
      <c r="BC1668" s="617"/>
      <c r="BD1668" s="617"/>
      <c r="BE1668" s="617"/>
      <c r="BF1668" s="617"/>
      <c r="BG1668" s="617"/>
      <c r="BH1668" s="617"/>
      <c r="BI1668" s="617"/>
      <c r="BJ1668" s="617"/>
      <c r="BK1668" s="617"/>
      <c r="BL1668" s="617"/>
      <c r="BM1668" s="617"/>
      <c r="BN1668" s="617"/>
      <c r="BO1668" s="617"/>
      <c r="BP1668" s="617"/>
      <c r="BQ1668" s="617"/>
      <c r="BR1668" s="617"/>
      <c r="BS1668" s="617"/>
    </row>
    <row r="1669" spans="1:71" s="401" customFormat="1" ht="15.65" customHeight="1" outlineLevel="2" x14ac:dyDescent="0.25">
      <c r="A1669" s="590"/>
      <c r="B1669" s="409" t="s">
        <v>1085</v>
      </c>
      <c r="C1669" s="490"/>
      <c r="D1669" s="402" t="s">
        <v>1589</v>
      </c>
      <c r="E1669" s="405">
        <v>1</v>
      </c>
      <c r="F1669" s="402" t="s">
        <v>73</v>
      </c>
      <c r="G1669" s="406">
        <v>0.1</v>
      </c>
      <c r="H1669" s="406">
        <f>E1669*G1669</f>
        <v>0.1</v>
      </c>
      <c r="I1669" s="547"/>
      <c r="J1669" s="547">
        <f>E1669*I1669</f>
        <v>0</v>
      </c>
      <c r="K1669" s="547"/>
      <c r="L1669" s="547"/>
      <c r="M1669" s="547">
        <f>J1669+H1669*Tabellen!$K$2+L1669</f>
        <v>6.2</v>
      </c>
      <c r="N1669" s="495"/>
      <c r="O1669" s="660">
        <f>R1669+T1669</f>
        <v>7.5019999999999998</v>
      </c>
      <c r="P1669" s="673"/>
      <c r="Q1669" s="665" t="s">
        <v>983</v>
      </c>
      <c r="R1669" s="660">
        <f>H1669*Tabellen!$K$2*Tabellen!$F$2</f>
        <v>7.5019999999999998</v>
      </c>
      <c r="S1669" s="666" t="s">
        <v>1049</v>
      </c>
      <c r="T1669" s="660">
        <f>J1669*Tabellen!$F$2</f>
        <v>0</v>
      </c>
      <c r="U1669" s="660">
        <f>R1669*Tabellen!$G$2</f>
        <v>0.67518</v>
      </c>
      <c r="V1669" s="660">
        <f>T1669*Tabellen!$H$2</f>
        <v>0</v>
      </c>
      <c r="W1669" s="660">
        <f>U1669+V1669</f>
        <v>0.67518</v>
      </c>
      <c r="X1669" s="660">
        <f>O1669+W1669</f>
        <v>8.1771799999999999</v>
      </c>
      <c r="Y1669" s="661"/>
      <c r="Z1669" s="617"/>
      <c r="AA1669" s="617"/>
      <c r="AB1669" s="617"/>
      <c r="AC1669" s="617"/>
      <c r="AD1669" s="617"/>
      <c r="AE1669" s="617"/>
      <c r="AF1669" s="617"/>
      <c r="AG1669" s="617"/>
      <c r="AH1669" s="617"/>
      <c r="AI1669" s="617"/>
      <c r="AJ1669" s="617"/>
      <c r="AK1669" s="617"/>
      <c r="AL1669" s="617"/>
      <c r="AM1669" s="617"/>
      <c r="AN1669" s="617"/>
      <c r="AO1669" s="617"/>
      <c r="AP1669" s="617"/>
      <c r="AQ1669" s="617"/>
      <c r="AR1669" s="617"/>
      <c r="AS1669" s="617"/>
      <c r="AT1669" s="617"/>
      <c r="AU1669" s="617"/>
      <c r="AV1669" s="617"/>
      <c r="AW1669" s="617"/>
      <c r="AX1669" s="617"/>
      <c r="AY1669" s="617"/>
      <c r="AZ1669" s="617"/>
      <c r="BA1669" s="617"/>
      <c r="BB1669" s="617"/>
      <c r="BC1669" s="617"/>
      <c r="BD1669" s="617"/>
      <c r="BE1669" s="617"/>
      <c r="BF1669" s="617"/>
      <c r="BG1669" s="617"/>
      <c r="BH1669" s="617"/>
      <c r="BI1669" s="617"/>
      <c r="BJ1669" s="617"/>
      <c r="BK1669" s="617"/>
      <c r="BL1669" s="617"/>
      <c r="BM1669" s="617"/>
      <c r="BN1669" s="617"/>
      <c r="BO1669" s="617"/>
      <c r="BP1669" s="617"/>
      <c r="BQ1669" s="617"/>
      <c r="BR1669" s="617"/>
      <c r="BS1669" s="617"/>
    </row>
    <row r="1670" spans="1:71" s="401" customFormat="1" ht="15.65" customHeight="1" outlineLevel="2" x14ac:dyDescent="0.25">
      <c r="A1670" s="590"/>
      <c r="B1670" s="409" t="s">
        <v>1436</v>
      </c>
      <c r="C1670" s="490"/>
      <c r="D1670" s="402" t="s">
        <v>1590</v>
      </c>
      <c r="E1670" s="405">
        <v>1</v>
      </c>
      <c r="F1670" s="402" t="s">
        <v>72</v>
      </c>
      <c r="G1670" s="406">
        <v>0.5</v>
      </c>
      <c r="H1670" s="406">
        <f>E1670*G1670</f>
        <v>0.5</v>
      </c>
      <c r="I1670" s="547"/>
      <c r="J1670" s="547">
        <v>50</v>
      </c>
      <c r="K1670" s="547"/>
      <c r="L1670" s="547"/>
      <c r="M1670" s="547">
        <f>J1670+H1670*Tabellen!$K$2+L1670</f>
        <v>81</v>
      </c>
      <c r="N1670" s="495"/>
      <c r="O1670" s="660">
        <f>R1670+T1670</f>
        <v>98.009999999999991</v>
      </c>
      <c r="P1670" s="673"/>
      <c r="Q1670" s="665" t="s">
        <v>983</v>
      </c>
      <c r="R1670" s="660">
        <f>H1670*Tabellen!$K$2*Tabellen!$F$2</f>
        <v>37.51</v>
      </c>
      <c r="S1670" s="666" t="s">
        <v>1049</v>
      </c>
      <c r="T1670" s="660">
        <f>J1670*Tabellen!$F$2</f>
        <v>60.5</v>
      </c>
      <c r="U1670" s="660">
        <f>R1670*Tabellen!$G$2</f>
        <v>3.3758999999999997</v>
      </c>
      <c r="V1670" s="660">
        <f>T1670*Tabellen!$H$2</f>
        <v>12.705</v>
      </c>
      <c r="W1670" s="660">
        <f>U1670+V1670</f>
        <v>16.0809</v>
      </c>
      <c r="X1670" s="660">
        <f>O1670+W1670</f>
        <v>114.09089999999999</v>
      </c>
      <c r="Y1670" s="661"/>
      <c r="Z1670" s="617"/>
      <c r="AA1670" s="617"/>
      <c r="AB1670" s="617"/>
      <c r="AC1670" s="617"/>
      <c r="AD1670" s="617"/>
      <c r="AE1670" s="617"/>
      <c r="AF1670" s="617"/>
      <c r="AG1670" s="617"/>
      <c r="AH1670" s="617"/>
      <c r="AI1670" s="617"/>
      <c r="AJ1670" s="617"/>
      <c r="AK1670" s="617"/>
      <c r="AL1670" s="617"/>
      <c r="AM1670" s="617"/>
      <c r="AN1670" s="617"/>
      <c r="AO1670" s="617"/>
      <c r="AP1670" s="617"/>
      <c r="AQ1670" s="617"/>
      <c r="AR1670" s="617"/>
      <c r="AS1670" s="617"/>
      <c r="AT1670" s="617"/>
      <c r="AU1670" s="617"/>
      <c r="AV1670" s="617"/>
      <c r="AW1670" s="617"/>
      <c r="AX1670" s="617"/>
      <c r="AY1670" s="617"/>
      <c r="AZ1670" s="617"/>
      <c r="BA1670" s="617"/>
      <c r="BB1670" s="617"/>
      <c r="BC1670" s="617"/>
      <c r="BD1670" s="617"/>
      <c r="BE1670" s="617"/>
      <c r="BF1670" s="617"/>
      <c r="BG1670" s="617"/>
      <c r="BH1670" s="617"/>
      <c r="BI1670" s="617"/>
      <c r="BJ1670" s="617"/>
      <c r="BK1670" s="617"/>
      <c r="BL1670" s="617"/>
      <c r="BM1670" s="617"/>
      <c r="BN1670" s="617"/>
      <c r="BO1670" s="617"/>
      <c r="BP1670" s="617"/>
      <c r="BQ1670" s="617"/>
      <c r="BR1670" s="617"/>
      <c r="BS1670" s="617"/>
    </row>
    <row r="1671" spans="1:71" ht="15.65" customHeight="1" outlineLevel="2" x14ac:dyDescent="0.25">
      <c r="B1671" s="404"/>
      <c r="D1671" s="427"/>
      <c r="E1671" s="405"/>
      <c r="G1671" s="406"/>
      <c r="H1671" s="406"/>
      <c r="N1671" s="494"/>
      <c r="O1671" s="659"/>
      <c r="P1671" s="659"/>
      <c r="Q1671" s="659"/>
    </row>
    <row r="1672" spans="1:71" ht="9" customHeight="1" outlineLevel="1" x14ac:dyDescent="0.25">
      <c r="B1672" s="408"/>
      <c r="D1672" s="409"/>
      <c r="E1672" s="411"/>
      <c r="F1672" s="409"/>
      <c r="G1672" s="410"/>
      <c r="H1672" s="410"/>
      <c r="I1672" s="548"/>
      <c r="J1672" s="548"/>
      <c r="K1672" s="548"/>
      <c r="L1672" s="548"/>
      <c r="M1672" s="548"/>
      <c r="N1672" s="485"/>
      <c r="O1672" s="663"/>
      <c r="P1672" s="663"/>
      <c r="Q1672" s="663"/>
      <c r="R1672" s="664"/>
      <c r="S1672" s="664"/>
      <c r="T1672" s="664"/>
      <c r="U1672" s="664"/>
      <c r="V1672" s="664"/>
      <c r="W1672" s="664"/>
      <c r="X1672" s="664"/>
      <c r="Y1672" s="663"/>
      <c r="Z1672" s="615"/>
      <c r="AA1672" s="616"/>
      <c r="AG1672" s="613"/>
      <c r="AH1672" s="613"/>
    </row>
    <row r="1673" spans="1:71" s="568" customFormat="1" ht="15.65" customHeight="1" outlineLevel="1" x14ac:dyDescent="0.25">
      <c r="B1673" s="395" t="s">
        <v>1089</v>
      </c>
      <c r="C1673" s="593"/>
      <c r="D1673" s="396" t="s">
        <v>1291</v>
      </c>
      <c r="E1673" s="403">
        <v>1</v>
      </c>
      <c r="F1673" s="396" t="s">
        <v>72</v>
      </c>
      <c r="G1673" s="397"/>
      <c r="H1673" s="397">
        <f>SUM(H1674:H1677)/E1673</f>
        <v>2</v>
      </c>
      <c r="I1673" s="546"/>
      <c r="J1673" s="546">
        <f>SUM(J1674:J1677)/E1673</f>
        <v>317.79674999999997</v>
      </c>
      <c r="K1673" s="546"/>
      <c r="L1673" s="546"/>
      <c r="M1673" s="546">
        <f>SUM(M1674:M1677)/E1673</f>
        <v>441.79674999999997</v>
      </c>
      <c r="N1673" s="593"/>
      <c r="O1673" s="657">
        <f>SUM(O1674:O1677)/E1673</f>
        <v>534.57406749999996</v>
      </c>
      <c r="P1673" s="656" t="str">
        <f>B1673</f>
        <v>V4-3-A1</v>
      </c>
      <c r="Q1673" s="656"/>
      <c r="R1673" s="657"/>
      <c r="S1673" s="657"/>
      <c r="T1673" s="657"/>
      <c r="U1673" s="670"/>
      <c r="V1673" s="657"/>
      <c r="W1673" s="657"/>
      <c r="X1673" s="657">
        <f>SUM(X1674:X1677)/E1673</f>
        <v>628.82982167499995</v>
      </c>
      <c r="Y1673" s="658"/>
      <c r="Z1673" s="610"/>
      <c r="AA1673" s="610"/>
      <c r="AB1673" s="610"/>
      <c r="AC1673" s="610"/>
      <c r="AD1673" s="610"/>
      <c r="AE1673" s="610"/>
      <c r="AF1673" s="610"/>
      <c r="AG1673" s="610"/>
      <c r="AH1673" s="610"/>
      <c r="AI1673" s="610"/>
      <c r="AJ1673" s="610"/>
      <c r="AK1673" s="610"/>
      <c r="AL1673" s="610"/>
      <c r="AM1673" s="610"/>
      <c r="AN1673" s="610"/>
      <c r="AO1673" s="610"/>
      <c r="AP1673" s="610"/>
      <c r="AQ1673" s="610"/>
      <c r="AR1673" s="610"/>
      <c r="AS1673" s="610"/>
      <c r="AT1673" s="610"/>
      <c r="AU1673" s="610"/>
      <c r="AV1673" s="610"/>
      <c r="AW1673" s="610"/>
      <c r="AX1673" s="610"/>
      <c r="AY1673" s="610"/>
      <c r="AZ1673" s="610"/>
      <c r="BA1673" s="610"/>
      <c r="BB1673" s="610"/>
      <c r="BC1673" s="610"/>
      <c r="BD1673" s="610"/>
      <c r="BE1673" s="610"/>
      <c r="BF1673" s="610"/>
      <c r="BG1673" s="610"/>
      <c r="BH1673" s="610"/>
      <c r="BI1673" s="610"/>
      <c r="BJ1673" s="610"/>
      <c r="BK1673" s="610"/>
      <c r="BL1673" s="610"/>
      <c r="BM1673" s="610"/>
      <c r="BN1673" s="610"/>
      <c r="BO1673" s="610"/>
      <c r="BP1673" s="610"/>
      <c r="BQ1673" s="610"/>
      <c r="BR1673" s="610"/>
      <c r="BS1673" s="610"/>
    </row>
    <row r="1674" spans="1:71" ht="15.65" customHeight="1" outlineLevel="2" x14ac:dyDescent="0.25">
      <c r="B1674" s="404"/>
      <c r="D1674" s="413" t="s">
        <v>131</v>
      </c>
      <c r="E1674" s="405"/>
      <c r="G1674" s="406"/>
      <c r="H1674" s="406"/>
      <c r="I1674" s="553"/>
      <c r="J1674" s="553"/>
      <c r="K1674" s="553"/>
      <c r="N1674" s="494"/>
      <c r="O1674" s="659" t="str">
        <f>R1674</f>
        <v>incl. opslagen</v>
      </c>
      <c r="P1674" s="659"/>
      <c r="Q1674" s="665"/>
      <c r="R1674" s="672" t="str">
        <f>Tabellen!$C$2</f>
        <v>incl. opslagen</v>
      </c>
      <c r="S1674" s="666"/>
      <c r="T1674" s="672" t="str">
        <f>Tabellen!$C$2</f>
        <v>incl. opslagen</v>
      </c>
    </row>
    <row r="1675" spans="1:71" ht="15.65" customHeight="1" outlineLevel="2" x14ac:dyDescent="0.25">
      <c r="B1675" s="404"/>
      <c r="D1675" s="404" t="s">
        <v>1171</v>
      </c>
      <c r="E1675" s="526">
        <v>1</v>
      </c>
      <c r="F1675" s="527" t="s">
        <v>72</v>
      </c>
      <c r="G1675" s="512">
        <v>1</v>
      </c>
      <c r="H1675" s="512">
        <f>E1675*G1675</f>
        <v>1</v>
      </c>
      <c r="I1675" s="557">
        <v>25.874999999999996</v>
      </c>
      <c r="J1675" s="555">
        <f>E1675*I1675</f>
        <v>25.874999999999996</v>
      </c>
      <c r="K1675" s="557"/>
      <c r="L1675" s="555"/>
      <c r="M1675" s="556">
        <f>J1675+H1675*Tabellen!$K$2+L1675</f>
        <v>87.875</v>
      </c>
      <c r="N1675" s="494"/>
      <c r="O1675" s="660">
        <f>R1675+T1675</f>
        <v>106.32874999999999</v>
      </c>
      <c r="P1675" s="673"/>
      <c r="Q1675" s="665" t="s">
        <v>983</v>
      </c>
      <c r="R1675" s="660">
        <f>H1675*Tabellen!$K$2*Tabellen!$F$2</f>
        <v>75.02</v>
      </c>
      <c r="S1675" s="666" t="s">
        <v>1049</v>
      </c>
      <c r="T1675" s="660">
        <f>J1675*Tabellen!$F$2</f>
        <v>31.308749999999996</v>
      </c>
      <c r="U1675" s="660">
        <f>R1675*Tabellen!$G$2</f>
        <v>6.7517999999999994</v>
      </c>
      <c r="V1675" s="660">
        <f>T1675*Tabellen!$H$2</f>
        <v>6.5748374999999992</v>
      </c>
      <c r="W1675" s="660">
        <f>U1675+V1675</f>
        <v>13.326637499999999</v>
      </c>
      <c r="X1675" s="660">
        <f>O1675+W1675</f>
        <v>119.65538749999999</v>
      </c>
    </row>
    <row r="1676" spans="1:71" ht="15.65" customHeight="1" outlineLevel="2" x14ac:dyDescent="0.25">
      <c r="B1676" s="404"/>
      <c r="D1676" s="404" t="s">
        <v>1288</v>
      </c>
      <c r="E1676" s="405">
        <v>1</v>
      </c>
      <c r="F1676" s="402" t="s">
        <v>72</v>
      </c>
      <c r="G1676" s="406">
        <v>1</v>
      </c>
      <c r="H1676" s="406">
        <f>E1676*G1676</f>
        <v>1</v>
      </c>
      <c r="I1676" s="547">
        <v>291.92174999999997</v>
      </c>
      <c r="J1676" s="547">
        <f>E1676*I1676</f>
        <v>291.92174999999997</v>
      </c>
      <c r="M1676" s="547">
        <f>J1676+H1676*Tabellen!$K$2+L1676</f>
        <v>353.92174999999997</v>
      </c>
      <c r="N1676" s="494"/>
      <c r="O1676" s="660">
        <f>R1676+T1676</f>
        <v>428.24531749999994</v>
      </c>
      <c r="P1676" s="673"/>
      <c r="Q1676" s="665" t="s">
        <v>983</v>
      </c>
      <c r="R1676" s="660">
        <f>H1676*Tabellen!$K$2*Tabellen!$F$2</f>
        <v>75.02</v>
      </c>
      <c r="S1676" s="666" t="s">
        <v>1049</v>
      </c>
      <c r="T1676" s="660">
        <f>J1676*Tabellen!$F$2</f>
        <v>353.22531749999996</v>
      </c>
      <c r="U1676" s="660">
        <f>R1676*Tabellen!$G$2</f>
        <v>6.7517999999999994</v>
      </c>
      <c r="V1676" s="660">
        <f>T1676*Tabellen!$H$2</f>
        <v>74.177316674999986</v>
      </c>
      <c r="W1676" s="660">
        <f>U1676+V1676</f>
        <v>80.929116674999989</v>
      </c>
      <c r="X1676" s="660">
        <f>O1676+W1676</f>
        <v>509.17443417499993</v>
      </c>
    </row>
    <row r="1677" spans="1:71" ht="15.65" customHeight="1" outlineLevel="2" x14ac:dyDescent="0.25">
      <c r="B1677" s="404"/>
      <c r="D1677" s="404" t="s">
        <v>1591</v>
      </c>
      <c r="E1677" s="405"/>
      <c r="G1677" s="406"/>
      <c r="H1677" s="406"/>
      <c r="N1677" s="494"/>
      <c r="O1677" s="660"/>
      <c r="P1677" s="673"/>
      <c r="Q1677" s="665"/>
      <c r="S1677" s="666"/>
    </row>
    <row r="1678" spans="1:71" ht="15.65" customHeight="1" outlineLevel="2" x14ac:dyDescent="0.25">
      <c r="D1678" s="404" t="s">
        <v>1592</v>
      </c>
      <c r="O1678" s="659"/>
      <c r="P1678" s="665"/>
      <c r="Q1678" s="665"/>
      <c r="S1678" s="666"/>
    </row>
    <row r="1679" spans="1:71" ht="15.65" customHeight="1" outlineLevel="2" x14ac:dyDescent="0.25">
      <c r="B1679" s="404"/>
      <c r="D1679" s="404" t="s">
        <v>1593</v>
      </c>
      <c r="E1679" s="405"/>
      <c r="G1679" s="406"/>
      <c r="H1679" s="406"/>
      <c r="N1679" s="494"/>
      <c r="O1679" s="659"/>
      <c r="P1679" s="665"/>
      <c r="Q1679" s="665"/>
      <c r="S1679" s="666"/>
    </row>
    <row r="1680" spans="1:71" ht="15.65" customHeight="1" outlineLevel="2" x14ac:dyDescent="0.25">
      <c r="D1680" s="404" t="s">
        <v>1172</v>
      </c>
      <c r="O1680" s="659"/>
      <c r="P1680" s="665"/>
      <c r="Q1680" s="665"/>
      <c r="S1680" s="666"/>
    </row>
    <row r="1681" spans="2:71" ht="15.65" customHeight="1" outlineLevel="2" x14ac:dyDescent="0.25"/>
    <row r="1682" spans="2:71" ht="9" customHeight="1" outlineLevel="1" x14ac:dyDescent="0.25">
      <c r="B1682" s="408"/>
      <c r="D1682" s="409"/>
      <c r="E1682" s="411"/>
      <c r="F1682" s="409"/>
      <c r="G1682" s="410"/>
      <c r="H1682" s="410"/>
      <c r="I1682" s="548"/>
      <c r="J1682" s="548"/>
      <c r="K1682" s="548"/>
      <c r="L1682" s="548"/>
      <c r="M1682" s="548"/>
      <c r="N1682" s="485"/>
      <c r="O1682" s="663"/>
      <c r="P1682" s="663"/>
      <c r="Q1682" s="663"/>
      <c r="R1682" s="664"/>
      <c r="S1682" s="664"/>
      <c r="T1682" s="664"/>
      <c r="U1682" s="664"/>
      <c r="V1682" s="664"/>
      <c r="W1682" s="664"/>
      <c r="X1682" s="664"/>
      <c r="Y1682" s="663"/>
      <c r="Z1682" s="615"/>
      <c r="AA1682" s="616"/>
      <c r="AG1682" s="613"/>
      <c r="AH1682" s="613"/>
    </row>
    <row r="1683" spans="2:71" s="568" customFormat="1" ht="15.65" customHeight="1" outlineLevel="1" x14ac:dyDescent="0.25">
      <c r="B1683" s="395" t="s">
        <v>1090</v>
      </c>
      <c r="C1683" s="593"/>
      <c r="D1683" s="396" t="s">
        <v>852</v>
      </c>
      <c r="E1683" s="403">
        <v>1</v>
      </c>
      <c r="F1683" s="396" t="s">
        <v>72</v>
      </c>
      <c r="G1683" s="397"/>
      <c r="H1683" s="397">
        <f>SUM(H1684:H1688)/E1683</f>
        <v>6</v>
      </c>
      <c r="I1683" s="546"/>
      <c r="J1683" s="546">
        <f>SUM(J1684:J1688)/E1683</f>
        <v>610.75350000000003</v>
      </c>
      <c r="K1683" s="546"/>
      <c r="L1683" s="546"/>
      <c r="M1683" s="546">
        <f>SUM(M1684:M1688)/E1683</f>
        <v>982.75350000000003</v>
      </c>
      <c r="N1683" s="593"/>
      <c r="O1683" s="657">
        <f>SUM(O1684:O1688)/E1683</f>
        <v>1189.1317349999999</v>
      </c>
      <c r="P1683" s="656" t="str">
        <f>B1683</f>
        <v>V4-3-B1</v>
      </c>
      <c r="Q1683" s="656"/>
      <c r="R1683" s="657"/>
      <c r="S1683" s="657"/>
      <c r="T1683" s="657"/>
      <c r="U1683" s="670"/>
      <c r="V1683" s="657"/>
      <c r="W1683" s="657"/>
      <c r="X1683" s="657">
        <f>SUM(X1684:X1688)/E1683</f>
        <v>1384.8349993499999</v>
      </c>
      <c r="Y1683" s="658"/>
      <c r="Z1683" s="610"/>
      <c r="AA1683" s="610"/>
      <c r="AB1683" s="610"/>
      <c r="AC1683" s="610"/>
      <c r="AD1683" s="610"/>
      <c r="AE1683" s="610"/>
      <c r="AF1683" s="610"/>
      <c r="AG1683" s="610"/>
      <c r="AH1683" s="610"/>
      <c r="AI1683" s="610"/>
      <c r="AJ1683" s="610"/>
      <c r="AK1683" s="610"/>
      <c r="AL1683" s="610"/>
      <c r="AM1683" s="610"/>
      <c r="AN1683" s="610"/>
      <c r="AO1683" s="610"/>
      <c r="AP1683" s="610"/>
      <c r="AQ1683" s="610"/>
      <c r="AR1683" s="610"/>
      <c r="AS1683" s="610"/>
      <c r="AT1683" s="610"/>
      <c r="AU1683" s="610"/>
      <c r="AV1683" s="610"/>
      <c r="AW1683" s="610"/>
      <c r="AX1683" s="610"/>
      <c r="AY1683" s="610"/>
      <c r="AZ1683" s="610"/>
      <c r="BA1683" s="610"/>
      <c r="BB1683" s="610"/>
      <c r="BC1683" s="610"/>
      <c r="BD1683" s="610"/>
      <c r="BE1683" s="610"/>
      <c r="BF1683" s="610"/>
      <c r="BG1683" s="610"/>
      <c r="BH1683" s="610"/>
      <c r="BI1683" s="610"/>
      <c r="BJ1683" s="610"/>
      <c r="BK1683" s="610"/>
      <c r="BL1683" s="610"/>
      <c r="BM1683" s="610"/>
      <c r="BN1683" s="610"/>
      <c r="BO1683" s="610"/>
      <c r="BP1683" s="610"/>
      <c r="BQ1683" s="610"/>
      <c r="BR1683" s="610"/>
      <c r="BS1683" s="610"/>
    </row>
    <row r="1684" spans="2:71" ht="15.65" customHeight="1" outlineLevel="2" x14ac:dyDescent="0.25">
      <c r="B1684" s="404"/>
      <c r="D1684" s="413" t="s">
        <v>131</v>
      </c>
      <c r="E1684" s="405"/>
      <c r="G1684" s="406"/>
      <c r="H1684" s="406"/>
      <c r="I1684" s="553"/>
      <c r="J1684" s="553"/>
      <c r="K1684" s="553"/>
      <c r="N1684" s="494"/>
      <c r="O1684" s="659" t="str">
        <f>R1684</f>
        <v>incl. opslagen</v>
      </c>
      <c r="P1684" s="659"/>
      <c r="Q1684" s="665"/>
      <c r="R1684" s="672" t="str">
        <f>Tabellen!$C$2</f>
        <v>incl. opslagen</v>
      </c>
      <c r="S1684" s="666"/>
      <c r="T1684" s="672" t="str">
        <f>Tabellen!$C$2</f>
        <v>incl. opslagen</v>
      </c>
    </row>
    <row r="1685" spans="2:71" ht="15.65" customHeight="1" outlineLevel="2" x14ac:dyDescent="0.25">
      <c r="B1685" s="404"/>
      <c r="D1685" s="525" t="s">
        <v>1171</v>
      </c>
      <c r="E1685" s="405">
        <v>1</v>
      </c>
      <c r="F1685" s="402" t="s">
        <v>72</v>
      </c>
      <c r="G1685" s="406">
        <v>1</v>
      </c>
      <c r="H1685" s="406">
        <f>E1685*G1685</f>
        <v>1</v>
      </c>
      <c r="I1685" s="547">
        <v>25.874999999999996</v>
      </c>
      <c r="J1685" s="547">
        <f>E1685*I1685</f>
        <v>25.874999999999996</v>
      </c>
      <c r="M1685" s="547">
        <f>J1685+H1685*Tabellen!$K$2+L1685</f>
        <v>87.875</v>
      </c>
      <c r="N1685" s="494"/>
      <c r="O1685" s="660">
        <f>R1685+T1685</f>
        <v>106.32874999999999</v>
      </c>
      <c r="P1685" s="673"/>
      <c r="Q1685" s="665" t="s">
        <v>983</v>
      </c>
      <c r="R1685" s="660">
        <f>H1685*Tabellen!$K$2*Tabellen!$F$2</f>
        <v>75.02</v>
      </c>
      <c r="S1685" s="666" t="s">
        <v>1049</v>
      </c>
      <c r="T1685" s="660">
        <f>J1685*Tabellen!$F$2</f>
        <v>31.308749999999996</v>
      </c>
      <c r="U1685" s="660">
        <f>R1685*Tabellen!$G$2</f>
        <v>6.7517999999999994</v>
      </c>
      <c r="V1685" s="660">
        <f>T1685*Tabellen!$H$2</f>
        <v>6.5748374999999992</v>
      </c>
      <c r="W1685" s="660">
        <f>U1685+V1685</f>
        <v>13.326637499999999</v>
      </c>
      <c r="X1685" s="660">
        <f>O1685+W1685</f>
        <v>119.65538749999999</v>
      </c>
    </row>
    <row r="1686" spans="2:71" ht="15.65" customHeight="1" outlineLevel="2" x14ac:dyDescent="0.25">
      <c r="B1686" s="404"/>
      <c r="D1686" s="525" t="s">
        <v>1288</v>
      </c>
      <c r="E1686" s="405">
        <v>1</v>
      </c>
      <c r="F1686" s="402" t="s">
        <v>72</v>
      </c>
      <c r="G1686" s="406">
        <v>1</v>
      </c>
      <c r="H1686" s="406">
        <f>E1686*G1686</f>
        <v>1</v>
      </c>
      <c r="I1686" s="547">
        <v>291.92174999999997</v>
      </c>
      <c r="J1686" s="547">
        <f>E1686*I1686</f>
        <v>291.92174999999997</v>
      </c>
      <c r="M1686" s="547">
        <f>J1686+H1686*Tabellen!$K$2+L1686</f>
        <v>353.92174999999997</v>
      </c>
      <c r="N1686" s="494"/>
      <c r="O1686" s="660">
        <f>R1686+T1686</f>
        <v>428.24531749999994</v>
      </c>
      <c r="P1686" s="673"/>
      <c r="Q1686" s="665" t="s">
        <v>983</v>
      </c>
      <c r="R1686" s="660">
        <f>H1686*Tabellen!$K$2*Tabellen!$F$2</f>
        <v>75.02</v>
      </c>
      <c r="S1686" s="666" t="s">
        <v>1049</v>
      </c>
      <c r="T1686" s="660">
        <f>J1686*Tabellen!$F$2</f>
        <v>353.22531749999996</v>
      </c>
      <c r="U1686" s="660">
        <f>R1686*Tabellen!$G$2</f>
        <v>6.7517999999999994</v>
      </c>
      <c r="V1686" s="660">
        <f>T1686*Tabellen!$H$2</f>
        <v>74.177316674999986</v>
      </c>
      <c r="W1686" s="660">
        <f>U1686+V1686</f>
        <v>80.929116674999989</v>
      </c>
      <c r="X1686" s="660">
        <f>O1686+W1686</f>
        <v>509.17443417499993</v>
      </c>
    </row>
    <row r="1687" spans="2:71" ht="15.65" customHeight="1" outlineLevel="2" x14ac:dyDescent="0.25">
      <c r="D1687" s="525" t="s">
        <v>853</v>
      </c>
      <c r="E1687" s="405">
        <v>1</v>
      </c>
      <c r="F1687" s="402" t="s">
        <v>72</v>
      </c>
      <c r="G1687" s="406">
        <v>4</v>
      </c>
      <c r="H1687" s="406">
        <f>E1687*G1687</f>
        <v>4</v>
      </c>
      <c r="I1687" s="547">
        <v>292.95675</v>
      </c>
      <c r="J1687" s="547">
        <f>E1687*I1687</f>
        <v>292.95675</v>
      </c>
      <c r="M1687" s="547">
        <f>J1687+H1687*Tabellen!$K$2+L1687</f>
        <v>540.95675000000006</v>
      </c>
      <c r="O1687" s="660">
        <f>R1687+T1687</f>
        <v>654.55766749999998</v>
      </c>
      <c r="P1687" s="673"/>
      <c r="Q1687" s="665" t="s">
        <v>983</v>
      </c>
      <c r="R1687" s="660">
        <f>H1687*Tabellen!$K$2*Tabellen!$F$2</f>
        <v>300.08</v>
      </c>
      <c r="S1687" s="666" t="s">
        <v>1049</v>
      </c>
      <c r="T1687" s="660">
        <f>J1687*Tabellen!$F$2</f>
        <v>354.4776675</v>
      </c>
      <c r="U1687" s="660">
        <f>R1687*Tabellen!$G$2</f>
        <v>27.007199999999997</v>
      </c>
      <c r="V1687" s="660">
        <f>T1687*Tabellen!$H$2</f>
        <v>74.440310174999993</v>
      </c>
      <c r="W1687" s="660">
        <f>U1687+V1687</f>
        <v>101.44751017499999</v>
      </c>
      <c r="X1687" s="660">
        <f>O1687+W1687</f>
        <v>756.00517767499991</v>
      </c>
    </row>
    <row r="1688" spans="2:71" ht="15.65" customHeight="1" outlineLevel="2" x14ac:dyDescent="0.25">
      <c r="B1688" s="404"/>
      <c r="D1688" s="404" t="s">
        <v>1591</v>
      </c>
      <c r="E1688" s="405"/>
      <c r="G1688" s="406"/>
      <c r="H1688" s="406"/>
      <c r="N1688" s="494"/>
      <c r="O1688" s="660"/>
      <c r="P1688" s="673"/>
      <c r="Q1688" s="665"/>
      <c r="S1688" s="666"/>
    </row>
    <row r="1689" spans="2:71" ht="15.65" customHeight="1" outlineLevel="2" x14ac:dyDescent="0.25">
      <c r="D1689" s="404" t="s">
        <v>1592</v>
      </c>
      <c r="O1689" s="659"/>
      <c r="P1689" s="665"/>
      <c r="Q1689" s="665"/>
      <c r="S1689" s="666"/>
    </row>
    <row r="1690" spans="2:71" ht="15.65" customHeight="1" outlineLevel="2" x14ac:dyDescent="0.25">
      <c r="B1690" s="404"/>
      <c r="D1690" s="404" t="s">
        <v>1593</v>
      </c>
      <c r="E1690" s="405"/>
      <c r="G1690" s="406"/>
      <c r="H1690" s="406"/>
      <c r="N1690" s="494"/>
      <c r="O1690" s="659"/>
      <c r="P1690" s="659"/>
      <c r="Q1690" s="665"/>
      <c r="S1690" s="666"/>
    </row>
    <row r="1691" spans="2:71" ht="15.65" customHeight="1" outlineLevel="2" x14ac:dyDescent="0.25">
      <c r="B1691" s="404"/>
      <c r="D1691" s="404" t="s">
        <v>1172</v>
      </c>
      <c r="E1691" s="405"/>
      <c r="G1691" s="406"/>
      <c r="H1691" s="406"/>
      <c r="N1691" s="494"/>
      <c r="O1691" s="659"/>
      <c r="P1691" s="659"/>
      <c r="Q1691" s="665"/>
      <c r="S1691" s="666"/>
    </row>
    <row r="1692" spans="2:71" ht="15.65" customHeight="1" outlineLevel="2" x14ac:dyDescent="0.25">
      <c r="B1692" s="404"/>
      <c r="D1692" s="427"/>
      <c r="E1692" s="405"/>
      <c r="G1692" s="406"/>
      <c r="H1692" s="406"/>
      <c r="N1692" s="494"/>
      <c r="O1692" s="659"/>
      <c r="P1692" s="659"/>
      <c r="Q1692" s="659"/>
    </row>
    <row r="1693" spans="2:71" ht="9" customHeight="1" outlineLevel="1" x14ac:dyDescent="0.25">
      <c r="B1693" s="408"/>
      <c r="D1693" s="409"/>
      <c r="E1693" s="411"/>
      <c r="F1693" s="409"/>
      <c r="G1693" s="410"/>
      <c r="H1693" s="410"/>
      <c r="I1693" s="548"/>
      <c r="J1693" s="548"/>
      <c r="K1693" s="548"/>
      <c r="L1693" s="548"/>
      <c r="M1693" s="548"/>
      <c r="N1693" s="485"/>
      <c r="O1693" s="663"/>
      <c r="P1693" s="663"/>
      <c r="Q1693" s="663"/>
      <c r="R1693" s="664"/>
      <c r="S1693" s="664"/>
      <c r="T1693" s="664"/>
      <c r="U1693" s="664"/>
      <c r="V1693" s="664"/>
      <c r="W1693" s="664"/>
      <c r="X1693" s="664"/>
      <c r="Y1693" s="663"/>
      <c r="Z1693" s="615"/>
      <c r="AA1693" s="616"/>
      <c r="AG1693" s="613"/>
      <c r="AH1693" s="613"/>
    </row>
    <row r="1694" spans="2:71" s="568" customFormat="1" ht="15.65" customHeight="1" outlineLevel="1" x14ac:dyDescent="0.25">
      <c r="B1694" s="395" t="s">
        <v>962</v>
      </c>
      <c r="C1694" s="593"/>
      <c r="D1694" s="396" t="s">
        <v>151</v>
      </c>
      <c r="E1694" s="403">
        <v>1</v>
      </c>
      <c r="F1694" s="396" t="s">
        <v>71</v>
      </c>
      <c r="G1694" s="397"/>
      <c r="H1694" s="777">
        <f>SUM(H1695:H1697)/E1694</f>
        <v>0.8</v>
      </c>
      <c r="I1694" s="546"/>
      <c r="J1694" s="546">
        <f>SUM(J1695:J1697)/E1694</f>
        <v>31.049999999999997</v>
      </c>
      <c r="K1694" s="546"/>
      <c r="L1694" s="546"/>
      <c r="M1694" s="546">
        <f>SUM(M1695:M1697)</f>
        <v>80.650000000000006</v>
      </c>
      <c r="N1694" s="593"/>
      <c r="O1694" s="657">
        <f>SUM(O1695:O1696)/E1694</f>
        <v>97.586500000000001</v>
      </c>
      <c r="P1694" s="656" t="str">
        <f>B1694</f>
        <v>V4-3-X</v>
      </c>
      <c r="Q1694" s="656"/>
      <c r="R1694" s="657"/>
      <c r="S1694" s="657"/>
      <c r="T1694" s="657"/>
      <c r="U1694" s="670"/>
      <c r="V1694" s="657"/>
      <c r="W1694" s="657"/>
      <c r="X1694" s="657">
        <f>SUM(X1695:X1696)/E1694</f>
        <v>110.877745</v>
      </c>
      <c r="Y1694" s="658"/>
      <c r="Z1694" s="610"/>
      <c r="AA1694" s="610"/>
      <c r="AB1694" s="610"/>
      <c r="AC1694" s="610"/>
      <c r="AD1694" s="610"/>
      <c r="AE1694" s="610"/>
      <c r="AF1694" s="610"/>
      <c r="AG1694" s="610"/>
      <c r="AH1694" s="610"/>
      <c r="AI1694" s="610"/>
      <c r="AJ1694" s="610"/>
      <c r="AK1694" s="610"/>
      <c r="AL1694" s="610"/>
      <c r="AM1694" s="610"/>
      <c r="AN1694" s="610"/>
      <c r="AO1694" s="610"/>
      <c r="AP1694" s="610"/>
      <c r="AQ1694" s="610"/>
      <c r="AR1694" s="610"/>
      <c r="AS1694" s="610"/>
      <c r="AT1694" s="610"/>
      <c r="AU1694" s="610"/>
      <c r="AV1694" s="610"/>
      <c r="AW1694" s="610"/>
      <c r="AX1694" s="610"/>
      <c r="AY1694" s="610"/>
      <c r="AZ1694" s="610"/>
      <c r="BA1694" s="610"/>
      <c r="BB1694" s="610"/>
      <c r="BC1694" s="610"/>
      <c r="BD1694" s="610"/>
      <c r="BE1694" s="610"/>
      <c r="BF1694" s="610"/>
      <c r="BG1694" s="610"/>
      <c r="BH1694" s="610"/>
      <c r="BI1694" s="610"/>
      <c r="BJ1694" s="610"/>
      <c r="BK1694" s="610"/>
      <c r="BL1694" s="610"/>
      <c r="BM1694" s="610"/>
      <c r="BN1694" s="610"/>
      <c r="BO1694" s="610"/>
      <c r="BP1694" s="610"/>
      <c r="BQ1694" s="610"/>
      <c r="BR1694" s="610"/>
      <c r="BS1694" s="610"/>
    </row>
    <row r="1695" spans="2:71" ht="15.65" customHeight="1" outlineLevel="2" x14ac:dyDescent="0.25">
      <c r="B1695" s="404"/>
      <c r="D1695" s="413" t="s">
        <v>131</v>
      </c>
      <c r="E1695" s="405"/>
      <c r="G1695" s="406"/>
      <c r="H1695" s="772"/>
      <c r="I1695" s="553"/>
      <c r="J1695" s="553"/>
      <c r="K1695" s="553"/>
      <c r="N1695" s="494"/>
      <c r="O1695" s="659" t="str">
        <f>R1695</f>
        <v>incl. opslagen</v>
      </c>
      <c r="P1695" s="659"/>
      <c r="Q1695" s="665"/>
      <c r="R1695" s="672" t="str">
        <f>Tabellen!$C$2</f>
        <v>incl. opslagen</v>
      </c>
      <c r="S1695" s="666"/>
      <c r="T1695" s="672" t="str">
        <f>Tabellen!$C$2</f>
        <v>incl. opslagen</v>
      </c>
    </row>
    <row r="1696" spans="2:71" ht="15.65" customHeight="1" outlineLevel="2" x14ac:dyDescent="0.25">
      <c r="B1696" s="409" t="s">
        <v>1173</v>
      </c>
      <c r="D1696" s="404" t="s">
        <v>1281</v>
      </c>
      <c r="E1696" s="405">
        <v>1</v>
      </c>
      <c r="F1696" s="433" t="s">
        <v>70</v>
      </c>
      <c r="G1696" s="406">
        <v>0.8</v>
      </c>
      <c r="H1696" s="778">
        <f>E1696*G1696</f>
        <v>0.8</v>
      </c>
      <c r="I1696" s="554">
        <v>31.049999999999997</v>
      </c>
      <c r="J1696" s="554">
        <f>E1696*I1696</f>
        <v>31.049999999999997</v>
      </c>
      <c r="K1696" s="554"/>
      <c r="L1696" s="554"/>
      <c r="M1696" s="554">
        <f>J1696+H1696*Tabellen!$K$2+L1696</f>
        <v>80.650000000000006</v>
      </c>
      <c r="N1696" s="494"/>
      <c r="O1696" s="660">
        <f>R1696+T1696</f>
        <v>97.586500000000001</v>
      </c>
      <c r="P1696" s="673"/>
      <c r="Q1696" s="665" t="s">
        <v>983</v>
      </c>
      <c r="R1696" s="660">
        <f>H1696*Tabellen!$K$2*Tabellen!$F$2</f>
        <v>60.015999999999998</v>
      </c>
      <c r="S1696" s="666" t="s">
        <v>1049</v>
      </c>
      <c r="T1696" s="660">
        <f>J1696*Tabellen!$F$2</f>
        <v>37.570499999999996</v>
      </c>
      <c r="U1696" s="660">
        <f>R1696*Tabellen!$G$2</f>
        <v>5.40144</v>
      </c>
      <c r="V1696" s="660">
        <f>T1696*Tabellen!$H$2</f>
        <v>7.8898049999999991</v>
      </c>
      <c r="W1696" s="660">
        <f>U1696+V1696</f>
        <v>13.291245</v>
      </c>
      <c r="X1696" s="660">
        <f>O1696+W1696</f>
        <v>110.877745</v>
      </c>
    </row>
    <row r="1697" spans="1:71" ht="15.65" customHeight="1" outlineLevel="2" x14ac:dyDescent="0.25">
      <c r="B1697" s="404"/>
      <c r="D1697" s="484"/>
      <c r="E1697" s="405"/>
      <c r="F1697" s="433"/>
      <c r="G1697" s="406"/>
      <c r="H1697" s="772"/>
      <c r="N1697" s="494"/>
      <c r="O1697" s="659"/>
      <c r="P1697" s="659"/>
      <c r="Q1697" s="659"/>
    </row>
    <row r="1698" spans="1:71" ht="9" customHeight="1" outlineLevel="1" x14ac:dyDescent="0.25">
      <c r="B1698" s="408"/>
      <c r="D1698" s="409"/>
      <c r="E1698" s="411"/>
      <c r="F1698" s="409"/>
      <c r="G1698" s="410"/>
      <c r="H1698" s="779"/>
      <c r="I1698" s="548"/>
      <c r="J1698" s="548"/>
      <c r="K1698" s="548"/>
      <c r="L1698" s="548"/>
      <c r="M1698" s="548"/>
      <c r="N1698" s="485"/>
      <c r="O1698" s="663"/>
      <c r="P1698" s="663"/>
      <c r="Q1698" s="663"/>
      <c r="R1698" s="664"/>
      <c r="S1698" s="664"/>
      <c r="T1698" s="664"/>
      <c r="U1698" s="664"/>
      <c r="V1698" s="664"/>
      <c r="W1698" s="664"/>
      <c r="X1698" s="664"/>
      <c r="Y1698" s="663"/>
      <c r="Z1698" s="615"/>
      <c r="AA1698" s="616"/>
      <c r="AG1698" s="613"/>
      <c r="AH1698" s="613"/>
    </row>
    <row r="1699" spans="1:71" s="568" customFormat="1" ht="15.65" customHeight="1" outlineLevel="1" x14ac:dyDescent="0.25">
      <c r="B1699" s="395" t="s">
        <v>1091</v>
      </c>
      <c r="C1699" s="593"/>
      <c r="D1699" s="396" t="s">
        <v>1888</v>
      </c>
      <c r="E1699" s="403">
        <v>1</v>
      </c>
      <c r="F1699" s="396" t="s">
        <v>72</v>
      </c>
      <c r="G1699" s="397"/>
      <c r="H1699" s="777">
        <f>SUM(H1701:H1709)</f>
        <v>4.6159999999999997</v>
      </c>
      <c r="I1699" s="546"/>
      <c r="J1699" s="546">
        <f>SUM(J1701:J1709)</f>
        <v>421.92809999999997</v>
      </c>
      <c r="K1699" s="546"/>
      <c r="L1699" s="546"/>
      <c r="M1699" s="546">
        <f>SUM(M1701:M1709)</f>
        <v>708.12009999999998</v>
      </c>
      <c r="N1699" s="593"/>
      <c r="O1699" s="657">
        <f>SUM(O1700:O1704)/E1699</f>
        <v>856.82532099999992</v>
      </c>
      <c r="P1699" s="656" t="str">
        <f>B1699</f>
        <v>V4-4-A1</v>
      </c>
      <c r="Q1699" s="656"/>
      <c r="R1699" s="657"/>
      <c r="S1699" s="657"/>
      <c r="T1699" s="657"/>
      <c r="U1699" s="670"/>
      <c r="V1699" s="657"/>
      <c r="W1699" s="657"/>
      <c r="X1699" s="657">
        <f>SUM(X1700:X1704)/E1699</f>
        <v>995.20356000999993</v>
      </c>
      <c r="Y1699" s="656"/>
      <c r="Z1699" s="614"/>
      <c r="AA1699" s="610"/>
      <c r="AB1699" s="610"/>
      <c r="AC1699" s="610"/>
      <c r="AD1699" s="610"/>
      <c r="AE1699" s="610"/>
      <c r="AF1699" s="610"/>
      <c r="AG1699" s="610"/>
      <c r="AH1699" s="610"/>
      <c r="AI1699" s="610"/>
      <c r="AJ1699" s="610"/>
      <c r="AK1699" s="610"/>
      <c r="AL1699" s="610"/>
      <c r="AM1699" s="610"/>
      <c r="AN1699" s="610"/>
      <c r="AO1699" s="610"/>
      <c r="AP1699" s="610"/>
      <c r="AQ1699" s="610"/>
      <c r="AR1699" s="610"/>
      <c r="AS1699" s="610"/>
      <c r="AT1699" s="610"/>
      <c r="AU1699" s="610"/>
      <c r="AV1699" s="610"/>
      <c r="AW1699" s="610"/>
      <c r="AX1699" s="610"/>
      <c r="AY1699" s="610"/>
      <c r="AZ1699" s="610"/>
      <c r="BA1699" s="610"/>
      <c r="BB1699" s="610"/>
      <c r="BC1699" s="610"/>
      <c r="BD1699" s="610"/>
      <c r="BE1699" s="610"/>
      <c r="BF1699" s="610"/>
      <c r="BG1699" s="610"/>
      <c r="BH1699" s="610"/>
      <c r="BI1699" s="610"/>
      <c r="BJ1699" s="610"/>
      <c r="BK1699" s="610"/>
      <c r="BL1699" s="610"/>
      <c r="BM1699" s="610"/>
      <c r="BN1699" s="610"/>
      <c r="BO1699" s="610"/>
      <c r="BP1699" s="610"/>
      <c r="BQ1699" s="610"/>
      <c r="BR1699" s="610"/>
      <c r="BS1699" s="610"/>
    </row>
    <row r="1700" spans="1:71" s="401" customFormat="1" ht="15.65" customHeight="1" outlineLevel="2" x14ac:dyDescent="0.25">
      <c r="A1700" s="590"/>
      <c r="B1700" s="478"/>
      <c r="C1700" s="490"/>
      <c r="D1700" s="483"/>
      <c r="E1700" s="419"/>
      <c r="F1700" s="420"/>
      <c r="G1700" s="400"/>
      <c r="H1700" s="419"/>
      <c r="I1700" s="550"/>
      <c r="J1700" s="550"/>
      <c r="K1700" s="550"/>
      <c r="L1700" s="550"/>
      <c r="M1700" s="551"/>
      <c r="N1700" s="495"/>
      <c r="O1700" s="659" t="str">
        <f>R1700</f>
        <v>incl. opslagen</v>
      </c>
      <c r="P1700" s="659"/>
      <c r="Q1700" s="665"/>
      <c r="R1700" s="672" t="str">
        <f>Tabellen!$C$2</f>
        <v>incl. opslagen</v>
      </c>
      <c r="S1700" s="666"/>
      <c r="T1700" s="672" t="str">
        <f>Tabellen!$C$2</f>
        <v>incl. opslagen</v>
      </c>
      <c r="U1700" s="660"/>
      <c r="V1700" s="660"/>
      <c r="W1700" s="660"/>
      <c r="X1700" s="660"/>
      <c r="Y1700" s="661"/>
      <c r="Z1700" s="619"/>
      <c r="AA1700" s="617"/>
      <c r="AB1700" s="617"/>
      <c r="AC1700" s="617"/>
      <c r="AD1700" s="617"/>
      <c r="AE1700" s="617"/>
      <c r="AF1700" s="617"/>
      <c r="AG1700" s="617"/>
      <c r="AH1700" s="617"/>
      <c r="AI1700" s="617"/>
      <c r="AJ1700" s="617"/>
      <c r="AK1700" s="617"/>
      <c r="AL1700" s="617"/>
      <c r="AM1700" s="617"/>
      <c r="AN1700" s="617"/>
      <c r="AO1700" s="617"/>
      <c r="AP1700" s="617"/>
      <c r="AQ1700" s="617"/>
      <c r="AR1700" s="617"/>
      <c r="AS1700" s="617"/>
      <c r="AT1700" s="617"/>
      <c r="AU1700" s="617"/>
      <c r="AV1700" s="617"/>
      <c r="AW1700" s="617"/>
      <c r="AX1700" s="617"/>
      <c r="AY1700" s="617"/>
      <c r="AZ1700" s="617"/>
      <c r="BA1700" s="617"/>
      <c r="BB1700" s="617"/>
      <c r="BC1700" s="617"/>
      <c r="BD1700" s="617"/>
      <c r="BE1700" s="617"/>
      <c r="BF1700" s="617"/>
      <c r="BG1700" s="617"/>
      <c r="BH1700" s="617"/>
      <c r="BI1700" s="617"/>
      <c r="BJ1700" s="617"/>
      <c r="BK1700" s="617"/>
      <c r="BL1700" s="617"/>
      <c r="BM1700" s="617"/>
      <c r="BN1700" s="617"/>
      <c r="BO1700" s="617"/>
      <c r="BP1700" s="617"/>
      <c r="BQ1700" s="617"/>
      <c r="BR1700" s="617"/>
      <c r="BS1700" s="617"/>
    </row>
    <row r="1701" spans="1:71" s="401" customFormat="1" ht="15.65" customHeight="1" outlineLevel="2" x14ac:dyDescent="0.25">
      <c r="A1701" s="590"/>
      <c r="B1701" s="404"/>
      <c r="C1701" s="485"/>
      <c r="D1701" s="404" t="s">
        <v>1175</v>
      </c>
      <c r="E1701" s="405">
        <v>1</v>
      </c>
      <c r="F1701" s="402" t="s">
        <v>72</v>
      </c>
      <c r="G1701" s="405">
        <v>1.5</v>
      </c>
      <c r="H1701" s="423">
        <f>E1701*G1701</f>
        <v>1.5</v>
      </c>
      <c r="I1701" s="547">
        <v>15.524999999999999</v>
      </c>
      <c r="J1701" s="547">
        <f>E1701*I1701</f>
        <v>15.524999999999999</v>
      </c>
      <c r="K1701" s="547"/>
      <c r="L1701" s="547"/>
      <c r="M1701" s="547">
        <f>J1701+H1701*Tabellen!$K$2+L1701</f>
        <v>108.52500000000001</v>
      </c>
      <c r="N1701" s="495"/>
      <c r="O1701" s="660">
        <f>R1701+T1701</f>
        <v>131.31524999999999</v>
      </c>
      <c r="P1701" s="673"/>
      <c r="Q1701" s="665" t="s">
        <v>983</v>
      </c>
      <c r="R1701" s="660">
        <f>H1701*Tabellen!$K$2*Tabellen!$F$2</f>
        <v>112.53</v>
      </c>
      <c r="S1701" s="666" t="s">
        <v>1049</v>
      </c>
      <c r="T1701" s="660">
        <f>J1701*Tabellen!$F$2</f>
        <v>18.785249999999998</v>
      </c>
      <c r="U1701" s="660">
        <f>R1701*Tabellen!$G$2</f>
        <v>10.127699999999999</v>
      </c>
      <c r="V1701" s="660">
        <f>T1701*Tabellen!$H$2</f>
        <v>3.9449024999999995</v>
      </c>
      <c r="W1701" s="660">
        <f>U1701+V1701</f>
        <v>14.072602499999999</v>
      </c>
      <c r="X1701" s="660">
        <f>O1701+W1701</f>
        <v>145.38785249999998</v>
      </c>
      <c r="Y1701" s="659"/>
      <c r="Z1701" s="617"/>
      <c r="AA1701" s="617"/>
      <c r="AB1701" s="617"/>
      <c r="AC1701" s="617"/>
      <c r="AD1701" s="617"/>
      <c r="AE1701" s="617"/>
      <c r="AF1701" s="617"/>
      <c r="AG1701" s="617"/>
      <c r="AH1701" s="617"/>
      <c r="AI1701" s="617"/>
      <c r="AJ1701" s="617"/>
      <c r="AK1701" s="617"/>
      <c r="AL1701" s="617"/>
      <c r="AM1701" s="617"/>
      <c r="AN1701" s="617"/>
      <c r="AO1701" s="617"/>
      <c r="AP1701" s="617"/>
      <c r="AQ1701" s="617"/>
      <c r="AR1701" s="617"/>
      <c r="AS1701" s="617"/>
      <c r="AT1701" s="617"/>
      <c r="AU1701" s="617"/>
      <c r="AV1701" s="617"/>
      <c r="AW1701" s="617"/>
      <c r="AX1701" s="617"/>
      <c r="AY1701" s="617"/>
      <c r="AZ1701" s="617"/>
      <c r="BA1701" s="617"/>
      <c r="BB1701" s="617"/>
      <c r="BC1701" s="617"/>
      <c r="BD1701" s="617"/>
      <c r="BE1701" s="617"/>
      <c r="BF1701" s="617"/>
      <c r="BG1701" s="617"/>
      <c r="BH1701" s="617"/>
      <c r="BI1701" s="617"/>
      <c r="BJ1701" s="617"/>
      <c r="BK1701" s="617"/>
      <c r="BL1701" s="617"/>
      <c r="BM1701" s="617"/>
      <c r="BN1701" s="617"/>
      <c r="BO1701" s="617"/>
      <c r="BP1701" s="617"/>
      <c r="BQ1701" s="617"/>
      <c r="BR1701" s="617"/>
      <c r="BS1701" s="617"/>
    </row>
    <row r="1702" spans="1:71" ht="15.65" customHeight="1" outlineLevel="2" x14ac:dyDescent="0.25">
      <c r="D1702" s="404" t="s">
        <v>1177</v>
      </c>
      <c r="E1702" s="405">
        <v>1</v>
      </c>
      <c r="F1702" s="402" t="s">
        <v>71</v>
      </c>
      <c r="G1702" s="406">
        <v>0.35</v>
      </c>
      <c r="H1702" s="772">
        <f>E1702*G1702</f>
        <v>0.35</v>
      </c>
      <c r="M1702" s="547">
        <f>J1702+H1702*Tabellen!$K$2+L1702</f>
        <v>21.7</v>
      </c>
      <c r="O1702" s="660">
        <f>R1702+T1702</f>
        <v>26.256999999999998</v>
      </c>
      <c r="P1702" s="673"/>
      <c r="Q1702" s="665" t="s">
        <v>983</v>
      </c>
      <c r="R1702" s="660">
        <f>H1702*Tabellen!$K$2*Tabellen!$F$2</f>
        <v>26.256999999999998</v>
      </c>
      <c r="S1702" s="666" t="s">
        <v>1049</v>
      </c>
      <c r="T1702" s="660">
        <f>J1702*Tabellen!$F$2</f>
        <v>0</v>
      </c>
      <c r="U1702" s="660">
        <f>R1702*Tabellen!$G$2</f>
        <v>2.3631299999999995</v>
      </c>
      <c r="V1702" s="660">
        <f>T1702*Tabellen!$H$2</f>
        <v>0</v>
      </c>
      <c r="W1702" s="660">
        <f>U1702+V1702</f>
        <v>2.3631299999999995</v>
      </c>
      <c r="X1702" s="660">
        <f>O1702+W1702</f>
        <v>28.620129999999996</v>
      </c>
    </row>
    <row r="1703" spans="1:71" s="521" customFormat="1" ht="15.65" customHeight="1" outlineLevel="2" x14ac:dyDescent="0.25">
      <c r="A1703" s="592"/>
      <c r="B1703" s="404"/>
      <c r="C1703" s="485"/>
      <c r="D1703" s="404" t="s">
        <v>1176</v>
      </c>
      <c r="E1703" s="405">
        <f>0.55+0.55+0.78+0.78</f>
        <v>2.66</v>
      </c>
      <c r="F1703" s="402" t="s">
        <v>70</v>
      </c>
      <c r="G1703" s="406">
        <v>0.1</v>
      </c>
      <c r="H1703" s="423">
        <f>E1703*G1703</f>
        <v>0.26600000000000001</v>
      </c>
      <c r="I1703" s="547"/>
      <c r="J1703" s="547"/>
      <c r="K1703" s="547"/>
      <c r="L1703" s="547"/>
      <c r="M1703" s="547">
        <f>J1703+H1703*Tabellen!$K$2+L1703</f>
        <v>16.492000000000001</v>
      </c>
      <c r="N1703" s="524"/>
      <c r="O1703" s="660">
        <f>R1703+T1703</f>
        <v>19.95532</v>
      </c>
      <c r="P1703" s="673"/>
      <c r="Q1703" s="665" t="s">
        <v>983</v>
      </c>
      <c r="R1703" s="660">
        <f>H1703*Tabellen!$K$2*Tabellen!$F$2</f>
        <v>19.95532</v>
      </c>
      <c r="S1703" s="666" t="s">
        <v>1049</v>
      </c>
      <c r="T1703" s="660">
        <f>J1703*Tabellen!$F$2</f>
        <v>0</v>
      </c>
      <c r="U1703" s="660">
        <f>R1703*Tabellen!$G$2</f>
        <v>1.7959787999999999</v>
      </c>
      <c r="V1703" s="660">
        <f>T1703*Tabellen!$H$2</f>
        <v>0</v>
      </c>
      <c r="W1703" s="660">
        <f>U1703+V1703</f>
        <v>1.7959787999999999</v>
      </c>
      <c r="X1703" s="660">
        <f>O1703+W1703</f>
        <v>21.751298800000001</v>
      </c>
      <c r="Y1703" s="676"/>
      <c r="Z1703" s="620"/>
      <c r="AA1703" s="620"/>
      <c r="AB1703" s="620"/>
      <c r="AC1703" s="620"/>
      <c r="AD1703" s="620"/>
      <c r="AE1703" s="620"/>
      <c r="AF1703" s="620"/>
      <c r="AG1703" s="620"/>
      <c r="AH1703" s="620"/>
      <c r="AI1703" s="620"/>
      <c r="AJ1703" s="620"/>
      <c r="AK1703" s="620"/>
      <c r="AL1703" s="620"/>
      <c r="AM1703" s="620"/>
      <c r="AN1703" s="620"/>
      <c r="AO1703" s="620"/>
      <c r="AP1703" s="620"/>
      <c r="AQ1703" s="620"/>
      <c r="AR1703" s="620"/>
      <c r="AS1703" s="620"/>
      <c r="AT1703" s="620"/>
      <c r="AU1703" s="620"/>
      <c r="AV1703" s="620"/>
      <c r="AW1703" s="620"/>
      <c r="AX1703" s="620"/>
      <c r="AY1703" s="620"/>
      <c r="AZ1703" s="620"/>
      <c r="BA1703" s="620"/>
      <c r="BB1703" s="620"/>
      <c r="BC1703" s="620"/>
      <c r="BD1703" s="620"/>
      <c r="BE1703" s="620"/>
      <c r="BF1703" s="620"/>
      <c r="BG1703" s="620"/>
      <c r="BH1703" s="620"/>
      <c r="BI1703" s="620"/>
      <c r="BJ1703" s="620"/>
      <c r="BK1703" s="620"/>
      <c r="BL1703" s="620"/>
      <c r="BM1703" s="620"/>
      <c r="BN1703" s="620"/>
      <c r="BO1703" s="620"/>
      <c r="BP1703" s="620"/>
      <c r="BQ1703" s="620"/>
      <c r="BR1703" s="620"/>
      <c r="BS1703" s="620"/>
    </row>
    <row r="1704" spans="1:71" ht="15.65" customHeight="1" outlineLevel="2" x14ac:dyDescent="0.25">
      <c r="B1704" s="404" t="s">
        <v>1686</v>
      </c>
      <c r="D1704" s="404" t="s">
        <v>1691</v>
      </c>
      <c r="E1704" s="405">
        <v>1</v>
      </c>
      <c r="F1704" s="402" t="s">
        <v>72</v>
      </c>
      <c r="G1704" s="406">
        <v>2.5</v>
      </c>
      <c r="H1704" s="772">
        <f>E1704*G1704</f>
        <v>2.5</v>
      </c>
      <c r="I1704" s="547">
        <v>406.40309999999999</v>
      </c>
      <c r="J1704" s="547">
        <f>E1704*I1704</f>
        <v>406.40309999999999</v>
      </c>
      <c r="M1704" s="547">
        <f>J1704+H1704*Tabellen!$K$2+L1704</f>
        <v>561.40309999999999</v>
      </c>
      <c r="N1704" s="494"/>
      <c r="O1704" s="660">
        <f>R1704+T1704</f>
        <v>679.29775099999995</v>
      </c>
      <c r="P1704" s="673"/>
      <c r="Q1704" s="665" t="s">
        <v>983</v>
      </c>
      <c r="R1704" s="660">
        <f>H1704*Tabellen!$K$2*Tabellen!$F$2</f>
        <v>187.54999999999998</v>
      </c>
      <c r="S1704" s="666" t="s">
        <v>1049</v>
      </c>
      <c r="T1704" s="660">
        <f>J1704*Tabellen!$F$2</f>
        <v>491.74775099999999</v>
      </c>
      <c r="U1704" s="660">
        <f>R1704*Tabellen!$G$2</f>
        <v>16.879499999999997</v>
      </c>
      <c r="V1704" s="660">
        <f>T1704*Tabellen!$H$2</f>
        <v>103.26702770999999</v>
      </c>
      <c r="W1704" s="660">
        <f>U1704+V1704</f>
        <v>120.14652770999999</v>
      </c>
      <c r="X1704" s="660">
        <f>O1704+W1704</f>
        <v>799.44427870999994</v>
      </c>
      <c r="Y1704" s="659"/>
      <c r="Z1704" s="614"/>
    </row>
    <row r="1705" spans="1:71" s="401" customFormat="1" ht="15.65" customHeight="1" outlineLevel="2" x14ac:dyDescent="0.25">
      <c r="A1705" s="590"/>
      <c r="B1705" s="404"/>
      <c r="C1705" s="485"/>
      <c r="D1705" s="404" t="s">
        <v>1591</v>
      </c>
      <c r="E1705" s="405"/>
      <c r="F1705" s="404"/>
      <c r="G1705" s="405"/>
      <c r="H1705" s="772"/>
      <c r="I1705" s="560"/>
      <c r="J1705" s="547"/>
      <c r="K1705" s="547"/>
      <c r="L1705" s="547"/>
      <c r="M1705" s="547"/>
      <c r="N1705" s="495"/>
      <c r="O1705" s="668"/>
      <c r="P1705" s="668"/>
      <c r="Q1705" s="665"/>
      <c r="R1705" s="660"/>
      <c r="S1705" s="666"/>
      <c r="T1705" s="660"/>
      <c r="U1705" s="660"/>
      <c r="V1705" s="660"/>
      <c r="W1705" s="660"/>
      <c r="X1705" s="660"/>
      <c r="Y1705" s="668"/>
      <c r="Z1705" s="617"/>
      <c r="AA1705" s="617"/>
      <c r="AB1705" s="617"/>
      <c r="AC1705" s="617"/>
      <c r="AD1705" s="617"/>
      <c r="AE1705" s="617"/>
      <c r="AF1705" s="617"/>
      <c r="AG1705" s="617"/>
      <c r="AH1705" s="617"/>
      <c r="AI1705" s="617"/>
      <c r="AJ1705" s="617"/>
      <c r="AK1705" s="617"/>
      <c r="AL1705" s="617"/>
      <c r="AM1705" s="617"/>
      <c r="AN1705" s="617"/>
      <c r="AO1705" s="617"/>
      <c r="AP1705" s="617"/>
      <c r="AQ1705" s="617"/>
      <c r="AR1705" s="617"/>
      <c r="AS1705" s="617"/>
      <c r="AT1705" s="617"/>
      <c r="AU1705" s="617"/>
      <c r="AV1705" s="617"/>
      <c r="AW1705" s="617"/>
      <c r="AX1705" s="617"/>
      <c r="AY1705" s="617"/>
      <c r="AZ1705" s="617"/>
      <c r="BA1705" s="617"/>
      <c r="BB1705" s="617"/>
      <c r="BC1705" s="617"/>
      <c r="BD1705" s="617"/>
      <c r="BE1705" s="617"/>
      <c r="BF1705" s="617"/>
      <c r="BG1705" s="617"/>
      <c r="BH1705" s="617"/>
      <c r="BI1705" s="617"/>
      <c r="BJ1705" s="617"/>
      <c r="BK1705" s="617"/>
      <c r="BL1705" s="617"/>
      <c r="BM1705" s="617"/>
      <c r="BN1705" s="617"/>
      <c r="BO1705" s="617"/>
      <c r="BP1705" s="617"/>
      <c r="BQ1705" s="617"/>
      <c r="BR1705" s="617"/>
      <c r="BS1705" s="617"/>
    </row>
    <row r="1706" spans="1:71" s="401" customFormat="1" ht="15.65" customHeight="1" outlineLevel="2" x14ac:dyDescent="0.25">
      <c r="A1706" s="590"/>
      <c r="B1706" s="404"/>
      <c r="C1706" s="485"/>
      <c r="D1706" s="404" t="s">
        <v>1592</v>
      </c>
      <c r="E1706" s="405"/>
      <c r="F1706" s="404"/>
      <c r="G1706" s="405"/>
      <c r="H1706" s="772"/>
      <c r="I1706" s="560"/>
      <c r="J1706" s="547"/>
      <c r="K1706" s="547"/>
      <c r="L1706" s="547"/>
      <c r="M1706" s="547"/>
      <c r="N1706" s="495"/>
      <c r="O1706" s="668"/>
      <c r="P1706" s="668"/>
      <c r="Q1706" s="665"/>
      <c r="R1706" s="660"/>
      <c r="S1706" s="666"/>
      <c r="T1706" s="660"/>
      <c r="U1706" s="660"/>
      <c r="V1706" s="660"/>
      <c r="W1706" s="660"/>
      <c r="X1706" s="660"/>
      <c r="Y1706" s="668"/>
      <c r="Z1706" s="617"/>
      <c r="AA1706" s="617"/>
      <c r="AB1706" s="617"/>
      <c r="AC1706" s="617"/>
      <c r="AD1706" s="617"/>
      <c r="AE1706" s="617"/>
      <c r="AF1706" s="617"/>
      <c r="AG1706" s="617"/>
      <c r="AH1706" s="617"/>
      <c r="AI1706" s="617"/>
      <c r="AJ1706" s="617"/>
      <c r="AK1706" s="617"/>
      <c r="AL1706" s="617"/>
      <c r="AM1706" s="617"/>
      <c r="AN1706" s="617"/>
      <c r="AO1706" s="617"/>
      <c r="AP1706" s="617"/>
      <c r="AQ1706" s="617"/>
      <c r="AR1706" s="617"/>
      <c r="AS1706" s="617"/>
      <c r="AT1706" s="617"/>
      <c r="AU1706" s="617"/>
      <c r="AV1706" s="617"/>
      <c r="AW1706" s="617"/>
      <c r="AX1706" s="617"/>
      <c r="AY1706" s="617"/>
      <c r="AZ1706" s="617"/>
      <c r="BA1706" s="617"/>
      <c r="BB1706" s="617"/>
      <c r="BC1706" s="617"/>
      <c r="BD1706" s="617"/>
      <c r="BE1706" s="617"/>
      <c r="BF1706" s="617"/>
      <c r="BG1706" s="617"/>
      <c r="BH1706" s="617"/>
      <c r="BI1706" s="617"/>
      <c r="BJ1706" s="617"/>
      <c r="BK1706" s="617"/>
      <c r="BL1706" s="617"/>
      <c r="BM1706" s="617"/>
      <c r="BN1706" s="617"/>
      <c r="BO1706" s="617"/>
      <c r="BP1706" s="617"/>
      <c r="BQ1706" s="617"/>
      <c r="BR1706" s="617"/>
      <c r="BS1706" s="617"/>
    </row>
    <row r="1707" spans="1:71" s="401" customFormat="1" ht="15.65" customHeight="1" outlineLevel="2" x14ac:dyDescent="0.25">
      <c r="A1707" s="590"/>
      <c r="B1707" s="478"/>
      <c r="C1707" s="490"/>
      <c r="D1707" s="404" t="s">
        <v>1174</v>
      </c>
      <c r="E1707" s="419"/>
      <c r="F1707" s="420"/>
      <c r="G1707" s="400"/>
      <c r="H1707" s="419"/>
      <c r="I1707" s="550"/>
      <c r="J1707" s="550"/>
      <c r="K1707" s="550"/>
      <c r="L1707" s="550"/>
      <c r="M1707" s="551"/>
      <c r="N1707" s="495"/>
      <c r="O1707" s="668"/>
      <c r="P1707" s="668"/>
      <c r="Q1707" s="665"/>
      <c r="R1707" s="660"/>
      <c r="S1707" s="666"/>
      <c r="T1707" s="660"/>
      <c r="U1707" s="660"/>
      <c r="V1707" s="660"/>
      <c r="W1707" s="660"/>
      <c r="X1707" s="660"/>
      <c r="Y1707" s="661"/>
      <c r="Z1707" s="619"/>
      <c r="AA1707" s="617"/>
      <c r="AB1707" s="617"/>
      <c r="AC1707" s="617"/>
      <c r="AD1707" s="617"/>
      <c r="AE1707" s="617"/>
      <c r="AF1707" s="617"/>
      <c r="AG1707" s="617"/>
      <c r="AH1707" s="617"/>
      <c r="AI1707" s="617"/>
      <c r="AJ1707" s="617"/>
      <c r="AK1707" s="617"/>
      <c r="AL1707" s="617"/>
      <c r="AM1707" s="617"/>
      <c r="AN1707" s="617"/>
      <c r="AO1707" s="617"/>
      <c r="AP1707" s="617"/>
      <c r="AQ1707" s="617"/>
      <c r="AR1707" s="617"/>
      <c r="AS1707" s="617"/>
      <c r="AT1707" s="617"/>
      <c r="AU1707" s="617"/>
      <c r="AV1707" s="617"/>
      <c r="AW1707" s="617"/>
      <c r="AX1707" s="617"/>
      <c r="AY1707" s="617"/>
      <c r="AZ1707" s="617"/>
      <c r="BA1707" s="617"/>
      <c r="BB1707" s="617"/>
      <c r="BC1707" s="617"/>
      <c r="BD1707" s="617"/>
      <c r="BE1707" s="617"/>
      <c r="BF1707" s="617"/>
      <c r="BG1707" s="617"/>
      <c r="BH1707" s="617"/>
      <c r="BI1707" s="617"/>
      <c r="BJ1707" s="617"/>
      <c r="BK1707" s="617"/>
      <c r="BL1707" s="617"/>
      <c r="BM1707" s="617"/>
      <c r="BN1707" s="617"/>
      <c r="BO1707" s="617"/>
      <c r="BP1707" s="617"/>
      <c r="BQ1707" s="617"/>
      <c r="BR1707" s="617"/>
      <c r="BS1707" s="617"/>
    </row>
    <row r="1708" spans="1:71" s="401" customFormat="1" ht="15.65" customHeight="1" outlineLevel="2" x14ac:dyDescent="0.25">
      <c r="A1708" s="590"/>
      <c r="B1708" s="478"/>
      <c r="C1708" s="490"/>
      <c r="D1708" s="404" t="s">
        <v>1282</v>
      </c>
      <c r="E1708" s="419"/>
      <c r="F1708" s="420"/>
      <c r="G1708" s="400"/>
      <c r="H1708" s="419"/>
      <c r="I1708" s="550"/>
      <c r="J1708" s="550"/>
      <c r="K1708" s="550"/>
      <c r="L1708" s="547"/>
      <c r="M1708" s="551"/>
      <c r="N1708" s="495"/>
      <c r="O1708" s="659"/>
      <c r="P1708" s="659"/>
      <c r="Q1708" s="665"/>
      <c r="R1708" s="660"/>
      <c r="S1708" s="666"/>
      <c r="T1708" s="660"/>
      <c r="U1708" s="660"/>
      <c r="V1708" s="660"/>
      <c r="W1708" s="660"/>
      <c r="X1708" s="660"/>
      <c r="Y1708" s="661"/>
      <c r="Z1708" s="619"/>
      <c r="AA1708" s="617"/>
      <c r="AB1708" s="617"/>
      <c r="AC1708" s="617"/>
      <c r="AD1708" s="617"/>
      <c r="AE1708" s="617"/>
      <c r="AF1708" s="617"/>
      <c r="AG1708" s="617"/>
      <c r="AH1708" s="617"/>
      <c r="AI1708" s="617"/>
      <c r="AJ1708" s="617"/>
      <c r="AK1708" s="617"/>
      <c r="AL1708" s="617"/>
      <c r="AM1708" s="617"/>
      <c r="AN1708" s="617"/>
      <c r="AO1708" s="617"/>
      <c r="AP1708" s="617"/>
      <c r="AQ1708" s="617"/>
      <c r="AR1708" s="617"/>
      <c r="AS1708" s="617"/>
      <c r="AT1708" s="617"/>
      <c r="AU1708" s="617"/>
      <c r="AV1708" s="617"/>
      <c r="AW1708" s="617"/>
      <c r="AX1708" s="617"/>
      <c r="AY1708" s="617"/>
      <c r="AZ1708" s="617"/>
      <c r="BA1708" s="617"/>
      <c r="BB1708" s="617"/>
      <c r="BC1708" s="617"/>
      <c r="BD1708" s="617"/>
      <c r="BE1708" s="617"/>
      <c r="BF1708" s="617"/>
      <c r="BG1708" s="617"/>
      <c r="BH1708" s="617"/>
      <c r="BI1708" s="617"/>
      <c r="BJ1708" s="617"/>
      <c r="BK1708" s="617"/>
      <c r="BL1708" s="617"/>
      <c r="BM1708" s="617"/>
      <c r="BN1708" s="617"/>
      <c r="BO1708" s="617"/>
      <c r="BP1708" s="617"/>
      <c r="BQ1708" s="617"/>
      <c r="BR1708" s="617"/>
      <c r="BS1708" s="617"/>
    </row>
    <row r="1709" spans="1:71" ht="15.65" customHeight="1" outlineLevel="2" x14ac:dyDescent="0.25">
      <c r="H1709" s="772"/>
    </row>
    <row r="1710" spans="1:71" ht="9" customHeight="1" outlineLevel="1" x14ac:dyDescent="0.25">
      <c r="B1710" s="408"/>
      <c r="D1710" s="409"/>
      <c r="E1710" s="411"/>
      <c r="F1710" s="409"/>
      <c r="G1710" s="410"/>
      <c r="H1710" s="779"/>
      <c r="I1710" s="548"/>
      <c r="J1710" s="548"/>
      <c r="K1710" s="548"/>
      <c r="L1710" s="548"/>
      <c r="M1710" s="548"/>
      <c r="N1710" s="485"/>
      <c r="O1710" s="663"/>
      <c r="P1710" s="663"/>
      <c r="Q1710" s="663"/>
      <c r="R1710" s="664"/>
      <c r="S1710" s="664"/>
      <c r="T1710" s="664"/>
      <c r="U1710" s="664"/>
      <c r="V1710" s="664"/>
      <c r="W1710" s="664"/>
      <c r="X1710" s="664"/>
      <c r="Y1710" s="663"/>
      <c r="Z1710" s="615"/>
      <c r="AA1710" s="616"/>
      <c r="AG1710" s="613"/>
      <c r="AH1710" s="613"/>
    </row>
    <row r="1711" spans="1:71" s="568" customFormat="1" ht="15.65" customHeight="1" outlineLevel="1" x14ac:dyDescent="0.25">
      <c r="B1711" s="395" t="s">
        <v>1092</v>
      </c>
      <c r="C1711" s="593"/>
      <c r="D1711" s="396" t="s">
        <v>1889</v>
      </c>
      <c r="E1711" s="403">
        <v>1</v>
      </c>
      <c r="F1711" s="396" t="s">
        <v>72</v>
      </c>
      <c r="G1711" s="397"/>
      <c r="H1711" s="397">
        <f>SUM(H1713:H1721)</f>
        <v>4.702</v>
      </c>
      <c r="I1711" s="546"/>
      <c r="J1711" s="546">
        <f>SUM(J1713:J1721)</f>
        <v>500.50529999999992</v>
      </c>
      <c r="K1711" s="546"/>
      <c r="L1711" s="546"/>
      <c r="M1711" s="546">
        <f>SUM(M1713:M1721)</f>
        <v>792.02929999999992</v>
      </c>
      <c r="N1711" s="593"/>
      <c r="O1711" s="657">
        <f>SUM(O1712:O1720)</f>
        <v>958.3554529999999</v>
      </c>
      <c r="P1711" s="656" t="str">
        <f>B1711</f>
        <v>V4-4-A2</v>
      </c>
      <c r="Q1711" s="656"/>
      <c r="R1711" s="657"/>
      <c r="S1711" s="657"/>
      <c r="T1711" s="657"/>
      <c r="U1711" s="670"/>
      <c r="V1711" s="657"/>
      <c r="W1711" s="657"/>
      <c r="X1711" s="657">
        <f>SUM(X1712:X1716)/E1711</f>
        <v>1117.28081333</v>
      </c>
      <c r="Y1711" s="658"/>
      <c r="Z1711" s="614"/>
      <c r="AA1711" s="610"/>
      <c r="AB1711" s="610"/>
      <c r="AC1711" s="610"/>
      <c r="AD1711" s="610"/>
      <c r="AE1711" s="610"/>
      <c r="AF1711" s="610"/>
      <c r="AG1711" s="610"/>
      <c r="AH1711" s="610"/>
      <c r="AI1711" s="610"/>
      <c r="AJ1711" s="610"/>
      <c r="AK1711" s="610"/>
      <c r="AL1711" s="610"/>
      <c r="AM1711" s="610"/>
      <c r="AN1711" s="610"/>
      <c r="AO1711" s="610"/>
      <c r="AP1711" s="610"/>
      <c r="AQ1711" s="610"/>
      <c r="AR1711" s="610"/>
      <c r="AS1711" s="610"/>
      <c r="AT1711" s="610"/>
      <c r="AU1711" s="610"/>
      <c r="AV1711" s="610"/>
      <c r="AW1711" s="610"/>
      <c r="AX1711" s="610"/>
      <c r="AY1711" s="610"/>
      <c r="AZ1711" s="610"/>
      <c r="BA1711" s="610"/>
      <c r="BB1711" s="610"/>
      <c r="BC1711" s="610"/>
      <c r="BD1711" s="610"/>
      <c r="BE1711" s="610"/>
      <c r="BF1711" s="610"/>
      <c r="BG1711" s="610"/>
      <c r="BH1711" s="610"/>
      <c r="BI1711" s="610"/>
      <c r="BJ1711" s="610"/>
      <c r="BK1711" s="610"/>
      <c r="BL1711" s="610"/>
      <c r="BM1711" s="610"/>
      <c r="BN1711" s="610"/>
      <c r="BO1711" s="610"/>
      <c r="BP1711" s="610"/>
      <c r="BQ1711" s="610"/>
      <c r="BR1711" s="610"/>
      <c r="BS1711" s="610"/>
    </row>
    <row r="1712" spans="1:71" s="401" customFormat="1" ht="15.65" customHeight="1" outlineLevel="2" x14ac:dyDescent="0.25">
      <c r="A1712" s="590"/>
      <c r="B1712" s="404"/>
      <c r="C1712" s="485"/>
      <c r="D1712" s="402"/>
      <c r="E1712" s="405"/>
      <c r="F1712" s="404"/>
      <c r="G1712" s="405"/>
      <c r="H1712" s="772"/>
      <c r="I1712" s="560"/>
      <c r="J1712" s="547"/>
      <c r="K1712" s="547"/>
      <c r="L1712" s="547"/>
      <c r="M1712" s="547"/>
      <c r="N1712" s="495"/>
      <c r="O1712" s="659" t="str">
        <f>R1712</f>
        <v>incl. opslagen</v>
      </c>
      <c r="P1712" s="659"/>
      <c r="Q1712" s="665"/>
      <c r="R1712" s="672" t="str">
        <f>Tabellen!$C$2</f>
        <v>incl. opslagen</v>
      </c>
      <c r="S1712" s="666"/>
      <c r="T1712" s="672" t="str">
        <f>Tabellen!$C$2</f>
        <v>incl. opslagen</v>
      </c>
      <c r="U1712" s="660"/>
      <c r="V1712" s="660"/>
      <c r="W1712" s="660"/>
      <c r="X1712" s="660"/>
      <c r="Y1712" s="668"/>
      <c r="Z1712" s="617"/>
      <c r="AA1712" s="617"/>
      <c r="AB1712" s="617"/>
      <c r="AC1712" s="617"/>
      <c r="AD1712" s="617"/>
      <c r="AE1712" s="617"/>
      <c r="AF1712" s="617"/>
      <c r="AG1712" s="617"/>
      <c r="AH1712" s="617"/>
      <c r="AI1712" s="617"/>
      <c r="AJ1712" s="617"/>
      <c r="AK1712" s="617"/>
      <c r="AL1712" s="617"/>
      <c r="AM1712" s="617"/>
      <c r="AN1712" s="617"/>
      <c r="AO1712" s="617"/>
      <c r="AP1712" s="617"/>
      <c r="AQ1712" s="617"/>
      <c r="AR1712" s="617"/>
      <c r="AS1712" s="617"/>
      <c r="AT1712" s="617"/>
      <c r="AU1712" s="617"/>
      <c r="AV1712" s="617"/>
      <c r="AW1712" s="617"/>
      <c r="AX1712" s="617"/>
      <c r="AY1712" s="617"/>
      <c r="AZ1712" s="617"/>
      <c r="BA1712" s="617"/>
      <c r="BB1712" s="617"/>
      <c r="BC1712" s="617"/>
      <c r="BD1712" s="617"/>
      <c r="BE1712" s="617"/>
      <c r="BF1712" s="617"/>
      <c r="BG1712" s="617"/>
      <c r="BH1712" s="617"/>
      <c r="BI1712" s="617"/>
      <c r="BJ1712" s="617"/>
      <c r="BK1712" s="617"/>
      <c r="BL1712" s="617"/>
      <c r="BM1712" s="617"/>
      <c r="BN1712" s="617"/>
      <c r="BO1712" s="617"/>
      <c r="BP1712" s="617"/>
      <c r="BQ1712" s="617"/>
      <c r="BR1712" s="617"/>
      <c r="BS1712" s="617"/>
    </row>
    <row r="1713" spans="1:71" s="401" customFormat="1" ht="15.65" customHeight="1" outlineLevel="2" x14ac:dyDescent="0.25">
      <c r="A1713" s="590"/>
      <c r="B1713" s="404"/>
      <c r="C1713" s="485"/>
      <c r="D1713" s="404" t="s">
        <v>1175</v>
      </c>
      <c r="E1713" s="405">
        <v>1</v>
      </c>
      <c r="F1713" s="402" t="s">
        <v>72</v>
      </c>
      <c r="G1713" s="405">
        <v>1.5</v>
      </c>
      <c r="H1713" s="423">
        <f>E1713*G1713</f>
        <v>1.5</v>
      </c>
      <c r="I1713" s="547">
        <v>15.524999999999999</v>
      </c>
      <c r="J1713" s="547">
        <f>E1713*I1713</f>
        <v>15.524999999999999</v>
      </c>
      <c r="K1713" s="547"/>
      <c r="L1713" s="547"/>
      <c r="M1713" s="547">
        <f>J1713+H1713*Tabellen!$K$2+L1713</f>
        <v>108.52500000000001</v>
      </c>
      <c r="N1713" s="495"/>
      <c r="O1713" s="660">
        <f>R1713+T1713</f>
        <v>131.31524999999999</v>
      </c>
      <c r="P1713" s="673"/>
      <c r="Q1713" s="665" t="s">
        <v>983</v>
      </c>
      <c r="R1713" s="660">
        <f>H1713*Tabellen!$K$2*Tabellen!$F$2</f>
        <v>112.53</v>
      </c>
      <c r="S1713" s="666" t="s">
        <v>1049</v>
      </c>
      <c r="T1713" s="660">
        <f>J1713*Tabellen!$F$2</f>
        <v>18.785249999999998</v>
      </c>
      <c r="U1713" s="660">
        <f>R1713*Tabellen!$G$2</f>
        <v>10.127699999999999</v>
      </c>
      <c r="V1713" s="660">
        <f>T1713*Tabellen!$H$2</f>
        <v>3.9449024999999995</v>
      </c>
      <c r="W1713" s="660">
        <f>U1713+V1713</f>
        <v>14.072602499999999</v>
      </c>
      <c r="X1713" s="660">
        <f>O1713+W1713</f>
        <v>145.38785249999998</v>
      </c>
      <c r="Y1713" s="659"/>
      <c r="Z1713" s="617"/>
      <c r="AA1713" s="617"/>
      <c r="AB1713" s="617"/>
      <c r="AC1713" s="617"/>
      <c r="AD1713" s="617"/>
      <c r="AE1713" s="617"/>
      <c r="AF1713" s="617"/>
      <c r="AG1713" s="617"/>
      <c r="AH1713" s="617"/>
      <c r="AI1713" s="617"/>
      <c r="AJ1713" s="617"/>
      <c r="AK1713" s="617"/>
      <c r="AL1713" s="617"/>
      <c r="AM1713" s="617"/>
      <c r="AN1713" s="617"/>
      <c r="AO1713" s="617"/>
      <c r="AP1713" s="617"/>
      <c r="AQ1713" s="617"/>
      <c r="AR1713" s="617"/>
      <c r="AS1713" s="617"/>
      <c r="AT1713" s="617"/>
      <c r="AU1713" s="617"/>
      <c r="AV1713" s="617"/>
      <c r="AW1713" s="617"/>
      <c r="AX1713" s="617"/>
      <c r="AY1713" s="617"/>
      <c r="AZ1713" s="617"/>
      <c r="BA1713" s="617"/>
      <c r="BB1713" s="617"/>
      <c r="BC1713" s="617"/>
      <c r="BD1713" s="617"/>
      <c r="BE1713" s="617"/>
      <c r="BF1713" s="617"/>
      <c r="BG1713" s="617"/>
      <c r="BH1713" s="617"/>
      <c r="BI1713" s="617"/>
      <c r="BJ1713" s="617"/>
      <c r="BK1713" s="617"/>
      <c r="BL1713" s="617"/>
      <c r="BM1713" s="617"/>
      <c r="BN1713" s="617"/>
      <c r="BO1713" s="617"/>
      <c r="BP1713" s="617"/>
      <c r="BQ1713" s="617"/>
      <c r="BR1713" s="617"/>
      <c r="BS1713" s="617"/>
    </row>
    <row r="1714" spans="1:71" ht="15.65" customHeight="1" outlineLevel="2" x14ac:dyDescent="0.25">
      <c r="D1714" s="402" t="s">
        <v>1177</v>
      </c>
      <c r="E1714" s="405">
        <v>1</v>
      </c>
      <c r="F1714" s="402" t="s">
        <v>71</v>
      </c>
      <c r="G1714" s="406">
        <v>0.35</v>
      </c>
      <c r="H1714" s="772">
        <f>E1714*G1714</f>
        <v>0.35</v>
      </c>
      <c r="M1714" s="547">
        <f>J1714+H1714*Tabellen!$K$2+L1714</f>
        <v>21.7</v>
      </c>
      <c r="O1714" s="660">
        <f>R1714+T1714</f>
        <v>26.256999999999998</v>
      </c>
      <c r="P1714" s="673"/>
      <c r="Q1714" s="665" t="s">
        <v>983</v>
      </c>
      <c r="R1714" s="660">
        <f>H1714*Tabellen!$K$2*Tabellen!$F$2</f>
        <v>26.256999999999998</v>
      </c>
      <c r="S1714" s="666" t="s">
        <v>1049</v>
      </c>
      <c r="T1714" s="660">
        <f>J1714*Tabellen!$F$2</f>
        <v>0</v>
      </c>
      <c r="U1714" s="660">
        <f>R1714*Tabellen!$G$2</f>
        <v>2.3631299999999995</v>
      </c>
      <c r="V1714" s="660">
        <f>T1714*Tabellen!$H$2</f>
        <v>0</v>
      </c>
      <c r="W1714" s="660">
        <f>U1714+V1714</f>
        <v>2.3631299999999995</v>
      </c>
      <c r="X1714" s="660">
        <f>O1714+W1714</f>
        <v>28.620129999999996</v>
      </c>
    </row>
    <row r="1715" spans="1:71" s="521" customFormat="1" ht="15.65" customHeight="1" outlineLevel="2" x14ac:dyDescent="0.25">
      <c r="A1715" s="592"/>
      <c r="B1715" s="404"/>
      <c r="C1715" s="485"/>
      <c r="D1715" s="402" t="s">
        <v>1176</v>
      </c>
      <c r="E1715" s="405">
        <f>0.78+0.78+0.98+0.98</f>
        <v>3.52</v>
      </c>
      <c r="F1715" s="402" t="s">
        <v>70</v>
      </c>
      <c r="G1715" s="406">
        <v>0.1</v>
      </c>
      <c r="H1715" s="423">
        <f>E1715*G1715</f>
        <v>0.35200000000000004</v>
      </c>
      <c r="I1715" s="547"/>
      <c r="J1715" s="547"/>
      <c r="K1715" s="547"/>
      <c r="L1715" s="547"/>
      <c r="M1715" s="547">
        <f>J1715+H1715*Tabellen!$K$2+L1715</f>
        <v>21.824000000000002</v>
      </c>
      <c r="N1715" s="524"/>
      <c r="O1715" s="660">
        <f>R1715+T1715</f>
        <v>26.407040000000002</v>
      </c>
      <c r="P1715" s="673"/>
      <c r="Q1715" s="665" t="s">
        <v>983</v>
      </c>
      <c r="R1715" s="660">
        <f>H1715*Tabellen!$K$2*Tabellen!$F$2</f>
        <v>26.407040000000002</v>
      </c>
      <c r="S1715" s="666" t="s">
        <v>1049</v>
      </c>
      <c r="T1715" s="660">
        <f>J1715*Tabellen!$F$2</f>
        <v>0</v>
      </c>
      <c r="U1715" s="660">
        <f>R1715*Tabellen!$G$2</f>
        <v>2.3766335999999999</v>
      </c>
      <c r="V1715" s="660">
        <f>T1715*Tabellen!$H$2</f>
        <v>0</v>
      </c>
      <c r="W1715" s="660">
        <f>U1715+V1715</f>
        <v>2.3766335999999999</v>
      </c>
      <c r="X1715" s="660">
        <f>O1715+W1715</f>
        <v>28.7836736</v>
      </c>
      <c r="Y1715" s="676"/>
      <c r="Z1715" s="620"/>
      <c r="AA1715" s="620"/>
      <c r="AB1715" s="620"/>
      <c r="AC1715" s="620"/>
      <c r="AD1715" s="620"/>
      <c r="AE1715" s="620"/>
      <c r="AF1715" s="620"/>
      <c r="AG1715" s="620"/>
      <c r="AH1715" s="620"/>
      <c r="AI1715" s="620"/>
      <c r="AJ1715" s="620"/>
      <c r="AK1715" s="620"/>
      <c r="AL1715" s="620"/>
      <c r="AM1715" s="620"/>
      <c r="AN1715" s="620"/>
      <c r="AO1715" s="620"/>
      <c r="AP1715" s="620"/>
      <c r="AQ1715" s="620"/>
      <c r="AR1715" s="620"/>
      <c r="AS1715" s="620"/>
      <c r="AT1715" s="620"/>
      <c r="AU1715" s="620"/>
      <c r="AV1715" s="620"/>
      <c r="AW1715" s="620"/>
      <c r="AX1715" s="620"/>
      <c r="AY1715" s="620"/>
      <c r="AZ1715" s="620"/>
      <c r="BA1715" s="620"/>
      <c r="BB1715" s="620"/>
      <c r="BC1715" s="620"/>
      <c r="BD1715" s="620"/>
      <c r="BE1715" s="620"/>
      <c r="BF1715" s="620"/>
      <c r="BG1715" s="620"/>
      <c r="BH1715" s="620"/>
      <c r="BI1715" s="620"/>
      <c r="BJ1715" s="620"/>
      <c r="BK1715" s="620"/>
      <c r="BL1715" s="620"/>
      <c r="BM1715" s="620"/>
      <c r="BN1715" s="620"/>
      <c r="BO1715" s="620"/>
      <c r="BP1715" s="620"/>
      <c r="BQ1715" s="620"/>
      <c r="BR1715" s="620"/>
      <c r="BS1715" s="620"/>
    </row>
    <row r="1716" spans="1:71" ht="15.65" customHeight="1" outlineLevel="2" x14ac:dyDescent="0.25">
      <c r="B1716" s="404" t="s">
        <v>1687</v>
      </c>
      <c r="D1716" s="402" t="s">
        <v>1662</v>
      </c>
      <c r="E1716" s="405">
        <v>1</v>
      </c>
      <c r="F1716" s="402" t="s">
        <v>72</v>
      </c>
      <c r="G1716" s="406">
        <v>2.5</v>
      </c>
      <c r="H1716" s="772">
        <f>E1716*G1716</f>
        <v>2.5</v>
      </c>
      <c r="I1716" s="547">
        <v>484.98029999999994</v>
      </c>
      <c r="J1716" s="547">
        <f>E1716*I1716</f>
        <v>484.98029999999994</v>
      </c>
      <c r="M1716" s="547">
        <f>J1716+H1716*Tabellen!$K$2+L1716</f>
        <v>639.98029999999994</v>
      </c>
      <c r="N1716" s="494"/>
      <c r="O1716" s="660">
        <f>R1716+T1716</f>
        <v>774.37616299999991</v>
      </c>
      <c r="P1716" s="673"/>
      <c r="Q1716" s="665" t="s">
        <v>983</v>
      </c>
      <c r="R1716" s="660">
        <f>H1716*Tabellen!$K$2*Tabellen!$F$2</f>
        <v>187.54999999999998</v>
      </c>
      <c r="S1716" s="666" t="s">
        <v>1049</v>
      </c>
      <c r="T1716" s="660">
        <f>J1716*Tabellen!$F$2</f>
        <v>586.82616299999995</v>
      </c>
      <c r="U1716" s="660">
        <f>R1716*Tabellen!$G$2</f>
        <v>16.879499999999997</v>
      </c>
      <c r="V1716" s="660">
        <f>T1716*Tabellen!$H$2</f>
        <v>123.23349422999999</v>
      </c>
      <c r="W1716" s="660">
        <f>U1716+V1716</f>
        <v>140.11299423</v>
      </c>
      <c r="X1716" s="660">
        <f>O1716+W1716</f>
        <v>914.48915722999993</v>
      </c>
      <c r="Y1716" s="659"/>
      <c r="Z1716" s="614"/>
    </row>
    <row r="1717" spans="1:71" s="401" customFormat="1" ht="15.65" customHeight="1" outlineLevel="2" x14ac:dyDescent="0.25">
      <c r="A1717" s="590"/>
      <c r="B1717" s="404"/>
      <c r="C1717" s="485"/>
      <c r="D1717" s="404" t="s">
        <v>1591</v>
      </c>
      <c r="E1717" s="405"/>
      <c r="F1717" s="404"/>
      <c r="G1717" s="405"/>
      <c r="H1717" s="772"/>
      <c r="I1717" s="560"/>
      <c r="J1717" s="547"/>
      <c r="K1717" s="547"/>
      <c r="L1717" s="547"/>
      <c r="M1717" s="547"/>
      <c r="N1717" s="495"/>
      <c r="O1717" s="668"/>
      <c r="P1717" s="668"/>
      <c r="Q1717" s="665"/>
      <c r="R1717" s="660"/>
      <c r="S1717" s="666"/>
      <c r="T1717" s="660"/>
      <c r="U1717" s="660"/>
      <c r="V1717" s="660"/>
      <c r="W1717" s="660"/>
      <c r="X1717" s="660"/>
      <c r="Y1717" s="668"/>
      <c r="Z1717" s="617"/>
      <c r="AA1717" s="617"/>
      <c r="AB1717" s="617"/>
      <c r="AC1717" s="617"/>
      <c r="AD1717" s="617"/>
      <c r="AE1717" s="617"/>
      <c r="AF1717" s="617"/>
      <c r="AG1717" s="617"/>
      <c r="AH1717" s="617"/>
      <c r="AI1717" s="617"/>
      <c r="AJ1717" s="617"/>
      <c r="AK1717" s="617"/>
      <c r="AL1717" s="617"/>
      <c r="AM1717" s="617"/>
      <c r="AN1717" s="617"/>
      <c r="AO1717" s="617"/>
      <c r="AP1717" s="617"/>
      <c r="AQ1717" s="617"/>
      <c r="AR1717" s="617"/>
      <c r="AS1717" s="617"/>
      <c r="AT1717" s="617"/>
      <c r="AU1717" s="617"/>
      <c r="AV1717" s="617"/>
      <c r="AW1717" s="617"/>
      <c r="AX1717" s="617"/>
      <c r="AY1717" s="617"/>
      <c r="AZ1717" s="617"/>
      <c r="BA1717" s="617"/>
      <c r="BB1717" s="617"/>
      <c r="BC1717" s="617"/>
      <c r="BD1717" s="617"/>
      <c r="BE1717" s="617"/>
      <c r="BF1717" s="617"/>
      <c r="BG1717" s="617"/>
      <c r="BH1717" s="617"/>
      <c r="BI1717" s="617"/>
      <c r="BJ1717" s="617"/>
      <c r="BK1717" s="617"/>
      <c r="BL1717" s="617"/>
      <c r="BM1717" s="617"/>
      <c r="BN1717" s="617"/>
      <c r="BO1717" s="617"/>
      <c r="BP1717" s="617"/>
      <c r="BQ1717" s="617"/>
      <c r="BR1717" s="617"/>
      <c r="BS1717" s="617"/>
    </row>
    <row r="1718" spans="1:71" s="401" customFormat="1" ht="15.65" customHeight="1" outlineLevel="2" x14ac:dyDescent="0.25">
      <c r="A1718" s="590"/>
      <c r="B1718" s="404"/>
      <c r="C1718" s="485"/>
      <c r="D1718" s="404" t="s">
        <v>1592</v>
      </c>
      <c r="E1718" s="405"/>
      <c r="F1718" s="404"/>
      <c r="G1718" s="405"/>
      <c r="H1718" s="772"/>
      <c r="I1718" s="560"/>
      <c r="J1718" s="547"/>
      <c r="K1718" s="547"/>
      <c r="L1718" s="547"/>
      <c r="M1718" s="547"/>
      <c r="N1718" s="495"/>
      <c r="O1718" s="668"/>
      <c r="P1718" s="668"/>
      <c r="Q1718" s="665"/>
      <c r="R1718" s="660"/>
      <c r="S1718" s="666"/>
      <c r="T1718" s="660"/>
      <c r="U1718" s="660"/>
      <c r="V1718" s="660"/>
      <c r="W1718" s="660"/>
      <c r="X1718" s="660"/>
      <c r="Y1718" s="668"/>
      <c r="Z1718" s="617"/>
      <c r="AA1718" s="617"/>
      <c r="AB1718" s="617"/>
      <c r="AC1718" s="617"/>
      <c r="AD1718" s="617"/>
      <c r="AE1718" s="617"/>
      <c r="AF1718" s="617"/>
      <c r="AG1718" s="617"/>
      <c r="AH1718" s="617"/>
      <c r="AI1718" s="617"/>
      <c r="AJ1718" s="617"/>
      <c r="AK1718" s="617"/>
      <c r="AL1718" s="617"/>
      <c r="AM1718" s="617"/>
      <c r="AN1718" s="617"/>
      <c r="AO1718" s="617"/>
      <c r="AP1718" s="617"/>
      <c r="AQ1718" s="617"/>
      <c r="AR1718" s="617"/>
      <c r="AS1718" s="617"/>
      <c r="AT1718" s="617"/>
      <c r="AU1718" s="617"/>
      <c r="AV1718" s="617"/>
      <c r="AW1718" s="617"/>
      <c r="AX1718" s="617"/>
      <c r="AY1718" s="617"/>
      <c r="AZ1718" s="617"/>
      <c r="BA1718" s="617"/>
      <c r="BB1718" s="617"/>
      <c r="BC1718" s="617"/>
      <c r="BD1718" s="617"/>
      <c r="BE1718" s="617"/>
      <c r="BF1718" s="617"/>
      <c r="BG1718" s="617"/>
      <c r="BH1718" s="617"/>
      <c r="BI1718" s="617"/>
      <c r="BJ1718" s="617"/>
      <c r="BK1718" s="617"/>
      <c r="BL1718" s="617"/>
      <c r="BM1718" s="617"/>
      <c r="BN1718" s="617"/>
      <c r="BO1718" s="617"/>
      <c r="BP1718" s="617"/>
      <c r="BQ1718" s="617"/>
      <c r="BR1718" s="617"/>
      <c r="BS1718" s="617"/>
    </row>
    <row r="1719" spans="1:71" s="401" customFormat="1" ht="15.65" customHeight="1" outlineLevel="2" x14ac:dyDescent="0.25">
      <c r="A1719" s="590"/>
      <c r="B1719" s="478"/>
      <c r="C1719" s="490"/>
      <c r="D1719" s="483" t="s">
        <v>1174</v>
      </c>
      <c r="E1719" s="419"/>
      <c r="F1719" s="420"/>
      <c r="G1719" s="400"/>
      <c r="H1719" s="419"/>
      <c r="I1719" s="550"/>
      <c r="J1719" s="550"/>
      <c r="K1719" s="550"/>
      <c r="L1719" s="550"/>
      <c r="M1719" s="551"/>
      <c r="N1719" s="495"/>
      <c r="O1719" s="668"/>
      <c r="P1719" s="668"/>
      <c r="Q1719" s="665"/>
      <c r="R1719" s="660"/>
      <c r="S1719" s="666"/>
      <c r="T1719" s="660"/>
      <c r="U1719" s="660"/>
      <c r="V1719" s="660"/>
      <c r="W1719" s="660"/>
      <c r="X1719" s="660"/>
      <c r="Y1719" s="661"/>
      <c r="Z1719" s="619"/>
      <c r="AA1719" s="617"/>
      <c r="AB1719" s="617"/>
      <c r="AC1719" s="617"/>
      <c r="AD1719" s="617"/>
      <c r="AE1719" s="617"/>
      <c r="AF1719" s="617"/>
      <c r="AG1719" s="617"/>
      <c r="AH1719" s="617"/>
      <c r="AI1719" s="617"/>
      <c r="AJ1719" s="617"/>
      <c r="AK1719" s="617"/>
      <c r="AL1719" s="617"/>
      <c r="AM1719" s="617"/>
      <c r="AN1719" s="617"/>
      <c r="AO1719" s="617"/>
      <c r="AP1719" s="617"/>
      <c r="AQ1719" s="617"/>
      <c r="AR1719" s="617"/>
      <c r="AS1719" s="617"/>
      <c r="AT1719" s="617"/>
      <c r="AU1719" s="617"/>
      <c r="AV1719" s="617"/>
      <c r="AW1719" s="617"/>
      <c r="AX1719" s="617"/>
      <c r="AY1719" s="617"/>
      <c r="AZ1719" s="617"/>
      <c r="BA1719" s="617"/>
      <c r="BB1719" s="617"/>
      <c r="BC1719" s="617"/>
      <c r="BD1719" s="617"/>
      <c r="BE1719" s="617"/>
      <c r="BF1719" s="617"/>
      <c r="BG1719" s="617"/>
      <c r="BH1719" s="617"/>
      <c r="BI1719" s="617"/>
      <c r="BJ1719" s="617"/>
      <c r="BK1719" s="617"/>
      <c r="BL1719" s="617"/>
      <c r="BM1719" s="617"/>
      <c r="BN1719" s="617"/>
      <c r="BO1719" s="617"/>
      <c r="BP1719" s="617"/>
      <c r="BQ1719" s="617"/>
      <c r="BR1719" s="617"/>
      <c r="BS1719" s="617"/>
    </row>
    <row r="1720" spans="1:71" s="401" customFormat="1" ht="15.65" customHeight="1" outlineLevel="2" x14ac:dyDescent="0.25">
      <c r="A1720" s="590"/>
      <c r="B1720" s="478"/>
      <c r="C1720" s="490"/>
      <c r="D1720" s="483" t="s">
        <v>1282</v>
      </c>
      <c r="E1720" s="419"/>
      <c r="F1720" s="420"/>
      <c r="G1720" s="400"/>
      <c r="H1720" s="419"/>
      <c r="I1720" s="550"/>
      <c r="J1720" s="550"/>
      <c r="K1720" s="550"/>
      <c r="L1720" s="547"/>
      <c r="M1720" s="551"/>
      <c r="N1720" s="495"/>
      <c r="O1720" s="659"/>
      <c r="P1720" s="659"/>
      <c r="Q1720" s="665"/>
      <c r="R1720" s="660"/>
      <c r="S1720" s="666"/>
      <c r="T1720" s="660"/>
      <c r="U1720" s="660"/>
      <c r="V1720" s="660"/>
      <c r="W1720" s="660"/>
      <c r="X1720" s="660"/>
      <c r="Y1720" s="661"/>
      <c r="Z1720" s="619"/>
      <c r="AA1720" s="617"/>
      <c r="AB1720" s="617"/>
      <c r="AC1720" s="617"/>
      <c r="AD1720" s="617"/>
      <c r="AE1720" s="617"/>
      <c r="AF1720" s="617"/>
      <c r="AG1720" s="617"/>
      <c r="AH1720" s="617"/>
      <c r="AI1720" s="617"/>
      <c r="AJ1720" s="617"/>
      <c r="AK1720" s="617"/>
      <c r="AL1720" s="617"/>
      <c r="AM1720" s="617"/>
      <c r="AN1720" s="617"/>
      <c r="AO1720" s="617"/>
      <c r="AP1720" s="617"/>
      <c r="AQ1720" s="617"/>
      <c r="AR1720" s="617"/>
      <c r="AS1720" s="617"/>
      <c r="AT1720" s="617"/>
      <c r="AU1720" s="617"/>
      <c r="AV1720" s="617"/>
      <c r="AW1720" s="617"/>
      <c r="AX1720" s="617"/>
      <c r="AY1720" s="617"/>
      <c r="AZ1720" s="617"/>
      <c r="BA1720" s="617"/>
      <c r="BB1720" s="617"/>
      <c r="BC1720" s="617"/>
      <c r="BD1720" s="617"/>
      <c r="BE1720" s="617"/>
      <c r="BF1720" s="617"/>
      <c r="BG1720" s="617"/>
      <c r="BH1720" s="617"/>
      <c r="BI1720" s="617"/>
      <c r="BJ1720" s="617"/>
      <c r="BK1720" s="617"/>
      <c r="BL1720" s="617"/>
      <c r="BM1720" s="617"/>
      <c r="BN1720" s="617"/>
      <c r="BO1720" s="617"/>
      <c r="BP1720" s="617"/>
      <c r="BQ1720" s="617"/>
      <c r="BR1720" s="617"/>
      <c r="BS1720" s="617"/>
    </row>
    <row r="1721" spans="1:71" ht="15.65" customHeight="1" outlineLevel="2" x14ac:dyDescent="0.25">
      <c r="H1721" s="772"/>
    </row>
    <row r="1722" spans="1:71" ht="9" customHeight="1" outlineLevel="1" x14ac:dyDescent="0.25">
      <c r="B1722" s="408"/>
      <c r="D1722" s="409"/>
      <c r="E1722" s="411"/>
      <c r="F1722" s="409"/>
      <c r="G1722" s="410"/>
      <c r="H1722" s="779"/>
      <c r="I1722" s="548"/>
      <c r="J1722" s="548"/>
      <c r="K1722" s="548"/>
      <c r="L1722" s="548"/>
      <c r="M1722" s="548"/>
      <c r="N1722" s="485"/>
      <c r="O1722" s="663"/>
      <c r="P1722" s="663"/>
      <c r="Q1722" s="663"/>
      <c r="R1722" s="664"/>
      <c r="S1722" s="664"/>
      <c r="T1722" s="664"/>
      <c r="U1722" s="664"/>
      <c r="V1722" s="664"/>
      <c r="W1722" s="664"/>
      <c r="X1722" s="664"/>
      <c r="Y1722" s="663"/>
      <c r="Z1722" s="615"/>
      <c r="AA1722" s="616"/>
      <c r="AG1722" s="613"/>
      <c r="AH1722" s="613"/>
    </row>
    <row r="1723" spans="1:71" s="568" customFormat="1" ht="15.65" customHeight="1" outlineLevel="1" x14ac:dyDescent="0.25">
      <c r="B1723" s="395" t="s">
        <v>1093</v>
      </c>
      <c r="C1723" s="593"/>
      <c r="D1723" s="396" t="s">
        <v>1890</v>
      </c>
      <c r="E1723" s="403">
        <v>1</v>
      </c>
      <c r="F1723" s="396" t="s">
        <v>72</v>
      </c>
      <c r="G1723" s="397"/>
      <c r="H1723" s="777">
        <f>SUM(H1724:H1734)</f>
        <v>6.9640000000000004</v>
      </c>
      <c r="I1723" s="546"/>
      <c r="J1723" s="546">
        <f>SUM(J1724:J1734)</f>
        <v>662.72084999999993</v>
      </c>
      <c r="K1723" s="546"/>
      <c r="L1723" s="546"/>
      <c r="M1723" s="546">
        <f>SUM(M1724:M1732)</f>
        <v>1094.48885</v>
      </c>
      <c r="N1723" s="593"/>
      <c r="O1723" s="657">
        <f>SUM(O1724:O1733)</f>
        <v>1324.3315084999999</v>
      </c>
      <c r="P1723" s="656" t="str">
        <f>B1723</f>
        <v>V4-4-A3</v>
      </c>
      <c r="Q1723" s="656"/>
      <c r="R1723" s="657"/>
      <c r="S1723" s="657"/>
      <c r="T1723" s="657"/>
      <c r="U1723" s="670"/>
      <c r="V1723" s="657"/>
      <c r="W1723" s="657"/>
      <c r="X1723" s="657">
        <f>SUM(X1724:X1733)/E1723</f>
        <v>1539.7484116849998</v>
      </c>
      <c r="Y1723" s="656"/>
      <c r="Z1723" s="614"/>
      <c r="AA1723" s="610"/>
      <c r="AB1723" s="610"/>
      <c r="AC1723" s="610"/>
      <c r="AD1723" s="610"/>
      <c r="AE1723" s="610"/>
      <c r="AF1723" s="610"/>
      <c r="AG1723" s="610"/>
      <c r="AH1723" s="610"/>
      <c r="AI1723" s="610"/>
      <c r="AJ1723" s="610"/>
      <c r="AK1723" s="610"/>
      <c r="AL1723" s="610"/>
      <c r="AM1723" s="610"/>
      <c r="AN1723" s="610"/>
      <c r="AO1723" s="610"/>
      <c r="AP1723" s="610"/>
      <c r="AQ1723" s="610"/>
      <c r="AR1723" s="610"/>
      <c r="AS1723" s="610"/>
      <c r="AT1723" s="610"/>
      <c r="AU1723" s="610"/>
      <c r="AV1723" s="610"/>
      <c r="AW1723" s="610"/>
      <c r="AX1723" s="610"/>
      <c r="AY1723" s="610"/>
      <c r="AZ1723" s="610"/>
      <c r="BA1723" s="610"/>
      <c r="BB1723" s="610"/>
      <c r="BC1723" s="610"/>
      <c r="BD1723" s="610"/>
      <c r="BE1723" s="610"/>
      <c r="BF1723" s="610"/>
      <c r="BG1723" s="610"/>
      <c r="BH1723" s="610"/>
      <c r="BI1723" s="610"/>
      <c r="BJ1723" s="610"/>
      <c r="BK1723" s="610"/>
      <c r="BL1723" s="610"/>
      <c r="BM1723" s="610"/>
      <c r="BN1723" s="610"/>
      <c r="BO1723" s="610"/>
      <c r="BP1723" s="610"/>
      <c r="BQ1723" s="610"/>
      <c r="BR1723" s="610"/>
      <c r="BS1723" s="610"/>
    </row>
    <row r="1724" spans="1:71" s="401" customFormat="1" ht="15.65" customHeight="1" outlineLevel="2" x14ac:dyDescent="0.25">
      <c r="A1724" s="590"/>
      <c r="B1724" s="404"/>
      <c r="C1724" s="485"/>
      <c r="D1724" s="402"/>
      <c r="E1724" s="416"/>
      <c r="G1724" s="399"/>
      <c r="H1724" s="633"/>
      <c r="I1724" s="549"/>
      <c r="J1724" s="549"/>
      <c r="K1724" s="549"/>
      <c r="L1724" s="549"/>
      <c r="M1724" s="549"/>
      <c r="N1724" s="495"/>
      <c r="O1724" s="659" t="str">
        <f>R1724</f>
        <v>incl. opslagen</v>
      </c>
      <c r="P1724" s="659"/>
      <c r="Q1724" s="665"/>
      <c r="R1724" s="672" t="str">
        <f>Tabellen!$C$2</f>
        <v>incl. opslagen</v>
      </c>
      <c r="S1724" s="666"/>
      <c r="T1724" s="672" t="str">
        <f>Tabellen!$C$2</f>
        <v>incl. opslagen</v>
      </c>
      <c r="U1724" s="660"/>
      <c r="V1724" s="660"/>
      <c r="W1724" s="660"/>
      <c r="X1724" s="660"/>
      <c r="Y1724" s="659"/>
      <c r="Z1724" s="617"/>
      <c r="AA1724" s="617"/>
      <c r="AB1724" s="617"/>
      <c r="AC1724" s="617"/>
      <c r="AD1724" s="617"/>
      <c r="AE1724" s="617"/>
      <c r="AF1724" s="617"/>
      <c r="AG1724" s="617"/>
      <c r="AH1724" s="617"/>
      <c r="AI1724" s="617"/>
      <c r="AJ1724" s="617"/>
      <c r="AK1724" s="617"/>
      <c r="AL1724" s="617"/>
      <c r="AM1724" s="617"/>
      <c r="AN1724" s="617"/>
      <c r="AO1724" s="617"/>
      <c r="AP1724" s="617"/>
      <c r="AQ1724" s="617"/>
      <c r="AR1724" s="617"/>
      <c r="AS1724" s="617"/>
      <c r="AT1724" s="617"/>
      <c r="AU1724" s="617"/>
      <c r="AV1724" s="617"/>
      <c r="AW1724" s="617"/>
      <c r="AX1724" s="617"/>
      <c r="AY1724" s="617"/>
      <c r="AZ1724" s="617"/>
      <c r="BA1724" s="617"/>
      <c r="BB1724" s="617"/>
      <c r="BC1724" s="617"/>
      <c r="BD1724" s="617"/>
      <c r="BE1724" s="617"/>
      <c r="BF1724" s="617"/>
      <c r="BG1724" s="617"/>
      <c r="BH1724" s="617"/>
      <c r="BI1724" s="617"/>
      <c r="BJ1724" s="617"/>
      <c r="BK1724" s="617"/>
      <c r="BL1724" s="617"/>
      <c r="BM1724" s="617"/>
      <c r="BN1724" s="617"/>
      <c r="BO1724" s="617"/>
      <c r="BP1724" s="617"/>
      <c r="BQ1724" s="617"/>
      <c r="BR1724" s="617"/>
      <c r="BS1724" s="617"/>
    </row>
    <row r="1725" spans="1:71" s="401" customFormat="1" ht="15.65" customHeight="1" outlineLevel="2" x14ac:dyDescent="0.25">
      <c r="A1725" s="590"/>
      <c r="B1725" s="404"/>
      <c r="C1725" s="485"/>
      <c r="D1725" s="404" t="s">
        <v>1175</v>
      </c>
      <c r="E1725" s="405">
        <v>1</v>
      </c>
      <c r="F1725" s="402" t="s">
        <v>72</v>
      </c>
      <c r="G1725" s="405">
        <v>2</v>
      </c>
      <c r="H1725" s="423">
        <f>E1725*G1725</f>
        <v>2</v>
      </c>
      <c r="I1725" s="547">
        <v>25.874999999999996</v>
      </c>
      <c r="J1725" s="547">
        <f>E1725*I1725</f>
        <v>25.874999999999996</v>
      </c>
      <c r="K1725" s="547"/>
      <c r="L1725" s="547"/>
      <c r="M1725" s="547">
        <f>J1725+H1725*Tabellen!$K$2+L1725</f>
        <v>149.875</v>
      </c>
      <c r="N1725" s="495"/>
      <c r="O1725" s="660">
        <f>R1725+T1725</f>
        <v>181.34875</v>
      </c>
      <c r="P1725" s="673"/>
      <c r="Q1725" s="665" t="s">
        <v>983</v>
      </c>
      <c r="R1725" s="660">
        <f>H1725*Tabellen!$K$2*Tabellen!$F$2</f>
        <v>150.04</v>
      </c>
      <c r="S1725" s="666" t="s">
        <v>1049</v>
      </c>
      <c r="T1725" s="660">
        <f>J1725*Tabellen!$F$2</f>
        <v>31.308749999999996</v>
      </c>
      <c r="U1725" s="660">
        <f>R1725*Tabellen!$G$2</f>
        <v>13.503599999999999</v>
      </c>
      <c r="V1725" s="660">
        <f>T1725*Tabellen!$H$2</f>
        <v>6.5748374999999992</v>
      </c>
      <c r="W1725" s="660">
        <f>U1725+V1725</f>
        <v>20.0784375</v>
      </c>
      <c r="X1725" s="660">
        <f>O1725+W1725</f>
        <v>201.4271875</v>
      </c>
      <c r="Y1725" s="659"/>
      <c r="Z1725" s="617"/>
      <c r="AA1725" s="617"/>
      <c r="AB1725" s="617"/>
      <c r="AC1725" s="617"/>
      <c r="AD1725" s="617"/>
      <c r="AE1725" s="617"/>
      <c r="AF1725" s="617"/>
      <c r="AG1725" s="617"/>
      <c r="AH1725" s="617"/>
      <c r="AI1725" s="617"/>
      <c r="AJ1725" s="617"/>
      <c r="AK1725" s="617"/>
      <c r="AL1725" s="617"/>
      <c r="AM1725" s="617"/>
      <c r="AN1725" s="617"/>
      <c r="AO1725" s="617"/>
      <c r="AP1725" s="617"/>
      <c r="AQ1725" s="617"/>
      <c r="AR1725" s="617"/>
      <c r="AS1725" s="617"/>
      <c r="AT1725" s="617"/>
      <c r="AU1725" s="617"/>
      <c r="AV1725" s="617"/>
      <c r="AW1725" s="617"/>
      <c r="AX1725" s="617"/>
      <c r="AY1725" s="617"/>
      <c r="AZ1725" s="617"/>
      <c r="BA1725" s="617"/>
      <c r="BB1725" s="617"/>
      <c r="BC1725" s="617"/>
      <c r="BD1725" s="617"/>
      <c r="BE1725" s="617"/>
      <c r="BF1725" s="617"/>
      <c r="BG1725" s="617"/>
      <c r="BH1725" s="617"/>
      <c r="BI1725" s="617"/>
      <c r="BJ1725" s="617"/>
      <c r="BK1725" s="617"/>
      <c r="BL1725" s="617"/>
      <c r="BM1725" s="617"/>
      <c r="BN1725" s="617"/>
      <c r="BO1725" s="617"/>
      <c r="BP1725" s="617"/>
      <c r="BQ1725" s="617"/>
      <c r="BR1725" s="617"/>
      <c r="BS1725" s="617"/>
    </row>
    <row r="1726" spans="1:71" ht="15.65" customHeight="1" outlineLevel="2" x14ac:dyDescent="0.25">
      <c r="D1726" s="402" t="s">
        <v>1177</v>
      </c>
      <c r="E1726" s="405">
        <v>1</v>
      </c>
      <c r="F1726" s="402" t="s">
        <v>71</v>
      </c>
      <c r="G1726" s="406">
        <v>0.5</v>
      </c>
      <c r="H1726" s="772">
        <f>E1726*G1726</f>
        <v>0.5</v>
      </c>
      <c r="M1726" s="547">
        <f>J1726+H1726*Tabellen!$K$2+L1726</f>
        <v>31</v>
      </c>
      <c r="O1726" s="660">
        <f>R1726+T1726</f>
        <v>37.51</v>
      </c>
      <c r="P1726" s="673"/>
      <c r="Q1726" s="665" t="s">
        <v>983</v>
      </c>
      <c r="R1726" s="660">
        <f>H1726*Tabellen!$K$2*Tabellen!$F$2</f>
        <v>37.51</v>
      </c>
      <c r="S1726" s="666" t="s">
        <v>1049</v>
      </c>
      <c r="T1726" s="660">
        <f>J1726*Tabellen!$F$2</f>
        <v>0</v>
      </c>
      <c r="U1726" s="660">
        <f>R1726*Tabellen!$G$2</f>
        <v>3.3758999999999997</v>
      </c>
      <c r="V1726" s="660">
        <f>T1726*Tabellen!$H$2</f>
        <v>0</v>
      </c>
      <c r="W1726" s="660">
        <f>U1726+V1726</f>
        <v>3.3758999999999997</v>
      </c>
      <c r="X1726" s="660">
        <f>O1726+W1726</f>
        <v>40.885899999999999</v>
      </c>
    </row>
    <row r="1727" spans="1:71" s="521" customFormat="1" ht="15.65" customHeight="1" outlineLevel="2" x14ac:dyDescent="0.25">
      <c r="A1727" s="592"/>
      <c r="B1727" s="404"/>
      <c r="C1727" s="485"/>
      <c r="D1727" s="402" t="s">
        <v>1176</v>
      </c>
      <c r="E1727" s="405">
        <f>1.14+1.14+1.18+1.18</f>
        <v>4.6399999999999997</v>
      </c>
      <c r="F1727" s="402" t="s">
        <v>70</v>
      </c>
      <c r="G1727" s="406">
        <v>0.1</v>
      </c>
      <c r="H1727" s="423">
        <f>E1727*G1727</f>
        <v>0.46399999999999997</v>
      </c>
      <c r="I1727" s="547"/>
      <c r="J1727" s="547"/>
      <c r="K1727" s="547"/>
      <c r="L1727" s="547"/>
      <c r="M1727" s="547">
        <f>J1727+H1727*Tabellen!$K$2+L1727</f>
        <v>28.767999999999997</v>
      </c>
      <c r="N1727" s="524"/>
      <c r="O1727" s="660">
        <f>R1727+T1727</f>
        <v>34.809279999999994</v>
      </c>
      <c r="P1727" s="673"/>
      <c r="Q1727" s="665" t="s">
        <v>983</v>
      </c>
      <c r="R1727" s="660">
        <f>H1727*Tabellen!$K$2*Tabellen!$F$2</f>
        <v>34.809279999999994</v>
      </c>
      <c r="S1727" s="666" t="s">
        <v>1049</v>
      </c>
      <c r="T1727" s="660">
        <f>J1727*Tabellen!$F$2</f>
        <v>0</v>
      </c>
      <c r="U1727" s="660">
        <f>R1727*Tabellen!$G$2</f>
        <v>3.1328351999999993</v>
      </c>
      <c r="V1727" s="660">
        <f>T1727*Tabellen!$H$2</f>
        <v>0</v>
      </c>
      <c r="W1727" s="660">
        <f>U1727+V1727</f>
        <v>3.1328351999999993</v>
      </c>
      <c r="X1727" s="660">
        <f>O1727+W1727</f>
        <v>37.942115199999996</v>
      </c>
      <c r="Y1727" s="676"/>
      <c r="Z1727" s="620"/>
      <c r="AA1727" s="620"/>
      <c r="AB1727" s="620"/>
      <c r="AC1727" s="620"/>
      <c r="AD1727" s="620"/>
      <c r="AE1727" s="620"/>
      <c r="AF1727" s="620"/>
      <c r="AG1727" s="620"/>
      <c r="AH1727" s="620"/>
      <c r="AI1727" s="620"/>
      <c r="AJ1727" s="620"/>
      <c r="AK1727" s="620"/>
      <c r="AL1727" s="620"/>
      <c r="AM1727" s="620"/>
      <c r="AN1727" s="620"/>
      <c r="AO1727" s="620"/>
      <c r="AP1727" s="620"/>
      <c r="AQ1727" s="620"/>
      <c r="AR1727" s="620"/>
      <c r="AS1727" s="620"/>
      <c r="AT1727" s="620"/>
      <c r="AU1727" s="620"/>
      <c r="AV1727" s="620"/>
      <c r="AW1727" s="620"/>
      <c r="AX1727" s="620"/>
      <c r="AY1727" s="620"/>
      <c r="AZ1727" s="620"/>
      <c r="BA1727" s="620"/>
      <c r="BB1727" s="620"/>
      <c r="BC1727" s="620"/>
      <c r="BD1727" s="620"/>
      <c r="BE1727" s="620"/>
      <c r="BF1727" s="620"/>
      <c r="BG1727" s="620"/>
      <c r="BH1727" s="620"/>
      <c r="BI1727" s="620"/>
      <c r="BJ1727" s="620"/>
      <c r="BK1727" s="620"/>
      <c r="BL1727" s="620"/>
      <c r="BM1727" s="620"/>
      <c r="BN1727" s="620"/>
      <c r="BO1727" s="620"/>
      <c r="BP1727" s="620"/>
      <c r="BQ1727" s="620"/>
      <c r="BR1727" s="620"/>
      <c r="BS1727" s="620"/>
    </row>
    <row r="1728" spans="1:71" ht="15.65" customHeight="1" outlineLevel="2" x14ac:dyDescent="0.25">
      <c r="B1728" s="404" t="s">
        <v>1688</v>
      </c>
      <c r="D1728" s="402" t="s">
        <v>1290</v>
      </c>
      <c r="E1728" s="405">
        <v>1</v>
      </c>
      <c r="F1728" s="402" t="s">
        <v>72</v>
      </c>
      <c r="G1728" s="406">
        <v>4</v>
      </c>
      <c r="H1728" s="772">
        <f>E1728*G1728</f>
        <v>4</v>
      </c>
      <c r="I1728" s="775">
        <v>636.84584999999993</v>
      </c>
      <c r="J1728" s="547">
        <f>E1728*I1728</f>
        <v>636.84584999999993</v>
      </c>
      <c r="K1728" s="547">
        <v>0</v>
      </c>
      <c r="L1728" s="547">
        <f>E1728*K1728</f>
        <v>0</v>
      </c>
      <c r="M1728" s="547">
        <f>J1728+H1728*Tabellen!$K$2+L1728</f>
        <v>884.84584999999993</v>
      </c>
      <c r="N1728" s="494"/>
      <c r="O1728" s="660">
        <f>R1728+T1728</f>
        <v>1070.6634784999999</v>
      </c>
      <c r="P1728" s="673"/>
      <c r="Q1728" s="665" t="s">
        <v>983</v>
      </c>
      <c r="R1728" s="660">
        <f>H1728*Tabellen!$K$2*Tabellen!$F$2</f>
        <v>300.08</v>
      </c>
      <c r="S1728" s="666" t="s">
        <v>1049</v>
      </c>
      <c r="T1728" s="660">
        <f>J1728*Tabellen!$F$2</f>
        <v>770.58347849999984</v>
      </c>
      <c r="U1728" s="660">
        <f>R1728*Tabellen!$G$2</f>
        <v>27.007199999999997</v>
      </c>
      <c r="V1728" s="660">
        <f>T1728*Tabellen!$H$2</f>
        <v>161.82253048499996</v>
      </c>
      <c r="W1728" s="660">
        <f>U1728+V1728</f>
        <v>188.82973048499997</v>
      </c>
      <c r="X1728" s="660">
        <f>O1728+W1728</f>
        <v>1259.4932089849999</v>
      </c>
      <c r="Y1728" s="659"/>
      <c r="Z1728" s="614"/>
    </row>
    <row r="1729" spans="1:71" s="401" customFormat="1" ht="15.65" customHeight="1" outlineLevel="2" x14ac:dyDescent="0.25">
      <c r="A1729" s="590"/>
      <c r="B1729" s="404"/>
      <c r="C1729" s="485"/>
      <c r="D1729" s="404" t="s">
        <v>1591</v>
      </c>
      <c r="E1729" s="405"/>
      <c r="F1729" s="404"/>
      <c r="G1729" s="405"/>
      <c r="H1729" s="772"/>
      <c r="I1729" s="560"/>
      <c r="J1729" s="547"/>
      <c r="K1729" s="547"/>
      <c r="L1729" s="547"/>
      <c r="M1729" s="547"/>
      <c r="N1729" s="495"/>
      <c r="O1729" s="668"/>
      <c r="P1729" s="668"/>
      <c r="Q1729" s="665"/>
      <c r="R1729" s="660"/>
      <c r="S1729" s="666"/>
      <c r="T1729" s="660"/>
      <c r="U1729" s="660"/>
      <c r="V1729" s="660"/>
      <c r="W1729" s="660"/>
      <c r="X1729" s="660"/>
      <c r="Y1729" s="668"/>
      <c r="Z1729" s="617"/>
      <c r="AA1729" s="617"/>
      <c r="AB1729" s="617"/>
      <c r="AC1729" s="617"/>
      <c r="AD1729" s="617"/>
      <c r="AE1729" s="617"/>
      <c r="AF1729" s="617"/>
      <c r="AG1729" s="617"/>
      <c r="AH1729" s="617"/>
      <c r="AI1729" s="617"/>
      <c r="AJ1729" s="617"/>
      <c r="AK1729" s="617"/>
      <c r="AL1729" s="617"/>
      <c r="AM1729" s="617"/>
      <c r="AN1729" s="617"/>
      <c r="AO1729" s="617"/>
      <c r="AP1729" s="617"/>
      <c r="AQ1729" s="617"/>
      <c r="AR1729" s="617"/>
      <c r="AS1729" s="617"/>
      <c r="AT1729" s="617"/>
      <c r="AU1729" s="617"/>
      <c r="AV1729" s="617"/>
      <c r="AW1729" s="617"/>
      <c r="AX1729" s="617"/>
      <c r="AY1729" s="617"/>
      <c r="AZ1729" s="617"/>
      <c r="BA1729" s="617"/>
      <c r="BB1729" s="617"/>
      <c r="BC1729" s="617"/>
      <c r="BD1729" s="617"/>
      <c r="BE1729" s="617"/>
      <c r="BF1729" s="617"/>
      <c r="BG1729" s="617"/>
      <c r="BH1729" s="617"/>
      <c r="BI1729" s="617"/>
      <c r="BJ1729" s="617"/>
      <c r="BK1729" s="617"/>
      <c r="BL1729" s="617"/>
      <c r="BM1729" s="617"/>
      <c r="BN1729" s="617"/>
      <c r="BO1729" s="617"/>
      <c r="BP1729" s="617"/>
      <c r="BQ1729" s="617"/>
      <c r="BR1729" s="617"/>
      <c r="BS1729" s="617"/>
    </row>
    <row r="1730" spans="1:71" s="401" customFormat="1" ht="15.65" customHeight="1" outlineLevel="2" x14ac:dyDescent="0.25">
      <c r="A1730" s="590"/>
      <c r="B1730" s="404"/>
      <c r="C1730" s="485"/>
      <c r="D1730" s="404" t="s">
        <v>1592</v>
      </c>
      <c r="E1730" s="405"/>
      <c r="F1730" s="404"/>
      <c r="G1730" s="405"/>
      <c r="H1730" s="772"/>
      <c r="I1730" s="560"/>
      <c r="J1730" s="547"/>
      <c r="K1730" s="547"/>
      <c r="L1730" s="547"/>
      <c r="M1730" s="547"/>
      <c r="N1730" s="495"/>
      <c r="O1730" s="668"/>
      <c r="P1730" s="668"/>
      <c r="Q1730" s="665"/>
      <c r="R1730" s="660"/>
      <c r="S1730" s="666"/>
      <c r="T1730" s="660"/>
      <c r="U1730" s="660"/>
      <c r="V1730" s="660"/>
      <c r="W1730" s="660"/>
      <c r="X1730" s="660"/>
      <c r="Y1730" s="668"/>
      <c r="Z1730" s="617"/>
      <c r="AA1730" s="617"/>
      <c r="AB1730" s="617"/>
      <c r="AC1730" s="617"/>
      <c r="AD1730" s="617"/>
      <c r="AE1730" s="617"/>
      <c r="AF1730" s="617"/>
      <c r="AG1730" s="617"/>
      <c r="AH1730" s="617"/>
      <c r="AI1730" s="617"/>
      <c r="AJ1730" s="617"/>
      <c r="AK1730" s="617"/>
      <c r="AL1730" s="617"/>
      <c r="AM1730" s="617"/>
      <c r="AN1730" s="617"/>
      <c r="AO1730" s="617"/>
      <c r="AP1730" s="617"/>
      <c r="AQ1730" s="617"/>
      <c r="AR1730" s="617"/>
      <c r="AS1730" s="617"/>
      <c r="AT1730" s="617"/>
      <c r="AU1730" s="617"/>
      <c r="AV1730" s="617"/>
      <c r="AW1730" s="617"/>
      <c r="AX1730" s="617"/>
      <c r="AY1730" s="617"/>
      <c r="AZ1730" s="617"/>
      <c r="BA1730" s="617"/>
      <c r="BB1730" s="617"/>
      <c r="BC1730" s="617"/>
      <c r="BD1730" s="617"/>
      <c r="BE1730" s="617"/>
      <c r="BF1730" s="617"/>
      <c r="BG1730" s="617"/>
      <c r="BH1730" s="617"/>
      <c r="BI1730" s="617"/>
      <c r="BJ1730" s="617"/>
      <c r="BK1730" s="617"/>
      <c r="BL1730" s="617"/>
      <c r="BM1730" s="617"/>
      <c r="BN1730" s="617"/>
      <c r="BO1730" s="617"/>
      <c r="BP1730" s="617"/>
      <c r="BQ1730" s="617"/>
      <c r="BR1730" s="617"/>
      <c r="BS1730" s="617"/>
    </row>
    <row r="1731" spans="1:71" s="401" customFormat="1" ht="15.65" customHeight="1" outlineLevel="2" x14ac:dyDescent="0.25">
      <c r="A1731" s="590"/>
      <c r="B1731" s="478"/>
      <c r="C1731" s="490"/>
      <c r="D1731" s="483" t="s">
        <v>1174</v>
      </c>
      <c r="E1731" s="419"/>
      <c r="F1731" s="420"/>
      <c r="G1731" s="400"/>
      <c r="H1731" s="419"/>
      <c r="I1731" s="550"/>
      <c r="J1731" s="550"/>
      <c r="K1731" s="550"/>
      <c r="L1731" s="550"/>
      <c r="M1731" s="551"/>
      <c r="N1731" s="495"/>
      <c r="O1731" s="668"/>
      <c r="P1731" s="668"/>
      <c r="Q1731" s="665"/>
      <c r="R1731" s="660"/>
      <c r="S1731" s="666"/>
      <c r="T1731" s="660"/>
      <c r="U1731" s="660"/>
      <c r="V1731" s="660"/>
      <c r="W1731" s="660"/>
      <c r="X1731" s="660"/>
      <c r="Y1731" s="661"/>
      <c r="Z1731" s="619"/>
      <c r="AA1731" s="617"/>
      <c r="AB1731" s="617"/>
      <c r="AC1731" s="617"/>
      <c r="AD1731" s="617"/>
      <c r="AE1731" s="617"/>
      <c r="AF1731" s="617"/>
      <c r="AG1731" s="617"/>
      <c r="AH1731" s="617"/>
      <c r="AI1731" s="617"/>
      <c r="AJ1731" s="617"/>
      <c r="AK1731" s="617"/>
      <c r="AL1731" s="617"/>
      <c r="AM1731" s="617"/>
      <c r="AN1731" s="617"/>
      <c r="AO1731" s="617"/>
      <c r="AP1731" s="617"/>
      <c r="AQ1731" s="617"/>
      <c r="AR1731" s="617"/>
      <c r="AS1731" s="617"/>
      <c r="AT1731" s="617"/>
      <c r="AU1731" s="617"/>
      <c r="AV1731" s="617"/>
      <c r="AW1731" s="617"/>
      <c r="AX1731" s="617"/>
      <c r="AY1731" s="617"/>
      <c r="AZ1731" s="617"/>
      <c r="BA1731" s="617"/>
      <c r="BB1731" s="617"/>
      <c r="BC1731" s="617"/>
      <c r="BD1731" s="617"/>
      <c r="BE1731" s="617"/>
      <c r="BF1731" s="617"/>
      <c r="BG1731" s="617"/>
      <c r="BH1731" s="617"/>
      <c r="BI1731" s="617"/>
      <c r="BJ1731" s="617"/>
      <c r="BK1731" s="617"/>
      <c r="BL1731" s="617"/>
      <c r="BM1731" s="617"/>
      <c r="BN1731" s="617"/>
      <c r="BO1731" s="617"/>
      <c r="BP1731" s="617"/>
      <c r="BQ1731" s="617"/>
      <c r="BR1731" s="617"/>
      <c r="BS1731" s="617"/>
    </row>
    <row r="1732" spans="1:71" s="401" customFormat="1" ht="15.65" customHeight="1" outlineLevel="2" x14ac:dyDescent="0.25">
      <c r="A1732" s="590"/>
      <c r="B1732" s="478"/>
      <c r="C1732" s="490"/>
      <c r="D1732" s="402" t="s">
        <v>1282</v>
      </c>
      <c r="E1732" s="419"/>
      <c r="F1732" s="420"/>
      <c r="G1732" s="400"/>
      <c r="H1732" s="419"/>
      <c r="I1732" s="550"/>
      <c r="J1732" s="550"/>
      <c r="K1732" s="550"/>
      <c r="L1732" s="547"/>
      <c r="M1732" s="551"/>
      <c r="N1732" s="495"/>
      <c r="O1732" s="659"/>
      <c r="P1732" s="659"/>
      <c r="Q1732" s="665"/>
      <c r="R1732" s="660"/>
      <c r="S1732" s="666"/>
      <c r="T1732" s="660"/>
      <c r="U1732" s="660"/>
      <c r="V1732" s="660"/>
      <c r="W1732" s="660"/>
      <c r="X1732" s="660"/>
      <c r="Y1732" s="661"/>
      <c r="Z1732" s="619"/>
      <c r="AA1732" s="617"/>
      <c r="AB1732" s="617"/>
      <c r="AC1732" s="617"/>
      <c r="AD1732" s="617"/>
      <c r="AE1732" s="617"/>
      <c r="AF1732" s="617"/>
      <c r="AG1732" s="617"/>
      <c r="AH1732" s="617"/>
      <c r="AI1732" s="617"/>
      <c r="AJ1732" s="617"/>
      <c r="AK1732" s="617"/>
      <c r="AL1732" s="617"/>
      <c r="AM1732" s="617"/>
      <c r="AN1732" s="617"/>
      <c r="AO1732" s="617"/>
      <c r="AP1732" s="617"/>
      <c r="AQ1732" s="617"/>
      <c r="AR1732" s="617"/>
      <c r="AS1732" s="617"/>
      <c r="AT1732" s="617"/>
      <c r="AU1732" s="617"/>
      <c r="AV1732" s="617"/>
      <c r="AW1732" s="617"/>
      <c r="AX1732" s="617"/>
      <c r="AY1732" s="617"/>
      <c r="AZ1732" s="617"/>
      <c r="BA1732" s="617"/>
      <c r="BB1732" s="617"/>
      <c r="BC1732" s="617"/>
      <c r="BD1732" s="617"/>
      <c r="BE1732" s="617"/>
      <c r="BF1732" s="617"/>
      <c r="BG1732" s="617"/>
      <c r="BH1732" s="617"/>
      <c r="BI1732" s="617"/>
      <c r="BJ1732" s="617"/>
      <c r="BK1732" s="617"/>
      <c r="BL1732" s="617"/>
      <c r="BM1732" s="617"/>
      <c r="BN1732" s="617"/>
      <c r="BO1732" s="617"/>
      <c r="BP1732" s="617"/>
      <c r="BQ1732" s="617"/>
      <c r="BR1732" s="617"/>
      <c r="BS1732" s="617"/>
    </row>
    <row r="1733" spans="1:71" ht="15.65" customHeight="1" outlineLevel="2" x14ac:dyDescent="0.25">
      <c r="H1733" s="772"/>
    </row>
    <row r="1734" spans="1:71" ht="9" customHeight="1" outlineLevel="1" x14ac:dyDescent="0.25">
      <c r="B1734" s="408"/>
      <c r="D1734" s="409"/>
      <c r="E1734" s="411"/>
      <c r="F1734" s="409"/>
      <c r="G1734" s="410"/>
      <c r="H1734" s="779"/>
      <c r="I1734" s="548"/>
      <c r="J1734" s="548"/>
      <c r="K1734" s="548"/>
      <c r="L1734" s="548"/>
      <c r="M1734" s="548"/>
      <c r="N1734" s="485"/>
      <c r="O1734" s="663"/>
      <c r="P1734" s="663"/>
      <c r="Q1734" s="663"/>
      <c r="R1734" s="664"/>
      <c r="S1734" s="664"/>
      <c r="T1734" s="664"/>
      <c r="U1734" s="664"/>
      <c r="V1734" s="664"/>
      <c r="W1734" s="664"/>
      <c r="X1734" s="664"/>
      <c r="Y1734" s="663"/>
      <c r="Z1734" s="615"/>
      <c r="AA1734" s="616"/>
      <c r="AG1734" s="613"/>
      <c r="AH1734" s="613"/>
    </row>
    <row r="1735" spans="1:71" s="568" customFormat="1" ht="15.65" customHeight="1" outlineLevel="1" x14ac:dyDescent="0.25">
      <c r="B1735" s="395" t="s">
        <v>1626</v>
      </c>
      <c r="C1735" s="593"/>
      <c r="D1735" s="396" t="s">
        <v>1891</v>
      </c>
      <c r="E1735" s="403">
        <v>1</v>
      </c>
      <c r="F1735" s="396" t="s">
        <v>72</v>
      </c>
      <c r="G1735" s="397"/>
      <c r="H1735" s="777">
        <f>SUM(H1737:H1745)</f>
        <v>4.5999999999999996</v>
      </c>
      <c r="I1735" s="546"/>
      <c r="J1735" s="546">
        <f>SUM(J1737:J1745)</f>
        <v>417.98474999999996</v>
      </c>
      <c r="K1735" s="546"/>
      <c r="L1735" s="546"/>
      <c r="M1735" s="546">
        <f>SUM(M1737:M1745)</f>
        <v>703.18475000000001</v>
      </c>
      <c r="N1735" s="593"/>
      <c r="O1735" s="657">
        <f>SUM(O1736:O1740)</f>
        <v>850.85354749999988</v>
      </c>
      <c r="P1735" s="656" t="str">
        <f>B1735</f>
        <v>V4-4-A4</v>
      </c>
      <c r="Q1735" s="656"/>
      <c r="R1735" s="657"/>
      <c r="S1735" s="657"/>
      <c r="T1735" s="657"/>
      <c r="U1735" s="670"/>
      <c r="V1735" s="657"/>
      <c r="W1735" s="657"/>
      <c r="X1735" s="657">
        <f>SUM(X1736:X1740)/E1735</f>
        <v>988.12175247499999</v>
      </c>
      <c r="Y1735" s="656"/>
      <c r="Z1735" s="614"/>
      <c r="AA1735" s="610"/>
      <c r="AB1735" s="610"/>
      <c r="AC1735" s="610"/>
      <c r="AD1735" s="610"/>
      <c r="AE1735" s="610"/>
      <c r="AF1735" s="610"/>
      <c r="AG1735" s="610"/>
      <c r="AH1735" s="610"/>
      <c r="AI1735" s="610"/>
      <c r="AJ1735" s="610"/>
      <c r="AK1735" s="610"/>
      <c r="AL1735" s="610"/>
      <c r="AM1735" s="610"/>
      <c r="AN1735" s="610"/>
      <c r="AO1735" s="610"/>
      <c r="AP1735" s="610"/>
      <c r="AQ1735" s="610"/>
      <c r="AR1735" s="610"/>
      <c r="AS1735" s="610"/>
      <c r="AT1735" s="610"/>
      <c r="AU1735" s="610"/>
      <c r="AV1735" s="610"/>
      <c r="AW1735" s="610"/>
      <c r="AX1735" s="610"/>
      <c r="AY1735" s="610"/>
      <c r="AZ1735" s="610"/>
      <c r="BA1735" s="610"/>
      <c r="BB1735" s="610"/>
      <c r="BC1735" s="610"/>
      <c r="BD1735" s="610"/>
      <c r="BE1735" s="610"/>
      <c r="BF1735" s="610"/>
      <c r="BG1735" s="610"/>
      <c r="BH1735" s="610"/>
      <c r="BI1735" s="610"/>
      <c r="BJ1735" s="610"/>
      <c r="BK1735" s="610"/>
      <c r="BL1735" s="610"/>
      <c r="BM1735" s="610"/>
      <c r="BN1735" s="610"/>
      <c r="BO1735" s="610"/>
      <c r="BP1735" s="610"/>
      <c r="BQ1735" s="610"/>
      <c r="BR1735" s="610"/>
      <c r="BS1735" s="610"/>
    </row>
    <row r="1736" spans="1:71" s="401" customFormat="1" ht="15.65" customHeight="1" outlineLevel="2" x14ac:dyDescent="0.25">
      <c r="A1736" s="590"/>
      <c r="B1736" s="478"/>
      <c r="C1736" s="490"/>
      <c r="D1736" s="483"/>
      <c r="E1736" s="419"/>
      <c r="F1736" s="420"/>
      <c r="G1736" s="400"/>
      <c r="H1736" s="419"/>
      <c r="I1736" s="550"/>
      <c r="J1736" s="550"/>
      <c r="K1736" s="550"/>
      <c r="L1736" s="550"/>
      <c r="M1736" s="551"/>
      <c r="N1736" s="495"/>
      <c r="O1736" s="659" t="str">
        <f>R1736</f>
        <v>incl. opslagen</v>
      </c>
      <c r="P1736" s="659"/>
      <c r="Q1736" s="665"/>
      <c r="R1736" s="672" t="str">
        <f>Tabellen!$C$2</f>
        <v>incl. opslagen</v>
      </c>
      <c r="S1736" s="666"/>
      <c r="T1736" s="672" t="str">
        <f>Tabellen!$C$2</f>
        <v>incl. opslagen</v>
      </c>
      <c r="U1736" s="660"/>
      <c r="V1736" s="660"/>
      <c r="W1736" s="660"/>
      <c r="X1736" s="660"/>
      <c r="Y1736" s="661"/>
      <c r="Z1736" s="619"/>
      <c r="AA1736" s="617"/>
      <c r="AB1736" s="617"/>
      <c r="AC1736" s="617"/>
      <c r="AD1736" s="617"/>
      <c r="AE1736" s="617"/>
      <c r="AF1736" s="617"/>
      <c r="AG1736" s="617"/>
      <c r="AH1736" s="617"/>
      <c r="AI1736" s="617"/>
      <c r="AJ1736" s="617"/>
      <c r="AK1736" s="617"/>
      <c r="AL1736" s="617"/>
      <c r="AM1736" s="617"/>
      <c r="AN1736" s="617"/>
      <c r="AO1736" s="617"/>
      <c r="AP1736" s="617"/>
      <c r="AQ1736" s="617"/>
      <c r="AR1736" s="617"/>
      <c r="AS1736" s="617"/>
      <c r="AT1736" s="617"/>
      <c r="AU1736" s="617"/>
      <c r="AV1736" s="617"/>
      <c r="AW1736" s="617"/>
      <c r="AX1736" s="617"/>
      <c r="AY1736" s="617"/>
      <c r="AZ1736" s="617"/>
      <c r="BA1736" s="617"/>
      <c r="BB1736" s="617"/>
      <c r="BC1736" s="617"/>
      <c r="BD1736" s="617"/>
      <c r="BE1736" s="617"/>
      <c r="BF1736" s="617"/>
      <c r="BG1736" s="617"/>
      <c r="BH1736" s="617"/>
      <c r="BI1736" s="617"/>
      <c r="BJ1736" s="617"/>
      <c r="BK1736" s="617"/>
      <c r="BL1736" s="617"/>
      <c r="BM1736" s="617"/>
      <c r="BN1736" s="617"/>
      <c r="BO1736" s="617"/>
      <c r="BP1736" s="617"/>
      <c r="BQ1736" s="617"/>
      <c r="BR1736" s="617"/>
      <c r="BS1736" s="617"/>
    </row>
    <row r="1737" spans="1:71" s="401" customFormat="1" ht="15.65" customHeight="1" outlineLevel="2" x14ac:dyDescent="0.25">
      <c r="A1737" s="590"/>
      <c r="B1737" s="404"/>
      <c r="C1737" s="485"/>
      <c r="D1737" s="404" t="s">
        <v>1175</v>
      </c>
      <c r="E1737" s="405">
        <v>1</v>
      </c>
      <c r="F1737" s="402" t="s">
        <v>72</v>
      </c>
      <c r="G1737" s="405">
        <v>1.5</v>
      </c>
      <c r="H1737" s="423">
        <f>E1737*G1737</f>
        <v>1.5</v>
      </c>
      <c r="I1737" s="547">
        <v>15.524999999999999</v>
      </c>
      <c r="J1737" s="547">
        <f>E1737*I1737</f>
        <v>15.524999999999999</v>
      </c>
      <c r="K1737" s="547"/>
      <c r="L1737" s="547"/>
      <c r="M1737" s="547">
        <f>J1737+H1737*Tabellen!$K$2+L1737</f>
        <v>108.52500000000001</v>
      </c>
      <c r="N1737" s="495"/>
      <c r="O1737" s="660">
        <f>R1737+T1737</f>
        <v>131.31524999999999</v>
      </c>
      <c r="P1737" s="673"/>
      <c r="Q1737" s="665" t="s">
        <v>983</v>
      </c>
      <c r="R1737" s="660">
        <f>H1737*Tabellen!$K$2*Tabellen!$F$2</f>
        <v>112.53</v>
      </c>
      <c r="S1737" s="666" t="s">
        <v>1049</v>
      </c>
      <c r="T1737" s="660">
        <f>J1737*Tabellen!$F$2</f>
        <v>18.785249999999998</v>
      </c>
      <c r="U1737" s="660">
        <f>R1737*Tabellen!$G$2</f>
        <v>10.127699999999999</v>
      </c>
      <c r="V1737" s="660">
        <f>T1737*Tabellen!$H$2</f>
        <v>3.9449024999999995</v>
      </c>
      <c r="W1737" s="660">
        <f>U1737+V1737</f>
        <v>14.072602499999999</v>
      </c>
      <c r="X1737" s="660">
        <f>O1737+W1737</f>
        <v>145.38785249999998</v>
      </c>
      <c r="Y1737" s="659"/>
      <c r="Z1737" s="617"/>
      <c r="AA1737" s="617"/>
      <c r="AB1737" s="617"/>
      <c r="AC1737" s="617"/>
      <c r="AD1737" s="617"/>
      <c r="AE1737" s="617"/>
      <c r="AF1737" s="617"/>
      <c r="AG1737" s="617"/>
      <c r="AH1737" s="617"/>
      <c r="AI1737" s="617"/>
      <c r="AJ1737" s="617"/>
      <c r="AK1737" s="617"/>
      <c r="AL1737" s="617"/>
      <c r="AM1737" s="617"/>
      <c r="AN1737" s="617"/>
      <c r="AO1737" s="617"/>
      <c r="AP1737" s="617"/>
      <c r="AQ1737" s="617"/>
      <c r="AR1737" s="617"/>
      <c r="AS1737" s="617"/>
      <c r="AT1737" s="617"/>
      <c r="AU1737" s="617"/>
      <c r="AV1737" s="617"/>
      <c r="AW1737" s="617"/>
      <c r="AX1737" s="617"/>
      <c r="AY1737" s="617"/>
      <c r="AZ1737" s="617"/>
      <c r="BA1737" s="617"/>
      <c r="BB1737" s="617"/>
      <c r="BC1737" s="617"/>
      <c r="BD1737" s="617"/>
      <c r="BE1737" s="617"/>
      <c r="BF1737" s="617"/>
      <c r="BG1737" s="617"/>
      <c r="BH1737" s="617"/>
      <c r="BI1737" s="617"/>
      <c r="BJ1737" s="617"/>
      <c r="BK1737" s="617"/>
      <c r="BL1737" s="617"/>
      <c r="BM1737" s="617"/>
      <c r="BN1737" s="617"/>
      <c r="BO1737" s="617"/>
      <c r="BP1737" s="617"/>
      <c r="BQ1737" s="617"/>
      <c r="BR1737" s="617"/>
      <c r="BS1737" s="617"/>
    </row>
    <row r="1738" spans="1:71" ht="15.65" customHeight="1" outlineLevel="2" x14ac:dyDescent="0.25">
      <c r="D1738" s="404" t="s">
        <v>1177</v>
      </c>
      <c r="E1738" s="405">
        <v>1</v>
      </c>
      <c r="F1738" s="402" t="s">
        <v>71</v>
      </c>
      <c r="G1738" s="406">
        <v>0.35</v>
      </c>
      <c r="H1738" s="772">
        <f>E1738*G1738</f>
        <v>0.35</v>
      </c>
      <c r="M1738" s="547">
        <f>J1738+H1738*Tabellen!$K$2+L1738</f>
        <v>21.7</v>
      </c>
      <c r="O1738" s="660">
        <f>R1738+T1738</f>
        <v>26.256999999999998</v>
      </c>
      <c r="P1738" s="673"/>
      <c r="Q1738" s="665" t="s">
        <v>983</v>
      </c>
      <c r="R1738" s="660">
        <f>H1738*Tabellen!$K$2*Tabellen!$F$2</f>
        <v>26.256999999999998</v>
      </c>
      <c r="S1738" s="666" t="s">
        <v>1049</v>
      </c>
      <c r="T1738" s="660">
        <f>J1738*Tabellen!$F$2</f>
        <v>0</v>
      </c>
      <c r="U1738" s="660">
        <f>R1738*Tabellen!$G$2</f>
        <v>2.3631299999999995</v>
      </c>
      <c r="V1738" s="660">
        <f>T1738*Tabellen!$H$2</f>
        <v>0</v>
      </c>
      <c r="W1738" s="660">
        <f>U1738+V1738</f>
        <v>2.3631299999999995</v>
      </c>
      <c r="X1738" s="660">
        <f>O1738+W1738</f>
        <v>28.620129999999996</v>
      </c>
    </row>
    <row r="1739" spans="1:71" s="521" customFormat="1" ht="15.65" customHeight="1" outlineLevel="2" x14ac:dyDescent="0.25">
      <c r="A1739" s="592"/>
      <c r="B1739" s="404"/>
      <c r="C1739" s="485"/>
      <c r="D1739" s="404" t="s">
        <v>1176</v>
      </c>
      <c r="E1739" s="405">
        <f>0.55+0.55+0.7+0.7</f>
        <v>2.5</v>
      </c>
      <c r="F1739" s="402" t="s">
        <v>70</v>
      </c>
      <c r="G1739" s="406">
        <v>0.1</v>
      </c>
      <c r="H1739" s="423">
        <f>E1739*G1739</f>
        <v>0.25</v>
      </c>
      <c r="I1739" s="547"/>
      <c r="J1739" s="547"/>
      <c r="K1739" s="547"/>
      <c r="L1739" s="547"/>
      <c r="M1739" s="547">
        <f>J1739+H1739*Tabellen!$K$2+L1739</f>
        <v>15.5</v>
      </c>
      <c r="N1739" s="524"/>
      <c r="O1739" s="660">
        <f>R1739+T1739</f>
        <v>18.754999999999999</v>
      </c>
      <c r="P1739" s="673"/>
      <c r="Q1739" s="665" t="s">
        <v>983</v>
      </c>
      <c r="R1739" s="660">
        <f>H1739*Tabellen!$K$2*Tabellen!$F$2</f>
        <v>18.754999999999999</v>
      </c>
      <c r="S1739" s="666" t="s">
        <v>1049</v>
      </c>
      <c r="T1739" s="660">
        <f>J1739*Tabellen!$F$2</f>
        <v>0</v>
      </c>
      <c r="U1739" s="660">
        <f>R1739*Tabellen!$G$2</f>
        <v>1.6879499999999998</v>
      </c>
      <c r="V1739" s="660">
        <f>T1739*Tabellen!$H$2</f>
        <v>0</v>
      </c>
      <c r="W1739" s="660">
        <f>U1739+V1739</f>
        <v>1.6879499999999998</v>
      </c>
      <c r="X1739" s="660">
        <f>O1739+W1739</f>
        <v>20.44295</v>
      </c>
      <c r="Y1739" s="676"/>
      <c r="Z1739" s="620"/>
      <c r="AA1739" s="620"/>
      <c r="AB1739" s="620"/>
      <c r="AC1739" s="620"/>
      <c r="AD1739" s="620"/>
      <c r="AE1739" s="620"/>
      <c r="AF1739" s="620"/>
      <c r="AG1739" s="620"/>
      <c r="AH1739" s="620"/>
      <c r="AI1739" s="620"/>
      <c r="AJ1739" s="620"/>
      <c r="AK1739" s="620"/>
      <c r="AL1739" s="620"/>
      <c r="AM1739" s="620"/>
      <c r="AN1739" s="620"/>
      <c r="AO1739" s="620"/>
      <c r="AP1739" s="620"/>
      <c r="AQ1739" s="620"/>
      <c r="AR1739" s="620"/>
      <c r="AS1739" s="620"/>
      <c r="AT1739" s="620"/>
      <c r="AU1739" s="620"/>
      <c r="AV1739" s="620"/>
      <c r="AW1739" s="620"/>
      <c r="AX1739" s="620"/>
      <c r="AY1739" s="620"/>
      <c r="AZ1739" s="620"/>
      <c r="BA1739" s="620"/>
      <c r="BB1739" s="620"/>
      <c r="BC1739" s="620"/>
      <c r="BD1739" s="620"/>
      <c r="BE1739" s="620"/>
      <c r="BF1739" s="620"/>
      <c r="BG1739" s="620"/>
      <c r="BH1739" s="620"/>
      <c r="BI1739" s="620"/>
      <c r="BJ1739" s="620"/>
      <c r="BK1739" s="620"/>
      <c r="BL1739" s="620"/>
      <c r="BM1739" s="620"/>
      <c r="BN1739" s="620"/>
      <c r="BO1739" s="620"/>
      <c r="BP1739" s="620"/>
      <c r="BQ1739" s="620"/>
      <c r="BR1739" s="620"/>
      <c r="BS1739" s="620"/>
    </row>
    <row r="1740" spans="1:71" ht="15.65" customHeight="1" outlineLevel="2" x14ac:dyDescent="0.25">
      <c r="B1740" s="404" t="s">
        <v>1651</v>
      </c>
      <c r="D1740" s="404" t="s">
        <v>1647</v>
      </c>
      <c r="E1740" s="405">
        <v>1</v>
      </c>
      <c r="F1740" s="402" t="s">
        <v>72</v>
      </c>
      <c r="G1740" s="406">
        <v>2.5</v>
      </c>
      <c r="H1740" s="772">
        <f>E1740*G1740</f>
        <v>2.5</v>
      </c>
      <c r="I1740" s="547">
        <v>402.45974999999999</v>
      </c>
      <c r="J1740" s="547">
        <f>E1740*I1740</f>
        <v>402.45974999999999</v>
      </c>
      <c r="M1740" s="547">
        <f>J1740+H1740*Tabellen!$K$2+L1740</f>
        <v>557.45974999999999</v>
      </c>
      <c r="N1740" s="494"/>
      <c r="O1740" s="660">
        <f>R1740+T1740</f>
        <v>674.52629749999994</v>
      </c>
      <c r="P1740" s="673"/>
      <c r="Q1740" s="665" t="s">
        <v>983</v>
      </c>
      <c r="R1740" s="660">
        <f>H1740*Tabellen!$K$2*Tabellen!$F$2</f>
        <v>187.54999999999998</v>
      </c>
      <c r="S1740" s="666" t="s">
        <v>1049</v>
      </c>
      <c r="T1740" s="660">
        <f>J1740*Tabellen!$F$2</f>
        <v>486.97629749999999</v>
      </c>
      <c r="U1740" s="660">
        <f>R1740*Tabellen!$G$2</f>
        <v>16.879499999999997</v>
      </c>
      <c r="V1740" s="660">
        <f>T1740*Tabellen!$H$2</f>
        <v>102.26502247499999</v>
      </c>
      <c r="W1740" s="660">
        <f>U1740+V1740</f>
        <v>119.14452247499999</v>
      </c>
      <c r="X1740" s="660">
        <f>O1740+W1740</f>
        <v>793.67081997499997</v>
      </c>
      <c r="Y1740" s="659"/>
      <c r="Z1740" s="614"/>
    </row>
    <row r="1741" spans="1:71" s="401" customFormat="1" ht="15.65" customHeight="1" outlineLevel="2" x14ac:dyDescent="0.25">
      <c r="A1741" s="590"/>
      <c r="B1741" s="404"/>
      <c r="C1741" s="485"/>
      <c r="D1741" s="404" t="s">
        <v>1591</v>
      </c>
      <c r="E1741" s="405"/>
      <c r="F1741" s="404"/>
      <c r="G1741" s="405"/>
      <c r="H1741" s="772"/>
      <c r="I1741" s="560"/>
      <c r="J1741" s="547"/>
      <c r="K1741" s="547"/>
      <c r="L1741" s="547"/>
      <c r="M1741" s="547"/>
      <c r="N1741" s="495"/>
      <c r="O1741" s="668"/>
      <c r="P1741" s="668"/>
      <c r="Q1741" s="665"/>
      <c r="R1741" s="660"/>
      <c r="S1741" s="666"/>
      <c r="T1741" s="660"/>
      <c r="U1741" s="660"/>
      <c r="V1741" s="660"/>
      <c r="W1741" s="660"/>
      <c r="X1741" s="660"/>
      <c r="Y1741" s="668"/>
      <c r="Z1741" s="617"/>
      <c r="AA1741" s="617"/>
      <c r="AB1741" s="617"/>
      <c r="AC1741" s="617"/>
      <c r="AD1741" s="617"/>
      <c r="AE1741" s="617"/>
      <c r="AF1741" s="617"/>
      <c r="AG1741" s="617"/>
      <c r="AH1741" s="617"/>
      <c r="AI1741" s="617"/>
      <c r="AJ1741" s="617"/>
      <c r="AK1741" s="617"/>
      <c r="AL1741" s="617"/>
      <c r="AM1741" s="617"/>
      <c r="AN1741" s="617"/>
      <c r="AO1741" s="617"/>
      <c r="AP1741" s="617"/>
      <c r="AQ1741" s="617"/>
      <c r="AR1741" s="617"/>
      <c r="AS1741" s="617"/>
      <c r="AT1741" s="617"/>
      <c r="AU1741" s="617"/>
      <c r="AV1741" s="617"/>
      <c r="AW1741" s="617"/>
      <c r="AX1741" s="617"/>
      <c r="AY1741" s="617"/>
      <c r="AZ1741" s="617"/>
      <c r="BA1741" s="617"/>
      <c r="BB1741" s="617"/>
      <c r="BC1741" s="617"/>
      <c r="BD1741" s="617"/>
      <c r="BE1741" s="617"/>
      <c r="BF1741" s="617"/>
      <c r="BG1741" s="617"/>
      <c r="BH1741" s="617"/>
      <c r="BI1741" s="617"/>
      <c r="BJ1741" s="617"/>
      <c r="BK1741" s="617"/>
      <c r="BL1741" s="617"/>
      <c r="BM1741" s="617"/>
      <c r="BN1741" s="617"/>
      <c r="BO1741" s="617"/>
      <c r="BP1741" s="617"/>
      <c r="BQ1741" s="617"/>
      <c r="BR1741" s="617"/>
      <c r="BS1741" s="617"/>
    </row>
    <row r="1742" spans="1:71" s="401" customFormat="1" ht="15.65" customHeight="1" outlineLevel="2" x14ac:dyDescent="0.25">
      <c r="A1742" s="590"/>
      <c r="B1742" s="404"/>
      <c r="C1742" s="485"/>
      <c r="D1742" s="404" t="s">
        <v>1592</v>
      </c>
      <c r="E1742" s="405"/>
      <c r="F1742" s="404"/>
      <c r="G1742" s="405"/>
      <c r="H1742" s="772"/>
      <c r="I1742" s="560"/>
      <c r="J1742" s="547"/>
      <c r="K1742" s="547"/>
      <c r="L1742" s="547"/>
      <c r="M1742" s="547"/>
      <c r="N1742" s="495"/>
      <c r="O1742" s="668"/>
      <c r="P1742" s="668"/>
      <c r="Q1742" s="665"/>
      <c r="R1742" s="660"/>
      <c r="S1742" s="666"/>
      <c r="T1742" s="660"/>
      <c r="U1742" s="660"/>
      <c r="V1742" s="660"/>
      <c r="W1742" s="660"/>
      <c r="X1742" s="660"/>
      <c r="Y1742" s="668"/>
      <c r="Z1742" s="617"/>
      <c r="AA1742" s="617"/>
      <c r="AB1742" s="617"/>
      <c r="AC1742" s="617"/>
      <c r="AD1742" s="617"/>
      <c r="AE1742" s="617"/>
      <c r="AF1742" s="617"/>
      <c r="AG1742" s="617"/>
      <c r="AH1742" s="617"/>
      <c r="AI1742" s="617"/>
      <c r="AJ1742" s="617"/>
      <c r="AK1742" s="617"/>
      <c r="AL1742" s="617"/>
      <c r="AM1742" s="617"/>
      <c r="AN1742" s="617"/>
      <c r="AO1742" s="617"/>
      <c r="AP1742" s="617"/>
      <c r="AQ1742" s="617"/>
      <c r="AR1742" s="617"/>
      <c r="AS1742" s="617"/>
      <c r="AT1742" s="617"/>
      <c r="AU1742" s="617"/>
      <c r="AV1742" s="617"/>
      <c r="AW1742" s="617"/>
      <c r="AX1742" s="617"/>
      <c r="AY1742" s="617"/>
      <c r="AZ1742" s="617"/>
      <c r="BA1742" s="617"/>
      <c r="BB1742" s="617"/>
      <c r="BC1742" s="617"/>
      <c r="BD1742" s="617"/>
      <c r="BE1742" s="617"/>
      <c r="BF1742" s="617"/>
      <c r="BG1742" s="617"/>
      <c r="BH1742" s="617"/>
      <c r="BI1742" s="617"/>
      <c r="BJ1742" s="617"/>
      <c r="BK1742" s="617"/>
      <c r="BL1742" s="617"/>
      <c r="BM1742" s="617"/>
      <c r="BN1742" s="617"/>
      <c r="BO1742" s="617"/>
      <c r="BP1742" s="617"/>
      <c r="BQ1742" s="617"/>
      <c r="BR1742" s="617"/>
      <c r="BS1742" s="617"/>
    </row>
    <row r="1743" spans="1:71" s="401" customFormat="1" ht="15.65" customHeight="1" outlineLevel="2" x14ac:dyDescent="0.25">
      <c r="A1743" s="590"/>
      <c r="B1743" s="478"/>
      <c r="C1743" s="490"/>
      <c r="D1743" s="404" t="s">
        <v>1174</v>
      </c>
      <c r="E1743" s="419"/>
      <c r="F1743" s="420"/>
      <c r="G1743" s="400"/>
      <c r="H1743" s="419"/>
      <c r="I1743" s="550"/>
      <c r="J1743" s="550"/>
      <c r="K1743" s="550"/>
      <c r="L1743" s="550"/>
      <c r="M1743" s="551"/>
      <c r="N1743" s="495"/>
      <c r="O1743" s="668"/>
      <c r="P1743" s="668"/>
      <c r="Q1743" s="665"/>
      <c r="R1743" s="660"/>
      <c r="S1743" s="666"/>
      <c r="T1743" s="660"/>
      <c r="U1743" s="660"/>
      <c r="V1743" s="660"/>
      <c r="W1743" s="660"/>
      <c r="X1743" s="660"/>
      <c r="Y1743" s="661"/>
      <c r="Z1743" s="619"/>
      <c r="AA1743" s="617"/>
      <c r="AB1743" s="617"/>
      <c r="AC1743" s="617"/>
      <c r="AD1743" s="617"/>
      <c r="AE1743" s="617"/>
      <c r="AF1743" s="617"/>
      <c r="AG1743" s="617"/>
      <c r="AH1743" s="617"/>
      <c r="AI1743" s="617"/>
      <c r="AJ1743" s="617"/>
      <c r="AK1743" s="617"/>
      <c r="AL1743" s="617"/>
      <c r="AM1743" s="617"/>
      <c r="AN1743" s="617"/>
      <c r="AO1743" s="617"/>
      <c r="AP1743" s="617"/>
      <c r="AQ1743" s="617"/>
      <c r="AR1743" s="617"/>
      <c r="AS1743" s="617"/>
      <c r="AT1743" s="617"/>
      <c r="AU1743" s="617"/>
      <c r="AV1743" s="617"/>
      <c r="AW1743" s="617"/>
      <c r="AX1743" s="617"/>
      <c r="AY1743" s="617"/>
      <c r="AZ1743" s="617"/>
      <c r="BA1743" s="617"/>
      <c r="BB1743" s="617"/>
      <c r="BC1743" s="617"/>
      <c r="BD1743" s="617"/>
      <c r="BE1743" s="617"/>
      <c r="BF1743" s="617"/>
      <c r="BG1743" s="617"/>
      <c r="BH1743" s="617"/>
      <c r="BI1743" s="617"/>
      <c r="BJ1743" s="617"/>
      <c r="BK1743" s="617"/>
      <c r="BL1743" s="617"/>
      <c r="BM1743" s="617"/>
      <c r="BN1743" s="617"/>
      <c r="BO1743" s="617"/>
      <c r="BP1743" s="617"/>
      <c r="BQ1743" s="617"/>
      <c r="BR1743" s="617"/>
      <c r="BS1743" s="617"/>
    </row>
    <row r="1744" spans="1:71" s="401" customFormat="1" ht="15.65" customHeight="1" outlineLevel="2" x14ac:dyDescent="0.25">
      <c r="A1744" s="590"/>
      <c r="B1744" s="478"/>
      <c r="C1744" s="490"/>
      <c r="D1744" s="404" t="s">
        <v>1282</v>
      </c>
      <c r="E1744" s="419"/>
      <c r="F1744" s="420"/>
      <c r="G1744" s="400"/>
      <c r="H1744" s="419"/>
      <c r="I1744" s="550"/>
      <c r="J1744" s="550"/>
      <c r="K1744" s="550"/>
      <c r="L1744" s="547"/>
      <c r="M1744" s="551"/>
      <c r="N1744" s="495"/>
      <c r="O1744" s="659"/>
      <c r="P1744" s="659"/>
      <c r="Q1744" s="665"/>
      <c r="R1744" s="660"/>
      <c r="S1744" s="666"/>
      <c r="T1744" s="660"/>
      <c r="U1744" s="660"/>
      <c r="V1744" s="660"/>
      <c r="W1744" s="660"/>
      <c r="X1744" s="660"/>
      <c r="Y1744" s="661"/>
      <c r="Z1744" s="619"/>
      <c r="AA1744" s="617"/>
      <c r="AB1744" s="617"/>
      <c r="AC1744" s="617"/>
      <c r="AD1744" s="617"/>
      <c r="AE1744" s="617"/>
      <c r="AF1744" s="617"/>
      <c r="AG1744" s="617"/>
      <c r="AH1744" s="617"/>
      <c r="AI1744" s="617"/>
      <c r="AJ1744" s="617"/>
      <c r="AK1744" s="617"/>
      <c r="AL1744" s="617"/>
      <c r="AM1744" s="617"/>
      <c r="AN1744" s="617"/>
      <c r="AO1744" s="617"/>
      <c r="AP1744" s="617"/>
      <c r="AQ1744" s="617"/>
      <c r="AR1744" s="617"/>
      <c r="AS1744" s="617"/>
      <c r="AT1744" s="617"/>
      <c r="AU1744" s="617"/>
      <c r="AV1744" s="617"/>
      <c r="AW1744" s="617"/>
      <c r="AX1744" s="617"/>
      <c r="AY1744" s="617"/>
      <c r="AZ1744" s="617"/>
      <c r="BA1744" s="617"/>
      <c r="BB1744" s="617"/>
      <c r="BC1744" s="617"/>
      <c r="BD1744" s="617"/>
      <c r="BE1744" s="617"/>
      <c r="BF1744" s="617"/>
      <c r="BG1744" s="617"/>
      <c r="BH1744" s="617"/>
      <c r="BI1744" s="617"/>
      <c r="BJ1744" s="617"/>
      <c r="BK1744" s="617"/>
      <c r="BL1744" s="617"/>
      <c r="BM1744" s="617"/>
      <c r="BN1744" s="617"/>
      <c r="BO1744" s="617"/>
      <c r="BP1744" s="617"/>
      <c r="BQ1744" s="617"/>
      <c r="BR1744" s="617"/>
      <c r="BS1744" s="617"/>
    </row>
    <row r="1745" spans="1:71" ht="15.65" customHeight="1" outlineLevel="2" x14ac:dyDescent="0.25">
      <c r="H1745" s="772"/>
    </row>
    <row r="1746" spans="1:71" ht="9" customHeight="1" outlineLevel="1" x14ac:dyDescent="0.25">
      <c r="B1746" s="408"/>
      <c r="D1746" s="409"/>
      <c r="E1746" s="411"/>
      <c r="F1746" s="409"/>
      <c r="G1746" s="410"/>
      <c r="H1746" s="779"/>
      <c r="I1746" s="548"/>
      <c r="J1746" s="548"/>
      <c r="K1746" s="548"/>
      <c r="L1746" s="548"/>
      <c r="M1746" s="548"/>
      <c r="N1746" s="485"/>
      <c r="O1746" s="663"/>
      <c r="P1746" s="663"/>
      <c r="Q1746" s="663"/>
      <c r="R1746" s="664"/>
      <c r="S1746" s="664"/>
      <c r="T1746" s="664"/>
      <c r="U1746" s="664"/>
      <c r="V1746" s="664"/>
      <c r="W1746" s="664"/>
      <c r="X1746" s="664"/>
      <c r="Y1746" s="663"/>
      <c r="Z1746" s="615"/>
      <c r="AA1746" s="616"/>
      <c r="AG1746" s="613"/>
      <c r="AH1746" s="613"/>
    </row>
    <row r="1747" spans="1:71" s="568" customFormat="1" ht="15.65" customHeight="1" outlineLevel="1" x14ac:dyDescent="0.25">
      <c r="B1747" s="395" t="s">
        <v>1627</v>
      </c>
      <c r="C1747" s="593"/>
      <c r="D1747" s="396" t="s">
        <v>1892</v>
      </c>
      <c r="E1747" s="403">
        <v>1</v>
      </c>
      <c r="F1747" s="396" t="s">
        <v>72</v>
      </c>
      <c r="G1747" s="397"/>
      <c r="H1747" s="397">
        <f>SUM(H1749:H1757)</f>
        <v>4.6560000000000006</v>
      </c>
      <c r="I1747" s="546"/>
      <c r="J1747" s="546">
        <f>SUM(J1749:J1757)</f>
        <v>444.35714876033052</v>
      </c>
      <c r="K1747" s="546"/>
      <c r="L1747" s="546"/>
      <c r="M1747" s="546">
        <f>SUM(M1749:M1757)</f>
        <v>733.02914876033049</v>
      </c>
      <c r="N1747" s="593"/>
      <c r="O1747" s="657">
        <f>SUM(O1748:O1756)</f>
        <v>886.96526999999992</v>
      </c>
      <c r="P1747" s="656" t="str">
        <f>B1747</f>
        <v>V4-4-A5</v>
      </c>
      <c r="Q1747" s="656"/>
      <c r="R1747" s="657"/>
      <c r="S1747" s="657"/>
      <c r="T1747" s="657"/>
      <c r="U1747" s="670"/>
      <c r="V1747" s="657"/>
      <c r="W1747" s="657"/>
      <c r="X1747" s="657">
        <f>SUM(X1748:X1752)/E1747</f>
        <v>1031.3128022999999</v>
      </c>
      <c r="Y1747" s="658"/>
      <c r="Z1747" s="614"/>
      <c r="AA1747" s="610"/>
      <c r="AB1747" s="610"/>
      <c r="AC1747" s="610"/>
      <c r="AD1747" s="610"/>
      <c r="AE1747" s="610"/>
      <c r="AF1747" s="610"/>
      <c r="AG1747" s="610"/>
      <c r="AH1747" s="610"/>
      <c r="AI1747" s="610"/>
      <c r="AJ1747" s="610"/>
      <c r="AK1747" s="610"/>
      <c r="AL1747" s="610"/>
      <c r="AM1747" s="610"/>
      <c r="AN1747" s="610"/>
      <c r="AO1747" s="610"/>
      <c r="AP1747" s="610"/>
      <c r="AQ1747" s="610"/>
      <c r="AR1747" s="610"/>
      <c r="AS1747" s="610"/>
      <c r="AT1747" s="610"/>
      <c r="AU1747" s="610"/>
      <c r="AV1747" s="610"/>
      <c r="AW1747" s="610"/>
      <c r="AX1747" s="610"/>
      <c r="AY1747" s="610"/>
      <c r="AZ1747" s="610"/>
      <c r="BA1747" s="610"/>
      <c r="BB1747" s="610"/>
      <c r="BC1747" s="610"/>
      <c r="BD1747" s="610"/>
      <c r="BE1747" s="610"/>
      <c r="BF1747" s="610"/>
      <c r="BG1747" s="610"/>
      <c r="BH1747" s="610"/>
      <c r="BI1747" s="610"/>
      <c r="BJ1747" s="610"/>
      <c r="BK1747" s="610"/>
      <c r="BL1747" s="610"/>
      <c r="BM1747" s="610"/>
      <c r="BN1747" s="610"/>
      <c r="BO1747" s="610"/>
      <c r="BP1747" s="610"/>
      <c r="BQ1747" s="610"/>
      <c r="BR1747" s="610"/>
      <c r="BS1747" s="610"/>
    </row>
    <row r="1748" spans="1:71" s="401" customFormat="1" ht="15.65" customHeight="1" outlineLevel="2" x14ac:dyDescent="0.25">
      <c r="A1748" s="590"/>
      <c r="B1748" s="404"/>
      <c r="C1748" s="485"/>
      <c r="D1748" s="402"/>
      <c r="E1748" s="405"/>
      <c r="F1748" s="404"/>
      <c r="G1748" s="405"/>
      <c r="H1748" s="772"/>
      <c r="I1748" s="560"/>
      <c r="J1748" s="547"/>
      <c r="K1748" s="547"/>
      <c r="L1748" s="547"/>
      <c r="M1748" s="547"/>
      <c r="N1748" s="495"/>
      <c r="O1748" s="659" t="str">
        <f>R1748</f>
        <v>incl. opslagen</v>
      </c>
      <c r="P1748" s="659"/>
      <c r="Q1748" s="665"/>
      <c r="R1748" s="672" t="str">
        <f>Tabellen!$C$2</f>
        <v>incl. opslagen</v>
      </c>
      <c r="S1748" s="666"/>
      <c r="T1748" s="672" t="str">
        <f>Tabellen!$C$2</f>
        <v>incl. opslagen</v>
      </c>
      <c r="U1748" s="660"/>
      <c r="V1748" s="660"/>
      <c r="W1748" s="660"/>
      <c r="X1748" s="660"/>
      <c r="Y1748" s="668"/>
      <c r="Z1748" s="617"/>
      <c r="AA1748" s="617"/>
      <c r="AB1748" s="617"/>
      <c r="AC1748" s="617"/>
      <c r="AD1748" s="617"/>
      <c r="AE1748" s="617"/>
      <c r="AF1748" s="617"/>
      <c r="AG1748" s="617"/>
      <c r="AH1748" s="617"/>
      <c r="AI1748" s="617"/>
      <c r="AJ1748" s="617"/>
      <c r="AK1748" s="617"/>
      <c r="AL1748" s="617"/>
      <c r="AM1748" s="617"/>
      <c r="AN1748" s="617"/>
      <c r="AO1748" s="617"/>
      <c r="AP1748" s="617"/>
      <c r="AQ1748" s="617"/>
      <c r="AR1748" s="617"/>
      <c r="AS1748" s="617"/>
      <c r="AT1748" s="617"/>
      <c r="AU1748" s="617"/>
      <c r="AV1748" s="617"/>
      <c r="AW1748" s="617"/>
      <c r="AX1748" s="617"/>
      <c r="AY1748" s="617"/>
      <c r="AZ1748" s="617"/>
      <c r="BA1748" s="617"/>
      <c r="BB1748" s="617"/>
      <c r="BC1748" s="617"/>
      <c r="BD1748" s="617"/>
      <c r="BE1748" s="617"/>
      <c r="BF1748" s="617"/>
      <c r="BG1748" s="617"/>
      <c r="BH1748" s="617"/>
      <c r="BI1748" s="617"/>
      <c r="BJ1748" s="617"/>
      <c r="BK1748" s="617"/>
      <c r="BL1748" s="617"/>
      <c r="BM1748" s="617"/>
      <c r="BN1748" s="617"/>
      <c r="BO1748" s="617"/>
      <c r="BP1748" s="617"/>
      <c r="BQ1748" s="617"/>
      <c r="BR1748" s="617"/>
      <c r="BS1748" s="617"/>
    </row>
    <row r="1749" spans="1:71" s="401" customFormat="1" ht="15.65" customHeight="1" outlineLevel="2" x14ac:dyDescent="0.25">
      <c r="A1749" s="590"/>
      <c r="B1749" s="404"/>
      <c r="C1749" s="485"/>
      <c r="D1749" s="404" t="s">
        <v>1175</v>
      </c>
      <c r="E1749" s="405">
        <v>1</v>
      </c>
      <c r="F1749" s="402" t="s">
        <v>72</v>
      </c>
      <c r="G1749" s="405">
        <v>1.5</v>
      </c>
      <c r="H1749" s="423">
        <f>E1749*G1749</f>
        <v>1.5</v>
      </c>
      <c r="I1749" s="547">
        <v>15.524999999999999</v>
      </c>
      <c r="J1749" s="547">
        <f>E1749*I1749</f>
        <v>15.524999999999999</v>
      </c>
      <c r="K1749" s="547"/>
      <c r="L1749" s="547"/>
      <c r="M1749" s="547">
        <f>J1749+H1749*Tabellen!$K$2+L1749</f>
        <v>108.52500000000001</v>
      </c>
      <c r="N1749" s="495"/>
      <c r="O1749" s="660">
        <f>R1749+T1749</f>
        <v>131.31524999999999</v>
      </c>
      <c r="P1749" s="673"/>
      <c r="Q1749" s="665" t="s">
        <v>983</v>
      </c>
      <c r="R1749" s="660">
        <f>H1749*Tabellen!$K$2*Tabellen!$F$2</f>
        <v>112.53</v>
      </c>
      <c r="S1749" s="666" t="s">
        <v>1049</v>
      </c>
      <c r="T1749" s="660">
        <f>J1749*Tabellen!$F$2</f>
        <v>18.785249999999998</v>
      </c>
      <c r="U1749" s="660">
        <f>R1749*Tabellen!$G$2</f>
        <v>10.127699999999999</v>
      </c>
      <c r="V1749" s="660">
        <f>T1749*Tabellen!$H$2</f>
        <v>3.9449024999999995</v>
      </c>
      <c r="W1749" s="660">
        <f>U1749+V1749</f>
        <v>14.072602499999999</v>
      </c>
      <c r="X1749" s="660">
        <f>O1749+W1749</f>
        <v>145.38785249999998</v>
      </c>
      <c r="Y1749" s="659"/>
      <c r="Z1749" s="617"/>
      <c r="AA1749" s="617"/>
      <c r="AB1749" s="617"/>
      <c r="AC1749" s="617"/>
      <c r="AD1749" s="617"/>
      <c r="AE1749" s="617"/>
      <c r="AF1749" s="617"/>
      <c r="AG1749" s="617"/>
      <c r="AH1749" s="617"/>
      <c r="AI1749" s="617"/>
      <c r="AJ1749" s="617"/>
      <c r="AK1749" s="617"/>
      <c r="AL1749" s="617"/>
      <c r="AM1749" s="617"/>
      <c r="AN1749" s="617"/>
      <c r="AO1749" s="617"/>
      <c r="AP1749" s="617"/>
      <c r="AQ1749" s="617"/>
      <c r="AR1749" s="617"/>
      <c r="AS1749" s="617"/>
      <c r="AT1749" s="617"/>
      <c r="AU1749" s="617"/>
      <c r="AV1749" s="617"/>
      <c r="AW1749" s="617"/>
      <c r="AX1749" s="617"/>
      <c r="AY1749" s="617"/>
      <c r="AZ1749" s="617"/>
      <c r="BA1749" s="617"/>
      <c r="BB1749" s="617"/>
      <c r="BC1749" s="617"/>
      <c r="BD1749" s="617"/>
      <c r="BE1749" s="617"/>
      <c r="BF1749" s="617"/>
      <c r="BG1749" s="617"/>
      <c r="BH1749" s="617"/>
      <c r="BI1749" s="617"/>
      <c r="BJ1749" s="617"/>
      <c r="BK1749" s="617"/>
      <c r="BL1749" s="617"/>
      <c r="BM1749" s="617"/>
      <c r="BN1749" s="617"/>
      <c r="BO1749" s="617"/>
      <c r="BP1749" s="617"/>
      <c r="BQ1749" s="617"/>
      <c r="BR1749" s="617"/>
      <c r="BS1749" s="617"/>
    </row>
    <row r="1750" spans="1:71" ht="15.65" customHeight="1" outlineLevel="2" x14ac:dyDescent="0.25">
      <c r="D1750" s="402" t="s">
        <v>1177</v>
      </c>
      <c r="E1750" s="405">
        <v>1</v>
      </c>
      <c r="F1750" s="402" t="s">
        <v>71</v>
      </c>
      <c r="G1750" s="406">
        <v>0.35</v>
      </c>
      <c r="H1750" s="772">
        <f>E1750*G1750</f>
        <v>0.35</v>
      </c>
      <c r="M1750" s="547">
        <f>J1750+H1750*Tabellen!$K$2+L1750</f>
        <v>21.7</v>
      </c>
      <c r="O1750" s="660">
        <f>R1750+T1750</f>
        <v>26.256999999999998</v>
      </c>
      <c r="P1750" s="673"/>
      <c r="Q1750" s="665" t="s">
        <v>983</v>
      </c>
      <c r="R1750" s="660">
        <f>H1750*Tabellen!$K$2*Tabellen!$F$2</f>
        <v>26.256999999999998</v>
      </c>
      <c r="S1750" s="666" t="s">
        <v>1049</v>
      </c>
      <c r="T1750" s="660">
        <f>J1750*Tabellen!$F$2</f>
        <v>0</v>
      </c>
      <c r="U1750" s="660">
        <f>R1750*Tabellen!$G$2</f>
        <v>2.3631299999999995</v>
      </c>
      <c r="V1750" s="660">
        <f>T1750*Tabellen!$H$2</f>
        <v>0</v>
      </c>
      <c r="W1750" s="660">
        <f>U1750+V1750</f>
        <v>2.3631299999999995</v>
      </c>
      <c r="X1750" s="660">
        <f>O1750+W1750</f>
        <v>28.620129999999996</v>
      </c>
    </row>
    <row r="1751" spans="1:71" s="521" customFormat="1" ht="15.65" customHeight="1" outlineLevel="2" x14ac:dyDescent="0.25">
      <c r="A1751" s="592"/>
      <c r="B1751" s="404"/>
      <c r="C1751" s="485"/>
      <c r="D1751" s="402" t="s">
        <v>1176</v>
      </c>
      <c r="E1751" s="405">
        <f>0.55+0.55+0.98+0.98</f>
        <v>3.06</v>
      </c>
      <c r="F1751" s="402" t="s">
        <v>70</v>
      </c>
      <c r="G1751" s="406">
        <v>0.1</v>
      </c>
      <c r="H1751" s="423">
        <f>E1751*G1751</f>
        <v>0.30600000000000005</v>
      </c>
      <c r="I1751" s="547"/>
      <c r="J1751" s="547"/>
      <c r="K1751" s="547"/>
      <c r="L1751" s="547"/>
      <c r="M1751" s="547">
        <f>J1751+H1751*Tabellen!$K$2+L1751</f>
        <v>18.972000000000001</v>
      </c>
      <c r="N1751" s="524"/>
      <c r="O1751" s="660">
        <f>R1751+T1751</f>
        <v>22.956120000000002</v>
      </c>
      <c r="P1751" s="673"/>
      <c r="Q1751" s="665" t="s">
        <v>983</v>
      </c>
      <c r="R1751" s="660">
        <f>H1751*Tabellen!$K$2*Tabellen!$F$2</f>
        <v>22.956120000000002</v>
      </c>
      <c r="S1751" s="666" t="s">
        <v>1049</v>
      </c>
      <c r="T1751" s="660">
        <f>J1751*Tabellen!$F$2</f>
        <v>0</v>
      </c>
      <c r="U1751" s="660">
        <f>R1751*Tabellen!$G$2</f>
        <v>2.0660508000000002</v>
      </c>
      <c r="V1751" s="660">
        <f>T1751*Tabellen!$H$2</f>
        <v>0</v>
      </c>
      <c r="W1751" s="660">
        <f>U1751+V1751</f>
        <v>2.0660508000000002</v>
      </c>
      <c r="X1751" s="660">
        <f>O1751+W1751</f>
        <v>25.022170800000001</v>
      </c>
      <c r="Y1751" s="676"/>
      <c r="Z1751" s="620"/>
      <c r="AA1751" s="620"/>
      <c r="AB1751" s="620"/>
      <c r="AC1751" s="620"/>
      <c r="AD1751" s="620"/>
      <c r="AE1751" s="620"/>
      <c r="AF1751" s="620"/>
      <c r="AG1751" s="620"/>
      <c r="AH1751" s="620"/>
      <c r="AI1751" s="620"/>
      <c r="AJ1751" s="620"/>
      <c r="AK1751" s="620"/>
      <c r="AL1751" s="620"/>
      <c r="AM1751" s="620"/>
      <c r="AN1751" s="620"/>
      <c r="AO1751" s="620"/>
      <c r="AP1751" s="620"/>
      <c r="AQ1751" s="620"/>
      <c r="AR1751" s="620"/>
      <c r="AS1751" s="620"/>
      <c r="AT1751" s="620"/>
      <c r="AU1751" s="620"/>
      <c r="AV1751" s="620"/>
      <c r="AW1751" s="620"/>
      <c r="AX1751" s="620"/>
      <c r="AY1751" s="620"/>
      <c r="AZ1751" s="620"/>
      <c r="BA1751" s="620"/>
      <c r="BB1751" s="620"/>
      <c r="BC1751" s="620"/>
      <c r="BD1751" s="620"/>
      <c r="BE1751" s="620"/>
      <c r="BF1751" s="620"/>
      <c r="BG1751" s="620"/>
      <c r="BH1751" s="620"/>
      <c r="BI1751" s="620"/>
      <c r="BJ1751" s="620"/>
      <c r="BK1751" s="620"/>
      <c r="BL1751" s="620"/>
      <c r="BM1751" s="620"/>
      <c r="BN1751" s="620"/>
      <c r="BO1751" s="620"/>
      <c r="BP1751" s="620"/>
      <c r="BQ1751" s="620"/>
      <c r="BR1751" s="620"/>
      <c r="BS1751" s="620"/>
    </row>
    <row r="1752" spans="1:71" ht="15.65" customHeight="1" outlineLevel="2" x14ac:dyDescent="0.25">
      <c r="B1752" s="404" t="s">
        <v>1650</v>
      </c>
      <c r="D1752" s="402" t="s">
        <v>1289</v>
      </c>
      <c r="E1752" s="405">
        <v>1</v>
      </c>
      <c r="F1752" s="402" t="s">
        <v>72</v>
      </c>
      <c r="G1752" s="406">
        <v>2.5</v>
      </c>
      <c r="H1752" s="772">
        <f>E1752*G1752</f>
        <v>2.5</v>
      </c>
      <c r="I1752" s="775">
        <v>428.83214876033054</v>
      </c>
      <c r="J1752" s="547">
        <f>E1752*I1752</f>
        <v>428.83214876033054</v>
      </c>
      <c r="K1752" s="547">
        <v>0</v>
      </c>
      <c r="L1752" s="547">
        <f>E1752*K1752</f>
        <v>0</v>
      </c>
      <c r="M1752" s="547">
        <f>J1752+H1752*Tabellen!$K$2+L1752</f>
        <v>583.83214876033048</v>
      </c>
      <c r="N1752" s="494"/>
      <c r="O1752" s="660">
        <f>R1752+T1752</f>
        <v>706.43689999999992</v>
      </c>
      <c r="P1752" s="673"/>
      <c r="Q1752" s="665" t="s">
        <v>983</v>
      </c>
      <c r="R1752" s="660">
        <f>H1752*Tabellen!$K$2*Tabellen!$F$2</f>
        <v>187.54999999999998</v>
      </c>
      <c r="S1752" s="666" t="s">
        <v>1049</v>
      </c>
      <c r="T1752" s="660">
        <f>J1752*Tabellen!$F$2</f>
        <v>518.88689999999997</v>
      </c>
      <c r="U1752" s="660">
        <f>R1752*Tabellen!$G$2</f>
        <v>16.879499999999997</v>
      </c>
      <c r="V1752" s="660">
        <f>T1752*Tabellen!$H$2</f>
        <v>108.96624899999999</v>
      </c>
      <c r="W1752" s="660">
        <f>U1752+V1752</f>
        <v>125.84574899999998</v>
      </c>
      <c r="X1752" s="660">
        <f>O1752+W1752</f>
        <v>832.28264899999988</v>
      </c>
      <c r="Y1752" s="659"/>
      <c r="Z1752" s="614"/>
    </row>
    <row r="1753" spans="1:71" s="401" customFormat="1" ht="15.65" customHeight="1" outlineLevel="2" x14ac:dyDescent="0.25">
      <c r="A1753" s="590"/>
      <c r="B1753" s="404"/>
      <c r="C1753" s="485"/>
      <c r="D1753" s="404" t="s">
        <v>1591</v>
      </c>
      <c r="E1753" s="405"/>
      <c r="F1753" s="404"/>
      <c r="G1753" s="405"/>
      <c r="H1753" s="772"/>
      <c r="I1753" s="560"/>
      <c r="J1753" s="547"/>
      <c r="K1753" s="547"/>
      <c r="L1753" s="547"/>
      <c r="M1753" s="547"/>
      <c r="N1753" s="495"/>
      <c r="O1753" s="668"/>
      <c r="P1753" s="668"/>
      <c r="Q1753" s="665"/>
      <c r="R1753" s="660"/>
      <c r="S1753" s="666"/>
      <c r="T1753" s="660"/>
      <c r="U1753" s="660"/>
      <c r="V1753" s="660"/>
      <c r="W1753" s="660"/>
      <c r="X1753" s="660"/>
      <c r="Y1753" s="668"/>
      <c r="Z1753" s="617"/>
      <c r="AA1753" s="617"/>
      <c r="AB1753" s="617"/>
      <c r="AC1753" s="617"/>
      <c r="AD1753" s="617"/>
      <c r="AE1753" s="617"/>
      <c r="AF1753" s="617"/>
      <c r="AG1753" s="617"/>
      <c r="AH1753" s="617"/>
      <c r="AI1753" s="617"/>
      <c r="AJ1753" s="617"/>
      <c r="AK1753" s="617"/>
      <c r="AL1753" s="617"/>
      <c r="AM1753" s="617"/>
      <c r="AN1753" s="617"/>
      <c r="AO1753" s="617"/>
      <c r="AP1753" s="617"/>
      <c r="AQ1753" s="617"/>
      <c r="AR1753" s="617"/>
      <c r="AS1753" s="617"/>
      <c r="AT1753" s="617"/>
      <c r="AU1753" s="617"/>
      <c r="AV1753" s="617"/>
      <c r="AW1753" s="617"/>
      <c r="AX1753" s="617"/>
      <c r="AY1753" s="617"/>
      <c r="AZ1753" s="617"/>
      <c r="BA1753" s="617"/>
      <c r="BB1753" s="617"/>
      <c r="BC1753" s="617"/>
      <c r="BD1753" s="617"/>
      <c r="BE1753" s="617"/>
      <c r="BF1753" s="617"/>
      <c r="BG1753" s="617"/>
      <c r="BH1753" s="617"/>
      <c r="BI1753" s="617"/>
      <c r="BJ1753" s="617"/>
      <c r="BK1753" s="617"/>
      <c r="BL1753" s="617"/>
      <c r="BM1753" s="617"/>
      <c r="BN1753" s="617"/>
      <c r="BO1753" s="617"/>
      <c r="BP1753" s="617"/>
      <c r="BQ1753" s="617"/>
      <c r="BR1753" s="617"/>
      <c r="BS1753" s="617"/>
    </row>
    <row r="1754" spans="1:71" s="401" customFormat="1" ht="15.65" customHeight="1" outlineLevel="2" x14ac:dyDescent="0.25">
      <c r="A1754" s="590"/>
      <c r="B1754" s="404"/>
      <c r="C1754" s="485"/>
      <c r="D1754" s="404" t="s">
        <v>1592</v>
      </c>
      <c r="E1754" s="405"/>
      <c r="F1754" s="404"/>
      <c r="G1754" s="405"/>
      <c r="H1754" s="772"/>
      <c r="I1754" s="560"/>
      <c r="J1754" s="547"/>
      <c r="K1754" s="547"/>
      <c r="L1754" s="547"/>
      <c r="M1754" s="547"/>
      <c r="N1754" s="495"/>
      <c r="O1754" s="668"/>
      <c r="P1754" s="668"/>
      <c r="Q1754" s="665"/>
      <c r="R1754" s="660"/>
      <c r="S1754" s="666"/>
      <c r="T1754" s="660"/>
      <c r="U1754" s="660"/>
      <c r="V1754" s="660"/>
      <c r="W1754" s="660"/>
      <c r="X1754" s="660"/>
      <c r="Y1754" s="668"/>
      <c r="Z1754" s="617"/>
      <c r="AA1754" s="617"/>
      <c r="AB1754" s="617"/>
      <c r="AC1754" s="617"/>
      <c r="AD1754" s="617"/>
      <c r="AE1754" s="617"/>
      <c r="AF1754" s="617"/>
      <c r="AG1754" s="617"/>
      <c r="AH1754" s="617"/>
      <c r="AI1754" s="617"/>
      <c r="AJ1754" s="617"/>
      <c r="AK1754" s="617"/>
      <c r="AL1754" s="617"/>
      <c r="AM1754" s="617"/>
      <c r="AN1754" s="617"/>
      <c r="AO1754" s="617"/>
      <c r="AP1754" s="617"/>
      <c r="AQ1754" s="617"/>
      <c r="AR1754" s="617"/>
      <c r="AS1754" s="617"/>
      <c r="AT1754" s="617"/>
      <c r="AU1754" s="617"/>
      <c r="AV1754" s="617"/>
      <c r="AW1754" s="617"/>
      <c r="AX1754" s="617"/>
      <c r="AY1754" s="617"/>
      <c r="AZ1754" s="617"/>
      <c r="BA1754" s="617"/>
      <c r="BB1754" s="617"/>
      <c r="BC1754" s="617"/>
      <c r="BD1754" s="617"/>
      <c r="BE1754" s="617"/>
      <c r="BF1754" s="617"/>
      <c r="BG1754" s="617"/>
      <c r="BH1754" s="617"/>
      <c r="BI1754" s="617"/>
      <c r="BJ1754" s="617"/>
      <c r="BK1754" s="617"/>
      <c r="BL1754" s="617"/>
      <c r="BM1754" s="617"/>
      <c r="BN1754" s="617"/>
      <c r="BO1754" s="617"/>
      <c r="BP1754" s="617"/>
      <c r="BQ1754" s="617"/>
      <c r="BR1754" s="617"/>
      <c r="BS1754" s="617"/>
    </row>
    <row r="1755" spans="1:71" s="401" customFormat="1" ht="15.65" customHeight="1" outlineLevel="2" x14ac:dyDescent="0.25">
      <c r="A1755" s="590"/>
      <c r="B1755" s="478"/>
      <c r="C1755" s="490"/>
      <c r="D1755" s="483" t="s">
        <v>1174</v>
      </c>
      <c r="E1755" s="419"/>
      <c r="F1755" s="420"/>
      <c r="G1755" s="400"/>
      <c r="H1755" s="419"/>
      <c r="I1755" s="550"/>
      <c r="J1755" s="550"/>
      <c r="K1755" s="550"/>
      <c r="L1755" s="550"/>
      <c r="M1755" s="551"/>
      <c r="N1755" s="495"/>
      <c r="O1755" s="668"/>
      <c r="P1755" s="668"/>
      <c r="Q1755" s="665"/>
      <c r="R1755" s="660"/>
      <c r="S1755" s="666"/>
      <c r="T1755" s="660"/>
      <c r="U1755" s="660"/>
      <c r="V1755" s="660"/>
      <c r="W1755" s="660"/>
      <c r="X1755" s="660"/>
      <c r="Y1755" s="661"/>
      <c r="Z1755" s="619"/>
      <c r="AA1755" s="617"/>
      <c r="AB1755" s="617"/>
      <c r="AC1755" s="617"/>
      <c r="AD1755" s="617"/>
      <c r="AE1755" s="617"/>
      <c r="AF1755" s="617"/>
      <c r="AG1755" s="617"/>
      <c r="AH1755" s="617"/>
      <c r="AI1755" s="617"/>
      <c r="AJ1755" s="617"/>
      <c r="AK1755" s="617"/>
      <c r="AL1755" s="617"/>
      <c r="AM1755" s="617"/>
      <c r="AN1755" s="617"/>
      <c r="AO1755" s="617"/>
      <c r="AP1755" s="617"/>
      <c r="AQ1755" s="617"/>
      <c r="AR1755" s="617"/>
      <c r="AS1755" s="617"/>
      <c r="AT1755" s="617"/>
      <c r="AU1755" s="617"/>
      <c r="AV1755" s="617"/>
      <c r="AW1755" s="617"/>
      <c r="AX1755" s="617"/>
      <c r="AY1755" s="617"/>
      <c r="AZ1755" s="617"/>
      <c r="BA1755" s="617"/>
      <c r="BB1755" s="617"/>
      <c r="BC1755" s="617"/>
      <c r="BD1755" s="617"/>
      <c r="BE1755" s="617"/>
      <c r="BF1755" s="617"/>
      <c r="BG1755" s="617"/>
      <c r="BH1755" s="617"/>
      <c r="BI1755" s="617"/>
      <c r="BJ1755" s="617"/>
      <c r="BK1755" s="617"/>
      <c r="BL1755" s="617"/>
      <c r="BM1755" s="617"/>
      <c r="BN1755" s="617"/>
      <c r="BO1755" s="617"/>
      <c r="BP1755" s="617"/>
      <c r="BQ1755" s="617"/>
      <c r="BR1755" s="617"/>
      <c r="BS1755" s="617"/>
    </row>
    <row r="1756" spans="1:71" s="401" customFormat="1" ht="15.65" customHeight="1" outlineLevel="2" x14ac:dyDescent="0.25">
      <c r="A1756" s="590"/>
      <c r="B1756" s="478"/>
      <c r="C1756" s="490"/>
      <c r="D1756" s="483" t="s">
        <v>1282</v>
      </c>
      <c r="E1756" s="419"/>
      <c r="F1756" s="420"/>
      <c r="G1756" s="400"/>
      <c r="H1756" s="419"/>
      <c r="I1756" s="550"/>
      <c r="J1756" s="550"/>
      <c r="K1756" s="550"/>
      <c r="L1756" s="547"/>
      <c r="M1756" s="551"/>
      <c r="N1756" s="495"/>
      <c r="O1756" s="659"/>
      <c r="P1756" s="659"/>
      <c r="Q1756" s="665"/>
      <c r="R1756" s="660"/>
      <c r="S1756" s="666"/>
      <c r="T1756" s="660"/>
      <c r="U1756" s="660"/>
      <c r="V1756" s="660"/>
      <c r="W1756" s="660"/>
      <c r="X1756" s="660"/>
      <c r="Y1756" s="661"/>
      <c r="Z1756" s="619"/>
      <c r="AA1756" s="617"/>
      <c r="AB1756" s="617"/>
      <c r="AC1756" s="617"/>
      <c r="AD1756" s="617"/>
      <c r="AE1756" s="617"/>
      <c r="AF1756" s="617"/>
      <c r="AG1756" s="617"/>
      <c r="AH1756" s="617"/>
      <c r="AI1756" s="617"/>
      <c r="AJ1756" s="617"/>
      <c r="AK1756" s="617"/>
      <c r="AL1756" s="617"/>
      <c r="AM1756" s="617"/>
      <c r="AN1756" s="617"/>
      <c r="AO1756" s="617"/>
      <c r="AP1756" s="617"/>
      <c r="AQ1756" s="617"/>
      <c r="AR1756" s="617"/>
      <c r="AS1756" s="617"/>
      <c r="AT1756" s="617"/>
      <c r="AU1756" s="617"/>
      <c r="AV1756" s="617"/>
      <c r="AW1756" s="617"/>
      <c r="AX1756" s="617"/>
      <c r="AY1756" s="617"/>
      <c r="AZ1756" s="617"/>
      <c r="BA1756" s="617"/>
      <c r="BB1756" s="617"/>
      <c r="BC1756" s="617"/>
      <c r="BD1756" s="617"/>
      <c r="BE1756" s="617"/>
      <c r="BF1756" s="617"/>
      <c r="BG1756" s="617"/>
      <c r="BH1756" s="617"/>
      <c r="BI1756" s="617"/>
      <c r="BJ1756" s="617"/>
      <c r="BK1756" s="617"/>
      <c r="BL1756" s="617"/>
      <c r="BM1756" s="617"/>
      <c r="BN1756" s="617"/>
      <c r="BO1756" s="617"/>
      <c r="BP1756" s="617"/>
      <c r="BQ1756" s="617"/>
      <c r="BR1756" s="617"/>
      <c r="BS1756" s="617"/>
    </row>
    <row r="1757" spans="1:71" ht="15.65" customHeight="1" outlineLevel="2" x14ac:dyDescent="0.25">
      <c r="H1757" s="772"/>
    </row>
    <row r="1758" spans="1:71" ht="9" customHeight="1" outlineLevel="1" x14ac:dyDescent="0.25">
      <c r="B1758" s="408"/>
      <c r="D1758" s="409"/>
      <c r="E1758" s="411"/>
      <c r="F1758" s="409"/>
      <c r="G1758" s="410"/>
      <c r="H1758" s="779"/>
      <c r="I1758" s="548"/>
      <c r="J1758" s="548"/>
      <c r="K1758" s="548"/>
      <c r="L1758" s="548"/>
      <c r="M1758" s="548"/>
      <c r="N1758" s="485"/>
      <c r="O1758" s="663"/>
      <c r="P1758" s="663"/>
      <c r="Q1758" s="663"/>
      <c r="R1758" s="664"/>
      <c r="S1758" s="664"/>
      <c r="T1758" s="664"/>
      <c r="U1758" s="664"/>
      <c r="V1758" s="664"/>
      <c r="W1758" s="664"/>
      <c r="X1758" s="664"/>
      <c r="Y1758" s="663"/>
      <c r="Z1758" s="615"/>
      <c r="AA1758" s="616"/>
      <c r="AG1758" s="613"/>
      <c r="AH1758" s="613"/>
    </row>
    <row r="1759" spans="1:71" s="568" customFormat="1" ht="15.65" customHeight="1" outlineLevel="1" x14ac:dyDescent="0.25">
      <c r="B1759" s="395" t="s">
        <v>1628</v>
      </c>
      <c r="C1759" s="593"/>
      <c r="D1759" s="396" t="s">
        <v>1893</v>
      </c>
      <c r="E1759" s="403">
        <v>1</v>
      </c>
      <c r="F1759" s="396" t="s">
        <v>72</v>
      </c>
      <c r="G1759" s="397"/>
      <c r="H1759" s="777">
        <f>SUM(H1761:H1770)</f>
        <v>5.6959999999999997</v>
      </c>
      <c r="I1759" s="546"/>
      <c r="J1759" s="546">
        <f>SUM(J1761:J1770)</f>
        <v>489.09959999999995</v>
      </c>
      <c r="K1759" s="546"/>
      <c r="L1759" s="546"/>
      <c r="M1759" s="546">
        <f>SUM(M1761:M1769)</f>
        <v>842.25159999999994</v>
      </c>
      <c r="N1759" s="593"/>
      <c r="O1759" s="657">
        <f>SUM(O1760:O1764)</f>
        <v>1019.1244359999999</v>
      </c>
      <c r="P1759" s="656" t="str">
        <f>B1759</f>
        <v>V4-4-A6</v>
      </c>
      <c r="Q1759" s="656"/>
      <c r="R1759" s="657"/>
      <c r="S1759" s="657"/>
      <c r="T1759" s="657"/>
      <c r="U1759" s="670"/>
      <c r="V1759" s="657"/>
      <c r="W1759" s="657"/>
      <c r="X1759" s="657">
        <f>SUM(X1760:X1764)/E1759</f>
        <v>1181.8628971599999</v>
      </c>
      <c r="Y1759" s="656"/>
      <c r="Z1759" s="614"/>
      <c r="AA1759" s="610"/>
      <c r="AB1759" s="610"/>
      <c r="AC1759" s="610"/>
      <c r="AD1759" s="610"/>
      <c r="AE1759" s="610"/>
      <c r="AF1759" s="610"/>
      <c r="AG1759" s="610"/>
      <c r="AH1759" s="610"/>
      <c r="AI1759" s="610"/>
      <c r="AJ1759" s="610"/>
      <c r="AK1759" s="610"/>
      <c r="AL1759" s="610"/>
      <c r="AM1759" s="610"/>
      <c r="AN1759" s="610"/>
      <c r="AO1759" s="610"/>
      <c r="AP1759" s="610"/>
      <c r="AQ1759" s="610"/>
      <c r="AR1759" s="610"/>
      <c r="AS1759" s="610"/>
      <c r="AT1759" s="610"/>
      <c r="AU1759" s="610"/>
      <c r="AV1759" s="610"/>
      <c r="AW1759" s="610"/>
      <c r="AX1759" s="610"/>
      <c r="AY1759" s="610"/>
      <c r="AZ1759" s="610"/>
      <c r="BA1759" s="610"/>
      <c r="BB1759" s="610"/>
      <c r="BC1759" s="610"/>
      <c r="BD1759" s="610"/>
      <c r="BE1759" s="610"/>
      <c r="BF1759" s="610"/>
      <c r="BG1759" s="610"/>
      <c r="BH1759" s="610"/>
      <c r="BI1759" s="610"/>
      <c r="BJ1759" s="610"/>
      <c r="BK1759" s="610"/>
      <c r="BL1759" s="610"/>
      <c r="BM1759" s="610"/>
      <c r="BN1759" s="610"/>
      <c r="BO1759" s="610"/>
      <c r="BP1759" s="610"/>
      <c r="BQ1759" s="610"/>
      <c r="BR1759" s="610"/>
      <c r="BS1759" s="610"/>
    </row>
    <row r="1760" spans="1:71" s="401" customFormat="1" ht="15.65" customHeight="1" outlineLevel="2" x14ac:dyDescent="0.25">
      <c r="A1760" s="590"/>
      <c r="B1760" s="404"/>
      <c r="C1760" s="485"/>
      <c r="D1760" s="402"/>
      <c r="E1760" s="416"/>
      <c r="G1760" s="399"/>
      <c r="H1760" s="633"/>
      <c r="I1760" s="549"/>
      <c r="J1760" s="549"/>
      <c r="K1760" s="549"/>
      <c r="L1760" s="549"/>
      <c r="M1760" s="549"/>
      <c r="N1760" s="495"/>
      <c r="O1760" s="659" t="str">
        <f>R1760</f>
        <v>incl. opslagen</v>
      </c>
      <c r="P1760" s="659"/>
      <c r="Q1760" s="665"/>
      <c r="R1760" s="672" t="str">
        <f>Tabellen!$C$2</f>
        <v>incl. opslagen</v>
      </c>
      <c r="S1760" s="666"/>
      <c r="T1760" s="672" t="str">
        <f>Tabellen!$C$2</f>
        <v>incl. opslagen</v>
      </c>
      <c r="U1760" s="660"/>
      <c r="V1760" s="660"/>
      <c r="W1760" s="660"/>
      <c r="X1760" s="660"/>
      <c r="Y1760" s="659"/>
      <c r="Z1760" s="617"/>
      <c r="AA1760" s="617"/>
      <c r="AB1760" s="617"/>
      <c r="AC1760" s="617"/>
      <c r="AD1760" s="617"/>
      <c r="AE1760" s="617"/>
      <c r="AF1760" s="617"/>
      <c r="AG1760" s="617"/>
      <c r="AH1760" s="617"/>
      <c r="AI1760" s="617"/>
      <c r="AJ1760" s="617"/>
      <c r="AK1760" s="617"/>
      <c r="AL1760" s="617"/>
      <c r="AM1760" s="617"/>
      <c r="AN1760" s="617"/>
      <c r="AO1760" s="617"/>
      <c r="AP1760" s="617"/>
      <c r="AQ1760" s="617"/>
      <c r="AR1760" s="617"/>
      <c r="AS1760" s="617"/>
      <c r="AT1760" s="617"/>
      <c r="AU1760" s="617"/>
      <c r="AV1760" s="617"/>
      <c r="AW1760" s="617"/>
      <c r="AX1760" s="617"/>
      <c r="AY1760" s="617"/>
      <c r="AZ1760" s="617"/>
      <c r="BA1760" s="617"/>
      <c r="BB1760" s="617"/>
      <c r="BC1760" s="617"/>
      <c r="BD1760" s="617"/>
      <c r="BE1760" s="617"/>
      <c r="BF1760" s="617"/>
      <c r="BG1760" s="617"/>
      <c r="BH1760" s="617"/>
      <c r="BI1760" s="617"/>
      <c r="BJ1760" s="617"/>
      <c r="BK1760" s="617"/>
      <c r="BL1760" s="617"/>
      <c r="BM1760" s="617"/>
      <c r="BN1760" s="617"/>
      <c r="BO1760" s="617"/>
      <c r="BP1760" s="617"/>
      <c r="BQ1760" s="617"/>
      <c r="BR1760" s="617"/>
      <c r="BS1760" s="617"/>
    </row>
    <row r="1761" spans="1:71" s="401" customFormat="1" ht="15.65" customHeight="1" outlineLevel="2" x14ac:dyDescent="0.25">
      <c r="A1761" s="590"/>
      <c r="B1761" s="404"/>
      <c r="C1761" s="485"/>
      <c r="D1761" s="404" t="s">
        <v>1175</v>
      </c>
      <c r="E1761" s="405">
        <v>1</v>
      </c>
      <c r="F1761" s="402" t="s">
        <v>72</v>
      </c>
      <c r="G1761" s="405">
        <v>2</v>
      </c>
      <c r="H1761" s="423">
        <f>E1761*G1761</f>
        <v>2</v>
      </c>
      <c r="I1761" s="547">
        <v>20.7</v>
      </c>
      <c r="J1761" s="547">
        <f>E1761*I1761</f>
        <v>20.7</v>
      </c>
      <c r="K1761" s="547"/>
      <c r="L1761" s="547"/>
      <c r="M1761" s="547">
        <f>J1761+H1761*Tabellen!$K$2+L1761</f>
        <v>144.69999999999999</v>
      </c>
      <c r="N1761" s="495"/>
      <c r="O1761" s="660">
        <f>R1761+T1761</f>
        <v>175.08699999999999</v>
      </c>
      <c r="P1761" s="673"/>
      <c r="Q1761" s="665" t="s">
        <v>983</v>
      </c>
      <c r="R1761" s="660">
        <f>H1761*Tabellen!$K$2*Tabellen!$F$2</f>
        <v>150.04</v>
      </c>
      <c r="S1761" s="666" t="s">
        <v>1049</v>
      </c>
      <c r="T1761" s="660">
        <f>J1761*Tabellen!$F$2</f>
        <v>25.046999999999997</v>
      </c>
      <c r="U1761" s="660">
        <f>R1761*Tabellen!$G$2</f>
        <v>13.503599999999999</v>
      </c>
      <c r="V1761" s="660">
        <f>T1761*Tabellen!$H$2</f>
        <v>5.2598699999999994</v>
      </c>
      <c r="W1761" s="660">
        <f>U1761+V1761</f>
        <v>18.763469999999998</v>
      </c>
      <c r="X1761" s="660">
        <f>O1761+W1761</f>
        <v>193.85046999999997</v>
      </c>
      <c r="Y1761" s="659"/>
      <c r="Z1761" s="617"/>
      <c r="AA1761" s="617"/>
      <c r="AB1761" s="617"/>
      <c r="AC1761" s="617"/>
      <c r="AD1761" s="617"/>
      <c r="AE1761" s="617"/>
      <c r="AF1761" s="617"/>
      <c r="AG1761" s="617"/>
      <c r="AH1761" s="617"/>
      <c r="AI1761" s="617"/>
      <c r="AJ1761" s="617"/>
      <c r="AK1761" s="617"/>
      <c r="AL1761" s="617"/>
      <c r="AM1761" s="617"/>
      <c r="AN1761" s="617"/>
      <c r="AO1761" s="617"/>
      <c r="AP1761" s="617"/>
      <c r="AQ1761" s="617"/>
      <c r="AR1761" s="617"/>
      <c r="AS1761" s="617"/>
      <c r="AT1761" s="617"/>
      <c r="AU1761" s="617"/>
      <c r="AV1761" s="617"/>
      <c r="AW1761" s="617"/>
      <c r="AX1761" s="617"/>
      <c r="AY1761" s="617"/>
      <c r="AZ1761" s="617"/>
      <c r="BA1761" s="617"/>
      <c r="BB1761" s="617"/>
      <c r="BC1761" s="617"/>
      <c r="BD1761" s="617"/>
      <c r="BE1761" s="617"/>
      <c r="BF1761" s="617"/>
      <c r="BG1761" s="617"/>
      <c r="BH1761" s="617"/>
      <c r="BI1761" s="617"/>
      <c r="BJ1761" s="617"/>
      <c r="BK1761" s="617"/>
      <c r="BL1761" s="617"/>
      <c r="BM1761" s="617"/>
      <c r="BN1761" s="617"/>
      <c r="BO1761" s="617"/>
      <c r="BP1761" s="617"/>
      <c r="BQ1761" s="617"/>
      <c r="BR1761" s="617"/>
      <c r="BS1761" s="617"/>
    </row>
    <row r="1762" spans="1:71" ht="15.65" customHeight="1" outlineLevel="2" x14ac:dyDescent="0.25">
      <c r="D1762" s="402" t="s">
        <v>1177</v>
      </c>
      <c r="E1762" s="405">
        <v>1</v>
      </c>
      <c r="F1762" s="402" t="s">
        <v>71</v>
      </c>
      <c r="G1762" s="406">
        <v>0.35</v>
      </c>
      <c r="H1762" s="772">
        <f>E1762*G1762</f>
        <v>0.35</v>
      </c>
      <c r="M1762" s="547">
        <f>J1762+H1762*Tabellen!$K$2+L1762</f>
        <v>21.7</v>
      </c>
      <c r="O1762" s="660">
        <f>R1762+T1762</f>
        <v>26.256999999999998</v>
      </c>
      <c r="P1762" s="673"/>
      <c r="Q1762" s="665" t="s">
        <v>983</v>
      </c>
      <c r="R1762" s="660">
        <f>H1762*Tabellen!$K$2*Tabellen!$F$2</f>
        <v>26.256999999999998</v>
      </c>
      <c r="S1762" s="666" t="s">
        <v>1049</v>
      </c>
      <c r="T1762" s="660">
        <f>J1762*Tabellen!$F$2</f>
        <v>0</v>
      </c>
      <c r="U1762" s="660">
        <f>R1762*Tabellen!$G$2</f>
        <v>2.3631299999999995</v>
      </c>
      <c r="V1762" s="660">
        <f>T1762*Tabellen!$H$2</f>
        <v>0</v>
      </c>
      <c r="W1762" s="660">
        <f>U1762+V1762</f>
        <v>2.3631299999999995</v>
      </c>
      <c r="X1762" s="660">
        <f>O1762+W1762</f>
        <v>28.620129999999996</v>
      </c>
    </row>
    <row r="1763" spans="1:71" s="521" customFormat="1" ht="15.65" customHeight="1" outlineLevel="2" x14ac:dyDescent="0.25">
      <c r="A1763" s="592"/>
      <c r="B1763" s="404"/>
      <c r="C1763" s="485"/>
      <c r="D1763" s="402" t="s">
        <v>1176</v>
      </c>
      <c r="E1763" s="405">
        <f>0.55+0.55+1.18+1.18</f>
        <v>3.46</v>
      </c>
      <c r="F1763" s="402" t="s">
        <v>70</v>
      </c>
      <c r="G1763" s="406">
        <v>0.1</v>
      </c>
      <c r="H1763" s="423">
        <f>E1763*G1763</f>
        <v>0.34600000000000003</v>
      </c>
      <c r="I1763" s="547"/>
      <c r="J1763" s="547"/>
      <c r="K1763" s="547"/>
      <c r="L1763" s="547"/>
      <c r="M1763" s="547">
        <f>J1763+H1763*Tabellen!$K$2+L1763</f>
        <v>21.452000000000002</v>
      </c>
      <c r="N1763" s="524"/>
      <c r="O1763" s="660">
        <f>R1763+T1763</f>
        <v>25.95692</v>
      </c>
      <c r="P1763" s="673"/>
      <c r="Q1763" s="665" t="s">
        <v>983</v>
      </c>
      <c r="R1763" s="660">
        <f>H1763*Tabellen!$K$2*Tabellen!$F$2</f>
        <v>25.95692</v>
      </c>
      <c r="S1763" s="666" t="s">
        <v>1049</v>
      </c>
      <c r="T1763" s="660">
        <f>J1763*Tabellen!$F$2</f>
        <v>0</v>
      </c>
      <c r="U1763" s="660">
        <f>R1763*Tabellen!$G$2</f>
        <v>2.3361228000000001</v>
      </c>
      <c r="V1763" s="660">
        <f>T1763*Tabellen!$H$2</f>
        <v>0</v>
      </c>
      <c r="W1763" s="660">
        <f>U1763+V1763</f>
        <v>2.3361228000000001</v>
      </c>
      <c r="X1763" s="660">
        <f>O1763+W1763</f>
        <v>28.293042800000002</v>
      </c>
      <c r="Y1763" s="676"/>
      <c r="Z1763" s="620"/>
      <c r="AA1763" s="620"/>
      <c r="AB1763" s="620"/>
      <c r="AC1763" s="620"/>
      <c r="AD1763" s="620"/>
      <c r="AE1763" s="620"/>
      <c r="AF1763" s="620"/>
      <c r="AG1763" s="620"/>
      <c r="AH1763" s="620"/>
      <c r="AI1763" s="620"/>
      <c r="AJ1763" s="620"/>
      <c r="AK1763" s="620"/>
      <c r="AL1763" s="620"/>
      <c r="AM1763" s="620"/>
      <c r="AN1763" s="620"/>
      <c r="AO1763" s="620"/>
      <c r="AP1763" s="620"/>
      <c r="AQ1763" s="620"/>
      <c r="AR1763" s="620"/>
      <c r="AS1763" s="620"/>
      <c r="AT1763" s="620"/>
      <c r="AU1763" s="620"/>
      <c r="AV1763" s="620"/>
      <c r="AW1763" s="620"/>
      <c r="AX1763" s="620"/>
      <c r="AY1763" s="620"/>
      <c r="AZ1763" s="620"/>
      <c r="BA1763" s="620"/>
      <c r="BB1763" s="620"/>
      <c r="BC1763" s="620"/>
      <c r="BD1763" s="620"/>
      <c r="BE1763" s="620"/>
      <c r="BF1763" s="620"/>
      <c r="BG1763" s="620"/>
      <c r="BH1763" s="620"/>
      <c r="BI1763" s="620"/>
      <c r="BJ1763" s="620"/>
      <c r="BK1763" s="620"/>
      <c r="BL1763" s="620"/>
      <c r="BM1763" s="620"/>
      <c r="BN1763" s="620"/>
      <c r="BO1763" s="620"/>
      <c r="BP1763" s="620"/>
      <c r="BQ1763" s="620"/>
      <c r="BR1763" s="620"/>
      <c r="BS1763" s="620"/>
    </row>
    <row r="1764" spans="1:71" ht="15.65" customHeight="1" outlineLevel="2" x14ac:dyDescent="0.25">
      <c r="B1764" s="404" t="s">
        <v>1649</v>
      </c>
      <c r="D1764" s="402" t="s">
        <v>1648</v>
      </c>
      <c r="E1764" s="405">
        <v>1</v>
      </c>
      <c r="F1764" s="402" t="s">
        <v>72</v>
      </c>
      <c r="G1764" s="406">
        <v>3</v>
      </c>
      <c r="H1764" s="772">
        <f>E1764*G1764</f>
        <v>3</v>
      </c>
      <c r="I1764" s="775">
        <v>468.39959999999996</v>
      </c>
      <c r="J1764" s="547">
        <f>E1764*I1764</f>
        <v>468.39959999999996</v>
      </c>
      <c r="K1764" s="547">
        <v>0</v>
      </c>
      <c r="L1764" s="547">
        <f>E1764*K1764</f>
        <v>0</v>
      </c>
      <c r="M1764" s="547">
        <f>J1764+H1764*Tabellen!$K$2+L1764</f>
        <v>654.39959999999996</v>
      </c>
      <c r="N1764" s="494"/>
      <c r="O1764" s="660">
        <f>R1764+T1764</f>
        <v>791.82351599999993</v>
      </c>
      <c r="P1764" s="673"/>
      <c r="Q1764" s="665" t="s">
        <v>983</v>
      </c>
      <c r="R1764" s="660">
        <f>H1764*Tabellen!$K$2*Tabellen!$F$2</f>
        <v>225.06</v>
      </c>
      <c r="S1764" s="666" t="s">
        <v>1049</v>
      </c>
      <c r="T1764" s="660">
        <f>J1764*Tabellen!$F$2</f>
        <v>566.76351599999998</v>
      </c>
      <c r="U1764" s="660">
        <f>R1764*Tabellen!$G$2</f>
        <v>20.255399999999998</v>
      </c>
      <c r="V1764" s="660">
        <f>T1764*Tabellen!$H$2</f>
        <v>119.02033836</v>
      </c>
      <c r="W1764" s="660">
        <f>U1764+V1764</f>
        <v>139.27573835999999</v>
      </c>
      <c r="X1764" s="660">
        <f>O1764+W1764</f>
        <v>931.09925435999992</v>
      </c>
      <c r="Y1764" s="659"/>
      <c r="Z1764" s="614"/>
    </row>
    <row r="1765" spans="1:71" s="401" customFormat="1" ht="15.65" customHeight="1" outlineLevel="2" x14ac:dyDescent="0.25">
      <c r="A1765" s="590"/>
      <c r="B1765" s="404"/>
      <c r="C1765" s="485"/>
      <c r="D1765" s="404" t="s">
        <v>1591</v>
      </c>
      <c r="E1765" s="405"/>
      <c r="F1765" s="404"/>
      <c r="G1765" s="405"/>
      <c r="H1765" s="772"/>
      <c r="I1765" s="560"/>
      <c r="J1765" s="547"/>
      <c r="K1765" s="547"/>
      <c r="L1765" s="547"/>
      <c r="M1765" s="547"/>
      <c r="N1765" s="495"/>
      <c r="O1765" s="668"/>
      <c r="P1765" s="668"/>
      <c r="Q1765" s="665"/>
      <c r="R1765" s="660"/>
      <c r="S1765" s="666"/>
      <c r="T1765" s="660"/>
      <c r="U1765" s="660"/>
      <c r="V1765" s="660"/>
      <c r="W1765" s="660"/>
      <c r="X1765" s="660"/>
      <c r="Y1765" s="668"/>
      <c r="Z1765" s="617"/>
      <c r="AA1765" s="617"/>
      <c r="AB1765" s="617"/>
      <c r="AC1765" s="617"/>
      <c r="AD1765" s="617"/>
      <c r="AE1765" s="617"/>
      <c r="AF1765" s="617"/>
      <c r="AG1765" s="617"/>
      <c r="AH1765" s="617"/>
      <c r="AI1765" s="617"/>
      <c r="AJ1765" s="617"/>
      <c r="AK1765" s="617"/>
      <c r="AL1765" s="617"/>
      <c r="AM1765" s="617"/>
      <c r="AN1765" s="617"/>
      <c r="AO1765" s="617"/>
      <c r="AP1765" s="617"/>
      <c r="AQ1765" s="617"/>
      <c r="AR1765" s="617"/>
      <c r="AS1765" s="617"/>
      <c r="AT1765" s="617"/>
      <c r="AU1765" s="617"/>
      <c r="AV1765" s="617"/>
      <c r="AW1765" s="617"/>
      <c r="AX1765" s="617"/>
      <c r="AY1765" s="617"/>
      <c r="AZ1765" s="617"/>
      <c r="BA1765" s="617"/>
      <c r="BB1765" s="617"/>
      <c r="BC1765" s="617"/>
      <c r="BD1765" s="617"/>
      <c r="BE1765" s="617"/>
      <c r="BF1765" s="617"/>
      <c r="BG1765" s="617"/>
      <c r="BH1765" s="617"/>
      <c r="BI1765" s="617"/>
      <c r="BJ1765" s="617"/>
      <c r="BK1765" s="617"/>
      <c r="BL1765" s="617"/>
      <c r="BM1765" s="617"/>
      <c r="BN1765" s="617"/>
      <c r="BO1765" s="617"/>
      <c r="BP1765" s="617"/>
      <c r="BQ1765" s="617"/>
      <c r="BR1765" s="617"/>
      <c r="BS1765" s="617"/>
    </row>
    <row r="1766" spans="1:71" s="401" customFormat="1" ht="15.65" customHeight="1" outlineLevel="2" x14ac:dyDescent="0.25">
      <c r="A1766" s="590"/>
      <c r="B1766" s="404"/>
      <c r="C1766" s="485"/>
      <c r="D1766" s="404" t="s">
        <v>1592</v>
      </c>
      <c r="E1766" s="405"/>
      <c r="F1766" s="404"/>
      <c r="G1766" s="405"/>
      <c r="H1766" s="772"/>
      <c r="I1766" s="560"/>
      <c r="J1766" s="547"/>
      <c r="K1766" s="547"/>
      <c r="L1766" s="547"/>
      <c r="M1766" s="547"/>
      <c r="N1766" s="495"/>
      <c r="O1766" s="668"/>
      <c r="P1766" s="668"/>
      <c r="Q1766" s="665"/>
      <c r="R1766" s="660"/>
      <c r="S1766" s="666"/>
      <c r="T1766" s="660"/>
      <c r="U1766" s="660"/>
      <c r="V1766" s="660"/>
      <c r="W1766" s="660"/>
      <c r="X1766" s="660"/>
      <c r="Y1766" s="668"/>
      <c r="Z1766" s="617"/>
      <c r="AA1766" s="617"/>
      <c r="AB1766" s="617"/>
      <c r="AC1766" s="617"/>
      <c r="AD1766" s="617"/>
      <c r="AE1766" s="617"/>
      <c r="AF1766" s="617"/>
      <c r="AG1766" s="617"/>
      <c r="AH1766" s="617"/>
      <c r="AI1766" s="617"/>
      <c r="AJ1766" s="617"/>
      <c r="AK1766" s="617"/>
      <c r="AL1766" s="617"/>
      <c r="AM1766" s="617"/>
      <c r="AN1766" s="617"/>
      <c r="AO1766" s="617"/>
      <c r="AP1766" s="617"/>
      <c r="AQ1766" s="617"/>
      <c r="AR1766" s="617"/>
      <c r="AS1766" s="617"/>
      <c r="AT1766" s="617"/>
      <c r="AU1766" s="617"/>
      <c r="AV1766" s="617"/>
      <c r="AW1766" s="617"/>
      <c r="AX1766" s="617"/>
      <c r="AY1766" s="617"/>
      <c r="AZ1766" s="617"/>
      <c r="BA1766" s="617"/>
      <c r="BB1766" s="617"/>
      <c r="BC1766" s="617"/>
      <c r="BD1766" s="617"/>
      <c r="BE1766" s="617"/>
      <c r="BF1766" s="617"/>
      <c r="BG1766" s="617"/>
      <c r="BH1766" s="617"/>
      <c r="BI1766" s="617"/>
      <c r="BJ1766" s="617"/>
      <c r="BK1766" s="617"/>
      <c r="BL1766" s="617"/>
      <c r="BM1766" s="617"/>
      <c r="BN1766" s="617"/>
      <c r="BO1766" s="617"/>
      <c r="BP1766" s="617"/>
      <c r="BQ1766" s="617"/>
      <c r="BR1766" s="617"/>
      <c r="BS1766" s="617"/>
    </row>
    <row r="1767" spans="1:71" s="401" customFormat="1" ht="15.65" customHeight="1" outlineLevel="2" x14ac:dyDescent="0.25">
      <c r="A1767" s="590"/>
      <c r="B1767" s="478"/>
      <c r="C1767" s="490"/>
      <c r="D1767" s="483" t="s">
        <v>1174</v>
      </c>
      <c r="E1767" s="419"/>
      <c r="F1767" s="420"/>
      <c r="G1767" s="400"/>
      <c r="H1767" s="419"/>
      <c r="I1767" s="550"/>
      <c r="J1767" s="550"/>
      <c r="K1767" s="550"/>
      <c r="L1767" s="550"/>
      <c r="M1767" s="551"/>
      <c r="N1767" s="495"/>
      <c r="O1767" s="668"/>
      <c r="P1767" s="668"/>
      <c r="Q1767" s="665"/>
      <c r="R1767" s="660"/>
      <c r="S1767" s="666"/>
      <c r="T1767" s="660"/>
      <c r="U1767" s="660"/>
      <c r="V1767" s="660"/>
      <c r="W1767" s="660"/>
      <c r="X1767" s="660"/>
      <c r="Y1767" s="661"/>
      <c r="Z1767" s="619"/>
      <c r="AA1767" s="617"/>
      <c r="AB1767" s="617"/>
      <c r="AC1767" s="617"/>
      <c r="AD1767" s="617"/>
      <c r="AE1767" s="617"/>
      <c r="AF1767" s="617"/>
      <c r="AG1767" s="617"/>
      <c r="AH1767" s="617"/>
      <c r="AI1767" s="617"/>
      <c r="AJ1767" s="617"/>
      <c r="AK1767" s="617"/>
      <c r="AL1767" s="617"/>
      <c r="AM1767" s="617"/>
      <c r="AN1767" s="617"/>
      <c r="AO1767" s="617"/>
      <c r="AP1767" s="617"/>
      <c r="AQ1767" s="617"/>
      <c r="AR1767" s="617"/>
      <c r="AS1767" s="617"/>
      <c r="AT1767" s="617"/>
      <c r="AU1767" s="617"/>
      <c r="AV1767" s="617"/>
      <c r="AW1767" s="617"/>
      <c r="AX1767" s="617"/>
      <c r="AY1767" s="617"/>
      <c r="AZ1767" s="617"/>
      <c r="BA1767" s="617"/>
      <c r="BB1767" s="617"/>
      <c r="BC1767" s="617"/>
      <c r="BD1767" s="617"/>
      <c r="BE1767" s="617"/>
      <c r="BF1767" s="617"/>
      <c r="BG1767" s="617"/>
      <c r="BH1767" s="617"/>
      <c r="BI1767" s="617"/>
      <c r="BJ1767" s="617"/>
      <c r="BK1767" s="617"/>
      <c r="BL1767" s="617"/>
      <c r="BM1767" s="617"/>
      <c r="BN1767" s="617"/>
      <c r="BO1767" s="617"/>
      <c r="BP1767" s="617"/>
      <c r="BQ1767" s="617"/>
      <c r="BR1767" s="617"/>
      <c r="BS1767" s="617"/>
    </row>
    <row r="1768" spans="1:71" s="401" customFormat="1" ht="15.65" customHeight="1" outlineLevel="2" x14ac:dyDescent="0.25">
      <c r="A1768" s="590"/>
      <c r="B1768" s="478"/>
      <c r="C1768" s="490"/>
      <c r="D1768" s="402" t="s">
        <v>1282</v>
      </c>
      <c r="E1768" s="419"/>
      <c r="F1768" s="420"/>
      <c r="G1768" s="400"/>
      <c r="H1768" s="419"/>
      <c r="I1768" s="550"/>
      <c r="J1768" s="550"/>
      <c r="K1768" s="550"/>
      <c r="L1768" s="547"/>
      <c r="M1768" s="551"/>
      <c r="N1768" s="495"/>
      <c r="O1768" s="659"/>
      <c r="P1768" s="659"/>
      <c r="Q1768" s="665"/>
      <c r="R1768" s="660"/>
      <c r="S1768" s="666"/>
      <c r="T1768" s="660"/>
      <c r="U1768" s="660"/>
      <c r="V1768" s="660"/>
      <c r="W1768" s="660"/>
      <c r="X1768" s="660"/>
      <c r="Y1768" s="661"/>
      <c r="Z1768" s="619"/>
      <c r="AA1768" s="617"/>
      <c r="AB1768" s="617"/>
      <c r="AC1768" s="617"/>
      <c r="AD1768" s="617"/>
      <c r="AE1768" s="617"/>
      <c r="AF1768" s="617"/>
      <c r="AG1768" s="617"/>
      <c r="AH1768" s="617"/>
      <c r="AI1768" s="617"/>
      <c r="AJ1768" s="617"/>
      <c r="AK1768" s="617"/>
      <c r="AL1768" s="617"/>
      <c r="AM1768" s="617"/>
      <c r="AN1768" s="617"/>
      <c r="AO1768" s="617"/>
      <c r="AP1768" s="617"/>
      <c r="AQ1768" s="617"/>
      <c r="AR1768" s="617"/>
      <c r="AS1768" s="617"/>
      <c r="AT1768" s="617"/>
      <c r="AU1768" s="617"/>
      <c r="AV1768" s="617"/>
      <c r="AW1768" s="617"/>
      <c r="AX1768" s="617"/>
      <c r="AY1768" s="617"/>
      <c r="AZ1768" s="617"/>
      <c r="BA1768" s="617"/>
      <c r="BB1768" s="617"/>
      <c r="BC1768" s="617"/>
      <c r="BD1768" s="617"/>
      <c r="BE1768" s="617"/>
      <c r="BF1768" s="617"/>
      <c r="BG1768" s="617"/>
      <c r="BH1768" s="617"/>
      <c r="BI1768" s="617"/>
      <c r="BJ1768" s="617"/>
      <c r="BK1768" s="617"/>
      <c r="BL1768" s="617"/>
      <c r="BM1768" s="617"/>
      <c r="BN1768" s="617"/>
      <c r="BO1768" s="617"/>
      <c r="BP1768" s="617"/>
      <c r="BQ1768" s="617"/>
      <c r="BR1768" s="617"/>
      <c r="BS1768" s="617"/>
    </row>
    <row r="1769" spans="1:71" ht="15.65" customHeight="1" outlineLevel="2" x14ac:dyDescent="0.25">
      <c r="H1769" s="772"/>
    </row>
    <row r="1770" spans="1:71" ht="9" customHeight="1" outlineLevel="1" x14ac:dyDescent="0.25">
      <c r="B1770" s="408"/>
      <c r="D1770" s="409"/>
      <c r="E1770" s="411"/>
      <c r="F1770" s="409"/>
      <c r="G1770" s="410"/>
      <c r="H1770" s="779"/>
      <c r="I1770" s="548"/>
      <c r="J1770" s="548"/>
      <c r="K1770" s="548"/>
      <c r="L1770" s="548"/>
      <c r="M1770" s="548"/>
      <c r="N1770" s="485"/>
      <c r="O1770" s="663"/>
      <c r="P1770" s="663"/>
      <c r="Q1770" s="663"/>
      <c r="R1770" s="664"/>
      <c r="S1770" s="664"/>
      <c r="T1770" s="664"/>
      <c r="U1770" s="664"/>
      <c r="V1770" s="664"/>
      <c r="W1770" s="664"/>
      <c r="X1770" s="664"/>
      <c r="Y1770" s="663"/>
      <c r="Z1770" s="615"/>
      <c r="AA1770" s="616"/>
      <c r="AG1770" s="613"/>
      <c r="AH1770" s="613"/>
    </row>
    <row r="1771" spans="1:71" s="568" customFormat="1" ht="15.65" customHeight="1" outlineLevel="1" x14ac:dyDescent="0.25">
      <c r="B1771" s="395" t="s">
        <v>1629</v>
      </c>
      <c r="C1771" s="593"/>
      <c r="D1771" s="396" t="s">
        <v>1894</v>
      </c>
      <c r="E1771" s="403">
        <v>1</v>
      </c>
      <c r="F1771" s="396" t="s">
        <v>72</v>
      </c>
      <c r="G1771" s="397"/>
      <c r="H1771" s="777">
        <f>SUM(H1773:H1781)</f>
        <v>4.6779999999999999</v>
      </c>
      <c r="I1771" s="546"/>
      <c r="J1771" s="546">
        <f>SUM(J1773:J1781)</f>
        <v>483.92459999999994</v>
      </c>
      <c r="K1771" s="546"/>
      <c r="L1771" s="546"/>
      <c r="M1771" s="546">
        <f>SUM(M1773:M1781)</f>
        <v>773.9606</v>
      </c>
      <c r="N1771" s="593"/>
      <c r="O1771" s="657">
        <f>SUM(O1772:O1782)</f>
        <v>936.49232599999993</v>
      </c>
      <c r="P1771" s="656" t="str">
        <f>B1771</f>
        <v>V4-4-A7</v>
      </c>
      <c r="Q1771" s="656"/>
      <c r="R1771" s="657"/>
      <c r="S1771" s="657"/>
      <c r="T1771" s="657"/>
      <c r="U1771" s="670"/>
      <c r="V1771" s="657"/>
      <c r="W1771" s="657"/>
      <c r="X1771" s="657">
        <f>SUM(X1772:X1781)/E1771</f>
        <v>1091.0424872599999</v>
      </c>
      <c r="Y1771" s="656"/>
      <c r="Z1771" s="614"/>
      <c r="AA1771" s="610"/>
      <c r="AB1771" s="610"/>
      <c r="AC1771" s="610"/>
      <c r="AD1771" s="610"/>
      <c r="AE1771" s="610"/>
      <c r="AF1771" s="610"/>
      <c r="AG1771" s="610"/>
      <c r="AH1771" s="610"/>
      <c r="AI1771" s="610"/>
      <c r="AJ1771" s="610"/>
      <c r="AK1771" s="610"/>
      <c r="AL1771" s="610"/>
      <c r="AM1771" s="610"/>
      <c r="AN1771" s="610"/>
      <c r="AO1771" s="610"/>
      <c r="AP1771" s="610"/>
      <c r="AQ1771" s="610"/>
      <c r="AR1771" s="610"/>
      <c r="AS1771" s="610"/>
      <c r="AT1771" s="610"/>
      <c r="AU1771" s="610"/>
      <c r="AV1771" s="610"/>
      <c r="AW1771" s="610"/>
      <c r="AX1771" s="610"/>
      <c r="AY1771" s="610"/>
      <c r="AZ1771" s="610"/>
      <c r="BA1771" s="610"/>
      <c r="BB1771" s="610"/>
      <c r="BC1771" s="610"/>
      <c r="BD1771" s="610"/>
      <c r="BE1771" s="610"/>
      <c r="BF1771" s="610"/>
      <c r="BG1771" s="610"/>
      <c r="BH1771" s="610"/>
      <c r="BI1771" s="610"/>
      <c r="BJ1771" s="610"/>
      <c r="BK1771" s="610"/>
      <c r="BL1771" s="610"/>
      <c r="BM1771" s="610"/>
      <c r="BN1771" s="610"/>
      <c r="BO1771" s="610"/>
      <c r="BP1771" s="610"/>
      <c r="BQ1771" s="610"/>
      <c r="BR1771" s="610"/>
      <c r="BS1771" s="610"/>
    </row>
    <row r="1772" spans="1:71" s="401" customFormat="1" ht="15.65" customHeight="1" outlineLevel="2" x14ac:dyDescent="0.25">
      <c r="A1772" s="590"/>
      <c r="B1772" s="478"/>
      <c r="C1772" s="490"/>
      <c r="D1772" s="483"/>
      <c r="E1772" s="419"/>
      <c r="F1772" s="420"/>
      <c r="G1772" s="400"/>
      <c r="H1772" s="419"/>
      <c r="I1772" s="550"/>
      <c r="J1772" s="550"/>
      <c r="K1772" s="550"/>
      <c r="L1772" s="550"/>
      <c r="M1772" s="551"/>
      <c r="N1772" s="495"/>
      <c r="O1772" s="659" t="str">
        <f>R1772</f>
        <v>incl. opslagen</v>
      </c>
      <c r="P1772" s="659"/>
      <c r="Q1772" s="665"/>
      <c r="R1772" s="672" t="str">
        <f>Tabellen!$C$2</f>
        <v>incl. opslagen</v>
      </c>
      <c r="S1772" s="666"/>
      <c r="T1772" s="672" t="str">
        <f>Tabellen!$C$2</f>
        <v>incl. opslagen</v>
      </c>
      <c r="U1772" s="660"/>
      <c r="V1772" s="660"/>
      <c r="W1772" s="660"/>
      <c r="X1772" s="660"/>
      <c r="Y1772" s="661"/>
      <c r="Z1772" s="619"/>
      <c r="AA1772" s="617"/>
      <c r="AB1772" s="617"/>
      <c r="AC1772" s="617"/>
      <c r="AD1772" s="617"/>
      <c r="AE1772" s="617"/>
      <c r="AF1772" s="617"/>
      <c r="AG1772" s="617"/>
      <c r="AH1772" s="617"/>
      <c r="AI1772" s="617"/>
      <c r="AJ1772" s="617"/>
      <c r="AK1772" s="617"/>
      <c r="AL1772" s="617"/>
      <c r="AM1772" s="617"/>
      <c r="AN1772" s="617"/>
      <c r="AO1772" s="617"/>
      <c r="AP1772" s="617"/>
      <c r="AQ1772" s="617"/>
      <c r="AR1772" s="617"/>
      <c r="AS1772" s="617"/>
      <c r="AT1772" s="617"/>
      <c r="AU1772" s="617"/>
      <c r="AV1772" s="617"/>
      <c r="AW1772" s="617"/>
      <c r="AX1772" s="617"/>
      <c r="AY1772" s="617"/>
      <c r="AZ1772" s="617"/>
      <c r="BA1772" s="617"/>
      <c r="BB1772" s="617"/>
      <c r="BC1772" s="617"/>
      <c r="BD1772" s="617"/>
      <c r="BE1772" s="617"/>
      <c r="BF1772" s="617"/>
      <c r="BG1772" s="617"/>
      <c r="BH1772" s="617"/>
      <c r="BI1772" s="617"/>
      <c r="BJ1772" s="617"/>
      <c r="BK1772" s="617"/>
      <c r="BL1772" s="617"/>
      <c r="BM1772" s="617"/>
      <c r="BN1772" s="617"/>
      <c r="BO1772" s="617"/>
      <c r="BP1772" s="617"/>
      <c r="BQ1772" s="617"/>
      <c r="BR1772" s="617"/>
      <c r="BS1772" s="617"/>
    </row>
    <row r="1773" spans="1:71" s="401" customFormat="1" ht="15.65" customHeight="1" outlineLevel="2" x14ac:dyDescent="0.25">
      <c r="A1773" s="590"/>
      <c r="B1773" s="404"/>
      <c r="C1773" s="485"/>
      <c r="D1773" s="404" t="s">
        <v>1175</v>
      </c>
      <c r="E1773" s="405">
        <v>1</v>
      </c>
      <c r="F1773" s="402" t="s">
        <v>72</v>
      </c>
      <c r="G1773" s="405">
        <v>1.5</v>
      </c>
      <c r="H1773" s="423">
        <f>E1773*G1773</f>
        <v>1.5</v>
      </c>
      <c r="I1773" s="547">
        <v>15.524999999999999</v>
      </c>
      <c r="J1773" s="547">
        <f>E1773*I1773</f>
        <v>15.524999999999999</v>
      </c>
      <c r="K1773" s="547"/>
      <c r="L1773" s="547"/>
      <c r="M1773" s="547">
        <f>J1773+H1773*Tabellen!$K$2+L1773</f>
        <v>108.52500000000001</v>
      </c>
      <c r="N1773" s="495"/>
      <c r="O1773" s="660">
        <f>R1773+T1773</f>
        <v>131.31524999999999</v>
      </c>
      <c r="P1773" s="673"/>
      <c r="Q1773" s="665" t="s">
        <v>983</v>
      </c>
      <c r="R1773" s="660">
        <f>H1773*Tabellen!$K$2*Tabellen!$F$2</f>
        <v>112.53</v>
      </c>
      <c r="S1773" s="666" t="s">
        <v>1049</v>
      </c>
      <c r="T1773" s="660">
        <f>J1773*Tabellen!$F$2</f>
        <v>18.785249999999998</v>
      </c>
      <c r="U1773" s="660">
        <f>R1773*Tabellen!$G$2</f>
        <v>10.127699999999999</v>
      </c>
      <c r="V1773" s="660">
        <f>T1773*Tabellen!$H$2</f>
        <v>3.9449024999999995</v>
      </c>
      <c r="W1773" s="660">
        <f>U1773+V1773</f>
        <v>14.072602499999999</v>
      </c>
      <c r="X1773" s="660">
        <f>O1773+W1773</f>
        <v>145.38785249999998</v>
      </c>
      <c r="Y1773" s="659"/>
      <c r="Z1773" s="617"/>
      <c r="AA1773" s="617"/>
      <c r="AB1773" s="617"/>
      <c r="AC1773" s="617"/>
      <c r="AD1773" s="617"/>
      <c r="AE1773" s="617"/>
      <c r="AF1773" s="617"/>
      <c r="AG1773" s="617"/>
      <c r="AH1773" s="617"/>
      <c r="AI1773" s="617"/>
      <c r="AJ1773" s="617"/>
      <c r="AK1773" s="617"/>
      <c r="AL1773" s="617"/>
      <c r="AM1773" s="617"/>
      <c r="AN1773" s="617"/>
      <c r="AO1773" s="617"/>
      <c r="AP1773" s="617"/>
      <c r="AQ1773" s="617"/>
      <c r="AR1773" s="617"/>
      <c r="AS1773" s="617"/>
      <c r="AT1773" s="617"/>
      <c r="AU1773" s="617"/>
      <c r="AV1773" s="617"/>
      <c r="AW1773" s="617"/>
      <c r="AX1773" s="617"/>
      <c r="AY1773" s="617"/>
      <c r="AZ1773" s="617"/>
      <c r="BA1773" s="617"/>
      <c r="BB1773" s="617"/>
      <c r="BC1773" s="617"/>
      <c r="BD1773" s="617"/>
      <c r="BE1773" s="617"/>
      <c r="BF1773" s="617"/>
      <c r="BG1773" s="617"/>
      <c r="BH1773" s="617"/>
      <c r="BI1773" s="617"/>
      <c r="BJ1773" s="617"/>
      <c r="BK1773" s="617"/>
      <c r="BL1773" s="617"/>
      <c r="BM1773" s="617"/>
      <c r="BN1773" s="617"/>
      <c r="BO1773" s="617"/>
      <c r="BP1773" s="617"/>
      <c r="BQ1773" s="617"/>
      <c r="BR1773" s="617"/>
      <c r="BS1773" s="617"/>
    </row>
    <row r="1774" spans="1:71" ht="15.65" customHeight="1" outlineLevel="2" x14ac:dyDescent="0.25">
      <c r="D1774" s="404" t="s">
        <v>1177</v>
      </c>
      <c r="E1774" s="405">
        <v>1</v>
      </c>
      <c r="F1774" s="402" t="s">
        <v>71</v>
      </c>
      <c r="G1774" s="406">
        <v>0.35</v>
      </c>
      <c r="H1774" s="772">
        <f>E1774*G1774</f>
        <v>0.35</v>
      </c>
      <c r="M1774" s="547">
        <f>J1774+H1774*Tabellen!$K$2+L1774</f>
        <v>21.7</v>
      </c>
      <c r="O1774" s="660">
        <f>R1774+T1774</f>
        <v>26.256999999999998</v>
      </c>
      <c r="P1774" s="673"/>
      <c r="Q1774" s="665" t="s">
        <v>983</v>
      </c>
      <c r="R1774" s="660">
        <f>H1774*Tabellen!$K$2*Tabellen!$F$2</f>
        <v>26.256999999999998</v>
      </c>
      <c r="S1774" s="666" t="s">
        <v>1049</v>
      </c>
      <c r="T1774" s="660">
        <f>J1774*Tabellen!$F$2</f>
        <v>0</v>
      </c>
      <c r="U1774" s="660">
        <f>R1774*Tabellen!$G$2</f>
        <v>2.3631299999999995</v>
      </c>
      <c r="V1774" s="660">
        <f>T1774*Tabellen!$H$2</f>
        <v>0</v>
      </c>
      <c r="W1774" s="660">
        <f>U1774+V1774</f>
        <v>2.3631299999999995</v>
      </c>
      <c r="X1774" s="660">
        <f>O1774+W1774</f>
        <v>28.620129999999996</v>
      </c>
    </row>
    <row r="1775" spans="1:71" s="521" customFormat="1" ht="15.65" customHeight="1" outlineLevel="2" x14ac:dyDescent="0.25">
      <c r="A1775" s="592"/>
      <c r="B1775" s="404"/>
      <c r="C1775" s="485"/>
      <c r="D1775" s="404" t="s">
        <v>1176</v>
      </c>
      <c r="E1775" s="405">
        <f>0.66+0.66+0.98+0.98</f>
        <v>3.28</v>
      </c>
      <c r="F1775" s="402" t="s">
        <v>70</v>
      </c>
      <c r="G1775" s="406">
        <v>0.1</v>
      </c>
      <c r="H1775" s="423">
        <f>E1775*G1775</f>
        <v>0.32800000000000001</v>
      </c>
      <c r="I1775" s="547"/>
      <c r="J1775" s="547"/>
      <c r="K1775" s="547"/>
      <c r="L1775" s="547"/>
      <c r="M1775" s="547">
        <f>J1775+H1775*Tabellen!$K$2+L1775</f>
        <v>20.336000000000002</v>
      </c>
      <c r="N1775" s="524"/>
      <c r="O1775" s="660">
        <f>R1775+T1775</f>
        <v>24.606560000000002</v>
      </c>
      <c r="P1775" s="673"/>
      <c r="Q1775" s="665" t="s">
        <v>983</v>
      </c>
      <c r="R1775" s="660">
        <f>H1775*Tabellen!$K$2*Tabellen!$F$2</f>
        <v>24.606560000000002</v>
      </c>
      <c r="S1775" s="666" t="s">
        <v>1049</v>
      </c>
      <c r="T1775" s="660">
        <f>J1775*Tabellen!$F$2</f>
        <v>0</v>
      </c>
      <c r="U1775" s="660">
        <f>R1775*Tabellen!$G$2</f>
        <v>2.2145904000000001</v>
      </c>
      <c r="V1775" s="660">
        <f>T1775*Tabellen!$H$2</f>
        <v>0</v>
      </c>
      <c r="W1775" s="660">
        <f>U1775+V1775</f>
        <v>2.2145904000000001</v>
      </c>
      <c r="X1775" s="660">
        <f>O1775+W1775</f>
        <v>26.821150400000001</v>
      </c>
      <c r="Y1775" s="676"/>
      <c r="Z1775" s="620"/>
      <c r="AA1775" s="620"/>
      <c r="AB1775" s="620"/>
      <c r="AC1775" s="620"/>
      <c r="AD1775" s="620"/>
      <c r="AE1775" s="620"/>
      <c r="AF1775" s="620"/>
      <c r="AG1775" s="620"/>
      <c r="AH1775" s="620"/>
      <c r="AI1775" s="620"/>
      <c r="AJ1775" s="620"/>
      <c r="AK1775" s="620"/>
      <c r="AL1775" s="620"/>
      <c r="AM1775" s="620"/>
      <c r="AN1775" s="620"/>
      <c r="AO1775" s="620"/>
      <c r="AP1775" s="620"/>
      <c r="AQ1775" s="620"/>
      <c r="AR1775" s="620"/>
      <c r="AS1775" s="620"/>
      <c r="AT1775" s="620"/>
      <c r="AU1775" s="620"/>
      <c r="AV1775" s="620"/>
      <c r="AW1775" s="620"/>
      <c r="AX1775" s="620"/>
      <c r="AY1775" s="620"/>
      <c r="AZ1775" s="620"/>
      <c r="BA1775" s="620"/>
      <c r="BB1775" s="620"/>
      <c r="BC1775" s="620"/>
      <c r="BD1775" s="620"/>
      <c r="BE1775" s="620"/>
      <c r="BF1775" s="620"/>
      <c r="BG1775" s="620"/>
      <c r="BH1775" s="620"/>
      <c r="BI1775" s="620"/>
      <c r="BJ1775" s="620"/>
      <c r="BK1775" s="620"/>
      <c r="BL1775" s="620"/>
      <c r="BM1775" s="620"/>
      <c r="BN1775" s="620"/>
      <c r="BO1775" s="620"/>
      <c r="BP1775" s="620"/>
      <c r="BQ1775" s="620"/>
      <c r="BR1775" s="620"/>
      <c r="BS1775" s="620"/>
    </row>
    <row r="1776" spans="1:71" ht="15.65" customHeight="1" outlineLevel="2" x14ac:dyDescent="0.25">
      <c r="B1776" s="404" t="s">
        <v>1653</v>
      </c>
      <c r="D1776" s="404" t="s">
        <v>1652</v>
      </c>
      <c r="E1776" s="405">
        <v>1</v>
      </c>
      <c r="F1776" s="402" t="s">
        <v>72</v>
      </c>
      <c r="G1776" s="406">
        <v>2.5</v>
      </c>
      <c r="H1776" s="772">
        <f>E1776*G1776</f>
        <v>2.5</v>
      </c>
      <c r="I1776" s="775">
        <v>468.39959999999996</v>
      </c>
      <c r="J1776" s="547">
        <f>E1776*I1776</f>
        <v>468.39959999999996</v>
      </c>
      <c r="K1776" s="547">
        <v>0</v>
      </c>
      <c r="L1776" s="547">
        <f>E1776*K1776</f>
        <v>0</v>
      </c>
      <c r="M1776" s="547">
        <f>J1776+H1776*Tabellen!$K$2+L1776</f>
        <v>623.39959999999996</v>
      </c>
      <c r="N1776" s="494"/>
      <c r="O1776" s="660">
        <f>R1776+T1776</f>
        <v>754.31351599999994</v>
      </c>
      <c r="P1776" s="673"/>
      <c r="Q1776" s="665" t="s">
        <v>983</v>
      </c>
      <c r="R1776" s="660">
        <f>H1776*Tabellen!$K$2*Tabellen!$F$2</f>
        <v>187.54999999999998</v>
      </c>
      <c r="S1776" s="666" t="s">
        <v>1049</v>
      </c>
      <c r="T1776" s="660">
        <f>J1776*Tabellen!$F$2</f>
        <v>566.76351599999998</v>
      </c>
      <c r="U1776" s="660">
        <f>R1776*Tabellen!$G$2</f>
        <v>16.879499999999997</v>
      </c>
      <c r="V1776" s="660">
        <f>T1776*Tabellen!$H$2</f>
        <v>119.02033836</v>
      </c>
      <c r="W1776" s="660">
        <f>U1776+V1776</f>
        <v>135.89983835999999</v>
      </c>
      <c r="X1776" s="660">
        <f>O1776+W1776</f>
        <v>890.21335435999993</v>
      </c>
      <c r="Y1776" s="659"/>
      <c r="Z1776" s="614"/>
    </row>
    <row r="1777" spans="1:71" s="401" customFormat="1" ht="15.65" customHeight="1" outlineLevel="2" x14ac:dyDescent="0.25">
      <c r="A1777" s="590"/>
      <c r="B1777" s="404"/>
      <c r="C1777" s="485"/>
      <c r="D1777" s="404" t="s">
        <v>1591</v>
      </c>
      <c r="E1777" s="405"/>
      <c r="F1777" s="404"/>
      <c r="G1777" s="405"/>
      <c r="H1777" s="772"/>
      <c r="I1777" s="560"/>
      <c r="J1777" s="547"/>
      <c r="K1777" s="547"/>
      <c r="L1777" s="547"/>
      <c r="M1777" s="547"/>
      <c r="N1777" s="495"/>
      <c r="O1777" s="668"/>
      <c r="P1777" s="668"/>
      <c r="Q1777" s="665"/>
      <c r="R1777" s="660"/>
      <c r="S1777" s="666"/>
      <c r="T1777" s="660"/>
      <c r="U1777" s="660"/>
      <c r="V1777" s="660"/>
      <c r="W1777" s="660"/>
      <c r="X1777" s="660"/>
      <c r="Y1777" s="668"/>
      <c r="Z1777" s="617"/>
      <c r="AA1777" s="617"/>
      <c r="AB1777" s="617"/>
      <c r="AC1777" s="617"/>
      <c r="AD1777" s="617"/>
      <c r="AE1777" s="617"/>
      <c r="AF1777" s="617"/>
      <c r="AG1777" s="617"/>
      <c r="AH1777" s="617"/>
      <c r="AI1777" s="617"/>
      <c r="AJ1777" s="617"/>
      <c r="AK1777" s="617"/>
      <c r="AL1777" s="617"/>
      <c r="AM1777" s="617"/>
      <c r="AN1777" s="617"/>
      <c r="AO1777" s="617"/>
      <c r="AP1777" s="617"/>
      <c r="AQ1777" s="617"/>
      <c r="AR1777" s="617"/>
      <c r="AS1777" s="617"/>
      <c r="AT1777" s="617"/>
      <c r="AU1777" s="617"/>
      <c r="AV1777" s="617"/>
      <c r="AW1777" s="617"/>
      <c r="AX1777" s="617"/>
      <c r="AY1777" s="617"/>
      <c r="AZ1777" s="617"/>
      <c r="BA1777" s="617"/>
      <c r="BB1777" s="617"/>
      <c r="BC1777" s="617"/>
      <c r="BD1777" s="617"/>
      <c r="BE1777" s="617"/>
      <c r="BF1777" s="617"/>
      <c r="BG1777" s="617"/>
      <c r="BH1777" s="617"/>
      <c r="BI1777" s="617"/>
      <c r="BJ1777" s="617"/>
      <c r="BK1777" s="617"/>
      <c r="BL1777" s="617"/>
      <c r="BM1777" s="617"/>
      <c r="BN1777" s="617"/>
      <c r="BO1777" s="617"/>
      <c r="BP1777" s="617"/>
      <c r="BQ1777" s="617"/>
      <c r="BR1777" s="617"/>
      <c r="BS1777" s="617"/>
    </row>
    <row r="1778" spans="1:71" s="401" customFormat="1" ht="15.65" customHeight="1" outlineLevel="2" x14ac:dyDescent="0.25">
      <c r="A1778" s="590"/>
      <c r="B1778" s="404"/>
      <c r="C1778" s="485"/>
      <c r="D1778" s="404" t="s">
        <v>1592</v>
      </c>
      <c r="E1778" s="405"/>
      <c r="F1778" s="404"/>
      <c r="G1778" s="405"/>
      <c r="H1778" s="772"/>
      <c r="I1778" s="560"/>
      <c r="J1778" s="547"/>
      <c r="K1778" s="547"/>
      <c r="L1778" s="547"/>
      <c r="M1778" s="547"/>
      <c r="N1778" s="495"/>
      <c r="O1778" s="668"/>
      <c r="P1778" s="668"/>
      <c r="Q1778" s="665"/>
      <c r="R1778" s="660"/>
      <c r="S1778" s="666"/>
      <c r="T1778" s="660"/>
      <c r="U1778" s="660"/>
      <c r="V1778" s="660"/>
      <c r="W1778" s="660"/>
      <c r="X1778" s="660"/>
      <c r="Y1778" s="668"/>
      <c r="Z1778" s="617"/>
      <c r="AA1778" s="617"/>
      <c r="AB1778" s="617"/>
      <c r="AC1778" s="617"/>
      <c r="AD1778" s="617"/>
      <c r="AE1778" s="617"/>
      <c r="AF1778" s="617"/>
      <c r="AG1778" s="617"/>
      <c r="AH1778" s="617"/>
      <c r="AI1778" s="617"/>
      <c r="AJ1778" s="617"/>
      <c r="AK1778" s="617"/>
      <c r="AL1778" s="617"/>
      <c r="AM1778" s="617"/>
      <c r="AN1778" s="617"/>
      <c r="AO1778" s="617"/>
      <c r="AP1778" s="617"/>
      <c r="AQ1778" s="617"/>
      <c r="AR1778" s="617"/>
      <c r="AS1778" s="617"/>
      <c r="AT1778" s="617"/>
      <c r="AU1778" s="617"/>
      <c r="AV1778" s="617"/>
      <c r="AW1778" s="617"/>
      <c r="AX1778" s="617"/>
      <c r="AY1778" s="617"/>
      <c r="AZ1778" s="617"/>
      <c r="BA1778" s="617"/>
      <c r="BB1778" s="617"/>
      <c r="BC1778" s="617"/>
      <c r="BD1778" s="617"/>
      <c r="BE1778" s="617"/>
      <c r="BF1778" s="617"/>
      <c r="BG1778" s="617"/>
      <c r="BH1778" s="617"/>
      <c r="BI1778" s="617"/>
      <c r="BJ1778" s="617"/>
      <c r="BK1778" s="617"/>
      <c r="BL1778" s="617"/>
      <c r="BM1778" s="617"/>
      <c r="BN1778" s="617"/>
      <c r="BO1778" s="617"/>
      <c r="BP1778" s="617"/>
      <c r="BQ1778" s="617"/>
      <c r="BR1778" s="617"/>
      <c r="BS1778" s="617"/>
    </row>
    <row r="1779" spans="1:71" s="401" customFormat="1" ht="15.65" customHeight="1" outlineLevel="2" x14ac:dyDescent="0.25">
      <c r="A1779" s="590"/>
      <c r="B1779" s="478"/>
      <c r="C1779" s="490"/>
      <c r="D1779" s="404" t="s">
        <v>1174</v>
      </c>
      <c r="E1779" s="419"/>
      <c r="F1779" s="420"/>
      <c r="G1779" s="400"/>
      <c r="H1779" s="419"/>
      <c r="I1779" s="550"/>
      <c r="J1779" s="550"/>
      <c r="K1779" s="550"/>
      <c r="L1779" s="550"/>
      <c r="M1779" s="551"/>
      <c r="N1779" s="495"/>
      <c r="O1779" s="668"/>
      <c r="P1779" s="668"/>
      <c r="Q1779" s="665"/>
      <c r="R1779" s="660"/>
      <c r="S1779" s="666"/>
      <c r="T1779" s="660"/>
      <c r="U1779" s="660"/>
      <c r="V1779" s="660"/>
      <c r="W1779" s="660"/>
      <c r="X1779" s="660"/>
      <c r="Y1779" s="661"/>
      <c r="Z1779" s="619"/>
      <c r="AA1779" s="617"/>
      <c r="AB1779" s="617"/>
      <c r="AC1779" s="617"/>
      <c r="AD1779" s="617"/>
      <c r="AE1779" s="617"/>
      <c r="AF1779" s="617"/>
      <c r="AG1779" s="617"/>
      <c r="AH1779" s="617"/>
      <c r="AI1779" s="617"/>
      <c r="AJ1779" s="617"/>
      <c r="AK1779" s="617"/>
      <c r="AL1779" s="617"/>
      <c r="AM1779" s="617"/>
      <c r="AN1779" s="617"/>
      <c r="AO1779" s="617"/>
      <c r="AP1779" s="617"/>
      <c r="AQ1779" s="617"/>
      <c r="AR1779" s="617"/>
      <c r="AS1779" s="617"/>
      <c r="AT1779" s="617"/>
      <c r="AU1779" s="617"/>
      <c r="AV1779" s="617"/>
      <c r="AW1779" s="617"/>
      <c r="AX1779" s="617"/>
      <c r="AY1779" s="617"/>
      <c r="AZ1779" s="617"/>
      <c r="BA1779" s="617"/>
      <c r="BB1779" s="617"/>
      <c r="BC1779" s="617"/>
      <c r="BD1779" s="617"/>
      <c r="BE1779" s="617"/>
      <c r="BF1779" s="617"/>
      <c r="BG1779" s="617"/>
      <c r="BH1779" s="617"/>
      <c r="BI1779" s="617"/>
      <c r="BJ1779" s="617"/>
      <c r="BK1779" s="617"/>
      <c r="BL1779" s="617"/>
      <c r="BM1779" s="617"/>
      <c r="BN1779" s="617"/>
      <c r="BO1779" s="617"/>
      <c r="BP1779" s="617"/>
      <c r="BQ1779" s="617"/>
      <c r="BR1779" s="617"/>
      <c r="BS1779" s="617"/>
    </row>
    <row r="1780" spans="1:71" s="401" customFormat="1" ht="15.65" customHeight="1" outlineLevel="2" x14ac:dyDescent="0.25">
      <c r="A1780" s="590"/>
      <c r="B1780" s="478"/>
      <c r="C1780" s="490"/>
      <c r="D1780" s="404" t="s">
        <v>1282</v>
      </c>
      <c r="E1780" s="419"/>
      <c r="F1780" s="420"/>
      <c r="G1780" s="400"/>
      <c r="H1780" s="419"/>
      <c r="I1780" s="550"/>
      <c r="J1780" s="550"/>
      <c r="K1780" s="550"/>
      <c r="L1780" s="547"/>
      <c r="M1780" s="551"/>
      <c r="N1780" s="495"/>
      <c r="O1780" s="659"/>
      <c r="P1780" s="659"/>
      <c r="Q1780" s="665"/>
      <c r="R1780" s="660"/>
      <c r="S1780" s="666"/>
      <c r="T1780" s="660"/>
      <c r="U1780" s="660"/>
      <c r="V1780" s="660"/>
      <c r="W1780" s="660"/>
      <c r="X1780" s="660"/>
      <c r="Y1780" s="661"/>
      <c r="Z1780" s="619"/>
      <c r="AA1780" s="617"/>
      <c r="AB1780" s="617"/>
      <c r="AC1780" s="617"/>
      <c r="AD1780" s="617"/>
      <c r="AE1780" s="617"/>
      <c r="AF1780" s="617"/>
      <c r="AG1780" s="617"/>
      <c r="AH1780" s="617"/>
      <c r="AI1780" s="617"/>
      <c r="AJ1780" s="617"/>
      <c r="AK1780" s="617"/>
      <c r="AL1780" s="617"/>
      <c r="AM1780" s="617"/>
      <c r="AN1780" s="617"/>
      <c r="AO1780" s="617"/>
      <c r="AP1780" s="617"/>
      <c r="AQ1780" s="617"/>
      <c r="AR1780" s="617"/>
      <c r="AS1780" s="617"/>
      <c r="AT1780" s="617"/>
      <c r="AU1780" s="617"/>
      <c r="AV1780" s="617"/>
      <c r="AW1780" s="617"/>
      <c r="AX1780" s="617"/>
      <c r="AY1780" s="617"/>
      <c r="AZ1780" s="617"/>
      <c r="BA1780" s="617"/>
      <c r="BB1780" s="617"/>
      <c r="BC1780" s="617"/>
      <c r="BD1780" s="617"/>
      <c r="BE1780" s="617"/>
      <c r="BF1780" s="617"/>
      <c r="BG1780" s="617"/>
      <c r="BH1780" s="617"/>
      <c r="BI1780" s="617"/>
      <c r="BJ1780" s="617"/>
      <c r="BK1780" s="617"/>
      <c r="BL1780" s="617"/>
      <c r="BM1780" s="617"/>
      <c r="BN1780" s="617"/>
      <c r="BO1780" s="617"/>
      <c r="BP1780" s="617"/>
      <c r="BQ1780" s="617"/>
      <c r="BR1780" s="617"/>
      <c r="BS1780" s="617"/>
    </row>
    <row r="1781" spans="1:71" ht="15.65" customHeight="1" outlineLevel="2" x14ac:dyDescent="0.25">
      <c r="H1781" s="772"/>
    </row>
    <row r="1782" spans="1:71" ht="9" customHeight="1" outlineLevel="1" x14ac:dyDescent="0.25">
      <c r="B1782" s="408"/>
      <c r="D1782" s="409"/>
      <c r="E1782" s="411"/>
      <c r="F1782" s="409"/>
      <c r="G1782" s="410"/>
      <c r="H1782" s="779"/>
      <c r="I1782" s="548"/>
      <c r="J1782" s="548"/>
      <c r="K1782" s="548"/>
      <c r="L1782" s="548"/>
      <c r="M1782" s="548"/>
      <c r="N1782" s="485"/>
      <c r="O1782" s="663"/>
      <c r="P1782" s="663"/>
      <c r="Q1782" s="663"/>
      <c r="R1782" s="664"/>
      <c r="S1782" s="664"/>
      <c r="T1782" s="664"/>
      <c r="U1782" s="664"/>
      <c r="V1782" s="664"/>
      <c r="W1782" s="664"/>
      <c r="X1782" s="664"/>
      <c r="Y1782" s="663"/>
      <c r="Z1782" s="615"/>
      <c r="AA1782" s="616"/>
      <c r="AG1782" s="613"/>
      <c r="AH1782" s="613"/>
    </row>
    <row r="1783" spans="1:71" s="568" customFormat="1" ht="15.65" customHeight="1" outlineLevel="1" x14ac:dyDescent="0.25">
      <c r="B1783" s="395" t="s">
        <v>1630</v>
      </c>
      <c r="C1783" s="593"/>
      <c r="D1783" s="396" t="s">
        <v>1895</v>
      </c>
      <c r="E1783" s="403">
        <v>1</v>
      </c>
      <c r="F1783" s="396" t="s">
        <v>72</v>
      </c>
      <c r="G1783" s="397"/>
      <c r="H1783" s="397">
        <f>SUM(H1785:H1793)</f>
        <v>5.718</v>
      </c>
      <c r="I1783" s="546"/>
      <c r="J1783" s="546">
        <f>SUM(J1785:J1793)</f>
        <v>513.57734999999991</v>
      </c>
      <c r="K1783" s="546"/>
      <c r="L1783" s="546"/>
      <c r="M1783" s="546">
        <f>SUM(M1785:M1793)</f>
        <v>868.09334999999999</v>
      </c>
      <c r="N1783" s="593"/>
      <c r="O1783" s="657">
        <f>SUM(O1784:O1792)</f>
        <v>1050.3929535</v>
      </c>
      <c r="P1783" s="656" t="str">
        <f>B1783</f>
        <v>V4-4-A8</v>
      </c>
      <c r="Q1783" s="656"/>
      <c r="R1783" s="657"/>
      <c r="S1783" s="657"/>
      <c r="T1783" s="657"/>
      <c r="U1783" s="670"/>
      <c r="V1783" s="657"/>
      <c r="W1783" s="657"/>
      <c r="X1783" s="657">
        <f>SUM(X1784:X1788)/E1783</f>
        <v>1219.499750535</v>
      </c>
      <c r="Y1783" s="658"/>
      <c r="Z1783" s="614"/>
      <c r="AA1783" s="610"/>
      <c r="AB1783" s="610"/>
      <c r="AC1783" s="610"/>
      <c r="AD1783" s="610"/>
      <c r="AE1783" s="610"/>
      <c r="AF1783" s="610"/>
      <c r="AG1783" s="610"/>
      <c r="AH1783" s="610"/>
      <c r="AI1783" s="610"/>
      <c r="AJ1783" s="610"/>
      <c r="AK1783" s="610"/>
      <c r="AL1783" s="610"/>
      <c r="AM1783" s="610"/>
      <c r="AN1783" s="610"/>
      <c r="AO1783" s="610"/>
      <c r="AP1783" s="610"/>
      <c r="AQ1783" s="610"/>
      <c r="AR1783" s="610"/>
      <c r="AS1783" s="610"/>
      <c r="AT1783" s="610"/>
      <c r="AU1783" s="610"/>
      <c r="AV1783" s="610"/>
      <c r="AW1783" s="610"/>
      <c r="AX1783" s="610"/>
      <c r="AY1783" s="610"/>
      <c r="AZ1783" s="610"/>
      <c r="BA1783" s="610"/>
      <c r="BB1783" s="610"/>
      <c r="BC1783" s="610"/>
      <c r="BD1783" s="610"/>
      <c r="BE1783" s="610"/>
      <c r="BF1783" s="610"/>
      <c r="BG1783" s="610"/>
      <c r="BH1783" s="610"/>
      <c r="BI1783" s="610"/>
      <c r="BJ1783" s="610"/>
      <c r="BK1783" s="610"/>
      <c r="BL1783" s="610"/>
      <c r="BM1783" s="610"/>
      <c r="BN1783" s="610"/>
      <c r="BO1783" s="610"/>
      <c r="BP1783" s="610"/>
      <c r="BQ1783" s="610"/>
      <c r="BR1783" s="610"/>
      <c r="BS1783" s="610"/>
    </row>
    <row r="1784" spans="1:71" s="401" customFormat="1" ht="15.65" customHeight="1" outlineLevel="2" x14ac:dyDescent="0.25">
      <c r="A1784" s="590"/>
      <c r="B1784" s="404"/>
      <c r="C1784" s="485"/>
      <c r="D1784" s="402"/>
      <c r="E1784" s="405"/>
      <c r="F1784" s="404"/>
      <c r="G1784" s="405"/>
      <c r="H1784" s="772"/>
      <c r="I1784" s="560"/>
      <c r="J1784" s="547"/>
      <c r="K1784" s="547"/>
      <c r="L1784" s="547"/>
      <c r="M1784" s="547"/>
      <c r="N1784" s="495"/>
      <c r="O1784" s="659" t="str">
        <f>R1784</f>
        <v>incl. opslagen</v>
      </c>
      <c r="P1784" s="659"/>
      <c r="Q1784" s="665"/>
      <c r="R1784" s="672" t="str">
        <f>Tabellen!$C$2</f>
        <v>incl. opslagen</v>
      </c>
      <c r="S1784" s="666"/>
      <c r="T1784" s="672" t="str">
        <f>Tabellen!$C$2</f>
        <v>incl. opslagen</v>
      </c>
      <c r="U1784" s="660"/>
      <c r="V1784" s="660"/>
      <c r="W1784" s="660"/>
      <c r="X1784" s="660"/>
      <c r="Y1784" s="668"/>
      <c r="Z1784" s="617"/>
      <c r="AA1784" s="617"/>
      <c r="AB1784" s="617"/>
      <c r="AC1784" s="617"/>
      <c r="AD1784" s="617"/>
      <c r="AE1784" s="617"/>
      <c r="AF1784" s="617"/>
      <c r="AG1784" s="617"/>
      <c r="AH1784" s="617"/>
      <c r="AI1784" s="617"/>
      <c r="AJ1784" s="617"/>
      <c r="AK1784" s="617"/>
      <c r="AL1784" s="617"/>
      <c r="AM1784" s="617"/>
      <c r="AN1784" s="617"/>
      <c r="AO1784" s="617"/>
      <c r="AP1784" s="617"/>
      <c r="AQ1784" s="617"/>
      <c r="AR1784" s="617"/>
      <c r="AS1784" s="617"/>
      <c r="AT1784" s="617"/>
      <c r="AU1784" s="617"/>
      <c r="AV1784" s="617"/>
      <c r="AW1784" s="617"/>
      <c r="AX1784" s="617"/>
      <c r="AY1784" s="617"/>
      <c r="AZ1784" s="617"/>
      <c r="BA1784" s="617"/>
      <c r="BB1784" s="617"/>
      <c r="BC1784" s="617"/>
      <c r="BD1784" s="617"/>
      <c r="BE1784" s="617"/>
      <c r="BF1784" s="617"/>
      <c r="BG1784" s="617"/>
      <c r="BH1784" s="617"/>
      <c r="BI1784" s="617"/>
      <c r="BJ1784" s="617"/>
      <c r="BK1784" s="617"/>
      <c r="BL1784" s="617"/>
      <c r="BM1784" s="617"/>
      <c r="BN1784" s="617"/>
      <c r="BO1784" s="617"/>
      <c r="BP1784" s="617"/>
      <c r="BQ1784" s="617"/>
      <c r="BR1784" s="617"/>
      <c r="BS1784" s="617"/>
    </row>
    <row r="1785" spans="1:71" s="401" customFormat="1" ht="15.65" customHeight="1" outlineLevel="2" x14ac:dyDescent="0.25">
      <c r="A1785" s="590"/>
      <c r="B1785" s="404"/>
      <c r="C1785" s="485"/>
      <c r="D1785" s="404" t="s">
        <v>1175</v>
      </c>
      <c r="E1785" s="405">
        <v>1</v>
      </c>
      <c r="F1785" s="402" t="s">
        <v>72</v>
      </c>
      <c r="G1785" s="405">
        <v>2</v>
      </c>
      <c r="H1785" s="423">
        <f>E1785*G1785</f>
        <v>2</v>
      </c>
      <c r="I1785" s="547">
        <v>20.7</v>
      </c>
      <c r="J1785" s="547">
        <f>E1785*I1785</f>
        <v>20.7</v>
      </c>
      <c r="K1785" s="547"/>
      <c r="L1785" s="547"/>
      <c r="M1785" s="547">
        <f>J1785+H1785*Tabellen!$K$2+L1785</f>
        <v>144.69999999999999</v>
      </c>
      <c r="N1785" s="495"/>
      <c r="O1785" s="660">
        <f>R1785+T1785</f>
        <v>175.08699999999999</v>
      </c>
      <c r="P1785" s="673"/>
      <c r="Q1785" s="665" t="s">
        <v>983</v>
      </c>
      <c r="R1785" s="660">
        <f>H1785*Tabellen!$K$2*Tabellen!$F$2</f>
        <v>150.04</v>
      </c>
      <c r="S1785" s="666" t="s">
        <v>1049</v>
      </c>
      <c r="T1785" s="660">
        <f>J1785*Tabellen!$F$2</f>
        <v>25.046999999999997</v>
      </c>
      <c r="U1785" s="660">
        <f>R1785*Tabellen!$G$2</f>
        <v>13.503599999999999</v>
      </c>
      <c r="V1785" s="660">
        <f>T1785*Tabellen!$H$2</f>
        <v>5.2598699999999994</v>
      </c>
      <c r="W1785" s="660">
        <f>U1785+V1785</f>
        <v>18.763469999999998</v>
      </c>
      <c r="X1785" s="660">
        <f>O1785+W1785</f>
        <v>193.85046999999997</v>
      </c>
      <c r="Y1785" s="659"/>
      <c r="Z1785" s="617"/>
      <c r="AA1785" s="617"/>
      <c r="AB1785" s="617"/>
      <c r="AC1785" s="617"/>
      <c r="AD1785" s="617"/>
      <c r="AE1785" s="617"/>
      <c r="AF1785" s="617"/>
      <c r="AG1785" s="617"/>
      <c r="AH1785" s="617"/>
      <c r="AI1785" s="617"/>
      <c r="AJ1785" s="617"/>
      <c r="AK1785" s="617"/>
      <c r="AL1785" s="617"/>
      <c r="AM1785" s="617"/>
      <c r="AN1785" s="617"/>
      <c r="AO1785" s="617"/>
      <c r="AP1785" s="617"/>
      <c r="AQ1785" s="617"/>
      <c r="AR1785" s="617"/>
      <c r="AS1785" s="617"/>
      <c r="AT1785" s="617"/>
      <c r="AU1785" s="617"/>
      <c r="AV1785" s="617"/>
      <c r="AW1785" s="617"/>
      <c r="AX1785" s="617"/>
      <c r="AY1785" s="617"/>
      <c r="AZ1785" s="617"/>
      <c r="BA1785" s="617"/>
      <c r="BB1785" s="617"/>
      <c r="BC1785" s="617"/>
      <c r="BD1785" s="617"/>
      <c r="BE1785" s="617"/>
      <c r="BF1785" s="617"/>
      <c r="BG1785" s="617"/>
      <c r="BH1785" s="617"/>
      <c r="BI1785" s="617"/>
      <c r="BJ1785" s="617"/>
      <c r="BK1785" s="617"/>
      <c r="BL1785" s="617"/>
      <c r="BM1785" s="617"/>
      <c r="BN1785" s="617"/>
      <c r="BO1785" s="617"/>
      <c r="BP1785" s="617"/>
      <c r="BQ1785" s="617"/>
      <c r="BR1785" s="617"/>
      <c r="BS1785" s="617"/>
    </row>
    <row r="1786" spans="1:71" ht="15.65" customHeight="1" outlineLevel="2" x14ac:dyDescent="0.25">
      <c r="D1786" s="402" t="s">
        <v>1177</v>
      </c>
      <c r="E1786" s="405">
        <v>1</v>
      </c>
      <c r="F1786" s="402" t="s">
        <v>71</v>
      </c>
      <c r="G1786" s="406">
        <v>0.35</v>
      </c>
      <c r="H1786" s="772">
        <f>E1786*G1786</f>
        <v>0.35</v>
      </c>
      <c r="M1786" s="547">
        <f>J1786+H1786*Tabellen!$K$2+L1786</f>
        <v>21.7</v>
      </c>
      <c r="O1786" s="660">
        <f>R1786+T1786</f>
        <v>26.256999999999998</v>
      </c>
      <c r="P1786" s="673"/>
      <c r="Q1786" s="665" t="s">
        <v>983</v>
      </c>
      <c r="R1786" s="660">
        <f>H1786*Tabellen!$K$2*Tabellen!$F$2</f>
        <v>26.256999999999998</v>
      </c>
      <c r="S1786" s="666" t="s">
        <v>1049</v>
      </c>
      <c r="T1786" s="660">
        <f>J1786*Tabellen!$F$2</f>
        <v>0</v>
      </c>
      <c r="U1786" s="660">
        <f>R1786*Tabellen!$G$2</f>
        <v>2.3631299999999995</v>
      </c>
      <c r="V1786" s="660">
        <f>T1786*Tabellen!$H$2</f>
        <v>0</v>
      </c>
      <c r="W1786" s="660">
        <f>U1786+V1786</f>
        <v>2.3631299999999995</v>
      </c>
      <c r="X1786" s="660">
        <f>O1786+W1786</f>
        <v>28.620129999999996</v>
      </c>
    </row>
    <row r="1787" spans="1:71" s="521" customFormat="1" ht="15.65" customHeight="1" outlineLevel="2" x14ac:dyDescent="0.25">
      <c r="A1787" s="592"/>
      <c r="B1787" s="404"/>
      <c r="C1787" s="485"/>
      <c r="D1787" s="402" t="s">
        <v>1176</v>
      </c>
      <c r="E1787" s="405">
        <f>0.66+0.66+1.18+1.18</f>
        <v>3.6799999999999997</v>
      </c>
      <c r="F1787" s="402" t="s">
        <v>70</v>
      </c>
      <c r="G1787" s="406">
        <v>0.1</v>
      </c>
      <c r="H1787" s="423">
        <f>E1787*G1787</f>
        <v>0.36799999999999999</v>
      </c>
      <c r="I1787" s="547"/>
      <c r="J1787" s="547"/>
      <c r="K1787" s="547"/>
      <c r="L1787" s="547"/>
      <c r="M1787" s="547">
        <f>J1787+H1787*Tabellen!$K$2+L1787</f>
        <v>22.815999999999999</v>
      </c>
      <c r="N1787" s="524"/>
      <c r="O1787" s="660">
        <f>R1787+T1787</f>
        <v>27.607359999999996</v>
      </c>
      <c r="P1787" s="673"/>
      <c r="Q1787" s="665" t="s">
        <v>983</v>
      </c>
      <c r="R1787" s="660">
        <f>H1787*Tabellen!$K$2*Tabellen!$F$2</f>
        <v>27.607359999999996</v>
      </c>
      <c r="S1787" s="666" t="s">
        <v>1049</v>
      </c>
      <c r="T1787" s="660">
        <f>J1787*Tabellen!$F$2</f>
        <v>0</v>
      </c>
      <c r="U1787" s="660">
        <f>R1787*Tabellen!$G$2</f>
        <v>2.4846623999999995</v>
      </c>
      <c r="V1787" s="660">
        <f>T1787*Tabellen!$H$2</f>
        <v>0</v>
      </c>
      <c r="W1787" s="660">
        <f>U1787+V1787</f>
        <v>2.4846623999999995</v>
      </c>
      <c r="X1787" s="660">
        <f>O1787+W1787</f>
        <v>30.092022399999998</v>
      </c>
      <c r="Y1787" s="676"/>
      <c r="Z1787" s="620"/>
      <c r="AA1787" s="620"/>
      <c r="AB1787" s="620"/>
      <c r="AC1787" s="620"/>
      <c r="AD1787" s="620"/>
      <c r="AE1787" s="620"/>
      <c r="AF1787" s="620"/>
      <c r="AG1787" s="620"/>
      <c r="AH1787" s="620"/>
      <c r="AI1787" s="620"/>
      <c r="AJ1787" s="620"/>
      <c r="AK1787" s="620"/>
      <c r="AL1787" s="620"/>
      <c r="AM1787" s="620"/>
      <c r="AN1787" s="620"/>
      <c r="AO1787" s="620"/>
      <c r="AP1787" s="620"/>
      <c r="AQ1787" s="620"/>
      <c r="AR1787" s="620"/>
      <c r="AS1787" s="620"/>
      <c r="AT1787" s="620"/>
      <c r="AU1787" s="620"/>
      <c r="AV1787" s="620"/>
      <c r="AW1787" s="620"/>
      <c r="AX1787" s="620"/>
      <c r="AY1787" s="620"/>
      <c r="AZ1787" s="620"/>
      <c r="BA1787" s="620"/>
      <c r="BB1787" s="620"/>
      <c r="BC1787" s="620"/>
      <c r="BD1787" s="620"/>
      <c r="BE1787" s="620"/>
      <c r="BF1787" s="620"/>
      <c r="BG1787" s="620"/>
      <c r="BH1787" s="620"/>
      <c r="BI1787" s="620"/>
      <c r="BJ1787" s="620"/>
      <c r="BK1787" s="620"/>
      <c r="BL1787" s="620"/>
      <c r="BM1787" s="620"/>
      <c r="BN1787" s="620"/>
      <c r="BO1787" s="620"/>
      <c r="BP1787" s="620"/>
      <c r="BQ1787" s="620"/>
      <c r="BR1787" s="620"/>
      <c r="BS1787" s="620"/>
    </row>
    <row r="1788" spans="1:71" ht="15.65" customHeight="1" outlineLevel="2" x14ac:dyDescent="0.25">
      <c r="B1788" s="404" t="s">
        <v>1654</v>
      </c>
      <c r="D1788" s="402" t="s">
        <v>1655</v>
      </c>
      <c r="E1788" s="405">
        <v>1</v>
      </c>
      <c r="F1788" s="402" t="s">
        <v>72</v>
      </c>
      <c r="G1788" s="406">
        <v>3</v>
      </c>
      <c r="H1788" s="772">
        <f>E1788*G1788</f>
        <v>3</v>
      </c>
      <c r="I1788" s="775">
        <v>492.87734999999992</v>
      </c>
      <c r="J1788" s="547">
        <f>E1788*I1788</f>
        <v>492.87734999999992</v>
      </c>
      <c r="K1788" s="547">
        <v>0</v>
      </c>
      <c r="L1788" s="547">
        <f>E1788*K1788</f>
        <v>0</v>
      </c>
      <c r="M1788" s="547">
        <f>J1788+H1788*Tabellen!$K$2+L1788</f>
        <v>678.87734999999998</v>
      </c>
      <c r="N1788" s="494"/>
      <c r="O1788" s="660">
        <f>R1788+T1788</f>
        <v>821.44159349999995</v>
      </c>
      <c r="P1788" s="673"/>
      <c r="Q1788" s="665" t="s">
        <v>983</v>
      </c>
      <c r="R1788" s="660">
        <f>H1788*Tabellen!$K$2*Tabellen!$F$2</f>
        <v>225.06</v>
      </c>
      <c r="S1788" s="666" t="s">
        <v>1049</v>
      </c>
      <c r="T1788" s="660">
        <f>J1788*Tabellen!$F$2</f>
        <v>596.38159349999989</v>
      </c>
      <c r="U1788" s="660">
        <f>R1788*Tabellen!$G$2</f>
        <v>20.255399999999998</v>
      </c>
      <c r="V1788" s="660">
        <f>T1788*Tabellen!$H$2</f>
        <v>125.24013463499998</v>
      </c>
      <c r="W1788" s="660">
        <f>U1788+V1788</f>
        <v>145.49553463499998</v>
      </c>
      <c r="X1788" s="660">
        <f>O1788+W1788</f>
        <v>966.93712813499997</v>
      </c>
      <c r="Y1788" s="659"/>
      <c r="Z1788" s="614"/>
    </row>
    <row r="1789" spans="1:71" s="401" customFormat="1" ht="15.65" customHeight="1" outlineLevel="2" x14ac:dyDescent="0.25">
      <c r="A1789" s="590"/>
      <c r="B1789" s="404"/>
      <c r="C1789" s="485"/>
      <c r="D1789" s="404" t="s">
        <v>1591</v>
      </c>
      <c r="E1789" s="405"/>
      <c r="F1789" s="404"/>
      <c r="G1789" s="405"/>
      <c r="H1789" s="772"/>
      <c r="I1789" s="560"/>
      <c r="J1789" s="547"/>
      <c r="K1789" s="547"/>
      <c r="L1789" s="547"/>
      <c r="M1789" s="547"/>
      <c r="N1789" s="495"/>
      <c r="O1789" s="668"/>
      <c r="P1789" s="668"/>
      <c r="Q1789" s="665"/>
      <c r="R1789" s="660"/>
      <c r="S1789" s="666"/>
      <c r="T1789" s="660"/>
      <c r="U1789" s="660"/>
      <c r="V1789" s="660"/>
      <c r="W1789" s="660"/>
      <c r="X1789" s="660"/>
      <c r="Y1789" s="668"/>
      <c r="Z1789" s="617"/>
      <c r="AA1789" s="617"/>
      <c r="AB1789" s="617"/>
      <c r="AC1789" s="617"/>
      <c r="AD1789" s="617"/>
      <c r="AE1789" s="617"/>
      <c r="AF1789" s="617"/>
      <c r="AG1789" s="617"/>
      <c r="AH1789" s="617"/>
      <c r="AI1789" s="617"/>
      <c r="AJ1789" s="617"/>
      <c r="AK1789" s="617"/>
      <c r="AL1789" s="617"/>
      <c r="AM1789" s="617"/>
      <c r="AN1789" s="617"/>
      <c r="AO1789" s="617"/>
      <c r="AP1789" s="617"/>
      <c r="AQ1789" s="617"/>
      <c r="AR1789" s="617"/>
      <c r="AS1789" s="617"/>
      <c r="AT1789" s="617"/>
      <c r="AU1789" s="617"/>
      <c r="AV1789" s="617"/>
      <c r="AW1789" s="617"/>
      <c r="AX1789" s="617"/>
      <c r="AY1789" s="617"/>
      <c r="AZ1789" s="617"/>
      <c r="BA1789" s="617"/>
      <c r="BB1789" s="617"/>
      <c r="BC1789" s="617"/>
      <c r="BD1789" s="617"/>
      <c r="BE1789" s="617"/>
      <c r="BF1789" s="617"/>
      <c r="BG1789" s="617"/>
      <c r="BH1789" s="617"/>
      <c r="BI1789" s="617"/>
      <c r="BJ1789" s="617"/>
      <c r="BK1789" s="617"/>
      <c r="BL1789" s="617"/>
      <c r="BM1789" s="617"/>
      <c r="BN1789" s="617"/>
      <c r="BO1789" s="617"/>
      <c r="BP1789" s="617"/>
      <c r="BQ1789" s="617"/>
      <c r="BR1789" s="617"/>
      <c r="BS1789" s="617"/>
    </row>
    <row r="1790" spans="1:71" s="401" customFormat="1" ht="15.65" customHeight="1" outlineLevel="2" x14ac:dyDescent="0.25">
      <c r="A1790" s="590"/>
      <c r="B1790" s="404"/>
      <c r="C1790" s="485"/>
      <c r="D1790" s="404" t="s">
        <v>1592</v>
      </c>
      <c r="E1790" s="405"/>
      <c r="F1790" s="404"/>
      <c r="G1790" s="405"/>
      <c r="H1790" s="772"/>
      <c r="I1790" s="560"/>
      <c r="J1790" s="547"/>
      <c r="K1790" s="547"/>
      <c r="L1790" s="547"/>
      <c r="M1790" s="547"/>
      <c r="N1790" s="495"/>
      <c r="O1790" s="668"/>
      <c r="P1790" s="668"/>
      <c r="Q1790" s="665"/>
      <c r="R1790" s="660"/>
      <c r="S1790" s="666"/>
      <c r="T1790" s="660"/>
      <c r="U1790" s="660"/>
      <c r="V1790" s="660"/>
      <c r="W1790" s="660"/>
      <c r="X1790" s="660"/>
      <c r="Y1790" s="668"/>
      <c r="Z1790" s="617"/>
      <c r="AA1790" s="617"/>
      <c r="AB1790" s="617"/>
      <c r="AC1790" s="617"/>
      <c r="AD1790" s="617"/>
      <c r="AE1790" s="617"/>
      <c r="AF1790" s="617"/>
      <c r="AG1790" s="617"/>
      <c r="AH1790" s="617"/>
      <c r="AI1790" s="617"/>
      <c r="AJ1790" s="617"/>
      <c r="AK1790" s="617"/>
      <c r="AL1790" s="617"/>
      <c r="AM1790" s="617"/>
      <c r="AN1790" s="617"/>
      <c r="AO1790" s="617"/>
      <c r="AP1790" s="617"/>
      <c r="AQ1790" s="617"/>
      <c r="AR1790" s="617"/>
      <c r="AS1790" s="617"/>
      <c r="AT1790" s="617"/>
      <c r="AU1790" s="617"/>
      <c r="AV1790" s="617"/>
      <c r="AW1790" s="617"/>
      <c r="AX1790" s="617"/>
      <c r="AY1790" s="617"/>
      <c r="AZ1790" s="617"/>
      <c r="BA1790" s="617"/>
      <c r="BB1790" s="617"/>
      <c r="BC1790" s="617"/>
      <c r="BD1790" s="617"/>
      <c r="BE1790" s="617"/>
      <c r="BF1790" s="617"/>
      <c r="BG1790" s="617"/>
      <c r="BH1790" s="617"/>
      <c r="BI1790" s="617"/>
      <c r="BJ1790" s="617"/>
      <c r="BK1790" s="617"/>
      <c r="BL1790" s="617"/>
      <c r="BM1790" s="617"/>
      <c r="BN1790" s="617"/>
      <c r="BO1790" s="617"/>
      <c r="BP1790" s="617"/>
      <c r="BQ1790" s="617"/>
      <c r="BR1790" s="617"/>
      <c r="BS1790" s="617"/>
    </row>
    <row r="1791" spans="1:71" s="401" customFormat="1" ht="15.65" customHeight="1" outlineLevel="2" x14ac:dyDescent="0.25">
      <c r="A1791" s="590"/>
      <c r="B1791" s="478"/>
      <c r="C1791" s="490"/>
      <c r="D1791" s="483" t="s">
        <v>1174</v>
      </c>
      <c r="E1791" s="419"/>
      <c r="F1791" s="420"/>
      <c r="G1791" s="400"/>
      <c r="H1791" s="419"/>
      <c r="I1791" s="550"/>
      <c r="J1791" s="550"/>
      <c r="K1791" s="550"/>
      <c r="L1791" s="550"/>
      <c r="M1791" s="551"/>
      <c r="N1791" s="495"/>
      <c r="O1791" s="668"/>
      <c r="P1791" s="668"/>
      <c r="Q1791" s="665"/>
      <c r="R1791" s="660"/>
      <c r="S1791" s="666"/>
      <c r="T1791" s="660"/>
      <c r="U1791" s="660"/>
      <c r="V1791" s="660"/>
      <c r="W1791" s="660"/>
      <c r="X1791" s="660"/>
      <c r="Y1791" s="661"/>
      <c r="Z1791" s="619"/>
      <c r="AA1791" s="617"/>
      <c r="AB1791" s="617"/>
      <c r="AC1791" s="617"/>
      <c r="AD1791" s="617"/>
      <c r="AE1791" s="617"/>
      <c r="AF1791" s="617"/>
      <c r="AG1791" s="617"/>
      <c r="AH1791" s="617"/>
      <c r="AI1791" s="617"/>
      <c r="AJ1791" s="617"/>
      <c r="AK1791" s="617"/>
      <c r="AL1791" s="617"/>
      <c r="AM1791" s="617"/>
      <c r="AN1791" s="617"/>
      <c r="AO1791" s="617"/>
      <c r="AP1791" s="617"/>
      <c r="AQ1791" s="617"/>
      <c r="AR1791" s="617"/>
      <c r="AS1791" s="617"/>
      <c r="AT1791" s="617"/>
      <c r="AU1791" s="617"/>
      <c r="AV1791" s="617"/>
      <c r="AW1791" s="617"/>
      <c r="AX1791" s="617"/>
      <c r="AY1791" s="617"/>
      <c r="AZ1791" s="617"/>
      <c r="BA1791" s="617"/>
      <c r="BB1791" s="617"/>
      <c r="BC1791" s="617"/>
      <c r="BD1791" s="617"/>
      <c r="BE1791" s="617"/>
      <c r="BF1791" s="617"/>
      <c r="BG1791" s="617"/>
      <c r="BH1791" s="617"/>
      <c r="BI1791" s="617"/>
      <c r="BJ1791" s="617"/>
      <c r="BK1791" s="617"/>
      <c r="BL1791" s="617"/>
      <c r="BM1791" s="617"/>
      <c r="BN1791" s="617"/>
      <c r="BO1791" s="617"/>
      <c r="BP1791" s="617"/>
      <c r="BQ1791" s="617"/>
      <c r="BR1791" s="617"/>
      <c r="BS1791" s="617"/>
    </row>
    <row r="1792" spans="1:71" s="401" customFormat="1" ht="15.65" customHeight="1" outlineLevel="2" x14ac:dyDescent="0.25">
      <c r="A1792" s="590"/>
      <c r="B1792" s="478"/>
      <c r="C1792" s="490"/>
      <c r="D1792" s="483" t="s">
        <v>1282</v>
      </c>
      <c r="E1792" s="419"/>
      <c r="F1792" s="420"/>
      <c r="G1792" s="400"/>
      <c r="H1792" s="419"/>
      <c r="I1792" s="550"/>
      <c r="J1792" s="550"/>
      <c r="K1792" s="550"/>
      <c r="L1792" s="547"/>
      <c r="M1792" s="551"/>
      <c r="N1792" s="495"/>
      <c r="O1792" s="659"/>
      <c r="P1792" s="659"/>
      <c r="Q1792" s="665"/>
      <c r="R1792" s="660"/>
      <c r="S1792" s="666"/>
      <c r="T1792" s="660"/>
      <c r="U1792" s="660"/>
      <c r="V1792" s="660"/>
      <c r="W1792" s="660"/>
      <c r="X1792" s="660"/>
      <c r="Y1792" s="661"/>
      <c r="Z1792" s="619"/>
      <c r="AA1792" s="617"/>
      <c r="AB1792" s="617"/>
      <c r="AC1792" s="617"/>
      <c r="AD1792" s="617"/>
      <c r="AE1792" s="617"/>
      <c r="AF1792" s="617"/>
      <c r="AG1792" s="617"/>
      <c r="AH1792" s="617"/>
      <c r="AI1792" s="617"/>
      <c r="AJ1792" s="617"/>
      <c r="AK1792" s="617"/>
      <c r="AL1792" s="617"/>
      <c r="AM1792" s="617"/>
      <c r="AN1792" s="617"/>
      <c r="AO1792" s="617"/>
      <c r="AP1792" s="617"/>
      <c r="AQ1792" s="617"/>
      <c r="AR1792" s="617"/>
      <c r="AS1792" s="617"/>
      <c r="AT1792" s="617"/>
      <c r="AU1792" s="617"/>
      <c r="AV1792" s="617"/>
      <c r="AW1792" s="617"/>
      <c r="AX1792" s="617"/>
      <c r="AY1792" s="617"/>
      <c r="AZ1792" s="617"/>
      <c r="BA1792" s="617"/>
      <c r="BB1792" s="617"/>
      <c r="BC1792" s="617"/>
      <c r="BD1792" s="617"/>
      <c r="BE1792" s="617"/>
      <c r="BF1792" s="617"/>
      <c r="BG1792" s="617"/>
      <c r="BH1792" s="617"/>
      <c r="BI1792" s="617"/>
      <c r="BJ1792" s="617"/>
      <c r="BK1792" s="617"/>
      <c r="BL1792" s="617"/>
      <c r="BM1792" s="617"/>
      <c r="BN1792" s="617"/>
      <c r="BO1792" s="617"/>
      <c r="BP1792" s="617"/>
      <c r="BQ1792" s="617"/>
      <c r="BR1792" s="617"/>
      <c r="BS1792" s="617"/>
    </row>
    <row r="1793" spans="1:71" ht="15.65" customHeight="1" outlineLevel="2" x14ac:dyDescent="0.25">
      <c r="H1793" s="772"/>
    </row>
    <row r="1794" spans="1:71" ht="9" customHeight="1" outlineLevel="1" x14ac:dyDescent="0.25">
      <c r="B1794" s="408"/>
      <c r="D1794" s="409"/>
      <c r="E1794" s="411"/>
      <c r="F1794" s="409"/>
      <c r="G1794" s="410"/>
      <c r="H1794" s="779"/>
      <c r="I1794" s="548"/>
      <c r="J1794" s="548"/>
      <c r="K1794" s="548"/>
      <c r="L1794" s="548"/>
      <c r="M1794" s="548"/>
      <c r="N1794" s="485"/>
      <c r="O1794" s="663"/>
      <c r="P1794" s="663"/>
      <c r="Q1794" s="663"/>
      <c r="R1794" s="664"/>
      <c r="S1794" s="664"/>
      <c r="T1794" s="664"/>
      <c r="U1794" s="664"/>
      <c r="V1794" s="664"/>
      <c r="W1794" s="664"/>
      <c r="X1794" s="664"/>
      <c r="Y1794" s="663"/>
      <c r="Z1794" s="615"/>
      <c r="AA1794" s="616"/>
      <c r="AG1794" s="613"/>
      <c r="AH1794" s="613"/>
    </row>
    <row r="1795" spans="1:71" s="568" customFormat="1" ht="15.65" customHeight="1" outlineLevel="1" x14ac:dyDescent="0.25">
      <c r="B1795" s="395" t="s">
        <v>1631</v>
      </c>
      <c r="C1795" s="593"/>
      <c r="D1795" s="396" t="s">
        <v>1896</v>
      </c>
      <c r="E1795" s="403">
        <v>1</v>
      </c>
      <c r="F1795" s="396" t="s">
        <v>72</v>
      </c>
      <c r="G1795" s="397"/>
      <c r="H1795" s="777">
        <f>SUM(H1797:H1805)</f>
        <v>6.9119999999999999</v>
      </c>
      <c r="I1795" s="546"/>
      <c r="J1795" s="546">
        <f>SUM(J1797:J1805)</f>
        <v>560.99069999999995</v>
      </c>
      <c r="K1795" s="546"/>
      <c r="L1795" s="546"/>
      <c r="M1795" s="546">
        <f>SUM(M1797:M1805)</f>
        <v>989.53469999999993</v>
      </c>
      <c r="N1795" s="593"/>
      <c r="O1795" s="657">
        <f>SUM(O1796:O1800)</f>
        <v>1197.3369869999999</v>
      </c>
      <c r="P1795" s="656" t="str">
        <f>B1795</f>
        <v>V4-4-A9</v>
      </c>
      <c r="Q1795" s="656"/>
      <c r="R1795" s="657"/>
      <c r="S1795" s="657"/>
      <c r="T1795" s="657"/>
      <c r="U1795" s="670"/>
      <c r="V1795" s="657"/>
      <c r="W1795" s="657"/>
      <c r="X1795" s="657">
        <f>SUM(X1796:X1800)/E1795</f>
        <v>1386.5531654699996</v>
      </c>
      <c r="Y1795" s="656"/>
      <c r="Z1795" s="614"/>
      <c r="AA1795" s="610"/>
      <c r="AB1795" s="610"/>
      <c r="AC1795" s="610"/>
      <c r="AD1795" s="610"/>
      <c r="AE1795" s="610"/>
      <c r="AF1795" s="610"/>
      <c r="AG1795" s="610"/>
      <c r="AH1795" s="610"/>
      <c r="AI1795" s="610"/>
      <c r="AJ1795" s="610"/>
      <c r="AK1795" s="610"/>
      <c r="AL1795" s="610"/>
      <c r="AM1795" s="610"/>
      <c r="AN1795" s="610"/>
      <c r="AO1795" s="610"/>
      <c r="AP1795" s="610"/>
      <c r="AQ1795" s="610"/>
      <c r="AR1795" s="610"/>
      <c r="AS1795" s="610"/>
      <c r="AT1795" s="610"/>
      <c r="AU1795" s="610"/>
      <c r="AV1795" s="610"/>
      <c r="AW1795" s="610"/>
      <c r="AX1795" s="610"/>
      <c r="AY1795" s="610"/>
      <c r="AZ1795" s="610"/>
      <c r="BA1795" s="610"/>
      <c r="BB1795" s="610"/>
      <c r="BC1795" s="610"/>
      <c r="BD1795" s="610"/>
      <c r="BE1795" s="610"/>
      <c r="BF1795" s="610"/>
      <c r="BG1795" s="610"/>
      <c r="BH1795" s="610"/>
      <c r="BI1795" s="610"/>
      <c r="BJ1795" s="610"/>
      <c r="BK1795" s="610"/>
      <c r="BL1795" s="610"/>
      <c r="BM1795" s="610"/>
      <c r="BN1795" s="610"/>
      <c r="BO1795" s="610"/>
      <c r="BP1795" s="610"/>
      <c r="BQ1795" s="610"/>
      <c r="BR1795" s="610"/>
      <c r="BS1795" s="610"/>
    </row>
    <row r="1796" spans="1:71" s="401" customFormat="1" ht="15.65" customHeight="1" outlineLevel="2" x14ac:dyDescent="0.25">
      <c r="A1796" s="590"/>
      <c r="B1796" s="404"/>
      <c r="C1796" s="485"/>
      <c r="D1796" s="402"/>
      <c r="E1796" s="416"/>
      <c r="G1796" s="399"/>
      <c r="H1796" s="633"/>
      <c r="I1796" s="549"/>
      <c r="J1796" s="549"/>
      <c r="K1796" s="549"/>
      <c r="L1796" s="549"/>
      <c r="M1796" s="549"/>
      <c r="N1796" s="495"/>
      <c r="O1796" s="659" t="str">
        <f>R1796</f>
        <v>incl. opslagen</v>
      </c>
      <c r="P1796" s="659"/>
      <c r="Q1796" s="665"/>
      <c r="R1796" s="672" t="str">
        <f>Tabellen!$C$2</f>
        <v>incl. opslagen</v>
      </c>
      <c r="S1796" s="666"/>
      <c r="T1796" s="672" t="str">
        <f>Tabellen!$C$2</f>
        <v>incl. opslagen</v>
      </c>
      <c r="U1796" s="660"/>
      <c r="V1796" s="660"/>
      <c r="W1796" s="660"/>
      <c r="X1796" s="660"/>
      <c r="Y1796" s="659"/>
      <c r="Z1796" s="617"/>
      <c r="AA1796" s="617"/>
      <c r="AB1796" s="617"/>
      <c r="AC1796" s="617"/>
      <c r="AD1796" s="617"/>
      <c r="AE1796" s="617"/>
      <c r="AF1796" s="617"/>
      <c r="AG1796" s="617"/>
      <c r="AH1796" s="617"/>
      <c r="AI1796" s="617"/>
      <c r="AJ1796" s="617"/>
      <c r="AK1796" s="617"/>
      <c r="AL1796" s="617"/>
      <c r="AM1796" s="617"/>
      <c r="AN1796" s="617"/>
      <c r="AO1796" s="617"/>
      <c r="AP1796" s="617"/>
      <c r="AQ1796" s="617"/>
      <c r="AR1796" s="617"/>
      <c r="AS1796" s="617"/>
      <c r="AT1796" s="617"/>
      <c r="AU1796" s="617"/>
      <c r="AV1796" s="617"/>
      <c r="AW1796" s="617"/>
      <c r="AX1796" s="617"/>
      <c r="AY1796" s="617"/>
      <c r="AZ1796" s="617"/>
      <c r="BA1796" s="617"/>
      <c r="BB1796" s="617"/>
      <c r="BC1796" s="617"/>
      <c r="BD1796" s="617"/>
      <c r="BE1796" s="617"/>
      <c r="BF1796" s="617"/>
      <c r="BG1796" s="617"/>
      <c r="BH1796" s="617"/>
      <c r="BI1796" s="617"/>
      <c r="BJ1796" s="617"/>
      <c r="BK1796" s="617"/>
      <c r="BL1796" s="617"/>
      <c r="BM1796" s="617"/>
      <c r="BN1796" s="617"/>
      <c r="BO1796" s="617"/>
      <c r="BP1796" s="617"/>
      <c r="BQ1796" s="617"/>
      <c r="BR1796" s="617"/>
      <c r="BS1796" s="617"/>
    </row>
    <row r="1797" spans="1:71" s="401" customFormat="1" ht="15.65" customHeight="1" outlineLevel="2" x14ac:dyDescent="0.25">
      <c r="A1797" s="590"/>
      <c r="B1797" s="404"/>
      <c r="C1797" s="485"/>
      <c r="D1797" s="404" t="s">
        <v>1175</v>
      </c>
      <c r="E1797" s="405">
        <v>1</v>
      </c>
      <c r="F1797" s="402" t="s">
        <v>72</v>
      </c>
      <c r="G1797" s="405">
        <v>2</v>
      </c>
      <c r="H1797" s="423">
        <f>E1797*G1797</f>
        <v>2</v>
      </c>
      <c r="I1797" s="547">
        <v>25.874999999999996</v>
      </c>
      <c r="J1797" s="547">
        <f>E1797*I1797</f>
        <v>25.874999999999996</v>
      </c>
      <c r="K1797" s="547"/>
      <c r="L1797" s="547"/>
      <c r="M1797" s="547">
        <f>J1797+H1797*Tabellen!$K$2+L1797</f>
        <v>149.875</v>
      </c>
      <c r="N1797" s="495"/>
      <c r="O1797" s="660">
        <f>R1797+T1797</f>
        <v>181.34875</v>
      </c>
      <c r="P1797" s="673"/>
      <c r="Q1797" s="665" t="s">
        <v>983</v>
      </c>
      <c r="R1797" s="660">
        <f>H1797*Tabellen!$K$2*Tabellen!$F$2</f>
        <v>150.04</v>
      </c>
      <c r="S1797" s="666" t="s">
        <v>1049</v>
      </c>
      <c r="T1797" s="660">
        <f>J1797*Tabellen!$F$2</f>
        <v>31.308749999999996</v>
      </c>
      <c r="U1797" s="660">
        <f>R1797*Tabellen!$G$2</f>
        <v>13.503599999999999</v>
      </c>
      <c r="V1797" s="660">
        <f>T1797*Tabellen!$H$2</f>
        <v>6.5748374999999992</v>
      </c>
      <c r="W1797" s="660">
        <f>U1797+V1797</f>
        <v>20.0784375</v>
      </c>
      <c r="X1797" s="660">
        <f>O1797+W1797</f>
        <v>201.4271875</v>
      </c>
      <c r="Y1797" s="659"/>
      <c r="Z1797" s="617"/>
      <c r="AA1797" s="617"/>
      <c r="AB1797" s="617"/>
      <c r="AC1797" s="617"/>
      <c r="AD1797" s="617"/>
      <c r="AE1797" s="617"/>
      <c r="AF1797" s="617"/>
      <c r="AG1797" s="617"/>
      <c r="AH1797" s="617"/>
      <c r="AI1797" s="617"/>
      <c r="AJ1797" s="617"/>
      <c r="AK1797" s="617"/>
      <c r="AL1797" s="617"/>
      <c r="AM1797" s="617"/>
      <c r="AN1797" s="617"/>
      <c r="AO1797" s="617"/>
      <c r="AP1797" s="617"/>
      <c r="AQ1797" s="617"/>
      <c r="AR1797" s="617"/>
      <c r="AS1797" s="617"/>
      <c r="AT1797" s="617"/>
      <c r="AU1797" s="617"/>
      <c r="AV1797" s="617"/>
      <c r="AW1797" s="617"/>
      <c r="AX1797" s="617"/>
      <c r="AY1797" s="617"/>
      <c r="AZ1797" s="617"/>
      <c r="BA1797" s="617"/>
      <c r="BB1797" s="617"/>
      <c r="BC1797" s="617"/>
      <c r="BD1797" s="617"/>
      <c r="BE1797" s="617"/>
      <c r="BF1797" s="617"/>
      <c r="BG1797" s="617"/>
      <c r="BH1797" s="617"/>
      <c r="BI1797" s="617"/>
      <c r="BJ1797" s="617"/>
      <c r="BK1797" s="617"/>
      <c r="BL1797" s="617"/>
      <c r="BM1797" s="617"/>
      <c r="BN1797" s="617"/>
      <c r="BO1797" s="617"/>
      <c r="BP1797" s="617"/>
      <c r="BQ1797" s="617"/>
      <c r="BR1797" s="617"/>
      <c r="BS1797" s="617"/>
    </row>
    <row r="1798" spans="1:71" ht="15.65" customHeight="1" outlineLevel="2" x14ac:dyDescent="0.25">
      <c r="D1798" s="404" t="s">
        <v>1177</v>
      </c>
      <c r="E1798" s="405">
        <v>1</v>
      </c>
      <c r="F1798" s="402" t="s">
        <v>71</v>
      </c>
      <c r="G1798" s="406">
        <v>0.5</v>
      </c>
      <c r="H1798" s="772">
        <f>E1798*G1798</f>
        <v>0.5</v>
      </c>
      <c r="M1798" s="547">
        <f>J1798+H1798*Tabellen!$K$2+L1798</f>
        <v>31</v>
      </c>
      <c r="O1798" s="660">
        <f>R1798+T1798</f>
        <v>37.51</v>
      </c>
      <c r="P1798" s="673"/>
      <c r="Q1798" s="665" t="s">
        <v>983</v>
      </c>
      <c r="R1798" s="660">
        <f>H1798*Tabellen!$K$2*Tabellen!$F$2</f>
        <v>37.51</v>
      </c>
      <c r="S1798" s="666" t="s">
        <v>1049</v>
      </c>
      <c r="T1798" s="660">
        <f>J1798*Tabellen!$F$2</f>
        <v>0</v>
      </c>
      <c r="U1798" s="660">
        <f>R1798*Tabellen!$G$2</f>
        <v>3.3758999999999997</v>
      </c>
      <c r="V1798" s="660">
        <f>T1798*Tabellen!$H$2</f>
        <v>0</v>
      </c>
      <c r="W1798" s="660">
        <f>U1798+V1798</f>
        <v>3.3758999999999997</v>
      </c>
      <c r="X1798" s="660">
        <f>O1798+W1798</f>
        <v>40.885899999999999</v>
      </c>
    </row>
    <row r="1799" spans="1:71" s="521" customFormat="1" ht="15.65" customHeight="1" outlineLevel="2" x14ac:dyDescent="0.25">
      <c r="A1799" s="592"/>
      <c r="B1799" s="404"/>
      <c r="C1799" s="485"/>
      <c r="D1799" s="402" t="s">
        <v>1176</v>
      </c>
      <c r="E1799" s="405">
        <f>0.66+0.66+1.4+1.4</f>
        <v>4.1199999999999992</v>
      </c>
      <c r="F1799" s="402" t="s">
        <v>70</v>
      </c>
      <c r="G1799" s="406">
        <v>0.1</v>
      </c>
      <c r="H1799" s="423">
        <f>E1799*G1799</f>
        <v>0.41199999999999992</v>
      </c>
      <c r="I1799" s="547"/>
      <c r="J1799" s="547"/>
      <c r="K1799" s="547"/>
      <c r="L1799" s="547"/>
      <c r="M1799" s="547">
        <f>J1799+H1799*Tabellen!$K$2+L1799</f>
        <v>25.543999999999997</v>
      </c>
      <c r="N1799" s="524"/>
      <c r="O1799" s="660">
        <f>R1799+T1799</f>
        <v>30.908239999999996</v>
      </c>
      <c r="P1799" s="673"/>
      <c r="Q1799" s="665" t="s">
        <v>983</v>
      </c>
      <c r="R1799" s="660">
        <f>H1799*Tabellen!$K$2*Tabellen!$F$2</f>
        <v>30.908239999999996</v>
      </c>
      <c r="S1799" s="666" t="s">
        <v>1049</v>
      </c>
      <c r="T1799" s="660">
        <f>J1799*Tabellen!$F$2</f>
        <v>0</v>
      </c>
      <c r="U1799" s="660">
        <f>R1799*Tabellen!$G$2</f>
        <v>2.7817415999999997</v>
      </c>
      <c r="V1799" s="660">
        <f>T1799*Tabellen!$H$2</f>
        <v>0</v>
      </c>
      <c r="W1799" s="660">
        <f>U1799+V1799</f>
        <v>2.7817415999999997</v>
      </c>
      <c r="X1799" s="660">
        <f>O1799+W1799</f>
        <v>33.689981599999996</v>
      </c>
      <c r="Y1799" s="676"/>
      <c r="Z1799" s="620"/>
      <c r="AA1799" s="620"/>
      <c r="AB1799" s="620"/>
      <c r="AC1799" s="620"/>
      <c r="AD1799" s="620"/>
      <c r="AE1799" s="620"/>
      <c r="AF1799" s="620"/>
      <c r="AG1799" s="620"/>
      <c r="AH1799" s="620"/>
      <c r="AI1799" s="620"/>
      <c r="AJ1799" s="620"/>
      <c r="AK1799" s="620"/>
      <c r="AL1799" s="620"/>
      <c r="AM1799" s="620"/>
      <c r="AN1799" s="620"/>
      <c r="AO1799" s="620"/>
      <c r="AP1799" s="620"/>
      <c r="AQ1799" s="620"/>
      <c r="AR1799" s="620"/>
      <c r="AS1799" s="620"/>
      <c r="AT1799" s="620"/>
      <c r="AU1799" s="620"/>
      <c r="AV1799" s="620"/>
      <c r="AW1799" s="620"/>
      <c r="AX1799" s="620"/>
      <c r="AY1799" s="620"/>
      <c r="AZ1799" s="620"/>
      <c r="BA1799" s="620"/>
      <c r="BB1799" s="620"/>
      <c r="BC1799" s="620"/>
      <c r="BD1799" s="620"/>
      <c r="BE1799" s="620"/>
      <c r="BF1799" s="620"/>
      <c r="BG1799" s="620"/>
      <c r="BH1799" s="620"/>
      <c r="BI1799" s="620"/>
      <c r="BJ1799" s="620"/>
      <c r="BK1799" s="620"/>
      <c r="BL1799" s="620"/>
      <c r="BM1799" s="620"/>
      <c r="BN1799" s="620"/>
      <c r="BO1799" s="620"/>
      <c r="BP1799" s="620"/>
      <c r="BQ1799" s="620"/>
      <c r="BR1799" s="620"/>
      <c r="BS1799" s="620"/>
    </row>
    <row r="1800" spans="1:71" ht="15.65" customHeight="1" outlineLevel="2" x14ac:dyDescent="0.25">
      <c r="B1800" s="404" t="s">
        <v>1657</v>
      </c>
      <c r="D1800" s="402" t="s">
        <v>1656</v>
      </c>
      <c r="E1800" s="405">
        <v>1</v>
      </c>
      <c r="F1800" s="402" t="s">
        <v>72</v>
      </c>
      <c r="G1800" s="406">
        <v>4</v>
      </c>
      <c r="H1800" s="772">
        <f>E1800*G1800</f>
        <v>4</v>
      </c>
      <c r="I1800" s="775">
        <v>535.11569999999995</v>
      </c>
      <c r="J1800" s="547">
        <f>E1800*I1800</f>
        <v>535.11569999999995</v>
      </c>
      <c r="K1800" s="547">
        <v>0</v>
      </c>
      <c r="L1800" s="547">
        <f>E1800*K1800</f>
        <v>0</v>
      </c>
      <c r="M1800" s="547">
        <f>J1800+H1800*Tabellen!$K$2+L1800</f>
        <v>783.11569999999995</v>
      </c>
      <c r="N1800" s="494"/>
      <c r="O1800" s="660">
        <f>R1800+T1800</f>
        <v>947.56999699999983</v>
      </c>
      <c r="P1800" s="673"/>
      <c r="Q1800" s="665" t="s">
        <v>983</v>
      </c>
      <c r="R1800" s="660">
        <f>H1800*Tabellen!$K$2*Tabellen!$F$2</f>
        <v>300.08</v>
      </c>
      <c r="S1800" s="666" t="s">
        <v>1049</v>
      </c>
      <c r="T1800" s="660">
        <f>J1800*Tabellen!$F$2</f>
        <v>647.4899969999999</v>
      </c>
      <c r="U1800" s="660">
        <f>R1800*Tabellen!$G$2</f>
        <v>27.007199999999997</v>
      </c>
      <c r="V1800" s="660">
        <f>T1800*Tabellen!$H$2</f>
        <v>135.97289936999996</v>
      </c>
      <c r="W1800" s="660">
        <f>U1800+V1800</f>
        <v>162.98009936999995</v>
      </c>
      <c r="X1800" s="660">
        <f>O1800+W1800</f>
        <v>1110.5500963699997</v>
      </c>
      <c r="Y1800" s="659"/>
      <c r="Z1800" s="614"/>
    </row>
    <row r="1801" spans="1:71" s="401" customFormat="1" ht="15.65" customHeight="1" outlineLevel="2" x14ac:dyDescent="0.25">
      <c r="A1801" s="590"/>
      <c r="B1801" s="404"/>
      <c r="C1801" s="485"/>
      <c r="D1801" s="404" t="s">
        <v>1591</v>
      </c>
      <c r="E1801" s="405"/>
      <c r="F1801" s="404"/>
      <c r="G1801" s="405"/>
      <c r="H1801" s="772"/>
      <c r="I1801" s="560"/>
      <c r="J1801" s="547"/>
      <c r="K1801" s="547"/>
      <c r="L1801" s="547"/>
      <c r="M1801" s="547"/>
      <c r="N1801" s="495"/>
      <c r="O1801" s="668"/>
      <c r="P1801" s="668"/>
      <c r="Q1801" s="665"/>
      <c r="R1801" s="660"/>
      <c r="S1801" s="666"/>
      <c r="T1801" s="660"/>
      <c r="U1801" s="660"/>
      <c r="V1801" s="660"/>
      <c r="W1801" s="660"/>
      <c r="X1801" s="660"/>
      <c r="Y1801" s="668"/>
      <c r="Z1801" s="617"/>
      <c r="AA1801" s="617"/>
      <c r="AB1801" s="617"/>
      <c r="AC1801" s="617"/>
      <c r="AD1801" s="617"/>
      <c r="AE1801" s="617"/>
      <c r="AF1801" s="617"/>
      <c r="AG1801" s="617"/>
      <c r="AH1801" s="617"/>
      <c r="AI1801" s="617"/>
      <c r="AJ1801" s="617"/>
      <c r="AK1801" s="617"/>
      <c r="AL1801" s="617"/>
      <c r="AM1801" s="617"/>
      <c r="AN1801" s="617"/>
      <c r="AO1801" s="617"/>
      <c r="AP1801" s="617"/>
      <c r="AQ1801" s="617"/>
      <c r="AR1801" s="617"/>
      <c r="AS1801" s="617"/>
      <c r="AT1801" s="617"/>
      <c r="AU1801" s="617"/>
      <c r="AV1801" s="617"/>
      <c r="AW1801" s="617"/>
      <c r="AX1801" s="617"/>
      <c r="AY1801" s="617"/>
      <c r="AZ1801" s="617"/>
      <c r="BA1801" s="617"/>
      <c r="BB1801" s="617"/>
      <c r="BC1801" s="617"/>
      <c r="BD1801" s="617"/>
      <c r="BE1801" s="617"/>
      <c r="BF1801" s="617"/>
      <c r="BG1801" s="617"/>
      <c r="BH1801" s="617"/>
      <c r="BI1801" s="617"/>
      <c r="BJ1801" s="617"/>
      <c r="BK1801" s="617"/>
      <c r="BL1801" s="617"/>
      <c r="BM1801" s="617"/>
      <c r="BN1801" s="617"/>
      <c r="BO1801" s="617"/>
      <c r="BP1801" s="617"/>
      <c r="BQ1801" s="617"/>
      <c r="BR1801" s="617"/>
      <c r="BS1801" s="617"/>
    </row>
    <row r="1802" spans="1:71" s="401" customFormat="1" ht="15.65" customHeight="1" outlineLevel="2" x14ac:dyDescent="0.25">
      <c r="A1802" s="590"/>
      <c r="B1802" s="404"/>
      <c r="C1802" s="485"/>
      <c r="D1802" s="404" t="s">
        <v>1592</v>
      </c>
      <c r="E1802" s="405"/>
      <c r="F1802" s="404"/>
      <c r="G1802" s="405"/>
      <c r="H1802" s="772"/>
      <c r="I1802" s="560"/>
      <c r="J1802" s="547"/>
      <c r="K1802" s="547"/>
      <c r="L1802" s="547"/>
      <c r="M1802" s="547"/>
      <c r="N1802" s="495"/>
      <c r="O1802" s="668"/>
      <c r="P1802" s="668"/>
      <c r="Q1802" s="665"/>
      <c r="R1802" s="660"/>
      <c r="S1802" s="666"/>
      <c r="T1802" s="660"/>
      <c r="U1802" s="660"/>
      <c r="V1802" s="660"/>
      <c r="W1802" s="660"/>
      <c r="X1802" s="660"/>
      <c r="Y1802" s="668"/>
      <c r="Z1802" s="617"/>
      <c r="AA1802" s="617"/>
      <c r="AB1802" s="617"/>
      <c r="AC1802" s="617"/>
      <c r="AD1802" s="617"/>
      <c r="AE1802" s="617"/>
      <c r="AF1802" s="617"/>
      <c r="AG1802" s="617"/>
      <c r="AH1802" s="617"/>
      <c r="AI1802" s="617"/>
      <c r="AJ1802" s="617"/>
      <c r="AK1802" s="617"/>
      <c r="AL1802" s="617"/>
      <c r="AM1802" s="617"/>
      <c r="AN1802" s="617"/>
      <c r="AO1802" s="617"/>
      <c r="AP1802" s="617"/>
      <c r="AQ1802" s="617"/>
      <c r="AR1802" s="617"/>
      <c r="AS1802" s="617"/>
      <c r="AT1802" s="617"/>
      <c r="AU1802" s="617"/>
      <c r="AV1802" s="617"/>
      <c r="AW1802" s="617"/>
      <c r="AX1802" s="617"/>
      <c r="AY1802" s="617"/>
      <c r="AZ1802" s="617"/>
      <c r="BA1802" s="617"/>
      <c r="BB1802" s="617"/>
      <c r="BC1802" s="617"/>
      <c r="BD1802" s="617"/>
      <c r="BE1802" s="617"/>
      <c r="BF1802" s="617"/>
      <c r="BG1802" s="617"/>
      <c r="BH1802" s="617"/>
      <c r="BI1802" s="617"/>
      <c r="BJ1802" s="617"/>
      <c r="BK1802" s="617"/>
      <c r="BL1802" s="617"/>
      <c r="BM1802" s="617"/>
      <c r="BN1802" s="617"/>
      <c r="BO1802" s="617"/>
      <c r="BP1802" s="617"/>
      <c r="BQ1802" s="617"/>
      <c r="BR1802" s="617"/>
      <c r="BS1802" s="617"/>
    </row>
    <row r="1803" spans="1:71" s="401" customFormat="1" ht="15.65" customHeight="1" outlineLevel="2" x14ac:dyDescent="0.25">
      <c r="A1803" s="590"/>
      <c r="B1803" s="478"/>
      <c r="C1803" s="490"/>
      <c r="D1803" s="483" t="s">
        <v>1174</v>
      </c>
      <c r="E1803" s="419"/>
      <c r="F1803" s="420"/>
      <c r="G1803" s="400"/>
      <c r="H1803" s="419"/>
      <c r="I1803" s="550"/>
      <c r="J1803" s="550"/>
      <c r="K1803" s="550"/>
      <c r="L1803" s="550"/>
      <c r="M1803" s="551"/>
      <c r="N1803" s="495"/>
      <c r="O1803" s="668"/>
      <c r="P1803" s="668"/>
      <c r="Q1803" s="665"/>
      <c r="R1803" s="660"/>
      <c r="S1803" s="666"/>
      <c r="T1803" s="660"/>
      <c r="U1803" s="660"/>
      <c r="V1803" s="660"/>
      <c r="W1803" s="660"/>
      <c r="X1803" s="660"/>
      <c r="Y1803" s="661"/>
      <c r="Z1803" s="619"/>
      <c r="AA1803" s="617"/>
      <c r="AB1803" s="617"/>
      <c r="AC1803" s="617"/>
      <c r="AD1803" s="617"/>
      <c r="AE1803" s="617"/>
      <c r="AF1803" s="617"/>
      <c r="AG1803" s="617"/>
      <c r="AH1803" s="617"/>
      <c r="AI1803" s="617"/>
      <c r="AJ1803" s="617"/>
      <c r="AK1803" s="617"/>
      <c r="AL1803" s="617"/>
      <c r="AM1803" s="617"/>
      <c r="AN1803" s="617"/>
      <c r="AO1803" s="617"/>
      <c r="AP1803" s="617"/>
      <c r="AQ1803" s="617"/>
      <c r="AR1803" s="617"/>
      <c r="AS1803" s="617"/>
      <c r="AT1803" s="617"/>
      <c r="AU1803" s="617"/>
      <c r="AV1803" s="617"/>
      <c r="AW1803" s="617"/>
      <c r="AX1803" s="617"/>
      <c r="AY1803" s="617"/>
      <c r="AZ1803" s="617"/>
      <c r="BA1803" s="617"/>
      <c r="BB1803" s="617"/>
      <c r="BC1803" s="617"/>
      <c r="BD1803" s="617"/>
      <c r="BE1803" s="617"/>
      <c r="BF1803" s="617"/>
      <c r="BG1803" s="617"/>
      <c r="BH1803" s="617"/>
      <c r="BI1803" s="617"/>
      <c r="BJ1803" s="617"/>
      <c r="BK1803" s="617"/>
      <c r="BL1803" s="617"/>
      <c r="BM1803" s="617"/>
      <c r="BN1803" s="617"/>
      <c r="BO1803" s="617"/>
      <c r="BP1803" s="617"/>
      <c r="BQ1803" s="617"/>
      <c r="BR1803" s="617"/>
      <c r="BS1803" s="617"/>
    </row>
    <row r="1804" spans="1:71" s="401" customFormat="1" ht="15.65" customHeight="1" outlineLevel="2" x14ac:dyDescent="0.25">
      <c r="A1804" s="590"/>
      <c r="B1804" s="478"/>
      <c r="C1804" s="490"/>
      <c r="D1804" s="402" t="s">
        <v>1282</v>
      </c>
      <c r="E1804" s="419"/>
      <c r="F1804" s="420"/>
      <c r="G1804" s="400"/>
      <c r="H1804" s="419"/>
      <c r="I1804" s="550"/>
      <c r="J1804" s="550"/>
      <c r="K1804" s="550"/>
      <c r="L1804" s="547"/>
      <c r="M1804" s="551"/>
      <c r="N1804" s="495"/>
      <c r="O1804" s="659"/>
      <c r="P1804" s="659"/>
      <c r="Q1804" s="665"/>
      <c r="R1804" s="660"/>
      <c r="S1804" s="666"/>
      <c r="T1804" s="660"/>
      <c r="U1804" s="660"/>
      <c r="V1804" s="660"/>
      <c r="W1804" s="660"/>
      <c r="X1804" s="660"/>
      <c r="Y1804" s="661"/>
      <c r="Z1804" s="619"/>
      <c r="AA1804" s="617"/>
      <c r="AB1804" s="617"/>
      <c r="AC1804" s="617"/>
      <c r="AD1804" s="617"/>
      <c r="AE1804" s="617"/>
      <c r="AF1804" s="617"/>
      <c r="AG1804" s="617"/>
      <c r="AH1804" s="617"/>
      <c r="AI1804" s="617"/>
      <c r="AJ1804" s="617"/>
      <c r="AK1804" s="617"/>
      <c r="AL1804" s="617"/>
      <c r="AM1804" s="617"/>
      <c r="AN1804" s="617"/>
      <c r="AO1804" s="617"/>
      <c r="AP1804" s="617"/>
      <c r="AQ1804" s="617"/>
      <c r="AR1804" s="617"/>
      <c r="AS1804" s="617"/>
      <c r="AT1804" s="617"/>
      <c r="AU1804" s="617"/>
      <c r="AV1804" s="617"/>
      <c r="AW1804" s="617"/>
      <c r="AX1804" s="617"/>
      <c r="AY1804" s="617"/>
      <c r="AZ1804" s="617"/>
      <c r="BA1804" s="617"/>
      <c r="BB1804" s="617"/>
      <c r="BC1804" s="617"/>
      <c r="BD1804" s="617"/>
      <c r="BE1804" s="617"/>
      <c r="BF1804" s="617"/>
      <c r="BG1804" s="617"/>
      <c r="BH1804" s="617"/>
      <c r="BI1804" s="617"/>
      <c r="BJ1804" s="617"/>
      <c r="BK1804" s="617"/>
      <c r="BL1804" s="617"/>
      <c r="BM1804" s="617"/>
      <c r="BN1804" s="617"/>
      <c r="BO1804" s="617"/>
      <c r="BP1804" s="617"/>
      <c r="BQ1804" s="617"/>
      <c r="BR1804" s="617"/>
      <c r="BS1804" s="617"/>
    </row>
    <row r="1805" spans="1:71" ht="15.65" customHeight="1" outlineLevel="2" x14ac:dyDescent="0.25">
      <c r="H1805" s="772"/>
    </row>
    <row r="1806" spans="1:71" ht="9" customHeight="1" outlineLevel="1" x14ac:dyDescent="0.25">
      <c r="B1806" s="408"/>
      <c r="D1806" s="409"/>
      <c r="E1806" s="411"/>
      <c r="F1806" s="409"/>
      <c r="G1806" s="410"/>
      <c r="H1806" s="779"/>
      <c r="I1806" s="548"/>
      <c r="J1806" s="548"/>
      <c r="K1806" s="548"/>
      <c r="L1806" s="548"/>
      <c r="M1806" s="548"/>
      <c r="N1806" s="485"/>
      <c r="O1806" s="663"/>
      <c r="P1806" s="663"/>
      <c r="Q1806" s="663"/>
      <c r="R1806" s="664"/>
      <c r="S1806" s="664"/>
      <c r="T1806" s="664"/>
      <c r="U1806" s="664"/>
      <c r="V1806" s="664"/>
      <c r="W1806" s="664"/>
      <c r="X1806" s="664"/>
      <c r="Y1806" s="663"/>
      <c r="Z1806" s="615"/>
      <c r="AA1806" s="616"/>
      <c r="AG1806" s="613"/>
      <c r="AH1806" s="613"/>
    </row>
    <row r="1807" spans="1:71" s="568" customFormat="1" ht="15.65" customHeight="1" outlineLevel="1" x14ac:dyDescent="0.25">
      <c r="B1807" s="395" t="s">
        <v>1632</v>
      </c>
      <c r="C1807" s="593"/>
      <c r="D1807" s="396" t="s">
        <v>1897</v>
      </c>
      <c r="E1807" s="403">
        <v>1</v>
      </c>
      <c r="F1807" s="396" t="s">
        <v>72</v>
      </c>
      <c r="G1807" s="397"/>
      <c r="H1807" s="777">
        <f>SUM(H1809:H1817)</f>
        <v>5.742</v>
      </c>
      <c r="I1807" s="546"/>
      <c r="J1807" s="546">
        <f>SUM(J1809:J1817)</f>
        <v>543.96495000000004</v>
      </c>
      <c r="K1807" s="546"/>
      <c r="L1807" s="546"/>
      <c r="M1807" s="546">
        <f>SUM(M1809:M1817)</f>
        <v>899.96894999999995</v>
      </c>
      <c r="N1807" s="593"/>
      <c r="O1807" s="657">
        <f>SUM(O1808:O1817)</f>
        <v>1088.9624294999999</v>
      </c>
      <c r="P1807" s="656" t="str">
        <f>B1807</f>
        <v>V4-4-A10</v>
      </c>
      <c r="Q1807" s="656"/>
      <c r="R1807" s="657"/>
      <c r="S1807" s="657"/>
      <c r="T1807" s="657"/>
      <c r="U1807" s="670"/>
      <c r="V1807" s="657"/>
      <c r="W1807" s="657"/>
      <c r="X1807" s="657">
        <f>SUM(X1808:X1817)/E1807</f>
        <v>1265.952758895</v>
      </c>
      <c r="Y1807" s="656"/>
      <c r="Z1807" s="614"/>
      <c r="AA1807" s="610"/>
      <c r="AB1807" s="610"/>
      <c r="AC1807" s="610"/>
      <c r="AD1807" s="610"/>
      <c r="AE1807" s="610"/>
      <c r="AF1807" s="610"/>
      <c r="AG1807" s="610"/>
      <c r="AH1807" s="610"/>
      <c r="AI1807" s="610"/>
      <c r="AJ1807" s="610"/>
      <c r="AK1807" s="610"/>
      <c r="AL1807" s="610"/>
      <c r="AM1807" s="610"/>
      <c r="AN1807" s="610"/>
      <c r="AO1807" s="610"/>
      <c r="AP1807" s="610"/>
      <c r="AQ1807" s="610"/>
      <c r="AR1807" s="610"/>
      <c r="AS1807" s="610"/>
      <c r="AT1807" s="610"/>
      <c r="AU1807" s="610"/>
      <c r="AV1807" s="610"/>
      <c r="AW1807" s="610"/>
      <c r="AX1807" s="610"/>
      <c r="AY1807" s="610"/>
      <c r="AZ1807" s="610"/>
      <c r="BA1807" s="610"/>
      <c r="BB1807" s="610"/>
      <c r="BC1807" s="610"/>
      <c r="BD1807" s="610"/>
      <c r="BE1807" s="610"/>
      <c r="BF1807" s="610"/>
      <c r="BG1807" s="610"/>
      <c r="BH1807" s="610"/>
      <c r="BI1807" s="610"/>
      <c r="BJ1807" s="610"/>
      <c r="BK1807" s="610"/>
      <c r="BL1807" s="610"/>
      <c r="BM1807" s="610"/>
      <c r="BN1807" s="610"/>
      <c r="BO1807" s="610"/>
      <c r="BP1807" s="610"/>
      <c r="BQ1807" s="610"/>
      <c r="BR1807" s="610"/>
      <c r="BS1807" s="610"/>
    </row>
    <row r="1808" spans="1:71" s="401" customFormat="1" ht="15.65" customHeight="1" outlineLevel="2" x14ac:dyDescent="0.25">
      <c r="A1808" s="590"/>
      <c r="B1808" s="478"/>
      <c r="C1808" s="490"/>
      <c r="D1808" s="483"/>
      <c r="E1808" s="419"/>
      <c r="F1808" s="420"/>
      <c r="G1808" s="400"/>
      <c r="H1808" s="419"/>
      <c r="I1808" s="550"/>
      <c r="J1808" s="550"/>
      <c r="K1808" s="550"/>
      <c r="L1808" s="550"/>
      <c r="M1808" s="551"/>
      <c r="N1808" s="495"/>
      <c r="O1808" s="659" t="str">
        <f>R1808</f>
        <v>incl. opslagen</v>
      </c>
      <c r="P1808" s="659"/>
      <c r="Q1808" s="665"/>
      <c r="R1808" s="672" t="str">
        <f>Tabellen!$C$2</f>
        <v>incl. opslagen</v>
      </c>
      <c r="S1808" s="666"/>
      <c r="T1808" s="672" t="str">
        <f>Tabellen!$C$2</f>
        <v>incl. opslagen</v>
      </c>
      <c r="U1808" s="660"/>
      <c r="V1808" s="660"/>
      <c r="W1808" s="660"/>
      <c r="X1808" s="660"/>
      <c r="Y1808" s="661"/>
      <c r="Z1808" s="619"/>
      <c r="AA1808" s="617"/>
      <c r="AB1808" s="617"/>
      <c r="AC1808" s="617"/>
      <c r="AD1808" s="617"/>
      <c r="AE1808" s="617"/>
      <c r="AF1808" s="617"/>
      <c r="AG1808" s="617"/>
      <c r="AH1808" s="617"/>
      <c r="AI1808" s="617"/>
      <c r="AJ1808" s="617"/>
      <c r="AK1808" s="617"/>
      <c r="AL1808" s="617"/>
      <c r="AM1808" s="617"/>
      <c r="AN1808" s="617"/>
      <c r="AO1808" s="617"/>
      <c r="AP1808" s="617"/>
      <c r="AQ1808" s="617"/>
      <c r="AR1808" s="617"/>
      <c r="AS1808" s="617"/>
      <c r="AT1808" s="617"/>
      <c r="AU1808" s="617"/>
      <c r="AV1808" s="617"/>
      <c r="AW1808" s="617"/>
      <c r="AX1808" s="617"/>
      <c r="AY1808" s="617"/>
      <c r="AZ1808" s="617"/>
      <c r="BA1808" s="617"/>
      <c r="BB1808" s="617"/>
      <c r="BC1808" s="617"/>
      <c r="BD1808" s="617"/>
      <c r="BE1808" s="617"/>
      <c r="BF1808" s="617"/>
      <c r="BG1808" s="617"/>
      <c r="BH1808" s="617"/>
      <c r="BI1808" s="617"/>
      <c r="BJ1808" s="617"/>
      <c r="BK1808" s="617"/>
      <c r="BL1808" s="617"/>
      <c r="BM1808" s="617"/>
      <c r="BN1808" s="617"/>
      <c r="BO1808" s="617"/>
      <c r="BP1808" s="617"/>
      <c r="BQ1808" s="617"/>
      <c r="BR1808" s="617"/>
      <c r="BS1808" s="617"/>
    </row>
    <row r="1809" spans="1:71" s="401" customFormat="1" ht="15.65" customHeight="1" outlineLevel="2" x14ac:dyDescent="0.25">
      <c r="A1809" s="590"/>
      <c r="B1809" s="404"/>
      <c r="C1809" s="485"/>
      <c r="D1809" s="404" t="s">
        <v>1175</v>
      </c>
      <c r="E1809" s="405">
        <v>1</v>
      </c>
      <c r="F1809" s="402" t="s">
        <v>72</v>
      </c>
      <c r="G1809" s="405">
        <v>2</v>
      </c>
      <c r="H1809" s="423">
        <f>E1809*G1809</f>
        <v>2</v>
      </c>
      <c r="I1809" s="547">
        <v>20.7</v>
      </c>
      <c r="J1809" s="547">
        <f>E1809*I1809</f>
        <v>20.7</v>
      </c>
      <c r="K1809" s="547"/>
      <c r="L1809" s="547"/>
      <c r="M1809" s="547">
        <f>J1809+H1809*Tabellen!$K$2+L1809</f>
        <v>144.69999999999999</v>
      </c>
      <c r="N1809" s="495"/>
      <c r="O1809" s="660">
        <f>R1809+T1809</f>
        <v>175.08699999999999</v>
      </c>
      <c r="P1809" s="673"/>
      <c r="Q1809" s="665" t="s">
        <v>983</v>
      </c>
      <c r="R1809" s="660">
        <f>H1809*Tabellen!$K$2*Tabellen!$F$2</f>
        <v>150.04</v>
      </c>
      <c r="S1809" s="666" t="s">
        <v>1049</v>
      </c>
      <c r="T1809" s="660">
        <f>J1809*Tabellen!$F$2</f>
        <v>25.046999999999997</v>
      </c>
      <c r="U1809" s="660">
        <f>R1809*Tabellen!$G$2</f>
        <v>13.503599999999999</v>
      </c>
      <c r="V1809" s="660">
        <f>T1809*Tabellen!$H$2</f>
        <v>5.2598699999999994</v>
      </c>
      <c r="W1809" s="660">
        <f>U1809+V1809</f>
        <v>18.763469999999998</v>
      </c>
      <c r="X1809" s="660">
        <f>O1809+W1809</f>
        <v>193.85046999999997</v>
      </c>
      <c r="Y1809" s="659"/>
      <c r="Z1809" s="617"/>
      <c r="AA1809" s="617"/>
      <c r="AB1809" s="617"/>
      <c r="AC1809" s="617"/>
      <c r="AD1809" s="617"/>
      <c r="AE1809" s="617"/>
      <c r="AF1809" s="617"/>
      <c r="AG1809" s="617"/>
      <c r="AH1809" s="617"/>
      <c r="AI1809" s="617"/>
      <c r="AJ1809" s="617"/>
      <c r="AK1809" s="617"/>
      <c r="AL1809" s="617"/>
      <c r="AM1809" s="617"/>
      <c r="AN1809" s="617"/>
      <c r="AO1809" s="617"/>
      <c r="AP1809" s="617"/>
      <c r="AQ1809" s="617"/>
      <c r="AR1809" s="617"/>
      <c r="AS1809" s="617"/>
      <c r="AT1809" s="617"/>
      <c r="AU1809" s="617"/>
      <c r="AV1809" s="617"/>
      <c r="AW1809" s="617"/>
      <c r="AX1809" s="617"/>
      <c r="AY1809" s="617"/>
      <c r="AZ1809" s="617"/>
      <c r="BA1809" s="617"/>
      <c r="BB1809" s="617"/>
      <c r="BC1809" s="617"/>
      <c r="BD1809" s="617"/>
      <c r="BE1809" s="617"/>
      <c r="BF1809" s="617"/>
      <c r="BG1809" s="617"/>
      <c r="BH1809" s="617"/>
      <c r="BI1809" s="617"/>
      <c r="BJ1809" s="617"/>
      <c r="BK1809" s="617"/>
      <c r="BL1809" s="617"/>
      <c r="BM1809" s="617"/>
      <c r="BN1809" s="617"/>
      <c r="BO1809" s="617"/>
      <c r="BP1809" s="617"/>
      <c r="BQ1809" s="617"/>
      <c r="BR1809" s="617"/>
      <c r="BS1809" s="617"/>
    </row>
    <row r="1810" spans="1:71" ht="15.65" customHeight="1" outlineLevel="2" x14ac:dyDescent="0.25">
      <c r="D1810" s="404" t="s">
        <v>1177</v>
      </c>
      <c r="E1810" s="405">
        <v>1</v>
      </c>
      <c r="F1810" s="402" t="s">
        <v>71</v>
      </c>
      <c r="G1810" s="406">
        <v>0.35</v>
      </c>
      <c r="H1810" s="772">
        <f>E1810*G1810</f>
        <v>0.35</v>
      </c>
      <c r="M1810" s="547">
        <f>J1810+H1810*Tabellen!$K$2+L1810</f>
        <v>21.7</v>
      </c>
      <c r="O1810" s="660">
        <f>R1810+T1810</f>
        <v>26.256999999999998</v>
      </c>
      <c r="P1810" s="673"/>
      <c r="Q1810" s="665" t="s">
        <v>983</v>
      </c>
      <c r="R1810" s="660">
        <f>H1810*Tabellen!$K$2*Tabellen!$F$2</f>
        <v>26.256999999999998</v>
      </c>
      <c r="S1810" s="666" t="s">
        <v>1049</v>
      </c>
      <c r="T1810" s="660">
        <f>J1810*Tabellen!$F$2</f>
        <v>0</v>
      </c>
      <c r="U1810" s="660">
        <f>R1810*Tabellen!$G$2</f>
        <v>2.3631299999999995</v>
      </c>
      <c r="V1810" s="660">
        <f>T1810*Tabellen!$H$2</f>
        <v>0</v>
      </c>
      <c r="W1810" s="660">
        <f>U1810+V1810</f>
        <v>2.3631299999999995</v>
      </c>
      <c r="X1810" s="660">
        <f>O1810+W1810</f>
        <v>28.620129999999996</v>
      </c>
    </row>
    <row r="1811" spans="1:71" s="521" customFormat="1" ht="15.65" customHeight="1" outlineLevel="2" x14ac:dyDescent="0.25">
      <c r="A1811" s="592"/>
      <c r="B1811" s="404"/>
      <c r="C1811" s="485"/>
      <c r="D1811" s="404" t="s">
        <v>1176</v>
      </c>
      <c r="E1811" s="405">
        <f>0.78+0.78+1.18+1.18</f>
        <v>3.92</v>
      </c>
      <c r="F1811" s="402" t="s">
        <v>70</v>
      </c>
      <c r="G1811" s="406">
        <v>0.1</v>
      </c>
      <c r="H1811" s="423">
        <f>E1811*G1811</f>
        <v>0.39200000000000002</v>
      </c>
      <c r="I1811" s="547"/>
      <c r="J1811" s="547"/>
      <c r="K1811" s="547"/>
      <c r="L1811" s="547"/>
      <c r="M1811" s="547">
        <f>J1811+H1811*Tabellen!$K$2+L1811</f>
        <v>24.304000000000002</v>
      </c>
      <c r="N1811" s="524"/>
      <c r="O1811" s="660">
        <f>R1811+T1811</f>
        <v>29.40784</v>
      </c>
      <c r="P1811" s="673"/>
      <c r="Q1811" s="665" t="s">
        <v>983</v>
      </c>
      <c r="R1811" s="660">
        <f>H1811*Tabellen!$K$2*Tabellen!$F$2</f>
        <v>29.40784</v>
      </c>
      <c r="S1811" s="666" t="s">
        <v>1049</v>
      </c>
      <c r="T1811" s="660">
        <f>J1811*Tabellen!$F$2</f>
        <v>0</v>
      </c>
      <c r="U1811" s="660">
        <f>R1811*Tabellen!$G$2</f>
        <v>2.6467055999999998</v>
      </c>
      <c r="V1811" s="660">
        <f>T1811*Tabellen!$H$2</f>
        <v>0</v>
      </c>
      <c r="W1811" s="660">
        <f>U1811+V1811</f>
        <v>2.6467055999999998</v>
      </c>
      <c r="X1811" s="660">
        <f>O1811+W1811</f>
        <v>32.054545599999997</v>
      </c>
      <c r="Y1811" s="676"/>
      <c r="Z1811" s="620"/>
      <c r="AA1811" s="620"/>
      <c r="AB1811" s="620"/>
      <c r="AC1811" s="620"/>
      <c r="AD1811" s="620"/>
      <c r="AE1811" s="620"/>
      <c r="AF1811" s="620"/>
      <c r="AG1811" s="620"/>
      <c r="AH1811" s="620"/>
      <c r="AI1811" s="620"/>
      <c r="AJ1811" s="620"/>
      <c r="AK1811" s="620"/>
      <c r="AL1811" s="620"/>
      <c r="AM1811" s="620"/>
      <c r="AN1811" s="620"/>
      <c r="AO1811" s="620"/>
      <c r="AP1811" s="620"/>
      <c r="AQ1811" s="620"/>
      <c r="AR1811" s="620"/>
      <c r="AS1811" s="620"/>
      <c r="AT1811" s="620"/>
      <c r="AU1811" s="620"/>
      <c r="AV1811" s="620"/>
      <c r="AW1811" s="620"/>
      <c r="AX1811" s="620"/>
      <c r="AY1811" s="620"/>
      <c r="AZ1811" s="620"/>
      <c r="BA1811" s="620"/>
      <c r="BB1811" s="620"/>
      <c r="BC1811" s="620"/>
      <c r="BD1811" s="620"/>
      <c r="BE1811" s="620"/>
      <c r="BF1811" s="620"/>
      <c r="BG1811" s="620"/>
      <c r="BH1811" s="620"/>
      <c r="BI1811" s="620"/>
      <c r="BJ1811" s="620"/>
      <c r="BK1811" s="620"/>
      <c r="BL1811" s="620"/>
      <c r="BM1811" s="620"/>
      <c r="BN1811" s="620"/>
      <c r="BO1811" s="620"/>
      <c r="BP1811" s="620"/>
      <c r="BQ1811" s="620"/>
      <c r="BR1811" s="620"/>
      <c r="BS1811" s="620"/>
    </row>
    <row r="1812" spans="1:71" ht="15.65" customHeight="1" outlineLevel="2" x14ac:dyDescent="0.25">
      <c r="B1812" s="404" t="s">
        <v>1658</v>
      </c>
      <c r="D1812" s="404" t="s">
        <v>1659</v>
      </c>
      <c r="E1812" s="405">
        <v>1</v>
      </c>
      <c r="F1812" s="402" t="s">
        <v>72</v>
      </c>
      <c r="G1812" s="406">
        <v>3</v>
      </c>
      <c r="H1812" s="772">
        <f>E1812*G1812</f>
        <v>3</v>
      </c>
      <c r="I1812" s="775">
        <v>523.26495</v>
      </c>
      <c r="J1812" s="547">
        <f>E1812*I1812</f>
        <v>523.26495</v>
      </c>
      <c r="K1812" s="547">
        <v>0</v>
      </c>
      <c r="L1812" s="547">
        <f>E1812*K1812</f>
        <v>0</v>
      </c>
      <c r="M1812" s="547">
        <f>J1812+H1812*Tabellen!$K$2+L1812</f>
        <v>709.26495</v>
      </c>
      <c r="N1812" s="494"/>
      <c r="O1812" s="660">
        <f>R1812+T1812</f>
        <v>858.21058949999997</v>
      </c>
      <c r="P1812" s="673"/>
      <c r="Q1812" s="665" t="s">
        <v>983</v>
      </c>
      <c r="R1812" s="660">
        <f>H1812*Tabellen!$K$2*Tabellen!$F$2</f>
        <v>225.06</v>
      </c>
      <c r="S1812" s="666" t="s">
        <v>1049</v>
      </c>
      <c r="T1812" s="660">
        <f>J1812*Tabellen!$F$2</f>
        <v>633.15058950000002</v>
      </c>
      <c r="U1812" s="660">
        <f>R1812*Tabellen!$G$2</f>
        <v>20.255399999999998</v>
      </c>
      <c r="V1812" s="660">
        <f>T1812*Tabellen!$H$2</f>
        <v>132.96162379500001</v>
      </c>
      <c r="W1812" s="660">
        <f>U1812+V1812</f>
        <v>153.21702379500002</v>
      </c>
      <c r="X1812" s="660">
        <f>O1812+W1812</f>
        <v>1011.427613295</v>
      </c>
      <c r="Y1812" s="659"/>
      <c r="Z1812" s="614"/>
    </row>
    <row r="1813" spans="1:71" s="401" customFormat="1" ht="15.65" customHeight="1" outlineLevel="2" x14ac:dyDescent="0.25">
      <c r="A1813" s="590"/>
      <c r="B1813" s="404"/>
      <c r="C1813" s="485"/>
      <c r="D1813" s="404" t="s">
        <v>1591</v>
      </c>
      <c r="E1813" s="405"/>
      <c r="F1813" s="404"/>
      <c r="G1813" s="405"/>
      <c r="H1813" s="772"/>
      <c r="I1813" s="560"/>
      <c r="J1813" s="547"/>
      <c r="K1813" s="547"/>
      <c r="L1813" s="547"/>
      <c r="M1813" s="547"/>
      <c r="N1813" s="495"/>
      <c r="O1813" s="668"/>
      <c r="P1813" s="668"/>
      <c r="Q1813" s="665"/>
      <c r="R1813" s="660"/>
      <c r="S1813" s="666"/>
      <c r="T1813" s="660"/>
      <c r="U1813" s="660"/>
      <c r="V1813" s="660"/>
      <c r="W1813" s="660"/>
      <c r="X1813" s="660"/>
      <c r="Y1813" s="668"/>
      <c r="Z1813" s="617"/>
      <c r="AA1813" s="617"/>
      <c r="AB1813" s="617"/>
      <c r="AC1813" s="617"/>
      <c r="AD1813" s="617"/>
      <c r="AE1813" s="617"/>
      <c r="AF1813" s="617"/>
      <c r="AG1813" s="617"/>
      <c r="AH1813" s="617"/>
      <c r="AI1813" s="617"/>
      <c r="AJ1813" s="617"/>
      <c r="AK1813" s="617"/>
      <c r="AL1813" s="617"/>
      <c r="AM1813" s="617"/>
      <c r="AN1813" s="617"/>
      <c r="AO1813" s="617"/>
      <c r="AP1813" s="617"/>
      <c r="AQ1813" s="617"/>
      <c r="AR1813" s="617"/>
      <c r="AS1813" s="617"/>
      <c r="AT1813" s="617"/>
      <c r="AU1813" s="617"/>
      <c r="AV1813" s="617"/>
      <c r="AW1813" s="617"/>
      <c r="AX1813" s="617"/>
      <c r="AY1813" s="617"/>
      <c r="AZ1813" s="617"/>
      <c r="BA1813" s="617"/>
      <c r="BB1813" s="617"/>
      <c r="BC1813" s="617"/>
      <c r="BD1813" s="617"/>
      <c r="BE1813" s="617"/>
      <c r="BF1813" s="617"/>
      <c r="BG1813" s="617"/>
      <c r="BH1813" s="617"/>
      <c r="BI1813" s="617"/>
      <c r="BJ1813" s="617"/>
      <c r="BK1813" s="617"/>
      <c r="BL1813" s="617"/>
      <c r="BM1813" s="617"/>
      <c r="BN1813" s="617"/>
      <c r="BO1813" s="617"/>
      <c r="BP1813" s="617"/>
      <c r="BQ1813" s="617"/>
      <c r="BR1813" s="617"/>
      <c r="BS1813" s="617"/>
    </row>
    <row r="1814" spans="1:71" s="401" customFormat="1" ht="15.65" customHeight="1" outlineLevel="2" x14ac:dyDescent="0.25">
      <c r="A1814" s="590"/>
      <c r="B1814" s="404"/>
      <c r="C1814" s="485"/>
      <c r="D1814" s="404" t="s">
        <v>1592</v>
      </c>
      <c r="E1814" s="405"/>
      <c r="F1814" s="404"/>
      <c r="G1814" s="405"/>
      <c r="H1814" s="772"/>
      <c r="I1814" s="560"/>
      <c r="J1814" s="547"/>
      <c r="K1814" s="547"/>
      <c r="L1814" s="547"/>
      <c r="M1814" s="547"/>
      <c r="N1814" s="495"/>
      <c r="O1814" s="668"/>
      <c r="P1814" s="668"/>
      <c r="Q1814" s="665"/>
      <c r="R1814" s="660"/>
      <c r="S1814" s="666"/>
      <c r="T1814" s="660"/>
      <c r="U1814" s="660"/>
      <c r="V1814" s="660"/>
      <c r="W1814" s="660"/>
      <c r="X1814" s="660"/>
      <c r="Y1814" s="668"/>
      <c r="Z1814" s="617"/>
      <c r="AA1814" s="617"/>
      <c r="AB1814" s="617"/>
      <c r="AC1814" s="617"/>
      <c r="AD1814" s="617"/>
      <c r="AE1814" s="617"/>
      <c r="AF1814" s="617"/>
      <c r="AG1814" s="617"/>
      <c r="AH1814" s="617"/>
      <c r="AI1814" s="617"/>
      <c r="AJ1814" s="617"/>
      <c r="AK1814" s="617"/>
      <c r="AL1814" s="617"/>
      <c r="AM1814" s="617"/>
      <c r="AN1814" s="617"/>
      <c r="AO1814" s="617"/>
      <c r="AP1814" s="617"/>
      <c r="AQ1814" s="617"/>
      <c r="AR1814" s="617"/>
      <c r="AS1814" s="617"/>
      <c r="AT1814" s="617"/>
      <c r="AU1814" s="617"/>
      <c r="AV1814" s="617"/>
      <c r="AW1814" s="617"/>
      <c r="AX1814" s="617"/>
      <c r="AY1814" s="617"/>
      <c r="AZ1814" s="617"/>
      <c r="BA1814" s="617"/>
      <c r="BB1814" s="617"/>
      <c r="BC1814" s="617"/>
      <c r="BD1814" s="617"/>
      <c r="BE1814" s="617"/>
      <c r="BF1814" s="617"/>
      <c r="BG1814" s="617"/>
      <c r="BH1814" s="617"/>
      <c r="BI1814" s="617"/>
      <c r="BJ1814" s="617"/>
      <c r="BK1814" s="617"/>
      <c r="BL1814" s="617"/>
      <c r="BM1814" s="617"/>
      <c r="BN1814" s="617"/>
      <c r="BO1814" s="617"/>
      <c r="BP1814" s="617"/>
      <c r="BQ1814" s="617"/>
      <c r="BR1814" s="617"/>
      <c r="BS1814" s="617"/>
    </row>
    <row r="1815" spans="1:71" s="401" customFormat="1" ht="15.65" customHeight="1" outlineLevel="2" x14ac:dyDescent="0.25">
      <c r="A1815" s="590"/>
      <c r="B1815" s="478"/>
      <c r="C1815" s="490"/>
      <c r="D1815" s="404" t="s">
        <v>1174</v>
      </c>
      <c r="E1815" s="419"/>
      <c r="F1815" s="420"/>
      <c r="G1815" s="400"/>
      <c r="H1815" s="419"/>
      <c r="I1815" s="550"/>
      <c r="J1815" s="550"/>
      <c r="K1815" s="550"/>
      <c r="L1815" s="550"/>
      <c r="M1815" s="551"/>
      <c r="N1815" s="495"/>
      <c r="O1815" s="668"/>
      <c r="P1815" s="668"/>
      <c r="Q1815" s="665"/>
      <c r="R1815" s="660"/>
      <c r="S1815" s="666"/>
      <c r="T1815" s="660"/>
      <c r="U1815" s="660"/>
      <c r="V1815" s="660"/>
      <c r="W1815" s="660"/>
      <c r="X1815" s="660"/>
      <c r="Y1815" s="661"/>
      <c r="Z1815" s="619"/>
      <c r="AA1815" s="617"/>
      <c r="AB1815" s="617"/>
      <c r="AC1815" s="617"/>
      <c r="AD1815" s="617"/>
      <c r="AE1815" s="617"/>
      <c r="AF1815" s="617"/>
      <c r="AG1815" s="617"/>
      <c r="AH1815" s="617"/>
      <c r="AI1815" s="617"/>
      <c r="AJ1815" s="617"/>
      <c r="AK1815" s="617"/>
      <c r="AL1815" s="617"/>
      <c r="AM1815" s="617"/>
      <c r="AN1815" s="617"/>
      <c r="AO1815" s="617"/>
      <c r="AP1815" s="617"/>
      <c r="AQ1815" s="617"/>
      <c r="AR1815" s="617"/>
      <c r="AS1815" s="617"/>
      <c r="AT1815" s="617"/>
      <c r="AU1815" s="617"/>
      <c r="AV1815" s="617"/>
      <c r="AW1815" s="617"/>
      <c r="AX1815" s="617"/>
      <c r="AY1815" s="617"/>
      <c r="AZ1815" s="617"/>
      <c r="BA1815" s="617"/>
      <c r="BB1815" s="617"/>
      <c r="BC1815" s="617"/>
      <c r="BD1815" s="617"/>
      <c r="BE1815" s="617"/>
      <c r="BF1815" s="617"/>
      <c r="BG1815" s="617"/>
      <c r="BH1815" s="617"/>
      <c r="BI1815" s="617"/>
      <c r="BJ1815" s="617"/>
      <c r="BK1815" s="617"/>
      <c r="BL1815" s="617"/>
      <c r="BM1815" s="617"/>
      <c r="BN1815" s="617"/>
      <c r="BO1815" s="617"/>
      <c r="BP1815" s="617"/>
      <c r="BQ1815" s="617"/>
      <c r="BR1815" s="617"/>
      <c r="BS1815" s="617"/>
    </row>
    <row r="1816" spans="1:71" s="401" customFormat="1" ht="15.65" customHeight="1" outlineLevel="2" x14ac:dyDescent="0.25">
      <c r="A1816" s="590"/>
      <c r="B1816" s="478"/>
      <c r="C1816" s="490"/>
      <c r="D1816" s="404" t="s">
        <v>1282</v>
      </c>
      <c r="E1816" s="419"/>
      <c r="F1816" s="420"/>
      <c r="G1816" s="400"/>
      <c r="H1816" s="419"/>
      <c r="I1816" s="550"/>
      <c r="J1816" s="550"/>
      <c r="K1816" s="550"/>
      <c r="L1816" s="547"/>
      <c r="M1816" s="551"/>
      <c r="N1816" s="495"/>
      <c r="O1816" s="659"/>
      <c r="P1816" s="659"/>
      <c r="Q1816" s="665"/>
      <c r="R1816" s="660"/>
      <c r="S1816" s="666"/>
      <c r="T1816" s="660"/>
      <c r="U1816" s="660"/>
      <c r="V1816" s="660"/>
      <c r="W1816" s="660"/>
      <c r="X1816" s="660"/>
      <c r="Y1816" s="661"/>
      <c r="Z1816" s="619"/>
      <c r="AA1816" s="617"/>
      <c r="AB1816" s="617"/>
      <c r="AC1816" s="617"/>
      <c r="AD1816" s="617"/>
      <c r="AE1816" s="617"/>
      <c r="AF1816" s="617"/>
      <c r="AG1816" s="617"/>
      <c r="AH1816" s="617"/>
      <c r="AI1816" s="617"/>
      <c r="AJ1816" s="617"/>
      <c r="AK1816" s="617"/>
      <c r="AL1816" s="617"/>
      <c r="AM1816" s="617"/>
      <c r="AN1816" s="617"/>
      <c r="AO1816" s="617"/>
      <c r="AP1816" s="617"/>
      <c r="AQ1816" s="617"/>
      <c r="AR1816" s="617"/>
      <c r="AS1816" s="617"/>
      <c r="AT1816" s="617"/>
      <c r="AU1816" s="617"/>
      <c r="AV1816" s="617"/>
      <c r="AW1816" s="617"/>
      <c r="AX1816" s="617"/>
      <c r="AY1816" s="617"/>
      <c r="AZ1816" s="617"/>
      <c r="BA1816" s="617"/>
      <c r="BB1816" s="617"/>
      <c r="BC1816" s="617"/>
      <c r="BD1816" s="617"/>
      <c r="BE1816" s="617"/>
      <c r="BF1816" s="617"/>
      <c r="BG1816" s="617"/>
      <c r="BH1816" s="617"/>
      <c r="BI1816" s="617"/>
      <c r="BJ1816" s="617"/>
      <c r="BK1816" s="617"/>
      <c r="BL1816" s="617"/>
      <c r="BM1816" s="617"/>
      <c r="BN1816" s="617"/>
      <c r="BO1816" s="617"/>
      <c r="BP1816" s="617"/>
      <c r="BQ1816" s="617"/>
      <c r="BR1816" s="617"/>
      <c r="BS1816" s="617"/>
    </row>
    <row r="1817" spans="1:71" ht="15.65" customHeight="1" outlineLevel="2" x14ac:dyDescent="0.25">
      <c r="H1817" s="772"/>
    </row>
    <row r="1818" spans="1:71" ht="9" customHeight="1" outlineLevel="1" x14ac:dyDescent="0.25">
      <c r="B1818" s="408"/>
      <c r="D1818" s="409"/>
      <c r="E1818" s="411"/>
      <c r="F1818" s="409"/>
      <c r="G1818" s="410"/>
      <c r="H1818" s="779"/>
      <c r="I1818" s="548"/>
      <c r="J1818" s="548"/>
      <c r="K1818" s="548"/>
      <c r="L1818" s="548"/>
      <c r="M1818" s="548"/>
      <c r="N1818" s="485"/>
      <c r="O1818" s="663"/>
      <c r="P1818" s="663"/>
      <c r="Q1818" s="663"/>
      <c r="R1818" s="664"/>
      <c r="S1818" s="664"/>
      <c r="T1818" s="664"/>
      <c r="U1818" s="664"/>
      <c r="V1818" s="664"/>
      <c r="W1818" s="664"/>
      <c r="X1818" s="664"/>
      <c r="Y1818" s="663"/>
      <c r="Z1818" s="615"/>
      <c r="AA1818" s="616"/>
      <c r="AG1818" s="613"/>
      <c r="AH1818" s="613"/>
    </row>
    <row r="1819" spans="1:71" s="568" customFormat="1" ht="15.65" customHeight="1" outlineLevel="1" x14ac:dyDescent="0.25">
      <c r="B1819" s="395" t="s">
        <v>1633</v>
      </c>
      <c r="C1819" s="593"/>
      <c r="D1819" s="396" t="s">
        <v>1898</v>
      </c>
      <c r="E1819" s="403">
        <v>1</v>
      </c>
      <c r="F1819" s="396" t="s">
        <v>72</v>
      </c>
      <c r="G1819" s="397"/>
      <c r="H1819" s="397">
        <f>SUM(H1821:H1829)</f>
        <v>6.9359999999999999</v>
      </c>
      <c r="I1819" s="546"/>
      <c r="J1819" s="546">
        <f>SUM(J1821:J1829)</f>
        <v>584.14364999999998</v>
      </c>
      <c r="K1819" s="546"/>
      <c r="L1819" s="546"/>
      <c r="M1819" s="546">
        <f>SUM(M1821:M1829)</f>
        <v>1014.1756499999999</v>
      </c>
      <c r="N1819" s="593"/>
      <c r="O1819" s="657">
        <f>SUM(O1820:O1828)</f>
        <v>1227.1525365</v>
      </c>
      <c r="P1819" s="656" t="str">
        <f>B1819</f>
        <v>V4-4-A11</v>
      </c>
      <c r="Q1819" s="656"/>
      <c r="R1819" s="657"/>
      <c r="S1819" s="657"/>
      <c r="T1819" s="657"/>
      <c r="U1819" s="670"/>
      <c r="V1819" s="657"/>
      <c r="W1819" s="657"/>
      <c r="X1819" s="657">
        <f>SUM(X1820:X1824)/E1819</f>
        <v>1422.4139227650001</v>
      </c>
      <c r="Y1819" s="658"/>
      <c r="Z1819" s="614"/>
      <c r="AA1819" s="610"/>
      <c r="AB1819" s="610"/>
      <c r="AC1819" s="610"/>
      <c r="AD1819" s="610"/>
      <c r="AE1819" s="610"/>
      <c r="AF1819" s="610"/>
      <c r="AG1819" s="610"/>
      <c r="AH1819" s="610"/>
      <c r="AI1819" s="610"/>
      <c r="AJ1819" s="610"/>
      <c r="AK1819" s="610"/>
      <c r="AL1819" s="610"/>
      <c r="AM1819" s="610"/>
      <c r="AN1819" s="610"/>
      <c r="AO1819" s="610"/>
      <c r="AP1819" s="610"/>
      <c r="AQ1819" s="610"/>
      <c r="AR1819" s="610"/>
      <c r="AS1819" s="610"/>
      <c r="AT1819" s="610"/>
      <c r="AU1819" s="610"/>
      <c r="AV1819" s="610"/>
      <c r="AW1819" s="610"/>
      <c r="AX1819" s="610"/>
      <c r="AY1819" s="610"/>
      <c r="AZ1819" s="610"/>
      <c r="BA1819" s="610"/>
      <c r="BB1819" s="610"/>
      <c r="BC1819" s="610"/>
      <c r="BD1819" s="610"/>
      <c r="BE1819" s="610"/>
      <c r="BF1819" s="610"/>
      <c r="BG1819" s="610"/>
      <c r="BH1819" s="610"/>
      <c r="BI1819" s="610"/>
      <c r="BJ1819" s="610"/>
      <c r="BK1819" s="610"/>
      <c r="BL1819" s="610"/>
      <c r="BM1819" s="610"/>
      <c r="BN1819" s="610"/>
      <c r="BO1819" s="610"/>
      <c r="BP1819" s="610"/>
      <c r="BQ1819" s="610"/>
      <c r="BR1819" s="610"/>
      <c r="BS1819" s="610"/>
    </row>
    <row r="1820" spans="1:71" s="401" customFormat="1" ht="15.65" customHeight="1" outlineLevel="2" x14ac:dyDescent="0.25">
      <c r="A1820" s="590"/>
      <c r="B1820" s="404"/>
      <c r="C1820" s="485"/>
      <c r="D1820" s="402"/>
      <c r="E1820" s="405"/>
      <c r="F1820" s="404"/>
      <c r="G1820" s="405"/>
      <c r="H1820" s="772"/>
      <c r="I1820" s="560"/>
      <c r="J1820" s="547"/>
      <c r="K1820" s="547"/>
      <c r="L1820" s="547"/>
      <c r="M1820" s="547"/>
      <c r="N1820" s="495"/>
      <c r="O1820" s="659" t="str">
        <f>R1820</f>
        <v>incl. opslagen</v>
      </c>
      <c r="P1820" s="659"/>
      <c r="Q1820" s="665"/>
      <c r="R1820" s="672" t="str">
        <f>Tabellen!$C$2</f>
        <v>incl. opslagen</v>
      </c>
      <c r="S1820" s="666"/>
      <c r="T1820" s="672" t="str">
        <f>Tabellen!$C$2</f>
        <v>incl. opslagen</v>
      </c>
      <c r="U1820" s="660"/>
      <c r="V1820" s="660"/>
      <c r="W1820" s="660"/>
      <c r="X1820" s="660"/>
      <c r="Y1820" s="668"/>
      <c r="Z1820" s="617"/>
      <c r="AA1820" s="617"/>
      <c r="AB1820" s="617"/>
      <c r="AC1820" s="617"/>
      <c r="AD1820" s="617"/>
      <c r="AE1820" s="617"/>
      <c r="AF1820" s="617"/>
      <c r="AG1820" s="617"/>
      <c r="AH1820" s="617"/>
      <c r="AI1820" s="617"/>
      <c r="AJ1820" s="617"/>
      <c r="AK1820" s="617"/>
      <c r="AL1820" s="617"/>
      <c r="AM1820" s="617"/>
      <c r="AN1820" s="617"/>
      <c r="AO1820" s="617"/>
      <c r="AP1820" s="617"/>
      <c r="AQ1820" s="617"/>
      <c r="AR1820" s="617"/>
      <c r="AS1820" s="617"/>
      <c r="AT1820" s="617"/>
      <c r="AU1820" s="617"/>
      <c r="AV1820" s="617"/>
      <c r="AW1820" s="617"/>
      <c r="AX1820" s="617"/>
      <c r="AY1820" s="617"/>
      <c r="AZ1820" s="617"/>
      <c r="BA1820" s="617"/>
      <c r="BB1820" s="617"/>
      <c r="BC1820" s="617"/>
      <c r="BD1820" s="617"/>
      <c r="BE1820" s="617"/>
      <c r="BF1820" s="617"/>
      <c r="BG1820" s="617"/>
      <c r="BH1820" s="617"/>
      <c r="BI1820" s="617"/>
      <c r="BJ1820" s="617"/>
      <c r="BK1820" s="617"/>
      <c r="BL1820" s="617"/>
      <c r="BM1820" s="617"/>
      <c r="BN1820" s="617"/>
      <c r="BO1820" s="617"/>
      <c r="BP1820" s="617"/>
      <c r="BQ1820" s="617"/>
      <c r="BR1820" s="617"/>
      <c r="BS1820" s="617"/>
    </row>
    <row r="1821" spans="1:71" s="401" customFormat="1" ht="15.65" customHeight="1" outlineLevel="2" x14ac:dyDescent="0.25">
      <c r="A1821" s="590"/>
      <c r="B1821" s="404"/>
      <c r="C1821" s="485"/>
      <c r="D1821" s="404" t="s">
        <v>1175</v>
      </c>
      <c r="E1821" s="405">
        <v>1</v>
      </c>
      <c r="F1821" s="402" t="s">
        <v>72</v>
      </c>
      <c r="G1821" s="405">
        <v>2</v>
      </c>
      <c r="H1821" s="423">
        <f>E1821*G1821</f>
        <v>2</v>
      </c>
      <c r="I1821" s="547">
        <v>25.874999999999996</v>
      </c>
      <c r="J1821" s="547">
        <f>E1821*I1821</f>
        <v>25.874999999999996</v>
      </c>
      <c r="K1821" s="547"/>
      <c r="L1821" s="547"/>
      <c r="M1821" s="547">
        <f>J1821+H1821*Tabellen!$K$2+L1821</f>
        <v>149.875</v>
      </c>
      <c r="N1821" s="495"/>
      <c r="O1821" s="660">
        <f>R1821+T1821</f>
        <v>181.34875</v>
      </c>
      <c r="P1821" s="673"/>
      <c r="Q1821" s="665" t="s">
        <v>983</v>
      </c>
      <c r="R1821" s="660">
        <f>H1821*Tabellen!$K$2*Tabellen!$F$2</f>
        <v>150.04</v>
      </c>
      <c r="S1821" s="666" t="s">
        <v>1049</v>
      </c>
      <c r="T1821" s="660">
        <f>J1821*Tabellen!$F$2</f>
        <v>31.308749999999996</v>
      </c>
      <c r="U1821" s="660">
        <f>R1821*Tabellen!$G$2</f>
        <v>13.503599999999999</v>
      </c>
      <c r="V1821" s="660">
        <f>T1821*Tabellen!$H$2</f>
        <v>6.5748374999999992</v>
      </c>
      <c r="W1821" s="660">
        <f>U1821+V1821</f>
        <v>20.0784375</v>
      </c>
      <c r="X1821" s="660">
        <f>O1821+W1821</f>
        <v>201.4271875</v>
      </c>
      <c r="Y1821" s="659"/>
      <c r="Z1821" s="617"/>
      <c r="AA1821" s="617"/>
      <c r="AB1821" s="617"/>
      <c r="AC1821" s="617"/>
      <c r="AD1821" s="617"/>
      <c r="AE1821" s="617"/>
      <c r="AF1821" s="617"/>
      <c r="AG1821" s="617"/>
      <c r="AH1821" s="617"/>
      <c r="AI1821" s="617"/>
      <c r="AJ1821" s="617"/>
      <c r="AK1821" s="617"/>
      <c r="AL1821" s="617"/>
      <c r="AM1821" s="617"/>
      <c r="AN1821" s="617"/>
      <c r="AO1821" s="617"/>
      <c r="AP1821" s="617"/>
      <c r="AQ1821" s="617"/>
      <c r="AR1821" s="617"/>
      <c r="AS1821" s="617"/>
      <c r="AT1821" s="617"/>
      <c r="AU1821" s="617"/>
      <c r="AV1821" s="617"/>
      <c r="AW1821" s="617"/>
      <c r="AX1821" s="617"/>
      <c r="AY1821" s="617"/>
      <c r="AZ1821" s="617"/>
      <c r="BA1821" s="617"/>
      <c r="BB1821" s="617"/>
      <c r="BC1821" s="617"/>
      <c r="BD1821" s="617"/>
      <c r="BE1821" s="617"/>
      <c r="BF1821" s="617"/>
      <c r="BG1821" s="617"/>
      <c r="BH1821" s="617"/>
      <c r="BI1821" s="617"/>
      <c r="BJ1821" s="617"/>
      <c r="BK1821" s="617"/>
      <c r="BL1821" s="617"/>
      <c r="BM1821" s="617"/>
      <c r="BN1821" s="617"/>
      <c r="BO1821" s="617"/>
      <c r="BP1821" s="617"/>
      <c r="BQ1821" s="617"/>
      <c r="BR1821" s="617"/>
      <c r="BS1821" s="617"/>
    </row>
    <row r="1822" spans="1:71" ht="15.65" customHeight="1" outlineLevel="2" x14ac:dyDescent="0.25">
      <c r="D1822" s="402" t="s">
        <v>1177</v>
      </c>
      <c r="E1822" s="405">
        <v>1</v>
      </c>
      <c r="F1822" s="402" t="s">
        <v>71</v>
      </c>
      <c r="G1822" s="406">
        <v>0.5</v>
      </c>
      <c r="H1822" s="772">
        <f>E1822*G1822</f>
        <v>0.5</v>
      </c>
      <c r="M1822" s="547">
        <f>J1822+H1822*Tabellen!$K$2+L1822</f>
        <v>31</v>
      </c>
      <c r="O1822" s="660">
        <f>R1822+T1822</f>
        <v>37.51</v>
      </c>
      <c r="P1822" s="673"/>
      <c r="Q1822" s="665" t="s">
        <v>983</v>
      </c>
      <c r="R1822" s="660">
        <f>H1822*Tabellen!$K$2*Tabellen!$F$2</f>
        <v>37.51</v>
      </c>
      <c r="S1822" s="666" t="s">
        <v>1049</v>
      </c>
      <c r="T1822" s="660">
        <f>J1822*Tabellen!$F$2</f>
        <v>0</v>
      </c>
      <c r="U1822" s="660">
        <f>R1822*Tabellen!$G$2</f>
        <v>3.3758999999999997</v>
      </c>
      <c r="V1822" s="660">
        <f>T1822*Tabellen!$H$2</f>
        <v>0</v>
      </c>
      <c r="W1822" s="660">
        <f>U1822+V1822</f>
        <v>3.3758999999999997</v>
      </c>
      <c r="X1822" s="660">
        <f>O1822+W1822</f>
        <v>40.885899999999999</v>
      </c>
    </row>
    <row r="1823" spans="1:71" s="521" customFormat="1" ht="15.65" customHeight="1" outlineLevel="2" x14ac:dyDescent="0.25">
      <c r="A1823" s="592"/>
      <c r="B1823" s="404"/>
      <c r="C1823" s="485"/>
      <c r="D1823" s="402" t="s">
        <v>1176</v>
      </c>
      <c r="E1823" s="405">
        <f>0.78+0.78+1.4+1.4</f>
        <v>4.3599999999999994</v>
      </c>
      <c r="F1823" s="402" t="s">
        <v>70</v>
      </c>
      <c r="G1823" s="406">
        <v>0.1</v>
      </c>
      <c r="H1823" s="423">
        <f>E1823*G1823</f>
        <v>0.43599999999999994</v>
      </c>
      <c r="I1823" s="547"/>
      <c r="J1823" s="547"/>
      <c r="K1823" s="547"/>
      <c r="L1823" s="547"/>
      <c r="M1823" s="547">
        <f>J1823+H1823*Tabellen!$K$2+L1823</f>
        <v>27.031999999999996</v>
      </c>
      <c r="N1823" s="524"/>
      <c r="O1823" s="660">
        <f>R1823+T1823</f>
        <v>32.708719999999992</v>
      </c>
      <c r="P1823" s="673"/>
      <c r="Q1823" s="665" t="s">
        <v>983</v>
      </c>
      <c r="R1823" s="660">
        <f>H1823*Tabellen!$K$2*Tabellen!$F$2</f>
        <v>32.708719999999992</v>
      </c>
      <c r="S1823" s="666" t="s">
        <v>1049</v>
      </c>
      <c r="T1823" s="660">
        <f>J1823*Tabellen!$F$2</f>
        <v>0</v>
      </c>
      <c r="U1823" s="660">
        <f>R1823*Tabellen!$G$2</f>
        <v>2.9437847999999991</v>
      </c>
      <c r="V1823" s="660">
        <f>T1823*Tabellen!$H$2</f>
        <v>0</v>
      </c>
      <c r="W1823" s="660">
        <f>U1823+V1823</f>
        <v>2.9437847999999991</v>
      </c>
      <c r="X1823" s="660">
        <f>O1823+W1823</f>
        <v>35.652504799999988</v>
      </c>
      <c r="Y1823" s="676"/>
      <c r="Z1823" s="620"/>
      <c r="AA1823" s="620"/>
      <c r="AB1823" s="620"/>
      <c r="AC1823" s="620"/>
      <c r="AD1823" s="620"/>
      <c r="AE1823" s="620"/>
      <c r="AF1823" s="620"/>
      <c r="AG1823" s="620"/>
      <c r="AH1823" s="620"/>
      <c r="AI1823" s="620"/>
      <c r="AJ1823" s="620"/>
      <c r="AK1823" s="620"/>
      <c r="AL1823" s="620"/>
      <c r="AM1823" s="620"/>
      <c r="AN1823" s="620"/>
      <c r="AO1823" s="620"/>
      <c r="AP1823" s="620"/>
      <c r="AQ1823" s="620"/>
      <c r="AR1823" s="620"/>
      <c r="AS1823" s="620"/>
      <c r="AT1823" s="620"/>
      <c r="AU1823" s="620"/>
      <c r="AV1823" s="620"/>
      <c r="AW1823" s="620"/>
      <c r="AX1823" s="620"/>
      <c r="AY1823" s="620"/>
      <c r="AZ1823" s="620"/>
      <c r="BA1823" s="620"/>
      <c r="BB1823" s="620"/>
      <c r="BC1823" s="620"/>
      <c r="BD1823" s="620"/>
      <c r="BE1823" s="620"/>
      <c r="BF1823" s="620"/>
      <c r="BG1823" s="620"/>
      <c r="BH1823" s="620"/>
      <c r="BI1823" s="620"/>
      <c r="BJ1823" s="620"/>
      <c r="BK1823" s="620"/>
      <c r="BL1823" s="620"/>
      <c r="BM1823" s="620"/>
      <c r="BN1823" s="620"/>
      <c r="BO1823" s="620"/>
      <c r="BP1823" s="620"/>
      <c r="BQ1823" s="620"/>
      <c r="BR1823" s="620"/>
      <c r="BS1823" s="620"/>
    </row>
    <row r="1824" spans="1:71" ht="15.65" customHeight="1" outlineLevel="2" x14ac:dyDescent="0.25">
      <c r="B1824" s="404" t="s">
        <v>1660</v>
      </c>
      <c r="D1824" s="402" t="s">
        <v>1661</v>
      </c>
      <c r="E1824" s="405">
        <v>1</v>
      </c>
      <c r="F1824" s="402" t="s">
        <v>72</v>
      </c>
      <c r="G1824" s="406">
        <v>4</v>
      </c>
      <c r="H1824" s="772">
        <f>E1824*G1824</f>
        <v>4</v>
      </c>
      <c r="I1824" s="775">
        <v>558.26864999999998</v>
      </c>
      <c r="J1824" s="547">
        <f>E1824*I1824</f>
        <v>558.26864999999998</v>
      </c>
      <c r="K1824" s="547">
        <v>0</v>
      </c>
      <c r="L1824" s="547">
        <f>E1824*K1824</f>
        <v>0</v>
      </c>
      <c r="M1824" s="547">
        <f>J1824+H1824*Tabellen!$K$2+L1824</f>
        <v>806.26864999999998</v>
      </c>
      <c r="N1824" s="494"/>
      <c r="O1824" s="660">
        <f>R1824+T1824</f>
        <v>975.58506650000004</v>
      </c>
      <c r="P1824" s="673"/>
      <c r="Q1824" s="665" t="s">
        <v>983</v>
      </c>
      <c r="R1824" s="660">
        <f>H1824*Tabellen!$K$2*Tabellen!$F$2</f>
        <v>300.08</v>
      </c>
      <c r="S1824" s="666" t="s">
        <v>1049</v>
      </c>
      <c r="T1824" s="660">
        <f>J1824*Tabellen!$F$2</f>
        <v>675.5050665</v>
      </c>
      <c r="U1824" s="660">
        <f>R1824*Tabellen!$G$2</f>
        <v>27.007199999999997</v>
      </c>
      <c r="V1824" s="660">
        <f>T1824*Tabellen!$H$2</f>
        <v>141.856063965</v>
      </c>
      <c r="W1824" s="660">
        <f>U1824+V1824</f>
        <v>168.86326396499999</v>
      </c>
      <c r="X1824" s="660">
        <f>O1824+W1824</f>
        <v>1144.448330465</v>
      </c>
      <c r="Y1824" s="659"/>
      <c r="Z1824" s="614"/>
    </row>
    <row r="1825" spans="1:71" s="401" customFormat="1" ht="15.65" customHeight="1" outlineLevel="2" x14ac:dyDescent="0.25">
      <c r="A1825" s="590"/>
      <c r="B1825" s="404"/>
      <c r="C1825" s="485"/>
      <c r="D1825" s="404" t="s">
        <v>1591</v>
      </c>
      <c r="E1825" s="405"/>
      <c r="F1825" s="404"/>
      <c r="G1825" s="405"/>
      <c r="H1825" s="772"/>
      <c r="I1825" s="560"/>
      <c r="J1825" s="547"/>
      <c r="K1825" s="547"/>
      <c r="L1825" s="547"/>
      <c r="M1825" s="547"/>
      <c r="N1825" s="495"/>
      <c r="O1825" s="668"/>
      <c r="P1825" s="668"/>
      <c r="Q1825" s="665"/>
      <c r="R1825" s="660"/>
      <c r="S1825" s="666"/>
      <c r="T1825" s="660"/>
      <c r="U1825" s="660"/>
      <c r="V1825" s="660"/>
      <c r="W1825" s="660"/>
      <c r="X1825" s="660"/>
      <c r="Y1825" s="668"/>
      <c r="Z1825" s="617"/>
      <c r="AA1825" s="617"/>
      <c r="AB1825" s="617"/>
      <c r="AC1825" s="617"/>
      <c r="AD1825" s="617"/>
      <c r="AE1825" s="617"/>
      <c r="AF1825" s="617"/>
      <c r="AG1825" s="617"/>
      <c r="AH1825" s="617"/>
      <c r="AI1825" s="617"/>
      <c r="AJ1825" s="617"/>
      <c r="AK1825" s="617"/>
      <c r="AL1825" s="617"/>
      <c r="AM1825" s="617"/>
      <c r="AN1825" s="617"/>
      <c r="AO1825" s="617"/>
      <c r="AP1825" s="617"/>
      <c r="AQ1825" s="617"/>
      <c r="AR1825" s="617"/>
      <c r="AS1825" s="617"/>
      <c r="AT1825" s="617"/>
      <c r="AU1825" s="617"/>
      <c r="AV1825" s="617"/>
      <c r="AW1825" s="617"/>
      <c r="AX1825" s="617"/>
      <c r="AY1825" s="617"/>
      <c r="AZ1825" s="617"/>
      <c r="BA1825" s="617"/>
      <c r="BB1825" s="617"/>
      <c r="BC1825" s="617"/>
      <c r="BD1825" s="617"/>
      <c r="BE1825" s="617"/>
      <c r="BF1825" s="617"/>
      <c r="BG1825" s="617"/>
      <c r="BH1825" s="617"/>
      <c r="BI1825" s="617"/>
      <c r="BJ1825" s="617"/>
      <c r="BK1825" s="617"/>
      <c r="BL1825" s="617"/>
      <c r="BM1825" s="617"/>
      <c r="BN1825" s="617"/>
      <c r="BO1825" s="617"/>
      <c r="BP1825" s="617"/>
      <c r="BQ1825" s="617"/>
      <c r="BR1825" s="617"/>
      <c r="BS1825" s="617"/>
    </row>
    <row r="1826" spans="1:71" s="401" customFormat="1" ht="15.65" customHeight="1" outlineLevel="2" x14ac:dyDescent="0.25">
      <c r="A1826" s="590"/>
      <c r="B1826" s="404"/>
      <c r="C1826" s="485"/>
      <c r="D1826" s="404" t="s">
        <v>1592</v>
      </c>
      <c r="E1826" s="405"/>
      <c r="F1826" s="404"/>
      <c r="G1826" s="405"/>
      <c r="H1826" s="772"/>
      <c r="I1826" s="560"/>
      <c r="J1826" s="547"/>
      <c r="K1826" s="547"/>
      <c r="L1826" s="547"/>
      <c r="M1826" s="547"/>
      <c r="N1826" s="495"/>
      <c r="O1826" s="668"/>
      <c r="P1826" s="668"/>
      <c r="Q1826" s="665"/>
      <c r="R1826" s="660"/>
      <c r="S1826" s="666"/>
      <c r="T1826" s="660"/>
      <c r="U1826" s="660"/>
      <c r="V1826" s="660"/>
      <c r="W1826" s="660"/>
      <c r="X1826" s="660"/>
      <c r="Y1826" s="668"/>
      <c r="Z1826" s="617"/>
      <c r="AA1826" s="617"/>
      <c r="AB1826" s="617"/>
      <c r="AC1826" s="617"/>
      <c r="AD1826" s="617"/>
      <c r="AE1826" s="617"/>
      <c r="AF1826" s="617"/>
      <c r="AG1826" s="617"/>
      <c r="AH1826" s="617"/>
      <c r="AI1826" s="617"/>
      <c r="AJ1826" s="617"/>
      <c r="AK1826" s="617"/>
      <c r="AL1826" s="617"/>
      <c r="AM1826" s="617"/>
      <c r="AN1826" s="617"/>
      <c r="AO1826" s="617"/>
      <c r="AP1826" s="617"/>
      <c r="AQ1826" s="617"/>
      <c r="AR1826" s="617"/>
      <c r="AS1826" s="617"/>
      <c r="AT1826" s="617"/>
      <c r="AU1826" s="617"/>
      <c r="AV1826" s="617"/>
      <c r="AW1826" s="617"/>
      <c r="AX1826" s="617"/>
      <c r="AY1826" s="617"/>
      <c r="AZ1826" s="617"/>
      <c r="BA1826" s="617"/>
      <c r="BB1826" s="617"/>
      <c r="BC1826" s="617"/>
      <c r="BD1826" s="617"/>
      <c r="BE1826" s="617"/>
      <c r="BF1826" s="617"/>
      <c r="BG1826" s="617"/>
      <c r="BH1826" s="617"/>
      <c r="BI1826" s="617"/>
      <c r="BJ1826" s="617"/>
      <c r="BK1826" s="617"/>
      <c r="BL1826" s="617"/>
      <c r="BM1826" s="617"/>
      <c r="BN1826" s="617"/>
      <c r="BO1826" s="617"/>
      <c r="BP1826" s="617"/>
      <c r="BQ1826" s="617"/>
      <c r="BR1826" s="617"/>
      <c r="BS1826" s="617"/>
    </row>
    <row r="1827" spans="1:71" s="401" customFormat="1" ht="15.65" customHeight="1" outlineLevel="2" x14ac:dyDescent="0.25">
      <c r="A1827" s="590"/>
      <c r="B1827" s="478"/>
      <c r="C1827" s="490"/>
      <c r="D1827" s="483" t="s">
        <v>1174</v>
      </c>
      <c r="E1827" s="419"/>
      <c r="F1827" s="420"/>
      <c r="G1827" s="400"/>
      <c r="H1827" s="419"/>
      <c r="I1827" s="550"/>
      <c r="J1827" s="550"/>
      <c r="K1827" s="550"/>
      <c r="L1827" s="550"/>
      <c r="M1827" s="551"/>
      <c r="N1827" s="495"/>
      <c r="O1827" s="668"/>
      <c r="P1827" s="668"/>
      <c r="Q1827" s="665"/>
      <c r="R1827" s="660"/>
      <c r="S1827" s="666"/>
      <c r="T1827" s="660"/>
      <c r="U1827" s="660"/>
      <c r="V1827" s="660"/>
      <c r="W1827" s="660"/>
      <c r="X1827" s="660"/>
      <c r="Y1827" s="661"/>
      <c r="Z1827" s="619"/>
      <c r="AA1827" s="617"/>
      <c r="AB1827" s="617"/>
      <c r="AC1827" s="617"/>
      <c r="AD1827" s="617"/>
      <c r="AE1827" s="617"/>
      <c r="AF1827" s="617"/>
      <c r="AG1827" s="617"/>
      <c r="AH1827" s="617"/>
      <c r="AI1827" s="617"/>
      <c r="AJ1827" s="617"/>
      <c r="AK1827" s="617"/>
      <c r="AL1827" s="617"/>
      <c r="AM1827" s="617"/>
      <c r="AN1827" s="617"/>
      <c r="AO1827" s="617"/>
      <c r="AP1827" s="617"/>
      <c r="AQ1827" s="617"/>
      <c r="AR1827" s="617"/>
      <c r="AS1827" s="617"/>
      <c r="AT1827" s="617"/>
      <c r="AU1827" s="617"/>
      <c r="AV1827" s="617"/>
      <c r="AW1827" s="617"/>
      <c r="AX1827" s="617"/>
      <c r="AY1827" s="617"/>
      <c r="AZ1827" s="617"/>
      <c r="BA1827" s="617"/>
      <c r="BB1827" s="617"/>
      <c r="BC1827" s="617"/>
      <c r="BD1827" s="617"/>
      <c r="BE1827" s="617"/>
      <c r="BF1827" s="617"/>
      <c r="BG1827" s="617"/>
      <c r="BH1827" s="617"/>
      <c r="BI1827" s="617"/>
      <c r="BJ1827" s="617"/>
      <c r="BK1827" s="617"/>
      <c r="BL1827" s="617"/>
      <c r="BM1827" s="617"/>
      <c r="BN1827" s="617"/>
      <c r="BO1827" s="617"/>
      <c r="BP1827" s="617"/>
      <c r="BQ1827" s="617"/>
      <c r="BR1827" s="617"/>
      <c r="BS1827" s="617"/>
    </row>
    <row r="1828" spans="1:71" s="401" customFormat="1" ht="15.65" customHeight="1" outlineLevel="2" x14ac:dyDescent="0.25">
      <c r="A1828" s="590"/>
      <c r="B1828" s="478"/>
      <c r="C1828" s="490"/>
      <c r="D1828" s="483" t="s">
        <v>1282</v>
      </c>
      <c r="E1828" s="419"/>
      <c r="F1828" s="420"/>
      <c r="G1828" s="400"/>
      <c r="H1828" s="419"/>
      <c r="I1828" s="550"/>
      <c r="J1828" s="550"/>
      <c r="K1828" s="550"/>
      <c r="L1828" s="547"/>
      <c r="M1828" s="551"/>
      <c r="N1828" s="495"/>
      <c r="O1828" s="659"/>
      <c r="P1828" s="659"/>
      <c r="Q1828" s="665"/>
      <c r="R1828" s="660"/>
      <c r="S1828" s="666"/>
      <c r="T1828" s="660"/>
      <c r="U1828" s="660"/>
      <c r="V1828" s="660"/>
      <c r="W1828" s="660"/>
      <c r="X1828" s="660"/>
      <c r="Y1828" s="661"/>
      <c r="Z1828" s="619"/>
      <c r="AA1828" s="617"/>
      <c r="AB1828" s="617"/>
      <c r="AC1828" s="617"/>
      <c r="AD1828" s="617"/>
      <c r="AE1828" s="617"/>
      <c r="AF1828" s="617"/>
      <c r="AG1828" s="617"/>
      <c r="AH1828" s="617"/>
      <c r="AI1828" s="617"/>
      <c r="AJ1828" s="617"/>
      <c r="AK1828" s="617"/>
      <c r="AL1828" s="617"/>
      <c r="AM1828" s="617"/>
      <c r="AN1828" s="617"/>
      <c r="AO1828" s="617"/>
      <c r="AP1828" s="617"/>
      <c r="AQ1828" s="617"/>
      <c r="AR1828" s="617"/>
      <c r="AS1828" s="617"/>
      <c r="AT1828" s="617"/>
      <c r="AU1828" s="617"/>
      <c r="AV1828" s="617"/>
      <c r="AW1828" s="617"/>
      <c r="AX1828" s="617"/>
      <c r="AY1828" s="617"/>
      <c r="AZ1828" s="617"/>
      <c r="BA1828" s="617"/>
      <c r="BB1828" s="617"/>
      <c r="BC1828" s="617"/>
      <c r="BD1828" s="617"/>
      <c r="BE1828" s="617"/>
      <c r="BF1828" s="617"/>
      <c r="BG1828" s="617"/>
      <c r="BH1828" s="617"/>
      <c r="BI1828" s="617"/>
      <c r="BJ1828" s="617"/>
      <c r="BK1828" s="617"/>
      <c r="BL1828" s="617"/>
      <c r="BM1828" s="617"/>
      <c r="BN1828" s="617"/>
      <c r="BO1828" s="617"/>
      <c r="BP1828" s="617"/>
      <c r="BQ1828" s="617"/>
      <c r="BR1828" s="617"/>
      <c r="BS1828" s="617"/>
    </row>
    <row r="1829" spans="1:71" ht="15.65" customHeight="1" outlineLevel="2" x14ac:dyDescent="0.25">
      <c r="H1829" s="772"/>
    </row>
    <row r="1830" spans="1:71" ht="9" customHeight="1" outlineLevel="1" x14ac:dyDescent="0.25">
      <c r="B1830" s="408"/>
      <c r="D1830" s="409"/>
      <c r="E1830" s="411"/>
      <c r="F1830" s="409"/>
      <c r="G1830" s="410"/>
      <c r="H1830" s="779"/>
      <c r="I1830" s="548"/>
      <c r="J1830" s="548"/>
      <c r="K1830" s="548"/>
      <c r="L1830" s="548"/>
      <c r="M1830" s="548"/>
      <c r="N1830" s="485"/>
      <c r="O1830" s="663"/>
      <c r="P1830" s="663"/>
      <c r="Q1830" s="663"/>
      <c r="R1830" s="664"/>
      <c r="S1830" s="664"/>
      <c r="T1830" s="664"/>
      <c r="U1830" s="664"/>
      <c r="V1830" s="664"/>
      <c r="W1830" s="664"/>
      <c r="X1830" s="664"/>
      <c r="Y1830" s="663"/>
      <c r="Z1830" s="615"/>
      <c r="AA1830" s="616"/>
      <c r="AG1830" s="613"/>
      <c r="AH1830" s="613"/>
    </row>
    <row r="1831" spans="1:71" s="568" customFormat="1" ht="15.65" customHeight="1" outlineLevel="1" x14ac:dyDescent="0.25">
      <c r="B1831" s="395" t="s">
        <v>1634</v>
      </c>
      <c r="C1831" s="593"/>
      <c r="D1831" s="396" t="s">
        <v>1899</v>
      </c>
      <c r="E1831" s="403">
        <v>1</v>
      </c>
      <c r="F1831" s="396" t="s">
        <v>72</v>
      </c>
      <c r="G1831" s="397"/>
      <c r="H1831" s="777">
        <f>SUM(H1833:H1841)</f>
        <v>8.4759999999999991</v>
      </c>
      <c r="I1831" s="546"/>
      <c r="J1831" s="546">
        <f>SUM(J1833:J1841)</f>
        <v>665.32904999999994</v>
      </c>
      <c r="K1831" s="546"/>
      <c r="L1831" s="546"/>
      <c r="M1831" s="546">
        <f>SUM(M1833:M1841)</f>
        <v>1190.84105</v>
      </c>
      <c r="N1831" s="593"/>
      <c r="O1831" s="657">
        <f>SUM(O1832:O1836)</f>
        <v>1440.9176704999998</v>
      </c>
      <c r="P1831" s="656" t="str">
        <f>B1831</f>
        <v>V4-4-A12</v>
      </c>
      <c r="Q1831" s="656"/>
      <c r="R1831" s="657"/>
      <c r="S1831" s="657"/>
      <c r="T1831" s="657"/>
      <c r="U1831" s="670"/>
      <c r="V1831" s="657"/>
      <c r="W1831" s="657"/>
      <c r="X1831" s="657">
        <f>SUM(X1832:X1836)/E1831</f>
        <v>1667.2060389049998</v>
      </c>
      <c r="Y1831" s="656"/>
      <c r="Z1831" s="614"/>
      <c r="AA1831" s="610"/>
      <c r="AB1831" s="610"/>
      <c r="AC1831" s="610"/>
      <c r="AD1831" s="610"/>
      <c r="AE1831" s="610"/>
      <c r="AF1831" s="610"/>
      <c r="AG1831" s="610"/>
      <c r="AH1831" s="610"/>
      <c r="AI1831" s="610"/>
      <c r="AJ1831" s="610"/>
      <c r="AK1831" s="610"/>
      <c r="AL1831" s="610"/>
      <c r="AM1831" s="610"/>
      <c r="AN1831" s="610"/>
      <c r="AO1831" s="610"/>
      <c r="AP1831" s="610"/>
      <c r="AQ1831" s="610"/>
      <c r="AR1831" s="610"/>
      <c r="AS1831" s="610"/>
      <c r="AT1831" s="610"/>
      <c r="AU1831" s="610"/>
      <c r="AV1831" s="610"/>
      <c r="AW1831" s="610"/>
      <c r="AX1831" s="610"/>
      <c r="AY1831" s="610"/>
      <c r="AZ1831" s="610"/>
      <c r="BA1831" s="610"/>
      <c r="BB1831" s="610"/>
      <c r="BC1831" s="610"/>
      <c r="BD1831" s="610"/>
      <c r="BE1831" s="610"/>
      <c r="BF1831" s="610"/>
      <c r="BG1831" s="610"/>
      <c r="BH1831" s="610"/>
      <c r="BI1831" s="610"/>
      <c r="BJ1831" s="610"/>
      <c r="BK1831" s="610"/>
      <c r="BL1831" s="610"/>
      <c r="BM1831" s="610"/>
      <c r="BN1831" s="610"/>
      <c r="BO1831" s="610"/>
      <c r="BP1831" s="610"/>
      <c r="BQ1831" s="610"/>
      <c r="BR1831" s="610"/>
      <c r="BS1831" s="610"/>
    </row>
    <row r="1832" spans="1:71" s="401" customFormat="1" ht="15.65" customHeight="1" outlineLevel="2" x14ac:dyDescent="0.25">
      <c r="A1832" s="590"/>
      <c r="B1832" s="404"/>
      <c r="C1832" s="485"/>
      <c r="D1832" s="402"/>
      <c r="E1832" s="416"/>
      <c r="G1832" s="399"/>
      <c r="H1832" s="633"/>
      <c r="I1832" s="549"/>
      <c r="J1832" s="549"/>
      <c r="K1832" s="549"/>
      <c r="L1832" s="549"/>
      <c r="M1832" s="549"/>
      <c r="N1832" s="495"/>
      <c r="O1832" s="659" t="str">
        <f>R1832</f>
        <v>incl. opslagen</v>
      </c>
      <c r="P1832" s="659"/>
      <c r="Q1832" s="665"/>
      <c r="R1832" s="672" t="str">
        <f>Tabellen!$C$2</f>
        <v>incl. opslagen</v>
      </c>
      <c r="S1832" s="666"/>
      <c r="T1832" s="672" t="str">
        <f>Tabellen!$C$2</f>
        <v>incl. opslagen</v>
      </c>
      <c r="U1832" s="660"/>
      <c r="V1832" s="660"/>
      <c r="W1832" s="660"/>
      <c r="X1832" s="660"/>
      <c r="Y1832" s="659"/>
      <c r="Z1832" s="617"/>
      <c r="AA1832" s="617"/>
      <c r="AB1832" s="617"/>
      <c r="AC1832" s="617"/>
      <c r="AD1832" s="617"/>
      <c r="AE1832" s="617"/>
      <c r="AF1832" s="617"/>
      <c r="AG1832" s="617"/>
      <c r="AH1832" s="617"/>
      <c r="AI1832" s="617"/>
      <c r="AJ1832" s="617"/>
      <c r="AK1832" s="617"/>
      <c r="AL1832" s="617"/>
      <c r="AM1832" s="617"/>
      <c r="AN1832" s="617"/>
      <c r="AO1832" s="617"/>
      <c r="AP1832" s="617"/>
      <c r="AQ1832" s="617"/>
      <c r="AR1832" s="617"/>
      <c r="AS1832" s="617"/>
      <c r="AT1832" s="617"/>
      <c r="AU1832" s="617"/>
      <c r="AV1832" s="617"/>
      <c r="AW1832" s="617"/>
      <c r="AX1832" s="617"/>
      <c r="AY1832" s="617"/>
      <c r="AZ1832" s="617"/>
      <c r="BA1832" s="617"/>
      <c r="BB1832" s="617"/>
      <c r="BC1832" s="617"/>
      <c r="BD1832" s="617"/>
      <c r="BE1832" s="617"/>
      <c r="BF1832" s="617"/>
      <c r="BG1832" s="617"/>
      <c r="BH1832" s="617"/>
      <c r="BI1832" s="617"/>
      <c r="BJ1832" s="617"/>
      <c r="BK1832" s="617"/>
      <c r="BL1832" s="617"/>
      <c r="BM1832" s="617"/>
      <c r="BN1832" s="617"/>
      <c r="BO1832" s="617"/>
      <c r="BP1832" s="617"/>
      <c r="BQ1832" s="617"/>
      <c r="BR1832" s="617"/>
      <c r="BS1832" s="617"/>
    </row>
    <row r="1833" spans="1:71" s="401" customFormat="1" ht="15.65" customHeight="1" outlineLevel="2" x14ac:dyDescent="0.25">
      <c r="A1833" s="590"/>
      <c r="B1833" s="404"/>
      <c r="C1833" s="485"/>
      <c r="D1833" s="404" t="s">
        <v>1175</v>
      </c>
      <c r="E1833" s="405">
        <v>1</v>
      </c>
      <c r="F1833" s="402" t="s">
        <v>72</v>
      </c>
      <c r="G1833" s="405">
        <v>2.5</v>
      </c>
      <c r="H1833" s="423">
        <f>E1833*G1833</f>
        <v>2.5</v>
      </c>
      <c r="I1833" s="547">
        <v>25.874999999999996</v>
      </c>
      <c r="J1833" s="547">
        <f>E1833*I1833</f>
        <v>25.874999999999996</v>
      </c>
      <c r="K1833" s="547"/>
      <c r="L1833" s="547"/>
      <c r="M1833" s="547">
        <f>J1833+H1833*Tabellen!$K$2+L1833</f>
        <v>180.875</v>
      </c>
      <c r="N1833" s="495"/>
      <c r="O1833" s="660">
        <f>R1833+T1833</f>
        <v>218.85874999999999</v>
      </c>
      <c r="P1833" s="673"/>
      <c r="Q1833" s="665" t="s">
        <v>983</v>
      </c>
      <c r="R1833" s="660">
        <f>H1833*Tabellen!$K$2*Tabellen!$F$2</f>
        <v>187.54999999999998</v>
      </c>
      <c r="S1833" s="666" t="s">
        <v>1049</v>
      </c>
      <c r="T1833" s="660">
        <f>J1833*Tabellen!$F$2</f>
        <v>31.308749999999996</v>
      </c>
      <c r="U1833" s="660">
        <f>R1833*Tabellen!$G$2</f>
        <v>16.879499999999997</v>
      </c>
      <c r="V1833" s="660">
        <f>T1833*Tabellen!$H$2</f>
        <v>6.5748374999999992</v>
      </c>
      <c r="W1833" s="660">
        <f>U1833+V1833</f>
        <v>23.454337499999994</v>
      </c>
      <c r="X1833" s="660">
        <f>O1833+W1833</f>
        <v>242.31308749999999</v>
      </c>
      <c r="Y1833" s="659"/>
      <c r="Z1833" s="617"/>
      <c r="AA1833" s="617"/>
      <c r="AB1833" s="617"/>
      <c r="AC1833" s="617"/>
      <c r="AD1833" s="617"/>
      <c r="AE1833" s="617"/>
      <c r="AF1833" s="617"/>
      <c r="AG1833" s="617"/>
      <c r="AH1833" s="617"/>
      <c r="AI1833" s="617"/>
      <c r="AJ1833" s="617"/>
      <c r="AK1833" s="617"/>
      <c r="AL1833" s="617"/>
      <c r="AM1833" s="617"/>
      <c r="AN1833" s="617"/>
      <c r="AO1833" s="617"/>
      <c r="AP1833" s="617"/>
      <c r="AQ1833" s="617"/>
      <c r="AR1833" s="617"/>
      <c r="AS1833" s="617"/>
      <c r="AT1833" s="617"/>
      <c r="AU1833" s="617"/>
      <c r="AV1833" s="617"/>
      <c r="AW1833" s="617"/>
      <c r="AX1833" s="617"/>
      <c r="AY1833" s="617"/>
      <c r="AZ1833" s="617"/>
      <c r="BA1833" s="617"/>
      <c r="BB1833" s="617"/>
      <c r="BC1833" s="617"/>
      <c r="BD1833" s="617"/>
      <c r="BE1833" s="617"/>
      <c r="BF1833" s="617"/>
      <c r="BG1833" s="617"/>
      <c r="BH1833" s="617"/>
      <c r="BI1833" s="617"/>
      <c r="BJ1833" s="617"/>
      <c r="BK1833" s="617"/>
      <c r="BL1833" s="617"/>
      <c r="BM1833" s="617"/>
      <c r="BN1833" s="617"/>
      <c r="BO1833" s="617"/>
      <c r="BP1833" s="617"/>
      <c r="BQ1833" s="617"/>
      <c r="BR1833" s="617"/>
      <c r="BS1833" s="617"/>
    </row>
    <row r="1834" spans="1:71" ht="15.65" customHeight="1" outlineLevel="2" x14ac:dyDescent="0.25">
      <c r="D1834" s="402" t="s">
        <v>1177</v>
      </c>
      <c r="E1834" s="405">
        <v>1</v>
      </c>
      <c r="F1834" s="402" t="s">
        <v>71</v>
      </c>
      <c r="G1834" s="406">
        <v>0.5</v>
      </c>
      <c r="H1834" s="772">
        <f>E1834*G1834</f>
        <v>0.5</v>
      </c>
      <c r="M1834" s="547">
        <f>J1834+H1834*Tabellen!$K$2+L1834</f>
        <v>31</v>
      </c>
      <c r="O1834" s="660">
        <f>R1834+T1834</f>
        <v>37.51</v>
      </c>
      <c r="P1834" s="673"/>
      <c r="Q1834" s="665" t="s">
        <v>983</v>
      </c>
      <c r="R1834" s="660">
        <f>H1834*Tabellen!$K$2*Tabellen!$F$2</f>
        <v>37.51</v>
      </c>
      <c r="S1834" s="666" t="s">
        <v>1049</v>
      </c>
      <c r="T1834" s="660">
        <f>J1834*Tabellen!$F$2</f>
        <v>0</v>
      </c>
      <c r="U1834" s="660">
        <f>R1834*Tabellen!$G$2</f>
        <v>3.3758999999999997</v>
      </c>
      <c r="V1834" s="660">
        <f>T1834*Tabellen!$H$2</f>
        <v>0</v>
      </c>
      <c r="W1834" s="660">
        <f>U1834+V1834</f>
        <v>3.3758999999999997</v>
      </c>
      <c r="X1834" s="660">
        <f>O1834+W1834</f>
        <v>40.885899999999999</v>
      </c>
    </row>
    <row r="1835" spans="1:71" s="521" customFormat="1" ht="15.65" customHeight="1" outlineLevel="2" x14ac:dyDescent="0.25">
      <c r="A1835" s="592"/>
      <c r="B1835" s="404"/>
      <c r="C1835" s="485"/>
      <c r="D1835" s="402" t="s">
        <v>1176</v>
      </c>
      <c r="E1835" s="405">
        <f>0.78+0.78+1.6+1.6</f>
        <v>4.76</v>
      </c>
      <c r="F1835" s="402" t="s">
        <v>70</v>
      </c>
      <c r="G1835" s="406">
        <v>0.1</v>
      </c>
      <c r="H1835" s="423">
        <f>E1835*G1835</f>
        <v>0.47599999999999998</v>
      </c>
      <c r="I1835" s="547"/>
      <c r="J1835" s="547"/>
      <c r="K1835" s="547"/>
      <c r="L1835" s="547"/>
      <c r="M1835" s="547">
        <f>J1835+H1835*Tabellen!$K$2+L1835</f>
        <v>29.512</v>
      </c>
      <c r="N1835" s="524"/>
      <c r="O1835" s="660">
        <f>R1835+T1835</f>
        <v>35.709519999999998</v>
      </c>
      <c r="P1835" s="673"/>
      <c r="Q1835" s="665" t="s">
        <v>983</v>
      </c>
      <c r="R1835" s="660">
        <f>H1835*Tabellen!$K$2*Tabellen!$F$2</f>
        <v>35.709519999999998</v>
      </c>
      <c r="S1835" s="666" t="s">
        <v>1049</v>
      </c>
      <c r="T1835" s="660">
        <f>J1835*Tabellen!$F$2</f>
        <v>0</v>
      </c>
      <c r="U1835" s="660">
        <f>R1835*Tabellen!$G$2</f>
        <v>3.2138567999999998</v>
      </c>
      <c r="V1835" s="660">
        <f>T1835*Tabellen!$H$2</f>
        <v>0</v>
      </c>
      <c r="W1835" s="660">
        <f>U1835+V1835</f>
        <v>3.2138567999999998</v>
      </c>
      <c r="X1835" s="660">
        <f>O1835+W1835</f>
        <v>38.9233768</v>
      </c>
      <c r="Y1835" s="676"/>
      <c r="Z1835" s="620"/>
      <c r="AA1835" s="620"/>
      <c r="AB1835" s="620"/>
      <c r="AC1835" s="620"/>
      <c r="AD1835" s="620"/>
      <c r="AE1835" s="620"/>
      <c r="AF1835" s="620"/>
      <c r="AG1835" s="620"/>
      <c r="AH1835" s="620"/>
      <c r="AI1835" s="620"/>
      <c r="AJ1835" s="620"/>
      <c r="AK1835" s="620"/>
      <c r="AL1835" s="620"/>
      <c r="AM1835" s="620"/>
      <c r="AN1835" s="620"/>
      <c r="AO1835" s="620"/>
      <c r="AP1835" s="620"/>
      <c r="AQ1835" s="620"/>
      <c r="AR1835" s="620"/>
      <c r="AS1835" s="620"/>
      <c r="AT1835" s="620"/>
      <c r="AU1835" s="620"/>
      <c r="AV1835" s="620"/>
      <c r="AW1835" s="620"/>
      <c r="AX1835" s="620"/>
      <c r="AY1835" s="620"/>
      <c r="AZ1835" s="620"/>
      <c r="BA1835" s="620"/>
      <c r="BB1835" s="620"/>
      <c r="BC1835" s="620"/>
      <c r="BD1835" s="620"/>
      <c r="BE1835" s="620"/>
      <c r="BF1835" s="620"/>
      <c r="BG1835" s="620"/>
      <c r="BH1835" s="620"/>
      <c r="BI1835" s="620"/>
      <c r="BJ1835" s="620"/>
      <c r="BK1835" s="620"/>
      <c r="BL1835" s="620"/>
      <c r="BM1835" s="620"/>
      <c r="BN1835" s="620"/>
      <c r="BO1835" s="620"/>
      <c r="BP1835" s="620"/>
      <c r="BQ1835" s="620"/>
      <c r="BR1835" s="620"/>
      <c r="BS1835" s="620"/>
    </row>
    <row r="1836" spans="1:71" ht="15.65" customHeight="1" outlineLevel="2" x14ac:dyDescent="0.25">
      <c r="B1836" s="404" t="s">
        <v>1663</v>
      </c>
      <c r="D1836" s="402" t="s">
        <v>1664</v>
      </c>
      <c r="E1836" s="405">
        <v>1</v>
      </c>
      <c r="F1836" s="402" t="s">
        <v>72</v>
      </c>
      <c r="G1836" s="406">
        <v>5</v>
      </c>
      <c r="H1836" s="772">
        <f>E1836*G1836</f>
        <v>5</v>
      </c>
      <c r="I1836" s="775">
        <v>639.45404999999994</v>
      </c>
      <c r="J1836" s="547">
        <f>E1836*I1836</f>
        <v>639.45404999999994</v>
      </c>
      <c r="K1836" s="547">
        <v>0</v>
      </c>
      <c r="L1836" s="547">
        <f>E1836*K1836</f>
        <v>0</v>
      </c>
      <c r="M1836" s="547">
        <f>J1836+H1836*Tabellen!$K$2+L1836</f>
        <v>949.45404999999994</v>
      </c>
      <c r="N1836" s="494"/>
      <c r="O1836" s="660">
        <f>R1836+T1836</f>
        <v>1148.8394004999998</v>
      </c>
      <c r="P1836" s="673"/>
      <c r="Q1836" s="665" t="s">
        <v>983</v>
      </c>
      <c r="R1836" s="660">
        <f>H1836*Tabellen!$K$2*Tabellen!$F$2</f>
        <v>375.09999999999997</v>
      </c>
      <c r="S1836" s="666" t="s">
        <v>1049</v>
      </c>
      <c r="T1836" s="660">
        <f>J1836*Tabellen!$F$2</f>
        <v>773.73940049999987</v>
      </c>
      <c r="U1836" s="660">
        <f>R1836*Tabellen!$G$2</f>
        <v>33.758999999999993</v>
      </c>
      <c r="V1836" s="660">
        <f>T1836*Tabellen!$H$2</f>
        <v>162.48527410499997</v>
      </c>
      <c r="W1836" s="660">
        <f>U1836+V1836</f>
        <v>196.24427410499996</v>
      </c>
      <c r="X1836" s="660">
        <f>O1836+W1836</f>
        <v>1345.0836746049997</v>
      </c>
      <c r="Y1836" s="659"/>
      <c r="Z1836" s="614"/>
    </row>
    <row r="1837" spans="1:71" s="401" customFormat="1" ht="15.65" customHeight="1" outlineLevel="2" x14ac:dyDescent="0.25">
      <c r="A1837" s="590"/>
      <c r="B1837" s="404"/>
      <c r="C1837" s="485"/>
      <c r="D1837" s="404" t="s">
        <v>1591</v>
      </c>
      <c r="E1837" s="405"/>
      <c r="F1837" s="404"/>
      <c r="G1837" s="405"/>
      <c r="H1837" s="772"/>
      <c r="I1837" s="560"/>
      <c r="J1837" s="547"/>
      <c r="K1837" s="547"/>
      <c r="L1837" s="547"/>
      <c r="M1837" s="547"/>
      <c r="N1837" s="495"/>
      <c r="O1837" s="668"/>
      <c r="P1837" s="668"/>
      <c r="Q1837" s="665"/>
      <c r="R1837" s="660"/>
      <c r="S1837" s="666"/>
      <c r="T1837" s="660"/>
      <c r="U1837" s="660"/>
      <c r="V1837" s="660"/>
      <c r="W1837" s="660"/>
      <c r="X1837" s="660"/>
      <c r="Y1837" s="668"/>
      <c r="Z1837" s="617"/>
      <c r="AA1837" s="617"/>
      <c r="AB1837" s="617"/>
      <c r="AC1837" s="617"/>
      <c r="AD1837" s="617"/>
      <c r="AE1837" s="617"/>
      <c r="AF1837" s="617"/>
      <c r="AG1837" s="617"/>
      <c r="AH1837" s="617"/>
      <c r="AI1837" s="617"/>
      <c r="AJ1837" s="617"/>
      <c r="AK1837" s="617"/>
      <c r="AL1837" s="617"/>
      <c r="AM1837" s="617"/>
      <c r="AN1837" s="617"/>
      <c r="AO1837" s="617"/>
      <c r="AP1837" s="617"/>
      <c r="AQ1837" s="617"/>
      <c r="AR1837" s="617"/>
      <c r="AS1837" s="617"/>
      <c r="AT1837" s="617"/>
      <c r="AU1837" s="617"/>
      <c r="AV1837" s="617"/>
      <c r="AW1837" s="617"/>
      <c r="AX1837" s="617"/>
      <c r="AY1837" s="617"/>
      <c r="AZ1837" s="617"/>
      <c r="BA1837" s="617"/>
      <c r="BB1837" s="617"/>
      <c r="BC1837" s="617"/>
      <c r="BD1837" s="617"/>
      <c r="BE1837" s="617"/>
      <c r="BF1837" s="617"/>
      <c r="BG1837" s="617"/>
      <c r="BH1837" s="617"/>
      <c r="BI1837" s="617"/>
      <c r="BJ1837" s="617"/>
      <c r="BK1837" s="617"/>
      <c r="BL1837" s="617"/>
      <c r="BM1837" s="617"/>
      <c r="BN1837" s="617"/>
      <c r="BO1837" s="617"/>
      <c r="BP1837" s="617"/>
      <c r="BQ1837" s="617"/>
      <c r="BR1837" s="617"/>
      <c r="BS1837" s="617"/>
    </row>
    <row r="1838" spans="1:71" s="401" customFormat="1" ht="15.65" customHeight="1" outlineLevel="2" x14ac:dyDescent="0.25">
      <c r="A1838" s="590"/>
      <c r="B1838" s="404"/>
      <c r="C1838" s="485"/>
      <c r="D1838" s="404" t="s">
        <v>1592</v>
      </c>
      <c r="E1838" s="405"/>
      <c r="F1838" s="404"/>
      <c r="G1838" s="405"/>
      <c r="H1838" s="772"/>
      <c r="I1838" s="560"/>
      <c r="J1838" s="547"/>
      <c r="K1838" s="547"/>
      <c r="L1838" s="547"/>
      <c r="M1838" s="547"/>
      <c r="N1838" s="495"/>
      <c r="O1838" s="668"/>
      <c r="P1838" s="668"/>
      <c r="Q1838" s="665"/>
      <c r="R1838" s="660"/>
      <c r="S1838" s="666"/>
      <c r="T1838" s="660"/>
      <c r="U1838" s="660"/>
      <c r="V1838" s="660"/>
      <c r="W1838" s="660"/>
      <c r="X1838" s="660"/>
      <c r="Y1838" s="668"/>
      <c r="Z1838" s="617"/>
      <c r="AA1838" s="617"/>
      <c r="AB1838" s="617"/>
      <c r="AC1838" s="617"/>
      <c r="AD1838" s="617"/>
      <c r="AE1838" s="617"/>
      <c r="AF1838" s="617"/>
      <c r="AG1838" s="617"/>
      <c r="AH1838" s="617"/>
      <c r="AI1838" s="617"/>
      <c r="AJ1838" s="617"/>
      <c r="AK1838" s="617"/>
      <c r="AL1838" s="617"/>
      <c r="AM1838" s="617"/>
      <c r="AN1838" s="617"/>
      <c r="AO1838" s="617"/>
      <c r="AP1838" s="617"/>
      <c r="AQ1838" s="617"/>
      <c r="AR1838" s="617"/>
      <c r="AS1838" s="617"/>
      <c r="AT1838" s="617"/>
      <c r="AU1838" s="617"/>
      <c r="AV1838" s="617"/>
      <c r="AW1838" s="617"/>
      <c r="AX1838" s="617"/>
      <c r="AY1838" s="617"/>
      <c r="AZ1838" s="617"/>
      <c r="BA1838" s="617"/>
      <c r="BB1838" s="617"/>
      <c r="BC1838" s="617"/>
      <c r="BD1838" s="617"/>
      <c r="BE1838" s="617"/>
      <c r="BF1838" s="617"/>
      <c r="BG1838" s="617"/>
      <c r="BH1838" s="617"/>
      <c r="BI1838" s="617"/>
      <c r="BJ1838" s="617"/>
      <c r="BK1838" s="617"/>
      <c r="BL1838" s="617"/>
      <c r="BM1838" s="617"/>
      <c r="BN1838" s="617"/>
      <c r="BO1838" s="617"/>
      <c r="BP1838" s="617"/>
      <c r="BQ1838" s="617"/>
      <c r="BR1838" s="617"/>
      <c r="BS1838" s="617"/>
    </row>
    <row r="1839" spans="1:71" s="401" customFormat="1" ht="15.65" customHeight="1" outlineLevel="2" x14ac:dyDescent="0.25">
      <c r="A1839" s="590"/>
      <c r="B1839" s="478"/>
      <c r="C1839" s="490"/>
      <c r="D1839" s="483" t="s">
        <v>1174</v>
      </c>
      <c r="E1839" s="419"/>
      <c r="F1839" s="420"/>
      <c r="G1839" s="400"/>
      <c r="H1839" s="419"/>
      <c r="I1839" s="550"/>
      <c r="J1839" s="550"/>
      <c r="K1839" s="550"/>
      <c r="L1839" s="550"/>
      <c r="M1839" s="551"/>
      <c r="N1839" s="495"/>
      <c r="O1839" s="668"/>
      <c r="P1839" s="668"/>
      <c r="Q1839" s="665"/>
      <c r="R1839" s="660"/>
      <c r="S1839" s="666"/>
      <c r="T1839" s="660"/>
      <c r="U1839" s="660"/>
      <c r="V1839" s="660"/>
      <c r="W1839" s="660"/>
      <c r="X1839" s="660"/>
      <c r="Y1839" s="661"/>
      <c r="Z1839" s="619"/>
      <c r="AA1839" s="617"/>
      <c r="AB1839" s="617"/>
      <c r="AC1839" s="617"/>
      <c r="AD1839" s="617"/>
      <c r="AE1839" s="617"/>
      <c r="AF1839" s="617"/>
      <c r="AG1839" s="617"/>
      <c r="AH1839" s="617"/>
      <c r="AI1839" s="617"/>
      <c r="AJ1839" s="617"/>
      <c r="AK1839" s="617"/>
      <c r="AL1839" s="617"/>
      <c r="AM1839" s="617"/>
      <c r="AN1839" s="617"/>
      <c r="AO1839" s="617"/>
      <c r="AP1839" s="617"/>
      <c r="AQ1839" s="617"/>
      <c r="AR1839" s="617"/>
      <c r="AS1839" s="617"/>
      <c r="AT1839" s="617"/>
      <c r="AU1839" s="617"/>
      <c r="AV1839" s="617"/>
      <c r="AW1839" s="617"/>
      <c r="AX1839" s="617"/>
      <c r="AY1839" s="617"/>
      <c r="AZ1839" s="617"/>
      <c r="BA1839" s="617"/>
      <c r="BB1839" s="617"/>
      <c r="BC1839" s="617"/>
      <c r="BD1839" s="617"/>
      <c r="BE1839" s="617"/>
      <c r="BF1839" s="617"/>
      <c r="BG1839" s="617"/>
      <c r="BH1839" s="617"/>
      <c r="BI1839" s="617"/>
      <c r="BJ1839" s="617"/>
      <c r="BK1839" s="617"/>
      <c r="BL1839" s="617"/>
      <c r="BM1839" s="617"/>
      <c r="BN1839" s="617"/>
      <c r="BO1839" s="617"/>
      <c r="BP1839" s="617"/>
      <c r="BQ1839" s="617"/>
      <c r="BR1839" s="617"/>
      <c r="BS1839" s="617"/>
    </row>
    <row r="1840" spans="1:71" s="401" customFormat="1" ht="15.65" customHeight="1" outlineLevel="2" x14ac:dyDescent="0.25">
      <c r="A1840" s="590"/>
      <c r="B1840" s="478"/>
      <c r="C1840" s="490"/>
      <c r="D1840" s="402" t="s">
        <v>1282</v>
      </c>
      <c r="E1840" s="419"/>
      <c r="F1840" s="420"/>
      <c r="G1840" s="400"/>
      <c r="H1840" s="419"/>
      <c r="I1840" s="550"/>
      <c r="J1840" s="550"/>
      <c r="K1840" s="550"/>
      <c r="L1840" s="547"/>
      <c r="M1840" s="551"/>
      <c r="N1840" s="495"/>
      <c r="O1840" s="659"/>
      <c r="P1840" s="659"/>
      <c r="Q1840" s="665"/>
      <c r="R1840" s="660"/>
      <c r="S1840" s="666"/>
      <c r="T1840" s="660"/>
      <c r="U1840" s="660"/>
      <c r="V1840" s="660"/>
      <c r="W1840" s="660"/>
      <c r="X1840" s="660"/>
      <c r="Y1840" s="661"/>
      <c r="Z1840" s="619"/>
      <c r="AA1840" s="617"/>
      <c r="AB1840" s="617"/>
      <c r="AC1840" s="617"/>
      <c r="AD1840" s="617"/>
      <c r="AE1840" s="617"/>
      <c r="AF1840" s="617"/>
      <c r="AG1840" s="617"/>
      <c r="AH1840" s="617"/>
      <c r="AI1840" s="617"/>
      <c r="AJ1840" s="617"/>
      <c r="AK1840" s="617"/>
      <c r="AL1840" s="617"/>
      <c r="AM1840" s="617"/>
      <c r="AN1840" s="617"/>
      <c r="AO1840" s="617"/>
      <c r="AP1840" s="617"/>
      <c r="AQ1840" s="617"/>
      <c r="AR1840" s="617"/>
      <c r="AS1840" s="617"/>
      <c r="AT1840" s="617"/>
      <c r="AU1840" s="617"/>
      <c r="AV1840" s="617"/>
      <c r="AW1840" s="617"/>
      <c r="AX1840" s="617"/>
      <c r="AY1840" s="617"/>
      <c r="AZ1840" s="617"/>
      <c r="BA1840" s="617"/>
      <c r="BB1840" s="617"/>
      <c r="BC1840" s="617"/>
      <c r="BD1840" s="617"/>
      <c r="BE1840" s="617"/>
      <c r="BF1840" s="617"/>
      <c r="BG1840" s="617"/>
      <c r="BH1840" s="617"/>
      <c r="BI1840" s="617"/>
      <c r="BJ1840" s="617"/>
      <c r="BK1840" s="617"/>
      <c r="BL1840" s="617"/>
      <c r="BM1840" s="617"/>
      <c r="BN1840" s="617"/>
      <c r="BO1840" s="617"/>
      <c r="BP1840" s="617"/>
      <c r="BQ1840" s="617"/>
      <c r="BR1840" s="617"/>
      <c r="BS1840" s="617"/>
    </row>
    <row r="1841" spans="1:71" ht="15.65" customHeight="1" outlineLevel="2" x14ac:dyDescent="0.25">
      <c r="H1841" s="772"/>
    </row>
    <row r="1842" spans="1:71" ht="9" customHeight="1" outlineLevel="1" x14ac:dyDescent="0.25">
      <c r="B1842" s="408"/>
      <c r="D1842" s="409"/>
      <c r="E1842" s="411"/>
      <c r="F1842" s="409"/>
      <c r="G1842" s="410"/>
      <c r="H1842" s="779"/>
      <c r="I1842" s="548"/>
      <c r="J1842" s="548"/>
      <c r="K1842" s="548"/>
      <c r="L1842" s="548"/>
      <c r="M1842" s="548"/>
      <c r="N1842" s="485"/>
      <c r="O1842" s="663"/>
      <c r="P1842" s="663"/>
      <c r="Q1842" s="663"/>
      <c r="R1842" s="664"/>
      <c r="S1842" s="664"/>
      <c r="T1842" s="664"/>
      <c r="U1842" s="664"/>
      <c r="V1842" s="664"/>
      <c r="W1842" s="664"/>
      <c r="X1842" s="664"/>
      <c r="Y1842" s="663"/>
      <c r="Z1842" s="615"/>
      <c r="AA1842" s="616"/>
      <c r="AG1842" s="613"/>
      <c r="AH1842" s="613"/>
    </row>
    <row r="1843" spans="1:71" s="568" customFormat="1" ht="15.65" customHeight="1" outlineLevel="1" x14ac:dyDescent="0.25">
      <c r="B1843" s="395" t="s">
        <v>1635</v>
      </c>
      <c r="C1843" s="593"/>
      <c r="D1843" s="396" t="s">
        <v>1900</v>
      </c>
      <c r="E1843" s="403">
        <v>1</v>
      </c>
      <c r="F1843" s="396" t="s">
        <v>72</v>
      </c>
      <c r="G1843" s="397"/>
      <c r="H1843" s="777">
        <f>SUM(H1845:H1853)</f>
        <v>4.6479999999999997</v>
      </c>
      <c r="I1843" s="546"/>
      <c r="J1843" s="546">
        <f>SUM(J1845:J1853)</f>
        <v>617.25329999999997</v>
      </c>
      <c r="K1843" s="546"/>
      <c r="L1843" s="546"/>
      <c r="M1843" s="546">
        <f>SUM(M1845:M1853)</f>
        <v>905.4292999999999</v>
      </c>
      <c r="N1843" s="593"/>
      <c r="O1843" s="657">
        <f>SUM(O1844:O1853)</f>
        <v>1095.5694529999998</v>
      </c>
      <c r="P1843" s="656" t="str">
        <f>B1843</f>
        <v>V4-4-A13</v>
      </c>
      <c r="Q1843" s="656"/>
      <c r="R1843" s="657"/>
      <c r="S1843" s="657"/>
      <c r="T1843" s="657"/>
      <c r="U1843" s="670"/>
      <c r="V1843" s="657"/>
      <c r="W1843" s="657"/>
      <c r="X1843" s="657">
        <f>SUM(X1844:X1853)/E1843</f>
        <v>1283.7958829299996</v>
      </c>
      <c r="Y1843" s="656"/>
      <c r="Z1843" s="614"/>
      <c r="AA1843" s="610"/>
      <c r="AB1843" s="610"/>
      <c r="AC1843" s="610"/>
      <c r="AD1843" s="610"/>
      <c r="AE1843" s="610"/>
      <c r="AF1843" s="610"/>
      <c r="AG1843" s="610"/>
      <c r="AH1843" s="610"/>
      <c r="AI1843" s="610"/>
      <c r="AJ1843" s="610"/>
      <c r="AK1843" s="610"/>
      <c r="AL1843" s="610"/>
      <c r="AM1843" s="610"/>
      <c r="AN1843" s="610"/>
      <c r="AO1843" s="610"/>
      <c r="AP1843" s="610"/>
      <c r="AQ1843" s="610"/>
      <c r="AR1843" s="610"/>
      <c r="AS1843" s="610"/>
      <c r="AT1843" s="610"/>
      <c r="AU1843" s="610"/>
      <c r="AV1843" s="610"/>
      <c r="AW1843" s="610"/>
      <c r="AX1843" s="610"/>
      <c r="AY1843" s="610"/>
      <c r="AZ1843" s="610"/>
      <c r="BA1843" s="610"/>
      <c r="BB1843" s="610"/>
      <c r="BC1843" s="610"/>
      <c r="BD1843" s="610"/>
      <c r="BE1843" s="610"/>
      <c r="BF1843" s="610"/>
      <c r="BG1843" s="610"/>
      <c r="BH1843" s="610"/>
      <c r="BI1843" s="610"/>
      <c r="BJ1843" s="610"/>
      <c r="BK1843" s="610"/>
      <c r="BL1843" s="610"/>
      <c r="BM1843" s="610"/>
      <c r="BN1843" s="610"/>
      <c r="BO1843" s="610"/>
      <c r="BP1843" s="610"/>
      <c r="BQ1843" s="610"/>
      <c r="BR1843" s="610"/>
      <c r="BS1843" s="610"/>
    </row>
    <row r="1844" spans="1:71" s="401" customFormat="1" ht="15.65" customHeight="1" outlineLevel="2" x14ac:dyDescent="0.25">
      <c r="A1844" s="590"/>
      <c r="B1844" s="478"/>
      <c r="C1844" s="490"/>
      <c r="D1844" s="483"/>
      <c r="E1844" s="419"/>
      <c r="F1844" s="420"/>
      <c r="G1844" s="400"/>
      <c r="H1844" s="419"/>
      <c r="I1844" s="550"/>
      <c r="J1844" s="550"/>
      <c r="K1844" s="550"/>
      <c r="L1844" s="550"/>
      <c r="M1844" s="551"/>
      <c r="N1844" s="495"/>
      <c r="O1844" s="659" t="str">
        <f>R1844</f>
        <v>incl. opslagen</v>
      </c>
      <c r="P1844" s="659"/>
      <c r="Q1844" s="665"/>
      <c r="R1844" s="672" t="str">
        <f>Tabellen!$C$2</f>
        <v>incl. opslagen</v>
      </c>
      <c r="S1844" s="666"/>
      <c r="T1844" s="672" t="str">
        <f>Tabellen!$C$2</f>
        <v>incl. opslagen</v>
      </c>
      <c r="U1844" s="660"/>
      <c r="V1844" s="660"/>
      <c r="W1844" s="660"/>
      <c r="X1844" s="660"/>
      <c r="Y1844" s="661"/>
      <c r="Z1844" s="619"/>
      <c r="AA1844" s="617"/>
      <c r="AB1844" s="617"/>
      <c r="AC1844" s="617"/>
      <c r="AD1844" s="617"/>
      <c r="AE1844" s="617"/>
      <c r="AF1844" s="617"/>
      <c r="AG1844" s="617"/>
      <c r="AH1844" s="617"/>
      <c r="AI1844" s="617"/>
      <c r="AJ1844" s="617"/>
      <c r="AK1844" s="617"/>
      <c r="AL1844" s="617"/>
      <c r="AM1844" s="617"/>
      <c r="AN1844" s="617"/>
      <c r="AO1844" s="617"/>
      <c r="AP1844" s="617"/>
      <c r="AQ1844" s="617"/>
      <c r="AR1844" s="617"/>
      <c r="AS1844" s="617"/>
      <c r="AT1844" s="617"/>
      <c r="AU1844" s="617"/>
      <c r="AV1844" s="617"/>
      <c r="AW1844" s="617"/>
      <c r="AX1844" s="617"/>
      <c r="AY1844" s="617"/>
      <c r="AZ1844" s="617"/>
      <c r="BA1844" s="617"/>
      <c r="BB1844" s="617"/>
      <c r="BC1844" s="617"/>
      <c r="BD1844" s="617"/>
      <c r="BE1844" s="617"/>
      <c r="BF1844" s="617"/>
      <c r="BG1844" s="617"/>
      <c r="BH1844" s="617"/>
      <c r="BI1844" s="617"/>
      <c r="BJ1844" s="617"/>
      <c r="BK1844" s="617"/>
      <c r="BL1844" s="617"/>
      <c r="BM1844" s="617"/>
      <c r="BN1844" s="617"/>
      <c r="BO1844" s="617"/>
      <c r="BP1844" s="617"/>
      <c r="BQ1844" s="617"/>
      <c r="BR1844" s="617"/>
      <c r="BS1844" s="617"/>
    </row>
    <row r="1845" spans="1:71" s="401" customFormat="1" ht="15.65" customHeight="1" outlineLevel="2" x14ac:dyDescent="0.25">
      <c r="A1845" s="590"/>
      <c r="B1845" s="404"/>
      <c r="C1845" s="485"/>
      <c r="D1845" s="404" t="s">
        <v>1175</v>
      </c>
      <c r="E1845" s="405">
        <v>1</v>
      </c>
      <c r="F1845" s="402" t="s">
        <v>72</v>
      </c>
      <c r="G1845" s="405">
        <v>1.5</v>
      </c>
      <c r="H1845" s="423">
        <f>E1845*G1845</f>
        <v>1.5</v>
      </c>
      <c r="I1845" s="547">
        <v>20.7</v>
      </c>
      <c r="J1845" s="547">
        <f>E1845*I1845</f>
        <v>20.7</v>
      </c>
      <c r="K1845" s="547"/>
      <c r="L1845" s="547"/>
      <c r="M1845" s="547">
        <f>J1845+H1845*Tabellen!$K$2+L1845</f>
        <v>113.7</v>
      </c>
      <c r="N1845" s="495"/>
      <c r="O1845" s="660">
        <f>R1845+T1845</f>
        <v>137.577</v>
      </c>
      <c r="P1845" s="673"/>
      <c r="Q1845" s="665" t="s">
        <v>983</v>
      </c>
      <c r="R1845" s="660">
        <f>H1845*Tabellen!$K$2*Tabellen!$F$2</f>
        <v>112.53</v>
      </c>
      <c r="S1845" s="666" t="s">
        <v>1049</v>
      </c>
      <c r="T1845" s="660">
        <f>J1845*Tabellen!$F$2</f>
        <v>25.046999999999997</v>
      </c>
      <c r="U1845" s="660">
        <f>R1845*Tabellen!$G$2</f>
        <v>10.127699999999999</v>
      </c>
      <c r="V1845" s="660">
        <f>T1845*Tabellen!$H$2</f>
        <v>5.2598699999999994</v>
      </c>
      <c r="W1845" s="660">
        <f>U1845+V1845</f>
        <v>15.387569999999998</v>
      </c>
      <c r="X1845" s="660">
        <f>O1845+W1845</f>
        <v>152.96457000000001</v>
      </c>
      <c r="Y1845" s="659"/>
      <c r="Z1845" s="617"/>
      <c r="AA1845" s="617"/>
      <c r="AB1845" s="617"/>
      <c r="AC1845" s="617"/>
      <c r="AD1845" s="617"/>
      <c r="AE1845" s="617"/>
      <c r="AF1845" s="617"/>
      <c r="AG1845" s="617"/>
      <c r="AH1845" s="617"/>
      <c r="AI1845" s="617"/>
      <c r="AJ1845" s="617"/>
      <c r="AK1845" s="617"/>
      <c r="AL1845" s="617"/>
      <c r="AM1845" s="617"/>
      <c r="AN1845" s="617"/>
      <c r="AO1845" s="617"/>
      <c r="AP1845" s="617"/>
      <c r="AQ1845" s="617"/>
      <c r="AR1845" s="617"/>
      <c r="AS1845" s="617"/>
      <c r="AT1845" s="617"/>
      <c r="AU1845" s="617"/>
      <c r="AV1845" s="617"/>
      <c r="AW1845" s="617"/>
      <c r="AX1845" s="617"/>
      <c r="AY1845" s="617"/>
      <c r="AZ1845" s="617"/>
      <c r="BA1845" s="617"/>
      <c r="BB1845" s="617"/>
      <c r="BC1845" s="617"/>
      <c r="BD1845" s="617"/>
      <c r="BE1845" s="617"/>
      <c r="BF1845" s="617"/>
      <c r="BG1845" s="617"/>
      <c r="BH1845" s="617"/>
      <c r="BI1845" s="617"/>
      <c r="BJ1845" s="617"/>
      <c r="BK1845" s="617"/>
      <c r="BL1845" s="617"/>
      <c r="BM1845" s="617"/>
      <c r="BN1845" s="617"/>
      <c r="BO1845" s="617"/>
      <c r="BP1845" s="617"/>
      <c r="BQ1845" s="617"/>
      <c r="BR1845" s="617"/>
      <c r="BS1845" s="617"/>
    </row>
    <row r="1846" spans="1:71" ht="15.65" customHeight="1" outlineLevel="2" x14ac:dyDescent="0.25">
      <c r="D1846" s="404" t="s">
        <v>1177</v>
      </c>
      <c r="E1846" s="405">
        <v>1</v>
      </c>
      <c r="F1846" s="402" t="s">
        <v>71</v>
      </c>
      <c r="G1846" s="406">
        <v>0.35</v>
      </c>
      <c r="H1846" s="772">
        <f>E1846*G1846</f>
        <v>0.35</v>
      </c>
      <c r="M1846" s="547">
        <f>J1846+H1846*Tabellen!$K$2+L1846</f>
        <v>21.7</v>
      </c>
      <c r="O1846" s="660">
        <f>R1846+T1846</f>
        <v>26.256999999999998</v>
      </c>
      <c r="P1846" s="673"/>
      <c r="Q1846" s="665" t="s">
        <v>983</v>
      </c>
      <c r="R1846" s="660">
        <f>H1846*Tabellen!$K$2*Tabellen!$F$2</f>
        <v>26.256999999999998</v>
      </c>
      <c r="S1846" s="666" t="s">
        <v>1049</v>
      </c>
      <c r="T1846" s="660">
        <f>J1846*Tabellen!$F$2</f>
        <v>0</v>
      </c>
      <c r="U1846" s="660">
        <f>R1846*Tabellen!$G$2</f>
        <v>2.3631299999999995</v>
      </c>
      <c r="V1846" s="660">
        <f>T1846*Tabellen!$H$2</f>
        <v>0</v>
      </c>
      <c r="W1846" s="660">
        <f>U1846+V1846</f>
        <v>2.3631299999999995</v>
      </c>
      <c r="X1846" s="660">
        <f>O1846+W1846</f>
        <v>28.620129999999996</v>
      </c>
    </row>
    <row r="1847" spans="1:71" s="521" customFormat="1" ht="15.65" customHeight="1" outlineLevel="2" x14ac:dyDescent="0.25">
      <c r="A1847" s="592"/>
      <c r="B1847" s="404"/>
      <c r="C1847" s="485"/>
      <c r="D1847" s="404" t="s">
        <v>1176</v>
      </c>
      <c r="E1847" s="405">
        <f>0.94+0.94+0.55+0.55</f>
        <v>2.9799999999999995</v>
      </c>
      <c r="F1847" s="402" t="s">
        <v>70</v>
      </c>
      <c r="G1847" s="406">
        <v>0.1</v>
      </c>
      <c r="H1847" s="423">
        <f>E1847*G1847</f>
        <v>0.29799999999999999</v>
      </c>
      <c r="I1847" s="547"/>
      <c r="J1847" s="547"/>
      <c r="K1847" s="547"/>
      <c r="L1847" s="547"/>
      <c r="M1847" s="547">
        <f>J1847+H1847*Tabellen!$K$2+L1847</f>
        <v>18.475999999999999</v>
      </c>
      <c r="N1847" s="524"/>
      <c r="O1847" s="660">
        <f>R1847+T1847</f>
        <v>22.35596</v>
      </c>
      <c r="P1847" s="673"/>
      <c r="Q1847" s="665" t="s">
        <v>983</v>
      </c>
      <c r="R1847" s="660">
        <f>H1847*Tabellen!$K$2*Tabellen!$F$2</f>
        <v>22.35596</v>
      </c>
      <c r="S1847" s="666" t="s">
        <v>1049</v>
      </c>
      <c r="T1847" s="660">
        <f>J1847*Tabellen!$F$2</f>
        <v>0</v>
      </c>
      <c r="U1847" s="660">
        <f>R1847*Tabellen!$G$2</f>
        <v>2.0120363999999999</v>
      </c>
      <c r="V1847" s="660">
        <f>T1847*Tabellen!$H$2</f>
        <v>0</v>
      </c>
      <c r="W1847" s="660">
        <f>U1847+V1847</f>
        <v>2.0120363999999999</v>
      </c>
      <c r="X1847" s="660">
        <f>O1847+W1847</f>
        <v>24.367996399999999</v>
      </c>
      <c r="Y1847" s="676"/>
      <c r="Z1847" s="620"/>
      <c r="AA1847" s="620"/>
      <c r="AB1847" s="620"/>
      <c r="AC1847" s="620"/>
      <c r="AD1847" s="620"/>
      <c r="AE1847" s="620"/>
      <c r="AF1847" s="620"/>
      <c r="AG1847" s="620"/>
      <c r="AH1847" s="620"/>
      <c r="AI1847" s="620"/>
      <c r="AJ1847" s="620"/>
      <c r="AK1847" s="620"/>
      <c r="AL1847" s="620"/>
      <c r="AM1847" s="620"/>
      <c r="AN1847" s="620"/>
      <c r="AO1847" s="620"/>
      <c r="AP1847" s="620"/>
      <c r="AQ1847" s="620"/>
      <c r="AR1847" s="620"/>
      <c r="AS1847" s="620"/>
      <c r="AT1847" s="620"/>
      <c r="AU1847" s="620"/>
      <c r="AV1847" s="620"/>
      <c r="AW1847" s="620"/>
      <c r="AX1847" s="620"/>
      <c r="AY1847" s="620"/>
      <c r="AZ1847" s="620"/>
      <c r="BA1847" s="620"/>
      <c r="BB1847" s="620"/>
      <c r="BC1847" s="620"/>
      <c r="BD1847" s="620"/>
      <c r="BE1847" s="620"/>
      <c r="BF1847" s="620"/>
      <c r="BG1847" s="620"/>
      <c r="BH1847" s="620"/>
      <c r="BI1847" s="620"/>
      <c r="BJ1847" s="620"/>
      <c r="BK1847" s="620"/>
      <c r="BL1847" s="620"/>
      <c r="BM1847" s="620"/>
      <c r="BN1847" s="620"/>
      <c r="BO1847" s="620"/>
      <c r="BP1847" s="620"/>
      <c r="BQ1847" s="620"/>
      <c r="BR1847" s="620"/>
      <c r="BS1847" s="620"/>
    </row>
    <row r="1848" spans="1:71" ht="15.65" customHeight="1" outlineLevel="2" x14ac:dyDescent="0.25">
      <c r="B1848" s="404" t="s">
        <v>1689</v>
      </c>
      <c r="D1848" s="404" t="s">
        <v>1690</v>
      </c>
      <c r="E1848" s="405">
        <v>1</v>
      </c>
      <c r="F1848" s="402" t="s">
        <v>72</v>
      </c>
      <c r="G1848" s="406">
        <v>2.5</v>
      </c>
      <c r="H1848" s="772">
        <f>E1848*G1848</f>
        <v>2.5</v>
      </c>
      <c r="I1848" s="775">
        <v>596.55329999999992</v>
      </c>
      <c r="J1848" s="547">
        <f>E1848*I1848</f>
        <v>596.55329999999992</v>
      </c>
      <c r="K1848" s="547">
        <v>0</v>
      </c>
      <c r="L1848" s="547">
        <f>E1848*K1848</f>
        <v>0</v>
      </c>
      <c r="M1848" s="547">
        <f>J1848+H1848*Tabellen!$K$2+L1848</f>
        <v>751.55329999999992</v>
      </c>
      <c r="N1848" s="494"/>
      <c r="O1848" s="660">
        <f>R1848+T1848</f>
        <v>909.3794929999998</v>
      </c>
      <c r="P1848" s="673"/>
      <c r="Q1848" s="665" t="s">
        <v>983</v>
      </c>
      <c r="R1848" s="660">
        <f>H1848*Tabellen!$K$2*Tabellen!$F$2</f>
        <v>187.54999999999998</v>
      </c>
      <c r="S1848" s="666" t="s">
        <v>1049</v>
      </c>
      <c r="T1848" s="660">
        <f>J1848*Tabellen!$F$2</f>
        <v>721.82949299999984</v>
      </c>
      <c r="U1848" s="660">
        <f>R1848*Tabellen!$G$2</f>
        <v>16.879499999999997</v>
      </c>
      <c r="V1848" s="660">
        <f>T1848*Tabellen!$H$2</f>
        <v>151.58419352999996</v>
      </c>
      <c r="W1848" s="660">
        <f>U1848+V1848</f>
        <v>168.46369352999997</v>
      </c>
      <c r="X1848" s="660">
        <f>O1848+W1848</f>
        <v>1077.8431865299997</v>
      </c>
      <c r="Y1848" s="659"/>
      <c r="Z1848" s="614"/>
    </row>
    <row r="1849" spans="1:71" s="401" customFormat="1" ht="15.65" customHeight="1" outlineLevel="2" x14ac:dyDescent="0.25">
      <c r="A1849" s="590"/>
      <c r="B1849" s="404"/>
      <c r="C1849" s="485"/>
      <c r="D1849" s="404" t="s">
        <v>1591</v>
      </c>
      <c r="E1849" s="405"/>
      <c r="F1849" s="404"/>
      <c r="G1849" s="405"/>
      <c r="H1849" s="772"/>
      <c r="I1849" s="560"/>
      <c r="J1849" s="547"/>
      <c r="K1849" s="547"/>
      <c r="L1849" s="547"/>
      <c r="M1849" s="547"/>
      <c r="N1849" s="495"/>
      <c r="O1849" s="668"/>
      <c r="P1849" s="668"/>
      <c r="Q1849" s="665"/>
      <c r="R1849" s="660"/>
      <c r="S1849" s="666"/>
      <c r="T1849" s="660"/>
      <c r="U1849" s="660"/>
      <c r="V1849" s="660"/>
      <c r="W1849" s="660"/>
      <c r="X1849" s="660"/>
      <c r="Y1849" s="668"/>
      <c r="Z1849" s="617"/>
      <c r="AA1849" s="617"/>
      <c r="AB1849" s="617"/>
      <c r="AC1849" s="617"/>
      <c r="AD1849" s="617"/>
      <c r="AE1849" s="617"/>
      <c r="AF1849" s="617"/>
      <c r="AG1849" s="617"/>
      <c r="AH1849" s="617"/>
      <c r="AI1849" s="617"/>
      <c r="AJ1849" s="617"/>
      <c r="AK1849" s="617"/>
      <c r="AL1849" s="617"/>
      <c r="AM1849" s="617"/>
      <c r="AN1849" s="617"/>
      <c r="AO1849" s="617"/>
      <c r="AP1849" s="617"/>
      <c r="AQ1849" s="617"/>
      <c r="AR1849" s="617"/>
      <c r="AS1849" s="617"/>
      <c r="AT1849" s="617"/>
      <c r="AU1849" s="617"/>
      <c r="AV1849" s="617"/>
      <c r="AW1849" s="617"/>
      <c r="AX1849" s="617"/>
      <c r="AY1849" s="617"/>
      <c r="AZ1849" s="617"/>
      <c r="BA1849" s="617"/>
      <c r="BB1849" s="617"/>
      <c r="BC1849" s="617"/>
      <c r="BD1849" s="617"/>
      <c r="BE1849" s="617"/>
      <c r="BF1849" s="617"/>
      <c r="BG1849" s="617"/>
      <c r="BH1849" s="617"/>
      <c r="BI1849" s="617"/>
      <c r="BJ1849" s="617"/>
      <c r="BK1849" s="617"/>
      <c r="BL1849" s="617"/>
      <c r="BM1849" s="617"/>
      <c r="BN1849" s="617"/>
      <c r="BO1849" s="617"/>
      <c r="BP1849" s="617"/>
      <c r="BQ1849" s="617"/>
      <c r="BR1849" s="617"/>
      <c r="BS1849" s="617"/>
    </row>
    <row r="1850" spans="1:71" s="401" customFormat="1" ht="15.65" customHeight="1" outlineLevel="2" x14ac:dyDescent="0.25">
      <c r="A1850" s="590"/>
      <c r="B1850" s="404"/>
      <c r="C1850" s="485"/>
      <c r="D1850" s="404" t="s">
        <v>1592</v>
      </c>
      <c r="E1850" s="405"/>
      <c r="F1850" s="404"/>
      <c r="G1850" s="405"/>
      <c r="H1850" s="772"/>
      <c r="I1850" s="560"/>
      <c r="J1850" s="547"/>
      <c r="K1850" s="547"/>
      <c r="L1850" s="547"/>
      <c r="M1850" s="547"/>
      <c r="N1850" s="495"/>
      <c r="O1850" s="668"/>
      <c r="P1850" s="668"/>
      <c r="Q1850" s="665"/>
      <c r="R1850" s="660"/>
      <c r="S1850" s="666"/>
      <c r="T1850" s="660"/>
      <c r="U1850" s="660"/>
      <c r="V1850" s="660"/>
      <c r="W1850" s="660"/>
      <c r="X1850" s="660"/>
      <c r="Y1850" s="668"/>
      <c r="Z1850" s="617"/>
      <c r="AA1850" s="617"/>
      <c r="AB1850" s="617"/>
      <c r="AC1850" s="617"/>
      <c r="AD1850" s="617"/>
      <c r="AE1850" s="617"/>
      <c r="AF1850" s="617"/>
      <c r="AG1850" s="617"/>
      <c r="AH1850" s="617"/>
      <c r="AI1850" s="617"/>
      <c r="AJ1850" s="617"/>
      <c r="AK1850" s="617"/>
      <c r="AL1850" s="617"/>
      <c r="AM1850" s="617"/>
      <c r="AN1850" s="617"/>
      <c r="AO1850" s="617"/>
      <c r="AP1850" s="617"/>
      <c r="AQ1850" s="617"/>
      <c r="AR1850" s="617"/>
      <c r="AS1850" s="617"/>
      <c r="AT1850" s="617"/>
      <c r="AU1850" s="617"/>
      <c r="AV1850" s="617"/>
      <c r="AW1850" s="617"/>
      <c r="AX1850" s="617"/>
      <c r="AY1850" s="617"/>
      <c r="AZ1850" s="617"/>
      <c r="BA1850" s="617"/>
      <c r="BB1850" s="617"/>
      <c r="BC1850" s="617"/>
      <c r="BD1850" s="617"/>
      <c r="BE1850" s="617"/>
      <c r="BF1850" s="617"/>
      <c r="BG1850" s="617"/>
      <c r="BH1850" s="617"/>
      <c r="BI1850" s="617"/>
      <c r="BJ1850" s="617"/>
      <c r="BK1850" s="617"/>
      <c r="BL1850" s="617"/>
      <c r="BM1850" s="617"/>
      <c r="BN1850" s="617"/>
      <c r="BO1850" s="617"/>
      <c r="BP1850" s="617"/>
      <c r="BQ1850" s="617"/>
      <c r="BR1850" s="617"/>
      <c r="BS1850" s="617"/>
    </row>
    <row r="1851" spans="1:71" s="401" customFormat="1" ht="15.65" customHeight="1" outlineLevel="2" x14ac:dyDescent="0.25">
      <c r="A1851" s="590"/>
      <c r="B1851" s="478"/>
      <c r="C1851" s="490"/>
      <c r="D1851" s="404" t="s">
        <v>1174</v>
      </c>
      <c r="E1851" s="419"/>
      <c r="F1851" s="420"/>
      <c r="G1851" s="400"/>
      <c r="H1851" s="419"/>
      <c r="I1851" s="550"/>
      <c r="J1851" s="550"/>
      <c r="K1851" s="550"/>
      <c r="L1851" s="550"/>
      <c r="M1851" s="551"/>
      <c r="N1851" s="495"/>
      <c r="O1851" s="668"/>
      <c r="P1851" s="668"/>
      <c r="Q1851" s="665"/>
      <c r="R1851" s="660"/>
      <c r="S1851" s="666"/>
      <c r="T1851" s="660"/>
      <c r="U1851" s="660"/>
      <c r="V1851" s="660"/>
      <c r="W1851" s="660"/>
      <c r="X1851" s="660"/>
      <c r="Y1851" s="661"/>
      <c r="Z1851" s="619"/>
      <c r="AA1851" s="617"/>
      <c r="AB1851" s="617"/>
      <c r="AC1851" s="617"/>
      <c r="AD1851" s="617"/>
      <c r="AE1851" s="617"/>
      <c r="AF1851" s="617"/>
      <c r="AG1851" s="617"/>
      <c r="AH1851" s="617"/>
      <c r="AI1851" s="617"/>
      <c r="AJ1851" s="617"/>
      <c r="AK1851" s="617"/>
      <c r="AL1851" s="617"/>
      <c r="AM1851" s="617"/>
      <c r="AN1851" s="617"/>
      <c r="AO1851" s="617"/>
      <c r="AP1851" s="617"/>
      <c r="AQ1851" s="617"/>
      <c r="AR1851" s="617"/>
      <c r="AS1851" s="617"/>
      <c r="AT1851" s="617"/>
      <c r="AU1851" s="617"/>
      <c r="AV1851" s="617"/>
      <c r="AW1851" s="617"/>
      <c r="AX1851" s="617"/>
      <c r="AY1851" s="617"/>
      <c r="AZ1851" s="617"/>
      <c r="BA1851" s="617"/>
      <c r="BB1851" s="617"/>
      <c r="BC1851" s="617"/>
      <c r="BD1851" s="617"/>
      <c r="BE1851" s="617"/>
      <c r="BF1851" s="617"/>
      <c r="BG1851" s="617"/>
      <c r="BH1851" s="617"/>
      <c r="BI1851" s="617"/>
      <c r="BJ1851" s="617"/>
      <c r="BK1851" s="617"/>
      <c r="BL1851" s="617"/>
      <c r="BM1851" s="617"/>
      <c r="BN1851" s="617"/>
      <c r="BO1851" s="617"/>
      <c r="BP1851" s="617"/>
      <c r="BQ1851" s="617"/>
      <c r="BR1851" s="617"/>
      <c r="BS1851" s="617"/>
    </row>
    <row r="1852" spans="1:71" s="401" customFormat="1" ht="15.65" customHeight="1" outlineLevel="2" x14ac:dyDescent="0.25">
      <c r="A1852" s="590"/>
      <c r="B1852" s="478"/>
      <c r="C1852" s="490"/>
      <c r="D1852" s="404" t="s">
        <v>1282</v>
      </c>
      <c r="E1852" s="419"/>
      <c r="F1852" s="420"/>
      <c r="G1852" s="400"/>
      <c r="H1852" s="419"/>
      <c r="I1852" s="550"/>
      <c r="J1852" s="550"/>
      <c r="K1852" s="550"/>
      <c r="L1852" s="547"/>
      <c r="M1852" s="551"/>
      <c r="N1852" s="495"/>
      <c r="O1852" s="659"/>
      <c r="P1852" s="659"/>
      <c r="Q1852" s="665"/>
      <c r="R1852" s="660"/>
      <c r="S1852" s="666"/>
      <c r="T1852" s="660"/>
      <c r="U1852" s="660"/>
      <c r="V1852" s="660"/>
      <c r="W1852" s="660"/>
      <c r="X1852" s="660"/>
      <c r="Y1852" s="661"/>
      <c r="Z1852" s="619"/>
      <c r="AA1852" s="617"/>
      <c r="AB1852" s="617"/>
      <c r="AC1852" s="617"/>
      <c r="AD1852" s="617"/>
      <c r="AE1852" s="617"/>
      <c r="AF1852" s="617"/>
      <c r="AG1852" s="617"/>
      <c r="AH1852" s="617"/>
      <c r="AI1852" s="617"/>
      <c r="AJ1852" s="617"/>
      <c r="AK1852" s="617"/>
      <c r="AL1852" s="617"/>
      <c r="AM1852" s="617"/>
      <c r="AN1852" s="617"/>
      <c r="AO1852" s="617"/>
      <c r="AP1852" s="617"/>
      <c r="AQ1852" s="617"/>
      <c r="AR1852" s="617"/>
      <c r="AS1852" s="617"/>
      <c r="AT1852" s="617"/>
      <c r="AU1852" s="617"/>
      <c r="AV1852" s="617"/>
      <c r="AW1852" s="617"/>
      <c r="AX1852" s="617"/>
      <c r="AY1852" s="617"/>
      <c r="AZ1852" s="617"/>
      <c r="BA1852" s="617"/>
      <c r="BB1852" s="617"/>
      <c r="BC1852" s="617"/>
      <c r="BD1852" s="617"/>
      <c r="BE1852" s="617"/>
      <c r="BF1852" s="617"/>
      <c r="BG1852" s="617"/>
      <c r="BH1852" s="617"/>
      <c r="BI1852" s="617"/>
      <c r="BJ1852" s="617"/>
      <c r="BK1852" s="617"/>
      <c r="BL1852" s="617"/>
      <c r="BM1852" s="617"/>
      <c r="BN1852" s="617"/>
      <c r="BO1852" s="617"/>
      <c r="BP1852" s="617"/>
      <c r="BQ1852" s="617"/>
      <c r="BR1852" s="617"/>
      <c r="BS1852" s="617"/>
    </row>
    <row r="1853" spans="1:71" ht="15.65" customHeight="1" outlineLevel="2" x14ac:dyDescent="0.25">
      <c r="H1853" s="772"/>
    </row>
    <row r="1854" spans="1:71" ht="9" customHeight="1" outlineLevel="1" x14ac:dyDescent="0.25">
      <c r="B1854" s="408"/>
      <c r="D1854" s="409"/>
      <c r="E1854" s="411"/>
      <c r="F1854" s="409"/>
      <c r="G1854" s="410"/>
      <c r="H1854" s="779"/>
      <c r="I1854" s="548"/>
      <c r="J1854" s="548"/>
      <c r="K1854" s="548"/>
      <c r="L1854" s="548"/>
      <c r="M1854" s="548"/>
      <c r="N1854" s="485"/>
      <c r="O1854" s="663"/>
      <c r="P1854" s="663"/>
      <c r="Q1854" s="663"/>
      <c r="R1854" s="664"/>
      <c r="S1854" s="664"/>
      <c r="T1854" s="664"/>
      <c r="U1854" s="664"/>
      <c r="V1854" s="664"/>
      <c r="W1854" s="664"/>
      <c r="X1854" s="664"/>
      <c r="Y1854" s="663"/>
      <c r="Z1854" s="615"/>
      <c r="AA1854" s="616"/>
      <c r="AG1854" s="613"/>
      <c r="AH1854" s="613"/>
    </row>
    <row r="1855" spans="1:71" s="568" customFormat="1" ht="15.65" customHeight="1" outlineLevel="1" x14ac:dyDescent="0.25">
      <c r="B1855" s="395" t="s">
        <v>1636</v>
      </c>
      <c r="C1855" s="593"/>
      <c r="D1855" s="396" t="s">
        <v>1901</v>
      </c>
      <c r="E1855" s="403">
        <v>1</v>
      </c>
      <c r="F1855" s="396" t="s">
        <v>72</v>
      </c>
      <c r="G1855" s="397"/>
      <c r="H1855" s="397">
        <f>SUM(H1857:H1865)</f>
        <v>7.15</v>
      </c>
      <c r="I1855" s="546"/>
      <c r="J1855" s="546">
        <f>SUM(J1857:J1865)</f>
        <v>581.52509999999995</v>
      </c>
      <c r="K1855" s="546"/>
      <c r="L1855" s="546"/>
      <c r="M1855" s="546">
        <f>SUM(M1857:M1865)</f>
        <v>1024.8251</v>
      </c>
      <c r="N1855" s="593"/>
      <c r="O1855" s="657">
        <f>SUM(O1856:O1864)</f>
        <v>1240.0383709999999</v>
      </c>
      <c r="P1855" s="656" t="str">
        <f>B1855</f>
        <v>V4-4-A14</v>
      </c>
      <c r="Q1855" s="656"/>
      <c r="R1855" s="657"/>
      <c r="S1855" s="657"/>
      <c r="T1855" s="657"/>
      <c r="U1855" s="670"/>
      <c r="V1855" s="657"/>
      <c r="W1855" s="657"/>
      <c r="X1855" s="657">
        <f>SUM(X1856:X1860)/E1855</f>
        <v>1436.0792689099999</v>
      </c>
      <c r="Y1855" s="658"/>
      <c r="Z1855" s="614"/>
      <c r="AA1855" s="610"/>
      <c r="AB1855" s="610"/>
      <c r="AC1855" s="610"/>
      <c r="AD1855" s="610"/>
      <c r="AE1855" s="610"/>
      <c r="AF1855" s="610"/>
      <c r="AG1855" s="610"/>
      <c r="AH1855" s="610"/>
      <c r="AI1855" s="610"/>
      <c r="AJ1855" s="610"/>
      <c r="AK1855" s="610"/>
      <c r="AL1855" s="610"/>
      <c r="AM1855" s="610"/>
      <c r="AN1855" s="610"/>
      <c r="AO1855" s="610"/>
      <c r="AP1855" s="610"/>
      <c r="AQ1855" s="610"/>
      <c r="AR1855" s="610"/>
      <c r="AS1855" s="610"/>
      <c r="AT1855" s="610"/>
      <c r="AU1855" s="610"/>
      <c r="AV1855" s="610"/>
      <c r="AW1855" s="610"/>
      <c r="AX1855" s="610"/>
      <c r="AY1855" s="610"/>
      <c r="AZ1855" s="610"/>
      <c r="BA1855" s="610"/>
      <c r="BB1855" s="610"/>
      <c r="BC1855" s="610"/>
      <c r="BD1855" s="610"/>
      <c r="BE1855" s="610"/>
      <c r="BF1855" s="610"/>
      <c r="BG1855" s="610"/>
      <c r="BH1855" s="610"/>
      <c r="BI1855" s="610"/>
      <c r="BJ1855" s="610"/>
      <c r="BK1855" s="610"/>
      <c r="BL1855" s="610"/>
      <c r="BM1855" s="610"/>
      <c r="BN1855" s="610"/>
      <c r="BO1855" s="610"/>
      <c r="BP1855" s="610"/>
      <c r="BQ1855" s="610"/>
      <c r="BR1855" s="610"/>
      <c r="BS1855" s="610"/>
    </row>
    <row r="1856" spans="1:71" s="401" customFormat="1" ht="15.65" customHeight="1" outlineLevel="2" x14ac:dyDescent="0.25">
      <c r="A1856" s="590"/>
      <c r="B1856" s="404"/>
      <c r="C1856" s="485"/>
      <c r="D1856" s="402"/>
      <c r="E1856" s="405"/>
      <c r="F1856" s="404"/>
      <c r="G1856" s="405"/>
      <c r="H1856" s="772"/>
      <c r="I1856" s="560"/>
      <c r="J1856" s="547"/>
      <c r="K1856" s="547"/>
      <c r="L1856" s="547"/>
      <c r="M1856" s="547"/>
      <c r="N1856" s="495"/>
      <c r="O1856" s="659" t="str">
        <f>R1856</f>
        <v>incl. opslagen</v>
      </c>
      <c r="P1856" s="659"/>
      <c r="Q1856" s="665"/>
      <c r="R1856" s="672" t="str">
        <f>Tabellen!$C$2</f>
        <v>incl. opslagen</v>
      </c>
      <c r="S1856" s="666"/>
      <c r="T1856" s="672" t="str">
        <f>Tabellen!$C$2</f>
        <v>incl. opslagen</v>
      </c>
      <c r="U1856" s="660"/>
      <c r="V1856" s="660"/>
      <c r="W1856" s="660"/>
      <c r="X1856" s="660"/>
      <c r="Y1856" s="668"/>
      <c r="Z1856" s="617"/>
      <c r="AA1856" s="617"/>
      <c r="AB1856" s="617"/>
      <c r="AC1856" s="617"/>
      <c r="AD1856" s="617"/>
      <c r="AE1856" s="617"/>
      <c r="AF1856" s="617"/>
      <c r="AG1856" s="617"/>
      <c r="AH1856" s="617"/>
      <c r="AI1856" s="617"/>
      <c r="AJ1856" s="617"/>
      <c r="AK1856" s="617"/>
      <c r="AL1856" s="617"/>
      <c r="AM1856" s="617"/>
      <c r="AN1856" s="617"/>
      <c r="AO1856" s="617"/>
      <c r="AP1856" s="617"/>
      <c r="AQ1856" s="617"/>
      <c r="AR1856" s="617"/>
      <c r="AS1856" s="617"/>
      <c r="AT1856" s="617"/>
      <c r="AU1856" s="617"/>
      <c r="AV1856" s="617"/>
      <c r="AW1856" s="617"/>
      <c r="AX1856" s="617"/>
      <c r="AY1856" s="617"/>
      <c r="AZ1856" s="617"/>
      <c r="BA1856" s="617"/>
      <c r="BB1856" s="617"/>
      <c r="BC1856" s="617"/>
      <c r="BD1856" s="617"/>
      <c r="BE1856" s="617"/>
      <c r="BF1856" s="617"/>
      <c r="BG1856" s="617"/>
      <c r="BH1856" s="617"/>
      <c r="BI1856" s="617"/>
      <c r="BJ1856" s="617"/>
      <c r="BK1856" s="617"/>
      <c r="BL1856" s="617"/>
      <c r="BM1856" s="617"/>
      <c r="BN1856" s="617"/>
      <c r="BO1856" s="617"/>
      <c r="BP1856" s="617"/>
      <c r="BQ1856" s="617"/>
      <c r="BR1856" s="617"/>
      <c r="BS1856" s="617"/>
    </row>
    <row r="1857" spans="1:71" s="401" customFormat="1" ht="15.65" customHeight="1" outlineLevel="2" x14ac:dyDescent="0.25">
      <c r="A1857" s="590"/>
      <c r="B1857" s="404"/>
      <c r="C1857" s="485"/>
      <c r="D1857" s="404" t="s">
        <v>1175</v>
      </c>
      <c r="E1857" s="405">
        <v>1</v>
      </c>
      <c r="F1857" s="402" t="s">
        <v>72</v>
      </c>
      <c r="G1857" s="405">
        <v>2</v>
      </c>
      <c r="H1857" s="423">
        <f>E1857*G1857</f>
        <v>2</v>
      </c>
      <c r="I1857" s="547">
        <v>25.874999999999996</v>
      </c>
      <c r="J1857" s="547">
        <f>E1857*I1857</f>
        <v>25.874999999999996</v>
      </c>
      <c r="K1857" s="547"/>
      <c r="L1857" s="547"/>
      <c r="M1857" s="547">
        <f>J1857+H1857*Tabellen!$K$2+L1857</f>
        <v>149.875</v>
      </c>
      <c r="N1857" s="495"/>
      <c r="O1857" s="660">
        <f>R1857+T1857</f>
        <v>181.34875</v>
      </c>
      <c r="P1857" s="673"/>
      <c r="Q1857" s="665" t="s">
        <v>983</v>
      </c>
      <c r="R1857" s="660">
        <f>H1857*Tabellen!$K$2*Tabellen!$F$2</f>
        <v>150.04</v>
      </c>
      <c r="S1857" s="666" t="s">
        <v>1049</v>
      </c>
      <c r="T1857" s="660">
        <f>J1857*Tabellen!$F$2</f>
        <v>31.308749999999996</v>
      </c>
      <c r="U1857" s="660">
        <f>R1857*Tabellen!$G$2</f>
        <v>13.503599999999999</v>
      </c>
      <c r="V1857" s="660">
        <f>T1857*Tabellen!$H$2</f>
        <v>6.5748374999999992</v>
      </c>
      <c r="W1857" s="660">
        <f>U1857+V1857</f>
        <v>20.0784375</v>
      </c>
      <c r="X1857" s="660">
        <f>O1857+W1857</f>
        <v>201.4271875</v>
      </c>
      <c r="Y1857" s="659"/>
      <c r="Z1857" s="617"/>
      <c r="AA1857" s="617"/>
      <c r="AB1857" s="617"/>
      <c r="AC1857" s="617"/>
      <c r="AD1857" s="617"/>
      <c r="AE1857" s="617"/>
      <c r="AF1857" s="617"/>
      <c r="AG1857" s="617"/>
      <c r="AH1857" s="617"/>
      <c r="AI1857" s="617"/>
      <c r="AJ1857" s="617"/>
      <c r="AK1857" s="617"/>
      <c r="AL1857" s="617"/>
      <c r="AM1857" s="617"/>
      <c r="AN1857" s="617"/>
      <c r="AO1857" s="617"/>
      <c r="AP1857" s="617"/>
      <c r="AQ1857" s="617"/>
      <c r="AR1857" s="617"/>
      <c r="AS1857" s="617"/>
      <c r="AT1857" s="617"/>
      <c r="AU1857" s="617"/>
      <c r="AV1857" s="617"/>
      <c r="AW1857" s="617"/>
      <c r="AX1857" s="617"/>
      <c r="AY1857" s="617"/>
      <c r="AZ1857" s="617"/>
      <c r="BA1857" s="617"/>
      <c r="BB1857" s="617"/>
      <c r="BC1857" s="617"/>
      <c r="BD1857" s="617"/>
      <c r="BE1857" s="617"/>
      <c r="BF1857" s="617"/>
      <c r="BG1857" s="617"/>
      <c r="BH1857" s="617"/>
      <c r="BI1857" s="617"/>
      <c r="BJ1857" s="617"/>
      <c r="BK1857" s="617"/>
      <c r="BL1857" s="617"/>
      <c r="BM1857" s="617"/>
      <c r="BN1857" s="617"/>
      <c r="BO1857" s="617"/>
      <c r="BP1857" s="617"/>
      <c r="BQ1857" s="617"/>
      <c r="BR1857" s="617"/>
      <c r="BS1857" s="617"/>
    </row>
    <row r="1858" spans="1:71" ht="15.65" customHeight="1" outlineLevel="2" x14ac:dyDescent="0.25">
      <c r="D1858" s="402" t="s">
        <v>1177</v>
      </c>
      <c r="E1858" s="405">
        <v>1</v>
      </c>
      <c r="F1858" s="402" t="s">
        <v>71</v>
      </c>
      <c r="G1858" s="406">
        <v>0.5</v>
      </c>
      <c r="H1858" s="772">
        <f>E1858*G1858</f>
        <v>0.5</v>
      </c>
      <c r="M1858" s="547">
        <f>J1858+H1858*Tabellen!$K$2+L1858</f>
        <v>31</v>
      </c>
      <c r="O1858" s="660">
        <f>R1858+T1858</f>
        <v>37.51</v>
      </c>
      <c r="P1858" s="673"/>
      <c r="Q1858" s="665" t="s">
        <v>983</v>
      </c>
      <c r="R1858" s="660">
        <f>H1858*Tabellen!$K$2*Tabellen!$F$2</f>
        <v>37.51</v>
      </c>
      <c r="S1858" s="666" t="s">
        <v>1049</v>
      </c>
      <c r="T1858" s="660">
        <f>J1858*Tabellen!$F$2</f>
        <v>0</v>
      </c>
      <c r="U1858" s="660">
        <f>R1858*Tabellen!$G$2</f>
        <v>3.3758999999999997</v>
      </c>
      <c r="V1858" s="660">
        <f>T1858*Tabellen!$H$2</f>
        <v>0</v>
      </c>
      <c r="W1858" s="660">
        <f>U1858+V1858</f>
        <v>3.3758999999999997</v>
      </c>
      <c r="X1858" s="660">
        <f>O1858+W1858</f>
        <v>40.885899999999999</v>
      </c>
    </row>
    <row r="1859" spans="1:71" s="521" customFormat="1" ht="15.65" customHeight="1" outlineLevel="2" x14ac:dyDescent="0.25">
      <c r="A1859" s="592"/>
      <c r="B1859" s="404"/>
      <c r="C1859" s="485"/>
      <c r="D1859" s="402" t="s">
        <v>1176</v>
      </c>
      <c r="E1859" s="405">
        <f>0.9*4+0.94+0.98+0.98</f>
        <v>6.5</v>
      </c>
      <c r="F1859" s="402" t="s">
        <v>70</v>
      </c>
      <c r="G1859" s="406">
        <v>0.1</v>
      </c>
      <c r="H1859" s="423">
        <f>E1859*G1859</f>
        <v>0.65</v>
      </c>
      <c r="I1859" s="547"/>
      <c r="J1859" s="547"/>
      <c r="K1859" s="547"/>
      <c r="L1859" s="547"/>
      <c r="M1859" s="547">
        <f>J1859+H1859*Tabellen!$K$2+L1859</f>
        <v>40.300000000000004</v>
      </c>
      <c r="N1859" s="524"/>
      <c r="O1859" s="660">
        <f>R1859+T1859</f>
        <v>48.763000000000005</v>
      </c>
      <c r="P1859" s="673"/>
      <c r="Q1859" s="665" t="s">
        <v>983</v>
      </c>
      <c r="R1859" s="660">
        <f>H1859*Tabellen!$K$2*Tabellen!$F$2</f>
        <v>48.763000000000005</v>
      </c>
      <c r="S1859" s="666" t="s">
        <v>1049</v>
      </c>
      <c r="T1859" s="660">
        <f>J1859*Tabellen!$F$2</f>
        <v>0</v>
      </c>
      <c r="U1859" s="660">
        <f>R1859*Tabellen!$G$2</f>
        <v>4.3886700000000003</v>
      </c>
      <c r="V1859" s="660">
        <f>T1859*Tabellen!$H$2</f>
        <v>0</v>
      </c>
      <c r="W1859" s="660">
        <f>U1859+V1859</f>
        <v>4.3886700000000003</v>
      </c>
      <c r="X1859" s="660">
        <f>O1859+W1859</f>
        <v>53.151670000000003</v>
      </c>
      <c r="Y1859" s="676"/>
      <c r="Z1859" s="620"/>
      <c r="AA1859" s="620"/>
      <c r="AB1859" s="620"/>
      <c r="AC1859" s="620"/>
      <c r="AD1859" s="620"/>
      <c r="AE1859" s="620"/>
      <c r="AF1859" s="620"/>
      <c r="AG1859" s="620"/>
      <c r="AH1859" s="620"/>
      <c r="AI1859" s="620"/>
      <c r="AJ1859" s="620"/>
      <c r="AK1859" s="620"/>
      <c r="AL1859" s="620"/>
      <c r="AM1859" s="620"/>
      <c r="AN1859" s="620"/>
      <c r="AO1859" s="620"/>
      <c r="AP1859" s="620"/>
      <c r="AQ1859" s="620"/>
      <c r="AR1859" s="620"/>
      <c r="AS1859" s="620"/>
      <c r="AT1859" s="620"/>
      <c r="AU1859" s="620"/>
      <c r="AV1859" s="620"/>
      <c r="AW1859" s="620"/>
      <c r="AX1859" s="620"/>
      <c r="AY1859" s="620"/>
      <c r="AZ1859" s="620"/>
      <c r="BA1859" s="620"/>
      <c r="BB1859" s="620"/>
      <c r="BC1859" s="620"/>
      <c r="BD1859" s="620"/>
      <c r="BE1859" s="620"/>
      <c r="BF1859" s="620"/>
      <c r="BG1859" s="620"/>
      <c r="BH1859" s="620"/>
      <c r="BI1859" s="620"/>
      <c r="BJ1859" s="620"/>
      <c r="BK1859" s="620"/>
      <c r="BL1859" s="620"/>
      <c r="BM1859" s="620"/>
      <c r="BN1859" s="620"/>
      <c r="BO1859" s="620"/>
      <c r="BP1859" s="620"/>
      <c r="BQ1859" s="620"/>
      <c r="BR1859" s="620"/>
      <c r="BS1859" s="620"/>
    </row>
    <row r="1860" spans="1:71" ht="15.65" customHeight="1" outlineLevel="2" x14ac:dyDescent="0.25">
      <c r="B1860" s="404" t="s">
        <v>1666</v>
      </c>
      <c r="D1860" s="402" t="s">
        <v>1665</v>
      </c>
      <c r="E1860" s="405">
        <v>1</v>
      </c>
      <c r="F1860" s="402" t="s">
        <v>72</v>
      </c>
      <c r="G1860" s="406">
        <v>4</v>
      </c>
      <c r="H1860" s="772">
        <f>E1860*G1860</f>
        <v>4</v>
      </c>
      <c r="I1860" s="547">
        <v>555.65009999999995</v>
      </c>
      <c r="J1860" s="547">
        <f>E1860*I1860</f>
        <v>555.65009999999995</v>
      </c>
      <c r="M1860" s="547">
        <f>J1860+H1860*Tabellen!$K$2+L1860</f>
        <v>803.65009999999995</v>
      </c>
      <c r="N1860" s="494"/>
      <c r="O1860" s="660">
        <f>R1860+T1860</f>
        <v>972.41662099999985</v>
      </c>
      <c r="P1860" s="673"/>
      <c r="Q1860" s="665" t="s">
        <v>983</v>
      </c>
      <c r="R1860" s="660">
        <f>H1860*Tabellen!$K$2*Tabellen!$F$2</f>
        <v>300.08</v>
      </c>
      <c r="S1860" s="666" t="s">
        <v>1049</v>
      </c>
      <c r="T1860" s="660">
        <f>J1860*Tabellen!$F$2</f>
        <v>672.33662099999992</v>
      </c>
      <c r="U1860" s="660">
        <f>R1860*Tabellen!$G$2</f>
        <v>27.007199999999997</v>
      </c>
      <c r="V1860" s="660">
        <f>T1860*Tabellen!$H$2</f>
        <v>141.19069040999997</v>
      </c>
      <c r="W1860" s="660">
        <f>U1860+V1860</f>
        <v>168.19789040999996</v>
      </c>
      <c r="X1860" s="660">
        <f>O1860+W1860</f>
        <v>1140.6145114099997</v>
      </c>
      <c r="Y1860" s="659"/>
      <c r="Z1860" s="614"/>
    </row>
    <row r="1861" spans="1:71" s="401" customFormat="1" ht="15.65" customHeight="1" outlineLevel="2" x14ac:dyDescent="0.25">
      <c r="A1861" s="590"/>
      <c r="B1861" s="404"/>
      <c r="C1861" s="485"/>
      <c r="D1861" s="404" t="s">
        <v>1591</v>
      </c>
      <c r="E1861" s="405"/>
      <c r="F1861" s="404"/>
      <c r="G1861" s="405"/>
      <c r="H1861" s="772"/>
      <c r="I1861" s="560"/>
      <c r="J1861" s="547"/>
      <c r="K1861" s="547"/>
      <c r="L1861" s="547"/>
      <c r="M1861" s="547"/>
      <c r="N1861" s="495"/>
      <c r="O1861" s="668"/>
      <c r="P1861" s="668"/>
      <c r="Q1861" s="665"/>
      <c r="R1861" s="660"/>
      <c r="S1861" s="666"/>
      <c r="T1861" s="660"/>
      <c r="U1861" s="660"/>
      <c r="V1861" s="660"/>
      <c r="W1861" s="660"/>
      <c r="X1861" s="660"/>
      <c r="Y1861" s="668"/>
      <c r="Z1861" s="617"/>
      <c r="AA1861" s="617"/>
      <c r="AB1861" s="617"/>
      <c r="AC1861" s="617"/>
      <c r="AD1861" s="617"/>
      <c r="AE1861" s="617"/>
      <c r="AF1861" s="617"/>
      <c r="AG1861" s="617"/>
      <c r="AH1861" s="617"/>
      <c r="AI1861" s="617"/>
      <c r="AJ1861" s="617"/>
      <c r="AK1861" s="617"/>
      <c r="AL1861" s="617"/>
      <c r="AM1861" s="617"/>
      <c r="AN1861" s="617"/>
      <c r="AO1861" s="617"/>
      <c r="AP1861" s="617"/>
      <c r="AQ1861" s="617"/>
      <c r="AR1861" s="617"/>
      <c r="AS1861" s="617"/>
      <c r="AT1861" s="617"/>
      <c r="AU1861" s="617"/>
      <c r="AV1861" s="617"/>
      <c r="AW1861" s="617"/>
      <c r="AX1861" s="617"/>
      <c r="AY1861" s="617"/>
      <c r="AZ1861" s="617"/>
      <c r="BA1861" s="617"/>
      <c r="BB1861" s="617"/>
      <c r="BC1861" s="617"/>
      <c r="BD1861" s="617"/>
      <c r="BE1861" s="617"/>
      <c r="BF1861" s="617"/>
      <c r="BG1861" s="617"/>
      <c r="BH1861" s="617"/>
      <c r="BI1861" s="617"/>
      <c r="BJ1861" s="617"/>
      <c r="BK1861" s="617"/>
      <c r="BL1861" s="617"/>
      <c r="BM1861" s="617"/>
      <c r="BN1861" s="617"/>
      <c r="BO1861" s="617"/>
      <c r="BP1861" s="617"/>
      <c r="BQ1861" s="617"/>
      <c r="BR1861" s="617"/>
      <c r="BS1861" s="617"/>
    </row>
    <row r="1862" spans="1:71" s="401" customFormat="1" ht="15.65" customHeight="1" outlineLevel="2" x14ac:dyDescent="0.25">
      <c r="A1862" s="590"/>
      <c r="B1862" s="404"/>
      <c r="C1862" s="485"/>
      <c r="D1862" s="404" t="s">
        <v>1592</v>
      </c>
      <c r="E1862" s="405"/>
      <c r="F1862" s="404"/>
      <c r="G1862" s="405"/>
      <c r="H1862" s="772"/>
      <c r="I1862" s="560"/>
      <c r="J1862" s="547"/>
      <c r="K1862" s="547"/>
      <c r="L1862" s="547"/>
      <c r="M1862" s="547"/>
      <c r="N1862" s="495"/>
      <c r="O1862" s="668"/>
      <c r="P1862" s="668"/>
      <c r="Q1862" s="665"/>
      <c r="R1862" s="660"/>
      <c r="S1862" s="666"/>
      <c r="T1862" s="660"/>
      <c r="U1862" s="660"/>
      <c r="V1862" s="660"/>
      <c r="W1862" s="660"/>
      <c r="X1862" s="660"/>
      <c r="Y1862" s="668"/>
      <c r="Z1862" s="617"/>
      <c r="AA1862" s="617"/>
      <c r="AB1862" s="617"/>
      <c r="AC1862" s="617"/>
      <c r="AD1862" s="617"/>
      <c r="AE1862" s="617"/>
      <c r="AF1862" s="617"/>
      <c r="AG1862" s="617"/>
      <c r="AH1862" s="617"/>
      <c r="AI1862" s="617"/>
      <c r="AJ1862" s="617"/>
      <c r="AK1862" s="617"/>
      <c r="AL1862" s="617"/>
      <c r="AM1862" s="617"/>
      <c r="AN1862" s="617"/>
      <c r="AO1862" s="617"/>
      <c r="AP1862" s="617"/>
      <c r="AQ1862" s="617"/>
      <c r="AR1862" s="617"/>
      <c r="AS1862" s="617"/>
      <c r="AT1862" s="617"/>
      <c r="AU1862" s="617"/>
      <c r="AV1862" s="617"/>
      <c r="AW1862" s="617"/>
      <c r="AX1862" s="617"/>
      <c r="AY1862" s="617"/>
      <c r="AZ1862" s="617"/>
      <c r="BA1862" s="617"/>
      <c r="BB1862" s="617"/>
      <c r="BC1862" s="617"/>
      <c r="BD1862" s="617"/>
      <c r="BE1862" s="617"/>
      <c r="BF1862" s="617"/>
      <c r="BG1862" s="617"/>
      <c r="BH1862" s="617"/>
      <c r="BI1862" s="617"/>
      <c r="BJ1862" s="617"/>
      <c r="BK1862" s="617"/>
      <c r="BL1862" s="617"/>
      <c r="BM1862" s="617"/>
      <c r="BN1862" s="617"/>
      <c r="BO1862" s="617"/>
      <c r="BP1862" s="617"/>
      <c r="BQ1862" s="617"/>
      <c r="BR1862" s="617"/>
      <c r="BS1862" s="617"/>
    </row>
    <row r="1863" spans="1:71" s="401" customFormat="1" ht="15.65" customHeight="1" outlineLevel="2" x14ac:dyDescent="0.25">
      <c r="A1863" s="590"/>
      <c r="B1863" s="478"/>
      <c r="C1863" s="490"/>
      <c r="D1863" s="483" t="s">
        <v>1174</v>
      </c>
      <c r="E1863" s="419"/>
      <c r="F1863" s="420"/>
      <c r="G1863" s="400"/>
      <c r="H1863" s="419"/>
      <c r="I1863" s="550"/>
      <c r="J1863" s="550"/>
      <c r="K1863" s="550"/>
      <c r="L1863" s="550"/>
      <c r="M1863" s="551"/>
      <c r="N1863" s="495"/>
      <c r="O1863" s="668"/>
      <c r="P1863" s="668"/>
      <c r="Q1863" s="665"/>
      <c r="R1863" s="660"/>
      <c r="S1863" s="666"/>
      <c r="T1863" s="660"/>
      <c r="U1863" s="660"/>
      <c r="V1863" s="660"/>
      <c r="W1863" s="660"/>
      <c r="X1863" s="660"/>
      <c r="Y1863" s="661"/>
      <c r="Z1863" s="619"/>
      <c r="AA1863" s="617"/>
      <c r="AB1863" s="617"/>
      <c r="AC1863" s="617"/>
      <c r="AD1863" s="617"/>
      <c r="AE1863" s="617"/>
      <c r="AF1863" s="617"/>
      <c r="AG1863" s="617"/>
      <c r="AH1863" s="617"/>
      <c r="AI1863" s="617"/>
      <c r="AJ1863" s="617"/>
      <c r="AK1863" s="617"/>
      <c r="AL1863" s="617"/>
      <c r="AM1863" s="617"/>
      <c r="AN1863" s="617"/>
      <c r="AO1863" s="617"/>
      <c r="AP1863" s="617"/>
      <c r="AQ1863" s="617"/>
      <c r="AR1863" s="617"/>
      <c r="AS1863" s="617"/>
      <c r="AT1863" s="617"/>
      <c r="AU1863" s="617"/>
      <c r="AV1863" s="617"/>
      <c r="AW1863" s="617"/>
      <c r="AX1863" s="617"/>
      <c r="AY1863" s="617"/>
      <c r="AZ1863" s="617"/>
      <c r="BA1863" s="617"/>
      <c r="BB1863" s="617"/>
      <c r="BC1863" s="617"/>
      <c r="BD1863" s="617"/>
      <c r="BE1863" s="617"/>
      <c r="BF1863" s="617"/>
      <c r="BG1863" s="617"/>
      <c r="BH1863" s="617"/>
      <c r="BI1863" s="617"/>
      <c r="BJ1863" s="617"/>
      <c r="BK1863" s="617"/>
      <c r="BL1863" s="617"/>
      <c r="BM1863" s="617"/>
      <c r="BN1863" s="617"/>
      <c r="BO1863" s="617"/>
      <c r="BP1863" s="617"/>
      <c r="BQ1863" s="617"/>
      <c r="BR1863" s="617"/>
      <c r="BS1863" s="617"/>
    </row>
    <row r="1864" spans="1:71" s="401" customFormat="1" ht="15.65" customHeight="1" outlineLevel="2" x14ac:dyDescent="0.25">
      <c r="A1864" s="590"/>
      <c r="B1864" s="478"/>
      <c r="C1864" s="490"/>
      <c r="D1864" s="483" t="s">
        <v>1282</v>
      </c>
      <c r="E1864" s="419"/>
      <c r="F1864" s="420"/>
      <c r="G1864" s="400"/>
      <c r="H1864" s="419"/>
      <c r="I1864" s="550"/>
      <c r="J1864" s="550"/>
      <c r="K1864" s="550"/>
      <c r="L1864" s="547"/>
      <c r="M1864" s="551"/>
      <c r="N1864" s="495"/>
      <c r="O1864" s="659"/>
      <c r="P1864" s="659"/>
      <c r="Q1864" s="665"/>
      <c r="R1864" s="660"/>
      <c r="S1864" s="666"/>
      <c r="T1864" s="660"/>
      <c r="U1864" s="660"/>
      <c r="V1864" s="660"/>
      <c r="W1864" s="660"/>
      <c r="X1864" s="660"/>
      <c r="Y1864" s="661"/>
      <c r="Z1864" s="619"/>
      <c r="AA1864" s="617"/>
      <c r="AB1864" s="617"/>
      <c r="AC1864" s="617"/>
      <c r="AD1864" s="617"/>
      <c r="AE1864" s="617"/>
      <c r="AF1864" s="617"/>
      <c r="AG1864" s="617"/>
      <c r="AH1864" s="617"/>
      <c r="AI1864" s="617"/>
      <c r="AJ1864" s="617"/>
      <c r="AK1864" s="617"/>
      <c r="AL1864" s="617"/>
      <c r="AM1864" s="617"/>
      <c r="AN1864" s="617"/>
      <c r="AO1864" s="617"/>
      <c r="AP1864" s="617"/>
      <c r="AQ1864" s="617"/>
      <c r="AR1864" s="617"/>
      <c r="AS1864" s="617"/>
      <c r="AT1864" s="617"/>
      <c r="AU1864" s="617"/>
      <c r="AV1864" s="617"/>
      <c r="AW1864" s="617"/>
      <c r="AX1864" s="617"/>
      <c r="AY1864" s="617"/>
      <c r="AZ1864" s="617"/>
      <c r="BA1864" s="617"/>
      <c r="BB1864" s="617"/>
      <c r="BC1864" s="617"/>
      <c r="BD1864" s="617"/>
      <c r="BE1864" s="617"/>
      <c r="BF1864" s="617"/>
      <c r="BG1864" s="617"/>
      <c r="BH1864" s="617"/>
      <c r="BI1864" s="617"/>
      <c r="BJ1864" s="617"/>
      <c r="BK1864" s="617"/>
      <c r="BL1864" s="617"/>
      <c r="BM1864" s="617"/>
      <c r="BN1864" s="617"/>
      <c r="BO1864" s="617"/>
      <c r="BP1864" s="617"/>
      <c r="BQ1864" s="617"/>
      <c r="BR1864" s="617"/>
      <c r="BS1864" s="617"/>
    </row>
    <row r="1865" spans="1:71" ht="15.65" customHeight="1" outlineLevel="2" x14ac:dyDescent="0.25">
      <c r="H1865" s="772"/>
    </row>
    <row r="1866" spans="1:71" ht="9" customHeight="1" outlineLevel="1" x14ac:dyDescent="0.25">
      <c r="B1866" s="408"/>
      <c r="D1866" s="409"/>
      <c r="E1866" s="411"/>
      <c r="F1866" s="409"/>
      <c r="G1866" s="410"/>
      <c r="H1866" s="779"/>
      <c r="I1866" s="548"/>
      <c r="J1866" s="548"/>
      <c r="K1866" s="548"/>
      <c r="L1866" s="548"/>
      <c r="M1866" s="548"/>
      <c r="N1866" s="485"/>
      <c r="O1866" s="663"/>
      <c r="P1866" s="663"/>
      <c r="Q1866" s="663"/>
      <c r="R1866" s="664"/>
      <c r="S1866" s="664"/>
      <c r="T1866" s="664"/>
      <c r="U1866" s="664"/>
      <c r="V1866" s="664"/>
      <c r="W1866" s="664"/>
      <c r="X1866" s="664"/>
      <c r="Y1866" s="663"/>
      <c r="Z1866" s="615"/>
      <c r="AA1866" s="616"/>
      <c r="AG1866" s="613"/>
      <c r="AH1866" s="613"/>
    </row>
    <row r="1867" spans="1:71" s="568" customFormat="1" ht="15.65" customHeight="1" outlineLevel="1" x14ac:dyDescent="0.25">
      <c r="B1867" s="395" t="s">
        <v>1637</v>
      </c>
      <c r="C1867" s="593"/>
      <c r="D1867" s="396" t="s">
        <v>1902</v>
      </c>
      <c r="E1867" s="403">
        <v>1</v>
      </c>
      <c r="F1867" s="396" t="s">
        <v>72</v>
      </c>
      <c r="G1867" s="397"/>
      <c r="H1867" s="777">
        <f>SUM(H1869:H1878)</f>
        <v>6.9239999999999995</v>
      </c>
      <c r="I1867" s="546"/>
      <c r="J1867" s="546">
        <f>SUM(J1869:J1878)</f>
        <v>633.00599999999997</v>
      </c>
      <c r="K1867" s="546"/>
      <c r="L1867" s="546"/>
      <c r="M1867" s="546">
        <f>SUM(M1869:M1877)</f>
        <v>1062.2939999999999</v>
      </c>
      <c r="N1867" s="593"/>
      <c r="O1867" s="657">
        <f>SUM(O1868:O1872)</f>
        <v>1285.37574</v>
      </c>
      <c r="P1867" s="656" t="str">
        <f>B1867</f>
        <v>V4-4-A15</v>
      </c>
      <c r="Q1867" s="656"/>
      <c r="R1867" s="657"/>
      <c r="S1867" s="657"/>
      <c r="T1867" s="657"/>
      <c r="U1867" s="670"/>
      <c r="V1867" s="657"/>
      <c r="W1867" s="657"/>
      <c r="X1867" s="657">
        <f>SUM(X1868:X1872)/E1867</f>
        <v>1492.9720278</v>
      </c>
      <c r="Y1867" s="656"/>
      <c r="Z1867" s="614"/>
      <c r="AA1867" s="610"/>
      <c r="AB1867" s="610"/>
      <c r="AC1867" s="610"/>
      <c r="AD1867" s="610"/>
      <c r="AE1867" s="610"/>
      <c r="AF1867" s="610"/>
      <c r="AG1867" s="610"/>
      <c r="AH1867" s="610"/>
      <c r="AI1867" s="610"/>
      <c r="AJ1867" s="610"/>
      <c r="AK1867" s="610"/>
      <c r="AL1867" s="610"/>
      <c r="AM1867" s="610"/>
      <c r="AN1867" s="610"/>
      <c r="AO1867" s="610"/>
      <c r="AP1867" s="610"/>
      <c r="AQ1867" s="610"/>
      <c r="AR1867" s="610"/>
      <c r="AS1867" s="610"/>
      <c r="AT1867" s="610"/>
      <c r="AU1867" s="610"/>
      <c r="AV1867" s="610"/>
      <c r="AW1867" s="610"/>
      <c r="AX1867" s="610"/>
      <c r="AY1867" s="610"/>
      <c r="AZ1867" s="610"/>
      <c r="BA1867" s="610"/>
      <c r="BB1867" s="610"/>
      <c r="BC1867" s="610"/>
      <c r="BD1867" s="610"/>
      <c r="BE1867" s="610"/>
      <c r="BF1867" s="610"/>
      <c r="BG1867" s="610"/>
      <c r="BH1867" s="610"/>
      <c r="BI1867" s="610"/>
      <c r="BJ1867" s="610"/>
      <c r="BK1867" s="610"/>
      <c r="BL1867" s="610"/>
      <c r="BM1867" s="610"/>
      <c r="BN1867" s="610"/>
      <c r="BO1867" s="610"/>
      <c r="BP1867" s="610"/>
      <c r="BQ1867" s="610"/>
      <c r="BR1867" s="610"/>
      <c r="BS1867" s="610"/>
    </row>
    <row r="1868" spans="1:71" s="401" customFormat="1" ht="15.65" customHeight="1" outlineLevel="2" x14ac:dyDescent="0.25">
      <c r="A1868" s="590"/>
      <c r="B1868" s="404"/>
      <c r="C1868" s="485"/>
      <c r="D1868" s="402"/>
      <c r="E1868" s="416"/>
      <c r="G1868" s="399"/>
      <c r="H1868" s="633"/>
      <c r="I1868" s="549"/>
      <c r="J1868" s="549"/>
      <c r="K1868" s="549"/>
      <c r="L1868" s="549"/>
      <c r="M1868" s="549"/>
      <c r="N1868" s="495"/>
      <c r="O1868" s="659" t="str">
        <f>R1868</f>
        <v>incl. opslagen</v>
      </c>
      <c r="P1868" s="659"/>
      <c r="Q1868" s="665"/>
      <c r="R1868" s="672" t="str">
        <f>Tabellen!$C$2</f>
        <v>incl. opslagen</v>
      </c>
      <c r="S1868" s="666"/>
      <c r="T1868" s="672" t="str">
        <f>Tabellen!$C$2</f>
        <v>incl. opslagen</v>
      </c>
      <c r="U1868" s="660"/>
      <c r="V1868" s="660"/>
      <c r="W1868" s="660"/>
      <c r="X1868" s="660"/>
      <c r="Y1868" s="659"/>
      <c r="Z1868" s="617"/>
      <c r="AA1868" s="617"/>
      <c r="AB1868" s="617"/>
      <c r="AC1868" s="617"/>
      <c r="AD1868" s="617"/>
      <c r="AE1868" s="617"/>
      <c r="AF1868" s="617"/>
      <c r="AG1868" s="617"/>
      <c r="AH1868" s="617"/>
      <c r="AI1868" s="617"/>
      <c r="AJ1868" s="617"/>
      <c r="AK1868" s="617"/>
      <c r="AL1868" s="617"/>
      <c r="AM1868" s="617"/>
      <c r="AN1868" s="617"/>
      <c r="AO1868" s="617"/>
      <c r="AP1868" s="617"/>
      <c r="AQ1868" s="617"/>
      <c r="AR1868" s="617"/>
      <c r="AS1868" s="617"/>
      <c r="AT1868" s="617"/>
      <c r="AU1868" s="617"/>
      <c r="AV1868" s="617"/>
      <c r="AW1868" s="617"/>
      <c r="AX1868" s="617"/>
      <c r="AY1868" s="617"/>
      <c r="AZ1868" s="617"/>
      <c r="BA1868" s="617"/>
      <c r="BB1868" s="617"/>
      <c r="BC1868" s="617"/>
      <c r="BD1868" s="617"/>
      <c r="BE1868" s="617"/>
      <c r="BF1868" s="617"/>
      <c r="BG1868" s="617"/>
      <c r="BH1868" s="617"/>
      <c r="BI1868" s="617"/>
      <c r="BJ1868" s="617"/>
      <c r="BK1868" s="617"/>
      <c r="BL1868" s="617"/>
      <c r="BM1868" s="617"/>
      <c r="BN1868" s="617"/>
      <c r="BO1868" s="617"/>
      <c r="BP1868" s="617"/>
      <c r="BQ1868" s="617"/>
      <c r="BR1868" s="617"/>
      <c r="BS1868" s="617"/>
    </row>
    <row r="1869" spans="1:71" s="401" customFormat="1" ht="15.65" customHeight="1" outlineLevel="2" x14ac:dyDescent="0.25">
      <c r="A1869" s="590"/>
      <c r="B1869" s="404"/>
      <c r="C1869" s="485"/>
      <c r="D1869" s="404" t="s">
        <v>1175</v>
      </c>
      <c r="E1869" s="405">
        <v>1</v>
      </c>
      <c r="F1869" s="402" t="s">
        <v>72</v>
      </c>
      <c r="G1869" s="405">
        <v>2</v>
      </c>
      <c r="H1869" s="423">
        <f>E1869*G1869</f>
        <v>2</v>
      </c>
      <c r="I1869" s="547">
        <v>25.874999999999996</v>
      </c>
      <c r="J1869" s="547">
        <f>E1869*I1869</f>
        <v>25.874999999999996</v>
      </c>
      <c r="K1869" s="547"/>
      <c r="L1869" s="547"/>
      <c r="M1869" s="547">
        <f>J1869+H1869*Tabellen!$K$2+L1869</f>
        <v>149.875</v>
      </c>
      <c r="N1869" s="495"/>
      <c r="O1869" s="660">
        <f>R1869+T1869</f>
        <v>181.34875</v>
      </c>
      <c r="P1869" s="673"/>
      <c r="Q1869" s="665" t="s">
        <v>983</v>
      </c>
      <c r="R1869" s="660">
        <f>H1869*Tabellen!$K$2*Tabellen!$F$2</f>
        <v>150.04</v>
      </c>
      <c r="S1869" s="666" t="s">
        <v>1049</v>
      </c>
      <c r="T1869" s="660">
        <f>J1869*Tabellen!$F$2</f>
        <v>31.308749999999996</v>
      </c>
      <c r="U1869" s="660">
        <f>R1869*Tabellen!$G$2</f>
        <v>13.503599999999999</v>
      </c>
      <c r="V1869" s="660">
        <f>T1869*Tabellen!$H$2</f>
        <v>6.5748374999999992</v>
      </c>
      <c r="W1869" s="660">
        <f>U1869+V1869</f>
        <v>20.0784375</v>
      </c>
      <c r="X1869" s="660">
        <f>O1869+W1869</f>
        <v>201.4271875</v>
      </c>
      <c r="Y1869" s="659"/>
      <c r="Z1869" s="617"/>
      <c r="AA1869" s="617"/>
      <c r="AB1869" s="617"/>
      <c r="AC1869" s="617"/>
      <c r="AD1869" s="617"/>
      <c r="AE1869" s="617"/>
      <c r="AF1869" s="617"/>
      <c r="AG1869" s="617"/>
      <c r="AH1869" s="617"/>
      <c r="AI1869" s="617"/>
      <c r="AJ1869" s="617"/>
      <c r="AK1869" s="617"/>
      <c r="AL1869" s="617"/>
      <c r="AM1869" s="617"/>
      <c r="AN1869" s="617"/>
      <c r="AO1869" s="617"/>
      <c r="AP1869" s="617"/>
      <c r="AQ1869" s="617"/>
      <c r="AR1869" s="617"/>
      <c r="AS1869" s="617"/>
      <c r="AT1869" s="617"/>
      <c r="AU1869" s="617"/>
      <c r="AV1869" s="617"/>
      <c r="AW1869" s="617"/>
      <c r="AX1869" s="617"/>
      <c r="AY1869" s="617"/>
      <c r="AZ1869" s="617"/>
      <c r="BA1869" s="617"/>
      <c r="BB1869" s="617"/>
      <c r="BC1869" s="617"/>
      <c r="BD1869" s="617"/>
      <c r="BE1869" s="617"/>
      <c r="BF1869" s="617"/>
      <c r="BG1869" s="617"/>
      <c r="BH1869" s="617"/>
      <c r="BI1869" s="617"/>
      <c r="BJ1869" s="617"/>
      <c r="BK1869" s="617"/>
      <c r="BL1869" s="617"/>
      <c r="BM1869" s="617"/>
      <c r="BN1869" s="617"/>
      <c r="BO1869" s="617"/>
      <c r="BP1869" s="617"/>
      <c r="BQ1869" s="617"/>
      <c r="BR1869" s="617"/>
      <c r="BS1869" s="617"/>
    </row>
    <row r="1870" spans="1:71" ht="15.65" customHeight="1" outlineLevel="2" x14ac:dyDescent="0.25">
      <c r="D1870" s="402" t="s">
        <v>1177</v>
      </c>
      <c r="E1870" s="405">
        <v>1</v>
      </c>
      <c r="F1870" s="402" t="s">
        <v>71</v>
      </c>
      <c r="G1870" s="406">
        <v>0.5</v>
      </c>
      <c r="H1870" s="772">
        <f>E1870*G1870</f>
        <v>0.5</v>
      </c>
      <c r="M1870" s="547">
        <f>J1870+H1870*Tabellen!$K$2+L1870</f>
        <v>31</v>
      </c>
      <c r="O1870" s="660">
        <f>R1870+T1870</f>
        <v>37.51</v>
      </c>
      <c r="P1870" s="673"/>
      <c r="Q1870" s="665" t="s">
        <v>983</v>
      </c>
      <c r="R1870" s="660">
        <f>H1870*Tabellen!$K$2*Tabellen!$F$2</f>
        <v>37.51</v>
      </c>
      <c r="S1870" s="666" t="s">
        <v>1049</v>
      </c>
      <c r="T1870" s="660">
        <f>J1870*Tabellen!$F$2</f>
        <v>0</v>
      </c>
      <c r="U1870" s="660">
        <f>R1870*Tabellen!$G$2</f>
        <v>3.3758999999999997</v>
      </c>
      <c r="V1870" s="660">
        <f>T1870*Tabellen!$H$2</f>
        <v>0</v>
      </c>
      <c r="W1870" s="660">
        <f>U1870+V1870</f>
        <v>3.3758999999999997</v>
      </c>
      <c r="X1870" s="660">
        <f>O1870+W1870</f>
        <v>40.885899999999999</v>
      </c>
    </row>
    <row r="1871" spans="1:71" s="521" customFormat="1" ht="15.65" customHeight="1" outlineLevel="2" x14ac:dyDescent="0.25">
      <c r="A1871" s="592"/>
      <c r="B1871" s="404"/>
      <c r="C1871" s="485"/>
      <c r="D1871" s="402" t="s">
        <v>1176</v>
      </c>
      <c r="E1871" s="405">
        <f>0.94+0.94+1.18+1.18</f>
        <v>4.2399999999999993</v>
      </c>
      <c r="F1871" s="402" t="s">
        <v>70</v>
      </c>
      <c r="G1871" s="406">
        <v>0.1</v>
      </c>
      <c r="H1871" s="423">
        <f>E1871*G1871</f>
        <v>0.42399999999999993</v>
      </c>
      <c r="I1871" s="547"/>
      <c r="J1871" s="547"/>
      <c r="K1871" s="547"/>
      <c r="L1871" s="547"/>
      <c r="M1871" s="547">
        <f>J1871+H1871*Tabellen!$K$2+L1871</f>
        <v>26.287999999999997</v>
      </c>
      <c r="N1871" s="524"/>
      <c r="O1871" s="660">
        <f>R1871+T1871</f>
        <v>31.808479999999996</v>
      </c>
      <c r="P1871" s="673"/>
      <c r="Q1871" s="665" t="s">
        <v>983</v>
      </c>
      <c r="R1871" s="660">
        <f>H1871*Tabellen!$K$2*Tabellen!$F$2</f>
        <v>31.808479999999996</v>
      </c>
      <c r="S1871" s="666" t="s">
        <v>1049</v>
      </c>
      <c r="T1871" s="660">
        <f>J1871*Tabellen!$F$2</f>
        <v>0</v>
      </c>
      <c r="U1871" s="660">
        <f>R1871*Tabellen!$G$2</f>
        <v>2.8627631999999994</v>
      </c>
      <c r="V1871" s="660">
        <f>T1871*Tabellen!$H$2</f>
        <v>0</v>
      </c>
      <c r="W1871" s="660">
        <f>U1871+V1871</f>
        <v>2.8627631999999994</v>
      </c>
      <c r="X1871" s="660">
        <f>O1871+W1871</f>
        <v>34.671243199999992</v>
      </c>
      <c r="Y1871" s="676"/>
      <c r="Z1871" s="620"/>
      <c r="AA1871" s="620"/>
      <c r="AB1871" s="620"/>
      <c r="AC1871" s="620"/>
      <c r="AD1871" s="620"/>
      <c r="AE1871" s="620"/>
      <c r="AF1871" s="620"/>
      <c r="AG1871" s="620"/>
      <c r="AH1871" s="620"/>
      <c r="AI1871" s="620"/>
      <c r="AJ1871" s="620"/>
      <c r="AK1871" s="620"/>
      <c r="AL1871" s="620"/>
      <c r="AM1871" s="620"/>
      <c r="AN1871" s="620"/>
      <c r="AO1871" s="620"/>
      <c r="AP1871" s="620"/>
      <c r="AQ1871" s="620"/>
      <c r="AR1871" s="620"/>
      <c r="AS1871" s="620"/>
      <c r="AT1871" s="620"/>
      <c r="AU1871" s="620"/>
      <c r="AV1871" s="620"/>
      <c r="AW1871" s="620"/>
      <c r="AX1871" s="620"/>
      <c r="AY1871" s="620"/>
      <c r="AZ1871" s="620"/>
      <c r="BA1871" s="620"/>
      <c r="BB1871" s="620"/>
      <c r="BC1871" s="620"/>
      <c r="BD1871" s="620"/>
      <c r="BE1871" s="620"/>
      <c r="BF1871" s="620"/>
      <c r="BG1871" s="620"/>
      <c r="BH1871" s="620"/>
      <c r="BI1871" s="620"/>
      <c r="BJ1871" s="620"/>
      <c r="BK1871" s="620"/>
      <c r="BL1871" s="620"/>
      <c r="BM1871" s="620"/>
      <c r="BN1871" s="620"/>
      <c r="BO1871" s="620"/>
      <c r="BP1871" s="620"/>
      <c r="BQ1871" s="620"/>
      <c r="BR1871" s="620"/>
      <c r="BS1871" s="620"/>
    </row>
    <row r="1872" spans="1:71" ht="15.65" customHeight="1" outlineLevel="2" x14ac:dyDescent="0.25">
      <c r="B1872" s="404" t="s">
        <v>1667</v>
      </c>
      <c r="D1872" s="402" t="s">
        <v>1668</v>
      </c>
      <c r="E1872" s="405">
        <v>1</v>
      </c>
      <c r="F1872" s="402" t="s">
        <v>72</v>
      </c>
      <c r="G1872" s="406">
        <v>4</v>
      </c>
      <c r="H1872" s="772">
        <f>E1872*G1872</f>
        <v>4</v>
      </c>
      <c r="I1872" s="775">
        <v>607.13099999999997</v>
      </c>
      <c r="J1872" s="547">
        <f>E1872*I1872</f>
        <v>607.13099999999997</v>
      </c>
      <c r="K1872" s="547">
        <v>0</v>
      </c>
      <c r="L1872" s="547">
        <f>E1872*K1872</f>
        <v>0</v>
      </c>
      <c r="M1872" s="547">
        <f>J1872+H1872*Tabellen!$K$2+L1872</f>
        <v>855.13099999999997</v>
      </c>
      <c r="N1872" s="494"/>
      <c r="O1872" s="660">
        <f>R1872+T1872</f>
        <v>1034.7085099999999</v>
      </c>
      <c r="P1872" s="673"/>
      <c r="Q1872" s="665" t="s">
        <v>983</v>
      </c>
      <c r="R1872" s="660">
        <f>H1872*Tabellen!$K$2*Tabellen!$F$2</f>
        <v>300.08</v>
      </c>
      <c r="S1872" s="666" t="s">
        <v>1049</v>
      </c>
      <c r="T1872" s="660">
        <f>J1872*Tabellen!$F$2</f>
        <v>734.62850999999989</v>
      </c>
      <c r="U1872" s="660">
        <f>R1872*Tabellen!$G$2</f>
        <v>27.007199999999997</v>
      </c>
      <c r="V1872" s="660">
        <f>T1872*Tabellen!$H$2</f>
        <v>154.27198709999996</v>
      </c>
      <c r="W1872" s="660">
        <f>U1872+V1872</f>
        <v>181.27918709999994</v>
      </c>
      <c r="X1872" s="660">
        <f>O1872+W1872</f>
        <v>1215.9876970999999</v>
      </c>
      <c r="Y1872" s="659"/>
      <c r="Z1872" s="614"/>
    </row>
    <row r="1873" spans="1:71" s="401" customFormat="1" ht="15.65" customHeight="1" outlineLevel="2" x14ac:dyDescent="0.25">
      <c r="A1873" s="590"/>
      <c r="B1873" s="404"/>
      <c r="C1873" s="485"/>
      <c r="D1873" s="404" t="s">
        <v>1591</v>
      </c>
      <c r="E1873" s="405"/>
      <c r="F1873" s="404"/>
      <c r="G1873" s="405"/>
      <c r="H1873" s="772"/>
      <c r="I1873" s="560"/>
      <c r="J1873" s="547"/>
      <c r="K1873" s="547"/>
      <c r="L1873" s="547"/>
      <c r="M1873" s="547"/>
      <c r="N1873" s="495"/>
      <c r="O1873" s="668"/>
      <c r="P1873" s="668"/>
      <c r="Q1873" s="665"/>
      <c r="R1873" s="660"/>
      <c r="S1873" s="666"/>
      <c r="T1873" s="660"/>
      <c r="U1873" s="660"/>
      <c r="V1873" s="660"/>
      <c r="W1873" s="660"/>
      <c r="X1873" s="660"/>
      <c r="Y1873" s="668"/>
      <c r="Z1873" s="617"/>
      <c r="AA1873" s="617"/>
      <c r="AB1873" s="617"/>
      <c r="AC1873" s="617"/>
      <c r="AD1873" s="617"/>
      <c r="AE1873" s="617"/>
      <c r="AF1873" s="617"/>
      <c r="AG1873" s="617"/>
      <c r="AH1873" s="617"/>
      <c r="AI1873" s="617"/>
      <c r="AJ1873" s="617"/>
      <c r="AK1873" s="617"/>
      <c r="AL1873" s="617"/>
      <c r="AM1873" s="617"/>
      <c r="AN1873" s="617"/>
      <c r="AO1873" s="617"/>
      <c r="AP1873" s="617"/>
      <c r="AQ1873" s="617"/>
      <c r="AR1873" s="617"/>
      <c r="AS1873" s="617"/>
      <c r="AT1873" s="617"/>
      <c r="AU1873" s="617"/>
      <c r="AV1873" s="617"/>
      <c r="AW1873" s="617"/>
      <c r="AX1873" s="617"/>
      <c r="AY1873" s="617"/>
      <c r="AZ1873" s="617"/>
      <c r="BA1873" s="617"/>
      <c r="BB1873" s="617"/>
      <c r="BC1873" s="617"/>
      <c r="BD1873" s="617"/>
      <c r="BE1873" s="617"/>
      <c r="BF1873" s="617"/>
      <c r="BG1873" s="617"/>
      <c r="BH1873" s="617"/>
      <c r="BI1873" s="617"/>
      <c r="BJ1873" s="617"/>
      <c r="BK1873" s="617"/>
      <c r="BL1873" s="617"/>
      <c r="BM1873" s="617"/>
      <c r="BN1873" s="617"/>
      <c r="BO1873" s="617"/>
      <c r="BP1873" s="617"/>
      <c r="BQ1873" s="617"/>
      <c r="BR1873" s="617"/>
      <c r="BS1873" s="617"/>
    </row>
    <row r="1874" spans="1:71" s="401" customFormat="1" ht="15.65" customHeight="1" outlineLevel="2" x14ac:dyDescent="0.25">
      <c r="A1874" s="590"/>
      <c r="B1874" s="404"/>
      <c r="C1874" s="485"/>
      <c r="D1874" s="404" t="s">
        <v>1592</v>
      </c>
      <c r="E1874" s="405"/>
      <c r="F1874" s="404"/>
      <c r="G1874" s="405"/>
      <c r="H1874" s="772"/>
      <c r="I1874" s="560"/>
      <c r="J1874" s="547"/>
      <c r="K1874" s="547"/>
      <c r="L1874" s="547"/>
      <c r="M1874" s="547"/>
      <c r="N1874" s="495"/>
      <c r="O1874" s="668"/>
      <c r="P1874" s="668"/>
      <c r="Q1874" s="665"/>
      <c r="R1874" s="660"/>
      <c r="S1874" s="666"/>
      <c r="T1874" s="660"/>
      <c r="U1874" s="660"/>
      <c r="V1874" s="660"/>
      <c r="W1874" s="660"/>
      <c r="X1874" s="660"/>
      <c r="Y1874" s="668"/>
      <c r="Z1874" s="617"/>
      <c r="AA1874" s="617"/>
      <c r="AB1874" s="617"/>
      <c r="AC1874" s="617"/>
      <c r="AD1874" s="617"/>
      <c r="AE1874" s="617"/>
      <c r="AF1874" s="617"/>
      <c r="AG1874" s="617"/>
      <c r="AH1874" s="617"/>
      <c r="AI1874" s="617"/>
      <c r="AJ1874" s="617"/>
      <c r="AK1874" s="617"/>
      <c r="AL1874" s="617"/>
      <c r="AM1874" s="617"/>
      <c r="AN1874" s="617"/>
      <c r="AO1874" s="617"/>
      <c r="AP1874" s="617"/>
      <c r="AQ1874" s="617"/>
      <c r="AR1874" s="617"/>
      <c r="AS1874" s="617"/>
      <c r="AT1874" s="617"/>
      <c r="AU1874" s="617"/>
      <c r="AV1874" s="617"/>
      <c r="AW1874" s="617"/>
      <c r="AX1874" s="617"/>
      <c r="AY1874" s="617"/>
      <c r="AZ1874" s="617"/>
      <c r="BA1874" s="617"/>
      <c r="BB1874" s="617"/>
      <c r="BC1874" s="617"/>
      <c r="BD1874" s="617"/>
      <c r="BE1874" s="617"/>
      <c r="BF1874" s="617"/>
      <c r="BG1874" s="617"/>
      <c r="BH1874" s="617"/>
      <c r="BI1874" s="617"/>
      <c r="BJ1874" s="617"/>
      <c r="BK1874" s="617"/>
      <c r="BL1874" s="617"/>
      <c r="BM1874" s="617"/>
      <c r="BN1874" s="617"/>
      <c r="BO1874" s="617"/>
      <c r="BP1874" s="617"/>
      <c r="BQ1874" s="617"/>
      <c r="BR1874" s="617"/>
      <c r="BS1874" s="617"/>
    </row>
    <row r="1875" spans="1:71" s="401" customFormat="1" ht="15.65" customHeight="1" outlineLevel="2" x14ac:dyDescent="0.25">
      <c r="A1875" s="590"/>
      <c r="B1875" s="478"/>
      <c r="C1875" s="490"/>
      <c r="D1875" s="483" t="s">
        <v>1174</v>
      </c>
      <c r="E1875" s="419"/>
      <c r="F1875" s="420"/>
      <c r="G1875" s="400"/>
      <c r="H1875" s="419"/>
      <c r="I1875" s="550"/>
      <c r="J1875" s="550"/>
      <c r="K1875" s="550"/>
      <c r="L1875" s="550"/>
      <c r="M1875" s="551"/>
      <c r="N1875" s="495"/>
      <c r="O1875" s="668"/>
      <c r="P1875" s="668"/>
      <c r="Q1875" s="665"/>
      <c r="R1875" s="660"/>
      <c r="S1875" s="666"/>
      <c r="T1875" s="660"/>
      <c r="U1875" s="660"/>
      <c r="V1875" s="660"/>
      <c r="W1875" s="660"/>
      <c r="X1875" s="660"/>
      <c r="Y1875" s="661"/>
      <c r="Z1875" s="619"/>
      <c r="AA1875" s="617"/>
      <c r="AB1875" s="617"/>
      <c r="AC1875" s="617"/>
      <c r="AD1875" s="617"/>
      <c r="AE1875" s="617"/>
      <c r="AF1875" s="617"/>
      <c r="AG1875" s="617"/>
      <c r="AH1875" s="617"/>
      <c r="AI1875" s="617"/>
      <c r="AJ1875" s="617"/>
      <c r="AK1875" s="617"/>
      <c r="AL1875" s="617"/>
      <c r="AM1875" s="617"/>
      <c r="AN1875" s="617"/>
      <c r="AO1875" s="617"/>
      <c r="AP1875" s="617"/>
      <c r="AQ1875" s="617"/>
      <c r="AR1875" s="617"/>
      <c r="AS1875" s="617"/>
      <c r="AT1875" s="617"/>
      <c r="AU1875" s="617"/>
      <c r="AV1875" s="617"/>
      <c r="AW1875" s="617"/>
      <c r="AX1875" s="617"/>
      <c r="AY1875" s="617"/>
      <c r="AZ1875" s="617"/>
      <c r="BA1875" s="617"/>
      <c r="BB1875" s="617"/>
      <c r="BC1875" s="617"/>
      <c r="BD1875" s="617"/>
      <c r="BE1875" s="617"/>
      <c r="BF1875" s="617"/>
      <c r="BG1875" s="617"/>
      <c r="BH1875" s="617"/>
      <c r="BI1875" s="617"/>
      <c r="BJ1875" s="617"/>
      <c r="BK1875" s="617"/>
      <c r="BL1875" s="617"/>
      <c r="BM1875" s="617"/>
      <c r="BN1875" s="617"/>
      <c r="BO1875" s="617"/>
      <c r="BP1875" s="617"/>
      <c r="BQ1875" s="617"/>
      <c r="BR1875" s="617"/>
      <c r="BS1875" s="617"/>
    </row>
    <row r="1876" spans="1:71" s="401" customFormat="1" ht="15.65" customHeight="1" outlineLevel="2" x14ac:dyDescent="0.25">
      <c r="A1876" s="590"/>
      <c r="B1876" s="478"/>
      <c r="C1876" s="490"/>
      <c r="D1876" s="402" t="s">
        <v>1282</v>
      </c>
      <c r="E1876" s="419"/>
      <c r="F1876" s="420"/>
      <c r="G1876" s="400"/>
      <c r="H1876" s="419"/>
      <c r="I1876" s="550"/>
      <c r="J1876" s="550"/>
      <c r="K1876" s="550"/>
      <c r="L1876" s="547"/>
      <c r="M1876" s="551"/>
      <c r="N1876" s="495"/>
      <c r="O1876" s="659"/>
      <c r="P1876" s="659"/>
      <c r="Q1876" s="665"/>
      <c r="R1876" s="660"/>
      <c r="S1876" s="666"/>
      <c r="T1876" s="660"/>
      <c r="U1876" s="660"/>
      <c r="V1876" s="660"/>
      <c r="W1876" s="660"/>
      <c r="X1876" s="660"/>
      <c r="Y1876" s="661"/>
      <c r="Z1876" s="619"/>
      <c r="AA1876" s="617"/>
      <c r="AB1876" s="617"/>
      <c r="AC1876" s="617"/>
      <c r="AD1876" s="617"/>
      <c r="AE1876" s="617"/>
      <c r="AF1876" s="617"/>
      <c r="AG1876" s="617"/>
      <c r="AH1876" s="617"/>
      <c r="AI1876" s="617"/>
      <c r="AJ1876" s="617"/>
      <c r="AK1876" s="617"/>
      <c r="AL1876" s="617"/>
      <c r="AM1876" s="617"/>
      <c r="AN1876" s="617"/>
      <c r="AO1876" s="617"/>
      <c r="AP1876" s="617"/>
      <c r="AQ1876" s="617"/>
      <c r="AR1876" s="617"/>
      <c r="AS1876" s="617"/>
      <c r="AT1876" s="617"/>
      <c r="AU1876" s="617"/>
      <c r="AV1876" s="617"/>
      <c r="AW1876" s="617"/>
      <c r="AX1876" s="617"/>
      <c r="AY1876" s="617"/>
      <c r="AZ1876" s="617"/>
      <c r="BA1876" s="617"/>
      <c r="BB1876" s="617"/>
      <c r="BC1876" s="617"/>
      <c r="BD1876" s="617"/>
      <c r="BE1876" s="617"/>
      <c r="BF1876" s="617"/>
      <c r="BG1876" s="617"/>
      <c r="BH1876" s="617"/>
      <c r="BI1876" s="617"/>
      <c r="BJ1876" s="617"/>
      <c r="BK1876" s="617"/>
      <c r="BL1876" s="617"/>
      <c r="BM1876" s="617"/>
      <c r="BN1876" s="617"/>
      <c r="BO1876" s="617"/>
      <c r="BP1876" s="617"/>
      <c r="BQ1876" s="617"/>
      <c r="BR1876" s="617"/>
      <c r="BS1876" s="617"/>
    </row>
    <row r="1877" spans="1:71" ht="15.65" customHeight="1" outlineLevel="2" x14ac:dyDescent="0.25">
      <c r="H1877" s="772"/>
    </row>
    <row r="1878" spans="1:71" ht="9" customHeight="1" outlineLevel="1" x14ac:dyDescent="0.25">
      <c r="B1878" s="408"/>
      <c r="D1878" s="409"/>
      <c r="E1878" s="411"/>
      <c r="F1878" s="409"/>
      <c r="G1878" s="410"/>
      <c r="H1878" s="779"/>
      <c r="I1878" s="548"/>
      <c r="J1878" s="548"/>
      <c r="K1878" s="548"/>
      <c r="L1878" s="548"/>
      <c r="M1878" s="548"/>
      <c r="N1878" s="485"/>
      <c r="O1878" s="663"/>
      <c r="P1878" s="663"/>
      <c r="Q1878" s="663"/>
      <c r="R1878" s="664"/>
      <c r="S1878" s="664"/>
      <c r="T1878" s="664"/>
      <c r="U1878" s="664"/>
      <c r="V1878" s="664"/>
      <c r="W1878" s="664"/>
      <c r="X1878" s="664"/>
      <c r="Y1878" s="663"/>
      <c r="Z1878" s="615"/>
      <c r="AA1878" s="616"/>
      <c r="AG1878" s="613"/>
      <c r="AH1878" s="613"/>
    </row>
    <row r="1879" spans="1:71" s="568" customFormat="1" ht="15.65" customHeight="1" outlineLevel="1" x14ac:dyDescent="0.25">
      <c r="B1879" s="395" t="s">
        <v>1638</v>
      </c>
      <c r="C1879" s="593"/>
      <c r="D1879" s="396" t="s">
        <v>1903</v>
      </c>
      <c r="E1879" s="403">
        <v>1</v>
      </c>
      <c r="F1879" s="396" t="s">
        <v>72</v>
      </c>
      <c r="G1879" s="397"/>
      <c r="H1879" s="777">
        <f>SUM(H1881:H1889)</f>
        <v>8.468</v>
      </c>
      <c r="I1879" s="546"/>
      <c r="J1879" s="546">
        <f>SUM(J1881:J1889)</f>
        <v>672.61545000000001</v>
      </c>
      <c r="K1879" s="546"/>
      <c r="L1879" s="546"/>
      <c r="M1879" s="546">
        <f>SUM(M1881:M1889)</f>
        <v>1197.6314500000001</v>
      </c>
      <c r="N1879" s="593"/>
      <c r="O1879" s="657">
        <f>SUM(O1880:O1890)</f>
        <v>1449.1340545</v>
      </c>
      <c r="P1879" s="656" t="str">
        <f>B1879</f>
        <v>V4-4-A16</v>
      </c>
      <c r="Q1879" s="656"/>
      <c r="R1879" s="657"/>
      <c r="S1879" s="657"/>
      <c r="T1879" s="657"/>
      <c r="U1879" s="670"/>
      <c r="V1879" s="657"/>
      <c r="W1879" s="657"/>
      <c r="X1879" s="657">
        <f>SUM(X1880:X1890)/E1879</f>
        <v>1677.2198827449999</v>
      </c>
      <c r="Y1879" s="656"/>
      <c r="Z1879" s="614"/>
      <c r="AA1879" s="610"/>
      <c r="AB1879" s="610"/>
      <c r="AC1879" s="610"/>
      <c r="AD1879" s="610"/>
      <c r="AE1879" s="610"/>
      <c r="AF1879" s="610"/>
      <c r="AG1879" s="610"/>
      <c r="AH1879" s="610"/>
      <c r="AI1879" s="610"/>
      <c r="AJ1879" s="610"/>
      <c r="AK1879" s="610"/>
      <c r="AL1879" s="610"/>
      <c r="AM1879" s="610"/>
      <c r="AN1879" s="610"/>
      <c r="AO1879" s="610"/>
      <c r="AP1879" s="610"/>
      <c r="AQ1879" s="610"/>
      <c r="AR1879" s="610"/>
      <c r="AS1879" s="610"/>
      <c r="AT1879" s="610"/>
      <c r="AU1879" s="610"/>
      <c r="AV1879" s="610"/>
      <c r="AW1879" s="610"/>
      <c r="AX1879" s="610"/>
      <c r="AY1879" s="610"/>
      <c r="AZ1879" s="610"/>
      <c r="BA1879" s="610"/>
      <c r="BB1879" s="610"/>
      <c r="BC1879" s="610"/>
      <c r="BD1879" s="610"/>
      <c r="BE1879" s="610"/>
      <c r="BF1879" s="610"/>
      <c r="BG1879" s="610"/>
      <c r="BH1879" s="610"/>
      <c r="BI1879" s="610"/>
      <c r="BJ1879" s="610"/>
      <c r="BK1879" s="610"/>
      <c r="BL1879" s="610"/>
      <c r="BM1879" s="610"/>
      <c r="BN1879" s="610"/>
      <c r="BO1879" s="610"/>
      <c r="BP1879" s="610"/>
      <c r="BQ1879" s="610"/>
      <c r="BR1879" s="610"/>
      <c r="BS1879" s="610"/>
    </row>
    <row r="1880" spans="1:71" s="401" customFormat="1" ht="15.65" customHeight="1" outlineLevel="2" x14ac:dyDescent="0.25">
      <c r="A1880" s="590"/>
      <c r="B1880" s="478"/>
      <c r="C1880" s="490"/>
      <c r="D1880" s="483"/>
      <c r="E1880" s="419"/>
      <c r="F1880" s="420"/>
      <c r="G1880" s="400"/>
      <c r="H1880" s="419"/>
      <c r="I1880" s="550"/>
      <c r="J1880" s="550"/>
      <c r="K1880" s="550"/>
      <c r="L1880" s="550"/>
      <c r="M1880" s="551"/>
      <c r="N1880" s="495"/>
      <c r="O1880" s="659" t="str">
        <f>R1880</f>
        <v>incl. opslagen</v>
      </c>
      <c r="P1880" s="659"/>
      <c r="Q1880" s="665"/>
      <c r="R1880" s="672" t="str">
        <f>Tabellen!$C$2</f>
        <v>incl. opslagen</v>
      </c>
      <c r="S1880" s="666"/>
      <c r="T1880" s="672" t="str">
        <f>Tabellen!$C$2</f>
        <v>incl. opslagen</v>
      </c>
      <c r="U1880" s="660"/>
      <c r="V1880" s="660"/>
      <c r="W1880" s="660"/>
      <c r="X1880" s="660"/>
      <c r="Y1880" s="661"/>
      <c r="Z1880" s="619"/>
      <c r="AA1880" s="617"/>
      <c r="AB1880" s="617"/>
      <c r="AC1880" s="617"/>
      <c r="AD1880" s="617"/>
      <c r="AE1880" s="617"/>
      <c r="AF1880" s="617"/>
      <c r="AG1880" s="617"/>
      <c r="AH1880" s="617"/>
      <c r="AI1880" s="617"/>
      <c r="AJ1880" s="617"/>
      <c r="AK1880" s="617"/>
      <c r="AL1880" s="617"/>
      <c r="AM1880" s="617"/>
      <c r="AN1880" s="617"/>
      <c r="AO1880" s="617"/>
      <c r="AP1880" s="617"/>
      <c r="AQ1880" s="617"/>
      <c r="AR1880" s="617"/>
      <c r="AS1880" s="617"/>
      <c r="AT1880" s="617"/>
      <c r="AU1880" s="617"/>
      <c r="AV1880" s="617"/>
      <c r="AW1880" s="617"/>
      <c r="AX1880" s="617"/>
      <c r="AY1880" s="617"/>
      <c r="AZ1880" s="617"/>
      <c r="BA1880" s="617"/>
      <c r="BB1880" s="617"/>
      <c r="BC1880" s="617"/>
      <c r="BD1880" s="617"/>
      <c r="BE1880" s="617"/>
      <c r="BF1880" s="617"/>
      <c r="BG1880" s="617"/>
      <c r="BH1880" s="617"/>
      <c r="BI1880" s="617"/>
      <c r="BJ1880" s="617"/>
      <c r="BK1880" s="617"/>
      <c r="BL1880" s="617"/>
      <c r="BM1880" s="617"/>
      <c r="BN1880" s="617"/>
      <c r="BO1880" s="617"/>
      <c r="BP1880" s="617"/>
      <c r="BQ1880" s="617"/>
      <c r="BR1880" s="617"/>
      <c r="BS1880" s="617"/>
    </row>
    <row r="1881" spans="1:71" s="401" customFormat="1" ht="15.65" customHeight="1" outlineLevel="2" x14ac:dyDescent="0.25">
      <c r="A1881" s="590"/>
      <c r="B1881" s="404"/>
      <c r="C1881" s="485"/>
      <c r="D1881" s="404" t="s">
        <v>1175</v>
      </c>
      <c r="E1881" s="405">
        <v>1</v>
      </c>
      <c r="F1881" s="402" t="s">
        <v>72</v>
      </c>
      <c r="G1881" s="405">
        <v>2.5</v>
      </c>
      <c r="H1881" s="423">
        <f>E1881*G1881</f>
        <v>2.5</v>
      </c>
      <c r="I1881" s="547">
        <v>25.874999999999996</v>
      </c>
      <c r="J1881" s="547">
        <f>E1881*I1881</f>
        <v>25.874999999999996</v>
      </c>
      <c r="K1881" s="547"/>
      <c r="L1881" s="547"/>
      <c r="M1881" s="547">
        <f>J1881+H1881*Tabellen!$K$2+L1881</f>
        <v>180.875</v>
      </c>
      <c r="N1881" s="495"/>
      <c r="O1881" s="660">
        <f>R1881+T1881</f>
        <v>218.85874999999999</v>
      </c>
      <c r="P1881" s="673"/>
      <c r="Q1881" s="665" t="s">
        <v>983</v>
      </c>
      <c r="R1881" s="660">
        <f>H1881*Tabellen!$K$2*Tabellen!$F$2</f>
        <v>187.54999999999998</v>
      </c>
      <c r="S1881" s="666" t="s">
        <v>1049</v>
      </c>
      <c r="T1881" s="660">
        <f>J1881*Tabellen!$F$2</f>
        <v>31.308749999999996</v>
      </c>
      <c r="U1881" s="660">
        <f>R1881*Tabellen!$G$2</f>
        <v>16.879499999999997</v>
      </c>
      <c r="V1881" s="660">
        <f>T1881*Tabellen!$H$2</f>
        <v>6.5748374999999992</v>
      </c>
      <c r="W1881" s="660">
        <f>U1881+V1881</f>
        <v>23.454337499999994</v>
      </c>
      <c r="X1881" s="660">
        <f>O1881+W1881</f>
        <v>242.31308749999999</v>
      </c>
      <c r="Y1881" s="659"/>
      <c r="Z1881" s="617"/>
      <c r="AA1881" s="617"/>
      <c r="AB1881" s="617"/>
      <c r="AC1881" s="617"/>
      <c r="AD1881" s="617"/>
      <c r="AE1881" s="617"/>
      <c r="AF1881" s="617"/>
      <c r="AG1881" s="617"/>
      <c r="AH1881" s="617"/>
      <c r="AI1881" s="617"/>
      <c r="AJ1881" s="617"/>
      <c r="AK1881" s="617"/>
      <c r="AL1881" s="617"/>
      <c r="AM1881" s="617"/>
      <c r="AN1881" s="617"/>
      <c r="AO1881" s="617"/>
      <c r="AP1881" s="617"/>
      <c r="AQ1881" s="617"/>
      <c r="AR1881" s="617"/>
      <c r="AS1881" s="617"/>
      <c r="AT1881" s="617"/>
      <c r="AU1881" s="617"/>
      <c r="AV1881" s="617"/>
      <c r="AW1881" s="617"/>
      <c r="AX1881" s="617"/>
      <c r="AY1881" s="617"/>
      <c r="AZ1881" s="617"/>
      <c r="BA1881" s="617"/>
      <c r="BB1881" s="617"/>
      <c r="BC1881" s="617"/>
      <c r="BD1881" s="617"/>
      <c r="BE1881" s="617"/>
      <c r="BF1881" s="617"/>
      <c r="BG1881" s="617"/>
      <c r="BH1881" s="617"/>
      <c r="BI1881" s="617"/>
      <c r="BJ1881" s="617"/>
      <c r="BK1881" s="617"/>
      <c r="BL1881" s="617"/>
      <c r="BM1881" s="617"/>
      <c r="BN1881" s="617"/>
      <c r="BO1881" s="617"/>
      <c r="BP1881" s="617"/>
      <c r="BQ1881" s="617"/>
      <c r="BR1881" s="617"/>
      <c r="BS1881" s="617"/>
    </row>
    <row r="1882" spans="1:71" ht="15.65" customHeight="1" outlineLevel="2" x14ac:dyDescent="0.25">
      <c r="D1882" s="404" t="s">
        <v>1177</v>
      </c>
      <c r="E1882" s="405">
        <v>1</v>
      </c>
      <c r="F1882" s="402" t="s">
        <v>71</v>
      </c>
      <c r="G1882" s="406">
        <v>0.5</v>
      </c>
      <c r="H1882" s="772">
        <f>E1882*G1882</f>
        <v>0.5</v>
      </c>
      <c r="M1882" s="547">
        <f>J1882+H1882*Tabellen!$K$2+L1882</f>
        <v>31</v>
      </c>
      <c r="O1882" s="660">
        <f>R1882+T1882</f>
        <v>37.51</v>
      </c>
      <c r="P1882" s="673"/>
      <c r="Q1882" s="665" t="s">
        <v>983</v>
      </c>
      <c r="R1882" s="660">
        <f>H1882*Tabellen!$K$2*Tabellen!$F$2</f>
        <v>37.51</v>
      </c>
      <c r="S1882" s="666" t="s">
        <v>1049</v>
      </c>
      <c r="T1882" s="660">
        <f>J1882*Tabellen!$F$2</f>
        <v>0</v>
      </c>
      <c r="U1882" s="660">
        <f>R1882*Tabellen!$G$2</f>
        <v>3.3758999999999997</v>
      </c>
      <c r="V1882" s="660">
        <f>T1882*Tabellen!$H$2</f>
        <v>0</v>
      </c>
      <c r="W1882" s="660">
        <f>U1882+V1882</f>
        <v>3.3758999999999997</v>
      </c>
      <c r="X1882" s="660">
        <f>O1882+W1882</f>
        <v>40.885899999999999</v>
      </c>
    </row>
    <row r="1883" spans="1:71" s="521" customFormat="1" ht="15.65" customHeight="1" outlineLevel="2" x14ac:dyDescent="0.25">
      <c r="A1883" s="592"/>
      <c r="B1883" s="404"/>
      <c r="C1883" s="485"/>
      <c r="D1883" s="404" t="s">
        <v>1176</v>
      </c>
      <c r="E1883" s="405">
        <f>0.94+0.94+1.4+1.4</f>
        <v>4.68</v>
      </c>
      <c r="F1883" s="402" t="s">
        <v>70</v>
      </c>
      <c r="G1883" s="406">
        <v>0.1</v>
      </c>
      <c r="H1883" s="423">
        <f>E1883*G1883</f>
        <v>0.46799999999999997</v>
      </c>
      <c r="I1883" s="547"/>
      <c r="J1883" s="547"/>
      <c r="K1883" s="547"/>
      <c r="L1883" s="547"/>
      <c r="M1883" s="547">
        <f>J1883+H1883*Tabellen!$K$2+L1883</f>
        <v>29.015999999999998</v>
      </c>
      <c r="N1883" s="524"/>
      <c r="O1883" s="660">
        <f>R1883+T1883</f>
        <v>35.109359999999995</v>
      </c>
      <c r="P1883" s="673"/>
      <c r="Q1883" s="665" t="s">
        <v>983</v>
      </c>
      <c r="R1883" s="660">
        <f>H1883*Tabellen!$K$2*Tabellen!$F$2</f>
        <v>35.109359999999995</v>
      </c>
      <c r="S1883" s="666" t="s">
        <v>1049</v>
      </c>
      <c r="T1883" s="660">
        <f>J1883*Tabellen!$F$2</f>
        <v>0</v>
      </c>
      <c r="U1883" s="660">
        <f>R1883*Tabellen!$G$2</f>
        <v>3.1598423999999996</v>
      </c>
      <c r="V1883" s="660">
        <f>T1883*Tabellen!$H$2</f>
        <v>0</v>
      </c>
      <c r="W1883" s="660">
        <f>U1883+V1883</f>
        <v>3.1598423999999996</v>
      </c>
      <c r="X1883" s="660">
        <f>O1883+W1883</f>
        <v>38.269202399999998</v>
      </c>
      <c r="Y1883" s="676"/>
      <c r="Z1883" s="620"/>
      <c r="AA1883" s="620"/>
      <c r="AB1883" s="620"/>
      <c r="AC1883" s="620"/>
      <c r="AD1883" s="620"/>
      <c r="AE1883" s="620"/>
      <c r="AF1883" s="620"/>
      <c r="AG1883" s="620"/>
      <c r="AH1883" s="620"/>
      <c r="AI1883" s="620"/>
      <c r="AJ1883" s="620"/>
      <c r="AK1883" s="620"/>
      <c r="AL1883" s="620"/>
      <c r="AM1883" s="620"/>
      <c r="AN1883" s="620"/>
      <c r="AO1883" s="620"/>
      <c r="AP1883" s="620"/>
      <c r="AQ1883" s="620"/>
      <c r="AR1883" s="620"/>
      <c r="AS1883" s="620"/>
      <c r="AT1883" s="620"/>
      <c r="AU1883" s="620"/>
      <c r="AV1883" s="620"/>
      <c r="AW1883" s="620"/>
      <c r="AX1883" s="620"/>
      <c r="AY1883" s="620"/>
      <c r="AZ1883" s="620"/>
      <c r="BA1883" s="620"/>
      <c r="BB1883" s="620"/>
      <c r="BC1883" s="620"/>
      <c r="BD1883" s="620"/>
      <c r="BE1883" s="620"/>
      <c r="BF1883" s="620"/>
      <c r="BG1883" s="620"/>
      <c r="BH1883" s="620"/>
      <c r="BI1883" s="620"/>
      <c r="BJ1883" s="620"/>
      <c r="BK1883" s="620"/>
      <c r="BL1883" s="620"/>
      <c r="BM1883" s="620"/>
      <c r="BN1883" s="620"/>
      <c r="BO1883" s="620"/>
      <c r="BP1883" s="620"/>
      <c r="BQ1883" s="620"/>
      <c r="BR1883" s="620"/>
      <c r="BS1883" s="620"/>
    </row>
    <row r="1884" spans="1:71" ht="15.65" customHeight="1" outlineLevel="2" x14ac:dyDescent="0.25">
      <c r="B1884" s="404" t="s">
        <v>1669</v>
      </c>
      <c r="D1884" s="404" t="s">
        <v>1817</v>
      </c>
      <c r="E1884" s="405">
        <v>1</v>
      </c>
      <c r="F1884" s="402" t="s">
        <v>72</v>
      </c>
      <c r="G1884" s="406">
        <v>5</v>
      </c>
      <c r="H1884" s="772">
        <f>E1884*G1884</f>
        <v>5</v>
      </c>
      <c r="I1884" s="775">
        <v>646.74045000000001</v>
      </c>
      <c r="J1884" s="547">
        <f>E1884*I1884</f>
        <v>646.74045000000001</v>
      </c>
      <c r="K1884" s="547">
        <v>0</v>
      </c>
      <c r="L1884" s="547">
        <f>E1884*K1884</f>
        <v>0</v>
      </c>
      <c r="M1884" s="547">
        <f>J1884+H1884*Tabellen!$K$2+L1884</f>
        <v>956.74045000000001</v>
      </c>
      <c r="N1884" s="494"/>
      <c r="O1884" s="660">
        <f>R1884+T1884</f>
        <v>1157.6559445</v>
      </c>
      <c r="P1884" s="673"/>
      <c r="Q1884" s="665" t="s">
        <v>983</v>
      </c>
      <c r="R1884" s="660">
        <f>H1884*Tabellen!$K$2*Tabellen!$F$2</f>
        <v>375.09999999999997</v>
      </c>
      <c r="S1884" s="666" t="s">
        <v>1049</v>
      </c>
      <c r="T1884" s="660">
        <f>J1884*Tabellen!$F$2</f>
        <v>782.55594450000001</v>
      </c>
      <c r="U1884" s="660">
        <f>R1884*Tabellen!$G$2</f>
        <v>33.758999999999993</v>
      </c>
      <c r="V1884" s="660">
        <f>T1884*Tabellen!$H$2</f>
        <v>164.33674834499999</v>
      </c>
      <c r="W1884" s="660">
        <f>U1884+V1884</f>
        <v>198.09574834499998</v>
      </c>
      <c r="X1884" s="660">
        <f>O1884+W1884</f>
        <v>1355.751692845</v>
      </c>
      <c r="Y1884" s="659"/>
      <c r="Z1884" s="614"/>
    </row>
    <row r="1885" spans="1:71" s="401" customFormat="1" ht="15.65" customHeight="1" outlineLevel="2" x14ac:dyDescent="0.25">
      <c r="A1885" s="590"/>
      <c r="B1885" s="404"/>
      <c r="C1885" s="485"/>
      <c r="D1885" s="404" t="s">
        <v>1591</v>
      </c>
      <c r="E1885" s="405"/>
      <c r="F1885" s="404"/>
      <c r="G1885" s="405"/>
      <c r="H1885" s="772"/>
      <c r="I1885" s="560"/>
      <c r="J1885" s="547"/>
      <c r="K1885" s="547"/>
      <c r="L1885" s="547"/>
      <c r="M1885" s="547"/>
      <c r="N1885" s="495"/>
      <c r="O1885" s="668"/>
      <c r="P1885" s="668"/>
      <c r="Q1885" s="665"/>
      <c r="R1885" s="660"/>
      <c r="S1885" s="666"/>
      <c r="T1885" s="660"/>
      <c r="U1885" s="660"/>
      <c r="V1885" s="660"/>
      <c r="W1885" s="660"/>
      <c r="X1885" s="660"/>
      <c r="Y1885" s="668"/>
      <c r="Z1885" s="617"/>
      <c r="AA1885" s="617"/>
      <c r="AB1885" s="617"/>
      <c r="AC1885" s="617"/>
      <c r="AD1885" s="617"/>
      <c r="AE1885" s="617"/>
      <c r="AF1885" s="617"/>
      <c r="AG1885" s="617"/>
      <c r="AH1885" s="617"/>
      <c r="AI1885" s="617"/>
      <c r="AJ1885" s="617"/>
      <c r="AK1885" s="617"/>
      <c r="AL1885" s="617"/>
      <c r="AM1885" s="617"/>
      <c r="AN1885" s="617"/>
      <c r="AO1885" s="617"/>
      <c r="AP1885" s="617"/>
      <c r="AQ1885" s="617"/>
      <c r="AR1885" s="617"/>
      <c r="AS1885" s="617"/>
      <c r="AT1885" s="617"/>
      <c r="AU1885" s="617"/>
      <c r="AV1885" s="617"/>
      <c r="AW1885" s="617"/>
      <c r="AX1885" s="617"/>
      <c r="AY1885" s="617"/>
      <c r="AZ1885" s="617"/>
      <c r="BA1885" s="617"/>
      <c r="BB1885" s="617"/>
      <c r="BC1885" s="617"/>
      <c r="BD1885" s="617"/>
      <c r="BE1885" s="617"/>
      <c r="BF1885" s="617"/>
      <c r="BG1885" s="617"/>
      <c r="BH1885" s="617"/>
      <c r="BI1885" s="617"/>
      <c r="BJ1885" s="617"/>
      <c r="BK1885" s="617"/>
      <c r="BL1885" s="617"/>
      <c r="BM1885" s="617"/>
      <c r="BN1885" s="617"/>
      <c r="BO1885" s="617"/>
      <c r="BP1885" s="617"/>
      <c r="BQ1885" s="617"/>
      <c r="BR1885" s="617"/>
      <c r="BS1885" s="617"/>
    </row>
    <row r="1886" spans="1:71" s="401" customFormat="1" ht="15.65" customHeight="1" outlineLevel="2" x14ac:dyDescent="0.25">
      <c r="A1886" s="590"/>
      <c r="B1886" s="404"/>
      <c r="C1886" s="485"/>
      <c r="D1886" s="404" t="s">
        <v>1592</v>
      </c>
      <c r="E1886" s="405"/>
      <c r="F1886" s="404"/>
      <c r="G1886" s="405"/>
      <c r="H1886" s="772"/>
      <c r="I1886" s="560"/>
      <c r="J1886" s="547"/>
      <c r="K1886" s="547"/>
      <c r="L1886" s="547"/>
      <c r="M1886" s="547"/>
      <c r="N1886" s="495"/>
      <c r="O1886" s="668"/>
      <c r="P1886" s="668"/>
      <c r="Q1886" s="665"/>
      <c r="R1886" s="660"/>
      <c r="S1886" s="666"/>
      <c r="T1886" s="660"/>
      <c r="U1886" s="660"/>
      <c r="V1886" s="660"/>
      <c r="W1886" s="660"/>
      <c r="X1886" s="660"/>
      <c r="Y1886" s="668"/>
      <c r="Z1886" s="617"/>
      <c r="AA1886" s="617"/>
      <c r="AB1886" s="617"/>
      <c r="AC1886" s="617"/>
      <c r="AD1886" s="617"/>
      <c r="AE1886" s="617"/>
      <c r="AF1886" s="617"/>
      <c r="AG1886" s="617"/>
      <c r="AH1886" s="617"/>
      <c r="AI1886" s="617"/>
      <c r="AJ1886" s="617"/>
      <c r="AK1886" s="617"/>
      <c r="AL1886" s="617"/>
      <c r="AM1886" s="617"/>
      <c r="AN1886" s="617"/>
      <c r="AO1886" s="617"/>
      <c r="AP1886" s="617"/>
      <c r="AQ1886" s="617"/>
      <c r="AR1886" s="617"/>
      <c r="AS1886" s="617"/>
      <c r="AT1886" s="617"/>
      <c r="AU1886" s="617"/>
      <c r="AV1886" s="617"/>
      <c r="AW1886" s="617"/>
      <c r="AX1886" s="617"/>
      <c r="AY1886" s="617"/>
      <c r="AZ1886" s="617"/>
      <c r="BA1886" s="617"/>
      <c r="BB1886" s="617"/>
      <c r="BC1886" s="617"/>
      <c r="BD1886" s="617"/>
      <c r="BE1886" s="617"/>
      <c r="BF1886" s="617"/>
      <c r="BG1886" s="617"/>
      <c r="BH1886" s="617"/>
      <c r="BI1886" s="617"/>
      <c r="BJ1886" s="617"/>
      <c r="BK1886" s="617"/>
      <c r="BL1886" s="617"/>
      <c r="BM1886" s="617"/>
      <c r="BN1886" s="617"/>
      <c r="BO1886" s="617"/>
      <c r="BP1886" s="617"/>
      <c r="BQ1886" s="617"/>
      <c r="BR1886" s="617"/>
      <c r="BS1886" s="617"/>
    </row>
    <row r="1887" spans="1:71" s="401" customFormat="1" ht="15.65" customHeight="1" outlineLevel="2" x14ac:dyDescent="0.25">
      <c r="A1887" s="590"/>
      <c r="B1887" s="478"/>
      <c r="C1887" s="490"/>
      <c r="D1887" s="404" t="s">
        <v>1174</v>
      </c>
      <c r="E1887" s="419"/>
      <c r="F1887" s="420"/>
      <c r="G1887" s="400"/>
      <c r="H1887" s="419"/>
      <c r="I1887" s="550"/>
      <c r="J1887" s="550"/>
      <c r="K1887" s="550"/>
      <c r="L1887" s="550"/>
      <c r="M1887" s="551"/>
      <c r="N1887" s="495"/>
      <c r="O1887" s="668"/>
      <c r="P1887" s="668"/>
      <c r="Q1887" s="665"/>
      <c r="R1887" s="660"/>
      <c r="S1887" s="666"/>
      <c r="T1887" s="660"/>
      <c r="U1887" s="660"/>
      <c r="V1887" s="660"/>
      <c r="W1887" s="660"/>
      <c r="X1887" s="660"/>
      <c r="Y1887" s="661"/>
      <c r="Z1887" s="619"/>
      <c r="AA1887" s="617"/>
      <c r="AB1887" s="617"/>
      <c r="AC1887" s="617"/>
      <c r="AD1887" s="617"/>
      <c r="AE1887" s="617"/>
      <c r="AF1887" s="617"/>
      <c r="AG1887" s="617"/>
      <c r="AH1887" s="617"/>
      <c r="AI1887" s="617"/>
      <c r="AJ1887" s="617"/>
      <c r="AK1887" s="617"/>
      <c r="AL1887" s="617"/>
      <c r="AM1887" s="617"/>
      <c r="AN1887" s="617"/>
      <c r="AO1887" s="617"/>
      <c r="AP1887" s="617"/>
      <c r="AQ1887" s="617"/>
      <c r="AR1887" s="617"/>
      <c r="AS1887" s="617"/>
      <c r="AT1887" s="617"/>
      <c r="AU1887" s="617"/>
      <c r="AV1887" s="617"/>
      <c r="AW1887" s="617"/>
      <c r="AX1887" s="617"/>
      <c r="AY1887" s="617"/>
      <c r="AZ1887" s="617"/>
      <c r="BA1887" s="617"/>
      <c r="BB1887" s="617"/>
      <c r="BC1887" s="617"/>
      <c r="BD1887" s="617"/>
      <c r="BE1887" s="617"/>
      <c r="BF1887" s="617"/>
      <c r="BG1887" s="617"/>
      <c r="BH1887" s="617"/>
      <c r="BI1887" s="617"/>
      <c r="BJ1887" s="617"/>
      <c r="BK1887" s="617"/>
      <c r="BL1887" s="617"/>
      <c r="BM1887" s="617"/>
      <c r="BN1887" s="617"/>
      <c r="BO1887" s="617"/>
      <c r="BP1887" s="617"/>
      <c r="BQ1887" s="617"/>
      <c r="BR1887" s="617"/>
      <c r="BS1887" s="617"/>
    </row>
    <row r="1888" spans="1:71" s="401" customFormat="1" ht="15.65" customHeight="1" outlineLevel="2" x14ac:dyDescent="0.25">
      <c r="A1888" s="590"/>
      <c r="B1888" s="478"/>
      <c r="C1888" s="490"/>
      <c r="D1888" s="404" t="s">
        <v>1282</v>
      </c>
      <c r="E1888" s="419"/>
      <c r="F1888" s="420"/>
      <c r="G1888" s="400"/>
      <c r="H1888" s="419"/>
      <c r="I1888" s="550"/>
      <c r="J1888" s="550"/>
      <c r="K1888" s="550"/>
      <c r="L1888" s="547"/>
      <c r="M1888" s="551"/>
      <c r="N1888" s="495"/>
      <c r="O1888" s="659"/>
      <c r="P1888" s="659"/>
      <c r="Q1888" s="665"/>
      <c r="R1888" s="660"/>
      <c r="S1888" s="666"/>
      <c r="T1888" s="660"/>
      <c r="U1888" s="660"/>
      <c r="V1888" s="660"/>
      <c r="W1888" s="660"/>
      <c r="X1888" s="660"/>
      <c r="Y1888" s="661"/>
      <c r="Z1888" s="619"/>
      <c r="AA1888" s="617"/>
      <c r="AB1888" s="617"/>
      <c r="AC1888" s="617"/>
      <c r="AD1888" s="617"/>
      <c r="AE1888" s="617"/>
      <c r="AF1888" s="617"/>
      <c r="AG1888" s="617"/>
      <c r="AH1888" s="617"/>
      <c r="AI1888" s="617"/>
      <c r="AJ1888" s="617"/>
      <c r="AK1888" s="617"/>
      <c r="AL1888" s="617"/>
      <c r="AM1888" s="617"/>
      <c r="AN1888" s="617"/>
      <c r="AO1888" s="617"/>
      <c r="AP1888" s="617"/>
      <c r="AQ1888" s="617"/>
      <c r="AR1888" s="617"/>
      <c r="AS1888" s="617"/>
      <c r="AT1888" s="617"/>
      <c r="AU1888" s="617"/>
      <c r="AV1888" s="617"/>
      <c r="AW1888" s="617"/>
      <c r="AX1888" s="617"/>
      <c r="AY1888" s="617"/>
      <c r="AZ1888" s="617"/>
      <c r="BA1888" s="617"/>
      <c r="BB1888" s="617"/>
      <c r="BC1888" s="617"/>
      <c r="BD1888" s="617"/>
      <c r="BE1888" s="617"/>
      <c r="BF1888" s="617"/>
      <c r="BG1888" s="617"/>
      <c r="BH1888" s="617"/>
      <c r="BI1888" s="617"/>
      <c r="BJ1888" s="617"/>
      <c r="BK1888" s="617"/>
      <c r="BL1888" s="617"/>
      <c r="BM1888" s="617"/>
      <c r="BN1888" s="617"/>
      <c r="BO1888" s="617"/>
      <c r="BP1888" s="617"/>
      <c r="BQ1888" s="617"/>
      <c r="BR1888" s="617"/>
      <c r="BS1888" s="617"/>
    </row>
    <row r="1889" spans="1:71" ht="15.65" customHeight="1" outlineLevel="2" x14ac:dyDescent="0.25">
      <c r="H1889" s="772"/>
    </row>
    <row r="1890" spans="1:71" ht="9" customHeight="1" outlineLevel="1" x14ac:dyDescent="0.25">
      <c r="B1890" s="408"/>
      <c r="D1890" s="409"/>
      <c r="E1890" s="411"/>
      <c r="F1890" s="409"/>
      <c r="G1890" s="410"/>
      <c r="H1890" s="779"/>
      <c r="I1890" s="548"/>
      <c r="J1890" s="548"/>
      <c r="K1890" s="548"/>
      <c r="L1890" s="548"/>
      <c r="M1890" s="548"/>
      <c r="N1890" s="485"/>
      <c r="O1890" s="663"/>
      <c r="P1890" s="663"/>
      <c r="Q1890" s="663"/>
      <c r="R1890" s="664"/>
      <c r="S1890" s="664"/>
      <c r="T1890" s="664"/>
      <c r="U1890" s="664"/>
      <c r="V1890" s="664"/>
      <c r="W1890" s="664"/>
      <c r="X1890" s="664"/>
      <c r="Y1890" s="663"/>
      <c r="Z1890" s="615"/>
      <c r="AA1890" s="616"/>
      <c r="AG1890" s="613"/>
      <c r="AH1890" s="613"/>
    </row>
    <row r="1891" spans="1:71" s="568" customFormat="1" ht="15.65" customHeight="1" outlineLevel="1" x14ac:dyDescent="0.25">
      <c r="B1891" s="395" t="s">
        <v>1639</v>
      </c>
      <c r="C1891" s="593"/>
      <c r="D1891" s="396" t="s">
        <v>1904</v>
      </c>
      <c r="E1891" s="403">
        <v>1</v>
      </c>
      <c r="F1891" s="396" t="s">
        <v>72</v>
      </c>
      <c r="G1891" s="397"/>
      <c r="H1891" s="397">
        <f>SUM(H1893:H1901)</f>
        <v>8.5079999999999991</v>
      </c>
      <c r="I1891" s="546"/>
      <c r="J1891" s="546">
        <f>SUM(J1893:J1901)</f>
        <v>717.47235000000001</v>
      </c>
      <c r="K1891" s="546"/>
      <c r="L1891" s="546"/>
      <c r="M1891" s="546">
        <f>SUM(M1893:M1901)</f>
        <v>1244.9683500000001</v>
      </c>
      <c r="N1891" s="593"/>
      <c r="O1891" s="657">
        <f>SUM(O1892:O1900)</f>
        <v>1506.4117034999999</v>
      </c>
      <c r="P1891" s="656" t="str">
        <f>B1891</f>
        <v>V4-4-A17</v>
      </c>
      <c r="Q1891" s="656"/>
      <c r="R1891" s="657"/>
      <c r="S1891" s="657"/>
      <c r="T1891" s="657"/>
      <c r="U1891" s="670"/>
      <c r="V1891" s="657"/>
      <c r="W1891" s="657"/>
      <c r="X1891" s="657">
        <f>SUM(X1892:X1896)/E1891</f>
        <v>1746.165742035</v>
      </c>
      <c r="Y1891" s="658"/>
      <c r="Z1891" s="614"/>
      <c r="AA1891" s="610"/>
      <c r="AB1891" s="610"/>
      <c r="AC1891" s="610"/>
      <c r="AD1891" s="610"/>
      <c r="AE1891" s="610"/>
      <c r="AF1891" s="610"/>
      <c r="AG1891" s="610"/>
      <c r="AH1891" s="610"/>
      <c r="AI1891" s="610"/>
      <c r="AJ1891" s="610"/>
      <c r="AK1891" s="610"/>
      <c r="AL1891" s="610"/>
      <c r="AM1891" s="610"/>
      <c r="AN1891" s="610"/>
      <c r="AO1891" s="610"/>
      <c r="AP1891" s="610"/>
      <c r="AQ1891" s="610"/>
      <c r="AR1891" s="610"/>
      <c r="AS1891" s="610"/>
      <c r="AT1891" s="610"/>
      <c r="AU1891" s="610"/>
      <c r="AV1891" s="610"/>
      <c r="AW1891" s="610"/>
      <c r="AX1891" s="610"/>
      <c r="AY1891" s="610"/>
      <c r="AZ1891" s="610"/>
      <c r="BA1891" s="610"/>
      <c r="BB1891" s="610"/>
      <c r="BC1891" s="610"/>
      <c r="BD1891" s="610"/>
      <c r="BE1891" s="610"/>
      <c r="BF1891" s="610"/>
      <c r="BG1891" s="610"/>
      <c r="BH1891" s="610"/>
      <c r="BI1891" s="610"/>
      <c r="BJ1891" s="610"/>
      <c r="BK1891" s="610"/>
      <c r="BL1891" s="610"/>
      <c r="BM1891" s="610"/>
      <c r="BN1891" s="610"/>
      <c r="BO1891" s="610"/>
      <c r="BP1891" s="610"/>
      <c r="BQ1891" s="610"/>
      <c r="BR1891" s="610"/>
      <c r="BS1891" s="610"/>
    </row>
    <row r="1892" spans="1:71" s="401" customFormat="1" ht="15.65" customHeight="1" outlineLevel="2" x14ac:dyDescent="0.25">
      <c r="A1892" s="590"/>
      <c r="B1892" s="404"/>
      <c r="C1892" s="485"/>
      <c r="D1892" s="402"/>
      <c r="E1892" s="405"/>
      <c r="F1892" s="404"/>
      <c r="G1892" s="405"/>
      <c r="H1892" s="772"/>
      <c r="I1892" s="560"/>
      <c r="J1892" s="547"/>
      <c r="K1892" s="547"/>
      <c r="L1892" s="547"/>
      <c r="M1892" s="547"/>
      <c r="N1892" s="495"/>
      <c r="O1892" s="659" t="str">
        <f>R1892</f>
        <v>incl. opslagen</v>
      </c>
      <c r="P1892" s="659"/>
      <c r="Q1892" s="665"/>
      <c r="R1892" s="672" t="str">
        <f>Tabellen!$C$2</f>
        <v>incl. opslagen</v>
      </c>
      <c r="S1892" s="666"/>
      <c r="T1892" s="672" t="str">
        <f>Tabellen!$C$2</f>
        <v>incl. opslagen</v>
      </c>
      <c r="U1892" s="660"/>
      <c r="V1892" s="660"/>
      <c r="W1892" s="660"/>
      <c r="X1892" s="660"/>
      <c r="Y1892" s="668"/>
      <c r="Z1892" s="617"/>
      <c r="AA1892" s="617"/>
      <c r="AB1892" s="617"/>
      <c r="AC1892" s="617"/>
      <c r="AD1892" s="617"/>
      <c r="AE1892" s="617"/>
      <c r="AF1892" s="617"/>
      <c r="AG1892" s="617"/>
      <c r="AH1892" s="617"/>
      <c r="AI1892" s="617"/>
      <c r="AJ1892" s="617"/>
      <c r="AK1892" s="617"/>
      <c r="AL1892" s="617"/>
      <c r="AM1892" s="617"/>
      <c r="AN1892" s="617"/>
      <c r="AO1892" s="617"/>
      <c r="AP1892" s="617"/>
      <c r="AQ1892" s="617"/>
      <c r="AR1892" s="617"/>
      <c r="AS1892" s="617"/>
      <c r="AT1892" s="617"/>
      <c r="AU1892" s="617"/>
      <c r="AV1892" s="617"/>
      <c r="AW1892" s="617"/>
      <c r="AX1892" s="617"/>
      <c r="AY1892" s="617"/>
      <c r="AZ1892" s="617"/>
      <c r="BA1892" s="617"/>
      <c r="BB1892" s="617"/>
      <c r="BC1892" s="617"/>
      <c r="BD1892" s="617"/>
      <c r="BE1892" s="617"/>
      <c r="BF1892" s="617"/>
      <c r="BG1892" s="617"/>
      <c r="BH1892" s="617"/>
      <c r="BI1892" s="617"/>
      <c r="BJ1892" s="617"/>
      <c r="BK1892" s="617"/>
      <c r="BL1892" s="617"/>
      <c r="BM1892" s="617"/>
      <c r="BN1892" s="617"/>
      <c r="BO1892" s="617"/>
      <c r="BP1892" s="617"/>
      <c r="BQ1892" s="617"/>
      <c r="BR1892" s="617"/>
      <c r="BS1892" s="617"/>
    </row>
    <row r="1893" spans="1:71" s="401" customFormat="1" ht="15.65" customHeight="1" outlineLevel="2" x14ac:dyDescent="0.25">
      <c r="A1893" s="590"/>
      <c r="B1893" s="404"/>
      <c r="C1893" s="485"/>
      <c r="D1893" s="404" t="s">
        <v>1175</v>
      </c>
      <c r="E1893" s="405">
        <v>1</v>
      </c>
      <c r="F1893" s="402" t="s">
        <v>72</v>
      </c>
      <c r="G1893" s="405">
        <v>2.5</v>
      </c>
      <c r="H1893" s="423">
        <f>E1893*G1893</f>
        <v>2.5</v>
      </c>
      <c r="I1893" s="547">
        <v>25.874999999999996</v>
      </c>
      <c r="J1893" s="547">
        <f>E1893*I1893</f>
        <v>25.874999999999996</v>
      </c>
      <c r="K1893" s="547"/>
      <c r="L1893" s="547"/>
      <c r="M1893" s="547">
        <f>J1893+H1893*Tabellen!$K$2+L1893</f>
        <v>180.875</v>
      </c>
      <c r="N1893" s="495"/>
      <c r="O1893" s="660">
        <f>R1893+T1893</f>
        <v>218.85874999999999</v>
      </c>
      <c r="P1893" s="673"/>
      <c r="Q1893" s="665" t="s">
        <v>983</v>
      </c>
      <c r="R1893" s="660">
        <f>H1893*Tabellen!$K$2*Tabellen!$F$2</f>
        <v>187.54999999999998</v>
      </c>
      <c r="S1893" s="666" t="s">
        <v>1049</v>
      </c>
      <c r="T1893" s="660">
        <f>J1893*Tabellen!$F$2</f>
        <v>31.308749999999996</v>
      </c>
      <c r="U1893" s="660">
        <f>R1893*Tabellen!$G$2</f>
        <v>16.879499999999997</v>
      </c>
      <c r="V1893" s="660">
        <f>T1893*Tabellen!$H$2</f>
        <v>6.5748374999999992</v>
      </c>
      <c r="W1893" s="660">
        <f>U1893+V1893</f>
        <v>23.454337499999994</v>
      </c>
      <c r="X1893" s="660">
        <f>O1893+W1893</f>
        <v>242.31308749999999</v>
      </c>
      <c r="Y1893" s="659"/>
      <c r="Z1893" s="617"/>
      <c r="AA1893" s="617"/>
      <c r="AB1893" s="617"/>
      <c r="AC1893" s="617"/>
      <c r="AD1893" s="617"/>
      <c r="AE1893" s="617"/>
      <c r="AF1893" s="617"/>
      <c r="AG1893" s="617"/>
      <c r="AH1893" s="617"/>
      <c r="AI1893" s="617"/>
      <c r="AJ1893" s="617"/>
      <c r="AK1893" s="617"/>
      <c r="AL1893" s="617"/>
      <c r="AM1893" s="617"/>
      <c r="AN1893" s="617"/>
      <c r="AO1893" s="617"/>
      <c r="AP1893" s="617"/>
      <c r="AQ1893" s="617"/>
      <c r="AR1893" s="617"/>
      <c r="AS1893" s="617"/>
      <c r="AT1893" s="617"/>
      <c r="AU1893" s="617"/>
      <c r="AV1893" s="617"/>
      <c r="AW1893" s="617"/>
      <c r="AX1893" s="617"/>
      <c r="AY1893" s="617"/>
      <c r="AZ1893" s="617"/>
      <c r="BA1893" s="617"/>
      <c r="BB1893" s="617"/>
      <c r="BC1893" s="617"/>
      <c r="BD1893" s="617"/>
      <c r="BE1893" s="617"/>
      <c r="BF1893" s="617"/>
      <c r="BG1893" s="617"/>
      <c r="BH1893" s="617"/>
      <c r="BI1893" s="617"/>
      <c r="BJ1893" s="617"/>
      <c r="BK1893" s="617"/>
      <c r="BL1893" s="617"/>
      <c r="BM1893" s="617"/>
      <c r="BN1893" s="617"/>
      <c r="BO1893" s="617"/>
      <c r="BP1893" s="617"/>
      <c r="BQ1893" s="617"/>
      <c r="BR1893" s="617"/>
      <c r="BS1893" s="617"/>
    </row>
    <row r="1894" spans="1:71" ht="15.65" customHeight="1" outlineLevel="2" x14ac:dyDescent="0.25">
      <c r="D1894" s="402" t="s">
        <v>1177</v>
      </c>
      <c r="E1894" s="405">
        <v>1</v>
      </c>
      <c r="F1894" s="402" t="s">
        <v>71</v>
      </c>
      <c r="G1894" s="406">
        <v>0.5</v>
      </c>
      <c r="H1894" s="772">
        <f>E1894*G1894</f>
        <v>0.5</v>
      </c>
      <c r="M1894" s="547">
        <f>J1894+H1894*Tabellen!$K$2+L1894</f>
        <v>31</v>
      </c>
      <c r="O1894" s="660">
        <f>R1894+T1894</f>
        <v>37.51</v>
      </c>
      <c r="P1894" s="673"/>
      <c r="Q1894" s="665" t="s">
        <v>983</v>
      </c>
      <c r="R1894" s="660">
        <f>H1894*Tabellen!$K$2*Tabellen!$F$2</f>
        <v>37.51</v>
      </c>
      <c r="S1894" s="666" t="s">
        <v>1049</v>
      </c>
      <c r="T1894" s="660">
        <f>J1894*Tabellen!$F$2</f>
        <v>0</v>
      </c>
      <c r="U1894" s="660">
        <f>R1894*Tabellen!$G$2</f>
        <v>3.3758999999999997</v>
      </c>
      <c r="V1894" s="660">
        <f>T1894*Tabellen!$H$2</f>
        <v>0</v>
      </c>
      <c r="W1894" s="660">
        <f>U1894+V1894</f>
        <v>3.3758999999999997</v>
      </c>
      <c r="X1894" s="660">
        <f>O1894+W1894</f>
        <v>40.885899999999999</v>
      </c>
    </row>
    <row r="1895" spans="1:71" s="521" customFormat="1" ht="15.65" customHeight="1" outlineLevel="2" x14ac:dyDescent="0.25">
      <c r="A1895" s="592"/>
      <c r="B1895" s="404"/>
      <c r="C1895" s="485"/>
      <c r="D1895" s="402" t="s">
        <v>1176</v>
      </c>
      <c r="E1895" s="405">
        <f>0.94+0.94+1.6+1.6</f>
        <v>5.08</v>
      </c>
      <c r="F1895" s="402" t="s">
        <v>70</v>
      </c>
      <c r="G1895" s="406">
        <v>0.1</v>
      </c>
      <c r="H1895" s="423">
        <f>E1895*G1895</f>
        <v>0.50800000000000001</v>
      </c>
      <c r="I1895" s="547"/>
      <c r="J1895" s="547"/>
      <c r="K1895" s="547"/>
      <c r="L1895" s="547"/>
      <c r="M1895" s="547">
        <f>J1895+H1895*Tabellen!$K$2+L1895</f>
        <v>31.496000000000002</v>
      </c>
      <c r="N1895" s="524"/>
      <c r="O1895" s="660">
        <f>R1895+T1895</f>
        <v>38.11016</v>
      </c>
      <c r="P1895" s="673"/>
      <c r="Q1895" s="665" t="s">
        <v>983</v>
      </c>
      <c r="R1895" s="660">
        <f>H1895*Tabellen!$K$2*Tabellen!$F$2</f>
        <v>38.11016</v>
      </c>
      <c r="S1895" s="666" t="s">
        <v>1049</v>
      </c>
      <c r="T1895" s="660">
        <f>J1895*Tabellen!$F$2</f>
        <v>0</v>
      </c>
      <c r="U1895" s="660">
        <f>R1895*Tabellen!$G$2</f>
        <v>3.4299143999999999</v>
      </c>
      <c r="V1895" s="660">
        <f>T1895*Tabellen!$H$2</f>
        <v>0</v>
      </c>
      <c r="W1895" s="660">
        <f>U1895+V1895</f>
        <v>3.4299143999999999</v>
      </c>
      <c r="X1895" s="660">
        <f>O1895+W1895</f>
        <v>41.540074400000002</v>
      </c>
      <c r="Y1895" s="676"/>
      <c r="Z1895" s="620"/>
      <c r="AA1895" s="620"/>
      <c r="AB1895" s="620"/>
      <c r="AC1895" s="620"/>
      <c r="AD1895" s="620"/>
      <c r="AE1895" s="620"/>
      <c r="AF1895" s="620"/>
      <c r="AG1895" s="620"/>
      <c r="AH1895" s="620"/>
      <c r="AI1895" s="620"/>
      <c r="AJ1895" s="620"/>
      <c r="AK1895" s="620"/>
      <c r="AL1895" s="620"/>
      <c r="AM1895" s="620"/>
      <c r="AN1895" s="620"/>
      <c r="AO1895" s="620"/>
      <c r="AP1895" s="620"/>
      <c r="AQ1895" s="620"/>
      <c r="AR1895" s="620"/>
      <c r="AS1895" s="620"/>
      <c r="AT1895" s="620"/>
      <c r="AU1895" s="620"/>
      <c r="AV1895" s="620"/>
      <c r="AW1895" s="620"/>
      <c r="AX1895" s="620"/>
      <c r="AY1895" s="620"/>
      <c r="AZ1895" s="620"/>
      <c r="BA1895" s="620"/>
      <c r="BB1895" s="620"/>
      <c r="BC1895" s="620"/>
      <c r="BD1895" s="620"/>
      <c r="BE1895" s="620"/>
      <c r="BF1895" s="620"/>
      <c r="BG1895" s="620"/>
      <c r="BH1895" s="620"/>
      <c r="BI1895" s="620"/>
      <c r="BJ1895" s="620"/>
      <c r="BK1895" s="620"/>
      <c r="BL1895" s="620"/>
      <c r="BM1895" s="620"/>
      <c r="BN1895" s="620"/>
      <c r="BO1895" s="620"/>
      <c r="BP1895" s="620"/>
      <c r="BQ1895" s="620"/>
      <c r="BR1895" s="620"/>
      <c r="BS1895" s="620"/>
    </row>
    <row r="1896" spans="1:71" ht="15.65" customHeight="1" outlineLevel="2" x14ac:dyDescent="0.25">
      <c r="B1896" s="404" t="s">
        <v>1670</v>
      </c>
      <c r="D1896" s="402" t="s">
        <v>1671</v>
      </c>
      <c r="E1896" s="405">
        <v>1</v>
      </c>
      <c r="F1896" s="402" t="s">
        <v>72</v>
      </c>
      <c r="G1896" s="406">
        <v>5</v>
      </c>
      <c r="H1896" s="772">
        <f>E1896*G1896</f>
        <v>5</v>
      </c>
      <c r="I1896" s="775">
        <v>691.59735000000001</v>
      </c>
      <c r="J1896" s="547">
        <f>E1896*I1896</f>
        <v>691.59735000000001</v>
      </c>
      <c r="K1896" s="547">
        <v>0</v>
      </c>
      <c r="L1896" s="547">
        <f>E1896*K1896</f>
        <v>0</v>
      </c>
      <c r="M1896" s="547">
        <f>J1896+H1896*Tabellen!$K$2+L1896</f>
        <v>1001.59735</v>
      </c>
      <c r="N1896" s="494"/>
      <c r="O1896" s="660">
        <f>R1896+T1896</f>
        <v>1211.9327934999999</v>
      </c>
      <c r="P1896" s="673"/>
      <c r="Q1896" s="665" t="s">
        <v>983</v>
      </c>
      <c r="R1896" s="660">
        <f>H1896*Tabellen!$K$2*Tabellen!$F$2</f>
        <v>375.09999999999997</v>
      </c>
      <c r="S1896" s="666" t="s">
        <v>1049</v>
      </c>
      <c r="T1896" s="660">
        <f>J1896*Tabellen!$F$2</f>
        <v>836.83279349999998</v>
      </c>
      <c r="U1896" s="660">
        <f>R1896*Tabellen!$G$2</f>
        <v>33.758999999999993</v>
      </c>
      <c r="V1896" s="660">
        <f>T1896*Tabellen!$H$2</f>
        <v>175.73488663499998</v>
      </c>
      <c r="W1896" s="660">
        <f>U1896+V1896</f>
        <v>209.49388663499997</v>
      </c>
      <c r="X1896" s="660">
        <f>O1896+W1896</f>
        <v>1421.426680135</v>
      </c>
      <c r="Y1896" s="659"/>
      <c r="Z1896" s="614"/>
    </row>
    <row r="1897" spans="1:71" s="401" customFormat="1" ht="15.65" customHeight="1" outlineLevel="2" x14ac:dyDescent="0.25">
      <c r="A1897" s="590"/>
      <c r="B1897" s="404"/>
      <c r="C1897" s="485"/>
      <c r="D1897" s="404" t="s">
        <v>1591</v>
      </c>
      <c r="E1897" s="405"/>
      <c r="F1897" s="404"/>
      <c r="G1897" s="405"/>
      <c r="H1897" s="772"/>
      <c r="I1897" s="560"/>
      <c r="J1897" s="547"/>
      <c r="K1897" s="547"/>
      <c r="L1897" s="547"/>
      <c r="M1897" s="547"/>
      <c r="N1897" s="495"/>
      <c r="O1897" s="668"/>
      <c r="P1897" s="668"/>
      <c r="Q1897" s="665"/>
      <c r="R1897" s="660"/>
      <c r="S1897" s="666"/>
      <c r="T1897" s="660"/>
      <c r="U1897" s="660"/>
      <c r="V1897" s="660"/>
      <c r="W1897" s="660"/>
      <c r="X1897" s="660"/>
      <c r="Y1897" s="668"/>
      <c r="Z1897" s="617"/>
      <c r="AA1897" s="617"/>
      <c r="AB1897" s="617"/>
      <c r="AC1897" s="617"/>
      <c r="AD1897" s="617"/>
      <c r="AE1897" s="617"/>
      <c r="AF1897" s="617"/>
      <c r="AG1897" s="617"/>
      <c r="AH1897" s="617"/>
      <c r="AI1897" s="617"/>
      <c r="AJ1897" s="617"/>
      <c r="AK1897" s="617"/>
      <c r="AL1897" s="617"/>
      <c r="AM1897" s="617"/>
      <c r="AN1897" s="617"/>
      <c r="AO1897" s="617"/>
      <c r="AP1897" s="617"/>
      <c r="AQ1897" s="617"/>
      <c r="AR1897" s="617"/>
      <c r="AS1897" s="617"/>
      <c r="AT1897" s="617"/>
      <c r="AU1897" s="617"/>
      <c r="AV1897" s="617"/>
      <c r="AW1897" s="617"/>
      <c r="AX1897" s="617"/>
      <c r="AY1897" s="617"/>
      <c r="AZ1897" s="617"/>
      <c r="BA1897" s="617"/>
      <c r="BB1897" s="617"/>
      <c r="BC1897" s="617"/>
      <c r="BD1897" s="617"/>
      <c r="BE1897" s="617"/>
      <c r="BF1897" s="617"/>
      <c r="BG1897" s="617"/>
      <c r="BH1897" s="617"/>
      <c r="BI1897" s="617"/>
      <c r="BJ1897" s="617"/>
      <c r="BK1897" s="617"/>
      <c r="BL1897" s="617"/>
      <c r="BM1897" s="617"/>
      <c r="BN1897" s="617"/>
      <c r="BO1897" s="617"/>
      <c r="BP1897" s="617"/>
      <c r="BQ1897" s="617"/>
      <c r="BR1897" s="617"/>
      <c r="BS1897" s="617"/>
    </row>
    <row r="1898" spans="1:71" s="401" customFormat="1" ht="15.65" customHeight="1" outlineLevel="2" x14ac:dyDescent="0.25">
      <c r="A1898" s="590"/>
      <c r="B1898" s="404"/>
      <c r="C1898" s="485"/>
      <c r="D1898" s="404" t="s">
        <v>1592</v>
      </c>
      <c r="E1898" s="405"/>
      <c r="F1898" s="404"/>
      <c r="G1898" s="405"/>
      <c r="H1898" s="772"/>
      <c r="I1898" s="560"/>
      <c r="J1898" s="547"/>
      <c r="K1898" s="547"/>
      <c r="L1898" s="547"/>
      <c r="M1898" s="547"/>
      <c r="N1898" s="495"/>
      <c r="O1898" s="668"/>
      <c r="P1898" s="668"/>
      <c r="Q1898" s="665"/>
      <c r="R1898" s="660"/>
      <c r="S1898" s="666"/>
      <c r="T1898" s="660"/>
      <c r="U1898" s="660"/>
      <c r="V1898" s="660"/>
      <c r="W1898" s="660"/>
      <c r="X1898" s="660"/>
      <c r="Y1898" s="668"/>
      <c r="Z1898" s="617"/>
      <c r="AA1898" s="617"/>
      <c r="AB1898" s="617"/>
      <c r="AC1898" s="617"/>
      <c r="AD1898" s="617"/>
      <c r="AE1898" s="617"/>
      <c r="AF1898" s="617"/>
      <c r="AG1898" s="617"/>
      <c r="AH1898" s="617"/>
      <c r="AI1898" s="617"/>
      <c r="AJ1898" s="617"/>
      <c r="AK1898" s="617"/>
      <c r="AL1898" s="617"/>
      <c r="AM1898" s="617"/>
      <c r="AN1898" s="617"/>
      <c r="AO1898" s="617"/>
      <c r="AP1898" s="617"/>
      <c r="AQ1898" s="617"/>
      <c r="AR1898" s="617"/>
      <c r="AS1898" s="617"/>
      <c r="AT1898" s="617"/>
      <c r="AU1898" s="617"/>
      <c r="AV1898" s="617"/>
      <c r="AW1898" s="617"/>
      <c r="AX1898" s="617"/>
      <c r="AY1898" s="617"/>
      <c r="AZ1898" s="617"/>
      <c r="BA1898" s="617"/>
      <c r="BB1898" s="617"/>
      <c r="BC1898" s="617"/>
      <c r="BD1898" s="617"/>
      <c r="BE1898" s="617"/>
      <c r="BF1898" s="617"/>
      <c r="BG1898" s="617"/>
      <c r="BH1898" s="617"/>
      <c r="BI1898" s="617"/>
      <c r="BJ1898" s="617"/>
      <c r="BK1898" s="617"/>
      <c r="BL1898" s="617"/>
      <c r="BM1898" s="617"/>
      <c r="BN1898" s="617"/>
      <c r="BO1898" s="617"/>
      <c r="BP1898" s="617"/>
      <c r="BQ1898" s="617"/>
      <c r="BR1898" s="617"/>
      <c r="BS1898" s="617"/>
    </row>
    <row r="1899" spans="1:71" s="401" customFormat="1" ht="15.65" customHeight="1" outlineLevel="2" x14ac:dyDescent="0.25">
      <c r="A1899" s="590"/>
      <c r="B1899" s="478"/>
      <c r="C1899" s="490"/>
      <c r="D1899" s="483" t="s">
        <v>1174</v>
      </c>
      <c r="E1899" s="419"/>
      <c r="F1899" s="420"/>
      <c r="G1899" s="400"/>
      <c r="H1899" s="419"/>
      <c r="I1899" s="550"/>
      <c r="J1899" s="550"/>
      <c r="K1899" s="550"/>
      <c r="L1899" s="550"/>
      <c r="M1899" s="551"/>
      <c r="N1899" s="495"/>
      <c r="O1899" s="668"/>
      <c r="P1899" s="668"/>
      <c r="Q1899" s="665"/>
      <c r="R1899" s="660"/>
      <c r="S1899" s="666"/>
      <c r="T1899" s="660"/>
      <c r="U1899" s="660"/>
      <c r="V1899" s="660"/>
      <c r="W1899" s="660"/>
      <c r="X1899" s="660"/>
      <c r="Y1899" s="661"/>
      <c r="Z1899" s="619"/>
      <c r="AA1899" s="617"/>
      <c r="AB1899" s="617"/>
      <c r="AC1899" s="617"/>
      <c r="AD1899" s="617"/>
      <c r="AE1899" s="617"/>
      <c r="AF1899" s="617"/>
      <c r="AG1899" s="617"/>
      <c r="AH1899" s="617"/>
      <c r="AI1899" s="617"/>
      <c r="AJ1899" s="617"/>
      <c r="AK1899" s="617"/>
      <c r="AL1899" s="617"/>
      <c r="AM1899" s="617"/>
      <c r="AN1899" s="617"/>
      <c r="AO1899" s="617"/>
      <c r="AP1899" s="617"/>
      <c r="AQ1899" s="617"/>
      <c r="AR1899" s="617"/>
      <c r="AS1899" s="617"/>
      <c r="AT1899" s="617"/>
      <c r="AU1899" s="617"/>
      <c r="AV1899" s="617"/>
      <c r="AW1899" s="617"/>
      <c r="AX1899" s="617"/>
      <c r="AY1899" s="617"/>
      <c r="AZ1899" s="617"/>
      <c r="BA1899" s="617"/>
      <c r="BB1899" s="617"/>
      <c r="BC1899" s="617"/>
      <c r="BD1899" s="617"/>
      <c r="BE1899" s="617"/>
      <c r="BF1899" s="617"/>
      <c r="BG1899" s="617"/>
      <c r="BH1899" s="617"/>
      <c r="BI1899" s="617"/>
      <c r="BJ1899" s="617"/>
      <c r="BK1899" s="617"/>
      <c r="BL1899" s="617"/>
      <c r="BM1899" s="617"/>
      <c r="BN1899" s="617"/>
      <c r="BO1899" s="617"/>
      <c r="BP1899" s="617"/>
      <c r="BQ1899" s="617"/>
      <c r="BR1899" s="617"/>
      <c r="BS1899" s="617"/>
    </row>
    <row r="1900" spans="1:71" s="401" customFormat="1" ht="15.65" customHeight="1" outlineLevel="2" x14ac:dyDescent="0.25">
      <c r="A1900" s="590"/>
      <c r="B1900" s="478"/>
      <c r="C1900" s="490"/>
      <c r="D1900" s="483" t="s">
        <v>1282</v>
      </c>
      <c r="E1900" s="419"/>
      <c r="F1900" s="420"/>
      <c r="G1900" s="400"/>
      <c r="H1900" s="419"/>
      <c r="I1900" s="550"/>
      <c r="J1900" s="550"/>
      <c r="K1900" s="550"/>
      <c r="L1900" s="547"/>
      <c r="M1900" s="551"/>
      <c r="N1900" s="495"/>
      <c r="O1900" s="659"/>
      <c r="P1900" s="659"/>
      <c r="Q1900" s="665"/>
      <c r="R1900" s="660"/>
      <c r="S1900" s="666"/>
      <c r="T1900" s="660"/>
      <c r="U1900" s="660"/>
      <c r="V1900" s="660"/>
      <c r="W1900" s="660"/>
      <c r="X1900" s="660"/>
      <c r="Y1900" s="661"/>
      <c r="Z1900" s="619"/>
      <c r="AA1900" s="617"/>
      <c r="AB1900" s="617"/>
      <c r="AC1900" s="617"/>
      <c r="AD1900" s="617"/>
      <c r="AE1900" s="617"/>
      <c r="AF1900" s="617"/>
      <c r="AG1900" s="617"/>
      <c r="AH1900" s="617"/>
      <c r="AI1900" s="617"/>
      <c r="AJ1900" s="617"/>
      <c r="AK1900" s="617"/>
      <c r="AL1900" s="617"/>
      <c r="AM1900" s="617"/>
      <c r="AN1900" s="617"/>
      <c r="AO1900" s="617"/>
      <c r="AP1900" s="617"/>
      <c r="AQ1900" s="617"/>
      <c r="AR1900" s="617"/>
      <c r="AS1900" s="617"/>
      <c r="AT1900" s="617"/>
      <c r="AU1900" s="617"/>
      <c r="AV1900" s="617"/>
      <c r="AW1900" s="617"/>
      <c r="AX1900" s="617"/>
      <c r="AY1900" s="617"/>
      <c r="AZ1900" s="617"/>
      <c r="BA1900" s="617"/>
      <c r="BB1900" s="617"/>
      <c r="BC1900" s="617"/>
      <c r="BD1900" s="617"/>
      <c r="BE1900" s="617"/>
      <c r="BF1900" s="617"/>
      <c r="BG1900" s="617"/>
      <c r="BH1900" s="617"/>
      <c r="BI1900" s="617"/>
      <c r="BJ1900" s="617"/>
      <c r="BK1900" s="617"/>
      <c r="BL1900" s="617"/>
      <c r="BM1900" s="617"/>
      <c r="BN1900" s="617"/>
      <c r="BO1900" s="617"/>
      <c r="BP1900" s="617"/>
      <c r="BQ1900" s="617"/>
      <c r="BR1900" s="617"/>
      <c r="BS1900" s="617"/>
    </row>
    <row r="1901" spans="1:71" ht="15.65" customHeight="1" outlineLevel="2" x14ac:dyDescent="0.25">
      <c r="H1901" s="772"/>
    </row>
    <row r="1902" spans="1:71" ht="9" customHeight="1" outlineLevel="1" x14ac:dyDescent="0.25">
      <c r="B1902" s="408"/>
      <c r="D1902" s="409"/>
      <c r="E1902" s="411"/>
      <c r="F1902" s="409"/>
      <c r="G1902" s="410"/>
      <c r="H1902" s="779"/>
      <c r="I1902" s="548"/>
      <c r="J1902" s="548"/>
      <c r="K1902" s="548"/>
      <c r="L1902" s="548"/>
      <c r="M1902" s="548"/>
      <c r="N1902" s="485"/>
      <c r="O1902" s="663"/>
      <c r="P1902" s="663"/>
      <c r="Q1902" s="663"/>
      <c r="R1902" s="664"/>
      <c r="S1902" s="664"/>
      <c r="T1902" s="664"/>
      <c r="U1902" s="664"/>
      <c r="V1902" s="664"/>
      <c r="W1902" s="664"/>
      <c r="X1902" s="664"/>
      <c r="Y1902" s="663"/>
      <c r="Z1902" s="615"/>
      <c r="AA1902" s="616"/>
      <c r="AG1902" s="613"/>
      <c r="AH1902" s="613"/>
    </row>
    <row r="1903" spans="1:71" s="568" customFormat="1" ht="15.65" customHeight="1" outlineLevel="1" x14ac:dyDescent="0.25">
      <c r="B1903" s="395" t="s">
        <v>1640</v>
      </c>
      <c r="C1903" s="593"/>
      <c r="D1903" s="396" t="s">
        <v>1905</v>
      </c>
      <c r="E1903" s="403">
        <v>1</v>
      </c>
      <c r="F1903" s="396" t="s">
        <v>72</v>
      </c>
      <c r="G1903" s="397"/>
      <c r="H1903" s="777">
        <f>SUM(H1905:H1913)</f>
        <v>6.8680000000000003</v>
      </c>
      <c r="I1903" s="546"/>
      <c r="J1903" s="546">
        <f>SUM(J1905:J1913)</f>
        <v>637.67385000000002</v>
      </c>
      <c r="K1903" s="546"/>
      <c r="L1903" s="546"/>
      <c r="M1903" s="546">
        <f>SUM(M1905:M1913)</f>
        <v>1063.4898499999999</v>
      </c>
      <c r="N1903" s="593"/>
      <c r="O1903" s="657">
        <f>SUM(O1904:O1910)</f>
        <v>1286.8227185000001</v>
      </c>
      <c r="P1903" s="656" t="str">
        <f>B1903</f>
        <v>V4-4-A18</v>
      </c>
      <c r="Q1903" s="656"/>
      <c r="R1903" s="657"/>
      <c r="S1903" s="657"/>
      <c r="T1903" s="657"/>
      <c r="U1903" s="670"/>
      <c r="V1903" s="657"/>
      <c r="W1903" s="657"/>
      <c r="X1903" s="657">
        <f>SUM(X1904:X1910)/E1903</f>
        <v>1495.2270061850002</v>
      </c>
      <c r="Y1903" s="656"/>
      <c r="Z1903" s="614"/>
      <c r="AA1903" s="610"/>
      <c r="AB1903" s="610"/>
      <c r="AC1903" s="610"/>
      <c r="AD1903" s="610"/>
      <c r="AE1903" s="610"/>
      <c r="AF1903" s="610"/>
      <c r="AG1903" s="610"/>
      <c r="AH1903" s="610"/>
      <c r="AI1903" s="610"/>
      <c r="AJ1903" s="610"/>
      <c r="AK1903" s="610"/>
      <c r="AL1903" s="610"/>
      <c r="AM1903" s="610"/>
      <c r="AN1903" s="610"/>
      <c r="AO1903" s="610"/>
      <c r="AP1903" s="610"/>
      <c r="AQ1903" s="610"/>
      <c r="AR1903" s="610"/>
      <c r="AS1903" s="610"/>
      <c r="AT1903" s="610"/>
      <c r="AU1903" s="610"/>
      <c r="AV1903" s="610"/>
      <c r="AW1903" s="610"/>
      <c r="AX1903" s="610"/>
      <c r="AY1903" s="610"/>
      <c r="AZ1903" s="610"/>
      <c r="BA1903" s="610"/>
      <c r="BB1903" s="610"/>
      <c r="BC1903" s="610"/>
      <c r="BD1903" s="610"/>
      <c r="BE1903" s="610"/>
      <c r="BF1903" s="610"/>
      <c r="BG1903" s="610"/>
      <c r="BH1903" s="610"/>
      <c r="BI1903" s="610"/>
      <c r="BJ1903" s="610"/>
      <c r="BK1903" s="610"/>
      <c r="BL1903" s="610"/>
      <c r="BM1903" s="610"/>
      <c r="BN1903" s="610"/>
      <c r="BO1903" s="610"/>
      <c r="BP1903" s="610"/>
      <c r="BQ1903" s="610"/>
      <c r="BR1903" s="610"/>
      <c r="BS1903" s="610"/>
    </row>
    <row r="1904" spans="1:71" s="401" customFormat="1" ht="15.65" customHeight="1" outlineLevel="2" x14ac:dyDescent="0.25">
      <c r="A1904" s="590"/>
      <c r="B1904" s="478"/>
      <c r="C1904" s="490"/>
      <c r="D1904" s="483"/>
      <c r="E1904" s="419"/>
      <c r="F1904" s="420"/>
      <c r="G1904" s="400"/>
      <c r="H1904" s="419"/>
      <c r="I1904" s="550"/>
      <c r="J1904" s="550"/>
      <c r="K1904" s="550"/>
      <c r="L1904" s="550"/>
      <c r="M1904" s="551"/>
      <c r="N1904" s="495"/>
      <c r="O1904" s="659" t="str">
        <f>R1904</f>
        <v>incl. opslagen</v>
      </c>
      <c r="P1904" s="659"/>
      <c r="Q1904" s="665"/>
      <c r="R1904" s="672" t="str">
        <f>Tabellen!$C$2</f>
        <v>incl. opslagen</v>
      </c>
      <c r="S1904" s="666"/>
      <c r="T1904" s="672" t="str">
        <f>Tabellen!$C$2</f>
        <v>incl. opslagen</v>
      </c>
      <c r="U1904" s="660"/>
      <c r="V1904" s="660"/>
      <c r="W1904" s="660"/>
      <c r="X1904" s="660"/>
      <c r="Y1904" s="661"/>
      <c r="Z1904" s="619"/>
      <c r="AA1904" s="617"/>
      <c r="AB1904" s="617"/>
      <c r="AC1904" s="617"/>
      <c r="AD1904" s="617"/>
      <c r="AE1904" s="617"/>
      <c r="AF1904" s="617"/>
      <c r="AG1904" s="617"/>
      <c r="AH1904" s="617"/>
      <c r="AI1904" s="617"/>
      <c r="AJ1904" s="617"/>
      <c r="AK1904" s="617"/>
      <c r="AL1904" s="617"/>
      <c r="AM1904" s="617"/>
      <c r="AN1904" s="617"/>
      <c r="AO1904" s="617"/>
      <c r="AP1904" s="617"/>
      <c r="AQ1904" s="617"/>
      <c r="AR1904" s="617"/>
      <c r="AS1904" s="617"/>
      <c r="AT1904" s="617"/>
      <c r="AU1904" s="617"/>
      <c r="AV1904" s="617"/>
      <c r="AW1904" s="617"/>
      <c r="AX1904" s="617"/>
      <c r="AY1904" s="617"/>
      <c r="AZ1904" s="617"/>
      <c r="BA1904" s="617"/>
      <c r="BB1904" s="617"/>
      <c r="BC1904" s="617"/>
      <c r="BD1904" s="617"/>
      <c r="BE1904" s="617"/>
      <c r="BF1904" s="617"/>
      <c r="BG1904" s="617"/>
      <c r="BH1904" s="617"/>
      <c r="BI1904" s="617"/>
      <c r="BJ1904" s="617"/>
      <c r="BK1904" s="617"/>
      <c r="BL1904" s="617"/>
      <c r="BM1904" s="617"/>
      <c r="BN1904" s="617"/>
      <c r="BO1904" s="617"/>
      <c r="BP1904" s="617"/>
      <c r="BQ1904" s="617"/>
      <c r="BR1904" s="617"/>
      <c r="BS1904" s="617"/>
    </row>
    <row r="1905" spans="1:71" s="401" customFormat="1" ht="15.65" customHeight="1" outlineLevel="2" x14ac:dyDescent="0.25">
      <c r="A1905" s="590"/>
      <c r="B1905" s="404"/>
      <c r="C1905" s="485"/>
      <c r="D1905" s="404" t="s">
        <v>1175</v>
      </c>
      <c r="E1905" s="405">
        <v>1</v>
      </c>
      <c r="F1905" s="402" t="s">
        <v>72</v>
      </c>
      <c r="G1905" s="405">
        <v>2</v>
      </c>
      <c r="H1905" s="423">
        <f>E1905*G1905</f>
        <v>2</v>
      </c>
      <c r="I1905" s="547">
        <v>25.874999999999996</v>
      </c>
      <c r="J1905" s="547">
        <f>E1905*I1905</f>
        <v>25.874999999999996</v>
      </c>
      <c r="K1905" s="547"/>
      <c r="L1905" s="547"/>
      <c r="M1905" s="547">
        <f>J1905+H1905*Tabellen!$K$2+L1905</f>
        <v>149.875</v>
      </c>
      <c r="N1905" s="495"/>
      <c r="O1905" s="660">
        <f>R1905+T1905</f>
        <v>181.34875</v>
      </c>
      <c r="P1905" s="673"/>
      <c r="Q1905" s="665" t="s">
        <v>983</v>
      </c>
      <c r="R1905" s="660">
        <f>H1905*Tabellen!$K$2*Tabellen!$F$2</f>
        <v>150.04</v>
      </c>
      <c r="S1905" s="666" t="s">
        <v>1049</v>
      </c>
      <c r="T1905" s="660">
        <f>J1905*Tabellen!$F$2</f>
        <v>31.308749999999996</v>
      </c>
      <c r="U1905" s="660">
        <f>R1905*Tabellen!$G$2</f>
        <v>13.503599999999999</v>
      </c>
      <c r="V1905" s="660">
        <f>T1905*Tabellen!$H$2</f>
        <v>6.5748374999999992</v>
      </c>
      <c r="W1905" s="660">
        <f>U1905+V1905</f>
        <v>20.0784375</v>
      </c>
      <c r="X1905" s="660">
        <f>O1905+W1905</f>
        <v>201.4271875</v>
      </c>
      <c r="Y1905" s="659"/>
      <c r="Z1905" s="617"/>
      <c r="AA1905" s="617"/>
      <c r="AB1905" s="617"/>
      <c r="AC1905" s="617"/>
      <c r="AD1905" s="617"/>
      <c r="AE1905" s="617"/>
      <c r="AF1905" s="617"/>
      <c r="AG1905" s="617"/>
      <c r="AH1905" s="617"/>
      <c r="AI1905" s="617"/>
      <c r="AJ1905" s="617"/>
      <c r="AK1905" s="617"/>
      <c r="AL1905" s="617"/>
      <c r="AM1905" s="617"/>
      <c r="AN1905" s="617"/>
      <c r="AO1905" s="617"/>
      <c r="AP1905" s="617"/>
      <c r="AQ1905" s="617"/>
      <c r="AR1905" s="617"/>
      <c r="AS1905" s="617"/>
      <c r="AT1905" s="617"/>
      <c r="AU1905" s="617"/>
      <c r="AV1905" s="617"/>
      <c r="AW1905" s="617"/>
      <c r="AX1905" s="617"/>
      <c r="AY1905" s="617"/>
      <c r="AZ1905" s="617"/>
      <c r="BA1905" s="617"/>
      <c r="BB1905" s="617"/>
      <c r="BC1905" s="617"/>
      <c r="BD1905" s="617"/>
      <c r="BE1905" s="617"/>
      <c r="BF1905" s="617"/>
      <c r="BG1905" s="617"/>
      <c r="BH1905" s="617"/>
      <c r="BI1905" s="617"/>
      <c r="BJ1905" s="617"/>
      <c r="BK1905" s="617"/>
      <c r="BL1905" s="617"/>
      <c r="BM1905" s="617"/>
      <c r="BN1905" s="617"/>
      <c r="BO1905" s="617"/>
      <c r="BP1905" s="617"/>
      <c r="BQ1905" s="617"/>
      <c r="BR1905" s="617"/>
      <c r="BS1905" s="617"/>
    </row>
    <row r="1906" spans="1:71" ht="15.65" customHeight="1" outlineLevel="2" x14ac:dyDescent="0.25">
      <c r="D1906" s="404" t="s">
        <v>1177</v>
      </c>
      <c r="E1906" s="405">
        <v>1</v>
      </c>
      <c r="F1906" s="402" t="s">
        <v>71</v>
      </c>
      <c r="G1906" s="406">
        <v>0.5</v>
      </c>
      <c r="H1906" s="772">
        <f>E1906*G1906</f>
        <v>0.5</v>
      </c>
      <c r="M1906" s="547">
        <f>J1906+H1906*Tabellen!$K$2+L1906</f>
        <v>31</v>
      </c>
      <c r="O1906" s="660">
        <f>R1906+T1906</f>
        <v>37.51</v>
      </c>
      <c r="P1906" s="673"/>
      <c r="Q1906" s="665" t="s">
        <v>983</v>
      </c>
      <c r="R1906" s="660">
        <f>H1906*Tabellen!$K$2*Tabellen!$F$2</f>
        <v>37.51</v>
      </c>
      <c r="S1906" s="666" t="s">
        <v>1049</v>
      </c>
      <c r="T1906" s="660">
        <f>J1906*Tabellen!$F$2</f>
        <v>0</v>
      </c>
      <c r="U1906" s="660">
        <f>R1906*Tabellen!$G$2</f>
        <v>3.3758999999999997</v>
      </c>
      <c r="V1906" s="660">
        <f>T1906*Tabellen!$H$2</f>
        <v>0</v>
      </c>
      <c r="W1906" s="660">
        <f>U1906+V1906</f>
        <v>3.3758999999999997</v>
      </c>
      <c r="X1906" s="660">
        <f>O1906+W1906</f>
        <v>40.885899999999999</v>
      </c>
    </row>
    <row r="1907" spans="1:71" s="521" customFormat="1" ht="15.65" customHeight="1" outlineLevel="2" x14ac:dyDescent="0.25">
      <c r="A1907" s="592"/>
      <c r="B1907" s="404"/>
      <c r="C1907" s="485"/>
      <c r="D1907" s="404" t="s">
        <v>1176</v>
      </c>
      <c r="E1907" s="405">
        <f>1.14+1.14+0.7+0.7</f>
        <v>3.6799999999999997</v>
      </c>
      <c r="F1907" s="402" t="s">
        <v>70</v>
      </c>
      <c r="G1907" s="406">
        <v>0.1</v>
      </c>
      <c r="H1907" s="423">
        <f>E1907*G1907</f>
        <v>0.36799999999999999</v>
      </c>
      <c r="I1907" s="547"/>
      <c r="J1907" s="547"/>
      <c r="K1907" s="547"/>
      <c r="L1907" s="547"/>
      <c r="M1907" s="547">
        <f>J1907+H1907*Tabellen!$K$2+L1907</f>
        <v>22.815999999999999</v>
      </c>
      <c r="N1907" s="524"/>
      <c r="O1907" s="660">
        <f>R1907+T1907</f>
        <v>27.607359999999996</v>
      </c>
      <c r="P1907" s="673"/>
      <c r="Q1907" s="665" t="s">
        <v>983</v>
      </c>
      <c r="R1907" s="660">
        <f>H1907*Tabellen!$K$2*Tabellen!$F$2</f>
        <v>27.607359999999996</v>
      </c>
      <c r="S1907" s="666" t="s">
        <v>1049</v>
      </c>
      <c r="T1907" s="660">
        <f>J1907*Tabellen!$F$2</f>
        <v>0</v>
      </c>
      <c r="U1907" s="660">
        <f>R1907*Tabellen!$G$2</f>
        <v>2.4846623999999995</v>
      </c>
      <c r="V1907" s="660">
        <f>T1907*Tabellen!$H$2</f>
        <v>0</v>
      </c>
      <c r="W1907" s="660">
        <f>U1907+V1907</f>
        <v>2.4846623999999995</v>
      </c>
      <c r="X1907" s="660">
        <f>O1907+W1907</f>
        <v>30.092022399999998</v>
      </c>
      <c r="Y1907" s="676"/>
      <c r="Z1907" s="620"/>
      <c r="AA1907" s="620"/>
      <c r="AB1907" s="620"/>
      <c r="AC1907" s="620"/>
      <c r="AD1907" s="620"/>
      <c r="AE1907" s="620"/>
      <c r="AF1907" s="620"/>
      <c r="AG1907" s="620"/>
      <c r="AH1907" s="620"/>
      <c r="AI1907" s="620"/>
      <c r="AJ1907" s="620"/>
      <c r="AK1907" s="620"/>
      <c r="AL1907" s="620"/>
      <c r="AM1907" s="620"/>
      <c r="AN1907" s="620"/>
      <c r="AO1907" s="620"/>
      <c r="AP1907" s="620"/>
      <c r="AQ1907" s="620"/>
      <c r="AR1907" s="620"/>
      <c r="AS1907" s="620"/>
      <c r="AT1907" s="620"/>
      <c r="AU1907" s="620"/>
      <c r="AV1907" s="620"/>
      <c r="AW1907" s="620"/>
      <c r="AX1907" s="620"/>
      <c r="AY1907" s="620"/>
      <c r="AZ1907" s="620"/>
      <c r="BA1907" s="620"/>
      <c r="BB1907" s="620"/>
      <c r="BC1907" s="620"/>
      <c r="BD1907" s="620"/>
      <c r="BE1907" s="620"/>
      <c r="BF1907" s="620"/>
      <c r="BG1907" s="620"/>
      <c r="BH1907" s="620"/>
      <c r="BI1907" s="620"/>
      <c r="BJ1907" s="620"/>
      <c r="BK1907" s="620"/>
      <c r="BL1907" s="620"/>
      <c r="BM1907" s="620"/>
      <c r="BN1907" s="620"/>
      <c r="BO1907" s="620"/>
      <c r="BP1907" s="620"/>
      <c r="BQ1907" s="620"/>
      <c r="BR1907" s="620"/>
      <c r="BS1907" s="620"/>
    </row>
    <row r="1908" spans="1:71" ht="15.65" customHeight="1" outlineLevel="2" x14ac:dyDescent="0.25">
      <c r="B1908" s="404" t="s">
        <v>1673</v>
      </c>
      <c r="D1908" s="404" t="s">
        <v>1672</v>
      </c>
      <c r="E1908" s="405">
        <v>1</v>
      </c>
      <c r="F1908" s="402" t="s">
        <v>72</v>
      </c>
      <c r="G1908" s="406">
        <v>4</v>
      </c>
      <c r="H1908" s="772">
        <f>E1908*G1908</f>
        <v>4</v>
      </c>
      <c r="I1908" s="775">
        <v>611.79885000000002</v>
      </c>
      <c r="J1908" s="547">
        <f>E1908*I1908</f>
        <v>611.79885000000002</v>
      </c>
      <c r="K1908" s="547">
        <v>0</v>
      </c>
      <c r="L1908" s="547">
        <f>E1908*K1908</f>
        <v>0</v>
      </c>
      <c r="M1908" s="547">
        <f>J1908+H1908*Tabellen!$K$2+L1908</f>
        <v>859.79885000000002</v>
      </c>
      <c r="N1908" s="494"/>
      <c r="O1908" s="660">
        <f>R1908+T1908</f>
        <v>1040.3566085</v>
      </c>
      <c r="P1908" s="673"/>
      <c r="Q1908" s="665" t="s">
        <v>983</v>
      </c>
      <c r="R1908" s="660">
        <f>H1908*Tabellen!$K$2*Tabellen!$F$2</f>
        <v>300.08</v>
      </c>
      <c r="S1908" s="666" t="s">
        <v>1049</v>
      </c>
      <c r="T1908" s="660">
        <f>J1908*Tabellen!$F$2</f>
        <v>740.27660849999995</v>
      </c>
      <c r="U1908" s="660">
        <f>R1908*Tabellen!$G$2</f>
        <v>27.007199999999997</v>
      </c>
      <c r="V1908" s="660">
        <f>T1908*Tabellen!$H$2</f>
        <v>155.45808778499998</v>
      </c>
      <c r="W1908" s="660">
        <f>U1908+V1908</f>
        <v>182.46528778499999</v>
      </c>
      <c r="X1908" s="660">
        <f>O1908+W1908</f>
        <v>1222.8218962850001</v>
      </c>
      <c r="Y1908" s="659"/>
      <c r="Z1908" s="614"/>
    </row>
    <row r="1909" spans="1:71" s="401" customFormat="1" ht="15.65" customHeight="1" outlineLevel="2" x14ac:dyDescent="0.25">
      <c r="A1909" s="590"/>
      <c r="B1909" s="404"/>
      <c r="C1909" s="485"/>
      <c r="D1909" s="404" t="s">
        <v>1591</v>
      </c>
      <c r="E1909" s="405"/>
      <c r="F1909" s="404"/>
      <c r="G1909" s="405"/>
      <c r="H1909" s="772"/>
      <c r="I1909" s="560"/>
      <c r="J1909" s="547"/>
      <c r="K1909" s="547"/>
      <c r="L1909" s="547"/>
      <c r="M1909" s="547"/>
      <c r="N1909" s="495"/>
      <c r="O1909" s="668"/>
      <c r="P1909" s="668"/>
      <c r="Q1909" s="665"/>
      <c r="R1909" s="660"/>
      <c r="S1909" s="666"/>
      <c r="T1909" s="660"/>
      <c r="U1909" s="660"/>
      <c r="V1909" s="660"/>
      <c r="W1909" s="660"/>
      <c r="X1909" s="660"/>
      <c r="Y1909" s="668"/>
      <c r="Z1909" s="617"/>
      <c r="AA1909" s="617"/>
      <c r="AB1909" s="617"/>
      <c r="AC1909" s="617"/>
      <c r="AD1909" s="617"/>
      <c r="AE1909" s="617"/>
      <c r="AF1909" s="617"/>
      <c r="AG1909" s="617"/>
      <c r="AH1909" s="617"/>
      <c r="AI1909" s="617"/>
      <c r="AJ1909" s="617"/>
      <c r="AK1909" s="617"/>
      <c r="AL1909" s="617"/>
      <c r="AM1909" s="617"/>
      <c r="AN1909" s="617"/>
      <c r="AO1909" s="617"/>
      <c r="AP1909" s="617"/>
      <c r="AQ1909" s="617"/>
      <c r="AR1909" s="617"/>
      <c r="AS1909" s="617"/>
      <c r="AT1909" s="617"/>
      <c r="AU1909" s="617"/>
      <c r="AV1909" s="617"/>
      <c r="AW1909" s="617"/>
      <c r="AX1909" s="617"/>
      <c r="AY1909" s="617"/>
      <c r="AZ1909" s="617"/>
      <c r="BA1909" s="617"/>
      <c r="BB1909" s="617"/>
      <c r="BC1909" s="617"/>
      <c r="BD1909" s="617"/>
      <c r="BE1909" s="617"/>
      <c r="BF1909" s="617"/>
      <c r="BG1909" s="617"/>
      <c r="BH1909" s="617"/>
      <c r="BI1909" s="617"/>
      <c r="BJ1909" s="617"/>
      <c r="BK1909" s="617"/>
      <c r="BL1909" s="617"/>
      <c r="BM1909" s="617"/>
      <c r="BN1909" s="617"/>
      <c r="BO1909" s="617"/>
      <c r="BP1909" s="617"/>
      <c r="BQ1909" s="617"/>
      <c r="BR1909" s="617"/>
      <c r="BS1909" s="617"/>
    </row>
    <row r="1910" spans="1:71" s="401" customFormat="1" ht="15.65" customHeight="1" outlineLevel="2" x14ac:dyDescent="0.25">
      <c r="A1910" s="590"/>
      <c r="B1910" s="404"/>
      <c r="C1910" s="485"/>
      <c r="D1910" s="404" t="s">
        <v>1592</v>
      </c>
      <c r="E1910" s="405"/>
      <c r="F1910" s="404"/>
      <c r="G1910" s="405"/>
      <c r="H1910" s="772"/>
      <c r="I1910" s="560"/>
      <c r="J1910" s="547"/>
      <c r="K1910" s="547"/>
      <c r="L1910" s="547"/>
      <c r="M1910" s="547"/>
      <c r="N1910" s="495"/>
      <c r="O1910" s="668"/>
      <c r="P1910" s="668"/>
      <c r="Q1910" s="665"/>
      <c r="R1910" s="660"/>
      <c r="S1910" s="666"/>
      <c r="T1910" s="660"/>
      <c r="U1910" s="660"/>
      <c r="V1910" s="660"/>
      <c r="W1910" s="660"/>
      <c r="X1910" s="660"/>
      <c r="Y1910" s="668"/>
      <c r="Z1910" s="617"/>
      <c r="AA1910" s="617"/>
      <c r="AB1910" s="617"/>
      <c r="AC1910" s="617"/>
      <c r="AD1910" s="617"/>
      <c r="AE1910" s="617"/>
      <c r="AF1910" s="617"/>
      <c r="AG1910" s="617"/>
      <c r="AH1910" s="617"/>
      <c r="AI1910" s="617"/>
      <c r="AJ1910" s="617"/>
      <c r="AK1910" s="617"/>
      <c r="AL1910" s="617"/>
      <c r="AM1910" s="617"/>
      <c r="AN1910" s="617"/>
      <c r="AO1910" s="617"/>
      <c r="AP1910" s="617"/>
      <c r="AQ1910" s="617"/>
      <c r="AR1910" s="617"/>
      <c r="AS1910" s="617"/>
      <c r="AT1910" s="617"/>
      <c r="AU1910" s="617"/>
      <c r="AV1910" s="617"/>
      <c r="AW1910" s="617"/>
      <c r="AX1910" s="617"/>
      <c r="AY1910" s="617"/>
      <c r="AZ1910" s="617"/>
      <c r="BA1910" s="617"/>
      <c r="BB1910" s="617"/>
      <c r="BC1910" s="617"/>
      <c r="BD1910" s="617"/>
      <c r="BE1910" s="617"/>
      <c r="BF1910" s="617"/>
      <c r="BG1910" s="617"/>
      <c r="BH1910" s="617"/>
      <c r="BI1910" s="617"/>
      <c r="BJ1910" s="617"/>
      <c r="BK1910" s="617"/>
      <c r="BL1910" s="617"/>
      <c r="BM1910" s="617"/>
      <c r="BN1910" s="617"/>
      <c r="BO1910" s="617"/>
      <c r="BP1910" s="617"/>
      <c r="BQ1910" s="617"/>
      <c r="BR1910" s="617"/>
      <c r="BS1910" s="617"/>
    </row>
    <row r="1911" spans="1:71" s="401" customFormat="1" ht="15.65" customHeight="1" outlineLevel="2" x14ac:dyDescent="0.25">
      <c r="A1911" s="590"/>
      <c r="B1911" s="478"/>
      <c r="C1911" s="490"/>
      <c r="D1911" s="404" t="s">
        <v>1174</v>
      </c>
      <c r="E1911" s="419"/>
      <c r="F1911" s="420"/>
      <c r="G1911" s="400"/>
      <c r="H1911" s="419"/>
      <c r="I1911" s="550"/>
      <c r="J1911" s="550"/>
      <c r="K1911" s="550"/>
      <c r="L1911" s="550"/>
      <c r="M1911" s="551"/>
      <c r="N1911" s="495"/>
      <c r="O1911" s="668"/>
      <c r="P1911" s="668"/>
      <c r="Q1911" s="665"/>
      <c r="R1911" s="660"/>
      <c r="S1911" s="666"/>
      <c r="T1911" s="660"/>
      <c r="U1911" s="660"/>
      <c r="V1911" s="660"/>
      <c r="W1911" s="660"/>
      <c r="X1911" s="660"/>
      <c r="Y1911" s="661"/>
      <c r="Z1911" s="619"/>
      <c r="AA1911" s="617"/>
      <c r="AB1911" s="617"/>
      <c r="AC1911" s="617"/>
      <c r="AD1911" s="617"/>
      <c r="AE1911" s="617"/>
      <c r="AF1911" s="617"/>
      <c r="AG1911" s="617"/>
      <c r="AH1911" s="617"/>
      <c r="AI1911" s="617"/>
      <c r="AJ1911" s="617"/>
      <c r="AK1911" s="617"/>
      <c r="AL1911" s="617"/>
      <c r="AM1911" s="617"/>
      <c r="AN1911" s="617"/>
      <c r="AO1911" s="617"/>
      <c r="AP1911" s="617"/>
      <c r="AQ1911" s="617"/>
      <c r="AR1911" s="617"/>
      <c r="AS1911" s="617"/>
      <c r="AT1911" s="617"/>
      <c r="AU1911" s="617"/>
      <c r="AV1911" s="617"/>
      <c r="AW1911" s="617"/>
      <c r="AX1911" s="617"/>
      <c r="AY1911" s="617"/>
      <c r="AZ1911" s="617"/>
      <c r="BA1911" s="617"/>
      <c r="BB1911" s="617"/>
      <c r="BC1911" s="617"/>
      <c r="BD1911" s="617"/>
      <c r="BE1911" s="617"/>
      <c r="BF1911" s="617"/>
      <c r="BG1911" s="617"/>
      <c r="BH1911" s="617"/>
      <c r="BI1911" s="617"/>
      <c r="BJ1911" s="617"/>
      <c r="BK1911" s="617"/>
      <c r="BL1911" s="617"/>
      <c r="BM1911" s="617"/>
      <c r="BN1911" s="617"/>
      <c r="BO1911" s="617"/>
      <c r="BP1911" s="617"/>
      <c r="BQ1911" s="617"/>
      <c r="BR1911" s="617"/>
      <c r="BS1911" s="617"/>
    </row>
    <row r="1912" spans="1:71" s="401" customFormat="1" ht="15.65" customHeight="1" outlineLevel="2" x14ac:dyDescent="0.25">
      <c r="A1912" s="590"/>
      <c r="B1912" s="478"/>
      <c r="C1912" s="490"/>
      <c r="D1912" s="404" t="s">
        <v>1282</v>
      </c>
      <c r="E1912" s="419"/>
      <c r="F1912" s="420"/>
      <c r="G1912" s="400"/>
      <c r="H1912" s="419"/>
      <c r="I1912" s="550"/>
      <c r="J1912" s="550"/>
      <c r="K1912" s="550"/>
      <c r="L1912" s="547"/>
      <c r="M1912" s="551"/>
      <c r="N1912" s="495"/>
      <c r="O1912" s="659"/>
      <c r="P1912" s="659"/>
      <c r="Q1912" s="665"/>
      <c r="R1912" s="660"/>
      <c r="S1912" s="666"/>
      <c r="T1912" s="660"/>
      <c r="U1912" s="660"/>
      <c r="V1912" s="660"/>
      <c r="W1912" s="660"/>
      <c r="X1912" s="660"/>
      <c r="Y1912" s="661"/>
      <c r="Z1912" s="619"/>
      <c r="AA1912" s="617"/>
      <c r="AB1912" s="617"/>
      <c r="AC1912" s="617"/>
      <c r="AD1912" s="617"/>
      <c r="AE1912" s="617"/>
      <c r="AF1912" s="617"/>
      <c r="AG1912" s="617"/>
      <c r="AH1912" s="617"/>
      <c r="AI1912" s="617"/>
      <c r="AJ1912" s="617"/>
      <c r="AK1912" s="617"/>
      <c r="AL1912" s="617"/>
      <c r="AM1912" s="617"/>
      <c r="AN1912" s="617"/>
      <c r="AO1912" s="617"/>
      <c r="AP1912" s="617"/>
      <c r="AQ1912" s="617"/>
      <c r="AR1912" s="617"/>
      <c r="AS1912" s="617"/>
      <c r="AT1912" s="617"/>
      <c r="AU1912" s="617"/>
      <c r="AV1912" s="617"/>
      <c r="AW1912" s="617"/>
      <c r="AX1912" s="617"/>
      <c r="AY1912" s="617"/>
      <c r="AZ1912" s="617"/>
      <c r="BA1912" s="617"/>
      <c r="BB1912" s="617"/>
      <c r="BC1912" s="617"/>
      <c r="BD1912" s="617"/>
      <c r="BE1912" s="617"/>
      <c r="BF1912" s="617"/>
      <c r="BG1912" s="617"/>
      <c r="BH1912" s="617"/>
      <c r="BI1912" s="617"/>
      <c r="BJ1912" s="617"/>
      <c r="BK1912" s="617"/>
      <c r="BL1912" s="617"/>
      <c r="BM1912" s="617"/>
      <c r="BN1912" s="617"/>
      <c r="BO1912" s="617"/>
      <c r="BP1912" s="617"/>
      <c r="BQ1912" s="617"/>
      <c r="BR1912" s="617"/>
      <c r="BS1912" s="617"/>
    </row>
    <row r="1913" spans="1:71" ht="15.65" customHeight="1" outlineLevel="2" x14ac:dyDescent="0.25">
      <c r="H1913" s="772"/>
    </row>
    <row r="1914" spans="1:71" ht="9" customHeight="1" outlineLevel="1" x14ac:dyDescent="0.25">
      <c r="B1914" s="408"/>
      <c r="D1914" s="409"/>
      <c r="E1914" s="411"/>
      <c r="F1914" s="409"/>
      <c r="G1914" s="410"/>
      <c r="H1914" s="779"/>
      <c r="I1914" s="548"/>
      <c r="J1914" s="548"/>
      <c r="K1914" s="548"/>
      <c r="L1914" s="548"/>
      <c r="M1914" s="548"/>
      <c r="N1914" s="485"/>
      <c r="O1914" s="663"/>
      <c r="P1914" s="663"/>
      <c r="Q1914" s="663"/>
      <c r="R1914" s="664"/>
      <c r="S1914" s="664"/>
      <c r="T1914" s="664"/>
      <c r="U1914" s="664"/>
      <c r="V1914" s="664"/>
      <c r="W1914" s="664"/>
      <c r="X1914" s="664"/>
      <c r="Y1914" s="663"/>
      <c r="Z1914" s="615"/>
      <c r="AA1914" s="616"/>
      <c r="AG1914" s="613"/>
      <c r="AH1914" s="613"/>
    </row>
    <row r="1915" spans="1:71" s="568" customFormat="1" ht="15.65" customHeight="1" outlineLevel="1" x14ac:dyDescent="0.25">
      <c r="B1915" s="395" t="s">
        <v>1641</v>
      </c>
      <c r="C1915" s="593"/>
      <c r="D1915" s="396" t="s">
        <v>1906</v>
      </c>
      <c r="E1915" s="403">
        <v>1</v>
      </c>
      <c r="F1915" s="396" t="s">
        <v>72</v>
      </c>
      <c r="G1915" s="397"/>
      <c r="H1915" s="397">
        <f>SUM(H1917:H1925)</f>
        <v>8.5079999999999991</v>
      </c>
      <c r="I1915" s="546"/>
      <c r="J1915" s="546">
        <f>SUM(J1917:J1925)</f>
        <v>727.37729999999988</v>
      </c>
      <c r="K1915" s="546"/>
      <c r="L1915" s="546"/>
      <c r="M1915" s="546">
        <f>SUM(M1917:M1925)</f>
        <v>1254.8733</v>
      </c>
      <c r="N1915" s="593"/>
      <c r="O1915" s="657">
        <f>SUM(O1916:O1924)</f>
        <v>1518.3966929999999</v>
      </c>
      <c r="P1915" s="656" t="str">
        <f>B1915</f>
        <v>V4-4-A19</v>
      </c>
      <c r="Q1915" s="656"/>
      <c r="R1915" s="657"/>
      <c r="S1915" s="657"/>
      <c r="T1915" s="657"/>
      <c r="U1915" s="670"/>
      <c r="V1915" s="657"/>
      <c r="W1915" s="657"/>
      <c r="X1915" s="657">
        <f>SUM(X1916:X1920)/E1915</f>
        <v>1760.6675793299999</v>
      </c>
      <c r="Y1915" s="658"/>
      <c r="Z1915" s="614"/>
      <c r="AA1915" s="610"/>
      <c r="AB1915" s="610"/>
      <c r="AC1915" s="610"/>
      <c r="AD1915" s="610"/>
      <c r="AE1915" s="610"/>
      <c r="AF1915" s="610"/>
      <c r="AG1915" s="610"/>
      <c r="AH1915" s="610"/>
      <c r="AI1915" s="610"/>
      <c r="AJ1915" s="610"/>
      <c r="AK1915" s="610"/>
      <c r="AL1915" s="610"/>
      <c r="AM1915" s="610"/>
      <c r="AN1915" s="610"/>
      <c r="AO1915" s="610"/>
      <c r="AP1915" s="610"/>
      <c r="AQ1915" s="610"/>
      <c r="AR1915" s="610"/>
      <c r="AS1915" s="610"/>
      <c r="AT1915" s="610"/>
      <c r="AU1915" s="610"/>
      <c r="AV1915" s="610"/>
      <c r="AW1915" s="610"/>
      <c r="AX1915" s="610"/>
      <c r="AY1915" s="610"/>
      <c r="AZ1915" s="610"/>
      <c r="BA1915" s="610"/>
      <c r="BB1915" s="610"/>
      <c r="BC1915" s="610"/>
      <c r="BD1915" s="610"/>
      <c r="BE1915" s="610"/>
      <c r="BF1915" s="610"/>
      <c r="BG1915" s="610"/>
      <c r="BH1915" s="610"/>
      <c r="BI1915" s="610"/>
      <c r="BJ1915" s="610"/>
      <c r="BK1915" s="610"/>
      <c r="BL1915" s="610"/>
      <c r="BM1915" s="610"/>
      <c r="BN1915" s="610"/>
      <c r="BO1915" s="610"/>
      <c r="BP1915" s="610"/>
      <c r="BQ1915" s="610"/>
      <c r="BR1915" s="610"/>
      <c r="BS1915" s="610"/>
    </row>
    <row r="1916" spans="1:71" s="401" customFormat="1" ht="15.65" customHeight="1" outlineLevel="2" x14ac:dyDescent="0.25">
      <c r="A1916" s="590"/>
      <c r="B1916" s="404"/>
      <c r="C1916" s="485"/>
      <c r="D1916" s="402"/>
      <c r="E1916" s="405"/>
      <c r="F1916" s="404"/>
      <c r="G1916" s="405"/>
      <c r="H1916" s="772"/>
      <c r="I1916" s="560"/>
      <c r="J1916" s="547"/>
      <c r="K1916" s="547"/>
      <c r="L1916" s="547"/>
      <c r="M1916" s="547"/>
      <c r="N1916" s="495"/>
      <c r="O1916" s="659" t="str">
        <f>R1916</f>
        <v>incl. opslagen</v>
      </c>
      <c r="P1916" s="659"/>
      <c r="Q1916" s="665"/>
      <c r="R1916" s="672" t="str">
        <f>Tabellen!$C$2</f>
        <v>incl. opslagen</v>
      </c>
      <c r="S1916" s="666"/>
      <c r="T1916" s="672" t="str">
        <f>Tabellen!$C$2</f>
        <v>incl. opslagen</v>
      </c>
      <c r="U1916" s="660"/>
      <c r="V1916" s="660"/>
      <c r="W1916" s="660"/>
      <c r="X1916" s="660"/>
      <c r="Y1916" s="668"/>
      <c r="Z1916" s="617"/>
      <c r="AA1916" s="617"/>
      <c r="AB1916" s="617"/>
      <c r="AC1916" s="617"/>
      <c r="AD1916" s="617"/>
      <c r="AE1916" s="617"/>
      <c r="AF1916" s="617"/>
      <c r="AG1916" s="617"/>
      <c r="AH1916" s="617"/>
      <c r="AI1916" s="617"/>
      <c r="AJ1916" s="617"/>
      <c r="AK1916" s="617"/>
      <c r="AL1916" s="617"/>
      <c r="AM1916" s="617"/>
      <c r="AN1916" s="617"/>
      <c r="AO1916" s="617"/>
      <c r="AP1916" s="617"/>
      <c r="AQ1916" s="617"/>
      <c r="AR1916" s="617"/>
      <c r="AS1916" s="617"/>
      <c r="AT1916" s="617"/>
      <c r="AU1916" s="617"/>
      <c r="AV1916" s="617"/>
      <c r="AW1916" s="617"/>
      <c r="AX1916" s="617"/>
      <c r="AY1916" s="617"/>
      <c r="AZ1916" s="617"/>
      <c r="BA1916" s="617"/>
      <c r="BB1916" s="617"/>
      <c r="BC1916" s="617"/>
      <c r="BD1916" s="617"/>
      <c r="BE1916" s="617"/>
      <c r="BF1916" s="617"/>
      <c r="BG1916" s="617"/>
      <c r="BH1916" s="617"/>
      <c r="BI1916" s="617"/>
      <c r="BJ1916" s="617"/>
      <c r="BK1916" s="617"/>
      <c r="BL1916" s="617"/>
      <c r="BM1916" s="617"/>
      <c r="BN1916" s="617"/>
      <c r="BO1916" s="617"/>
      <c r="BP1916" s="617"/>
      <c r="BQ1916" s="617"/>
      <c r="BR1916" s="617"/>
      <c r="BS1916" s="617"/>
    </row>
    <row r="1917" spans="1:71" s="401" customFormat="1" ht="15.65" customHeight="1" outlineLevel="2" x14ac:dyDescent="0.25">
      <c r="A1917" s="590"/>
      <c r="B1917" s="404"/>
      <c r="C1917" s="485"/>
      <c r="D1917" s="404" t="s">
        <v>1175</v>
      </c>
      <c r="E1917" s="405">
        <v>1</v>
      </c>
      <c r="F1917" s="402" t="s">
        <v>72</v>
      </c>
      <c r="G1917" s="405">
        <v>2.5</v>
      </c>
      <c r="H1917" s="423">
        <f>E1917*G1917</f>
        <v>2.5</v>
      </c>
      <c r="I1917" s="547">
        <v>25.874999999999996</v>
      </c>
      <c r="J1917" s="547">
        <f>E1917*I1917</f>
        <v>25.874999999999996</v>
      </c>
      <c r="K1917" s="547"/>
      <c r="L1917" s="547"/>
      <c r="M1917" s="547">
        <f>J1917+H1917*Tabellen!$K$2+L1917</f>
        <v>180.875</v>
      </c>
      <c r="N1917" s="495"/>
      <c r="O1917" s="660">
        <f>R1917+T1917</f>
        <v>218.85874999999999</v>
      </c>
      <c r="P1917" s="673"/>
      <c r="Q1917" s="665" t="s">
        <v>983</v>
      </c>
      <c r="R1917" s="660">
        <f>H1917*Tabellen!$K$2*Tabellen!$F$2</f>
        <v>187.54999999999998</v>
      </c>
      <c r="S1917" s="666" t="s">
        <v>1049</v>
      </c>
      <c r="T1917" s="660">
        <f>J1917*Tabellen!$F$2</f>
        <v>31.308749999999996</v>
      </c>
      <c r="U1917" s="660">
        <f>R1917*Tabellen!$G$2</f>
        <v>16.879499999999997</v>
      </c>
      <c r="V1917" s="660">
        <f>T1917*Tabellen!$H$2</f>
        <v>6.5748374999999992</v>
      </c>
      <c r="W1917" s="660">
        <f>U1917+V1917</f>
        <v>23.454337499999994</v>
      </c>
      <c r="X1917" s="660">
        <f>O1917+W1917</f>
        <v>242.31308749999999</v>
      </c>
      <c r="Y1917" s="659"/>
      <c r="Z1917" s="617"/>
      <c r="AA1917" s="617"/>
      <c r="AB1917" s="617"/>
      <c r="AC1917" s="617"/>
      <c r="AD1917" s="617"/>
      <c r="AE1917" s="617"/>
      <c r="AF1917" s="617"/>
      <c r="AG1917" s="617"/>
      <c r="AH1917" s="617"/>
      <c r="AI1917" s="617"/>
      <c r="AJ1917" s="617"/>
      <c r="AK1917" s="617"/>
      <c r="AL1917" s="617"/>
      <c r="AM1917" s="617"/>
      <c r="AN1917" s="617"/>
      <c r="AO1917" s="617"/>
      <c r="AP1917" s="617"/>
      <c r="AQ1917" s="617"/>
      <c r="AR1917" s="617"/>
      <c r="AS1917" s="617"/>
      <c r="AT1917" s="617"/>
      <c r="AU1917" s="617"/>
      <c r="AV1917" s="617"/>
      <c r="AW1917" s="617"/>
      <c r="AX1917" s="617"/>
      <c r="AY1917" s="617"/>
      <c r="AZ1917" s="617"/>
      <c r="BA1917" s="617"/>
      <c r="BB1917" s="617"/>
      <c r="BC1917" s="617"/>
      <c r="BD1917" s="617"/>
      <c r="BE1917" s="617"/>
      <c r="BF1917" s="617"/>
      <c r="BG1917" s="617"/>
      <c r="BH1917" s="617"/>
      <c r="BI1917" s="617"/>
      <c r="BJ1917" s="617"/>
      <c r="BK1917" s="617"/>
      <c r="BL1917" s="617"/>
      <c r="BM1917" s="617"/>
      <c r="BN1917" s="617"/>
      <c r="BO1917" s="617"/>
      <c r="BP1917" s="617"/>
      <c r="BQ1917" s="617"/>
      <c r="BR1917" s="617"/>
      <c r="BS1917" s="617"/>
    </row>
    <row r="1918" spans="1:71" ht="15.65" customHeight="1" outlineLevel="2" x14ac:dyDescent="0.25">
      <c r="D1918" s="402" t="s">
        <v>1177</v>
      </c>
      <c r="E1918" s="405">
        <v>1</v>
      </c>
      <c r="F1918" s="402" t="s">
        <v>71</v>
      </c>
      <c r="G1918" s="406">
        <v>0.5</v>
      </c>
      <c r="H1918" s="772">
        <f>E1918*G1918</f>
        <v>0.5</v>
      </c>
      <c r="M1918" s="547">
        <f>J1918+H1918*Tabellen!$K$2+L1918</f>
        <v>31</v>
      </c>
      <c r="O1918" s="660">
        <f>R1918+T1918</f>
        <v>37.51</v>
      </c>
      <c r="P1918" s="673"/>
      <c r="Q1918" s="665" t="s">
        <v>983</v>
      </c>
      <c r="R1918" s="660">
        <f>H1918*Tabellen!$K$2*Tabellen!$F$2</f>
        <v>37.51</v>
      </c>
      <c r="S1918" s="666" t="s">
        <v>1049</v>
      </c>
      <c r="T1918" s="660">
        <f>J1918*Tabellen!$F$2</f>
        <v>0</v>
      </c>
      <c r="U1918" s="660">
        <f>R1918*Tabellen!$G$2</f>
        <v>3.3758999999999997</v>
      </c>
      <c r="V1918" s="660">
        <f>T1918*Tabellen!$H$2</f>
        <v>0</v>
      </c>
      <c r="W1918" s="660">
        <f>U1918+V1918</f>
        <v>3.3758999999999997</v>
      </c>
      <c r="X1918" s="660">
        <f>O1918+W1918</f>
        <v>40.885899999999999</v>
      </c>
    </row>
    <row r="1919" spans="1:71" s="521" customFormat="1" ht="15.65" customHeight="1" outlineLevel="2" x14ac:dyDescent="0.25">
      <c r="A1919" s="592"/>
      <c r="B1919" s="404"/>
      <c r="C1919" s="485"/>
      <c r="D1919" s="402" t="s">
        <v>1176</v>
      </c>
      <c r="E1919" s="405">
        <f>1.14+1.14+1.4+1.4</f>
        <v>5.08</v>
      </c>
      <c r="F1919" s="402" t="s">
        <v>70</v>
      </c>
      <c r="G1919" s="406">
        <v>0.1</v>
      </c>
      <c r="H1919" s="423">
        <f>E1919*G1919</f>
        <v>0.50800000000000001</v>
      </c>
      <c r="I1919" s="547"/>
      <c r="J1919" s="547"/>
      <c r="K1919" s="547"/>
      <c r="L1919" s="547"/>
      <c r="M1919" s="547">
        <f>J1919+H1919*Tabellen!$K$2+L1919</f>
        <v>31.496000000000002</v>
      </c>
      <c r="N1919" s="524"/>
      <c r="O1919" s="660">
        <f>R1919+T1919</f>
        <v>38.11016</v>
      </c>
      <c r="P1919" s="673"/>
      <c r="Q1919" s="665" t="s">
        <v>983</v>
      </c>
      <c r="R1919" s="660">
        <f>H1919*Tabellen!$K$2*Tabellen!$F$2</f>
        <v>38.11016</v>
      </c>
      <c r="S1919" s="666" t="s">
        <v>1049</v>
      </c>
      <c r="T1919" s="660">
        <f>J1919*Tabellen!$F$2</f>
        <v>0</v>
      </c>
      <c r="U1919" s="660">
        <f>R1919*Tabellen!$G$2</f>
        <v>3.4299143999999999</v>
      </c>
      <c r="V1919" s="660">
        <f>T1919*Tabellen!$H$2</f>
        <v>0</v>
      </c>
      <c r="W1919" s="660">
        <f>U1919+V1919</f>
        <v>3.4299143999999999</v>
      </c>
      <c r="X1919" s="660">
        <f>O1919+W1919</f>
        <v>41.540074400000002</v>
      </c>
      <c r="Y1919" s="676"/>
      <c r="Z1919" s="620"/>
      <c r="AA1919" s="620"/>
      <c r="AB1919" s="620"/>
      <c r="AC1919" s="620"/>
      <c r="AD1919" s="620"/>
      <c r="AE1919" s="620"/>
      <c r="AF1919" s="620"/>
      <c r="AG1919" s="620"/>
      <c r="AH1919" s="620"/>
      <c r="AI1919" s="620"/>
      <c r="AJ1919" s="620"/>
      <c r="AK1919" s="620"/>
      <c r="AL1919" s="620"/>
      <c r="AM1919" s="620"/>
      <c r="AN1919" s="620"/>
      <c r="AO1919" s="620"/>
      <c r="AP1919" s="620"/>
      <c r="AQ1919" s="620"/>
      <c r="AR1919" s="620"/>
      <c r="AS1919" s="620"/>
      <c r="AT1919" s="620"/>
      <c r="AU1919" s="620"/>
      <c r="AV1919" s="620"/>
      <c r="AW1919" s="620"/>
      <c r="AX1919" s="620"/>
      <c r="AY1919" s="620"/>
      <c r="AZ1919" s="620"/>
      <c r="BA1919" s="620"/>
      <c r="BB1919" s="620"/>
      <c r="BC1919" s="620"/>
      <c r="BD1919" s="620"/>
      <c r="BE1919" s="620"/>
      <c r="BF1919" s="620"/>
      <c r="BG1919" s="620"/>
      <c r="BH1919" s="620"/>
      <c r="BI1919" s="620"/>
      <c r="BJ1919" s="620"/>
      <c r="BK1919" s="620"/>
      <c r="BL1919" s="620"/>
      <c r="BM1919" s="620"/>
      <c r="BN1919" s="620"/>
      <c r="BO1919" s="620"/>
      <c r="BP1919" s="620"/>
      <c r="BQ1919" s="620"/>
      <c r="BR1919" s="620"/>
      <c r="BS1919" s="620"/>
    </row>
    <row r="1920" spans="1:71" ht="15.65" customHeight="1" outlineLevel="2" x14ac:dyDescent="0.25">
      <c r="B1920" s="404" t="s">
        <v>1674</v>
      </c>
      <c r="D1920" s="402" t="s">
        <v>1675</v>
      </c>
      <c r="E1920" s="405">
        <v>1</v>
      </c>
      <c r="F1920" s="402" t="s">
        <v>72</v>
      </c>
      <c r="G1920" s="406">
        <v>5</v>
      </c>
      <c r="H1920" s="772">
        <f>E1920*G1920</f>
        <v>5</v>
      </c>
      <c r="I1920" s="775">
        <v>701.50229999999988</v>
      </c>
      <c r="J1920" s="547">
        <f>E1920*I1920</f>
        <v>701.50229999999988</v>
      </c>
      <c r="K1920" s="547">
        <v>0</v>
      </c>
      <c r="L1920" s="547">
        <f>E1920*K1920</f>
        <v>0</v>
      </c>
      <c r="M1920" s="547">
        <f>J1920+H1920*Tabellen!$K$2+L1920</f>
        <v>1011.5022999999999</v>
      </c>
      <c r="N1920" s="494"/>
      <c r="O1920" s="660">
        <f>R1920+T1920</f>
        <v>1223.9177829999999</v>
      </c>
      <c r="P1920" s="673"/>
      <c r="Q1920" s="665" t="s">
        <v>983</v>
      </c>
      <c r="R1920" s="660">
        <f>H1920*Tabellen!$K$2*Tabellen!$F$2</f>
        <v>375.09999999999997</v>
      </c>
      <c r="S1920" s="666" t="s">
        <v>1049</v>
      </c>
      <c r="T1920" s="660">
        <f>J1920*Tabellen!$F$2</f>
        <v>848.81778299999985</v>
      </c>
      <c r="U1920" s="660">
        <f>R1920*Tabellen!$G$2</f>
        <v>33.758999999999993</v>
      </c>
      <c r="V1920" s="660">
        <f>T1920*Tabellen!$H$2</f>
        <v>178.25173442999997</v>
      </c>
      <c r="W1920" s="660">
        <f>U1920+V1920</f>
        <v>212.01073442999996</v>
      </c>
      <c r="X1920" s="660">
        <f>O1920+W1920</f>
        <v>1435.9285174299998</v>
      </c>
      <c r="Y1920" s="659"/>
      <c r="Z1920" s="614"/>
    </row>
    <row r="1921" spans="1:71" s="401" customFormat="1" ht="15.65" customHeight="1" outlineLevel="2" x14ac:dyDescent="0.25">
      <c r="A1921" s="590"/>
      <c r="B1921" s="404"/>
      <c r="C1921" s="485"/>
      <c r="D1921" s="404" t="s">
        <v>1591</v>
      </c>
      <c r="E1921" s="405"/>
      <c r="F1921" s="404"/>
      <c r="G1921" s="405"/>
      <c r="H1921" s="772"/>
      <c r="I1921" s="560"/>
      <c r="J1921" s="547"/>
      <c r="K1921" s="547"/>
      <c r="L1921" s="547"/>
      <c r="M1921" s="547"/>
      <c r="N1921" s="495"/>
      <c r="O1921" s="668"/>
      <c r="P1921" s="668"/>
      <c r="Q1921" s="665"/>
      <c r="R1921" s="660"/>
      <c r="S1921" s="666"/>
      <c r="T1921" s="660"/>
      <c r="U1921" s="660"/>
      <c r="V1921" s="660"/>
      <c r="W1921" s="660"/>
      <c r="X1921" s="660"/>
      <c r="Y1921" s="668"/>
      <c r="Z1921" s="617"/>
      <c r="AA1921" s="617"/>
      <c r="AB1921" s="617"/>
      <c r="AC1921" s="617"/>
      <c r="AD1921" s="617"/>
      <c r="AE1921" s="617"/>
      <c r="AF1921" s="617"/>
      <c r="AG1921" s="617"/>
      <c r="AH1921" s="617"/>
      <c r="AI1921" s="617"/>
      <c r="AJ1921" s="617"/>
      <c r="AK1921" s="617"/>
      <c r="AL1921" s="617"/>
      <c r="AM1921" s="617"/>
      <c r="AN1921" s="617"/>
      <c r="AO1921" s="617"/>
      <c r="AP1921" s="617"/>
      <c r="AQ1921" s="617"/>
      <c r="AR1921" s="617"/>
      <c r="AS1921" s="617"/>
      <c r="AT1921" s="617"/>
      <c r="AU1921" s="617"/>
      <c r="AV1921" s="617"/>
      <c r="AW1921" s="617"/>
      <c r="AX1921" s="617"/>
      <c r="AY1921" s="617"/>
      <c r="AZ1921" s="617"/>
      <c r="BA1921" s="617"/>
      <c r="BB1921" s="617"/>
      <c r="BC1921" s="617"/>
      <c r="BD1921" s="617"/>
      <c r="BE1921" s="617"/>
      <c r="BF1921" s="617"/>
      <c r="BG1921" s="617"/>
      <c r="BH1921" s="617"/>
      <c r="BI1921" s="617"/>
      <c r="BJ1921" s="617"/>
      <c r="BK1921" s="617"/>
      <c r="BL1921" s="617"/>
      <c r="BM1921" s="617"/>
      <c r="BN1921" s="617"/>
      <c r="BO1921" s="617"/>
      <c r="BP1921" s="617"/>
      <c r="BQ1921" s="617"/>
      <c r="BR1921" s="617"/>
      <c r="BS1921" s="617"/>
    </row>
    <row r="1922" spans="1:71" s="401" customFormat="1" ht="15.65" customHeight="1" outlineLevel="2" x14ac:dyDescent="0.25">
      <c r="A1922" s="590"/>
      <c r="B1922" s="404"/>
      <c r="C1922" s="485"/>
      <c r="D1922" s="404" t="s">
        <v>1592</v>
      </c>
      <c r="E1922" s="405"/>
      <c r="F1922" s="404"/>
      <c r="G1922" s="405"/>
      <c r="H1922" s="772"/>
      <c r="I1922" s="560"/>
      <c r="J1922" s="547"/>
      <c r="K1922" s="547"/>
      <c r="L1922" s="547"/>
      <c r="M1922" s="547"/>
      <c r="N1922" s="495"/>
      <c r="O1922" s="668"/>
      <c r="P1922" s="668"/>
      <c r="Q1922" s="665"/>
      <c r="R1922" s="660"/>
      <c r="S1922" s="666"/>
      <c r="T1922" s="660"/>
      <c r="U1922" s="660"/>
      <c r="V1922" s="660"/>
      <c r="W1922" s="660"/>
      <c r="X1922" s="660"/>
      <c r="Y1922" s="668"/>
      <c r="Z1922" s="617"/>
      <c r="AA1922" s="617"/>
      <c r="AB1922" s="617"/>
      <c r="AC1922" s="617"/>
      <c r="AD1922" s="617"/>
      <c r="AE1922" s="617"/>
      <c r="AF1922" s="617"/>
      <c r="AG1922" s="617"/>
      <c r="AH1922" s="617"/>
      <c r="AI1922" s="617"/>
      <c r="AJ1922" s="617"/>
      <c r="AK1922" s="617"/>
      <c r="AL1922" s="617"/>
      <c r="AM1922" s="617"/>
      <c r="AN1922" s="617"/>
      <c r="AO1922" s="617"/>
      <c r="AP1922" s="617"/>
      <c r="AQ1922" s="617"/>
      <c r="AR1922" s="617"/>
      <c r="AS1922" s="617"/>
      <c r="AT1922" s="617"/>
      <c r="AU1922" s="617"/>
      <c r="AV1922" s="617"/>
      <c r="AW1922" s="617"/>
      <c r="AX1922" s="617"/>
      <c r="AY1922" s="617"/>
      <c r="AZ1922" s="617"/>
      <c r="BA1922" s="617"/>
      <c r="BB1922" s="617"/>
      <c r="BC1922" s="617"/>
      <c r="BD1922" s="617"/>
      <c r="BE1922" s="617"/>
      <c r="BF1922" s="617"/>
      <c r="BG1922" s="617"/>
      <c r="BH1922" s="617"/>
      <c r="BI1922" s="617"/>
      <c r="BJ1922" s="617"/>
      <c r="BK1922" s="617"/>
      <c r="BL1922" s="617"/>
      <c r="BM1922" s="617"/>
      <c r="BN1922" s="617"/>
      <c r="BO1922" s="617"/>
      <c r="BP1922" s="617"/>
      <c r="BQ1922" s="617"/>
      <c r="BR1922" s="617"/>
      <c r="BS1922" s="617"/>
    </row>
    <row r="1923" spans="1:71" s="401" customFormat="1" ht="15.65" customHeight="1" outlineLevel="2" x14ac:dyDescent="0.25">
      <c r="A1923" s="590"/>
      <c r="B1923" s="478"/>
      <c r="C1923" s="490"/>
      <c r="D1923" s="483" t="s">
        <v>1174</v>
      </c>
      <c r="E1923" s="419"/>
      <c r="F1923" s="420"/>
      <c r="G1923" s="400"/>
      <c r="H1923" s="419"/>
      <c r="I1923" s="550"/>
      <c r="J1923" s="550"/>
      <c r="K1923" s="550"/>
      <c r="L1923" s="550"/>
      <c r="M1923" s="551"/>
      <c r="N1923" s="495"/>
      <c r="O1923" s="668"/>
      <c r="P1923" s="668"/>
      <c r="Q1923" s="665"/>
      <c r="R1923" s="660"/>
      <c r="S1923" s="666"/>
      <c r="T1923" s="660"/>
      <c r="U1923" s="660"/>
      <c r="V1923" s="660"/>
      <c r="W1923" s="660"/>
      <c r="X1923" s="660"/>
      <c r="Y1923" s="661"/>
      <c r="Z1923" s="619"/>
      <c r="AA1923" s="617"/>
      <c r="AB1923" s="617"/>
      <c r="AC1923" s="617"/>
      <c r="AD1923" s="617"/>
      <c r="AE1923" s="617"/>
      <c r="AF1923" s="617"/>
      <c r="AG1923" s="617"/>
      <c r="AH1923" s="617"/>
      <c r="AI1923" s="617"/>
      <c r="AJ1923" s="617"/>
      <c r="AK1923" s="617"/>
      <c r="AL1923" s="617"/>
      <c r="AM1923" s="617"/>
      <c r="AN1923" s="617"/>
      <c r="AO1923" s="617"/>
      <c r="AP1923" s="617"/>
      <c r="AQ1923" s="617"/>
      <c r="AR1923" s="617"/>
      <c r="AS1923" s="617"/>
      <c r="AT1923" s="617"/>
      <c r="AU1923" s="617"/>
      <c r="AV1923" s="617"/>
      <c r="AW1923" s="617"/>
      <c r="AX1923" s="617"/>
      <c r="AY1923" s="617"/>
      <c r="AZ1923" s="617"/>
      <c r="BA1923" s="617"/>
      <c r="BB1923" s="617"/>
      <c r="BC1923" s="617"/>
      <c r="BD1923" s="617"/>
      <c r="BE1923" s="617"/>
      <c r="BF1923" s="617"/>
      <c r="BG1923" s="617"/>
      <c r="BH1923" s="617"/>
      <c r="BI1923" s="617"/>
      <c r="BJ1923" s="617"/>
      <c r="BK1923" s="617"/>
      <c r="BL1923" s="617"/>
      <c r="BM1923" s="617"/>
      <c r="BN1923" s="617"/>
      <c r="BO1923" s="617"/>
      <c r="BP1923" s="617"/>
      <c r="BQ1923" s="617"/>
      <c r="BR1923" s="617"/>
      <c r="BS1923" s="617"/>
    </row>
    <row r="1924" spans="1:71" s="401" customFormat="1" ht="15.65" customHeight="1" outlineLevel="2" x14ac:dyDescent="0.25">
      <c r="A1924" s="590"/>
      <c r="B1924" s="478"/>
      <c r="C1924" s="490"/>
      <c r="D1924" s="483" t="s">
        <v>1282</v>
      </c>
      <c r="E1924" s="419"/>
      <c r="F1924" s="420"/>
      <c r="G1924" s="400"/>
      <c r="H1924" s="419"/>
      <c r="I1924" s="550"/>
      <c r="J1924" s="550"/>
      <c r="K1924" s="550"/>
      <c r="L1924" s="547"/>
      <c r="M1924" s="551"/>
      <c r="N1924" s="495"/>
      <c r="O1924" s="659"/>
      <c r="P1924" s="659"/>
      <c r="Q1924" s="665"/>
      <c r="R1924" s="660"/>
      <c r="S1924" s="666"/>
      <c r="T1924" s="660"/>
      <c r="U1924" s="660"/>
      <c r="V1924" s="660"/>
      <c r="W1924" s="660"/>
      <c r="X1924" s="660"/>
      <c r="Y1924" s="661"/>
      <c r="Z1924" s="619"/>
      <c r="AA1924" s="617"/>
      <c r="AB1924" s="617"/>
      <c r="AC1924" s="617"/>
      <c r="AD1924" s="617"/>
      <c r="AE1924" s="617"/>
      <c r="AF1924" s="617"/>
      <c r="AG1924" s="617"/>
      <c r="AH1924" s="617"/>
      <c r="AI1924" s="617"/>
      <c r="AJ1924" s="617"/>
      <c r="AK1924" s="617"/>
      <c r="AL1924" s="617"/>
      <c r="AM1924" s="617"/>
      <c r="AN1924" s="617"/>
      <c r="AO1924" s="617"/>
      <c r="AP1924" s="617"/>
      <c r="AQ1924" s="617"/>
      <c r="AR1924" s="617"/>
      <c r="AS1924" s="617"/>
      <c r="AT1924" s="617"/>
      <c r="AU1924" s="617"/>
      <c r="AV1924" s="617"/>
      <c r="AW1924" s="617"/>
      <c r="AX1924" s="617"/>
      <c r="AY1924" s="617"/>
      <c r="AZ1924" s="617"/>
      <c r="BA1924" s="617"/>
      <c r="BB1924" s="617"/>
      <c r="BC1924" s="617"/>
      <c r="BD1924" s="617"/>
      <c r="BE1924" s="617"/>
      <c r="BF1924" s="617"/>
      <c r="BG1924" s="617"/>
      <c r="BH1924" s="617"/>
      <c r="BI1924" s="617"/>
      <c r="BJ1924" s="617"/>
      <c r="BK1924" s="617"/>
      <c r="BL1924" s="617"/>
      <c r="BM1924" s="617"/>
      <c r="BN1924" s="617"/>
      <c r="BO1924" s="617"/>
      <c r="BP1924" s="617"/>
      <c r="BQ1924" s="617"/>
      <c r="BR1924" s="617"/>
      <c r="BS1924" s="617"/>
    </row>
    <row r="1925" spans="1:71" ht="15.65" customHeight="1" outlineLevel="2" x14ac:dyDescent="0.25">
      <c r="H1925" s="772"/>
    </row>
    <row r="1926" spans="1:71" ht="9" customHeight="1" outlineLevel="1" x14ac:dyDescent="0.25">
      <c r="B1926" s="408"/>
      <c r="D1926" s="409"/>
      <c r="E1926" s="411"/>
      <c r="F1926" s="409"/>
      <c r="G1926" s="410"/>
      <c r="H1926" s="779"/>
      <c r="I1926" s="548"/>
      <c r="J1926" s="548"/>
      <c r="K1926" s="548"/>
      <c r="L1926" s="548"/>
      <c r="M1926" s="548"/>
      <c r="N1926" s="485"/>
      <c r="O1926" s="663"/>
      <c r="P1926" s="663"/>
      <c r="Q1926" s="663"/>
      <c r="R1926" s="664"/>
      <c r="S1926" s="664"/>
      <c r="T1926" s="664"/>
      <c r="U1926" s="664"/>
      <c r="V1926" s="664"/>
      <c r="W1926" s="664"/>
      <c r="X1926" s="664"/>
      <c r="Y1926" s="663"/>
      <c r="Z1926" s="615"/>
      <c r="AA1926" s="616"/>
      <c r="AG1926" s="613"/>
      <c r="AH1926" s="613"/>
    </row>
    <row r="1927" spans="1:71" s="568" customFormat="1" ht="15.65" customHeight="1" outlineLevel="1" x14ac:dyDescent="0.25">
      <c r="B1927" s="395" t="s">
        <v>1642</v>
      </c>
      <c r="C1927" s="593"/>
      <c r="D1927" s="396" t="s">
        <v>1907</v>
      </c>
      <c r="E1927" s="403">
        <v>1</v>
      </c>
      <c r="F1927" s="396" t="s">
        <v>72</v>
      </c>
      <c r="G1927" s="397"/>
      <c r="H1927" s="777">
        <f>SUM(H1929:H1937)</f>
        <v>8.548</v>
      </c>
      <c r="I1927" s="546"/>
      <c r="J1927" s="546">
        <f>SUM(J1929:J1937)</f>
        <v>793.32749999999999</v>
      </c>
      <c r="K1927" s="546"/>
      <c r="L1927" s="546"/>
      <c r="M1927" s="546">
        <f>SUM(M1929:M1937)</f>
        <v>1323.3035</v>
      </c>
      <c r="N1927" s="593"/>
      <c r="O1927" s="657">
        <f>SUM(O1928:O1932)</f>
        <v>1601.1972350000001</v>
      </c>
      <c r="P1927" s="656" t="str">
        <f>B1927</f>
        <v>V4-4-A20</v>
      </c>
      <c r="Q1927" s="656"/>
      <c r="R1927" s="657"/>
      <c r="S1927" s="657"/>
      <c r="T1927" s="657"/>
      <c r="U1927" s="670"/>
      <c r="V1927" s="657"/>
      <c r="W1927" s="657"/>
      <c r="X1927" s="657">
        <f>SUM(X1928:X1932)/E1927</f>
        <v>1860.4961391500001</v>
      </c>
      <c r="Y1927" s="656"/>
      <c r="Z1927" s="614"/>
      <c r="AA1927" s="610"/>
      <c r="AB1927" s="610"/>
      <c r="AC1927" s="610"/>
      <c r="AD1927" s="610"/>
      <c r="AE1927" s="610"/>
      <c r="AF1927" s="610"/>
      <c r="AG1927" s="610"/>
      <c r="AH1927" s="610"/>
      <c r="AI1927" s="610"/>
      <c r="AJ1927" s="610"/>
      <c r="AK1927" s="610"/>
      <c r="AL1927" s="610"/>
      <c r="AM1927" s="610"/>
      <c r="AN1927" s="610"/>
      <c r="AO1927" s="610"/>
      <c r="AP1927" s="610"/>
      <c r="AQ1927" s="610"/>
      <c r="AR1927" s="610"/>
      <c r="AS1927" s="610"/>
      <c r="AT1927" s="610"/>
      <c r="AU1927" s="610"/>
      <c r="AV1927" s="610"/>
      <c r="AW1927" s="610"/>
      <c r="AX1927" s="610"/>
      <c r="AY1927" s="610"/>
      <c r="AZ1927" s="610"/>
      <c r="BA1927" s="610"/>
      <c r="BB1927" s="610"/>
      <c r="BC1927" s="610"/>
      <c r="BD1927" s="610"/>
      <c r="BE1927" s="610"/>
      <c r="BF1927" s="610"/>
      <c r="BG1927" s="610"/>
      <c r="BH1927" s="610"/>
      <c r="BI1927" s="610"/>
      <c r="BJ1927" s="610"/>
      <c r="BK1927" s="610"/>
      <c r="BL1927" s="610"/>
      <c r="BM1927" s="610"/>
      <c r="BN1927" s="610"/>
      <c r="BO1927" s="610"/>
      <c r="BP1927" s="610"/>
      <c r="BQ1927" s="610"/>
      <c r="BR1927" s="610"/>
      <c r="BS1927" s="610"/>
    </row>
    <row r="1928" spans="1:71" s="401" customFormat="1" ht="15.65" customHeight="1" outlineLevel="2" x14ac:dyDescent="0.25">
      <c r="A1928" s="590"/>
      <c r="B1928" s="404"/>
      <c r="C1928" s="485"/>
      <c r="D1928" s="402"/>
      <c r="E1928" s="416"/>
      <c r="G1928" s="399"/>
      <c r="H1928" s="633"/>
      <c r="I1928" s="549"/>
      <c r="J1928" s="549"/>
      <c r="K1928" s="549"/>
      <c r="L1928" s="549"/>
      <c r="M1928" s="549"/>
      <c r="N1928" s="495"/>
      <c r="O1928" s="659" t="str">
        <f>R1928</f>
        <v>incl. opslagen</v>
      </c>
      <c r="P1928" s="659"/>
      <c r="Q1928" s="665"/>
      <c r="R1928" s="672" t="str">
        <f>Tabellen!$C$2</f>
        <v>incl. opslagen</v>
      </c>
      <c r="S1928" s="666"/>
      <c r="T1928" s="672" t="str">
        <f>Tabellen!$C$2</f>
        <v>incl. opslagen</v>
      </c>
      <c r="U1928" s="660"/>
      <c r="V1928" s="660"/>
      <c r="W1928" s="660"/>
      <c r="X1928" s="660"/>
      <c r="Y1928" s="659"/>
      <c r="Z1928" s="617"/>
      <c r="AA1928" s="617"/>
      <c r="AB1928" s="617"/>
      <c r="AC1928" s="617"/>
      <c r="AD1928" s="617"/>
      <c r="AE1928" s="617"/>
      <c r="AF1928" s="617"/>
      <c r="AG1928" s="617"/>
      <c r="AH1928" s="617"/>
      <c r="AI1928" s="617"/>
      <c r="AJ1928" s="617"/>
      <c r="AK1928" s="617"/>
      <c r="AL1928" s="617"/>
      <c r="AM1928" s="617"/>
      <c r="AN1928" s="617"/>
      <c r="AO1928" s="617"/>
      <c r="AP1928" s="617"/>
      <c r="AQ1928" s="617"/>
      <c r="AR1928" s="617"/>
      <c r="AS1928" s="617"/>
      <c r="AT1928" s="617"/>
      <c r="AU1928" s="617"/>
      <c r="AV1928" s="617"/>
      <c r="AW1928" s="617"/>
      <c r="AX1928" s="617"/>
      <c r="AY1928" s="617"/>
      <c r="AZ1928" s="617"/>
      <c r="BA1928" s="617"/>
      <c r="BB1928" s="617"/>
      <c r="BC1928" s="617"/>
      <c r="BD1928" s="617"/>
      <c r="BE1928" s="617"/>
      <c r="BF1928" s="617"/>
      <c r="BG1928" s="617"/>
      <c r="BH1928" s="617"/>
      <c r="BI1928" s="617"/>
      <c r="BJ1928" s="617"/>
      <c r="BK1928" s="617"/>
      <c r="BL1928" s="617"/>
      <c r="BM1928" s="617"/>
      <c r="BN1928" s="617"/>
      <c r="BO1928" s="617"/>
      <c r="BP1928" s="617"/>
      <c r="BQ1928" s="617"/>
      <c r="BR1928" s="617"/>
      <c r="BS1928" s="617"/>
    </row>
    <row r="1929" spans="1:71" s="401" customFormat="1" ht="15.65" customHeight="1" outlineLevel="2" x14ac:dyDescent="0.25">
      <c r="A1929" s="590"/>
      <c r="B1929" s="404"/>
      <c r="C1929" s="485"/>
      <c r="D1929" s="404" t="s">
        <v>1175</v>
      </c>
      <c r="E1929" s="405">
        <v>1</v>
      </c>
      <c r="F1929" s="402" t="s">
        <v>72</v>
      </c>
      <c r="G1929" s="405">
        <v>2.5</v>
      </c>
      <c r="H1929" s="423">
        <f>E1929*G1929</f>
        <v>2.5</v>
      </c>
      <c r="I1929" s="547">
        <v>25.874999999999996</v>
      </c>
      <c r="J1929" s="547">
        <f>E1929*I1929</f>
        <v>25.874999999999996</v>
      </c>
      <c r="K1929" s="547"/>
      <c r="L1929" s="547"/>
      <c r="M1929" s="547">
        <f>J1929+H1929*Tabellen!$K$2+L1929</f>
        <v>180.875</v>
      </c>
      <c r="N1929" s="495"/>
      <c r="O1929" s="660">
        <f>R1929+T1929</f>
        <v>218.85874999999999</v>
      </c>
      <c r="P1929" s="673"/>
      <c r="Q1929" s="665" t="s">
        <v>983</v>
      </c>
      <c r="R1929" s="660">
        <f>H1929*Tabellen!$K$2*Tabellen!$F$2</f>
        <v>187.54999999999998</v>
      </c>
      <c r="S1929" s="666" t="s">
        <v>1049</v>
      </c>
      <c r="T1929" s="660">
        <f>J1929*Tabellen!$F$2</f>
        <v>31.308749999999996</v>
      </c>
      <c r="U1929" s="660">
        <f>R1929*Tabellen!$G$2</f>
        <v>16.879499999999997</v>
      </c>
      <c r="V1929" s="660">
        <f>T1929*Tabellen!$H$2</f>
        <v>6.5748374999999992</v>
      </c>
      <c r="W1929" s="660">
        <f>U1929+V1929</f>
        <v>23.454337499999994</v>
      </c>
      <c r="X1929" s="660">
        <f>O1929+W1929</f>
        <v>242.31308749999999</v>
      </c>
      <c r="Y1929" s="659"/>
      <c r="Z1929" s="617"/>
      <c r="AA1929" s="617"/>
      <c r="AB1929" s="617"/>
      <c r="AC1929" s="617"/>
      <c r="AD1929" s="617"/>
      <c r="AE1929" s="617"/>
      <c r="AF1929" s="617"/>
      <c r="AG1929" s="617"/>
      <c r="AH1929" s="617"/>
      <c r="AI1929" s="617"/>
      <c r="AJ1929" s="617"/>
      <c r="AK1929" s="617"/>
      <c r="AL1929" s="617"/>
      <c r="AM1929" s="617"/>
      <c r="AN1929" s="617"/>
      <c r="AO1929" s="617"/>
      <c r="AP1929" s="617"/>
      <c r="AQ1929" s="617"/>
      <c r="AR1929" s="617"/>
      <c r="AS1929" s="617"/>
      <c r="AT1929" s="617"/>
      <c r="AU1929" s="617"/>
      <c r="AV1929" s="617"/>
      <c r="AW1929" s="617"/>
      <c r="AX1929" s="617"/>
      <c r="AY1929" s="617"/>
      <c r="AZ1929" s="617"/>
      <c r="BA1929" s="617"/>
      <c r="BB1929" s="617"/>
      <c r="BC1929" s="617"/>
      <c r="BD1929" s="617"/>
      <c r="BE1929" s="617"/>
      <c r="BF1929" s="617"/>
      <c r="BG1929" s="617"/>
      <c r="BH1929" s="617"/>
      <c r="BI1929" s="617"/>
      <c r="BJ1929" s="617"/>
      <c r="BK1929" s="617"/>
      <c r="BL1929" s="617"/>
      <c r="BM1929" s="617"/>
      <c r="BN1929" s="617"/>
      <c r="BO1929" s="617"/>
      <c r="BP1929" s="617"/>
      <c r="BQ1929" s="617"/>
      <c r="BR1929" s="617"/>
      <c r="BS1929" s="617"/>
    </row>
    <row r="1930" spans="1:71" ht="15.65" customHeight="1" outlineLevel="2" x14ac:dyDescent="0.25">
      <c r="D1930" s="402" t="s">
        <v>1177</v>
      </c>
      <c r="E1930" s="405">
        <v>1</v>
      </c>
      <c r="F1930" s="402" t="s">
        <v>71</v>
      </c>
      <c r="G1930" s="406">
        <v>0.5</v>
      </c>
      <c r="H1930" s="772">
        <f>E1930*G1930</f>
        <v>0.5</v>
      </c>
      <c r="M1930" s="547">
        <f>J1930+H1930*Tabellen!$K$2+L1930</f>
        <v>31</v>
      </c>
      <c r="O1930" s="660">
        <f>R1930+T1930</f>
        <v>37.51</v>
      </c>
      <c r="P1930" s="673"/>
      <c r="Q1930" s="665" t="s">
        <v>983</v>
      </c>
      <c r="R1930" s="660">
        <f>H1930*Tabellen!$K$2*Tabellen!$F$2</f>
        <v>37.51</v>
      </c>
      <c r="S1930" s="666" t="s">
        <v>1049</v>
      </c>
      <c r="T1930" s="660">
        <f>J1930*Tabellen!$F$2</f>
        <v>0</v>
      </c>
      <c r="U1930" s="660">
        <f>R1930*Tabellen!$G$2</f>
        <v>3.3758999999999997</v>
      </c>
      <c r="V1930" s="660">
        <f>T1930*Tabellen!$H$2</f>
        <v>0</v>
      </c>
      <c r="W1930" s="660">
        <f>U1930+V1930</f>
        <v>3.3758999999999997</v>
      </c>
      <c r="X1930" s="660">
        <f>O1930+W1930</f>
        <v>40.885899999999999</v>
      </c>
    </row>
    <row r="1931" spans="1:71" s="521" customFormat="1" ht="15.65" customHeight="1" outlineLevel="2" x14ac:dyDescent="0.25">
      <c r="A1931" s="592"/>
      <c r="B1931" s="404"/>
      <c r="C1931" s="485"/>
      <c r="D1931" s="402" t="s">
        <v>1176</v>
      </c>
      <c r="E1931" s="405">
        <f>1.14+1.14+1.6+1.6</f>
        <v>5.48</v>
      </c>
      <c r="F1931" s="402" t="s">
        <v>70</v>
      </c>
      <c r="G1931" s="406">
        <v>0.1</v>
      </c>
      <c r="H1931" s="423">
        <f>E1931*G1931</f>
        <v>0.54800000000000004</v>
      </c>
      <c r="I1931" s="547"/>
      <c r="J1931" s="547"/>
      <c r="K1931" s="547"/>
      <c r="L1931" s="547"/>
      <c r="M1931" s="547">
        <f>J1931+H1931*Tabellen!$K$2+L1931</f>
        <v>33.975999999999999</v>
      </c>
      <c r="N1931" s="524"/>
      <c r="O1931" s="660">
        <f>R1931+T1931</f>
        <v>41.110959999999999</v>
      </c>
      <c r="P1931" s="673"/>
      <c r="Q1931" s="665" t="s">
        <v>983</v>
      </c>
      <c r="R1931" s="660">
        <f>H1931*Tabellen!$K$2*Tabellen!$F$2</f>
        <v>41.110959999999999</v>
      </c>
      <c r="S1931" s="666" t="s">
        <v>1049</v>
      </c>
      <c r="T1931" s="660">
        <f>J1931*Tabellen!$F$2</f>
        <v>0</v>
      </c>
      <c r="U1931" s="660">
        <f>R1931*Tabellen!$G$2</f>
        <v>3.6999863999999998</v>
      </c>
      <c r="V1931" s="660">
        <f>T1931*Tabellen!$H$2</f>
        <v>0</v>
      </c>
      <c r="W1931" s="660">
        <f>U1931+V1931</f>
        <v>3.6999863999999998</v>
      </c>
      <c r="X1931" s="660">
        <f>O1931+W1931</f>
        <v>44.810946399999999</v>
      </c>
      <c r="Y1931" s="676"/>
      <c r="Z1931" s="620"/>
      <c r="AA1931" s="620"/>
      <c r="AB1931" s="620"/>
      <c r="AC1931" s="620"/>
      <c r="AD1931" s="620"/>
      <c r="AE1931" s="620"/>
      <c r="AF1931" s="620"/>
      <c r="AG1931" s="620"/>
      <c r="AH1931" s="620"/>
      <c r="AI1931" s="620"/>
      <c r="AJ1931" s="620"/>
      <c r="AK1931" s="620"/>
      <c r="AL1931" s="620"/>
      <c r="AM1931" s="620"/>
      <c r="AN1931" s="620"/>
      <c r="AO1931" s="620"/>
      <c r="AP1931" s="620"/>
      <c r="AQ1931" s="620"/>
      <c r="AR1931" s="620"/>
      <c r="AS1931" s="620"/>
      <c r="AT1931" s="620"/>
      <c r="AU1931" s="620"/>
      <c r="AV1931" s="620"/>
      <c r="AW1931" s="620"/>
      <c r="AX1931" s="620"/>
      <c r="AY1931" s="620"/>
      <c r="AZ1931" s="620"/>
      <c r="BA1931" s="620"/>
      <c r="BB1931" s="620"/>
      <c r="BC1931" s="620"/>
      <c r="BD1931" s="620"/>
      <c r="BE1931" s="620"/>
      <c r="BF1931" s="620"/>
      <c r="BG1931" s="620"/>
      <c r="BH1931" s="620"/>
      <c r="BI1931" s="620"/>
      <c r="BJ1931" s="620"/>
      <c r="BK1931" s="620"/>
      <c r="BL1931" s="620"/>
      <c r="BM1931" s="620"/>
      <c r="BN1931" s="620"/>
      <c r="BO1931" s="620"/>
      <c r="BP1931" s="620"/>
      <c r="BQ1931" s="620"/>
      <c r="BR1931" s="620"/>
      <c r="BS1931" s="620"/>
    </row>
    <row r="1932" spans="1:71" ht="15.65" customHeight="1" outlineLevel="2" x14ac:dyDescent="0.25">
      <c r="B1932" s="404" t="s">
        <v>1677</v>
      </c>
      <c r="D1932" s="402" t="s">
        <v>1676</v>
      </c>
      <c r="E1932" s="405">
        <v>1</v>
      </c>
      <c r="F1932" s="402" t="s">
        <v>72</v>
      </c>
      <c r="G1932" s="406">
        <v>5</v>
      </c>
      <c r="H1932" s="772">
        <f>E1932*G1932</f>
        <v>5</v>
      </c>
      <c r="I1932" s="547">
        <v>767.45249999999999</v>
      </c>
      <c r="J1932" s="547">
        <f>E1932*I1932</f>
        <v>767.45249999999999</v>
      </c>
      <c r="M1932" s="547">
        <f>J1932+H1932*Tabellen!$K$2+L1932</f>
        <v>1077.4524999999999</v>
      </c>
      <c r="N1932" s="494"/>
      <c r="O1932" s="660">
        <f>R1932+T1932</f>
        <v>1303.717525</v>
      </c>
      <c r="P1932" s="673"/>
      <c r="Q1932" s="665" t="s">
        <v>983</v>
      </c>
      <c r="R1932" s="660">
        <f>H1932*Tabellen!$K$2*Tabellen!$F$2</f>
        <v>375.09999999999997</v>
      </c>
      <c r="S1932" s="666" t="s">
        <v>1049</v>
      </c>
      <c r="T1932" s="660">
        <f>J1932*Tabellen!$F$2</f>
        <v>928.617525</v>
      </c>
      <c r="U1932" s="660">
        <f>R1932*Tabellen!$G$2</f>
        <v>33.758999999999993</v>
      </c>
      <c r="V1932" s="660">
        <f>T1932*Tabellen!$H$2</f>
        <v>195.00968025</v>
      </c>
      <c r="W1932" s="660">
        <f>U1932+V1932</f>
        <v>228.76868024999999</v>
      </c>
      <c r="X1932" s="660">
        <f>O1932+W1932</f>
        <v>1532.48620525</v>
      </c>
      <c r="Y1932" s="659"/>
      <c r="Z1932" s="614"/>
    </row>
    <row r="1933" spans="1:71" s="401" customFormat="1" ht="15.65" customHeight="1" outlineLevel="2" x14ac:dyDescent="0.25">
      <c r="A1933" s="590"/>
      <c r="B1933" s="404"/>
      <c r="C1933" s="485"/>
      <c r="D1933" s="404" t="s">
        <v>1591</v>
      </c>
      <c r="E1933" s="405"/>
      <c r="F1933" s="404"/>
      <c r="G1933" s="405"/>
      <c r="H1933" s="772"/>
      <c r="I1933" s="560"/>
      <c r="J1933" s="547"/>
      <c r="K1933" s="547"/>
      <c r="L1933" s="547"/>
      <c r="M1933" s="547"/>
      <c r="N1933" s="495"/>
      <c r="O1933" s="668"/>
      <c r="P1933" s="668"/>
      <c r="Q1933" s="665"/>
      <c r="R1933" s="660"/>
      <c r="S1933" s="666"/>
      <c r="T1933" s="660"/>
      <c r="U1933" s="660"/>
      <c r="V1933" s="660"/>
      <c r="W1933" s="660"/>
      <c r="X1933" s="660"/>
      <c r="Y1933" s="668"/>
      <c r="Z1933" s="617"/>
      <c r="AA1933" s="617"/>
      <c r="AB1933" s="617"/>
      <c r="AC1933" s="617"/>
      <c r="AD1933" s="617"/>
      <c r="AE1933" s="617"/>
      <c r="AF1933" s="617"/>
      <c r="AG1933" s="617"/>
      <c r="AH1933" s="617"/>
      <c r="AI1933" s="617"/>
      <c r="AJ1933" s="617"/>
      <c r="AK1933" s="617"/>
      <c r="AL1933" s="617"/>
      <c r="AM1933" s="617"/>
      <c r="AN1933" s="617"/>
      <c r="AO1933" s="617"/>
      <c r="AP1933" s="617"/>
      <c r="AQ1933" s="617"/>
      <c r="AR1933" s="617"/>
      <c r="AS1933" s="617"/>
      <c r="AT1933" s="617"/>
      <c r="AU1933" s="617"/>
      <c r="AV1933" s="617"/>
      <c r="AW1933" s="617"/>
      <c r="AX1933" s="617"/>
      <c r="AY1933" s="617"/>
      <c r="AZ1933" s="617"/>
      <c r="BA1933" s="617"/>
      <c r="BB1933" s="617"/>
      <c r="BC1933" s="617"/>
      <c r="BD1933" s="617"/>
      <c r="BE1933" s="617"/>
      <c r="BF1933" s="617"/>
      <c r="BG1933" s="617"/>
      <c r="BH1933" s="617"/>
      <c r="BI1933" s="617"/>
      <c r="BJ1933" s="617"/>
      <c r="BK1933" s="617"/>
      <c r="BL1933" s="617"/>
      <c r="BM1933" s="617"/>
      <c r="BN1933" s="617"/>
      <c r="BO1933" s="617"/>
      <c r="BP1933" s="617"/>
      <c r="BQ1933" s="617"/>
      <c r="BR1933" s="617"/>
      <c r="BS1933" s="617"/>
    </row>
    <row r="1934" spans="1:71" s="401" customFormat="1" ht="15.65" customHeight="1" outlineLevel="2" x14ac:dyDescent="0.25">
      <c r="A1934" s="590"/>
      <c r="B1934" s="404"/>
      <c r="C1934" s="485"/>
      <c r="D1934" s="404" t="s">
        <v>1592</v>
      </c>
      <c r="E1934" s="405"/>
      <c r="F1934" s="404"/>
      <c r="G1934" s="405"/>
      <c r="H1934" s="772"/>
      <c r="I1934" s="560"/>
      <c r="J1934" s="547"/>
      <c r="K1934" s="547"/>
      <c r="L1934" s="547"/>
      <c r="M1934" s="547"/>
      <c r="N1934" s="495"/>
      <c r="O1934" s="668"/>
      <c r="P1934" s="668"/>
      <c r="Q1934" s="665"/>
      <c r="R1934" s="660"/>
      <c r="S1934" s="666"/>
      <c r="T1934" s="660"/>
      <c r="U1934" s="660"/>
      <c r="V1934" s="660"/>
      <c r="W1934" s="660"/>
      <c r="X1934" s="660"/>
      <c r="Y1934" s="668"/>
      <c r="Z1934" s="617"/>
      <c r="AA1934" s="617"/>
      <c r="AB1934" s="617"/>
      <c r="AC1934" s="617"/>
      <c r="AD1934" s="617"/>
      <c r="AE1934" s="617"/>
      <c r="AF1934" s="617"/>
      <c r="AG1934" s="617"/>
      <c r="AH1934" s="617"/>
      <c r="AI1934" s="617"/>
      <c r="AJ1934" s="617"/>
      <c r="AK1934" s="617"/>
      <c r="AL1934" s="617"/>
      <c r="AM1934" s="617"/>
      <c r="AN1934" s="617"/>
      <c r="AO1934" s="617"/>
      <c r="AP1934" s="617"/>
      <c r="AQ1934" s="617"/>
      <c r="AR1934" s="617"/>
      <c r="AS1934" s="617"/>
      <c r="AT1934" s="617"/>
      <c r="AU1934" s="617"/>
      <c r="AV1934" s="617"/>
      <c r="AW1934" s="617"/>
      <c r="AX1934" s="617"/>
      <c r="AY1934" s="617"/>
      <c r="AZ1934" s="617"/>
      <c r="BA1934" s="617"/>
      <c r="BB1934" s="617"/>
      <c r="BC1934" s="617"/>
      <c r="BD1934" s="617"/>
      <c r="BE1934" s="617"/>
      <c r="BF1934" s="617"/>
      <c r="BG1934" s="617"/>
      <c r="BH1934" s="617"/>
      <c r="BI1934" s="617"/>
      <c r="BJ1934" s="617"/>
      <c r="BK1934" s="617"/>
      <c r="BL1934" s="617"/>
      <c r="BM1934" s="617"/>
      <c r="BN1934" s="617"/>
      <c r="BO1934" s="617"/>
      <c r="BP1934" s="617"/>
      <c r="BQ1934" s="617"/>
      <c r="BR1934" s="617"/>
      <c r="BS1934" s="617"/>
    </row>
    <row r="1935" spans="1:71" s="401" customFormat="1" ht="15.65" customHeight="1" outlineLevel="2" x14ac:dyDescent="0.25">
      <c r="A1935" s="590"/>
      <c r="B1935" s="478"/>
      <c r="C1935" s="490"/>
      <c r="D1935" s="483" t="s">
        <v>1174</v>
      </c>
      <c r="E1935" s="419"/>
      <c r="F1935" s="420"/>
      <c r="G1935" s="400"/>
      <c r="H1935" s="419"/>
      <c r="I1935" s="550"/>
      <c r="J1935" s="550"/>
      <c r="K1935" s="550"/>
      <c r="L1935" s="550"/>
      <c r="M1935" s="551"/>
      <c r="N1935" s="495"/>
      <c r="O1935" s="668"/>
      <c r="P1935" s="668"/>
      <c r="Q1935" s="665"/>
      <c r="R1935" s="660"/>
      <c r="S1935" s="666"/>
      <c r="T1935" s="660"/>
      <c r="U1935" s="660"/>
      <c r="V1935" s="660"/>
      <c r="W1935" s="660"/>
      <c r="X1935" s="660"/>
      <c r="Y1935" s="661"/>
      <c r="Z1935" s="619"/>
      <c r="AA1935" s="617"/>
      <c r="AB1935" s="617"/>
      <c r="AC1935" s="617"/>
      <c r="AD1935" s="617"/>
      <c r="AE1935" s="617"/>
      <c r="AF1935" s="617"/>
      <c r="AG1935" s="617"/>
      <c r="AH1935" s="617"/>
      <c r="AI1935" s="617"/>
      <c r="AJ1935" s="617"/>
      <c r="AK1935" s="617"/>
      <c r="AL1935" s="617"/>
      <c r="AM1935" s="617"/>
      <c r="AN1935" s="617"/>
      <c r="AO1935" s="617"/>
      <c r="AP1935" s="617"/>
      <c r="AQ1935" s="617"/>
      <c r="AR1935" s="617"/>
      <c r="AS1935" s="617"/>
      <c r="AT1935" s="617"/>
      <c r="AU1935" s="617"/>
      <c r="AV1935" s="617"/>
      <c r="AW1935" s="617"/>
      <c r="AX1935" s="617"/>
      <c r="AY1935" s="617"/>
      <c r="AZ1935" s="617"/>
      <c r="BA1935" s="617"/>
      <c r="BB1935" s="617"/>
      <c r="BC1935" s="617"/>
      <c r="BD1935" s="617"/>
      <c r="BE1935" s="617"/>
      <c r="BF1935" s="617"/>
      <c r="BG1935" s="617"/>
      <c r="BH1935" s="617"/>
      <c r="BI1935" s="617"/>
      <c r="BJ1935" s="617"/>
      <c r="BK1935" s="617"/>
      <c r="BL1935" s="617"/>
      <c r="BM1935" s="617"/>
      <c r="BN1935" s="617"/>
      <c r="BO1935" s="617"/>
      <c r="BP1935" s="617"/>
      <c r="BQ1935" s="617"/>
      <c r="BR1935" s="617"/>
      <c r="BS1935" s="617"/>
    </row>
    <row r="1936" spans="1:71" s="401" customFormat="1" ht="15.65" customHeight="1" outlineLevel="2" x14ac:dyDescent="0.25">
      <c r="A1936" s="590"/>
      <c r="B1936" s="478"/>
      <c r="C1936" s="490"/>
      <c r="D1936" s="402" t="s">
        <v>1282</v>
      </c>
      <c r="E1936" s="419"/>
      <c r="F1936" s="420"/>
      <c r="G1936" s="400"/>
      <c r="H1936" s="419"/>
      <c r="I1936" s="550"/>
      <c r="J1936" s="550"/>
      <c r="K1936" s="550"/>
      <c r="L1936" s="547"/>
      <c r="M1936" s="551"/>
      <c r="N1936" s="495"/>
      <c r="O1936" s="659"/>
      <c r="P1936" s="659"/>
      <c r="Q1936" s="665"/>
      <c r="R1936" s="660"/>
      <c r="S1936" s="666"/>
      <c r="T1936" s="660"/>
      <c r="U1936" s="660"/>
      <c r="V1936" s="660"/>
      <c r="W1936" s="660"/>
      <c r="X1936" s="660"/>
      <c r="Y1936" s="661"/>
      <c r="Z1936" s="619"/>
      <c r="AA1936" s="617"/>
      <c r="AB1936" s="617"/>
      <c r="AC1936" s="617"/>
      <c r="AD1936" s="617"/>
      <c r="AE1936" s="617"/>
      <c r="AF1936" s="617"/>
      <c r="AG1936" s="617"/>
      <c r="AH1936" s="617"/>
      <c r="AI1936" s="617"/>
      <c r="AJ1936" s="617"/>
      <c r="AK1936" s="617"/>
      <c r="AL1936" s="617"/>
      <c r="AM1936" s="617"/>
      <c r="AN1936" s="617"/>
      <c r="AO1936" s="617"/>
      <c r="AP1936" s="617"/>
      <c r="AQ1936" s="617"/>
      <c r="AR1936" s="617"/>
      <c r="AS1936" s="617"/>
      <c r="AT1936" s="617"/>
      <c r="AU1936" s="617"/>
      <c r="AV1936" s="617"/>
      <c r="AW1936" s="617"/>
      <c r="AX1936" s="617"/>
      <c r="AY1936" s="617"/>
      <c r="AZ1936" s="617"/>
      <c r="BA1936" s="617"/>
      <c r="BB1936" s="617"/>
      <c r="BC1936" s="617"/>
      <c r="BD1936" s="617"/>
      <c r="BE1936" s="617"/>
      <c r="BF1936" s="617"/>
      <c r="BG1936" s="617"/>
      <c r="BH1936" s="617"/>
      <c r="BI1936" s="617"/>
      <c r="BJ1936" s="617"/>
      <c r="BK1936" s="617"/>
      <c r="BL1936" s="617"/>
      <c r="BM1936" s="617"/>
      <c r="BN1936" s="617"/>
      <c r="BO1936" s="617"/>
      <c r="BP1936" s="617"/>
      <c r="BQ1936" s="617"/>
      <c r="BR1936" s="617"/>
      <c r="BS1936" s="617"/>
    </row>
    <row r="1937" spans="1:71" ht="15.65" customHeight="1" outlineLevel="2" x14ac:dyDescent="0.25">
      <c r="H1937" s="772"/>
    </row>
    <row r="1938" spans="1:71" ht="9" customHeight="1" outlineLevel="1" x14ac:dyDescent="0.25">
      <c r="B1938" s="408"/>
      <c r="D1938" s="409"/>
      <c r="E1938" s="411"/>
      <c r="F1938" s="409"/>
      <c r="G1938" s="410"/>
      <c r="H1938" s="779"/>
      <c r="I1938" s="548"/>
      <c r="J1938" s="548"/>
      <c r="K1938" s="548"/>
      <c r="L1938" s="548"/>
      <c r="M1938" s="548"/>
      <c r="N1938" s="485"/>
      <c r="O1938" s="663"/>
      <c r="P1938" s="663"/>
      <c r="Q1938" s="663"/>
      <c r="R1938" s="664"/>
      <c r="S1938" s="664"/>
      <c r="T1938" s="664"/>
      <c r="U1938" s="664"/>
      <c r="V1938" s="664"/>
      <c r="W1938" s="664"/>
      <c r="X1938" s="664"/>
      <c r="Y1938" s="663"/>
      <c r="Z1938" s="615"/>
      <c r="AA1938" s="616"/>
      <c r="AG1938" s="613"/>
      <c r="AH1938" s="613"/>
    </row>
    <row r="1939" spans="1:71" s="568" customFormat="1" ht="15.65" customHeight="1" outlineLevel="1" x14ac:dyDescent="0.25">
      <c r="B1939" s="395" t="s">
        <v>1643</v>
      </c>
      <c r="C1939" s="593"/>
      <c r="D1939" s="396" t="s">
        <v>1908</v>
      </c>
      <c r="E1939" s="403">
        <v>1</v>
      </c>
      <c r="F1939" s="396" t="s">
        <v>72</v>
      </c>
      <c r="G1939" s="397"/>
      <c r="H1939" s="777">
        <f>SUM(H1941:H1949)</f>
        <v>6.9640000000000004</v>
      </c>
      <c r="I1939" s="546"/>
      <c r="J1939" s="546">
        <f>SUM(J1941:J1949)</f>
        <v>687.86099999999999</v>
      </c>
      <c r="K1939" s="546"/>
      <c r="L1939" s="546"/>
      <c r="M1939" s="546">
        <f>SUM(M1941:M1949)</f>
        <v>1119.6289999999999</v>
      </c>
      <c r="N1939" s="593"/>
      <c r="O1939" s="657">
        <f>SUM(O1940:O1944)</f>
        <v>1354.75109</v>
      </c>
      <c r="P1939" s="656" t="str">
        <f>B1939</f>
        <v>V4-4-A21</v>
      </c>
      <c r="Q1939" s="656"/>
      <c r="R1939" s="657"/>
      <c r="S1939" s="657"/>
      <c r="T1939" s="657"/>
      <c r="U1939" s="670"/>
      <c r="V1939" s="657"/>
      <c r="W1939" s="657"/>
      <c r="X1939" s="657">
        <f>SUM(X1940:X1944)/E1939</f>
        <v>1576.5561052999999</v>
      </c>
      <c r="Y1939" s="656"/>
      <c r="Z1939" s="614"/>
      <c r="AA1939" s="610"/>
      <c r="AB1939" s="610"/>
      <c r="AC1939" s="610"/>
      <c r="AD1939" s="610"/>
      <c r="AE1939" s="610"/>
      <c r="AF1939" s="610"/>
      <c r="AG1939" s="610"/>
      <c r="AH1939" s="610"/>
      <c r="AI1939" s="610"/>
      <c r="AJ1939" s="610"/>
      <c r="AK1939" s="610"/>
      <c r="AL1939" s="610"/>
      <c r="AM1939" s="610"/>
      <c r="AN1939" s="610"/>
      <c r="AO1939" s="610"/>
      <c r="AP1939" s="610"/>
      <c r="AQ1939" s="610"/>
      <c r="AR1939" s="610"/>
      <c r="AS1939" s="610"/>
      <c r="AT1939" s="610"/>
      <c r="AU1939" s="610"/>
      <c r="AV1939" s="610"/>
      <c r="AW1939" s="610"/>
      <c r="AX1939" s="610"/>
      <c r="AY1939" s="610"/>
      <c r="AZ1939" s="610"/>
      <c r="BA1939" s="610"/>
      <c r="BB1939" s="610"/>
      <c r="BC1939" s="610"/>
      <c r="BD1939" s="610"/>
      <c r="BE1939" s="610"/>
      <c r="BF1939" s="610"/>
      <c r="BG1939" s="610"/>
      <c r="BH1939" s="610"/>
      <c r="BI1939" s="610"/>
      <c r="BJ1939" s="610"/>
      <c r="BK1939" s="610"/>
      <c r="BL1939" s="610"/>
      <c r="BM1939" s="610"/>
      <c r="BN1939" s="610"/>
      <c r="BO1939" s="610"/>
      <c r="BP1939" s="610"/>
      <c r="BQ1939" s="610"/>
      <c r="BR1939" s="610"/>
      <c r="BS1939" s="610"/>
    </row>
    <row r="1940" spans="1:71" s="401" customFormat="1" ht="15.65" customHeight="1" outlineLevel="2" x14ac:dyDescent="0.25">
      <c r="A1940" s="590"/>
      <c r="B1940" s="478"/>
      <c r="C1940" s="490"/>
      <c r="D1940" s="483"/>
      <c r="E1940" s="419"/>
      <c r="F1940" s="420"/>
      <c r="G1940" s="400"/>
      <c r="H1940" s="419"/>
      <c r="I1940" s="550"/>
      <c r="J1940" s="550"/>
      <c r="K1940" s="550"/>
      <c r="L1940" s="550"/>
      <c r="M1940" s="551"/>
      <c r="N1940" s="495"/>
      <c r="O1940" s="659" t="str">
        <f>R1940</f>
        <v>incl. opslagen</v>
      </c>
      <c r="P1940" s="659"/>
      <c r="Q1940" s="665"/>
      <c r="R1940" s="672" t="str">
        <f>Tabellen!$C$2</f>
        <v>incl. opslagen</v>
      </c>
      <c r="S1940" s="666"/>
      <c r="T1940" s="672" t="str">
        <f>Tabellen!$C$2</f>
        <v>incl. opslagen</v>
      </c>
      <c r="U1940" s="660"/>
      <c r="V1940" s="660"/>
      <c r="W1940" s="660"/>
      <c r="X1940" s="660"/>
      <c r="Y1940" s="661"/>
      <c r="Z1940" s="619"/>
      <c r="AA1940" s="617"/>
      <c r="AB1940" s="617"/>
      <c r="AC1940" s="617"/>
      <c r="AD1940" s="617"/>
      <c r="AE1940" s="617"/>
      <c r="AF1940" s="617"/>
      <c r="AG1940" s="617"/>
      <c r="AH1940" s="617"/>
      <c r="AI1940" s="617"/>
      <c r="AJ1940" s="617"/>
      <c r="AK1940" s="617"/>
      <c r="AL1940" s="617"/>
      <c r="AM1940" s="617"/>
      <c r="AN1940" s="617"/>
      <c r="AO1940" s="617"/>
      <c r="AP1940" s="617"/>
      <c r="AQ1940" s="617"/>
      <c r="AR1940" s="617"/>
      <c r="AS1940" s="617"/>
      <c r="AT1940" s="617"/>
      <c r="AU1940" s="617"/>
      <c r="AV1940" s="617"/>
      <c r="AW1940" s="617"/>
      <c r="AX1940" s="617"/>
      <c r="AY1940" s="617"/>
      <c r="AZ1940" s="617"/>
      <c r="BA1940" s="617"/>
      <c r="BB1940" s="617"/>
      <c r="BC1940" s="617"/>
      <c r="BD1940" s="617"/>
      <c r="BE1940" s="617"/>
      <c r="BF1940" s="617"/>
      <c r="BG1940" s="617"/>
      <c r="BH1940" s="617"/>
      <c r="BI1940" s="617"/>
      <c r="BJ1940" s="617"/>
      <c r="BK1940" s="617"/>
      <c r="BL1940" s="617"/>
      <c r="BM1940" s="617"/>
      <c r="BN1940" s="617"/>
      <c r="BO1940" s="617"/>
      <c r="BP1940" s="617"/>
      <c r="BQ1940" s="617"/>
      <c r="BR1940" s="617"/>
      <c r="BS1940" s="617"/>
    </row>
    <row r="1941" spans="1:71" s="401" customFormat="1" ht="15.65" customHeight="1" outlineLevel="2" x14ac:dyDescent="0.25">
      <c r="A1941" s="590"/>
      <c r="B1941" s="404"/>
      <c r="C1941" s="485"/>
      <c r="D1941" s="404" t="s">
        <v>1175</v>
      </c>
      <c r="E1941" s="405">
        <v>1</v>
      </c>
      <c r="F1941" s="402" t="s">
        <v>72</v>
      </c>
      <c r="G1941" s="405">
        <v>2</v>
      </c>
      <c r="H1941" s="423">
        <f>E1941*G1941</f>
        <v>2</v>
      </c>
      <c r="I1941" s="547">
        <v>25.874999999999996</v>
      </c>
      <c r="J1941" s="547">
        <f>E1941*I1941</f>
        <v>25.874999999999996</v>
      </c>
      <c r="K1941" s="547"/>
      <c r="L1941" s="547"/>
      <c r="M1941" s="547">
        <f>J1941+H1941*Tabellen!$K$2+L1941</f>
        <v>149.875</v>
      </c>
      <c r="N1941" s="495"/>
      <c r="O1941" s="660">
        <f>R1941+T1941</f>
        <v>181.34875</v>
      </c>
      <c r="P1941" s="673"/>
      <c r="Q1941" s="665" t="s">
        <v>983</v>
      </c>
      <c r="R1941" s="660">
        <f>H1941*Tabellen!$K$2*Tabellen!$F$2</f>
        <v>150.04</v>
      </c>
      <c r="S1941" s="666" t="s">
        <v>1049</v>
      </c>
      <c r="T1941" s="660">
        <f>J1941*Tabellen!$F$2</f>
        <v>31.308749999999996</v>
      </c>
      <c r="U1941" s="660">
        <f>R1941*Tabellen!$G$2</f>
        <v>13.503599999999999</v>
      </c>
      <c r="V1941" s="660">
        <f>T1941*Tabellen!$H$2</f>
        <v>6.5748374999999992</v>
      </c>
      <c r="W1941" s="660">
        <f>U1941+V1941</f>
        <v>20.0784375</v>
      </c>
      <c r="X1941" s="660">
        <f>O1941+W1941</f>
        <v>201.4271875</v>
      </c>
      <c r="Y1941" s="659"/>
      <c r="Z1941" s="617"/>
      <c r="AA1941" s="617"/>
      <c r="AB1941" s="617"/>
      <c r="AC1941" s="617"/>
      <c r="AD1941" s="617"/>
      <c r="AE1941" s="617"/>
      <c r="AF1941" s="617"/>
      <c r="AG1941" s="617"/>
      <c r="AH1941" s="617"/>
      <c r="AI1941" s="617"/>
      <c r="AJ1941" s="617"/>
      <c r="AK1941" s="617"/>
      <c r="AL1941" s="617"/>
      <c r="AM1941" s="617"/>
      <c r="AN1941" s="617"/>
      <c r="AO1941" s="617"/>
      <c r="AP1941" s="617"/>
      <c r="AQ1941" s="617"/>
      <c r="AR1941" s="617"/>
      <c r="AS1941" s="617"/>
      <c r="AT1941" s="617"/>
      <c r="AU1941" s="617"/>
      <c r="AV1941" s="617"/>
      <c r="AW1941" s="617"/>
      <c r="AX1941" s="617"/>
      <c r="AY1941" s="617"/>
      <c r="AZ1941" s="617"/>
      <c r="BA1941" s="617"/>
      <c r="BB1941" s="617"/>
      <c r="BC1941" s="617"/>
      <c r="BD1941" s="617"/>
      <c r="BE1941" s="617"/>
      <c r="BF1941" s="617"/>
      <c r="BG1941" s="617"/>
      <c r="BH1941" s="617"/>
      <c r="BI1941" s="617"/>
      <c r="BJ1941" s="617"/>
      <c r="BK1941" s="617"/>
      <c r="BL1941" s="617"/>
      <c r="BM1941" s="617"/>
      <c r="BN1941" s="617"/>
      <c r="BO1941" s="617"/>
      <c r="BP1941" s="617"/>
      <c r="BQ1941" s="617"/>
      <c r="BR1941" s="617"/>
      <c r="BS1941" s="617"/>
    </row>
    <row r="1942" spans="1:71" ht="15.65" customHeight="1" outlineLevel="2" x14ac:dyDescent="0.25">
      <c r="D1942" s="404" t="s">
        <v>1177</v>
      </c>
      <c r="E1942" s="405">
        <v>1</v>
      </c>
      <c r="F1942" s="402" t="s">
        <v>71</v>
      </c>
      <c r="G1942" s="406">
        <v>0.5</v>
      </c>
      <c r="H1942" s="772">
        <f>E1942*G1942</f>
        <v>0.5</v>
      </c>
      <c r="M1942" s="547">
        <f>J1942+H1942*Tabellen!$K$2+L1942</f>
        <v>31</v>
      </c>
      <c r="O1942" s="660">
        <f>R1942+T1942</f>
        <v>37.51</v>
      </c>
      <c r="P1942" s="673"/>
      <c r="Q1942" s="665" t="s">
        <v>983</v>
      </c>
      <c r="R1942" s="660">
        <f>H1942*Tabellen!$K$2*Tabellen!$F$2</f>
        <v>37.51</v>
      </c>
      <c r="S1942" s="666" t="s">
        <v>1049</v>
      </c>
      <c r="T1942" s="660">
        <f>J1942*Tabellen!$F$2</f>
        <v>0</v>
      </c>
      <c r="U1942" s="660">
        <f>R1942*Tabellen!$G$2</f>
        <v>3.3758999999999997</v>
      </c>
      <c r="V1942" s="660">
        <f>T1942*Tabellen!$H$2</f>
        <v>0</v>
      </c>
      <c r="W1942" s="660">
        <f>U1942+V1942</f>
        <v>3.3758999999999997</v>
      </c>
      <c r="X1942" s="660">
        <f>O1942+W1942</f>
        <v>40.885899999999999</v>
      </c>
    </row>
    <row r="1943" spans="1:71" s="521" customFormat="1" ht="15.65" customHeight="1" outlineLevel="2" x14ac:dyDescent="0.25">
      <c r="A1943" s="592"/>
      <c r="B1943" s="404"/>
      <c r="C1943" s="485"/>
      <c r="D1943" s="404" t="s">
        <v>1176</v>
      </c>
      <c r="E1943" s="405">
        <f>1.34+1.34+0.98+0.98</f>
        <v>4.6400000000000006</v>
      </c>
      <c r="F1943" s="402" t="s">
        <v>70</v>
      </c>
      <c r="G1943" s="406">
        <v>0.1</v>
      </c>
      <c r="H1943" s="423">
        <f>E1943*G1943</f>
        <v>0.46400000000000008</v>
      </c>
      <c r="I1943" s="547"/>
      <c r="J1943" s="547"/>
      <c r="K1943" s="547"/>
      <c r="L1943" s="547"/>
      <c r="M1943" s="547">
        <f>J1943+H1943*Tabellen!$K$2+L1943</f>
        <v>28.768000000000004</v>
      </c>
      <c r="N1943" s="524"/>
      <c r="O1943" s="660">
        <f>R1943+T1943</f>
        <v>34.809280000000001</v>
      </c>
      <c r="P1943" s="673"/>
      <c r="Q1943" s="665" t="s">
        <v>983</v>
      </c>
      <c r="R1943" s="660">
        <f>H1943*Tabellen!$K$2*Tabellen!$F$2</f>
        <v>34.809280000000001</v>
      </c>
      <c r="S1943" s="666" t="s">
        <v>1049</v>
      </c>
      <c r="T1943" s="660">
        <f>J1943*Tabellen!$F$2</f>
        <v>0</v>
      </c>
      <c r="U1943" s="660">
        <f>R1943*Tabellen!$G$2</f>
        <v>3.1328352000000002</v>
      </c>
      <c r="V1943" s="660">
        <f>T1943*Tabellen!$H$2</f>
        <v>0</v>
      </c>
      <c r="W1943" s="660">
        <f>U1943+V1943</f>
        <v>3.1328352000000002</v>
      </c>
      <c r="X1943" s="660">
        <f>O1943+W1943</f>
        <v>37.942115200000003</v>
      </c>
      <c r="Y1943" s="676"/>
      <c r="Z1943" s="620"/>
      <c r="AA1943" s="620"/>
      <c r="AB1943" s="620"/>
      <c r="AC1943" s="620"/>
      <c r="AD1943" s="620"/>
      <c r="AE1943" s="620"/>
      <c r="AF1943" s="620"/>
      <c r="AG1943" s="620"/>
      <c r="AH1943" s="620"/>
      <c r="AI1943" s="620"/>
      <c r="AJ1943" s="620"/>
      <c r="AK1943" s="620"/>
      <c r="AL1943" s="620"/>
      <c r="AM1943" s="620"/>
      <c r="AN1943" s="620"/>
      <c r="AO1943" s="620"/>
      <c r="AP1943" s="620"/>
      <c r="AQ1943" s="620"/>
      <c r="AR1943" s="620"/>
      <c r="AS1943" s="620"/>
      <c r="AT1943" s="620"/>
      <c r="AU1943" s="620"/>
      <c r="AV1943" s="620"/>
      <c r="AW1943" s="620"/>
      <c r="AX1943" s="620"/>
      <c r="AY1943" s="620"/>
      <c r="AZ1943" s="620"/>
      <c r="BA1943" s="620"/>
      <c r="BB1943" s="620"/>
      <c r="BC1943" s="620"/>
      <c r="BD1943" s="620"/>
      <c r="BE1943" s="620"/>
      <c r="BF1943" s="620"/>
      <c r="BG1943" s="620"/>
      <c r="BH1943" s="620"/>
      <c r="BI1943" s="620"/>
      <c r="BJ1943" s="620"/>
      <c r="BK1943" s="620"/>
      <c r="BL1943" s="620"/>
      <c r="BM1943" s="620"/>
      <c r="BN1943" s="620"/>
      <c r="BO1943" s="620"/>
      <c r="BP1943" s="620"/>
      <c r="BQ1943" s="620"/>
      <c r="BR1943" s="620"/>
      <c r="BS1943" s="620"/>
    </row>
    <row r="1944" spans="1:71" ht="15.65" customHeight="1" outlineLevel="2" x14ac:dyDescent="0.25">
      <c r="B1944" s="404" t="s">
        <v>1678</v>
      </c>
      <c r="D1944" s="404" t="s">
        <v>1679</v>
      </c>
      <c r="E1944" s="405">
        <v>1</v>
      </c>
      <c r="F1944" s="402" t="s">
        <v>72</v>
      </c>
      <c r="G1944" s="406">
        <v>4</v>
      </c>
      <c r="H1944" s="772">
        <f>E1944*G1944</f>
        <v>4</v>
      </c>
      <c r="I1944" s="775">
        <v>661.98599999999999</v>
      </c>
      <c r="J1944" s="547">
        <f>E1944*I1944</f>
        <v>661.98599999999999</v>
      </c>
      <c r="K1944" s="547">
        <v>0</v>
      </c>
      <c r="L1944" s="547">
        <f>E1944*K1944</f>
        <v>0</v>
      </c>
      <c r="M1944" s="547">
        <f>J1944+H1944*Tabellen!$K$2+L1944</f>
        <v>909.98599999999999</v>
      </c>
      <c r="N1944" s="494"/>
      <c r="O1944" s="660">
        <f>R1944+T1944</f>
        <v>1101.0830599999999</v>
      </c>
      <c r="P1944" s="673"/>
      <c r="Q1944" s="665" t="s">
        <v>983</v>
      </c>
      <c r="R1944" s="660">
        <f>H1944*Tabellen!$K$2*Tabellen!$F$2</f>
        <v>300.08</v>
      </c>
      <c r="S1944" s="666" t="s">
        <v>1049</v>
      </c>
      <c r="T1944" s="660">
        <f>J1944*Tabellen!$F$2</f>
        <v>801.00306</v>
      </c>
      <c r="U1944" s="660">
        <f>R1944*Tabellen!$G$2</f>
        <v>27.007199999999997</v>
      </c>
      <c r="V1944" s="660">
        <f>T1944*Tabellen!$H$2</f>
        <v>168.2106426</v>
      </c>
      <c r="W1944" s="660">
        <f>U1944+V1944</f>
        <v>195.21784259999998</v>
      </c>
      <c r="X1944" s="660">
        <f>O1944+W1944</f>
        <v>1296.3009026</v>
      </c>
      <c r="Y1944" s="659"/>
      <c r="Z1944" s="614"/>
    </row>
    <row r="1945" spans="1:71" s="401" customFormat="1" ht="15.65" customHeight="1" outlineLevel="2" x14ac:dyDescent="0.25">
      <c r="A1945" s="590"/>
      <c r="B1945" s="404"/>
      <c r="C1945" s="485"/>
      <c r="D1945" s="404" t="s">
        <v>1591</v>
      </c>
      <c r="E1945" s="405"/>
      <c r="F1945" s="404"/>
      <c r="G1945" s="405"/>
      <c r="H1945" s="772"/>
      <c r="I1945" s="560"/>
      <c r="J1945" s="547"/>
      <c r="K1945" s="547"/>
      <c r="L1945" s="547"/>
      <c r="M1945" s="547"/>
      <c r="N1945" s="495"/>
      <c r="O1945" s="668"/>
      <c r="P1945" s="668"/>
      <c r="Q1945" s="665"/>
      <c r="R1945" s="660"/>
      <c r="S1945" s="666"/>
      <c r="T1945" s="660"/>
      <c r="U1945" s="660"/>
      <c r="V1945" s="660"/>
      <c r="W1945" s="660"/>
      <c r="X1945" s="660"/>
      <c r="Y1945" s="668"/>
      <c r="Z1945" s="617"/>
      <c r="AA1945" s="617"/>
      <c r="AB1945" s="617"/>
      <c r="AC1945" s="617"/>
      <c r="AD1945" s="617"/>
      <c r="AE1945" s="617"/>
      <c r="AF1945" s="617"/>
      <c r="AG1945" s="617"/>
      <c r="AH1945" s="617"/>
      <c r="AI1945" s="617"/>
      <c r="AJ1945" s="617"/>
      <c r="AK1945" s="617"/>
      <c r="AL1945" s="617"/>
      <c r="AM1945" s="617"/>
      <c r="AN1945" s="617"/>
      <c r="AO1945" s="617"/>
      <c r="AP1945" s="617"/>
      <c r="AQ1945" s="617"/>
      <c r="AR1945" s="617"/>
      <c r="AS1945" s="617"/>
      <c r="AT1945" s="617"/>
      <c r="AU1945" s="617"/>
      <c r="AV1945" s="617"/>
      <c r="AW1945" s="617"/>
      <c r="AX1945" s="617"/>
      <c r="AY1945" s="617"/>
      <c r="AZ1945" s="617"/>
      <c r="BA1945" s="617"/>
      <c r="BB1945" s="617"/>
      <c r="BC1945" s="617"/>
      <c r="BD1945" s="617"/>
      <c r="BE1945" s="617"/>
      <c r="BF1945" s="617"/>
      <c r="BG1945" s="617"/>
      <c r="BH1945" s="617"/>
      <c r="BI1945" s="617"/>
      <c r="BJ1945" s="617"/>
      <c r="BK1945" s="617"/>
      <c r="BL1945" s="617"/>
      <c r="BM1945" s="617"/>
      <c r="BN1945" s="617"/>
      <c r="BO1945" s="617"/>
      <c r="BP1945" s="617"/>
      <c r="BQ1945" s="617"/>
      <c r="BR1945" s="617"/>
      <c r="BS1945" s="617"/>
    </row>
    <row r="1946" spans="1:71" s="401" customFormat="1" ht="15.65" customHeight="1" outlineLevel="2" x14ac:dyDescent="0.25">
      <c r="A1946" s="590"/>
      <c r="B1946" s="404"/>
      <c r="C1946" s="485"/>
      <c r="D1946" s="404" t="s">
        <v>1592</v>
      </c>
      <c r="E1946" s="405"/>
      <c r="F1946" s="404"/>
      <c r="G1946" s="405"/>
      <c r="H1946" s="772"/>
      <c r="I1946" s="560"/>
      <c r="J1946" s="547"/>
      <c r="K1946" s="547"/>
      <c r="L1946" s="547"/>
      <c r="M1946" s="547"/>
      <c r="N1946" s="495"/>
      <c r="O1946" s="668"/>
      <c r="P1946" s="668"/>
      <c r="Q1946" s="665"/>
      <c r="R1946" s="660"/>
      <c r="S1946" s="666"/>
      <c r="T1946" s="660"/>
      <c r="U1946" s="660"/>
      <c r="V1946" s="660"/>
      <c r="W1946" s="660"/>
      <c r="X1946" s="660"/>
      <c r="Y1946" s="668"/>
      <c r="Z1946" s="617"/>
      <c r="AA1946" s="617"/>
      <c r="AB1946" s="617"/>
      <c r="AC1946" s="617"/>
      <c r="AD1946" s="617"/>
      <c r="AE1946" s="617"/>
      <c r="AF1946" s="617"/>
      <c r="AG1946" s="617"/>
      <c r="AH1946" s="617"/>
      <c r="AI1946" s="617"/>
      <c r="AJ1946" s="617"/>
      <c r="AK1946" s="617"/>
      <c r="AL1946" s="617"/>
      <c r="AM1946" s="617"/>
      <c r="AN1946" s="617"/>
      <c r="AO1946" s="617"/>
      <c r="AP1946" s="617"/>
      <c r="AQ1946" s="617"/>
      <c r="AR1946" s="617"/>
      <c r="AS1946" s="617"/>
      <c r="AT1946" s="617"/>
      <c r="AU1946" s="617"/>
      <c r="AV1946" s="617"/>
      <c r="AW1946" s="617"/>
      <c r="AX1946" s="617"/>
      <c r="AY1946" s="617"/>
      <c r="AZ1946" s="617"/>
      <c r="BA1946" s="617"/>
      <c r="BB1946" s="617"/>
      <c r="BC1946" s="617"/>
      <c r="BD1946" s="617"/>
      <c r="BE1946" s="617"/>
      <c r="BF1946" s="617"/>
      <c r="BG1946" s="617"/>
      <c r="BH1946" s="617"/>
      <c r="BI1946" s="617"/>
      <c r="BJ1946" s="617"/>
      <c r="BK1946" s="617"/>
      <c r="BL1946" s="617"/>
      <c r="BM1946" s="617"/>
      <c r="BN1946" s="617"/>
      <c r="BO1946" s="617"/>
      <c r="BP1946" s="617"/>
      <c r="BQ1946" s="617"/>
      <c r="BR1946" s="617"/>
      <c r="BS1946" s="617"/>
    </row>
    <row r="1947" spans="1:71" s="401" customFormat="1" ht="15.65" customHeight="1" outlineLevel="2" x14ac:dyDescent="0.25">
      <c r="A1947" s="590"/>
      <c r="B1947" s="478"/>
      <c r="C1947" s="490"/>
      <c r="D1947" s="404" t="s">
        <v>1174</v>
      </c>
      <c r="E1947" s="419"/>
      <c r="F1947" s="420"/>
      <c r="G1947" s="400"/>
      <c r="H1947" s="419"/>
      <c r="I1947" s="550"/>
      <c r="J1947" s="550"/>
      <c r="K1947" s="550"/>
      <c r="L1947" s="550"/>
      <c r="M1947" s="551"/>
      <c r="N1947" s="495"/>
      <c r="O1947" s="668"/>
      <c r="P1947" s="668"/>
      <c r="Q1947" s="665"/>
      <c r="R1947" s="660"/>
      <c r="S1947" s="666"/>
      <c r="T1947" s="660"/>
      <c r="U1947" s="660"/>
      <c r="V1947" s="660"/>
      <c r="W1947" s="660"/>
      <c r="X1947" s="660"/>
      <c r="Y1947" s="661"/>
      <c r="Z1947" s="619"/>
      <c r="AA1947" s="617"/>
      <c r="AB1947" s="617"/>
      <c r="AC1947" s="617"/>
      <c r="AD1947" s="617"/>
      <c r="AE1947" s="617"/>
      <c r="AF1947" s="617"/>
      <c r="AG1947" s="617"/>
      <c r="AH1947" s="617"/>
      <c r="AI1947" s="617"/>
      <c r="AJ1947" s="617"/>
      <c r="AK1947" s="617"/>
      <c r="AL1947" s="617"/>
      <c r="AM1947" s="617"/>
      <c r="AN1947" s="617"/>
      <c r="AO1947" s="617"/>
      <c r="AP1947" s="617"/>
      <c r="AQ1947" s="617"/>
      <c r="AR1947" s="617"/>
      <c r="AS1947" s="617"/>
      <c r="AT1947" s="617"/>
      <c r="AU1947" s="617"/>
      <c r="AV1947" s="617"/>
      <c r="AW1947" s="617"/>
      <c r="AX1947" s="617"/>
      <c r="AY1947" s="617"/>
      <c r="AZ1947" s="617"/>
      <c r="BA1947" s="617"/>
      <c r="BB1947" s="617"/>
      <c r="BC1947" s="617"/>
      <c r="BD1947" s="617"/>
      <c r="BE1947" s="617"/>
      <c r="BF1947" s="617"/>
      <c r="BG1947" s="617"/>
      <c r="BH1947" s="617"/>
      <c r="BI1947" s="617"/>
      <c r="BJ1947" s="617"/>
      <c r="BK1947" s="617"/>
      <c r="BL1947" s="617"/>
      <c r="BM1947" s="617"/>
      <c r="BN1947" s="617"/>
      <c r="BO1947" s="617"/>
      <c r="BP1947" s="617"/>
      <c r="BQ1947" s="617"/>
      <c r="BR1947" s="617"/>
      <c r="BS1947" s="617"/>
    </row>
    <row r="1948" spans="1:71" s="401" customFormat="1" ht="15.65" customHeight="1" outlineLevel="2" x14ac:dyDescent="0.25">
      <c r="A1948" s="590"/>
      <c r="B1948" s="478"/>
      <c r="C1948" s="490"/>
      <c r="D1948" s="404" t="s">
        <v>1282</v>
      </c>
      <c r="E1948" s="419"/>
      <c r="F1948" s="420"/>
      <c r="G1948" s="400"/>
      <c r="H1948" s="419"/>
      <c r="I1948" s="550"/>
      <c r="J1948" s="550"/>
      <c r="K1948" s="550"/>
      <c r="L1948" s="547"/>
      <c r="M1948" s="551"/>
      <c r="N1948" s="495"/>
      <c r="O1948" s="659"/>
      <c r="P1948" s="659"/>
      <c r="Q1948" s="665"/>
      <c r="R1948" s="660"/>
      <c r="S1948" s="666"/>
      <c r="T1948" s="660"/>
      <c r="U1948" s="660"/>
      <c r="V1948" s="660"/>
      <c r="W1948" s="660"/>
      <c r="X1948" s="660"/>
      <c r="Y1948" s="661"/>
      <c r="Z1948" s="619"/>
      <c r="AA1948" s="617"/>
      <c r="AB1948" s="617"/>
      <c r="AC1948" s="617"/>
      <c r="AD1948" s="617"/>
      <c r="AE1948" s="617"/>
      <c r="AF1948" s="617"/>
      <c r="AG1948" s="617"/>
      <c r="AH1948" s="617"/>
      <c r="AI1948" s="617"/>
      <c r="AJ1948" s="617"/>
      <c r="AK1948" s="617"/>
      <c r="AL1948" s="617"/>
      <c r="AM1948" s="617"/>
      <c r="AN1948" s="617"/>
      <c r="AO1948" s="617"/>
      <c r="AP1948" s="617"/>
      <c r="AQ1948" s="617"/>
      <c r="AR1948" s="617"/>
      <c r="AS1948" s="617"/>
      <c r="AT1948" s="617"/>
      <c r="AU1948" s="617"/>
      <c r="AV1948" s="617"/>
      <c r="AW1948" s="617"/>
      <c r="AX1948" s="617"/>
      <c r="AY1948" s="617"/>
      <c r="AZ1948" s="617"/>
      <c r="BA1948" s="617"/>
      <c r="BB1948" s="617"/>
      <c r="BC1948" s="617"/>
      <c r="BD1948" s="617"/>
      <c r="BE1948" s="617"/>
      <c r="BF1948" s="617"/>
      <c r="BG1948" s="617"/>
      <c r="BH1948" s="617"/>
      <c r="BI1948" s="617"/>
      <c r="BJ1948" s="617"/>
      <c r="BK1948" s="617"/>
      <c r="BL1948" s="617"/>
      <c r="BM1948" s="617"/>
      <c r="BN1948" s="617"/>
      <c r="BO1948" s="617"/>
      <c r="BP1948" s="617"/>
      <c r="BQ1948" s="617"/>
      <c r="BR1948" s="617"/>
      <c r="BS1948" s="617"/>
    </row>
    <row r="1949" spans="1:71" ht="15.65" customHeight="1" outlineLevel="2" x14ac:dyDescent="0.25">
      <c r="H1949" s="772"/>
    </row>
    <row r="1950" spans="1:71" ht="9" customHeight="1" outlineLevel="1" x14ac:dyDescent="0.25">
      <c r="B1950" s="408"/>
      <c r="D1950" s="409"/>
      <c r="E1950" s="411"/>
      <c r="F1950" s="409"/>
      <c r="G1950" s="410"/>
      <c r="H1950" s="779"/>
      <c r="I1950" s="548"/>
      <c r="J1950" s="548"/>
      <c r="K1950" s="548"/>
      <c r="L1950" s="548"/>
      <c r="M1950" s="548"/>
      <c r="N1950" s="485"/>
      <c r="O1950" s="663"/>
      <c r="P1950" s="663"/>
      <c r="Q1950" s="663"/>
      <c r="R1950" s="664"/>
      <c r="S1950" s="664"/>
      <c r="T1950" s="664"/>
      <c r="U1950" s="664"/>
      <c r="V1950" s="664"/>
      <c r="W1950" s="664"/>
      <c r="X1950" s="664"/>
      <c r="Y1950" s="663"/>
      <c r="Z1950" s="615"/>
      <c r="AA1950" s="616"/>
      <c r="AG1950" s="613"/>
      <c r="AH1950" s="613"/>
    </row>
    <row r="1951" spans="1:71" s="568" customFormat="1" ht="15.65" customHeight="1" outlineLevel="1" x14ac:dyDescent="0.25">
      <c r="B1951" s="395" t="s">
        <v>1644</v>
      </c>
      <c r="C1951" s="593"/>
      <c r="D1951" s="396" t="s">
        <v>1909</v>
      </c>
      <c r="E1951" s="403">
        <v>1</v>
      </c>
      <c r="F1951" s="396" t="s">
        <v>72</v>
      </c>
      <c r="G1951" s="397"/>
      <c r="H1951" s="397">
        <f>SUM(H1953:H1961)</f>
        <v>8.5039999999999996</v>
      </c>
      <c r="I1951" s="546"/>
      <c r="J1951" s="546">
        <f>SUM(J1953:J1961)</f>
        <v>735.83325000000002</v>
      </c>
      <c r="K1951" s="546"/>
      <c r="L1951" s="546"/>
      <c r="M1951" s="546">
        <f>SUM(M1953:M1961)</f>
        <v>1263.08125</v>
      </c>
      <c r="N1951" s="593"/>
      <c r="O1951" s="657">
        <f>SUM(O1952:O1960)</f>
        <v>1528.3283124999998</v>
      </c>
      <c r="P1951" s="656" t="str">
        <f>B1951</f>
        <v>V4-4-A22</v>
      </c>
      <c r="Q1951" s="656"/>
      <c r="R1951" s="657"/>
      <c r="S1951" s="657"/>
      <c r="T1951" s="657"/>
      <c r="U1951" s="670"/>
      <c r="V1951" s="657"/>
      <c r="W1951" s="657"/>
      <c r="X1951" s="657">
        <f>SUM(X1952:X1956)/E1951</f>
        <v>1772.7208485249998</v>
      </c>
      <c r="Y1951" s="658"/>
      <c r="Z1951" s="614"/>
      <c r="AA1951" s="610"/>
      <c r="AB1951" s="610"/>
      <c r="AC1951" s="610"/>
      <c r="AD1951" s="610"/>
      <c r="AE1951" s="610"/>
      <c r="AF1951" s="610"/>
      <c r="AG1951" s="610"/>
      <c r="AH1951" s="610"/>
      <c r="AI1951" s="610"/>
      <c r="AJ1951" s="610"/>
      <c r="AK1951" s="610"/>
      <c r="AL1951" s="610"/>
      <c r="AM1951" s="610"/>
      <c r="AN1951" s="610"/>
      <c r="AO1951" s="610"/>
      <c r="AP1951" s="610"/>
      <c r="AQ1951" s="610"/>
      <c r="AR1951" s="610"/>
      <c r="AS1951" s="610"/>
      <c r="AT1951" s="610"/>
      <c r="AU1951" s="610"/>
      <c r="AV1951" s="610"/>
      <c r="AW1951" s="610"/>
      <c r="AX1951" s="610"/>
      <c r="AY1951" s="610"/>
      <c r="AZ1951" s="610"/>
      <c r="BA1951" s="610"/>
      <c r="BB1951" s="610"/>
      <c r="BC1951" s="610"/>
      <c r="BD1951" s="610"/>
      <c r="BE1951" s="610"/>
      <c r="BF1951" s="610"/>
      <c r="BG1951" s="610"/>
      <c r="BH1951" s="610"/>
      <c r="BI1951" s="610"/>
      <c r="BJ1951" s="610"/>
      <c r="BK1951" s="610"/>
      <c r="BL1951" s="610"/>
      <c r="BM1951" s="610"/>
      <c r="BN1951" s="610"/>
      <c r="BO1951" s="610"/>
      <c r="BP1951" s="610"/>
      <c r="BQ1951" s="610"/>
      <c r="BR1951" s="610"/>
      <c r="BS1951" s="610"/>
    </row>
    <row r="1952" spans="1:71" s="401" customFormat="1" ht="15.65" customHeight="1" outlineLevel="2" x14ac:dyDescent="0.25">
      <c r="A1952" s="590"/>
      <c r="B1952" s="404"/>
      <c r="C1952" s="485"/>
      <c r="D1952" s="402"/>
      <c r="E1952" s="405"/>
      <c r="F1952" s="404"/>
      <c r="G1952" s="405"/>
      <c r="H1952" s="772"/>
      <c r="I1952" s="560"/>
      <c r="J1952" s="547"/>
      <c r="K1952" s="547"/>
      <c r="L1952" s="547"/>
      <c r="M1952" s="547"/>
      <c r="N1952" s="495"/>
      <c r="O1952" s="659" t="str">
        <f>R1952</f>
        <v>incl. opslagen</v>
      </c>
      <c r="P1952" s="659"/>
      <c r="Q1952" s="665"/>
      <c r="R1952" s="672" t="str">
        <f>Tabellen!$C$2</f>
        <v>incl. opslagen</v>
      </c>
      <c r="S1952" s="666"/>
      <c r="T1952" s="672" t="str">
        <f>Tabellen!$C$2</f>
        <v>incl. opslagen</v>
      </c>
      <c r="U1952" s="660"/>
      <c r="V1952" s="660"/>
      <c r="W1952" s="660"/>
      <c r="X1952" s="660"/>
      <c r="Y1952" s="668"/>
      <c r="Z1952" s="617"/>
      <c r="AA1952" s="617"/>
      <c r="AB1952" s="617"/>
      <c r="AC1952" s="617"/>
      <c r="AD1952" s="617"/>
      <c r="AE1952" s="617"/>
      <c r="AF1952" s="617"/>
      <c r="AG1952" s="617"/>
      <c r="AH1952" s="617"/>
      <c r="AI1952" s="617"/>
      <c r="AJ1952" s="617"/>
      <c r="AK1952" s="617"/>
      <c r="AL1952" s="617"/>
      <c r="AM1952" s="617"/>
      <c r="AN1952" s="617"/>
      <c r="AO1952" s="617"/>
      <c r="AP1952" s="617"/>
      <c r="AQ1952" s="617"/>
      <c r="AR1952" s="617"/>
      <c r="AS1952" s="617"/>
      <c r="AT1952" s="617"/>
      <c r="AU1952" s="617"/>
      <c r="AV1952" s="617"/>
      <c r="AW1952" s="617"/>
      <c r="AX1952" s="617"/>
      <c r="AY1952" s="617"/>
      <c r="AZ1952" s="617"/>
      <c r="BA1952" s="617"/>
      <c r="BB1952" s="617"/>
      <c r="BC1952" s="617"/>
      <c r="BD1952" s="617"/>
      <c r="BE1952" s="617"/>
      <c r="BF1952" s="617"/>
      <c r="BG1952" s="617"/>
      <c r="BH1952" s="617"/>
      <c r="BI1952" s="617"/>
      <c r="BJ1952" s="617"/>
      <c r="BK1952" s="617"/>
      <c r="BL1952" s="617"/>
      <c r="BM1952" s="617"/>
      <c r="BN1952" s="617"/>
      <c r="BO1952" s="617"/>
      <c r="BP1952" s="617"/>
      <c r="BQ1952" s="617"/>
      <c r="BR1952" s="617"/>
      <c r="BS1952" s="617"/>
    </row>
    <row r="1953" spans="1:71" s="401" customFormat="1" ht="15.65" customHeight="1" outlineLevel="2" x14ac:dyDescent="0.25">
      <c r="A1953" s="590"/>
      <c r="B1953" s="404"/>
      <c r="C1953" s="485"/>
      <c r="D1953" s="404" t="s">
        <v>1175</v>
      </c>
      <c r="E1953" s="405">
        <v>1</v>
      </c>
      <c r="F1953" s="402" t="s">
        <v>72</v>
      </c>
      <c r="G1953" s="405">
        <v>2.5</v>
      </c>
      <c r="H1953" s="423">
        <f>E1953*G1953</f>
        <v>2.5</v>
      </c>
      <c r="I1953" s="547">
        <v>25.874999999999996</v>
      </c>
      <c r="J1953" s="547">
        <f>E1953*I1953</f>
        <v>25.874999999999996</v>
      </c>
      <c r="K1953" s="547"/>
      <c r="L1953" s="547"/>
      <c r="M1953" s="547">
        <f>J1953+H1953*Tabellen!$K$2+L1953</f>
        <v>180.875</v>
      </c>
      <c r="N1953" s="495"/>
      <c r="O1953" s="660">
        <f>R1953+T1953</f>
        <v>218.85874999999999</v>
      </c>
      <c r="P1953" s="673"/>
      <c r="Q1953" s="665" t="s">
        <v>983</v>
      </c>
      <c r="R1953" s="660">
        <f>H1953*Tabellen!$K$2*Tabellen!$F$2</f>
        <v>187.54999999999998</v>
      </c>
      <c r="S1953" s="666" t="s">
        <v>1049</v>
      </c>
      <c r="T1953" s="660">
        <f>J1953*Tabellen!$F$2</f>
        <v>31.308749999999996</v>
      </c>
      <c r="U1953" s="660">
        <f>R1953*Tabellen!$G$2</f>
        <v>16.879499999999997</v>
      </c>
      <c r="V1953" s="660">
        <f>T1953*Tabellen!$H$2</f>
        <v>6.5748374999999992</v>
      </c>
      <c r="W1953" s="660">
        <f>U1953+V1953</f>
        <v>23.454337499999994</v>
      </c>
      <c r="X1953" s="660">
        <f>O1953+W1953</f>
        <v>242.31308749999999</v>
      </c>
      <c r="Y1953" s="659"/>
      <c r="Z1953" s="617"/>
      <c r="AA1953" s="617"/>
      <c r="AB1953" s="617"/>
      <c r="AC1953" s="617"/>
      <c r="AD1953" s="617"/>
      <c r="AE1953" s="617"/>
      <c r="AF1953" s="617"/>
      <c r="AG1953" s="617"/>
      <c r="AH1953" s="617"/>
      <c r="AI1953" s="617"/>
      <c r="AJ1953" s="617"/>
      <c r="AK1953" s="617"/>
      <c r="AL1953" s="617"/>
      <c r="AM1953" s="617"/>
      <c r="AN1953" s="617"/>
      <c r="AO1953" s="617"/>
      <c r="AP1953" s="617"/>
      <c r="AQ1953" s="617"/>
      <c r="AR1953" s="617"/>
      <c r="AS1953" s="617"/>
      <c r="AT1953" s="617"/>
      <c r="AU1953" s="617"/>
      <c r="AV1953" s="617"/>
      <c r="AW1953" s="617"/>
      <c r="AX1953" s="617"/>
      <c r="AY1953" s="617"/>
      <c r="AZ1953" s="617"/>
      <c r="BA1953" s="617"/>
      <c r="BB1953" s="617"/>
      <c r="BC1953" s="617"/>
      <c r="BD1953" s="617"/>
      <c r="BE1953" s="617"/>
      <c r="BF1953" s="617"/>
      <c r="BG1953" s="617"/>
      <c r="BH1953" s="617"/>
      <c r="BI1953" s="617"/>
      <c r="BJ1953" s="617"/>
      <c r="BK1953" s="617"/>
      <c r="BL1953" s="617"/>
      <c r="BM1953" s="617"/>
      <c r="BN1953" s="617"/>
      <c r="BO1953" s="617"/>
      <c r="BP1953" s="617"/>
      <c r="BQ1953" s="617"/>
      <c r="BR1953" s="617"/>
      <c r="BS1953" s="617"/>
    </row>
    <row r="1954" spans="1:71" ht="15.65" customHeight="1" outlineLevel="2" x14ac:dyDescent="0.25">
      <c r="D1954" s="402" t="s">
        <v>1177</v>
      </c>
      <c r="E1954" s="405">
        <v>1</v>
      </c>
      <c r="F1954" s="402" t="s">
        <v>71</v>
      </c>
      <c r="G1954" s="406">
        <v>0.5</v>
      </c>
      <c r="H1954" s="772">
        <f>E1954*G1954</f>
        <v>0.5</v>
      </c>
      <c r="M1954" s="547">
        <f>J1954+H1954*Tabellen!$K$2+L1954</f>
        <v>31</v>
      </c>
      <c r="O1954" s="660">
        <f>R1954+T1954</f>
        <v>37.51</v>
      </c>
      <c r="P1954" s="673"/>
      <c r="Q1954" s="665" t="s">
        <v>983</v>
      </c>
      <c r="R1954" s="660">
        <f>H1954*Tabellen!$K$2*Tabellen!$F$2</f>
        <v>37.51</v>
      </c>
      <c r="S1954" s="666" t="s">
        <v>1049</v>
      </c>
      <c r="T1954" s="660">
        <f>J1954*Tabellen!$F$2</f>
        <v>0</v>
      </c>
      <c r="U1954" s="660">
        <f>R1954*Tabellen!$G$2</f>
        <v>3.3758999999999997</v>
      </c>
      <c r="V1954" s="660">
        <f>T1954*Tabellen!$H$2</f>
        <v>0</v>
      </c>
      <c r="W1954" s="660">
        <f>U1954+V1954</f>
        <v>3.3758999999999997</v>
      </c>
      <c r="X1954" s="660">
        <f>O1954+W1954</f>
        <v>40.885899999999999</v>
      </c>
    </row>
    <row r="1955" spans="1:71" s="521" customFormat="1" ht="15.65" customHeight="1" outlineLevel="2" x14ac:dyDescent="0.25">
      <c r="A1955" s="592"/>
      <c r="B1955" s="404"/>
      <c r="C1955" s="485"/>
      <c r="D1955" s="402" t="s">
        <v>1176</v>
      </c>
      <c r="E1955" s="405">
        <f>1.34+1.34+1.18+1.18</f>
        <v>5.04</v>
      </c>
      <c r="F1955" s="402" t="s">
        <v>70</v>
      </c>
      <c r="G1955" s="406">
        <v>0.1</v>
      </c>
      <c r="H1955" s="423">
        <f>E1955*G1955</f>
        <v>0.504</v>
      </c>
      <c r="I1955" s="547"/>
      <c r="J1955" s="547"/>
      <c r="K1955" s="547"/>
      <c r="L1955" s="547"/>
      <c r="M1955" s="547">
        <f>J1955+H1955*Tabellen!$K$2+L1955</f>
        <v>31.248000000000001</v>
      </c>
      <c r="N1955" s="524"/>
      <c r="O1955" s="660">
        <f>R1955+T1955</f>
        <v>37.810079999999999</v>
      </c>
      <c r="P1955" s="673"/>
      <c r="Q1955" s="665" t="s">
        <v>983</v>
      </c>
      <c r="R1955" s="660">
        <f>H1955*Tabellen!$K$2*Tabellen!$F$2</f>
        <v>37.810079999999999</v>
      </c>
      <c r="S1955" s="666" t="s">
        <v>1049</v>
      </c>
      <c r="T1955" s="660">
        <f>J1955*Tabellen!$F$2</f>
        <v>0</v>
      </c>
      <c r="U1955" s="660">
        <f>R1955*Tabellen!$G$2</f>
        <v>3.4029072</v>
      </c>
      <c r="V1955" s="660">
        <f>T1955*Tabellen!$H$2</f>
        <v>0</v>
      </c>
      <c r="W1955" s="660">
        <f>U1955+V1955</f>
        <v>3.4029072</v>
      </c>
      <c r="X1955" s="660">
        <f>O1955+W1955</f>
        <v>41.212987200000001</v>
      </c>
      <c r="Y1955" s="676"/>
      <c r="Z1955" s="620"/>
      <c r="AA1955" s="620"/>
      <c r="AB1955" s="620"/>
      <c r="AC1955" s="620"/>
      <c r="AD1955" s="620"/>
      <c r="AE1955" s="620"/>
      <c r="AF1955" s="620"/>
      <c r="AG1955" s="620"/>
      <c r="AH1955" s="620"/>
      <c r="AI1955" s="620"/>
      <c r="AJ1955" s="620"/>
      <c r="AK1955" s="620"/>
      <c r="AL1955" s="620"/>
      <c r="AM1955" s="620"/>
      <c r="AN1955" s="620"/>
      <c r="AO1955" s="620"/>
      <c r="AP1955" s="620"/>
      <c r="AQ1955" s="620"/>
      <c r="AR1955" s="620"/>
      <c r="AS1955" s="620"/>
      <c r="AT1955" s="620"/>
      <c r="AU1955" s="620"/>
      <c r="AV1955" s="620"/>
      <c r="AW1955" s="620"/>
      <c r="AX1955" s="620"/>
      <c r="AY1955" s="620"/>
      <c r="AZ1955" s="620"/>
      <c r="BA1955" s="620"/>
      <c r="BB1955" s="620"/>
      <c r="BC1955" s="620"/>
      <c r="BD1955" s="620"/>
      <c r="BE1955" s="620"/>
      <c r="BF1955" s="620"/>
      <c r="BG1955" s="620"/>
      <c r="BH1955" s="620"/>
      <c r="BI1955" s="620"/>
      <c r="BJ1955" s="620"/>
      <c r="BK1955" s="620"/>
      <c r="BL1955" s="620"/>
      <c r="BM1955" s="620"/>
      <c r="BN1955" s="620"/>
      <c r="BO1955" s="620"/>
      <c r="BP1955" s="620"/>
      <c r="BQ1955" s="620"/>
      <c r="BR1955" s="620"/>
      <c r="BS1955" s="620"/>
    </row>
    <row r="1956" spans="1:71" ht="15.65" customHeight="1" outlineLevel="2" x14ac:dyDescent="0.25">
      <c r="B1956" s="404" t="s">
        <v>1680</v>
      </c>
      <c r="D1956" s="402" t="s">
        <v>1681</v>
      </c>
      <c r="E1956" s="405">
        <v>1</v>
      </c>
      <c r="F1956" s="402" t="s">
        <v>72</v>
      </c>
      <c r="G1956" s="406">
        <v>5</v>
      </c>
      <c r="H1956" s="772">
        <f>E1956*G1956</f>
        <v>5</v>
      </c>
      <c r="I1956" s="775">
        <v>709.95825000000002</v>
      </c>
      <c r="J1956" s="547">
        <f>E1956*I1956</f>
        <v>709.95825000000002</v>
      </c>
      <c r="K1956" s="547">
        <v>0</v>
      </c>
      <c r="L1956" s="547">
        <f>E1956*K1956</f>
        <v>0</v>
      </c>
      <c r="M1956" s="547">
        <f>J1956+H1956*Tabellen!$K$2+L1956</f>
        <v>1019.95825</v>
      </c>
      <c r="N1956" s="494"/>
      <c r="O1956" s="660">
        <f>R1956+T1956</f>
        <v>1234.1494825</v>
      </c>
      <c r="P1956" s="673"/>
      <c r="Q1956" s="665" t="s">
        <v>983</v>
      </c>
      <c r="R1956" s="660">
        <f>H1956*Tabellen!$K$2*Tabellen!$F$2</f>
        <v>375.09999999999997</v>
      </c>
      <c r="S1956" s="666" t="s">
        <v>1049</v>
      </c>
      <c r="T1956" s="660">
        <f>J1956*Tabellen!$F$2</f>
        <v>859.04948249999995</v>
      </c>
      <c r="U1956" s="660">
        <f>R1956*Tabellen!$G$2</f>
        <v>33.758999999999993</v>
      </c>
      <c r="V1956" s="660">
        <f>T1956*Tabellen!$H$2</f>
        <v>180.40039132499999</v>
      </c>
      <c r="W1956" s="660">
        <f>U1956+V1956</f>
        <v>214.15939132499997</v>
      </c>
      <c r="X1956" s="660">
        <f>O1956+W1956</f>
        <v>1448.3088738249999</v>
      </c>
      <c r="Y1956" s="659"/>
      <c r="Z1956" s="614"/>
    </row>
    <row r="1957" spans="1:71" s="401" customFormat="1" ht="15.65" customHeight="1" outlineLevel="2" x14ac:dyDescent="0.25">
      <c r="A1957" s="590"/>
      <c r="B1957" s="404"/>
      <c r="C1957" s="485"/>
      <c r="D1957" s="404" t="s">
        <v>1591</v>
      </c>
      <c r="E1957" s="405"/>
      <c r="F1957" s="404"/>
      <c r="G1957" s="405"/>
      <c r="H1957" s="772"/>
      <c r="I1957" s="560"/>
      <c r="J1957" s="547"/>
      <c r="K1957" s="547"/>
      <c r="L1957" s="547"/>
      <c r="M1957" s="547"/>
      <c r="N1957" s="495"/>
      <c r="O1957" s="668"/>
      <c r="P1957" s="668"/>
      <c r="Q1957" s="665"/>
      <c r="R1957" s="660"/>
      <c r="S1957" s="666"/>
      <c r="T1957" s="660"/>
      <c r="U1957" s="660"/>
      <c r="V1957" s="660"/>
      <c r="W1957" s="660"/>
      <c r="X1957" s="660"/>
      <c r="Y1957" s="668"/>
      <c r="Z1957" s="617"/>
      <c r="AA1957" s="617"/>
      <c r="AB1957" s="617"/>
      <c r="AC1957" s="617"/>
      <c r="AD1957" s="617"/>
      <c r="AE1957" s="617"/>
      <c r="AF1957" s="617"/>
      <c r="AG1957" s="617"/>
      <c r="AH1957" s="617"/>
      <c r="AI1957" s="617"/>
      <c r="AJ1957" s="617"/>
      <c r="AK1957" s="617"/>
      <c r="AL1957" s="617"/>
      <c r="AM1957" s="617"/>
      <c r="AN1957" s="617"/>
      <c r="AO1957" s="617"/>
      <c r="AP1957" s="617"/>
      <c r="AQ1957" s="617"/>
      <c r="AR1957" s="617"/>
      <c r="AS1957" s="617"/>
      <c r="AT1957" s="617"/>
      <c r="AU1957" s="617"/>
      <c r="AV1957" s="617"/>
      <c r="AW1957" s="617"/>
      <c r="AX1957" s="617"/>
      <c r="AY1957" s="617"/>
      <c r="AZ1957" s="617"/>
      <c r="BA1957" s="617"/>
      <c r="BB1957" s="617"/>
      <c r="BC1957" s="617"/>
      <c r="BD1957" s="617"/>
      <c r="BE1957" s="617"/>
      <c r="BF1957" s="617"/>
      <c r="BG1957" s="617"/>
      <c r="BH1957" s="617"/>
      <c r="BI1957" s="617"/>
      <c r="BJ1957" s="617"/>
      <c r="BK1957" s="617"/>
      <c r="BL1957" s="617"/>
      <c r="BM1957" s="617"/>
      <c r="BN1957" s="617"/>
      <c r="BO1957" s="617"/>
      <c r="BP1957" s="617"/>
      <c r="BQ1957" s="617"/>
      <c r="BR1957" s="617"/>
      <c r="BS1957" s="617"/>
    </row>
    <row r="1958" spans="1:71" s="401" customFormat="1" ht="15.65" customHeight="1" outlineLevel="2" x14ac:dyDescent="0.25">
      <c r="A1958" s="590"/>
      <c r="B1958" s="404"/>
      <c r="C1958" s="485"/>
      <c r="D1958" s="404" t="s">
        <v>1592</v>
      </c>
      <c r="E1958" s="405"/>
      <c r="F1958" s="404"/>
      <c r="G1958" s="405"/>
      <c r="H1958" s="772"/>
      <c r="I1958" s="560"/>
      <c r="J1958" s="547"/>
      <c r="K1958" s="547"/>
      <c r="L1958" s="547"/>
      <c r="M1958" s="547"/>
      <c r="N1958" s="495"/>
      <c r="O1958" s="668"/>
      <c r="P1958" s="668"/>
      <c r="Q1958" s="665"/>
      <c r="R1958" s="660"/>
      <c r="S1958" s="666"/>
      <c r="T1958" s="660"/>
      <c r="U1958" s="660"/>
      <c r="V1958" s="660"/>
      <c r="W1958" s="660"/>
      <c r="X1958" s="660"/>
      <c r="Y1958" s="668"/>
      <c r="Z1958" s="617"/>
      <c r="AA1958" s="617"/>
      <c r="AB1958" s="617"/>
      <c r="AC1958" s="617"/>
      <c r="AD1958" s="617"/>
      <c r="AE1958" s="617"/>
      <c r="AF1958" s="617"/>
      <c r="AG1958" s="617"/>
      <c r="AH1958" s="617"/>
      <c r="AI1958" s="617"/>
      <c r="AJ1958" s="617"/>
      <c r="AK1958" s="617"/>
      <c r="AL1958" s="617"/>
      <c r="AM1958" s="617"/>
      <c r="AN1958" s="617"/>
      <c r="AO1958" s="617"/>
      <c r="AP1958" s="617"/>
      <c r="AQ1958" s="617"/>
      <c r="AR1958" s="617"/>
      <c r="AS1958" s="617"/>
      <c r="AT1958" s="617"/>
      <c r="AU1958" s="617"/>
      <c r="AV1958" s="617"/>
      <c r="AW1958" s="617"/>
      <c r="AX1958" s="617"/>
      <c r="AY1958" s="617"/>
      <c r="AZ1958" s="617"/>
      <c r="BA1958" s="617"/>
      <c r="BB1958" s="617"/>
      <c r="BC1958" s="617"/>
      <c r="BD1958" s="617"/>
      <c r="BE1958" s="617"/>
      <c r="BF1958" s="617"/>
      <c r="BG1958" s="617"/>
      <c r="BH1958" s="617"/>
      <c r="BI1958" s="617"/>
      <c r="BJ1958" s="617"/>
      <c r="BK1958" s="617"/>
      <c r="BL1958" s="617"/>
      <c r="BM1958" s="617"/>
      <c r="BN1958" s="617"/>
      <c r="BO1958" s="617"/>
      <c r="BP1958" s="617"/>
      <c r="BQ1958" s="617"/>
      <c r="BR1958" s="617"/>
      <c r="BS1958" s="617"/>
    </row>
    <row r="1959" spans="1:71" s="401" customFormat="1" ht="15.65" customHeight="1" outlineLevel="2" x14ac:dyDescent="0.25">
      <c r="A1959" s="590"/>
      <c r="B1959" s="478"/>
      <c r="C1959" s="490"/>
      <c r="D1959" s="483" t="s">
        <v>1174</v>
      </c>
      <c r="E1959" s="419"/>
      <c r="F1959" s="420"/>
      <c r="G1959" s="400"/>
      <c r="H1959" s="419"/>
      <c r="I1959" s="550"/>
      <c r="J1959" s="550"/>
      <c r="K1959" s="550"/>
      <c r="L1959" s="550"/>
      <c r="M1959" s="551"/>
      <c r="N1959" s="495"/>
      <c r="O1959" s="668"/>
      <c r="P1959" s="668"/>
      <c r="Q1959" s="665"/>
      <c r="R1959" s="660"/>
      <c r="S1959" s="666"/>
      <c r="T1959" s="660"/>
      <c r="U1959" s="660"/>
      <c r="V1959" s="660"/>
      <c r="W1959" s="660"/>
      <c r="X1959" s="660"/>
      <c r="Y1959" s="661"/>
      <c r="Z1959" s="619"/>
      <c r="AA1959" s="617"/>
      <c r="AB1959" s="617"/>
      <c r="AC1959" s="617"/>
      <c r="AD1959" s="617"/>
      <c r="AE1959" s="617"/>
      <c r="AF1959" s="617"/>
      <c r="AG1959" s="617"/>
      <c r="AH1959" s="617"/>
      <c r="AI1959" s="617"/>
      <c r="AJ1959" s="617"/>
      <c r="AK1959" s="617"/>
      <c r="AL1959" s="617"/>
      <c r="AM1959" s="617"/>
      <c r="AN1959" s="617"/>
      <c r="AO1959" s="617"/>
      <c r="AP1959" s="617"/>
      <c r="AQ1959" s="617"/>
      <c r="AR1959" s="617"/>
      <c r="AS1959" s="617"/>
      <c r="AT1959" s="617"/>
      <c r="AU1959" s="617"/>
      <c r="AV1959" s="617"/>
      <c r="AW1959" s="617"/>
      <c r="AX1959" s="617"/>
      <c r="AY1959" s="617"/>
      <c r="AZ1959" s="617"/>
      <c r="BA1959" s="617"/>
      <c r="BB1959" s="617"/>
      <c r="BC1959" s="617"/>
      <c r="BD1959" s="617"/>
      <c r="BE1959" s="617"/>
      <c r="BF1959" s="617"/>
      <c r="BG1959" s="617"/>
      <c r="BH1959" s="617"/>
      <c r="BI1959" s="617"/>
      <c r="BJ1959" s="617"/>
      <c r="BK1959" s="617"/>
      <c r="BL1959" s="617"/>
      <c r="BM1959" s="617"/>
      <c r="BN1959" s="617"/>
      <c r="BO1959" s="617"/>
      <c r="BP1959" s="617"/>
      <c r="BQ1959" s="617"/>
      <c r="BR1959" s="617"/>
      <c r="BS1959" s="617"/>
    </row>
    <row r="1960" spans="1:71" s="401" customFormat="1" ht="15.65" customHeight="1" outlineLevel="2" x14ac:dyDescent="0.25">
      <c r="A1960" s="590"/>
      <c r="B1960" s="478"/>
      <c r="C1960" s="490"/>
      <c r="D1960" s="483" t="s">
        <v>1282</v>
      </c>
      <c r="E1960" s="419"/>
      <c r="F1960" s="420"/>
      <c r="G1960" s="400"/>
      <c r="H1960" s="419"/>
      <c r="I1960" s="550"/>
      <c r="J1960" s="550"/>
      <c r="K1960" s="550"/>
      <c r="L1960" s="547"/>
      <c r="M1960" s="551"/>
      <c r="N1960" s="495"/>
      <c r="O1960" s="659"/>
      <c r="P1960" s="659"/>
      <c r="Q1960" s="665"/>
      <c r="R1960" s="660"/>
      <c r="S1960" s="666"/>
      <c r="T1960" s="660"/>
      <c r="U1960" s="660"/>
      <c r="V1960" s="660"/>
      <c r="W1960" s="660"/>
      <c r="X1960" s="660"/>
      <c r="Y1960" s="661"/>
      <c r="Z1960" s="619"/>
      <c r="AA1960" s="617"/>
      <c r="AB1960" s="617"/>
      <c r="AC1960" s="617"/>
      <c r="AD1960" s="617"/>
      <c r="AE1960" s="617"/>
      <c r="AF1960" s="617"/>
      <c r="AG1960" s="617"/>
      <c r="AH1960" s="617"/>
      <c r="AI1960" s="617"/>
      <c r="AJ1960" s="617"/>
      <c r="AK1960" s="617"/>
      <c r="AL1960" s="617"/>
      <c r="AM1960" s="617"/>
      <c r="AN1960" s="617"/>
      <c r="AO1960" s="617"/>
      <c r="AP1960" s="617"/>
      <c r="AQ1960" s="617"/>
      <c r="AR1960" s="617"/>
      <c r="AS1960" s="617"/>
      <c r="AT1960" s="617"/>
      <c r="AU1960" s="617"/>
      <c r="AV1960" s="617"/>
      <c r="AW1960" s="617"/>
      <c r="AX1960" s="617"/>
      <c r="AY1960" s="617"/>
      <c r="AZ1960" s="617"/>
      <c r="BA1960" s="617"/>
      <c r="BB1960" s="617"/>
      <c r="BC1960" s="617"/>
      <c r="BD1960" s="617"/>
      <c r="BE1960" s="617"/>
      <c r="BF1960" s="617"/>
      <c r="BG1960" s="617"/>
      <c r="BH1960" s="617"/>
      <c r="BI1960" s="617"/>
      <c r="BJ1960" s="617"/>
      <c r="BK1960" s="617"/>
      <c r="BL1960" s="617"/>
      <c r="BM1960" s="617"/>
      <c r="BN1960" s="617"/>
      <c r="BO1960" s="617"/>
      <c r="BP1960" s="617"/>
      <c r="BQ1960" s="617"/>
      <c r="BR1960" s="617"/>
      <c r="BS1960" s="617"/>
    </row>
    <row r="1961" spans="1:71" ht="15.65" customHeight="1" outlineLevel="2" x14ac:dyDescent="0.25">
      <c r="H1961" s="772"/>
    </row>
    <row r="1962" spans="1:71" ht="9" customHeight="1" outlineLevel="1" x14ac:dyDescent="0.25">
      <c r="B1962" s="408"/>
      <c r="D1962" s="409"/>
      <c r="E1962" s="411"/>
      <c r="F1962" s="409"/>
      <c r="G1962" s="410"/>
      <c r="H1962" s="779"/>
      <c r="I1962" s="548"/>
      <c r="J1962" s="548"/>
      <c r="K1962" s="548"/>
      <c r="L1962" s="548"/>
      <c r="M1962" s="548"/>
      <c r="N1962" s="485"/>
      <c r="O1962" s="663"/>
      <c r="P1962" s="663"/>
      <c r="Q1962" s="663"/>
      <c r="R1962" s="664"/>
      <c r="S1962" s="664"/>
      <c r="T1962" s="664"/>
      <c r="U1962" s="664"/>
      <c r="V1962" s="664"/>
      <c r="W1962" s="664"/>
      <c r="X1962" s="664"/>
      <c r="Y1962" s="663"/>
      <c r="Z1962" s="615"/>
      <c r="AA1962" s="616"/>
      <c r="AG1962" s="613"/>
      <c r="AH1962" s="613"/>
    </row>
    <row r="1963" spans="1:71" s="568" customFormat="1" ht="15.65" customHeight="1" outlineLevel="1" x14ac:dyDescent="0.25">
      <c r="B1963" s="395" t="s">
        <v>1645</v>
      </c>
      <c r="C1963" s="593"/>
      <c r="D1963" s="396" t="s">
        <v>1910</v>
      </c>
      <c r="E1963" s="403">
        <v>1</v>
      </c>
      <c r="F1963" s="396" t="s">
        <v>72</v>
      </c>
      <c r="G1963" s="397"/>
      <c r="H1963" s="777">
        <f>SUM(H1964:H1973)</f>
        <v>8.548</v>
      </c>
      <c r="I1963" s="546"/>
      <c r="J1963" s="546">
        <f>SUM(J1965:J1973)</f>
        <v>803.94659999999988</v>
      </c>
      <c r="K1963" s="546"/>
      <c r="L1963" s="546"/>
      <c r="M1963" s="546">
        <f>SUM(M1965:M1973)</f>
        <v>1333.9225999999999</v>
      </c>
      <c r="N1963" s="593"/>
      <c r="O1963" s="657">
        <f>SUM(O1964:O1968)</f>
        <v>1614.0463459999996</v>
      </c>
      <c r="P1963" s="656" t="str">
        <f>B1963</f>
        <v>V4-4-A23</v>
      </c>
      <c r="Q1963" s="656"/>
      <c r="R1963" s="657"/>
      <c r="S1963" s="657"/>
      <c r="T1963" s="657"/>
      <c r="U1963" s="670"/>
      <c r="V1963" s="657"/>
      <c r="W1963" s="657"/>
      <c r="X1963" s="657">
        <f>SUM(X1964:X1968)/E1963</f>
        <v>1876.0435634599999</v>
      </c>
      <c r="Y1963" s="656"/>
      <c r="Z1963" s="614"/>
      <c r="AA1963" s="610"/>
      <c r="AB1963" s="610"/>
      <c r="AC1963" s="610"/>
      <c r="AD1963" s="610"/>
      <c r="AE1963" s="610"/>
      <c r="AF1963" s="610"/>
      <c r="AG1963" s="610"/>
      <c r="AH1963" s="610"/>
      <c r="AI1963" s="610"/>
      <c r="AJ1963" s="610"/>
      <c r="AK1963" s="610"/>
      <c r="AL1963" s="610"/>
      <c r="AM1963" s="610"/>
      <c r="AN1963" s="610"/>
      <c r="AO1963" s="610"/>
      <c r="AP1963" s="610"/>
      <c r="AQ1963" s="610"/>
      <c r="AR1963" s="610"/>
      <c r="AS1963" s="610"/>
      <c r="AT1963" s="610"/>
      <c r="AU1963" s="610"/>
      <c r="AV1963" s="610"/>
      <c r="AW1963" s="610"/>
      <c r="AX1963" s="610"/>
      <c r="AY1963" s="610"/>
      <c r="AZ1963" s="610"/>
      <c r="BA1963" s="610"/>
      <c r="BB1963" s="610"/>
      <c r="BC1963" s="610"/>
      <c r="BD1963" s="610"/>
      <c r="BE1963" s="610"/>
      <c r="BF1963" s="610"/>
      <c r="BG1963" s="610"/>
      <c r="BH1963" s="610"/>
      <c r="BI1963" s="610"/>
      <c r="BJ1963" s="610"/>
      <c r="BK1963" s="610"/>
      <c r="BL1963" s="610"/>
      <c r="BM1963" s="610"/>
      <c r="BN1963" s="610"/>
      <c r="BO1963" s="610"/>
      <c r="BP1963" s="610"/>
      <c r="BQ1963" s="610"/>
      <c r="BR1963" s="610"/>
      <c r="BS1963" s="610"/>
    </row>
    <row r="1964" spans="1:71" s="401" customFormat="1" ht="15.65" customHeight="1" outlineLevel="2" x14ac:dyDescent="0.25">
      <c r="A1964" s="590"/>
      <c r="B1964" s="404"/>
      <c r="C1964" s="485"/>
      <c r="D1964" s="402"/>
      <c r="E1964" s="416"/>
      <c r="G1964" s="399"/>
      <c r="H1964" s="633"/>
      <c r="I1964" s="549"/>
      <c r="J1964" s="549"/>
      <c r="K1964" s="549"/>
      <c r="L1964" s="549"/>
      <c r="M1964" s="549"/>
      <c r="N1964" s="495"/>
      <c r="O1964" s="659" t="str">
        <f>R1964</f>
        <v>incl. opslagen</v>
      </c>
      <c r="P1964" s="659"/>
      <c r="Q1964" s="665"/>
      <c r="R1964" s="672" t="str">
        <f>Tabellen!$C$2</f>
        <v>incl. opslagen</v>
      </c>
      <c r="S1964" s="666"/>
      <c r="T1964" s="672" t="str">
        <f>Tabellen!$C$2</f>
        <v>incl. opslagen</v>
      </c>
      <c r="U1964" s="660"/>
      <c r="V1964" s="660"/>
      <c r="W1964" s="660"/>
      <c r="X1964" s="660"/>
      <c r="Y1964" s="659"/>
      <c r="Z1964" s="617"/>
      <c r="AA1964" s="617"/>
      <c r="AB1964" s="617"/>
      <c r="AC1964" s="617"/>
      <c r="AD1964" s="617"/>
      <c r="AE1964" s="617"/>
      <c r="AF1964" s="617"/>
      <c r="AG1964" s="617"/>
      <c r="AH1964" s="617"/>
      <c r="AI1964" s="617"/>
      <c r="AJ1964" s="617"/>
      <c r="AK1964" s="617"/>
      <c r="AL1964" s="617"/>
      <c r="AM1964" s="617"/>
      <c r="AN1964" s="617"/>
      <c r="AO1964" s="617"/>
      <c r="AP1964" s="617"/>
      <c r="AQ1964" s="617"/>
      <c r="AR1964" s="617"/>
      <c r="AS1964" s="617"/>
      <c r="AT1964" s="617"/>
      <c r="AU1964" s="617"/>
      <c r="AV1964" s="617"/>
      <c r="AW1964" s="617"/>
      <c r="AX1964" s="617"/>
      <c r="AY1964" s="617"/>
      <c r="AZ1964" s="617"/>
      <c r="BA1964" s="617"/>
      <c r="BB1964" s="617"/>
      <c r="BC1964" s="617"/>
      <c r="BD1964" s="617"/>
      <c r="BE1964" s="617"/>
      <c r="BF1964" s="617"/>
      <c r="BG1964" s="617"/>
      <c r="BH1964" s="617"/>
      <c r="BI1964" s="617"/>
      <c r="BJ1964" s="617"/>
      <c r="BK1964" s="617"/>
      <c r="BL1964" s="617"/>
      <c r="BM1964" s="617"/>
      <c r="BN1964" s="617"/>
      <c r="BO1964" s="617"/>
      <c r="BP1964" s="617"/>
      <c r="BQ1964" s="617"/>
      <c r="BR1964" s="617"/>
      <c r="BS1964" s="617"/>
    </row>
    <row r="1965" spans="1:71" s="401" customFormat="1" ht="15.65" customHeight="1" outlineLevel="2" x14ac:dyDescent="0.25">
      <c r="A1965" s="590"/>
      <c r="B1965" s="404"/>
      <c r="C1965" s="485"/>
      <c r="D1965" s="404" t="s">
        <v>1175</v>
      </c>
      <c r="E1965" s="405">
        <v>1</v>
      </c>
      <c r="F1965" s="402" t="s">
        <v>72</v>
      </c>
      <c r="G1965" s="405">
        <v>2.5</v>
      </c>
      <c r="H1965" s="423">
        <f>E1965*G1965</f>
        <v>2.5</v>
      </c>
      <c r="I1965" s="547">
        <v>25.874999999999996</v>
      </c>
      <c r="J1965" s="547">
        <f>E1965*I1965</f>
        <v>25.874999999999996</v>
      </c>
      <c r="K1965" s="547"/>
      <c r="L1965" s="547"/>
      <c r="M1965" s="547">
        <f>J1965+H1965*Tabellen!$K$2+L1965</f>
        <v>180.875</v>
      </c>
      <c r="N1965" s="495"/>
      <c r="O1965" s="660">
        <f>R1965+T1965</f>
        <v>218.85874999999999</v>
      </c>
      <c r="P1965" s="673"/>
      <c r="Q1965" s="665" t="s">
        <v>983</v>
      </c>
      <c r="R1965" s="660">
        <f>H1965*Tabellen!$K$2*Tabellen!$F$2</f>
        <v>187.54999999999998</v>
      </c>
      <c r="S1965" s="666" t="s">
        <v>1049</v>
      </c>
      <c r="T1965" s="660">
        <f>J1965*Tabellen!$F$2</f>
        <v>31.308749999999996</v>
      </c>
      <c r="U1965" s="660">
        <f>R1965*Tabellen!$G$2</f>
        <v>16.879499999999997</v>
      </c>
      <c r="V1965" s="660">
        <f>T1965*Tabellen!$H$2</f>
        <v>6.5748374999999992</v>
      </c>
      <c r="W1965" s="660">
        <f>U1965+V1965</f>
        <v>23.454337499999994</v>
      </c>
      <c r="X1965" s="660">
        <f>O1965+W1965</f>
        <v>242.31308749999999</v>
      </c>
      <c r="Y1965" s="659"/>
      <c r="Z1965" s="617"/>
      <c r="AA1965" s="617"/>
      <c r="AB1965" s="617"/>
      <c r="AC1965" s="617"/>
      <c r="AD1965" s="617"/>
      <c r="AE1965" s="617"/>
      <c r="AF1965" s="617"/>
      <c r="AG1965" s="617"/>
      <c r="AH1965" s="617"/>
      <c r="AI1965" s="617"/>
      <c r="AJ1965" s="617"/>
      <c r="AK1965" s="617"/>
      <c r="AL1965" s="617"/>
      <c r="AM1965" s="617"/>
      <c r="AN1965" s="617"/>
      <c r="AO1965" s="617"/>
      <c r="AP1965" s="617"/>
      <c r="AQ1965" s="617"/>
      <c r="AR1965" s="617"/>
      <c r="AS1965" s="617"/>
      <c r="AT1965" s="617"/>
      <c r="AU1965" s="617"/>
      <c r="AV1965" s="617"/>
      <c r="AW1965" s="617"/>
      <c r="AX1965" s="617"/>
      <c r="AY1965" s="617"/>
      <c r="AZ1965" s="617"/>
      <c r="BA1965" s="617"/>
      <c r="BB1965" s="617"/>
      <c r="BC1965" s="617"/>
      <c r="BD1965" s="617"/>
      <c r="BE1965" s="617"/>
      <c r="BF1965" s="617"/>
      <c r="BG1965" s="617"/>
      <c r="BH1965" s="617"/>
      <c r="BI1965" s="617"/>
      <c r="BJ1965" s="617"/>
      <c r="BK1965" s="617"/>
      <c r="BL1965" s="617"/>
      <c r="BM1965" s="617"/>
      <c r="BN1965" s="617"/>
      <c r="BO1965" s="617"/>
      <c r="BP1965" s="617"/>
      <c r="BQ1965" s="617"/>
      <c r="BR1965" s="617"/>
      <c r="BS1965" s="617"/>
    </row>
    <row r="1966" spans="1:71" ht="15.65" customHeight="1" outlineLevel="2" x14ac:dyDescent="0.25">
      <c r="D1966" s="404" t="s">
        <v>1177</v>
      </c>
      <c r="E1966" s="405">
        <v>1</v>
      </c>
      <c r="F1966" s="402" t="s">
        <v>71</v>
      </c>
      <c r="G1966" s="406">
        <v>0.5</v>
      </c>
      <c r="H1966" s="772">
        <f>E1966*G1966</f>
        <v>0.5</v>
      </c>
      <c r="M1966" s="547">
        <f>J1966+H1966*Tabellen!$K$2+L1966</f>
        <v>31</v>
      </c>
      <c r="O1966" s="660">
        <f>R1966+T1966</f>
        <v>37.51</v>
      </c>
      <c r="P1966" s="673"/>
      <c r="Q1966" s="665" t="s">
        <v>983</v>
      </c>
      <c r="R1966" s="660">
        <f>H1966*Tabellen!$K$2*Tabellen!$F$2</f>
        <v>37.51</v>
      </c>
      <c r="S1966" s="666" t="s">
        <v>1049</v>
      </c>
      <c r="T1966" s="660">
        <f>J1966*Tabellen!$F$2</f>
        <v>0</v>
      </c>
      <c r="U1966" s="660">
        <f>R1966*Tabellen!$G$2</f>
        <v>3.3758999999999997</v>
      </c>
      <c r="V1966" s="660">
        <f>T1966*Tabellen!$H$2</f>
        <v>0</v>
      </c>
      <c r="W1966" s="660">
        <f>U1966+V1966</f>
        <v>3.3758999999999997</v>
      </c>
      <c r="X1966" s="660">
        <f>O1966+W1966</f>
        <v>40.885899999999999</v>
      </c>
    </row>
    <row r="1967" spans="1:71" s="521" customFormat="1" ht="15.65" customHeight="1" outlineLevel="2" x14ac:dyDescent="0.25">
      <c r="A1967" s="592"/>
      <c r="B1967" s="404"/>
      <c r="C1967" s="485"/>
      <c r="D1967" s="402" t="s">
        <v>1176</v>
      </c>
      <c r="E1967" s="405">
        <f>1.34+1.34+1.4+1.4</f>
        <v>5.48</v>
      </c>
      <c r="F1967" s="402" t="s">
        <v>70</v>
      </c>
      <c r="G1967" s="406">
        <v>0.1</v>
      </c>
      <c r="H1967" s="423">
        <f>E1967*G1967</f>
        <v>0.54800000000000004</v>
      </c>
      <c r="I1967" s="547"/>
      <c r="J1967" s="547"/>
      <c r="K1967" s="547"/>
      <c r="L1967" s="547"/>
      <c r="M1967" s="547">
        <f>J1967+H1967*Tabellen!$K$2+L1967</f>
        <v>33.975999999999999</v>
      </c>
      <c r="N1967" s="524"/>
      <c r="O1967" s="660">
        <f>R1967+T1967</f>
        <v>41.110959999999999</v>
      </c>
      <c r="P1967" s="673"/>
      <c r="Q1967" s="665" t="s">
        <v>983</v>
      </c>
      <c r="R1967" s="660">
        <f>H1967*Tabellen!$K$2*Tabellen!$F$2</f>
        <v>41.110959999999999</v>
      </c>
      <c r="S1967" s="666" t="s">
        <v>1049</v>
      </c>
      <c r="T1967" s="660">
        <f>J1967*Tabellen!$F$2</f>
        <v>0</v>
      </c>
      <c r="U1967" s="660">
        <f>R1967*Tabellen!$G$2</f>
        <v>3.6999863999999998</v>
      </c>
      <c r="V1967" s="660">
        <f>T1967*Tabellen!$H$2</f>
        <v>0</v>
      </c>
      <c r="W1967" s="660">
        <f>U1967+V1967</f>
        <v>3.6999863999999998</v>
      </c>
      <c r="X1967" s="660">
        <f>O1967+W1967</f>
        <v>44.810946399999999</v>
      </c>
      <c r="Y1967" s="676"/>
      <c r="Z1967" s="620"/>
      <c r="AA1967" s="620"/>
      <c r="AB1967" s="620"/>
      <c r="AC1967" s="620"/>
      <c r="AD1967" s="620"/>
      <c r="AE1967" s="620"/>
      <c r="AF1967" s="620"/>
      <c r="AG1967" s="620"/>
      <c r="AH1967" s="620"/>
      <c r="AI1967" s="620"/>
      <c r="AJ1967" s="620"/>
      <c r="AK1967" s="620"/>
      <c r="AL1967" s="620"/>
      <c r="AM1967" s="620"/>
      <c r="AN1967" s="620"/>
      <c r="AO1967" s="620"/>
      <c r="AP1967" s="620"/>
      <c r="AQ1967" s="620"/>
      <c r="AR1967" s="620"/>
      <c r="AS1967" s="620"/>
      <c r="AT1967" s="620"/>
      <c r="AU1967" s="620"/>
      <c r="AV1967" s="620"/>
      <c r="AW1967" s="620"/>
      <c r="AX1967" s="620"/>
      <c r="AY1967" s="620"/>
      <c r="AZ1967" s="620"/>
      <c r="BA1967" s="620"/>
      <c r="BB1967" s="620"/>
      <c r="BC1967" s="620"/>
      <c r="BD1967" s="620"/>
      <c r="BE1967" s="620"/>
      <c r="BF1967" s="620"/>
      <c r="BG1967" s="620"/>
      <c r="BH1967" s="620"/>
      <c r="BI1967" s="620"/>
      <c r="BJ1967" s="620"/>
      <c r="BK1967" s="620"/>
      <c r="BL1967" s="620"/>
      <c r="BM1967" s="620"/>
      <c r="BN1967" s="620"/>
      <c r="BO1967" s="620"/>
      <c r="BP1967" s="620"/>
      <c r="BQ1967" s="620"/>
      <c r="BR1967" s="620"/>
      <c r="BS1967" s="620"/>
    </row>
    <row r="1968" spans="1:71" ht="15.65" customHeight="1" outlineLevel="2" x14ac:dyDescent="0.25">
      <c r="B1968" s="404" t="s">
        <v>1682</v>
      </c>
      <c r="D1968" s="402" t="s">
        <v>1683</v>
      </c>
      <c r="E1968" s="405">
        <v>1</v>
      </c>
      <c r="F1968" s="402" t="s">
        <v>72</v>
      </c>
      <c r="G1968" s="406">
        <v>5</v>
      </c>
      <c r="H1968" s="772">
        <f>E1968*G1968</f>
        <v>5</v>
      </c>
      <c r="I1968" s="775">
        <v>778.07159999999988</v>
      </c>
      <c r="J1968" s="547">
        <f>E1968*I1968</f>
        <v>778.07159999999988</v>
      </c>
      <c r="K1968" s="547">
        <v>0</v>
      </c>
      <c r="L1968" s="547">
        <f>E1968*K1968</f>
        <v>0</v>
      </c>
      <c r="M1968" s="547">
        <f>J1968+H1968*Tabellen!$K$2+L1968</f>
        <v>1088.0715999999998</v>
      </c>
      <c r="N1968" s="494"/>
      <c r="O1968" s="660">
        <f>R1968+T1968</f>
        <v>1316.5666359999998</v>
      </c>
      <c r="P1968" s="673"/>
      <c r="Q1968" s="665" t="s">
        <v>983</v>
      </c>
      <c r="R1968" s="660">
        <f>H1968*Tabellen!$K$2*Tabellen!$F$2</f>
        <v>375.09999999999997</v>
      </c>
      <c r="S1968" s="666" t="s">
        <v>1049</v>
      </c>
      <c r="T1968" s="660">
        <f>J1968*Tabellen!$F$2</f>
        <v>941.46663599999977</v>
      </c>
      <c r="U1968" s="660">
        <f>R1968*Tabellen!$G$2</f>
        <v>33.758999999999993</v>
      </c>
      <c r="V1968" s="660">
        <f>T1968*Tabellen!$H$2</f>
        <v>197.70799355999995</v>
      </c>
      <c r="W1968" s="660">
        <f>U1968+V1968</f>
        <v>231.46699355999993</v>
      </c>
      <c r="X1968" s="660">
        <f>O1968+W1968</f>
        <v>1548.0336295599998</v>
      </c>
      <c r="Y1968" s="659"/>
      <c r="Z1968" s="614"/>
    </row>
    <row r="1969" spans="1:71" s="401" customFormat="1" ht="15.65" customHeight="1" outlineLevel="2" x14ac:dyDescent="0.25">
      <c r="A1969" s="590"/>
      <c r="B1969" s="404"/>
      <c r="C1969" s="485"/>
      <c r="D1969" s="404" t="s">
        <v>1591</v>
      </c>
      <c r="E1969" s="405"/>
      <c r="F1969" s="404"/>
      <c r="G1969" s="405"/>
      <c r="H1969" s="772"/>
      <c r="I1969" s="560"/>
      <c r="J1969" s="547"/>
      <c r="K1969" s="547"/>
      <c r="L1969" s="547"/>
      <c r="M1969" s="547"/>
      <c r="N1969" s="495"/>
      <c r="O1969" s="668"/>
      <c r="P1969" s="668"/>
      <c r="Q1969" s="665"/>
      <c r="R1969" s="660"/>
      <c r="S1969" s="666"/>
      <c r="T1969" s="660"/>
      <c r="U1969" s="660"/>
      <c r="V1969" s="660"/>
      <c r="W1969" s="660"/>
      <c r="X1969" s="660"/>
      <c r="Y1969" s="668"/>
      <c r="Z1969" s="617"/>
      <c r="AA1969" s="617"/>
      <c r="AB1969" s="617"/>
      <c r="AC1969" s="617"/>
      <c r="AD1969" s="617"/>
      <c r="AE1969" s="617"/>
      <c r="AF1969" s="617"/>
      <c r="AG1969" s="617"/>
      <c r="AH1969" s="617"/>
      <c r="AI1969" s="617"/>
      <c r="AJ1969" s="617"/>
      <c r="AK1969" s="617"/>
      <c r="AL1969" s="617"/>
      <c r="AM1969" s="617"/>
      <c r="AN1969" s="617"/>
      <c r="AO1969" s="617"/>
      <c r="AP1969" s="617"/>
      <c r="AQ1969" s="617"/>
      <c r="AR1969" s="617"/>
      <c r="AS1969" s="617"/>
      <c r="AT1969" s="617"/>
      <c r="AU1969" s="617"/>
      <c r="AV1969" s="617"/>
      <c r="AW1969" s="617"/>
      <c r="AX1969" s="617"/>
      <c r="AY1969" s="617"/>
      <c r="AZ1969" s="617"/>
      <c r="BA1969" s="617"/>
      <c r="BB1969" s="617"/>
      <c r="BC1969" s="617"/>
      <c r="BD1969" s="617"/>
      <c r="BE1969" s="617"/>
      <c r="BF1969" s="617"/>
      <c r="BG1969" s="617"/>
      <c r="BH1969" s="617"/>
      <c r="BI1969" s="617"/>
      <c r="BJ1969" s="617"/>
      <c r="BK1969" s="617"/>
      <c r="BL1969" s="617"/>
      <c r="BM1969" s="617"/>
      <c r="BN1969" s="617"/>
      <c r="BO1969" s="617"/>
      <c r="BP1969" s="617"/>
      <c r="BQ1969" s="617"/>
      <c r="BR1969" s="617"/>
      <c r="BS1969" s="617"/>
    </row>
    <row r="1970" spans="1:71" s="401" customFormat="1" ht="15.65" customHeight="1" outlineLevel="2" x14ac:dyDescent="0.25">
      <c r="A1970" s="590"/>
      <c r="B1970" s="404"/>
      <c r="C1970" s="485"/>
      <c r="D1970" s="404" t="s">
        <v>1592</v>
      </c>
      <c r="E1970" s="405"/>
      <c r="F1970" s="404"/>
      <c r="G1970" s="405"/>
      <c r="H1970" s="772"/>
      <c r="I1970" s="560"/>
      <c r="J1970" s="547"/>
      <c r="K1970" s="547"/>
      <c r="L1970" s="547"/>
      <c r="M1970" s="547"/>
      <c r="N1970" s="495"/>
      <c r="O1970" s="668"/>
      <c r="P1970" s="668"/>
      <c r="Q1970" s="665"/>
      <c r="R1970" s="660"/>
      <c r="S1970" s="666"/>
      <c r="T1970" s="660"/>
      <c r="U1970" s="660"/>
      <c r="V1970" s="660"/>
      <c r="W1970" s="660"/>
      <c r="X1970" s="660"/>
      <c r="Y1970" s="668"/>
      <c r="Z1970" s="617"/>
      <c r="AA1970" s="617"/>
      <c r="AB1970" s="617"/>
      <c r="AC1970" s="617"/>
      <c r="AD1970" s="617"/>
      <c r="AE1970" s="617"/>
      <c r="AF1970" s="617"/>
      <c r="AG1970" s="617"/>
      <c r="AH1970" s="617"/>
      <c r="AI1970" s="617"/>
      <c r="AJ1970" s="617"/>
      <c r="AK1970" s="617"/>
      <c r="AL1970" s="617"/>
      <c r="AM1970" s="617"/>
      <c r="AN1970" s="617"/>
      <c r="AO1970" s="617"/>
      <c r="AP1970" s="617"/>
      <c r="AQ1970" s="617"/>
      <c r="AR1970" s="617"/>
      <c r="AS1970" s="617"/>
      <c r="AT1970" s="617"/>
      <c r="AU1970" s="617"/>
      <c r="AV1970" s="617"/>
      <c r="AW1970" s="617"/>
      <c r="AX1970" s="617"/>
      <c r="AY1970" s="617"/>
      <c r="AZ1970" s="617"/>
      <c r="BA1970" s="617"/>
      <c r="BB1970" s="617"/>
      <c r="BC1970" s="617"/>
      <c r="BD1970" s="617"/>
      <c r="BE1970" s="617"/>
      <c r="BF1970" s="617"/>
      <c r="BG1970" s="617"/>
      <c r="BH1970" s="617"/>
      <c r="BI1970" s="617"/>
      <c r="BJ1970" s="617"/>
      <c r="BK1970" s="617"/>
      <c r="BL1970" s="617"/>
      <c r="BM1970" s="617"/>
      <c r="BN1970" s="617"/>
      <c r="BO1970" s="617"/>
      <c r="BP1970" s="617"/>
      <c r="BQ1970" s="617"/>
      <c r="BR1970" s="617"/>
      <c r="BS1970" s="617"/>
    </row>
    <row r="1971" spans="1:71" s="401" customFormat="1" ht="15.65" customHeight="1" outlineLevel="2" x14ac:dyDescent="0.25">
      <c r="A1971" s="590"/>
      <c r="B1971" s="478"/>
      <c r="C1971" s="490"/>
      <c r="D1971" s="483" t="s">
        <v>1174</v>
      </c>
      <c r="E1971" s="419"/>
      <c r="F1971" s="420"/>
      <c r="G1971" s="400"/>
      <c r="H1971" s="419"/>
      <c r="I1971" s="550"/>
      <c r="J1971" s="550"/>
      <c r="K1971" s="550"/>
      <c r="L1971" s="550"/>
      <c r="M1971" s="551"/>
      <c r="N1971" s="495"/>
      <c r="O1971" s="668"/>
      <c r="P1971" s="668"/>
      <c r="Q1971" s="665"/>
      <c r="R1971" s="660"/>
      <c r="S1971" s="666"/>
      <c r="T1971" s="660"/>
      <c r="U1971" s="660"/>
      <c r="V1971" s="660"/>
      <c r="W1971" s="660"/>
      <c r="X1971" s="660"/>
      <c r="Y1971" s="661"/>
      <c r="Z1971" s="619"/>
      <c r="AA1971" s="617"/>
      <c r="AB1971" s="617"/>
      <c r="AC1971" s="617"/>
      <c r="AD1971" s="617"/>
      <c r="AE1971" s="617"/>
      <c r="AF1971" s="617"/>
      <c r="AG1971" s="617"/>
      <c r="AH1971" s="617"/>
      <c r="AI1971" s="617"/>
      <c r="AJ1971" s="617"/>
      <c r="AK1971" s="617"/>
      <c r="AL1971" s="617"/>
      <c r="AM1971" s="617"/>
      <c r="AN1971" s="617"/>
      <c r="AO1971" s="617"/>
      <c r="AP1971" s="617"/>
      <c r="AQ1971" s="617"/>
      <c r="AR1971" s="617"/>
      <c r="AS1971" s="617"/>
      <c r="AT1971" s="617"/>
      <c r="AU1971" s="617"/>
      <c r="AV1971" s="617"/>
      <c r="AW1971" s="617"/>
      <c r="AX1971" s="617"/>
      <c r="AY1971" s="617"/>
      <c r="AZ1971" s="617"/>
      <c r="BA1971" s="617"/>
      <c r="BB1971" s="617"/>
      <c r="BC1971" s="617"/>
      <c r="BD1971" s="617"/>
      <c r="BE1971" s="617"/>
      <c r="BF1971" s="617"/>
      <c r="BG1971" s="617"/>
      <c r="BH1971" s="617"/>
      <c r="BI1971" s="617"/>
      <c r="BJ1971" s="617"/>
      <c r="BK1971" s="617"/>
      <c r="BL1971" s="617"/>
      <c r="BM1971" s="617"/>
      <c r="BN1971" s="617"/>
      <c r="BO1971" s="617"/>
      <c r="BP1971" s="617"/>
      <c r="BQ1971" s="617"/>
      <c r="BR1971" s="617"/>
      <c r="BS1971" s="617"/>
    </row>
    <row r="1972" spans="1:71" s="401" customFormat="1" ht="15.65" customHeight="1" outlineLevel="2" x14ac:dyDescent="0.25">
      <c r="A1972" s="590"/>
      <c r="B1972" s="478"/>
      <c r="C1972" s="490"/>
      <c r="D1972" s="402" t="s">
        <v>1282</v>
      </c>
      <c r="E1972" s="419"/>
      <c r="F1972" s="420"/>
      <c r="G1972" s="400"/>
      <c r="H1972" s="419"/>
      <c r="I1972" s="550"/>
      <c r="J1972" s="550"/>
      <c r="K1972" s="550"/>
      <c r="L1972" s="547"/>
      <c r="M1972" s="551"/>
      <c r="N1972" s="495"/>
      <c r="O1972" s="659"/>
      <c r="P1972" s="659"/>
      <c r="Q1972" s="665"/>
      <c r="R1972" s="660"/>
      <c r="S1972" s="666"/>
      <c r="T1972" s="660"/>
      <c r="U1972" s="660"/>
      <c r="V1972" s="660"/>
      <c r="W1972" s="660"/>
      <c r="X1972" s="660"/>
      <c r="Y1972" s="661"/>
      <c r="Z1972" s="619"/>
      <c r="AA1972" s="617"/>
      <c r="AB1972" s="617"/>
      <c r="AC1972" s="617"/>
      <c r="AD1972" s="617"/>
      <c r="AE1972" s="617"/>
      <c r="AF1972" s="617"/>
      <c r="AG1972" s="617"/>
      <c r="AH1972" s="617"/>
      <c r="AI1972" s="617"/>
      <c r="AJ1972" s="617"/>
      <c r="AK1972" s="617"/>
      <c r="AL1972" s="617"/>
      <c r="AM1972" s="617"/>
      <c r="AN1972" s="617"/>
      <c r="AO1972" s="617"/>
      <c r="AP1972" s="617"/>
      <c r="AQ1972" s="617"/>
      <c r="AR1972" s="617"/>
      <c r="AS1972" s="617"/>
      <c r="AT1972" s="617"/>
      <c r="AU1972" s="617"/>
      <c r="AV1972" s="617"/>
      <c r="AW1972" s="617"/>
      <c r="AX1972" s="617"/>
      <c r="AY1972" s="617"/>
      <c r="AZ1972" s="617"/>
      <c r="BA1972" s="617"/>
      <c r="BB1972" s="617"/>
      <c r="BC1972" s="617"/>
      <c r="BD1972" s="617"/>
      <c r="BE1972" s="617"/>
      <c r="BF1972" s="617"/>
      <c r="BG1972" s="617"/>
      <c r="BH1972" s="617"/>
      <c r="BI1972" s="617"/>
      <c r="BJ1972" s="617"/>
      <c r="BK1972" s="617"/>
      <c r="BL1972" s="617"/>
      <c r="BM1972" s="617"/>
      <c r="BN1972" s="617"/>
      <c r="BO1972" s="617"/>
      <c r="BP1972" s="617"/>
      <c r="BQ1972" s="617"/>
      <c r="BR1972" s="617"/>
      <c r="BS1972" s="617"/>
    </row>
    <row r="1973" spans="1:71" ht="15.65" customHeight="1" outlineLevel="2" x14ac:dyDescent="0.25">
      <c r="H1973" s="772"/>
    </row>
    <row r="1974" spans="1:71" ht="9" customHeight="1" outlineLevel="1" x14ac:dyDescent="0.25">
      <c r="B1974" s="408"/>
      <c r="D1974" s="409"/>
      <c r="E1974" s="411"/>
      <c r="F1974" s="409"/>
      <c r="G1974" s="410"/>
      <c r="H1974" s="779"/>
      <c r="I1974" s="548"/>
      <c r="J1974" s="548"/>
      <c r="K1974" s="548"/>
      <c r="L1974" s="548"/>
      <c r="M1974" s="548"/>
      <c r="N1974" s="485"/>
      <c r="O1974" s="663"/>
      <c r="P1974" s="663"/>
      <c r="Q1974" s="663"/>
      <c r="R1974" s="664"/>
      <c r="S1974" s="664"/>
      <c r="T1974" s="664"/>
      <c r="U1974" s="664"/>
      <c r="V1974" s="664"/>
      <c r="W1974" s="664"/>
      <c r="X1974" s="664"/>
      <c r="Y1974" s="663"/>
      <c r="Z1974" s="615"/>
      <c r="AA1974" s="616"/>
      <c r="AG1974" s="613"/>
      <c r="AH1974" s="613"/>
    </row>
    <row r="1975" spans="1:71" s="568" customFormat="1" ht="15.65" customHeight="1" outlineLevel="1" x14ac:dyDescent="0.25">
      <c r="B1975" s="395" t="s">
        <v>1646</v>
      </c>
      <c r="C1975" s="593"/>
      <c r="D1975" s="396" t="s">
        <v>1911</v>
      </c>
      <c r="E1975" s="403">
        <v>1</v>
      </c>
      <c r="F1975" s="396" t="s">
        <v>72</v>
      </c>
      <c r="G1975" s="397"/>
      <c r="H1975" s="777">
        <f>SUM(H1977:H2769)</f>
        <v>166.77792499999995</v>
      </c>
      <c r="I1975" s="546"/>
      <c r="J1975" s="546">
        <f>SUM(J1977:J1985)</f>
        <v>897.71759999999995</v>
      </c>
      <c r="K1975" s="546"/>
      <c r="L1975" s="546"/>
      <c r="M1975" s="546">
        <f>SUM(M1977:M1985)</f>
        <v>1430.1736000000001</v>
      </c>
      <c r="N1975" s="593"/>
      <c r="O1975" s="657">
        <f>SUM(O1976:O1980)</f>
        <v>1730.5100559999996</v>
      </c>
      <c r="P1975" s="656" t="str">
        <f>B1975</f>
        <v>V4-4-A24</v>
      </c>
      <c r="Q1975" s="656"/>
      <c r="R1975" s="657"/>
      <c r="S1975" s="657"/>
      <c r="T1975" s="657"/>
      <c r="U1975" s="670"/>
      <c r="V1975" s="657"/>
      <c r="W1975" s="657"/>
      <c r="X1975" s="657">
        <f>SUM(X1976:X1980)/E1975</f>
        <v>2016.6045565599998</v>
      </c>
      <c r="Y1975" s="656"/>
      <c r="Z1975" s="614"/>
      <c r="AA1975" s="610"/>
      <c r="AB1975" s="610"/>
      <c r="AC1975" s="610"/>
      <c r="AD1975" s="610"/>
      <c r="AE1975" s="610"/>
      <c r="AF1975" s="610"/>
      <c r="AG1975" s="610"/>
      <c r="AH1975" s="610"/>
      <c r="AI1975" s="610"/>
      <c r="AJ1975" s="610"/>
      <c r="AK1975" s="610"/>
      <c r="AL1975" s="610"/>
      <c r="AM1975" s="610"/>
      <c r="AN1975" s="610"/>
      <c r="AO1975" s="610"/>
      <c r="AP1975" s="610"/>
      <c r="AQ1975" s="610"/>
      <c r="AR1975" s="610"/>
      <c r="AS1975" s="610"/>
      <c r="AT1975" s="610"/>
      <c r="AU1975" s="610"/>
      <c r="AV1975" s="610"/>
      <c r="AW1975" s="610"/>
      <c r="AX1975" s="610"/>
      <c r="AY1975" s="610"/>
      <c r="AZ1975" s="610"/>
      <c r="BA1975" s="610"/>
      <c r="BB1975" s="610"/>
      <c r="BC1975" s="610"/>
      <c r="BD1975" s="610"/>
      <c r="BE1975" s="610"/>
      <c r="BF1975" s="610"/>
      <c r="BG1975" s="610"/>
      <c r="BH1975" s="610"/>
      <c r="BI1975" s="610"/>
      <c r="BJ1975" s="610"/>
      <c r="BK1975" s="610"/>
      <c r="BL1975" s="610"/>
      <c r="BM1975" s="610"/>
      <c r="BN1975" s="610"/>
      <c r="BO1975" s="610"/>
      <c r="BP1975" s="610"/>
      <c r="BQ1975" s="610"/>
      <c r="BR1975" s="610"/>
      <c r="BS1975" s="610"/>
    </row>
    <row r="1976" spans="1:71" s="401" customFormat="1" ht="15.65" customHeight="1" outlineLevel="2" x14ac:dyDescent="0.25">
      <c r="A1976" s="590"/>
      <c r="B1976" s="404"/>
      <c r="C1976" s="485"/>
      <c r="D1976" s="402"/>
      <c r="E1976" s="416"/>
      <c r="G1976" s="399"/>
      <c r="H1976" s="633"/>
      <c r="I1976" s="549"/>
      <c r="J1976" s="549"/>
      <c r="K1976" s="549"/>
      <c r="L1976" s="549"/>
      <c r="M1976" s="549"/>
      <c r="N1976" s="495"/>
      <c r="O1976" s="659" t="str">
        <f>R1976</f>
        <v>incl. opslagen</v>
      </c>
      <c r="P1976" s="659"/>
      <c r="Q1976" s="665"/>
      <c r="R1976" s="672" t="str">
        <f>Tabellen!$C$2</f>
        <v>incl. opslagen</v>
      </c>
      <c r="S1976" s="666"/>
      <c r="T1976" s="672" t="str">
        <f>Tabellen!$C$2</f>
        <v>incl. opslagen</v>
      </c>
      <c r="U1976" s="660"/>
      <c r="V1976" s="660"/>
      <c r="W1976" s="660"/>
      <c r="X1976" s="660"/>
      <c r="Y1976" s="659"/>
      <c r="Z1976" s="617"/>
      <c r="AA1976" s="617"/>
      <c r="AB1976" s="617"/>
      <c r="AC1976" s="617"/>
      <c r="AD1976" s="617"/>
      <c r="AE1976" s="617"/>
      <c r="AF1976" s="617"/>
      <c r="AG1976" s="617"/>
      <c r="AH1976" s="617"/>
      <c r="AI1976" s="617"/>
      <c r="AJ1976" s="617"/>
      <c r="AK1976" s="617"/>
      <c r="AL1976" s="617"/>
      <c r="AM1976" s="617"/>
      <c r="AN1976" s="617"/>
      <c r="AO1976" s="617"/>
      <c r="AP1976" s="617"/>
      <c r="AQ1976" s="617"/>
      <c r="AR1976" s="617"/>
      <c r="AS1976" s="617"/>
      <c r="AT1976" s="617"/>
      <c r="AU1976" s="617"/>
      <c r="AV1976" s="617"/>
      <c r="AW1976" s="617"/>
      <c r="AX1976" s="617"/>
      <c r="AY1976" s="617"/>
      <c r="AZ1976" s="617"/>
      <c r="BA1976" s="617"/>
      <c r="BB1976" s="617"/>
      <c r="BC1976" s="617"/>
      <c r="BD1976" s="617"/>
      <c r="BE1976" s="617"/>
      <c r="BF1976" s="617"/>
      <c r="BG1976" s="617"/>
      <c r="BH1976" s="617"/>
      <c r="BI1976" s="617"/>
      <c r="BJ1976" s="617"/>
      <c r="BK1976" s="617"/>
      <c r="BL1976" s="617"/>
      <c r="BM1976" s="617"/>
      <c r="BN1976" s="617"/>
      <c r="BO1976" s="617"/>
      <c r="BP1976" s="617"/>
      <c r="BQ1976" s="617"/>
      <c r="BR1976" s="617"/>
      <c r="BS1976" s="617"/>
    </row>
    <row r="1977" spans="1:71" s="401" customFormat="1" ht="15.65" customHeight="1" outlineLevel="2" x14ac:dyDescent="0.25">
      <c r="A1977" s="590"/>
      <c r="B1977" s="404"/>
      <c r="C1977" s="485"/>
      <c r="D1977" s="404" t="s">
        <v>1175</v>
      </c>
      <c r="E1977" s="405">
        <v>1</v>
      </c>
      <c r="F1977" s="402" t="s">
        <v>72</v>
      </c>
      <c r="G1977" s="405">
        <v>2.5</v>
      </c>
      <c r="H1977" s="423">
        <f>E1977*G1977</f>
        <v>2.5</v>
      </c>
      <c r="I1977" s="547">
        <v>25.874999999999996</v>
      </c>
      <c r="J1977" s="547">
        <f>E1977*I1977</f>
        <v>25.874999999999996</v>
      </c>
      <c r="K1977" s="547"/>
      <c r="L1977" s="547"/>
      <c r="M1977" s="547">
        <f>J1977+H1977*Tabellen!$K$2+L1977</f>
        <v>180.875</v>
      </c>
      <c r="N1977" s="495"/>
      <c r="O1977" s="660">
        <f>R1977+T1977</f>
        <v>218.85874999999999</v>
      </c>
      <c r="P1977" s="673"/>
      <c r="Q1977" s="665" t="s">
        <v>983</v>
      </c>
      <c r="R1977" s="660">
        <f>H1977*Tabellen!$K$2*Tabellen!$F$2</f>
        <v>187.54999999999998</v>
      </c>
      <c r="S1977" s="666" t="s">
        <v>1049</v>
      </c>
      <c r="T1977" s="660">
        <f>J1977*Tabellen!$F$2</f>
        <v>31.308749999999996</v>
      </c>
      <c r="U1977" s="660">
        <f>R1977*Tabellen!$G$2</f>
        <v>16.879499999999997</v>
      </c>
      <c r="V1977" s="660">
        <f>T1977*Tabellen!$H$2</f>
        <v>6.5748374999999992</v>
      </c>
      <c r="W1977" s="660">
        <f>U1977+V1977</f>
        <v>23.454337499999994</v>
      </c>
      <c r="X1977" s="660">
        <f>O1977+W1977</f>
        <v>242.31308749999999</v>
      </c>
      <c r="Y1977" s="659"/>
      <c r="Z1977" s="617"/>
      <c r="AA1977" s="617"/>
      <c r="AB1977" s="617"/>
      <c r="AC1977" s="617"/>
      <c r="AD1977" s="617"/>
      <c r="AE1977" s="617"/>
      <c r="AF1977" s="617"/>
      <c r="AG1977" s="617"/>
      <c r="AH1977" s="617"/>
      <c r="AI1977" s="617"/>
      <c r="AJ1977" s="617"/>
      <c r="AK1977" s="617"/>
      <c r="AL1977" s="617"/>
      <c r="AM1977" s="617"/>
      <c r="AN1977" s="617"/>
      <c r="AO1977" s="617"/>
      <c r="AP1977" s="617"/>
      <c r="AQ1977" s="617"/>
      <c r="AR1977" s="617"/>
      <c r="AS1977" s="617"/>
      <c r="AT1977" s="617"/>
      <c r="AU1977" s="617"/>
      <c r="AV1977" s="617"/>
      <c r="AW1977" s="617"/>
      <c r="AX1977" s="617"/>
      <c r="AY1977" s="617"/>
      <c r="AZ1977" s="617"/>
      <c r="BA1977" s="617"/>
      <c r="BB1977" s="617"/>
      <c r="BC1977" s="617"/>
      <c r="BD1977" s="617"/>
      <c r="BE1977" s="617"/>
      <c r="BF1977" s="617"/>
      <c r="BG1977" s="617"/>
      <c r="BH1977" s="617"/>
      <c r="BI1977" s="617"/>
      <c r="BJ1977" s="617"/>
      <c r="BK1977" s="617"/>
      <c r="BL1977" s="617"/>
      <c r="BM1977" s="617"/>
      <c r="BN1977" s="617"/>
      <c r="BO1977" s="617"/>
      <c r="BP1977" s="617"/>
      <c r="BQ1977" s="617"/>
      <c r="BR1977" s="617"/>
      <c r="BS1977" s="617"/>
    </row>
    <row r="1978" spans="1:71" ht="15.65" customHeight="1" outlineLevel="2" x14ac:dyDescent="0.25">
      <c r="D1978" s="402" t="s">
        <v>1177</v>
      </c>
      <c r="E1978" s="405">
        <v>1</v>
      </c>
      <c r="F1978" s="402" t="s">
        <v>71</v>
      </c>
      <c r="G1978" s="406">
        <v>0.5</v>
      </c>
      <c r="H1978" s="772">
        <f>E1978*G1978</f>
        <v>0.5</v>
      </c>
      <c r="M1978" s="547">
        <f>J1978+H1978*Tabellen!$K$2+L1978</f>
        <v>31</v>
      </c>
      <c r="O1978" s="660">
        <f>R1978+T1978</f>
        <v>37.51</v>
      </c>
      <c r="P1978" s="673"/>
      <c r="Q1978" s="665" t="s">
        <v>983</v>
      </c>
      <c r="R1978" s="660">
        <f>H1978*Tabellen!$K$2*Tabellen!$F$2</f>
        <v>37.51</v>
      </c>
      <c r="S1978" s="666" t="s">
        <v>1049</v>
      </c>
      <c r="T1978" s="660">
        <f>J1978*Tabellen!$F$2</f>
        <v>0</v>
      </c>
      <c r="U1978" s="660">
        <f>R1978*Tabellen!$G$2</f>
        <v>3.3758999999999997</v>
      </c>
      <c r="V1978" s="660">
        <f>T1978*Tabellen!$H$2</f>
        <v>0</v>
      </c>
      <c r="W1978" s="660">
        <f>U1978+V1978</f>
        <v>3.3758999999999997</v>
      </c>
      <c r="X1978" s="660">
        <f>O1978+W1978</f>
        <v>40.885899999999999</v>
      </c>
    </row>
    <row r="1979" spans="1:71" s="521" customFormat="1" ht="15.65" customHeight="1" outlineLevel="2" x14ac:dyDescent="0.25">
      <c r="A1979" s="592"/>
      <c r="B1979" s="404" t="s">
        <v>1684</v>
      </c>
      <c r="C1979" s="485"/>
      <c r="D1979" s="402" t="s">
        <v>1176</v>
      </c>
      <c r="E1979" s="405">
        <f>1.34+1.34+1.6+1.6</f>
        <v>5.8800000000000008</v>
      </c>
      <c r="F1979" s="402" t="s">
        <v>70</v>
      </c>
      <c r="G1979" s="406">
        <v>0.1</v>
      </c>
      <c r="H1979" s="423">
        <f>E1979*G1979</f>
        <v>0.58800000000000008</v>
      </c>
      <c r="I1979" s="547"/>
      <c r="J1979" s="547"/>
      <c r="K1979" s="547"/>
      <c r="L1979" s="547"/>
      <c r="M1979" s="547">
        <f>J1979+H1979*Tabellen!$K$2+L1979</f>
        <v>36.456000000000003</v>
      </c>
      <c r="N1979" s="524"/>
      <c r="O1979" s="660">
        <f>R1979+T1979</f>
        <v>44.111760000000004</v>
      </c>
      <c r="P1979" s="673"/>
      <c r="Q1979" s="665" t="s">
        <v>983</v>
      </c>
      <c r="R1979" s="660">
        <f>H1979*Tabellen!$K$2*Tabellen!$F$2</f>
        <v>44.111760000000004</v>
      </c>
      <c r="S1979" s="666" t="s">
        <v>1049</v>
      </c>
      <c r="T1979" s="660">
        <f>J1979*Tabellen!$F$2</f>
        <v>0</v>
      </c>
      <c r="U1979" s="660">
        <f>R1979*Tabellen!$G$2</f>
        <v>3.9700584000000001</v>
      </c>
      <c r="V1979" s="660">
        <f>T1979*Tabellen!$H$2</f>
        <v>0</v>
      </c>
      <c r="W1979" s="660">
        <f>U1979+V1979</f>
        <v>3.9700584000000001</v>
      </c>
      <c r="X1979" s="660">
        <f>O1979+W1979</f>
        <v>48.081818400000003</v>
      </c>
      <c r="Y1979" s="676"/>
      <c r="Z1979" s="620"/>
      <c r="AA1979" s="620"/>
      <c r="AB1979" s="620"/>
      <c r="AC1979" s="620"/>
      <c r="AD1979" s="620"/>
      <c r="AE1979" s="620"/>
      <c r="AF1979" s="620"/>
      <c r="AG1979" s="620"/>
      <c r="AH1979" s="620"/>
      <c r="AI1979" s="620"/>
      <c r="AJ1979" s="620"/>
      <c r="AK1979" s="620"/>
      <c r="AL1979" s="620"/>
      <c r="AM1979" s="620"/>
      <c r="AN1979" s="620"/>
      <c r="AO1979" s="620"/>
      <c r="AP1979" s="620"/>
      <c r="AQ1979" s="620"/>
      <c r="AR1979" s="620"/>
      <c r="AS1979" s="620"/>
      <c r="AT1979" s="620"/>
      <c r="AU1979" s="620"/>
      <c r="AV1979" s="620"/>
      <c r="AW1979" s="620"/>
      <c r="AX1979" s="620"/>
      <c r="AY1979" s="620"/>
      <c r="AZ1979" s="620"/>
      <c r="BA1979" s="620"/>
      <c r="BB1979" s="620"/>
      <c r="BC1979" s="620"/>
      <c r="BD1979" s="620"/>
      <c r="BE1979" s="620"/>
      <c r="BF1979" s="620"/>
      <c r="BG1979" s="620"/>
      <c r="BH1979" s="620"/>
      <c r="BI1979" s="620"/>
      <c r="BJ1979" s="620"/>
      <c r="BK1979" s="620"/>
      <c r="BL1979" s="620"/>
      <c r="BM1979" s="620"/>
      <c r="BN1979" s="620"/>
      <c r="BO1979" s="620"/>
      <c r="BP1979" s="620"/>
      <c r="BQ1979" s="620"/>
      <c r="BR1979" s="620"/>
      <c r="BS1979" s="620"/>
    </row>
    <row r="1980" spans="1:71" ht="15.65" customHeight="1" outlineLevel="2" x14ac:dyDescent="0.25">
      <c r="B1980" s="404"/>
      <c r="D1980" s="402" t="s">
        <v>1685</v>
      </c>
      <c r="E1980" s="405">
        <v>1</v>
      </c>
      <c r="F1980" s="402" t="s">
        <v>72</v>
      </c>
      <c r="G1980" s="406">
        <v>5</v>
      </c>
      <c r="H1980" s="772">
        <f>E1980*G1980</f>
        <v>5</v>
      </c>
      <c r="I1980" s="775">
        <v>871.84259999999995</v>
      </c>
      <c r="J1980" s="547">
        <f>E1980*I1980</f>
        <v>871.84259999999995</v>
      </c>
      <c r="K1980" s="547">
        <v>0</v>
      </c>
      <c r="L1980" s="547">
        <f>E1980*K1980</f>
        <v>0</v>
      </c>
      <c r="M1980" s="547">
        <f>J1980+H1980*Tabellen!$K$2+L1980</f>
        <v>1181.8425999999999</v>
      </c>
      <c r="N1980" s="494"/>
      <c r="O1980" s="660">
        <f>R1980+T1980</f>
        <v>1430.0295459999998</v>
      </c>
      <c r="P1980" s="673"/>
      <c r="Q1980" s="665" t="s">
        <v>983</v>
      </c>
      <c r="R1980" s="660">
        <f>H1980*Tabellen!$K$2*Tabellen!$F$2</f>
        <v>375.09999999999997</v>
      </c>
      <c r="S1980" s="666" t="s">
        <v>1049</v>
      </c>
      <c r="T1980" s="660">
        <f>J1980*Tabellen!$F$2</f>
        <v>1054.9295459999998</v>
      </c>
      <c r="U1980" s="660">
        <f>R1980*Tabellen!$G$2</f>
        <v>33.758999999999993</v>
      </c>
      <c r="V1980" s="660">
        <f>T1980*Tabellen!$H$2</f>
        <v>221.53520465999995</v>
      </c>
      <c r="W1980" s="660">
        <f>U1980+V1980</f>
        <v>255.29420465999993</v>
      </c>
      <c r="X1980" s="660">
        <f>O1980+W1980</f>
        <v>1685.3237506599996</v>
      </c>
      <c r="Y1980" s="659"/>
      <c r="Z1980" s="614"/>
    </row>
    <row r="1981" spans="1:71" s="401" customFormat="1" ht="15.65" customHeight="1" outlineLevel="2" x14ac:dyDescent="0.25">
      <c r="A1981" s="590"/>
      <c r="B1981" s="404"/>
      <c r="C1981" s="485"/>
      <c r="D1981" s="404" t="s">
        <v>1591</v>
      </c>
      <c r="E1981" s="405"/>
      <c r="F1981" s="404"/>
      <c r="G1981" s="405"/>
      <c r="H1981" s="772"/>
      <c r="I1981" s="560"/>
      <c r="J1981" s="547"/>
      <c r="K1981" s="547"/>
      <c r="L1981" s="547"/>
      <c r="M1981" s="547"/>
      <c r="N1981" s="495"/>
      <c r="O1981" s="668"/>
      <c r="P1981" s="668"/>
      <c r="Q1981" s="665"/>
      <c r="R1981" s="660"/>
      <c r="S1981" s="666"/>
      <c r="T1981" s="660"/>
      <c r="U1981" s="660"/>
      <c r="V1981" s="660"/>
      <c r="W1981" s="660"/>
      <c r="X1981" s="660"/>
      <c r="Y1981" s="668"/>
      <c r="Z1981" s="617"/>
      <c r="AA1981" s="617"/>
      <c r="AB1981" s="617"/>
      <c r="AC1981" s="617"/>
      <c r="AD1981" s="617"/>
      <c r="AE1981" s="617"/>
      <c r="AF1981" s="617"/>
      <c r="AG1981" s="617"/>
      <c r="AH1981" s="617"/>
      <c r="AI1981" s="617"/>
      <c r="AJ1981" s="617"/>
      <c r="AK1981" s="617"/>
      <c r="AL1981" s="617"/>
      <c r="AM1981" s="617"/>
      <c r="AN1981" s="617"/>
      <c r="AO1981" s="617"/>
      <c r="AP1981" s="617"/>
      <c r="AQ1981" s="617"/>
      <c r="AR1981" s="617"/>
      <c r="AS1981" s="617"/>
      <c r="AT1981" s="617"/>
      <c r="AU1981" s="617"/>
      <c r="AV1981" s="617"/>
      <c r="AW1981" s="617"/>
      <c r="AX1981" s="617"/>
      <c r="AY1981" s="617"/>
      <c r="AZ1981" s="617"/>
      <c r="BA1981" s="617"/>
      <c r="BB1981" s="617"/>
      <c r="BC1981" s="617"/>
      <c r="BD1981" s="617"/>
      <c r="BE1981" s="617"/>
      <c r="BF1981" s="617"/>
      <c r="BG1981" s="617"/>
      <c r="BH1981" s="617"/>
      <c r="BI1981" s="617"/>
      <c r="BJ1981" s="617"/>
      <c r="BK1981" s="617"/>
      <c r="BL1981" s="617"/>
      <c r="BM1981" s="617"/>
      <c r="BN1981" s="617"/>
      <c r="BO1981" s="617"/>
      <c r="BP1981" s="617"/>
      <c r="BQ1981" s="617"/>
      <c r="BR1981" s="617"/>
      <c r="BS1981" s="617"/>
    </row>
    <row r="1982" spans="1:71" s="401" customFormat="1" ht="15.65" customHeight="1" outlineLevel="2" x14ac:dyDescent="0.25">
      <c r="A1982" s="590"/>
      <c r="B1982" s="404"/>
      <c r="C1982" s="485"/>
      <c r="D1982" s="404" t="s">
        <v>1592</v>
      </c>
      <c r="E1982" s="405"/>
      <c r="F1982" s="404"/>
      <c r="G1982" s="405"/>
      <c r="H1982" s="772"/>
      <c r="I1982" s="560"/>
      <c r="J1982" s="547"/>
      <c r="K1982" s="547"/>
      <c r="L1982" s="547"/>
      <c r="M1982" s="547"/>
      <c r="N1982" s="495"/>
      <c r="O1982" s="668"/>
      <c r="P1982" s="668"/>
      <c r="Q1982" s="665"/>
      <c r="R1982" s="660"/>
      <c r="S1982" s="666"/>
      <c r="T1982" s="660"/>
      <c r="U1982" s="660"/>
      <c r="V1982" s="660"/>
      <c r="W1982" s="660"/>
      <c r="X1982" s="660"/>
      <c r="Y1982" s="668"/>
      <c r="Z1982" s="617"/>
      <c r="AA1982" s="617"/>
      <c r="AB1982" s="617"/>
      <c r="AC1982" s="617"/>
      <c r="AD1982" s="617"/>
      <c r="AE1982" s="617"/>
      <c r="AF1982" s="617"/>
      <c r="AG1982" s="617"/>
      <c r="AH1982" s="617"/>
      <c r="AI1982" s="617"/>
      <c r="AJ1982" s="617"/>
      <c r="AK1982" s="617"/>
      <c r="AL1982" s="617"/>
      <c r="AM1982" s="617"/>
      <c r="AN1982" s="617"/>
      <c r="AO1982" s="617"/>
      <c r="AP1982" s="617"/>
      <c r="AQ1982" s="617"/>
      <c r="AR1982" s="617"/>
      <c r="AS1982" s="617"/>
      <c r="AT1982" s="617"/>
      <c r="AU1982" s="617"/>
      <c r="AV1982" s="617"/>
      <c r="AW1982" s="617"/>
      <c r="AX1982" s="617"/>
      <c r="AY1982" s="617"/>
      <c r="AZ1982" s="617"/>
      <c r="BA1982" s="617"/>
      <c r="BB1982" s="617"/>
      <c r="BC1982" s="617"/>
      <c r="BD1982" s="617"/>
      <c r="BE1982" s="617"/>
      <c r="BF1982" s="617"/>
      <c r="BG1982" s="617"/>
      <c r="BH1982" s="617"/>
      <c r="BI1982" s="617"/>
      <c r="BJ1982" s="617"/>
      <c r="BK1982" s="617"/>
      <c r="BL1982" s="617"/>
      <c r="BM1982" s="617"/>
      <c r="BN1982" s="617"/>
      <c r="BO1982" s="617"/>
      <c r="BP1982" s="617"/>
      <c r="BQ1982" s="617"/>
      <c r="BR1982" s="617"/>
      <c r="BS1982" s="617"/>
    </row>
    <row r="1983" spans="1:71" s="401" customFormat="1" ht="15.65" customHeight="1" outlineLevel="2" x14ac:dyDescent="0.25">
      <c r="A1983" s="590"/>
      <c r="B1983" s="478"/>
      <c r="C1983" s="490"/>
      <c r="D1983" s="483" t="s">
        <v>1174</v>
      </c>
      <c r="E1983" s="419"/>
      <c r="F1983" s="420"/>
      <c r="G1983" s="400"/>
      <c r="H1983" s="419"/>
      <c r="I1983" s="550"/>
      <c r="J1983" s="550"/>
      <c r="K1983" s="550"/>
      <c r="L1983" s="550"/>
      <c r="M1983" s="551"/>
      <c r="N1983" s="495"/>
      <c r="O1983" s="668"/>
      <c r="P1983" s="668"/>
      <c r="Q1983" s="665"/>
      <c r="R1983" s="660"/>
      <c r="S1983" s="666"/>
      <c r="T1983" s="660"/>
      <c r="U1983" s="660"/>
      <c r="V1983" s="660"/>
      <c r="W1983" s="660"/>
      <c r="X1983" s="660"/>
      <c r="Y1983" s="661"/>
      <c r="Z1983" s="619"/>
      <c r="AA1983" s="617"/>
      <c r="AB1983" s="617"/>
      <c r="AC1983" s="617"/>
      <c r="AD1983" s="617"/>
      <c r="AE1983" s="617"/>
      <c r="AF1983" s="617"/>
      <c r="AG1983" s="617"/>
      <c r="AH1983" s="617"/>
      <c r="AI1983" s="617"/>
      <c r="AJ1983" s="617"/>
      <c r="AK1983" s="617"/>
      <c r="AL1983" s="617"/>
      <c r="AM1983" s="617"/>
      <c r="AN1983" s="617"/>
      <c r="AO1983" s="617"/>
      <c r="AP1983" s="617"/>
      <c r="AQ1983" s="617"/>
      <c r="AR1983" s="617"/>
      <c r="AS1983" s="617"/>
      <c r="AT1983" s="617"/>
      <c r="AU1983" s="617"/>
      <c r="AV1983" s="617"/>
      <c r="AW1983" s="617"/>
      <c r="AX1983" s="617"/>
      <c r="AY1983" s="617"/>
      <c r="AZ1983" s="617"/>
      <c r="BA1983" s="617"/>
      <c r="BB1983" s="617"/>
      <c r="BC1983" s="617"/>
      <c r="BD1983" s="617"/>
      <c r="BE1983" s="617"/>
      <c r="BF1983" s="617"/>
      <c r="BG1983" s="617"/>
      <c r="BH1983" s="617"/>
      <c r="BI1983" s="617"/>
      <c r="BJ1983" s="617"/>
      <c r="BK1983" s="617"/>
      <c r="BL1983" s="617"/>
      <c r="BM1983" s="617"/>
      <c r="BN1983" s="617"/>
      <c r="BO1983" s="617"/>
      <c r="BP1983" s="617"/>
      <c r="BQ1983" s="617"/>
      <c r="BR1983" s="617"/>
      <c r="BS1983" s="617"/>
    </row>
    <row r="1984" spans="1:71" s="401" customFormat="1" ht="15.65" customHeight="1" outlineLevel="2" x14ac:dyDescent="0.25">
      <c r="A1984" s="590"/>
      <c r="B1984" s="478"/>
      <c r="C1984" s="490"/>
      <c r="D1984" s="402" t="s">
        <v>1282</v>
      </c>
      <c r="E1984" s="419"/>
      <c r="F1984" s="420"/>
      <c r="G1984" s="400"/>
      <c r="H1984" s="419"/>
      <c r="I1984" s="550"/>
      <c r="J1984" s="550"/>
      <c r="K1984" s="550"/>
      <c r="L1984" s="547"/>
      <c r="M1984" s="551"/>
      <c r="N1984" s="495"/>
      <c r="O1984" s="659"/>
      <c r="P1984" s="659"/>
      <c r="Q1984" s="665"/>
      <c r="R1984" s="660"/>
      <c r="S1984" s="666"/>
      <c r="T1984" s="660"/>
      <c r="U1984" s="660"/>
      <c r="V1984" s="660"/>
      <c r="W1984" s="660"/>
      <c r="X1984" s="660"/>
      <c r="Y1984" s="661"/>
      <c r="Z1984" s="619"/>
      <c r="AA1984" s="617"/>
      <c r="AB1984" s="617"/>
      <c r="AC1984" s="617"/>
      <c r="AD1984" s="617"/>
      <c r="AE1984" s="617"/>
      <c r="AF1984" s="617"/>
      <c r="AG1984" s="617"/>
      <c r="AH1984" s="617"/>
      <c r="AI1984" s="617"/>
      <c r="AJ1984" s="617"/>
      <c r="AK1984" s="617"/>
      <c r="AL1984" s="617"/>
      <c r="AM1984" s="617"/>
      <c r="AN1984" s="617"/>
      <c r="AO1984" s="617"/>
      <c r="AP1984" s="617"/>
      <c r="AQ1984" s="617"/>
      <c r="AR1984" s="617"/>
      <c r="AS1984" s="617"/>
      <c r="AT1984" s="617"/>
      <c r="AU1984" s="617"/>
      <c r="AV1984" s="617"/>
      <c r="AW1984" s="617"/>
      <c r="AX1984" s="617"/>
      <c r="AY1984" s="617"/>
      <c r="AZ1984" s="617"/>
      <c r="BA1984" s="617"/>
      <c r="BB1984" s="617"/>
      <c r="BC1984" s="617"/>
      <c r="BD1984" s="617"/>
      <c r="BE1984" s="617"/>
      <c r="BF1984" s="617"/>
      <c r="BG1984" s="617"/>
      <c r="BH1984" s="617"/>
      <c r="BI1984" s="617"/>
      <c r="BJ1984" s="617"/>
      <c r="BK1984" s="617"/>
      <c r="BL1984" s="617"/>
      <c r="BM1984" s="617"/>
      <c r="BN1984" s="617"/>
      <c r="BO1984" s="617"/>
      <c r="BP1984" s="617"/>
      <c r="BQ1984" s="617"/>
      <c r="BR1984" s="617"/>
      <c r="BS1984" s="617"/>
    </row>
    <row r="1985" spans="1:71" ht="15.65" customHeight="1" outlineLevel="2" x14ac:dyDescent="0.25">
      <c r="H1985" s="772"/>
    </row>
    <row r="1986" spans="1:71" ht="9" customHeight="1" outlineLevel="1" x14ac:dyDescent="0.25">
      <c r="B1986" s="408"/>
      <c r="D1986" s="409"/>
      <c r="E1986" s="411"/>
      <c r="F1986" s="409"/>
      <c r="G1986" s="410"/>
      <c r="H1986" s="779"/>
      <c r="I1986" s="548"/>
      <c r="J1986" s="548"/>
      <c r="K1986" s="548"/>
      <c r="L1986" s="548"/>
      <c r="M1986" s="548"/>
      <c r="N1986" s="485"/>
      <c r="O1986" s="663"/>
      <c r="P1986" s="663"/>
      <c r="Q1986" s="663"/>
      <c r="R1986" s="664"/>
      <c r="S1986" s="664"/>
      <c r="T1986" s="664"/>
      <c r="U1986" s="664"/>
      <c r="V1986" s="664"/>
      <c r="W1986" s="664"/>
      <c r="X1986" s="664"/>
      <c r="Y1986" s="663"/>
      <c r="Z1986" s="615"/>
      <c r="AA1986" s="616"/>
      <c r="AG1986" s="613"/>
      <c r="AH1986" s="613"/>
    </row>
    <row r="1987" spans="1:71" s="568" customFormat="1" ht="15.65" customHeight="1" outlineLevel="1" x14ac:dyDescent="0.25">
      <c r="B1987" s="395" t="s">
        <v>180</v>
      </c>
      <c r="C1987" s="593"/>
      <c r="D1987" s="396" t="s">
        <v>151</v>
      </c>
      <c r="E1987" s="403">
        <v>1</v>
      </c>
      <c r="F1987" s="396" t="s">
        <v>71</v>
      </c>
      <c r="G1987" s="397"/>
      <c r="H1987" s="397">
        <f>SUM(H1988:H1989)/E1987</f>
        <v>1</v>
      </c>
      <c r="I1987" s="546"/>
      <c r="J1987" s="546">
        <f>SUM(J1988:J1989)/E1987</f>
        <v>36.224999999999994</v>
      </c>
      <c r="K1987" s="546"/>
      <c r="L1987" s="546"/>
      <c r="M1987" s="546">
        <f>SUM(M1988:M1989)</f>
        <v>98.224999999999994</v>
      </c>
      <c r="N1987" s="593"/>
      <c r="O1987" s="657">
        <f>SUM(O1988:O1989)</f>
        <v>118.85225</v>
      </c>
      <c r="P1987" s="656" t="str">
        <f>B1987</f>
        <v>V4-4-X</v>
      </c>
      <c r="Q1987" s="656"/>
      <c r="R1987" s="657"/>
      <c r="S1987" s="657"/>
      <c r="T1987" s="657"/>
      <c r="U1987" s="670"/>
      <c r="V1987" s="657"/>
      <c r="W1987" s="657"/>
      <c r="X1987" s="657">
        <f>SUM(X1988:X1989)/E1987</f>
        <v>134.80882249999999</v>
      </c>
      <c r="Y1987" s="658"/>
      <c r="Z1987" s="610"/>
      <c r="AA1987" s="610"/>
      <c r="AB1987" s="610"/>
      <c r="AC1987" s="610"/>
      <c r="AD1987" s="610"/>
      <c r="AE1987" s="610"/>
      <c r="AF1987" s="610"/>
      <c r="AG1987" s="610"/>
      <c r="AH1987" s="610"/>
      <c r="AI1987" s="610"/>
      <c r="AJ1987" s="610"/>
      <c r="AK1987" s="610"/>
      <c r="AL1987" s="610"/>
      <c r="AM1987" s="610"/>
      <c r="AN1987" s="610"/>
      <c r="AO1987" s="610"/>
      <c r="AP1987" s="610"/>
      <c r="AQ1987" s="610"/>
      <c r="AR1987" s="610"/>
      <c r="AS1987" s="610"/>
      <c r="AT1987" s="610"/>
      <c r="AU1987" s="610"/>
      <c r="AV1987" s="610"/>
      <c r="AW1987" s="610"/>
      <c r="AX1987" s="610"/>
      <c r="AY1987" s="610"/>
      <c r="AZ1987" s="610"/>
      <c r="BA1987" s="610"/>
      <c r="BB1987" s="610"/>
      <c r="BC1987" s="610"/>
      <c r="BD1987" s="610"/>
      <c r="BE1987" s="610"/>
      <c r="BF1987" s="610"/>
      <c r="BG1987" s="610"/>
      <c r="BH1987" s="610"/>
      <c r="BI1987" s="610"/>
      <c r="BJ1987" s="610"/>
      <c r="BK1987" s="610"/>
      <c r="BL1987" s="610"/>
      <c r="BM1987" s="610"/>
      <c r="BN1987" s="610"/>
      <c r="BO1987" s="610"/>
      <c r="BP1987" s="610"/>
      <c r="BQ1987" s="610"/>
      <c r="BR1987" s="610"/>
      <c r="BS1987" s="610"/>
    </row>
    <row r="1988" spans="1:71" ht="15.65" customHeight="1" outlineLevel="2" x14ac:dyDescent="0.25">
      <c r="B1988" s="404"/>
      <c r="D1988" s="413" t="s">
        <v>131</v>
      </c>
      <c r="E1988" s="405"/>
      <c r="G1988" s="406"/>
      <c r="H1988" s="406"/>
      <c r="I1988" s="553"/>
      <c r="J1988" s="553"/>
      <c r="K1988" s="553"/>
      <c r="N1988" s="494"/>
      <c r="O1988" s="659" t="str">
        <f>R1988</f>
        <v>incl. opslagen</v>
      </c>
      <c r="P1988" s="659"/>
      <c r="Q1988" s="665"/>
      <c r="R1988" s="672" t="str">
        <f>Tabellen!$C$2</f>
        <v>incl. opslagen</v>
      </c>
      <c r="S1988" s="666"/>
      <c r="T1988" s="672" t="str">
        <f>Tabellen!$C$2</f>
        <v>incl. opslagen</v>
      </c>
    </row>
    <row r="1989" spans="1:71" ht="15.65" customHeight="1" outlineLevel="2" x14ac:dyDescent="0.25">
      <c r="B1989" s="409" t="s">
        <v>1178</v>
      </c>
      <c r="D1989" s="483" t="s">
        <v>1281</v>
      </c>
      <c r="E1989" s="405">
        <v>1</v>
      </c>
      <c r="F1989" s="433" t="s">
        <v>70</v>
      </c>
      <c r="G1989" s="406">
        <v>1</v>
      </c>
      <c r="H1989" s="406">
        <f>E1989*G1989</f>
        <v>1</v>
      </c>
      <c r="I1989" s="547">
        <v>36.224999999999994</v>
      </c>
      <c r="J1989" s="547">
        <f>E1989*I1989</f>
        <v>36.224999999999994</v>
      </c>
      <c r="M1989" s="547">
        <f>J1989+H1989*Tabellen!$K$2+L1989</f>
        <v>98.224999999999994</v>
      </c>
      <c r="N1989" s="494"/>
      <c r="O1989" s="660">
        <f>R1989+T1989</f>
        <v>118.85225</v>
      </c>
      <c r="P1989" s="673"/>
      <c r="Q1989" s="665" t="s">
        <v>983</v>
      </c>
      <c r="R1989" s="660">
        <f>H1989*Tabellen!$K$2*Tabellen!$F$2</f>
        <v>75.02</v>
      </c>
      <c r="S1989" s="666" t="s">
        <v>1049</v>
      </c>
      <c r="T1989" s="660">
        <f>J1989*Tabellen!$F$2</f>
        <v>43.832249999999995</v>
      </c>
      <c r="U1989" s="660">
        <f>R1989*Tabellen!$G$2</f>
        <v>6.7517999999999994</v>
      </c>
      <c r="V1989" s="660">
        <f>T1989*Tabellen!$H$2</f>
        <v>9.2047724999999989</v>
      </c>
      <c r="W1989" s="660">
        <f>U1989+V1989</f>
        <v>15.956572499999998</v>
      </c>
      <c r="X1989" s="660">
        <f>O1989+W1989</f>
        <v>134.80882249999999</v>
      </c>
    </row>
    <row r="1990" spans="1:71" ht="15.65" customHeight="1" outlineLevel="2" x14ac:dyDescent="0.25"/>
    <row r="1991" spans="1:71" s="469" customFormat="1" ht="9" customHeight="1" outlineLevel="1" x14ac:dyDescent="0.25">
      <c r="A1991" s="587"/>
      <c r="B1991" s="456"/>
      <c r="C1991" s="486"/>
      <c r="D1991" s="457"/>
      <c r="E1991" s="458"/>
      <c r="F1991" s="457"/>
      <c r="G1991" s="459"/>
      <c r="H1991" s="459"/>
      <c r="I1991" s="543"/>
      <c r="J1991" s="543"/>
      <c r="K1991" s="543"/>
      <c r="L1991" s="543"/>
      <c r="M1991" s="543"/>
      <c r="N1991" s="486"/>
      <c r="O1991" s="648"/>
      <c r="P1991" s="648"/>
      <c r="Q1991" s="648"/>
      <c r="R1991" s="649"/>
      <c r="S1991" s="649"/>
      <c r="T1991" s="649"/>
      <c r="U1991" s="649"/>
      <c r="V1991" s="649"/>
      <c r="W1991" s="649"/>
      <c r="X1991" s="649"/>
      <c r="Y1991" s="648"/>
      <c r="Z1991" s="615"/>
      <c r="AA1991" s="616"/>
      <c r="AB1991" s="610"/>
      <c r="AC1991" s="610"/>
      <c r="AD1991" s="610"/>
      <c r="AE1991" s="610"/>
      <c r="AF1991" s="610"/>
      <c r="AG1991" s="613"/>
      <c r="AH1991" s="613"/>
      <c r="AI1991" s="610"/>
      <c r="AJ1991" s="610"/>
      <c r="AK1991" s="610"/>
      <c r="AL1991" s="610"/>
      <c r="AM1991" s="610"/>
      <c r="AN1991" s="610"/>
      <c r="AO1991" s="610"/>
      <c r="AP1991" s="610"/>
      <c r="AQ1991" s="610"/>
      <c r="AR1991" s="610"/>
      <c r="AS1991" s="610"/>
      <c r="AT1991" s="610"/>
      <c r="AU1991" s="610"/>
      <c r="AV1991" s="610"/>
      <c r="AW1991" s="610"/>
      <c r="AX1991" s="610"/>
      <c r="AY1991" s="610"/>
      <c r="AZ1991" s="610"/>
      <c r="BA1991" s="610"/>
      <c r="BB1991" s="610"/>
      <c r="BC1991" s="610"/>
      <c r="BD1991" s="610"/>
      <c r="BE1991" s="610"/>
      <c r="BF1991" s="610"/>
      <c r="BG1991" s="610"/>
      <c r="BH1991" s="610"/>
      <c r="BI1991" s="610"/>
      <c r="BJ1991" s="610"/>
      <c r="BK1991" s="610"/>
      <c r="BL1991" s="610"/>
      <c r="BM1991" s="610"/>
      <c r="BN1991" s="610"/>
      <c r="BO1991" s="610"/>
      <c r="BP1991" s="610"/>
      <c r="BQ1991" s="610"/>
      <c r="BR1991" s="610"/>
      <c r="BS1991" s="610"/>
    </row>
    <row r="1992" spans="1:71" s="569" customFormat="1" ht="15.65" customHeight="1" outlineLevel="1" x14ac:dyDescent="0.25">
      <c r="B1992" s="471" t="s">
        <v>1953</v>
      </c>
      <c r="C1992" s="594"/>
      <c r="D1992" s="472" t="s">
        <v>1777</v>
      </c>
      <c r="E1992" s="473">
        <v>1</v>
      </c>
      <c r="F1992" s="472" t="s">
        <v>73</v>
      </c>
      <c r="G1992" s="474"/>
      <c r="H1992" s="474"/>
      <c r="I1992" s="563"/>
      <c r="J1992" s="563"/>
      <c r="K1992" s="563"/>
      <c r="L1992" s="563">
        <f>SUM(L1993:L2000)</f>
        <v>110.84849999999997</v>
      </c>
      <c r="M1992" s="563">
        <f>SUM(M1993:M2000)</f>
        <v>110.84849999999997</v>
      </c>
      <c r="N1992" s="594"/>
      <c r="O1992" s="677">
        <f>SUM(O1993:O2000)</f>
        <v>110.84849999999997</v>
      </c>
      <c r="P1992" s="678" t="str">
        <f>B1992</f>
        <v>V4-5-A1</v>
      </c>
      <c r="Q1992" s="678"/>
      <c r="R1992" s="679"/>
      <c r="S1992" s="679"/>
      <c r="T1992" s="679"/>
      <c r="U1992" s="679"/>
      <c r="V1992" s="679"/>
      <c r="W1992" s="679"/>
      <c r="X1992" s="679">
        <f>SUM(X1993:X2000)</f>
        <v>124.81541099999998</v>
      </c>
      <c r="Y1992" s="680"/>
      <c r="Z1992" s="610"/>
      <c r="AA1992" s="610"/>
      <c r="AB1992" s="610"/>
      <c r="AC1992" s="610"/>
      <c r="AD1992" s="610"/>
      <c r="AE1992" s="610"/>
      <c r="AF1992" s="610"/>
      <c r="AG1992" s="610"/>
      <c r="AH1992" s="610"/>
      <c r="AI1992" s="610"/>
      <c r="AJ1992" s="610"/>
      <c r="AK1992" s="610"/>
      <c r="AL1992" s="610"/>
      <c r="AM1992" s="610"/>
      <c r="AN1992" s="610"/>
      <c r="AO1992" s="610"/>
      <c r="AP1992" s="610"/>
      <c r="AQ1992" s="610"/>
      <c r="AR1992" s="610"/>
      <c r="AS1992" s="610"/>
      <c r="AT1992" s="610"/>
      <c r="AU1992" s="610"/>
      <c r="AV1992" s="610"/>
      <c r="AW1992" s="610"/>
      <c r="AX1992" s="610"/>
      <c r="AY1992" s="610"/>
      <c r="AZ1992" s="610"/>
      <c r="BA1992" s="610"/>
      <c r="BB1992" s="610"/>
      <c r="BC1992" s="610"/>
      <c r="BD1992" s="610"/>
      <c r="BE1992" s="610"/>
      <c r="BF1992" s="610"/>
      <c r="BG1992" s="610"/>
      <c r="BH1992" s="610"/>
      <c r="BI1992" s="610"/>
      <c r="BJ1992" s="610"/>
      <c r="BK1992" s="610"/>
      <c r="BL1992" s="610"/>
      <c r="BM1992" s="610"/>
      <c r="BN1992" s="610"/>
      <c r="BO1992" s="610"/>
      <c r="BP1992" s="610"/>
      <c r="BQ1992" s="610"/>
      <c r="BR1992" s="610"/>
      <c r="BS1992" s="610"/>
    </row>
    <row r="1993" spans="1:71" ht="15.65" customHeight="1" outlineLevel="2" x14ac:dyDescent="0.25">
      <c r="B1993" s="404"/>
      <c r="D1993" s="413" t="s">
        <v>836</v>
      </c>
      <c r="E1993" s="405"/>
      <c r="G1993" s="406"/>
      <c r="H1993" s="406"/>
      <c r="I1993" s="553"/>
      <c r="J1993" s="553"/>
      <c r="K1993" s="553"/>
      <c r="N1993" s="494"/>
      <c r="O1993" s="659"/>
      <c r="P1993" s="659"/>
      <c r="Q1993" s="659"/>
    </row>
    <row r="1994" spans="1:71" ht="15.65" customHeight="1" outlineLevel="2" x14ac:dyDescent="0.25">
      <c r="B1994" s="404"/>
      <c r="D1994" s="404" t="str">
        <f>D1992</f>
        <v>Dakisolatie gespoten isolatieschuim dik 100mm Rc 3.50 m².K/W van 0 m² tot 45 m²</v>
      </c>
      <c r="E1994" s="427">
        <v>1</v>
      </c>
      <c r="F1994" s="427" t="s">
        <v>73</v>
      </c>
      <c r="G1994" s="427"/>
      <c r="H1994" s="427"/>
      <c r="I1994" s="554"/>
      <c r="J1994" s="554"/>
      <c r="K1994" s="554">
        <v>49.679999999999993</v>
      </c>
      <c r="L1994" s="554">
        <f>E1994*K1994</f>
        <v>49.679999999999993</v>
      </c>
      <c r="M1994" s="554">
        <f>J1994+H1994*Tabellen!$K$2+L1994</f>
        <v>49.679999999999993</v>
      </c>
      <c r="N1994" s="494"/>
      <c r="O1994" s="849">
        <f>S1994+T1994</f>
        <v>49.679999999999993</v>
      </c>
      <c r="P1994" s="659"/>
      <c r="Q1994" s="662" t="s">
        <v>953</v>
      </c>
      <c r="R1994" s="682">
        <f>_xlfn.XLOOKUP(Q1994,Tabellen!$B$9:$B$21,Tabellen!$C$9:$C$21,"controleren")</f>
        <v>0.7</v>
      </c>
      <c r="S1994" s="849">
        <f>IF('Isolatieaanpak '!$G$9="Doe-het-zelver",(M1994*R1994)*Tabellen!$K$5,M1994*R1994)</f>
        <v>34.775999999999989</v>
      </c>
      <c r="T1994" s="849">
        <f>(100%-R1994)*M1994</f>
        <v>14.904</v>
      </c>
      <c r="U1994" s="660">
        <f>S1994*Tabellen!$G$2</f>
        <v>3.1298399999999988</v>
      </c>
      <c r="V1994" s="660">
        <f>T1994*Tabellen!$H$2</f>
        <v>3.1298399999999997</v>
      </c>
      <c r="W1994" s="660">
        <f>U1994+V1994</f>
        <v>6.2596799999999986</v>
      </c>
      <c r="X1994" s="660">
        <f>O1994+W1994</f>
        <v>55.939679999999989</v>
      </c>
    </row>
    <row r="1995" spans="1:71" ht="15.65" customHeight="1" outlineLevel="2" x14ac:dyDescent="0.25">
      <c r="B1995" s="404"/>
      <c r="D1995" s="404"/>
      <c r="E1995" s="427"/>
      <c r="F1995" s="427"/>
      <c r="G1995" s="422"/>
      <c r="H1995" s="427"/>
      <c r="I1995" s="554"/>
      <c r="J1995" s="554"/>
      <c r="K1995" s="554"/>
      <c r="L1995" s="554"/>
      <c r="M1995" s="554"/>
      <c r="N1995" s="494"/>
      <c r="O1995" s="659">
        <f t="shared" ref="O1995" si="324">M1995</f>
        <v>0</v>
      </c>
      <c r="P1995" s="659"/>
      <c r="Q1995" s="662" t="s">
        <v>953</v>
      </c>
      <c r="R1995" s="682">
        <f>_xlfn.XLOOKUP(Q1995,Tabellen!$B$9:$B$21,Tabellen!$C$9:$C$21,"controleren")</f>
        <v>0.7</v>
      </c>
      <c r="S1995" s="660">
        <f t="shared" ref="S1995" si="325">O1995*R1995</f>
        <v>0</v>
      </c>
      <c r="T1995" s="660">
        <f t="shared" ref="T1995" si="326">O1995-S1995</f>
        <v>0</v>
      </c>
      <c r="U1995" s="660">
        <f>S1995*Tabellen!$G$2</f>
        <v>0</v>
      </c>
      <c r="V1995" s="660">
        <f>T1995*Tabellen!$H$2</f>
        <v>0</v>
      </c>
      <c r="W1995" s="660">
        <f t="shared" ref="W1995" si="327">U1995+V1995</f>
        <v>0</v>
      </c>
      <c r="X1995" s="660">
        <f t="shared" ref="X1995" si="328">O1995+W1995</f>
        <v>0</v>
      </c>
    </row>
    <row r="1996" spans="1:71" ht="15.65" customHeight="1" outlineLevel="2" x14ac:dyDescent="0.25">
      <c r="B1996" s="450"/>
      <c r="E1996" s="427">
        <v>1</v>
      </c>
      <c r="F1996" s="427" t="s">
        <v>73</v>
      </c>
      <c r="G1996" s="422"/>
      <c r="H1996" s="427"/>
      <c r="I1996" s="554"/>
      <c r="J1996" s="554"/>
      <c r="K1996" s="554">
        <v>8.2799999999999994</v>
      </c>
      <c r="L1996" s="554">
        <f>E1996*K1996</f>
        <v>8.2799999999999994</v>
      </c>
      <c r="M1996" s="554">
        <f>J1996+H1996*Tabellen!$K$2+L1996</f>
        <v>8.2799999999999994</v>
      </c>
      <c r="N1996" s="494"/>
      <c r="O1996" s="849">
        <f>S1996+T1996</f>
        <v>8.2799999999999994</v>
      </c>
      <c r="P1996" s="659"/>
      <c r="Q1996" s="662" t="s">
        <v>953</v>
      </c>
      <c r="R1996" s="682">
        <f>_xlfn.XLOOKUP(Q1996,Tabellen!$B$9:$B$21,Tabellen!$C$9:$C$21,"controleren")</f>
        <v>0.7</v>
      </c>
      <c r="S1996" s="849">
        <f>IF('Isolatieaanpak '!$G$9="Doe-het-zelver",(M1996*R1996)*Tabellen!$K$5,M1996*R1996)</f>
        <v>5.7959999999999994</v>
      </c>
      <c r="T1996" s="849">
        <f>(100%-R1996)*M1996</f>
        <v>2.484</v>
      </c>
      <c r="U1996" s="660">
        <f>S1996*Tabellen!$G$2</f>
        <v>0.52163999999999988</v>
      </c>
      <c r="V1996" s="660">
        <f>T1996*Tabellen!$H$2</f>
        <v>0.52163999999999999</v>
      </c>
      <c r="W1996" s="660">
        <f>U1996+V1996</f>
        <v>1.0432799999999998</v>
      </c>
      <c r="X1996" s="660">
        <f>O1996+W1996</f>
        <v>9.3232799999999987</v>
      </c>
    </row>
    <row r="1997" spans="1:71" ht="15.65" customHeight="1" outlineLevel="2" x14ac:dyDescent="0.25">
      <c r="B1997" s="450"/>
      <c r="D1997" s="404" t="s">
        <v>1046</v>
      </c>
      <c r="E1997" s="427"/>
      <c r="F1997" s="427"/>
      <c r="G1997" s="422"/>
      <c r="H1997" s="427"/>
      <c r="I1997" s="566"/>
      <c r="J1997" s="554"/>
      <c r="K1997" s="554"/>
      <c r="L1997" s="554"/>
      <c r="M1997" s="554"/>
      <c r="N1997" s="494"/>
      <c r="O1997" s="659"/>
      <c r="P1997" s="659"/>
      <c r="Q1997" s="662"/>
      <c r="R1997" s="682"/>
    </row>
    <row r="1998" spans="1:71" ht="15.65" customHeight="1" outlineLevel="2" x14ac:dyDescent="0.25">
      <c r="B1998" s="450"/>
      <c r="D1998" s="404" t="s">
        <v>847</v>
      </c>
      <c r="E1998" s="427">
        <v>1</v>
      </c>
      <c r="F1998" s="427" t="s">
        <v>73</v>
      </c>
      <c r="G1998" s="422"/>
      <c r="H1998" s="427"/>
      <c r="I1998" s="554"/>
      <c r="J1998" s="554"/>
      <c r="K1998" s="554">
        <v>22.976999999999997</v>
      </c>
      <c r="L1998" s="554">
        <f>E1998*K1998</f>
        <v>22.976999999999997</v>
      </c>
      <c r="M1998" s="554">
        <f>J1998+H1998*Tabellen!$K$2+L1998</f>
        <v>22.976999999999997</v>
      </c>
      <c r="N1998" s="494"/>
      <c r="O1998" s="849">
        <f>S1998+T1998</f>
        <v>22.976999999999997</v>
      </c>
      <c r="P1998" s="659"/>
      <c r="Q1998" s="662" t="s">
        <v>953</v>
      </c>
      <c r="R1998" s="682">
        <f>_xlfn.XLOOKUP(Q1998,Tabellen!$B$9:$B$21,Tabellen!$C$9:$C$21,"controleren")</f>
        <v>0.7</v>
      </c>
      <c r="S1998" s="849">
        <f>IF('Isolatieaanpak '!$G$9="Doe-het-zelver",(M1998*R1998)*Tabellen!$K$5,M1998*R1998)</f>
        <v>16.083899999999996</v>
      </c>
      <c r="T1998" s="849">
        <f>(100%-R1998)*M1998</f>
        <v>6.8931000000000004</v>
      </c>
      <c r="U1998" s="660">
        <f>S1998*Tabellen!$G$2</f>
        <v>1.4475509999999996</v>
      </c>
      <c r="V1998" s="660">
        <f>T1998*Tabellen!$H$2</f>
        <v>1.447551</v>
      </c>
      <c r="W1998" s="660">
        <f>U1998+V1998</f>
        <v>2.8951019999999996</v>
      </c>
      <c r="X1998" s="660">
        <f>O1998+W1998</f>
        <v>25.872101999999998</v>
      </c>
    </row>
    <row r="1999" spans="1:71" ht="15.65" customHeight="1" outlineLevel="2" x14ac:dyDescent="0.25">
      <c r="B1999" s="450"/>
      <c r="D1999" s="404" t="s">
        <v>1732</v>
      </c>
      <c r="E1999" s="427">
        <v>1</v>
      </c>
      <c r="F1999" s="427" t="s">
        <v>73</v>
      </c>
      <c r="G1999" s="422"/>
      <c r="H1999" s="427"/>
      <c r="I1999" s="554"/>
      <c r="J1999" s="554"/>
      <c r="K1999" s="554">
        <v>29.911499999999997</v>
      </c>
      <c r="L1999" s="554">
        <f>E1999*K1999</f>
        <v>29.911499999999997</v>
      </c>
      <c r="M1999" s="554">
        <f>J1999+H1999*Tabellen!$K$2+L1999</f>
        <v>29.911499999999997</v>
      </c>
      <c r="N1999" s="494"/>
      <c r="O1999" s="849">
        <f>S1999+T1999</f>
        <v>29.911499999999997</v>
      </c>
      <c r="P1999" s="659"/>
      <c r="Q1999" s="662" t="s">
        <v>953</v>
      </c>
      <c r="R1999" s="682">
        <f>_xlfn.XLOOKUP(Q1999,Tabellen!$B$9:$B$21,Tabellen!$C$9:$C$21,"controleren")</f>
        <v>0.7</v>
      </c>
      <c r="S1999" s="849">
        <f>IF('Isolatieaanpak '!$G$9="Doe-het-zelver",(M1999*R1999)*Tabellen!$K$5,M1999*R1999)</f>
        <v>20.938049999999997</v>
      </c>
      <c r="T1999" s="849">
        <f>(100%-R1999)*M1999</f>
        <v>8.9734499999999997</v>
      </c>
      <c r="U1999" s="660">
        <f>S1999*Tabellen!$G$2</f>
        <v>1.8844244999999997</v>
      </c>
      <c r="V1999" s="660">
        <f>T1999*Tabellen!$H$2</f>
        <v>1.8844244999999999</v>
      </c>
      <c r="W1999" s="660">
        <f>U1999+V1999</f>
        <v>3.7688489999999994</v>
      </c>
      <c r="X1999" s="660">
        <f>O1999+W1999</f>
        <v>33.680348999999993</v>
      </c>
    </row>
    <row r="2000" spans="1:71" ht="15.65" customHeight="1" outlineLevel="2" x14ac:dyDescent="0.25">
      <c r="B2000" s="404"/>
      <c r="D2000" s="427"/>
      <c r="E2000" s="405"/>
      <c r="G2000" s="406"/>
      <c r="H2000" s="406"/>
      <c r="N2000" s="494"/>
      <c r="O2000" s="659"/>
      <c r="P2000" s="659"/>
      <c r="Q2000" s="659"/>
    </row>
    <row r="2001" spans="2:71" ht="9" customHeight="1" outlineLevel="1" x14ac:dyDescent="0.25">
      <c r="B2001" s="408"/>
      <c r="D2001" s="409"/>
      <c r="E2001" s="411"/>
      <c r="F2001" s="409"/>
      <c r="G2001" s="410"/>
      <c r="H2001" s="410"/>
      <c r="I2001" s="548"/>
      <c r="J2001" s="548"/>
      <c r="K2001" s="548"/>
      <c r="L2001" s="548"/>
      <c r="M2001" s="548"/>
      <c r="N2001" s="485"/>
      <c r="O2001" s="663"/>
      <c r="P2001" s="663"/>
      <c r="Q2001" s="663"/>
      <c r="R2001" s="664"/>
      <c r="S2001" s="664"/>
      <c r="T2001" s="664"/>
      <c r="U2001" s="664"/>
      <c r="V2001" s="664"/>
      <c r="W2001" s="664"/>
      <c r="X2001" s="664"/>
      <c r="Y2001" s="663"/>
      <c r="Z2001" s="615"/>
      <c r="AA2001" s="616"/>
      <c r="AG2001" s="613"/>
      <c r="AH2001" s="613"/>
    </row>
    <row r="2002" spans="2:71" s="568" customFormat="1" ht="15.65" customHeight="1" outlineLevel="1" x14ac:dyDescent="0.25">
      <c r="B2002" s="395" t="s">
        <v>1954</v>
      </c>
      <c r="C2002" s="593"/>
      <c r="D2002" s="396" t="s">
        <v>1778</v>
      </c>
      <c r="E2002" s="403">
        <v>1</v>
      </c>
      <c r="F2002" s="396" t="s">
        <v>73</v>
      </c>
      <c r="G2002" s="397"/>
      <c r="H2002" s="397"/>
      <c r="I2002" s="546"/>
      <c r="J2002" s="546"/>
      <c r="K2002" s="546"/>
      <c r="L2002" s="546">
        <f>SUM(L2003:L2010)</f>
        <v>100.49849999999998</v>
      </c>
      <c r="M2002" s="546">
        <f>SUM(M2003:M2010)</f>
        <v>100.49849999999998</v>
      </c>
      <c r="N2002" s="593"/>
      <c r="O2002" s="655">
        <f>SUM(O2003:O2010)</f>
        <v>100.49849999999998</v>
      </c>
      <c r="P2002" s="656" t="str">
        <f>B2002</f>
        <v>V4-5-A2</v>
      </c>
      <c r="Q2002" s="656"/>
      <c r="R2002" s="657"/>
      <c r="S2002" s="657"/>
      <c r="T2002" s="657"/>
      <c r="U2002" s="657"/>
      <c r="V2002" s="657"/>
      <c r="W2002" s="657"/>
      <c r="X2002" s="657">
        <f>SUM(X2003:X2010)</f>
        <v>113.16131099999998</v>
      </c>
      <c r="Y2002" s="658"/>
      <c r="Z2002" s="610"/>
      <c r="AA2002" s="610"/>
      <c r="AB2002" s="610"/>
      <c r="AC2002" s="610"/>
      <c r="AD2002" s="610"/>
      <c r="AE2002" s="610"/>
      <c r="AF2002" s="610"/>
      <c r="AG2002" s="610"/>
      <c r="AH2002" s="610"/>
      <c r="AI2002" s="610"/>
      <c r="AJ2002" s="610"/>
      <c r="AK2002" s="610"/>
      <c r="AL2002" s="610"/>
      <c r="AM2002" s="610"/>
      <c r="AN2002" s="610"/>
      <c r="AO2002" s="610"/>
      <c r="AP2002" s="610"/>
      <c r="AQ2002" s="610"/>
      <c r="AR2002" s="610"/>
      <c r="AS2002" s="610"/>
      <c r="AT2002" s="610"/>
      <c r="AU2002" s="610"/>
      <c r="AV2002" s="610"/>
      <c r="AW2002" s="610"/>
      <c r="AX2002" s="610"/>
      <c r="AY2002" s="610"/>
      <c r="AZ2002" s="610"/>
      <c r="BA2002" s="610"/>
      <c r="BB2002" s="610"/>
      <c r="BC2002" s="610"/>
      <c r="BD2002" s="610"/>
      <c r="BE2002" s="610"/>
      <c r="BF2002" s="610"/>
      <c r="BG2002" s="610"/>
      <c r="BH2002" s="610"/>
      <c r="BI2002" s="610"/>
      <c r="BJ2002" s="610"/>
      <c r="BK2002" s="610"/>
      <c r="BL2002" s="610"/>
      <c r="BM2002" s="610"/>
      <c r="BN2002" s="610"/>
      <c r="BO2002" s="610"/>
      <c r="BP2002" s="610"/>
      <c r="BQ2002" s="610"/>
      <c r="BR2002" s="610"/>
      <c r="BS2002" s="610"/>
    </row>
    <row r="2003" spans="2:71" ht="15.65" customHeight="1" outlineLevel="2" x14ac:dyDescent="0.25">
      <c r="B2003" s="404"/>
      <c r="D2003" s="413" t="s">
        <v>836</v>
      </c>
      <c r="E2003" s="405"/>
      <c r="G2003" s="406"/>
      <c r="H2003" s="406"/>
      <c r="I2003" s="553"/>
      <c r="J2003" s="553"/>
      <c r="K2003" s="553"/>
      <c r="N2003" s="494"/>
      <c r="O2003" s="659"/>
      <c r="P2003" s="659"/>
      <c r="Q2003" s="659"/>
    </row>
    <row r="2004" spans="2:71" ht="15.65" customHeight="1" outlineLevel="2" x14ac:dyDescent="0.25">
      <c r="B2004" s="404"/>
      <c r="D2004" s="404" t="str">
        <f>D2002</f>
        <v>Dakisolatie gespoten isolatieschuim dik 100mm Rc 3.50 m².K/W van 45 m² tot 120 m²</v>
      </c>
      <c r="E2004" s="427">
        <v>1</v>
      </c>
      <c r="F2004" s="427" t="s">
        <v>73</v>
      </c>
      <c r="G2004" s="427"/>
      <c r="H2004" s="427"/>
      <c r="I2004" s="554"/>
      <c r="J2004" s="554"/>
      <c r="K2004" s="554">
        <v>39.33</v>
      </c>
      <c r="L2004" s="554">
        <f>E2004*K2004</f>
        <v>39.33</v>
      </c>
      <c r="M2004" s="554">
        <f>J2004+H2004*Tabellen!$K$2+L2004</f>
        <v>39.33</v>
      </c>
      <c r="N2004" s="494"/>
      <c r="O2004" s="849">
        <f>S2004+T2004</f>
        <v>39.33</v>
      </c>
      <c r="P2004" s="659"/>
      <c r="Q2004" s="662" t="s">
        <v>953</v>
      </c>
      <c r="R2004" s="682">
        <f>_xlfn.XLOOKUP(Q2004,Tabellen!$B$9:$B$21,Tabellen!$C$9:$C$21,"controleren")</f>
        <v>0.7</v>
      </c>
      <c r="S2004" s="849">
        <f>IF('Isolatieaanpak '!$G$9="Doe-het-zelver",(M2004*R2004)*Tabellen!$K$5,M2004*R2004)</f>
        <v>27.530999999999999</v>
      </c>
      <c r="T2004" s="849">
        <f>(100%-R2004)*M2004</f>
        <v>11.799000000000001</v>
      </c>
      <c r="U2004" s="660">
        <f>S2004*Tabellen!$G$2</f>
        <v>2.4777899999999997</v>
      </c>
      <c r="V2004" s="660">
        <f>T2004*Tabellen!$H$2</f>
        <v>2.4777900000000002</v>
      </c>
      <c r="W2004" s="660">
        <f>U2004+V2004</f>
        <v>4.9555799999999994</v>
      </c>
      <c r="X2004" s="660">
        <f>O2004+W2004</f>
        <v>44.285579999999996</v>
      </c>
    </row>
    <row r="2005" spans="2:71" ht="15.65" customHeight="1" outlineLevel="2" x14ac:dyDescent="0.25">
      <c r="B2005" s="404"/>
      <c r="D2005" s="404"/>
      <c r="E2005" s="427"/>
      <c r="F2005" s="427"/>
      <c r="G2005" s="422"/>
      <c r="H2005" s="427"/>
      <c r="I2005" s="554"/>
      <c r="J2005" s="554"/>
      <c r="K2005" s="554"/>
      <c r="L2005" s="554"/>
      <c r="M2005" s="554"/>
      <c r="N2005" s="494"/>
      <c r="O2005" s="659">
        <f t="shared" ref="O2005" si="329">M2005</f>
        <v>0</v>
      </c>
      <c r="P2005" s="659"/>
      <c r="Q2005" s="662" t="s">
        <v>953</v>
      </c>
      <c r="R2005" s="682">
        <f>_xlfn.XLOOKUP(Q2005,Tabellen!$B$9:$B$21,Tabellen!$C$9:$C$21,"controleren")</f>
        <v>0.7</v>
      </c>
      <c r="S2005" s="660">
        <f t="shared" ref="S2005" si="330">O2005*R2005</f>
        <v>0</v>
      </c>
      <c r="T2005" s="660">
        <f t="shared" ref="T2005" si="331">O2005-S2005</f>
        <v>0</v>
      </c>
      <c r="U2005" s="660">
        <f>S2005*Tabellen!$G$2</f>
        <v>0</v>
      </c>
      <c r="V2005" s="660">
        <f>T2005*Tabellen!$H$2</f>
        <v>0</v>
      </c>
      <c r="W2005" s="660">
        <f t="shared" ref="W2005" si="332">U2005+V2005</f>
        <v>0</v>
      </c>
      <c r="X2005" s="660">
        <f t="shared" ref="X2005" si="333">O2005+W2005</f>
        <v>0</v>
      </c>
    </row>
    <row r="2006" spans="2:71" ht="15.65" customHeight="1" outlineLevel="2" x14ac:dyDescent="0.25">
      <c r="B2006" s="450"/>
      <c r="D2006" s="404" t="s">
        <v>1046</v>
      </c>
      <c r="E2006" s="427">
        <v>1</v>
      </c>
      <c r="F2006" s="427" t="s">
        <v>73</v>
      </c>
      <c r="G2006" s="422"/>
      <c r="H2006" s="427"/>
      <c r="I2006" s="554"/>
      <c r="J2006" s="554"/>
      <c r="K2006" s="554">
        <v>8.2799999999999994</v>
      </c>
      <c r="L2006" s="554">
        <f>E2006*K2006</f>
        <v>8.2799999999999994</v>
      </c>
      <c r="M2006" s="554">
        <f>J2006+H2006*Tabellen!$K$2+L2006</f>
        <v>8.2799999999999994</v>
      </c>
      <c r="N2006" s="494"/>
      <c r="O2006" s="849">
        <f>S2006+T2006</f>
        <v>8.2799999999999994</v>
      </c>
      <c r="P2006" s="659"/>
      <c r="Q2006" s="662" t="s">
        <v>953</v>
      </c>
      <c r="R2006" s="682">
        <f>_xlfn.XLOOKUP(Q2006,Tabellen!$B$9:$B$21,Tabellen!$C$9:$C$21,"controleren")</f>
        <v>0.7</v>
      </c>
      <c r="S2006" s="849">
        <f>IF('Isolatieaanpak '!$G$9="Doe-het-zelver",(M2006*R2006)*Tabellen!$K$5,M2006*R2006)</f>
        <v>5.7959999999999994</v>
      </c>
      <c r="T2006" s="849">
        <f>(100%-R2006)*M2006</f>
        <v>2.484</v>
      </c>
      <c r="U2006" s="660">
        <f>S2006*Tabellen!$G$2</f>
        <v>0.52163999999999988</v>
      </c>
      <c r="V2006" s="660">
        <f>T2006*Tabellen!$H$2</f>
        <v>0.52163999999999999</v>
      </c>
      <c r="W2006" s="660">
        <f>U2006+V2006</f>
        <v>1.0432799999999998</v>
      </c>
      <c r="X2006" s="660">
        <f>O2006+W2006</f>
        <v>9.3232799999999987</v>
      </c>
    </row>
    <row r="2007" spans="2:71" ht="15.65" customHeight="1" outlineLevel="2" x14ac:dyDescent="0.25">
      <c r="B2007" s="450"/>
      <c r="D2007" s="404"/>
      <c r="E2007" s="427"/>
      <c r="F2007" s="427"/>
      <c r="G2007" s="422"/>
      <c r="H2007" s="427"/>
      <c r="I2007" s="566"/>
      <c r="J2007" s="554"/>
      <c r="K2007" s="554"/>
      <c r="L2007" s="554"/>
      <c r="M2007" s="554"/>
      <c r="N2007" s="494"/>
      <c r="O2007" s="659"/>
      <c r="P2007" s="659"/>
      <c r="Q2007" s="662"/>
      <c r="R2007" s="682"/>
    </row>
    <row r="2008" spans="2:71" ht="15.65" customHeight="1" outlineLevel="2" x14ac:dyDescent="0.25">
      <c r="B2008" s="450"/>
      <c r="D2008" s="404" t="s">
        <v>847</v>
      </c>
      <c r="E2008" s="427">
        <v>1</v>
      </c>
      <c r="F2008" s="427" t="s">
        <v>73</v>
      </c>
      <c r="G2008" s="422"/>
      <c r="H2008" s="427"/>
      <c r="I2008" s="554"/>
      <c r="J2008" s="554"/>
      <c r="K2008" s="554">
        <v>22.976999999999997</v>
      </c>
      <c r="L2008" s="554">
        <f>E2008*K2008</f>
        <v>22.976999999999997</v>
      </c>
      <c r="M2008" s="554">
        <f>J2008+H2008*Tabellen!$K$2+L2008</f>
        <v>22.976999999999997</v>
      </c>
      <c r="N2008" s="494"/>
      <c r="O2008" s="849">
        <f>S2008+T2008</f>
        <v>22.976999999999997</v>
      </c>
      <c r="P2008" s="659"/>
      <c r="Q2008" s="662" t="s">
        <v>953</v>
      </c>
      <c r="R2008" s="682">
        <f>_xlfn.XLOOKUP(Q2008,Tabellen!$B$9:$B$21,Tabellen!$C$9:$C$21,"controleren")</f>
        <v>0.7</v>
      </c>
      <c r="S2008" s="849">
        <f>IF('Isolatieaanpak '!$G$9="Doe-het-zelver",(M2008*R2008)*Tabellen!$K$5,M2008*R2008)</f>
        <v>16.083899999999996</v>
      </c>
      <c r="T2008" s="849">
        <f>(100%-R2008)*M2008</f>
        <v>6.8931000000000004</v>
      </c>
      <c r="U2008" s="660">
        <f>S2008*Tabellen!$G$2</f>
        <v>1.4475509999999996</v>
      </c>
      <c r="V2008" s="660">
        <f>T2008*Tabellen!$H$2</f>
        <v>1.447551</v>
      </c>
      <c r="W2008" s="660">
        <f>U2008+V2008</f>
        <v>2.8951019999999996</v>
      </c>
      <c r="X2008" s="660">
        <f>O2008+W2008</f>
        <v>25.872101999999998</v>
      </c>
    </row>
    <row r="2009" spans="2:71" ht="15.65" customHeight="1" outlineLevel="2" x14ac:dyDescent="0.25">
      <c r="B2009" s="450"/>
      <c r="D2009" s="404" t="s">
        <v>1732</v>
      </c>
      <c r="E2009" s="427">
        <v>1</v>
      </c>
      <c r="F2009" s="427" t="s">
        <v>73</v>
      </c>
      <c r="G2009" s="422"/>
      <c r="H2009" s="427"/>
      <c r="I2009" s="554"/>
      <c r="J2009" s="554"/>
      <c r="K2009" s="554">
        <v>29.911499999999997</v>
      </c>
      <c r="L2009" s="554">
        <f>E2009*K2009</f>
        <v>29.911499999999997</v>
      </c>
      <c r="M2009" s="554">
        <f>J2009+H2009*Tabellen!$K$2+L2009</f>
        <v>29.911499999999997</v>
      </c>
      <c r="N2009" s="494"/>
      <c r="O2009" s="849">
        <f>S2009+T2009</f>
        <v>29.911499999999997</v>
      </c>
      <c r="P2009" s="659"/>
      <c r="Q2009" s="662" t="s">
        <v>953</v>
      </c>
      <c r="R2009" s="682">
        <f>_xlfn.XLOOKUP(Q2009,Tabellen!$B$9:$B$21,Tabellen!$C$9:$C$21,"controleren")</f>
        <v>0.7</v>
      </c>
      <c r="S2009" s="849">
        <f>IF('Isolatieaanpak '!$G$9="Doe-het-zelver",(M2009*R2009)*Tabellen!$K$5,M2009*R2009)</f>
        <v>20.938049999999997</v>
      </c>
      <c r="T2009" s="849">
        <f>(100%-R2009)*M2009</f>
        <v>8.9734499999999997</v>
      </c>
      <c r="U2009" s="660">
        <f>S2009*Tabellen!$G$2</f>
        <v>1.8844244999999997</v>
      </c>
      <c r="V2009" s="660">
        <f>T2009*Tabellen!$H$2</f>
        <v>1.8844244999999999</v>
      </c>
      <c r="W2009" s="660">
        <f>U2009+V2009</f>
        <v>3.7688489999999994</v>
      </c>
      <c r="X2009" s="660">
        <f>O2009+W2009</f>
        <v>33.680348999999993</v>
      </c>
    </row>
    <row r="2010" spans="2:71" ht="15.65" customHeight="1" outlineLevel="2" x14ac:dyDescent="0.25">
      <c r="B2010" s="404"/>
      <c r="D2010" s="427"/>
      <c r="E2010" s="405"/>
      <c r="G2010" s="406"/>
      <c r="H2010" s="406"/>
      <c r="N2010" s="494"/>
      <c r="O2010" s="659"/>
      <c r="P2010" s="659"/>
      <c r="Q2010" s="659"/>
    </row>
    <row r="2011" spans="2:71" ht="9" customHeight="1" outlineLevel="1" x14ac:dyDescent="0.25">
      <c r="B2011" s="408"/>
      <c r="D2011" s="409"/>
      <c r="E2011" s="411"/>
      <c r="F2011" s="409"/>
      <c r="G2011" s="410"/>
      <c r="H2011" s="410"/>
      <c r="I2011" s="548"/>
      <c r="J2011" s="548"/>
      <c r="K2011" s="548"/>
      <c r="L2011" s="548"/>
      <c r="M2011" s="548"/>
      <c r="N2011" s="485"/>
      <c r="O2011" s="663"/>
      <c r="P2011" s="663"/>
      <c r="Q2011" s="663"/>
      <c r="R2011" s="664"/>
      <c r="S2011" s="664"/>
      <c r="T2011" s="664"/>
      <c r="U2011" s="664"/>
      <c r="V2011" s="664"/>
      <c r="W2011" s="664"/>
      <c r="X2011" s="664"/>
      <c r="Y2011" s="663"/>
      <c r="Z2011" s="615"/>
      <c r="AA2011" s="616"/>
      <c r="AG2011" s="613"/>
      <c r="AH2011" s="613"/>
    </row>
    <row r="2012" spans="2:71" s="568" customFormat="1" ht="15.65" customHeight="1" outlineLevel="1" x14ac:dyDescent="0.25">
      <c r="B2012" s="395" t="s">
        <v>1955</v>
      </c>
      <c r="C2012" s="593"/>
      <c r="D2012" s="396" t="s">
        <v>1779</v>
      </c>
      <c r="E2012" s="403">
        <v>1</v>
      </c>
      <c r="F2012" s="396" t="s">
        <v>73</v>
      </c>
      <c r="G2012" s="397"/>
      <c r="H2012" s="397"/>
      <c r="I2012" s="546"/>
      <c r="J2012" s="546"/>
      <c r="K2012" s="546"/>
      <c r="L2012" s="546">
        <f>SUM(L2013:L2020)</f>
        <v>90.148499999999984</v>
      </c>
      <c r="M2012" s="546">
        <f>SUM(M2013:M2020)</f>
        <v>90.148499999999984</v>
      </c>
      <c r="N2012" s="593"/>
      <c r="O2012" s="655">
        <f>SUM(O2013:O2020)</f>
        <v>90.148499999999984</v>
      </c>
      <c r="P2012" s="656" t="str">
        <f>B2012</f>
        <v>V4-5-A3</v>
      </c>
      <c r="Q2012" s="656"/>
      <c r="R2012" s="657"/>
      <c r="S2012" s="657"/>
      <c r="T2012" s="657"/>
      <c r="U2012" s="657"/>
      <c r="V2012" s="657"/>
      <c r="W2012" s="657"/>
      <c r="X2012" s="657">
        <f>SUM(X2013:X2020)</f>
        <v>101.50721099999998</v>
      </c>
      <c r="Y2012" s="658"/>
      <c r="Z2012" s="610"/>
      <c r="AA2012" s="610"/>
      <c r="AB2012" s="610"/>
      <c r="AC2012" s="610"/>
      <c r="AD2012" s="610"/>
      <c r="AE2012" s="610"/>
      <c r="AF2012" s="610"/>
      <c r="AG2012" s="610"/>
      <c r="AH2012" s="610"/>
      <c r="AI2012" s="610"/>
      <c r="AJ2012" s="610"/>
      <c r="AK2012" s="610"/>
      <c r="AL2012" s="610"/>
      <c r="AM2012" s="610"/>
      <c r="AN2012" s="610"/>
      <c r="AO2012" s="610"/>
      <c r="AP2012" s="610"/>
      <c r="AQ2012" s="610"/>
      <c r="AR2012" s="610"/>
      <c r="AS2012" s="610"/>
      <c r="AT2012" s="610"/>
      <c r="AU2012" s="610"/>
      <c r="AV2012" s="610"/>
      <c r="AW2012" s="610"/>
      <c r="AX2012" s="610"/>
      <c r="AY2012" s="610"/>
      <c r="AZ2012" s="610"/>
      <c r="BA2012" s="610"/>
      <c r="BB2012" s="610"/>
      <c r="BC2012" s="610"/>
      <c r="BD2012" s="610"/>
      <c r="BE2012" s="610"/>
      <c r="BF2012" s="610"/>
      <c r="BG2012" s="610"/>
      <c r="BH2012" s="610"/>
      <c r="BI2012" s="610"/>
      <c r="BJ2012" s="610"/>
      <c r="BK2012" s="610"/>
      <c r="BL2012" s="610"/>
      <c r="BM2012" s="610"/>
      <c r="BN2012" s="610"/>
      <c r="BO2012" s="610"/>
      <c r="BP2012" s="610"/>
      <c r="BQ2012" s="610"/>
      <c r="BR2012" s="610"/>
      <c r="BS2012" s="610"/>
    </row>
    <row r="2013" spans="2:71" ht="15.65" customHeight="1" outlineLevel="2" x14ac:dyDescent="0.25">
      <c r="B2013" s="404"/>
      <c r="D2013" s="413" t="s">
        <v>836</v>
      </c>
      <c r="E2013" s="405"/>
      <c r="G2013" s="406"/>
      <c r="H2013" s="406"/>
      <c r="I2013" s="553"/>
      <c r="J2013" s="553"/>
      <c r="K2013" s="553"/>
      <c r="N2013" s="494"/>
      <c r="O2013" s="659"/>
      <c r="P2013" s="659"/>
      <c r="Q2013" s="659"/>
    </row>
    <row r="2014" spans="2:71" ht="15.65" customHeight="1" outlineLevel="2" x14ac:dyDescent="0.25">
      <c r="B2014" s="404"/>
      <c r="D2014" s="404" t="str">
        <f>D2012</f>
        <v>Dakisolatie gespoten isolatieschuim dik 100mm Rc 3.50 m².K/W  vanaf 120 m²</v>
      </c>
      <c r="E2014" s="427">
        <v>1</v>
      </c>
      <c r="F2014" s="427" t="s">
        <v>73</v>
      </c>
      <c r="G2014" s="427"/>
      <c r="H2014" s="427"/>
      <c r="I2014" s="554"/>
      <c r="J2014" s="554"/>
      <c r="K2014" s="554">
        <v>28.979999999999997</v>
      </c>
      <c r="L2014" s="554">
        <f>E2014*K2014</f>
        <v>28.979999999999997</v>
      </c>
      <c r="M2014" s="554">
        <f>J2014+H2014*Tabellen!$K$2+L2014</f>
        <v>28.979999999999997</v>
      </c>
      <c r="N2014" s="494"/>
      <c r="O2014" s="849">
        <f>S2014+T2014</f>
        <v>28.979999999999997</v>
      </c>
      <c r="P2014" s="659"/>
      <c r="Q2014" s="662" t="s">
        <v>953</v>
      </c>
      <c r="R2014" s="682">
        <f>_xlfn.XLOOKUP(Q2014,Tabellen!$B$9:$B$21,Tabellen!$C$9:$C$21,"controleren")</f>
        <v>0.7</v>
      </c>
      <c r="S2014" s="849">
        <f>IF('Isolatieaanpak '!$G$9="Doe-het-zelver",(M2014*R2014)*Tabellen!$K$5,M2014*R2014)</f>
        <v>20.285999999999998</v>
      </c>
      <c r="T2014" s="849">
        <f>(100%-R2014)*M2014</f>
        <v>8.6940000000000008</v>
      </c>
      <c r="U2014" s="660">
        <f>S2014*Tabellen!$G$2</f>
        <v>1.8257399999999997</v>
      </c>
      <c r="V2014" s="660">
        <f>T2014*Tabellen!$H$2</f>
        <v>1.8257400000000001</v>
      </c>
      <c r="W2014" s="660">
        <f>U2014+V2014</f>
        <v>3.6514799999999998</v>
      </c>
      <c r="X2014" s="660">
        <f>O2014+W2014</f>
        <v>32.631479999999996</v>
      </c>
    </row>
    <row r="2015" spans="2:71" ht="15.65" customHeight="1" outlineLevel="2" x14ac:dyDescent="0.25">
      <c r="B2015" s="404"/>
      <c r="D2015" s="404"/>
      <c r="E2015" s="427"/>
      <c r="F2015" s="427"/>
      <c r="G2015" s="422"/>
      <c r="H2015" s="427"/>
      <c r="I2015" s="554"/>
      <c r="J2015" s="554"/>
      <c r="K2015" s="554"/>
      <c r="L2015" s="554"/>
      <c r="M2015" s="554"/>
      <c r="N2015" s="494"/>
      <c r="O2015" s="659">
        <f t="shared" ref="O2015" si="334">M2015</f>
        <v>0</v>
      </c>
      <c r="P2015" s="659"/>
      <c r="Q2015" s="662" t="s">
        <v>953</v>
      </c>
      <c r="R2015" s="682">
        <f>_xlfn.XLOOKUP(Q2015,Tabellen!$B$9:$B$21,Tabellen!$C$9:$C$21,"controleren")</f>
        <v>0.7</v>
      </c>
      <c r="S2015" s="660">
        <f t="shared" ref="S2015" si="335">O2015*R2015</f>
        <v>0</v>
      </c>
      <c r="T2015" s="660">
        <f t="shared" ref="T2015" si="336">O2015-S2015</f>
        <v>0</v>
      </c>
      <c r="U2015" s="660">
        <f>S2015*Tabellen!$G$2</f>
        <v>0</v>
      </c>
      <c r="V2015" s="660">
        <f>T2015*Tabellen!$H$2</f>
        <v>0</v>
      </c>
      <c r="W2015" s="660">
        <f t="shared" ref="W2015" si="337">U2015+V2015</f>
        <v>0</v>
      </c>
      <c r="X2015" s="660">
        <f t="shared" ref="X2015" si="338">O2015+W2015</f>
        <v>0</v>
      </c>
    </row>
    <row r="2016" spans="2:71" ht="15.65" customHeight="1" outlineLevel="2" x14ac:dyDescent="0.25">
      <c r="B2016" s="450"/>
      <c r="D2016" s="404" t="s">
        <v>1046</v>
      </c>
      <c r="E2016" s="427">
        <v>1</v>
      </c>
      <c r="F2016" s="427" t="s">
        <v>73</v>
      </c>
      <c r="G2016" s="422"/>
      <c r="H2016" s="427"/>
      <c r="I2016" s="554"/>
      <c r="J2016" s="554"/>
      <c r="K2016" s="554">
        <v>8.2799999999999994</v>
      </c>
      <c r="L2016" s="554">
        <f>E2016*K2016</f>
        <v>8.2799999999999994</v>
      </c>
      <c r="M2016" s="554">
        <f>J2016+H2016*Tabellen!$K$2+L2016</f>
        <v>8.2799999999999994</v>
      </c>
      <c r="N2016" s="494"/>
      <c r="O2016" s="849">
        <f>S2016+T2016</f>
        <v>8.2799999999999994</v>
      </c>
      <c r="P2016" s="659"/>
      <c r="Q2016" s="662" t="s">
        <v>953</v>
      </c>
      <c r="R2016" s="682">
        <f>_xlfn.XLOOKUP(Q2016,Tabellen!$B$9:$B$21,Tabellen!$C$9:$C$21,"controleren")</f>
        <v>0.7</v>
      </c>
      <c r="S2016" s="849">
        <f>IF('Isolatieaanpak '!$G$9="Doe-het-zelver",(M2016*R2016)*Tabellen!$K$5,M2016*R2016)</f>
        <v>5.7959999999999994</v>
      </c>
      <c r="T2016" s="849">
        <f>(100%-R2016)*M2016</f>
        <v>2.484</v>
      </c>
      <c r="U2016" s="660">
        <f>S2016*Tabellen!$G$2</f>
        <v>0.52163999999999988</v>
      </c>
      <c r="V2016" s="660">
        <f>T2016*Tabellen!$H$2</f>
        <v>0.52163999999999999</v>
      </c>
      <c r="W2016" s="660">
        <f>U2016+V2016</f>
        <v>1.0432799999999998</v>
      </c>
      <c r="X2016" s="660">
        <f>O2016+W2016</f>
        <v>9.3232799999999987</v>
      </c>
    </row>
    <row r="2017" spans="2:71" ht="15.65" customHeight="1" outlineLevel="2" x14ac:dyDescent="0.25">
      <c r="B2017" s="450"/>
      <c r="D2017" s="404"/>
      <c r="E2017" s="427"/>
      <c r="F2017" s="427"/>
      <c r="G2017" s="422"/>
      <c r="H2017" s="427"/>
      <c r="I2017" s="566"/>
      <c r="J2017" s="554"/>
      <c r="K2017" s="554"/>
      <c r="L2017" s="554"/>
      <c r="M2017" s="554"/>
      <c r="N2017" s="494"/>
      <c r="O2017" s="659"/>
      <c r="P2017" s="659"/>
      <c r="Q2017" s="662"/>
      <c r="R2017" s="682"/>
    </row>
    <row r="2018" spans="2:71" ht="15.65" customHeight="1" outlineLevel="2" x14ac:dyDescent="0.25">
      <c r="B2018" s="450"/>
      <c r="D2018" s="404" t="s">
        <v>847</v>
      </c>
      <c r="E2018" s="427">
        <v>1</v>
      </c>
      <c r="F2018" s="427" t="s">
        <v>73</v>
      </c>
      <c r="G2018" s="422"/>
      <c r="H2018" s="427"/>
      <c r="I2018" s="554"/>
      <c r="J2018" s="554"/>
      <c r="K2018" s="554">
        <v>22.976999999999997</v>
      </c>
      <c r="L2018" s="554">
        <f>E2018*K2018</f>
        <v>22.976999999999997</v>
      </c>
      <c r="M2018" s="554">
        <f>J2018+H2018*Tabellen!$K$2+L2018</f>
        <v>22.976999999999997</v>
      </c>
      <c r="N2018" s="494"/>
      <c r="O2018" s="849">
        <f>S2018+T2018</f>
        <v>22.976999999999997</v>
      </c>
      <c r="P2018" s="659"/>
      <c r="Q2018" s="662" t="s">
        <v>953</v>
      </c>
      <c r="R2018" s="682">
        <f>_xlfn.XLOOKUP(Q2018,Tabellen!$B$9:$B$21,Tabellen!$C$9:$C$21,"controleren")</f>
        <v>0.7</v>
      </c>
      <c r="S2018" s="849">
        <f>IF('Isolatieaanpak '!$G$9="Doe-het-zelver",(M2018*R2018)*Tabellen!$K$5,M2018*R2018)</f>
        <v>16.083899999999996</v>
      </c>
      <c r="T2018" s="849">
        <f>(100%-R2018)*M2018</f>
        <v>6.8931000000000004</v>
      </c>
      <c r="U2018" s="660">
        <f>S2018*Tabellen!$G$2</f>
        <v>1.4475509999999996</v>
      </c>
      <c r="V2018" s="660">
        <f>T2018*Tabellen!$H$2</f>
        <v>1.447551</v>
      </c>
      <c r="W2018" s="660">
        <f>U2018+V2018</f>
        <v>2.8951019999999996</v>
      </c>
      <c r="X2018" s="660">
        <f>O2018+W2018</f>
        <v>25.872101999999998</v>
      </c>
    </row>
    <row r="2019" spans="2:71" ht="15.65" customHeight="1" outlineLevel="2" x14ac:dyDescent="0.25">
      <c r="B2019" s="450"/>
      <c r="D2019" s="404" t="s">
        <v>1732</v>
      </c>
      <c r="E2019" s="427">
        <v>1</v>
      </c>
      <c r="F2019" s="427" t="s">
        <v>73</v>
      </c>
      <c r="G2019" s="422"/>
      <c r="H2019" s="427"/>
      <c r="I2019" s="554"/>
      <c r="J2019" s="554"/>
      <c r="K2019" s="554">
        <v>29.911499999999997</v>
      </c>
      <c r="L2019" s="554">
        <f>E2019*K2019</f>
        <v>29.911499999999997</v>
      </c>
      <c r="M2019" s="554">
        <f>J2019+H2019*Tabellen!$K$2+L2019</f>
        <v>29.911499999999997</v>
      </c>
      <c r="N2019" s="494"/>
      <c r="O2019" s="849">
        <f>S2019+T2019</f>
        <v>29.911499999999997</v>
      </c>
      <c r="P2019" s="659"/>
      <c r="Q2019" s="662" t="s">
        <v>953</v>
      </c>
      <c r="R2019" s="682">
        <f>_xlfn.XLOOKUP(Q2019,Tabellen!$B$9:$B$21,Tabellen!$C$9:$C$21,"controleren")</f>
        <v>0.7</v>
      </c>
      <c r="S2019" s="849">
        <f>IF('Isolatieaanpak '!$G$9="Doe-het-zelver",(M2019*R2019)*Tabellen!$K$5,M2019*R2019)</f>
        <v>20.938049999999997</v>
      </c>
      <c r="T2019" s="849">
        <f>(100%-R2019)*M2019</f>
        <v>8.9734499999999997</v>
      </c>
      <c r="U2019" s="660">
        <f>S2019*Tabellen!$G$2</f>
        <v>1.8844244999999997</v>
      </c>
      <c r="V2019" s="660">
        <f>T2019*Tabellen!$H$2</f>
        <v>1.8844244999999999</v>
      </c>
      <c r="W2019" s="660">
        <f>U2019+V2019</f>
        <v>3.7688489999999994</v>
      </c>
      <c r="X2019" s="660">
        <f>O2019+W2019</f>
        <v>33.680348999999993</v>
      </c>
    </row>
    <row r="2020" spans="2:71" ht="15.65" customHeight="1" outlineLevel="2" x14ac:dyDescent="0.25">
      <c r="B2020" s="404"/>
      <c r="D2020" s="427"/>
      <c r="E2020" s="405"/>
      <c r="G2020" s="406"/>
      <c r="H2020" s="406"/>
      <c r="N2020" s="494"/>
      <c r="O2020" s="659"/>
      <c r="P2020" s="659"/>
      <c r="Q2020" s="659"/>
    </row>
    <row r="2021" spans="2:71" ht="9" customHeight="1" outlineLevel="1" x14ac:dyDescent="0.25">
      <c r="B2021" s="408"/>
      <c r="D2021" s="409"/>
      <c r="E2021" s="411"/>
      <c r="F2021" s="409"/>
      <c r="G2021" s="410"/>
      <c r="H2021" s="410"/>
      <c r="I2021" s="548"/>
      <c r="J2021" s="548"/>
      <c r="K2021" s="548"/>
      <c r="L2021" s="548"/>
      <c r="M2021" s="548"/>
      <c r="N2021" s="485"/>
      <c r="O2021" s="663"/>
      <c r="P2021" s="663"/>
      <c r="Q2021" s="663"/>
      <c r="R2021" s="664"/>
      <c r="S2021" s="664"/>
      <c r="T2021" s="664"/>
      <c r="U2021" s="664"/>
      <c r="V2021" s="664"/>
      <c r="W2021" s="664"/>
      <c r="X2021" s="664"/>
      <c r="Y2021" s="663"/>
      <c r="Z2021" s="615"/>
      <c r="AA2021" s="616"/>
      <c r="AG2021" s="613"/>
      <c r="AH2021" s="613"/>
    </row>
    <row r="2022" spans="2:71" s="568" customFormat="1" ht="15.65" customHeight="1" outlineLevel="1" x14ac:dyDescent="0.25">
      <c r="B2022" s="395" t="s">
        <v>1956</v>
      </c>
      <c r="C2022" s="593"/>
      <c r="D2022" s="396" t="s">
        <v>1249</v>
      </c>
      <c r="E2022" s="403">
        <v>1</v>
      </c>
      <c r="F2022" s="396" t="s">
        <v>73</v>
      </c>
      <c r="G2022" s="397"/>
      <c r="H2022" s="397"/>
      <c r="I2022" s="546"/>
      <c r="J2022" s="546"/>
      <c r="K2022" s="546"/>
      <c r="L2022" s="546">
        <f>SUM(L2023:L2026)</f>
        <v>0.25874999999999998</v>
      </c>
      <c r="M2022" s="546">
        <f>SUM(M2023:M2026)</f>
        <v>0.25874999999999998</v>
      </c>
      <c r="N2022" s="593"/>
      <c r="O2022" s="655">
        <f>SUM(O2023:O2026)</f>
        <v>0.25874999999999998</v>
      </c>
      <c r="P2022" s="656" t="str">
        <f>B2022</f>
        <v>V4-5-A4</v>
      </c>
      <c r="Q2022" s="656"/>
      <c r="R2022" s="657"/>
      <c r="S2022" s="657"/>
      <c r="T2022" s="657"/>
      <c r="U2022" s="657"/>
      <c r="V2022" s="657"/>
      <c r="W2022" s="657"/>
      <c r="X2022" s="657">
        <f>SUM(X2023:X2026)</f>
        <v>0.29135249999999996</v>
      </c>
      <c r="Y2022" s="658"/>
      <c r="Z2022" s="610"/>
      <c r="AA2022" s="610"/>
      <c r="AB2022" s="610"/>
      <c r="AC2022" s="610"/>
      <c r="AD2022" s="610"/>
      <c r="AE2022" s="610"/>
      <c r="AF2022" s="610"/>
      <c r="AG2022" s="610"/>
      <c r="AH2022" s="610"/>
      <c r="AI2022" s="610"/>
      <c r="AJ2022" s="610"/>
      <c r="AK2022" s="610"/>
      <c r="AL2022" s="610"/>
      <c r="AM2022" s="610"/>
      <c r="AN2022" s="610"/>
      <c r="AO2022" s="610"/>
      <c r="AP2022" s="610"/>
      <c r="AQ2022" s="610"/>
      <c r="AR2022" s="610"/>
      <c r="AS2022" s="610"/>
      <c r="AT2022" s="610"/>
      <c r="AU2022" s="610"/>
      <c r="AV2022" s="610"/>
      <c r="AW2022" s="610"/>
      <c r="AX2022" s="610"/>
      <c r="AY2022" s="610"/>
      <c r="AZ2022" s="610"/>
      <c r="BA2022" s="610"/>
      <c r="BB2022" s="610"/>
      <c r="BC2022" s="610"/>
      <c r="BD2022" s="610"/>
      <c r="BE2022" s="610"/>
      <c r="BF2022" s="610"/>
      <c r="BG2022" s="610"/>
      <c r="BH2022" s="610"/>
      <c r="BI2022" s="610"/>
      <c r="BJ2022" s="610"/>
      <c r="BK2022" s="610"/>
      <c r="BL2022" s="610"/>
      <c r="BM2022" s="610"/>
      <c r="BN2022" s="610"/>
      <c r="BO2022" s="610"/>
      <c r="BP2022" s="610"/>
      <c r="BQ2022" s="610"/>
      <c r="BR2022" s="610"/>
      <c r="BS2022" s="610"/>
    </row>
    <row r="2023" spans="2:71" ht="15.65" customHeight="1" outlineLevel="2" x14ac:dyDescent="0.25">
      <c r="B2023" s="404"/>
      <c r="D2023" s="413" t="s">
        <v>836</v>
      </c>
      <c r="E2023" s="405"/>
      <c r="G2023" s="406"/>
      <c r="H2023" s="406"/>
      <c r="I2023" s="553"/>
      <c r="J2023" s="553"/>
      <c r="K2023" s="553"/>
      <c r="N2023" s="494"/>
      <c r="O2023" s="659"/>
      <c r="P2023" s="659"/>
      <c r="Q2023" s="659"/>
    </row>
    <row r="2024" spans="2:71" ht="15.65" customHeight="1" outlineLevel="2" x14ac:dyDescent="0.25">
      <c r="B2024" s="438"/>
      <c r="D2024" s="413" t="s">
        <v>1045</v>
      </c>
      <c r="E2024" s="439"/>
      <c r="F2024" s="437"/>
      <c r="G2024" s="440"/>
      <c r="H2024" s="440"/>
      <c r="I2024" s="567"/>
      <c r="J2024" s="567"/>
      <c r="K2024" s="567"/>
      <c r="L2024" s="567"/>
      <c r="M2024" s="567"/>
      <c r="O2024" s="683"/>
      <c r="P2024" s="684"/>
      <c r="Q2024" s="684"/>
      <c r="R2024" s="685"/>
      <c r="S2024" s="685"/>
      <c r="T2024" s="685"/>
      <c r="U2024" s="685"/>
      <c r="V2024" s="685"/>
      <c r="W2024" s="685"/>
      <c r="X2024" s="685"/>
    </row>
    <row r="2025" spans="2:71" ht="15.65" customHeight="1" outlineLevel="2" x14ac:dyDescent="0.25">
      <c r="B2025" s="404"/>
      <c r="D2025" s="404" t="str">
        <f>D2022</f>
        <v>╚ PUR meer-/minderprijs per mm</v>
      </c>
      <c r="E2025" s="427">
        <v>1</v>
      </c>
      <c r="F2025" s="427" t="s">
        <v>73</v>
      </c>
      <c r="G2025" s="427"/>
      <c r="H2025" s="427"/>
      <c r="I2025" s="554"/>
      <c r="J2025" s="554"/>
      <c r="K2025" s="554">
        <v>0.25874999999999998</v>
      </c>
      <c r="L2025" s="554">
        <f>E2025*K2025</f>
        <v>0.25874999999999998</v>
      </c>
      <c r="M2025" s="554">
        <f>J2025+H2025*Tabellen!$K$2+L2025</f>
        <v>0.25874999999999998</v>
      </c>
      <c r="N2025" s="494"/>
      <c r="O2025" s="849">
        <f>S2025+T2025</f>
        <v>0.25874999999999998</v>
      </c>
      <c r="P2025" s="659"/>
      <c r="Q2025" s="662" t="s">
        <v>953</v>
      </c>
      <c r="R2025" s="682">
        <f>_xlfn.XLOOKUP(Q2025,Tabellen!$B$9:$B$21,Tabellen!$C$9:$C$21,"controleren")</f>
        <v>0.7</v>
      </c>
      <c r="S2025" s="849">
        <f>IF('Isolatieaanpak '!$G$9="Doe-het-zelver",(M2025*R2025)*Tabellen!$K$5,M2025*R2025)</f>
        <v>0.18112499999999998</v>
      </c>
      <c r="T2025" s="849">
        <f>(100%-R2025)*M2025</f>
        <v>7.7625E-2</v>
      </c>
      <c r="U2025" s="660">
        <f>S2025*Tabellen!$G$2</f>
        <v>1.6301249999999996E-2</v>
      </c>
      <c r="V2025" s="660">
        <f>T2025*Tabellen!$H$2</f>
        <v>1.630125E-2</v>
      </c>
      <c r="W2025" s="660">
        <f>U2025+V2025</f>
        <v>3.2602499999999993E-2</v>
      </c>
      <c r="X2025" s="660">
        <f>O2025+W2025</f>
        <v>0.29135249999999996</v>
      </c>
    </row>
    <row r="2026" spans="2:71" ht="15.65" customHeight="1" outlineLevel="2" x14ac:dyDescent="0.25">
      <c r="B2026" s="404"/>
      <c r="D2026" s="437"/>
      <c r="E2026" s="405"/>
      <c r="G2026" s="406"/>
      <c r="H2026" s="406"/>
      <c r="N2026" s="494"/>
      <c r="O2026" s="659"/>
      <c r="P2026" s="659"/>
      <c r="Q2026" s="659"/>
    </row>
    <row r="2027" spans="2:71" ht="9" customHeight="1" outlineLevel="1" x14ac:dyDescent="0.25">
      <c r="B2027" s="408"/>
      <c r="D2027" s="409"/>
      <c r="E2027" s="411"/>
      <c r="F2027" s="409"/>
      <c r="G2027" s="410"/>
      <c r="H2027" s="410"/>
      <c r="I2027" s="548"/>
      <c r="J2027" s="548"/>
      <c r="K2027" s="548"/>
      <c r="L2027" s="548"/>
      <c r="M2027" s="548"/>
      <c r="N2027" s="485"/>
      <c r="O2027" s="663"/>
      <c r="P2027" s="663"/>
      <c r="Q2027" s="663"/>
      <c r="R2027" s="664"/>
      <c r="S2027" s="664"/>
      <c r="T2027" s="664"/>
      <c r="U2027" s="664"/>
      <c r="V2027" s="664"/>
      <c r="W2027" s="664"/>
      <c r="X2027" s="664"/>
      <c r="Y2027" s="663"/>
      <c r="Z2027" s="615"/>
      <c r="AA2027" s="616"/>
      <c r="AG2027" s="613"/>
      <c r="AH2027" s="613"/>
    </row>
    <row r="2028" spans="2:71" s="568" customFormat="1" ht="15.65" customHeight="1" outlineLevel="1" x14ac:dyDescent="0.25">
      <c r="B2028" s="395" t="s">
        <v>1957</v>
      </c>
      <c r="C2028" s="593"/>
      <c r="D2028" s="396" t="s">
        <v>1760</v>
      </c>
      <c r="E2028" s="403">
        <v>1</v>
      </c>
      <c r="F2028" s="396" t="s">
        <v>73</v>
      </c>
      <c r="G2028" s="397"/>
      <c r="H2028" s="397"/>
      <c r="I2028" s="546"/>
      <c r="J2028" s="546"/>
      <c r="K2028" s="546"/>
      <c r="L2028" s="546">
        <f>SUM(L2029:L2035)</f>
        <v>125.33849999999998</v>
      </c>
      <c r="M2028" s="546">
        <f>SUM(M2029:M2035)</f>
        <v>125.33849999999998</v>
      </c>
      <c r="N2028" s="593"/>
      <c r="O2028" s="655">
        <f>SUM(O2029:O2035)</f>
        <v>125.33849999999998</v>
      </c>
      <c r="P2028" s="656" t="str">
        <f>B2028</f>
        <v>V4-5-B1</v>
      </c>
      <c r="Q2028" s="656"/>
      <c r="R2028" s="657"/>
      <c r="S2028" s="657"/>
      <c r="T2028" s="657"/>
      <c r="U2028" s="657"/>
      <c r="V2028" s="657"/>
      <c r="W2028" s="657"/>
      <c r="X2028" s="657">
        <f>SUM(X2029:X2035)</f>
        <v>141.13115099999999</v>
      </c>
      <c r="Y2028" s="658"/>
      <c r="Z2028" s="610"/>
      <c r="AA2028" s="610"/>
      <c r="AB2028" s="610"/>
      <c r="AC2028" s="610"/>
      <c r="AD2028" s="610"/>
      <c r="AE2028" s="610"/>
      <c r="AF2028" s="610"/>
      <c r="AG2028" s="610"/>
      <c r="AH2028" s="610"/>
      <c r="AI2028" s="610"/>
      <c r="AJ2028" s="610"/>
      <c r="AK2028" s="610"/>
      <c r="AL2028" s="610"/>
      <c r="AM2028" s="610"/>
      <c r="AN2028" s="610"/>
      <c r="AO2028" s="610"/>
      <c r="AP2028" s="610"/>
      <c r="AQ2028" s="610"/>
      <c r="AR2028" s="610"/>
      <c r="AS2028" s="610"/>
      <c r="AT2028" s="610"/>
      <c r="AU2028" s="610"/>
      <c r="AV2028" s="610"/>
      <c r="AW2028" s="610"/>
      <c r="AX2028" s="610"/>
      <c r="AY2028" s="610"/>
      <c r="AZ2028" s="610"/>
      <c r="BA2028" s="610"/>
      <c r="BB2028" s="610"/>
      <c r="BC2028" s="610"/>
      <c r="BD2028" s="610"/>
      <c r="BE2028" s="610"/>
      <c r="BF2028" s="610"/>
      <c r="BG2028" s="610"/>
      <c r="BH2028" s="610"/>
      <c r="BI2028" s="610"/>
      <c r="BJ2028" s="610"/>
      <c r="BK2028" s="610"/>
      <c r="BL2028" s="610"/>
      <c r="BM2028" s="610"/>
      <c r="BN2028" s="610"/>
      <c r="BO2028" s="610"/>
      <c r="BP2028" s="610"/>
      <c r="BQ2028" s="610"/>
      <c r="BR2028" s="610"/>
      <c r="BS2028" s="610"/>
    </row>
    <row r="2029" spans="2:71" ht="15.65" customHeight="1" outlineLevel="2" x14ac:dyDescent="0.25">
      <c r="B2029" s="404"/>
      <c r="D2029" s="413" t="s">
        <v>131</v>
      </c>
      <c r="E2029" s="405"/>
      <c r="G2029" s="406"/>
      <c r="H2029" s="406"/>
      <c r="I2029" s="553"/>
      <c r="J2029" s="553"/>
      <c r="K2029" s="553"/>
      <c r="N2029" s="494"/>
      <c r="O2029" s="659"/>
      <c r="P2029" s="659"/>
      <c r="Q2029" s="659"/>
    </row>
    <row r="2030" spans="2:71" ht="15.65" customHeight="1" outlineLevel="2" x14ac:dyDescent="0.25">
      <c r="B2030" s="404"/>
      <c r="D2030" s="404" t="str">
        <f>D2028</f>
        <v>Dakisolatie glaswol deken dik 130mm Rc 3.50 m².K/W van 0 m² tot 45 m²</v>
      </c>
      <c r="E2030" s="427">
        <v>1</v>
      </c>
      <c r="F2030" s="427" t="s">
        <v>73</v>
      </c>
      <c r="G2030" s="427"/>
      <c r="H2030" s="427"/>
      <c r="I2030" s="554"/>
      <c r="J2030" s="554"/>
      <c r="K2030" s="554">
        <v>56.924999999999997</v>
      </c>
      <c r="L2030" s="554">
        <f>E2030*K2030</f>
        <v>56.924999999999997</v>
      </c>
      <c r="M2030" s="554">
        <f>J2030+H2030*Tabellen!$K$2+L2030</f>
        <v>56.924999999999997</v>
      </c>
      <c r="N2030" s="494"/>
      <c r="O2030" s="849">
        <f>S2030+T2030</f>
        <v>56.924999999999997</v>
      </c>
      <c r="P2030" s="659"/>
      <c r="Q2030" s="662" t="s">
        <v>953</v>
      </c>
      <c r="R2030" s="682">
        <f>_xlfn.XLOOKUP(Q2030,Tabellen!$B$9:$B$21,Tabellen!$C$9:$C$21,"controleren")</f>
        <v>0.7</v>
      </c>
      <c r="S2030" s="849">
        <f>IF('Isolatieaanpak '!$G$9="Doe-het-zelver",(M2030*R2030)*Tabellen!$K$5,M2030*R2030)</f>
        <v>39.847499999999997</v>
      </c>
      <c r="T2030" s="849">
        <f>(100%-R2030)*M2030</f>
        <v>17.077500000000001</v>
      </c>
      <c r="U2030" s="660">
        <f>S2030*Tabellen!$G$2</f>
        <v>3.5862749999999997</v>
      </c>
      <c r="V2030" s="660">
        <f>T2030*Tabellen!$H$2</f>
        <v>3.5862750000000001</v>
      </c>
      <c r="W2030" s="660">
        <f>U2030+V2030</f>
        <v>7.1725499999999993</v>
      </c>
      <c r="X2030" s="660">
        <f>O2030+W2030</f>
        <v>64.097549999999998</v>
      </c>
    </row>
    <row r="2031" spans="2:71" ht="15.65" customHeight="1" outlineLevel="2" x14ac:dyDescent="0.25">
      <c r="B2031" s="404"/>
      <c r="D2031" s="404"/>
      <c r="E2031" s="427"/>
      <c r="F2031" s="427"/>
      <c r="G2031" s="422"/>
      <c r="H2031" s="427"/>
      <c r="I2031" s="554"/>
      <c r="J2031" s="554"/>
      <c r="K2031" s="554"/>
      <c r="L2031" s="554"/>
      <c r="M2031" s="554"/>
      <c r="N2031" s="494"/>
      <c r="O2031" s="659"/>
      <c r="P2031" s="659"/>
      <c r="Q2031" s="662" t="s">
        <v>953</v>
      </c>
      <c r="R2031" s="682">
        <f>_xlfn.XLOOKUP(Q2031,Tabellen!$B$9:$B$21,Tabellen!$C$9:$C$21,"controleren")</f>
        <v>0.7</v>
      </c>
      <c r="S2031" s="660">
        <f>O2031*R2031</f>
        <v>0</v>
      </c>
      <c r="T2031" s="660">
        <f>O2031-S2031</f>
        <v>0</v>
      </c>
      <c r="U2031" s="660">
        <f>S2031*Tabellen!$G$2</f>
        <v>0</v>
      </c>
      <c r="V2031" s="660">
        <f>T2031*Tabellen!$H$2</f>
        <v>0</v>
      </c>
      <c r="W2031" s="660">
        <f>U2031+V2031</f>
        <v>0</v>
      </c>
      <c r="X2031" s="660">
        <f>O2031+W2031</f>
        <v>0</v>
      </c>
    </row>
    <row r="2032" spans="2:71" ht="15.65" customHeight="1" outlineLevel="2" x14ac:dyDescent="0.25">
      <c r="B2032" s="450"/>
      <c r="D2032" s="404" t="s">
        <v>845</v>
      </c>
      <c r="E2032" s="427">
        <v>1</v>
      </c>
      <c r="F2032" s="427" t="s">
        <v>73</v>
      </c>
      <c r="G2032" s="422"/>
      <c r="H2032" s="427"/>
      <c r="I2032" s="566"/>
      <c r="J2032" s="554"/>
      <c r="K2032" s="554">
        <v>15.524999999999999</v>
      </c>
      <c r="L2032" s="554">
        <f>E2032*K2032</f>
        <v>15.524999999999999</v>
      </c>
      <c r="M2032" s="554">
        <f>J2032+H2032*Tabellen!$K$2+L2032</f>
        <v>15.524999999999999</v>
      </c>
      <c r="N2032" s="494"/>
      <c r="O2032" s="849">
        <f>S2032+T2032</f>
        <v>15.524999999999999</v>
      </c>
      <c r="P2032" s="659"/>
      <c r="Q2032" s="662" t="s">
        <v>953</v>
      </c>
      <c r="R2032" s="682">
        <f>_xlfn.XLOOKUP(Q2032,Tabellen!$B$9:$B$21,Tabellen!$C$9:$C$21,"controleren")</f>
        <v>0.7</v>
      </c>
      <c r="S2032" s="849">
        <f>IF('Isolatieaanpak '!$G$9="Doe-het-zelver",(M2032*R2032)*Tabellen!$K$5,M2032*R2032)</f>
        <v>10.867499999999998</v>
      </c>
      <c r="T2032" s="849">
        <f>(100%-R2032)*M2032</f>
        <v>4.6575000000000006</v>
      </c>
      <c r="U2032" s="660">
        <f>S2032*Tabellen!$G$2</f>
        <v>0.97807499999999981</v>
      </c>
      <c r="V2032" s="660">
        <f>T2032*Tabellen!$H$2</f>
        <v>0.97807500000000014</v>
      </c>
      <c r="W2032" s="660">
        <f>U2032+V2032</f>
        <v>1.9561500000000001</v>
      </c>
      <c r="X2032" s="660">
        <f>O2032+W2032</f>
        <v>17.48115</v>
      </c>
    </row>
    <row r="2033" spans="2:71" ht="15.65" customHeight="1" outlineLevel="2" x14ac:dyDescent="0.25">
      <c r="B2033" s="450"/>
      <c r="D2033" s="404" t="s">
        <v>847</v>
      </c>
      <c r="E2033" s="427">
        <v>1</v>
      </c>
      <c r="F2033" s="427" t="s">
        <v>73</v>
      </c>
      <c r="G2033" s="422"/>
      <c r="H2033" s="427"/>
      <c r="I2033" s="554"/>
      <c r="J2033" s="554"/>
      <c r="K2033" s="554">
        <v>22.976999999999997</v>
      </c>
      <c r="L2033" s="554">
        <f>E2033*K2033</f>
        <v>22.976999999999997</v>
      </c>
      <c r="M2033" s="554">
        <f>J2033+H2033*Tabellen!$K$2+L2033</f>
        <v>22.976999999999997</v>
      </c>
      <c r="N2033" s="494"/>
      <c r="O2033" s="849">
        <f>S2033+T2033</f>
        <v>22.976999999999997</v>
      </c>
      <c r="P2033" s="659"/>
      <c r="Q2033" s="662" t="s">
        <v>953</v>
      </c>
      <c r="R2033" s="682">
        <f>_xlfn.XLOOKUP(Q2033,Tabellen!$B$9:$B$21,Tabellen!$C$9:$C$21,"controleren")</f>
        <v>0.7</v>
      </c>
      <c r="S2033" s="849">
        <f>IF('Isolatieaanpak '!$G$9="Doe-het-zelver",(M2033*R2033)*Tabellen!$K$5,M2033*R2033)</f>
        <v>16.083899999999996</v>
      </c>
      <c r="T2033" s="849">
        <f>(100%-R2033)*M2033</f>
        <v>6.8931000000000004</v>
      </c>
      <c r="U2033" s="660">
        <f>S2033*Tabellen!$G$2</f>
        <v>1.4475509999999996</v>
      </c>
      <c r="V2033" s="660">
        <f>T2033*Tabellen!$H$2</f>
        <v>1.447551</v>
      </c>
      <c r="W2033" s="660">
        <f>U2033+V2033</f>
        <v>2.8951019999999996</v>
      </c>
      <c r="X2033" s="660">
        <f>O2033+W2033</f>
        <v>25.872101999999998</v>
      </c>
    </row>
    <row r="2034" spans="2:71" ht="15.65" customHeight="1" outlineLevel="2" x14ac:dyDescent="0.25">
      <c r="B2034" s="450"/>
      <c r="D2034" s="404" t="s">
        <v>1732</v>
      </c>
      <c r="E2034" s="427">
        <v>1</v>
      </c>
      <c r="F2034" s="427" t="s">
        <v>73</v>
      </c>
      <c r="G2034" s="422"/>
      <c r="H2034" s="427"/>
      <c r="I2034" s="554"/>
      <c r="J2034" s="554"/>
      <c r="K2034" s="554">
        <v>29.911499999999997</v>
      </c>
      <c r="L2034" s="554">
        <f>E2034*K2034</f>
        <v>29.911499999999997</v>
      </c>
      <c r="M2034" s="554">
        <f>J2034+H2034*Tabellen!$K$2+L2034</f>
        <v>29.911499999999997</v>
      </c>
      <c r="N2034" s="494"/>
      <c r="O2034" s="849">
        <f>S2034+T2034</f>
        <v>29.911499999999997</v>
      </c>
      <c r="P2034" s="659"/>
      <c r="Q2034" s="662" t="s">
        <v>953</v>
      </c>
      <c r="R2034" s="682">
        <f>_xlfn.XLOOKUP(Q2034,Tabellen!$B$9:$B$21,Tabellen!$C$9:$C$21,"controleren")</f>
        <v>0.7</v>
      </c>
      <c r="S2034" s="849">
        <f>IF('Isolatieaanpak '!$G$9="Doe-het-zelver",(M2034*R2034)*Tabellen!$K$5,M2034*R2034)</f>
        <v>20.938049999999997</v>
      </c>
      <c r="T2034" s="849">
        <f>(100%-R2034)*M2034</f>
        <v>8.9734499999999997</v>
      </c>
      <c r="U2034" s="660">
        <f>S2034*Tabellen!$G$2</f>
        <v>1.8844244999999997</v>
      </c>
      <c r="V2034" s="660">
        <f>T2034*Tabellen!$H$2</f>
        <v>1.8844244999999999</v>
      </c>
      <c r="W2034" s="660">
        <f>U2034+V2034</f>
        <v>3.7688489999999994</v>
      </c>
      <c r="X2034" s="660">
        <f>O2034+W2034</f>
        <v>33.680348999999993</v>
      </c>
    </row>
    <row r="2035" spans="2:71" ht="15.65" customHeight="1" outlineLevel="2" x14ac:dyDescent="0.25">
      <c r="B2035" s="404"/>
      <c r="D2035" s="427"/>
      <c r="E2035" s="405"/>
      <c r="G2035" s="406"/>
      <c r="H2035" s="406"/>
      <c r="N2035" s="494"/>
      <c r="O2035" s="659"/>
      <c r="P2035" s="659"/>
      <c r="Q2035" s="659"/>
    </row>
    <row r="2036" spans="2:71" ht="9" customHeight="1" outlineLevel="1" x14ac:dyDescent="0.25">
      <c r="B2036" s="408"/>
      <c r="D2036" s="409"/>
      <c r="E2036" s="411"/>
      <c r="F2036" s="409"/>
      <c r="G2036" s="410"/>
      <c r="H2036" s="410"/>
      <c r="I2036" s="548"/>
      <c r="J2036" s="548"/>
      <c r="K2036" s="548"/>
      <c r="L2036" s="548"/>
      <c r="M2036" s="548"/>
      <c r="N2036" s="485"/>
      <c r="O2036" s="663"/>
      <c r="P2036" s="663"/>
      <c r="Q2036" s="663"/>
      <c r="R2036" s="664"/>
      <c r="S2036" s="664"/>
      <c r="T2036" s="664"/>
      <c r="U2036" s="664"/>
      <c r="V2036" s="664"/>
      <c r="W2036" s="664"/>
      <c r="X2036" s="664"/>
      <c r="Y2036" s="663"/>
      <c r="Z2036" s="615"/>
      <c r="AA2036" s="616"/>
      <c r="AG2036" s="613"/>
      <c r="AH2036" s="613"/>
    </row>
    <row r="2037" spans="2:71" s="568" customFormat="1" ht="15.65" customHeight="1" outlineLevel="1" x14ac:dyDescent="0.25">
      <c r="B2037" s="395" t="s">
        <v>1958</v>
      </c>
      <c r="C2037" s="593"/>
      <c r="D2037" s="396" t="s">
        <v>1761</v>
      </c>
      <c r="E2037" s="403">
        <v>1</v>
      </c>
      <c r="F2037" s="396" t="s">
        <v>73</v>
      </c>
      <c r="G2037" s="397"/>
      <c r="H2037" s="397"/>
      <c r="I2037" s="546"/>
      <c r="J2037" s="546"/>
      <c r="K2037" s="546"/>
      <c r="L2037" s="546">
        <f>SUM(L2038:L2044)</f>
        <v>114.98849999999999</v>
      </c>
      <c r="M2037" s="546">
        <f>SUM(M2038:M2044)</f>
        <v>114.98849999999999</v>
      </c>
      <c r="N2037" s="593"/>
      <c r="O2037" s="655">
        <f>SUM(O2038:O2044)</f>
        <v>114.98849999999999</v>
      </c>
      <c r="P2037" s="656" t="str">
        <f>B2037</f>
        <v>V4-5-B2</v>
      </c>
      <c r="Q2037" s="656"/>
      <c r="R2037" s="657"/>
      <c r="S2037" s="657"/>
      <c r="T2037" s="657"/>
      <c r="U2037" s="657"/>
      <c r="V2037" s="657"/>
      <c r="W2037" s="657"/>
      <c r="X2037" s="657">
        <f>SUM(X2038:X2044)</f>
        <v>129.47705099999996</v>
      </c>
      <c r="Y2037" s="658"/>
      <c r="Z2037" s="610"/>
      <c r="AA2037" s="610"/>
      <c r="AB2037" s="610"/>
      <c r="AC2037" s="610"/>
      <c r="AD2037" s="610"/>
      <c r="AE2037" s="610"/>
      <c r="AF2037" s="610"/>
      <c r="AG2037" s="610"/>
      <c r="AH2037" s="610"/>
      <c r="AI2037" s="610"/>
      <c r="AJ2037" s="610"/>
      <c r="AK2037" s="610"/>
      <c r="AL2037" s="610"/>
      <c r="AM2037" s="610"/>
      <c r="AN2037" s="610"/>
      <c r="AO2037" s="610"/>
      <c r="AP2037" s="610"/>
      <c r="AQ2037" s="610"/>
      <c r="AR2037" s="610"/>
      <c r="AS2037" s="610"/>
      <c r="AT2037" s="610"/>
      <c r="AU2037" s="610"/>
      <c r="AV2037" s="610"/>
      <c r="AW2037" s="610"/>
      <c r="AX2037" s="610"/>
      <c r="AY2037" s="610"/>
      <c r="AZ2037" s="610"/>
      <c r="BA2037" s="610"/>
      <c r="BB2037" s="610"/>
      <c r="BC2037" s="610"/>
      <c r="BD2037" s="610"/>
      <c r="BE2037" s="610"/>
      <c r="BF2037" s="610"/>
      <c r="BG2037" s="610"/>
      <c r="BH2037" s="610"/>
      <c r="BI2037" s="610"/>
      <c r="BJ2037" s="610"/>
      <c r="BK2037" s="610"/>
      <c r="BL2037" s="610"/>
      <c r="BM2037" s="610"/>
      <c r="BN2037" s="610"/>
      <c r="BO2037" s="610"/>
      <c r="BP2037" s="610"/>
      <c r="BQ2037" s="610"/>
      <c r="BR2037" s="610"/>
      <c r="BS2037" s="610"/>
    </row>
    <row r="2038" spans="2:71" ht="15.65" customHeight="1" outlineLevel="2" x14ac:dyDescent="0.25">
      <c r="B2038" s="404"/>
      <c r="D2038" s="413" t="s">
        <v>131</v>
      </c>
      <c r="E2038" s="405"/>
      <c r="G2038" s="406"/>
      <c r="H2038" s="406"/>
      <c r="I2038" s="553"/>
      <c r="J2038" s="553"/>
      <c r="K2038" s="553"/>
      <c r="N2038" s="494"/>
      <c r="O2038" s="659"/>
      <c r="P2038" s="659"/>
      <c r="Q2038" s="659"/>
    </row>
    <row r="2039" spans="2:71" ht="15.65" customHeight="1" outlineLevel="2" x14ac:dyDescent="0.25">
      <c r="B2039" s="404"/>
      <c r="D2039" s="404" t="str">
        <f>D2037</f>
        <v>Dakisolatie glaswol deken dik 130mm  Rc 3.50 m².K/W van 45 m² tot 120 m²</v>
      </c>
      <c r="E2039" s="427">
        <v>1</v>
      </c>
      <c r="F2039" s="427" t="s">
        <v>73</v>
      </c>
      <c r="G2039" s="427"/>
      <c r="H2039" s="427"/>
      <c r="I2039" s="554"/>
      <c r="J2039" s="554"/>
      <c r="K2039" s="554">
        <v>46.574999999999996</v>
      </c>
      <c r="L2039" s="554">
        <f>E2039*K2039</f>
        <v>46.574999999999996</v>
      </c>
      <c r="M2039" s="554">
        <f>J2039+H2039*Tabellen!$K$2+L2039</f>
        <v>46.574999999999996</v>
      </c>
      <c r="N2039" s="494"/>
      <c r="O2039" s="849">
        <f>S2039+T2039</f>
        <v>46.574999999999989</v>
      </c>
      <c r="P2039" s="659"/>
      <c r="Q2039" s="662" t="s">
        <v>953</v>
      </c>
      <c r="R2039" s="682">
        <f>_xlfn.XLOOKUP(Q2039,Tabellen!$B$9:$B$21,Tabellen!$C$9:$C$21,"controleren")</f>
        <v>0.7</v>
      </c>
      <c r="S2039" s="849">
        <f>IF('Isolatieaanpak '!$G$9="Doe-het-zelver",(M2039*R2039)*Tabellen!$K$5,M2039*R2039)</f>
        <v>32.602499999999992</v>
      </c>
      <c r="T2039" s="849">
        <f>(100%-R2039)*M2039</f>
        <v>13.9725</v>
      </c>
      <c r="U2039" s="660">
        <f>S2039*Tabellen!$G$2</f>
        <v>2.9342249999999992</v>
      </c>
      <c r="V2039" s="660">
        <f>T2039*Tabellen!$H$2</f>
        <v>2.9342250000000001</v>
      </c>
      <c r="W2039" s="660">
        <f>U2039+V2039</f>
        <v>5.8684499999999993</v>
      </c>
      <c r="X2039" s="660">
        <f>O2039+W2039</f>
        <v>52.443449999999984</v>
      </c>
    </row>
    <row r="2040" spans="2:71" ht="15.65" customHeight="1" outlineLevel="2" x14ac:dyDescent="0.25">
      <c r="B2040" s="404"/>
      <c r="D2040" s="404"/>
      <c r="E2040" s="427"/>
      <c r="F2040" s="427"/>
      <c r="G2040" s="422"/>
      <c r="H2040" s="427"/>
      <c r="I2040" s="554"/>
      <c r="J2040" s="554"/>
      <c r="K2040" s="554"/>
      <c r="L2040" s="554"/>
      <c r="M2040" s="554"/>
      <c r="N2040" s="494"/>
      <c r="O2040" s="659"/>
      <c r="P2040" s="659"/>
      <c r="Q2040" s="662" t="s">
        <v>953</v>
      </c>
      <c r="R2040" s="682">
        <f>_xlfn.XLOOKUP(Q2040,Tabellen!$B$9:$B$21,Tabellen!$C$9:$C$21,"controleren")</f>
        <v>0.7</v>
      </c>
      <c r="S2040" s="660">
        <f>O2040*R2040</f>
        <v>0</v>
      </c>
      <c r="T2040" s="660">
        <f>O2040-S2040</f>
        <v>0</v>
      </c>
      <c r="U2040" s="660">
        <f>S2040*Tabellen!$G$2</f>
        <v>0</v>
      </c>
      <c r="V2040" s="660">
        <f>T2040*Tabellen!$H$2</f>
        <v>0</v>
      </c>
      <c r="W2040" s="660">
        <f>U2040+V2040</f>
        <v>0</v>
      </c>
      <c r="X2040" s="660">
        <f>O2040+W2040</f>
        <v>0</v>
      </c>
    </row>
    <row r="2041" spans="2:71" ht="15.65" customHeight="1" outlineLevel="2" x14ac:dyDescent="0.25">
      <c r="B2041" s="450"/>
      <c r="D2041" s="404" t="s">
        <v>845</v>
      </c>
      <c r="E2041" s="427">
        <v>1</v>
      </c>
      <c r="F2041" s="427" t="s">
        <v>73</v>
      </c>
      <c r="G2041" s="422"/>
      <c r="H2041" s="427"/>
      <c r="I2041" s="566"/>
      <c r="J2041" s="554"/>
      <c r="K2041" s="554">
        <v>15.524999999999999</v>
      </c>
      <c r="L2041" s="554">
        <f>E2041*K2041</f>
        <v>15.524999999999999</v>
      </c>
      <c r="M2041" s="554">
        <f>J2041+H2041*Tabellen!$K$2+L2041</f>
        <v>15.524999999999999</v>
      </c>
      <c r="N2041" s="494"/>
      <c r="O2041" s="849">
        <f>S2041+T2041</f>
        <v>15.524999999999999</v>
      </c>
      <c r="P2041" s="659"/>
      <c r="Q2041" s="662" t="s">
        <v>953</v>
      </c>
      <c r="R2041" s="682">
        <f>_xlfn.XLOOKUP(Q2041,Tabellen!$B$9:$B$21,Tabellen!$C$9:$C$21,"controleren")</f>
        <v>0.7</v>
      </c>
      <c r="S2041" s="849">
        <f>IF('Isolatieaanpak '!$G$9="Doe-het-zelver",(M2041*R2041)*Tabellen!$K$5,M2041*R2041)</f>
        <v>10.867499999999998</v>
      </c>
      <c r="T2041" s="849">
        <f>(100%-R2041)*M2041</f>
        <v>4.6575000000000006</v>
      </c>
      <c r="U2041" s="660">
        <f>S2041*Tabellen!$G$2</f>
        <v>0.97807499999999981</v>
      </c>
      <c r="V2041" s="660">
        <f>T2041*Tabellen!$H$2</f>
        <v>0.97807500000000014</v>
      </c>
      <c r="W2041" s="660">
        <f>U2041+V2041</f>
        <v>1.9561500000000001</v>
      </c>
      <c r="X2041" s="660">
        <f>O2041+W2041</f>
        <v>17.48115</v>
      </c>
    </row>
    <row r="2042" spans="2:71" ht="15.65" customHeight="1" outlineLevel="2" x14ac:dyDescent="0.25">
      <c r="B2042" s="450"/>
      <c r="D2042" s="404" t="s">
        <v>847</v>
      </c>
      <c r="E2042" s="427">
        <v>1</v>
      </c>
      <c r="F2042" s="427" t="s">
        <v>73</v>
      </c>
      <c r="G2042" s="422"/>
      <c r="H2042" s="427"/>
      <c r="I2042" s="554"/>
      <c r="J2042" s="554"/>
      <c r="K2042" s="554">
        <v>22.976999999999997</v>
      </c>
      <c r="L2042" s="554">
        <f>E2042*K2042</f>
        <v>22.976999999999997</v>
      </c>
      <c r="M2042" s="554">
        <f>J2042+H2042*Tabellen!$K$2+L2042</f>
        <v>22.976999999999997</v>
      </c>
      <c r="N2042" s="494"/>
      <c r="O2042" s="849">
        <f>S2042+T2042</f>
        <v>22.976999999999997</v>
      </c>
      <c r="P2042" s="659"/>
      <c r="Q2042" s="662" t="s">
        <v>953</v>
      </c>
      <c r="R2042" s="682">
        <f>_xlfn.XLOOKUP(Q2042,Tabellen!$B$9:$B$21,Tabellen!$C$9:$C$21,"controleren")</f>
        <v>0.7</v>
      </c>
      <c r="S2042" s="849">
        <f>IF('Isolatieaanpak '!$G$9="Doe-het-zelver",(M2042*R2042)*Tabellen!$K$5,M2042*R2042)</f>
        <v>16.083899999999996</v>
      </c>
      <c r="T2042" s="849">
        <f>(100%-R2042)*M2042</f>
        <v>6.8931000000000004</v>
      </c>
      <c r="U2042" s="660">
        <f>S2042*Tabellen!$G$2</f>
        <v>1.4475509999999996</v>
      </c>
      <c r="V2042" s="660">
        <f>T2042*Tabellen!$H$2</f>
        <v>1.447551</v>
      </c>
      <c r="W2042" s="660">
        <f>U2042+V2042</f>
        <v>2.8951019999999996</v>
      </c>
      <c r="X2042" s="660">
        <f>O2042+W2042</f>
        <v>25.872101999999998</v>
      </c>
    </row>
    <row r="2043" spans="2:71" ht="15.65" customHeight="1" outlineLevel="2" x14ac:dyDescent="0.25">
      <c r="B2043" s="450"/>
      <c r="D2043" s="404" t="s">
        <v>1732</v>
      </c>
      <c r="E2043" s="427">
        <v>1</v>
      </c>
      <c r="F2043" s="427" t="s">
        <v>73</v>
      </c>
      <c r="G2043" s="422"/>
      <c r="H2043" s="427"/>
      <c r="I2043" s="554"/>
      <c r="J2043" s="554"/>
      <c r="K2043" s="554">
        <v>29.911499999999997</v>
      </c>
      <c r="L2043" s="554">
        <f>E2043*K2043</f>
        <v>29.911499999999997</v>
      </c>
      <c r="M2043" s="554">
        <f>J2043+H2043*Tabellen!$K$2+L2043</f>
        <v>29.911499999999997</v>
      </c>
      <c r="N2043" s="494"/>
      <c r="O2043" s="849">
        <f>S2043+T2043</f>
        <v>29.911499999999997</v>
      </c>
      <c r="P2043" s="659"/>
      <c r="Q2043" s="662" t="s">
        <v>953</v>
      </c>
      <c r="R2043" s="682">
        <f>_xlfn.XLOOKUP(Q2043,Tabellen!$B$9:$B$21,Tabellen!$C$9:$C$21,"controleren")</f>
        <v>0.7</v>
      </c>
      <c r="S2043" s="849">
        <f>IF('Isolatieaanpak '!$G$9="Doe-het-zelver",(M2043*R2043)*Tabellen!$K$5,M2043*R2043)</f>
        <v>20.938049999999997</v>
      </c>
      <c r="T2043" s="849">
        <f>(100%-R2043)*M2043</f>
        <v>8.9734499999999997</v>
      </c>
      <c r="U2043" s="660">
        <f>S2043*Tabellen!$G$2</f>
        <v>1.8844244999999997</v>
      </c>
      <c r="V2043" s="660">
        <f>T2043*Tabellen!$H$2</f>
        <v>1.8844244999999999</v>
      </c>
      <c r="W2043" s="660">
        <f>U2043+V2043</f>
        <v>3.7688489999999994</v>
      </c>
      <c r="X2043" s="660">
        <f>O2043+W2043</f>
        <v>33.680348999999993</v>
      </c>
    </row>
    <row r="2044" spans="2:71" ht="15.65" customHeight="1" outlineLevel="2" x14ac:dyDescent="0.25">
      <c r="B2044" s="404"/>
      <c r="D2044" s="427"/>
      <c r="E2044" s="405"/>
      <c r="G2044" s="406"/>
      <c r="H2044" s="406"/>
      <c r="N2044" s="494"/>
      <c r="O2044" s="659"/>
      <c r="P2044" s="659"/>
      <c r="Q2044" s="659"/>
    </row>
    <row r="2045" spans="2:71" ht="9" customHeight="1" outlineLevel="1" x14ac:dyDescent="0.25">
      <c r="B2045" s="408"/>
      <c r="D2045" s="409"/>
      <c r="E2045" s="411"/>
      <c r="F2045" s="409"/>
      <c r="G2045" s="410"/>
      <c r="H2045" s="410"/>
      <c r="I2045" s="548"/>
      <c r="J2045" s="548"/>
      <c r="K2045" s="548"/>
      <c r="L2045" s="548"/>
      <c r="M2045" s="548"/>
      <c r="N2045" s="485"/>
      <c r="O2045" s="663"/>
      <c r="P2045" s="663"/>
      <c r="Q2045" s="663"/>
      <c r="R2045" s="664"/>
      <c r="S2045" s="664"/>
      <c r="T2045" s="664"/>
      <c r="U2045" s="664"/>
      <c r="V2045" s="664"/>
      <c r="W2045" s="664"/>
      <c r="X2045" s="664"/>
      <c r="Y2045" s="663"/>
      <c r="Z2045" s="615"/>
      <c r="AA2045" s="616"/>
      <c r="AG2045" s="613"/>
      <c r="AH2045" s="613"/>
    </row>
    <row r="2046" spans="2:71" s="568" customFormat="1" ht="15.65" customHeight="1" outlineLevel="1" x14ac:dyDescent="0.25">
      <c r="B2046" s="395" t="s">
        <v>1959</v>
      </c>
      <c r="C2046" s="593"/>
      <c r="D2046" s="396" t="s">
        <v>1762</v>
      </c>
      <c r="E2046" s="403">
        <v>1</v>
      </c>
      <c r="F2046" s="396" t="s">
        <v>73</v>
      </c>
      <c r="G2046" s="397"/>
      <c r="H2046" s="397"/>
      <c r="I2046" s="546"/>
      <c r="J2046" s="546"/>
      <c r="K2046" s="546"/>
      <c r="L2046" s="546">
        <f>SUM(L2047:L2054)</f>
        <v>104.63849999999999</v>
      </c>
      <c r="M2046" s="546">
        <f>SUM(M2047:M2052)</f>
        <v>104.63849999999999</v>
      </c>
      <c r="N2046" s="593"/>
      <c r="O2046" s="655">
        <f>SUM(O2047:O2053)</f>
        <v>104.63849999999999</v>
      </c>
      <c r="P2046" s="656" t="str">
        <f>B2046</f>
        <v>V4-5-B3</v>
      </c>
      <c r="Q2046" s="656"/>
      <c r="R2046" s="657"/>
      <c r="S2046" s="657"/>
      <c r="T2046" s="657"/>
      <c r="U2046" s="657"/>
      <c r="V2046" s="657"/>
      <c r="W2046" s="657"/>
      <c r="X2046" s="657">
        <f>SUM(X2047:X2054)</f>
        <v>117.82295099999997</v>
      </c>
      <c r="Y2046" s="658"/>
      <c r="Z2046" s="610"/>
      <c r="AA2046" s="610"/>
      <c r="AB2046" s="610"/>
      <c r="AC2046" s="610"/>
      <c r="AD2046" s="610"/>
      <c r="AE2046" s="610"/>
      <c r="AF2046" s="610"/>
      <c r="AG2046" s="610"/>
      <c r="AH2046" s="610"/>
      <c r="AI2046" s="610"/>
      <c r="AJ2046" s="610"/>
      <c r="AK2046" s="610"/>
      <c r="AL2046" s="610"/>
      <c r="AM2046" s="610"/>
      <c r="AN2046" s="610"/>
      <c r="AO2046" s="610"/>
      <c r="AP2046" s="610"/>
      <c r="AQ2046" s="610"/>
      <c r="AR2046" s="610"/>
      <c r="AS2046" s="610"/>
      <c r="AT2046" s="610"/>
      <c r="AU2046" s="610"/>
      <c r="AV2046" s="610"/>
      <c r="AW2046" s="610"/>
      <c r="AX2046" s="610"/>
      <c r="AY2046" s="610"/>
      <c r="AZ2046" s="610"/>
      <c r="BA2046" s="610"/>
      <c r="BB2046" s="610"/>
      <c r="BC2046" s="610"/>
      <c r="BD2046" s="610"/>
      <c r="BE2046" s="610"/>
      <c r="BF2046" s="610"/>
      <c r="BG2046" s="610"/>
      <c r="BH2046" s="610"/>
      <c r="BI2046" s="610"/>
      <c r="BJ2046" s="610"/>
      <c r="BK2046" s="610"/>
      <c r="BL2046" s="610"/>
      <c r="BM2046" s="610"/>
      <c r="BN2046" s="610"/>
      <c r="BO2046" s="610"/>
      <c r="BP2046" s="610"/>
      <c r="BQ2046" s="610"/>
      <c r="BR2046" s="610"/>
      <c r="BS2046" s="610"/>
    </row>
    <row r="2047" spans="2:71" ht="15.65" customHeight="1" outlineLevel="2" x14ac:dyDescent="0.25">
      <c r="B2047" s="404"/>
      <c r="D2047" s="413" t="s">
        <v>131</v>
      </c>
      <c r="E2047" s="405"/>
      <c r="G2047" s="406"/>
      <c r="H2047" s="406"/>
      <c r="I2047" s="553"/>
      <c r="J2047" s="553"/>
      <c r="K2047" s="553"/>
      <c r="N2047" s="494"/>
      <c r="O2047" s="659"/>
      <c r="P2047" s="659"/>
      <c r="Q2047" s="659"/>
    </row>
    <row r="2048" spans="2:71" ht="15.65" customHeight="1" outlineLevel="2" x14ac:dyDescent="0.25">
      <c r="B2048" s="404"/>
      <c r="D2048" s="404" t="str">
        <f>D2046</f>
        <v>Dakisolatie glaswol deken dik 130mm  Rc 3.50 m².K/W vanaf 120 m²</v>
      </c>
      <c r="E2048" s="427">
        <v>1</v>
      </c>
      <c r="F2048" s="427" t="s">
        <v>73</v>
      </c>
      <c r="G2048" s="427"/>
      <c r="H2048" s="427"/>
      <c r="I2048" s="554"/>
      <c r="J2048" s="554"/>
      <c r="K2048" s="554">
        <v>36.224999999999994</v>
      </c>
      <c r="L2048" s="554">
        <f>E2048*K2048</f>
        <v>36.224999999999994</v>
      </c>
      <c r="M2048" s="554">
        <f>J2048+H2048*Tabellen!$K$2+L2048</f>
        <v>36.224999999999994</v>
      </c>
      <c r="N2048" s="494"/>
      <c r="O2048" s="849">
        <f>S2048+T2048</f>
        <v>36.224999999999994</v>
      </c>
      <c r="P2048" s="659"/>
      <c r="Q2048" s="662" t="s">
        <v>953</v>
      </c>
      <c r="R2048" s="682">
        <f>_xlfn.XLOOKUP(Q2048,Tabellen!$B$9:$B$21,Tabellen!$C$9:$C$21,"controleren")</f>
        <v>0.7</v>
      </c>
      <c r="S2048" s="849">
        <f>IF('Isolatieaanpak '!$G$9="Doe-het-zelver",(M2048*R2048)*Tabellen!$K$5,M2048*R2048)</f>
        <v>25.357499999999995</v>
      </c>
      <c r="T2048" s="849">
        <f>(100%-R2048)*M2048</f>
        <v>10.8675</v>
      </c>
      <c r="U2048" s="660">
        <f>S2048*Tabellen!$G$2</f>
        <v>2.2821749999999996</v>
      </c>
      <c r="V2048" s="660">
        <f>T2048*Tabellen!$H$2</f>
        <v>2.2821750000000001</v>
      </c>
      <c r="W2048" s="660">
        <f>U2048+V2048</f>
        <v>4.5643499999999992</v>
      </c>
      <c r="X2048" s="660">
        <f>O2048+W2048</f>
        <v>40.789349999999992</v>
      </c>
    </row>
    <row r="2049" spans="2:71" ht="15.65" customHeight="1" outlineLevel="2" x14ac:dyDescent="0.25">
      <c r="B2049" s="404"/>
      <c r="D2049" s="404"/>
      <c r="E2049" s="427"/>
      <c r="F2049" s="427"/>
      <c r="G2049" s="422"/>
      <c r="H2049" s="427"/>
      <c r="I2049" s="554"/>
      <c r="J2049" s="554"/>
      <c r="K2049" s="554"/>
      <c r="L2049" s="554"/>
      <c r="M2049" s="554"/>
      <c r="N2049" s="494"/>
      <c r="O2049" s="659"/>
      <c r="P2049" s="659"/>
      <c r="Q2049" s="662" t="s">
        <v>953</v>
      </c>
      <c r="R2049" s="682">
        <f>_xlfn.XLOOKUP(Q2049,Tabellen!$B$9:$B$21,Tabellen!$C$9:$C$21,"controleren")</f>
        <v>0.7</v>
      </c>
      <c r="S2049" s="660">
        <f>O2049*R2049</f>
        <v>0</v>
      </c>
      <c r="T2049" s="660">
        <f>O2049-S2049</f>
        <v>0</v>
      </c>
      <c r="U2049" s="660">
        <f>S2049*Tabellen!$G$2</f>
        <v>0</v>
      </c>
      <c r="V2049" s="660">
        <f>T2049*Tabellen!$H$2</f>
        <v>0</v>
      </c>
      <c r="W2049" s="660">
        <f>U2049+V2049</f>
        <v>0</v>
      </c>
      <c r="X2049" s="660">
        <f>O2049+W2049</f>
        <v>0</v>
      </c>
    </row>
    <row r="2050" spans="2:71" ht="15.65" customHeight="1" outlineLevel="2" x14ac:dyDescent="0.25">
      <c r="B2050" s="450"/>
      <c r="D2050" s="404" t="s">
        <v>845</v>
      </c>
      <c r="E2050" s="427">
        <v>1</v>
      </c>
      <c r="F2050" s="427" t="s">
        <v>73</v>
      </c>
      <c r="G2050" s="422"/>
      <c r="H2050" s="427"/>
      <c r="I2050" s="566"/>
      <c r="J2050" s="554"/>
      <c r="K2050" s="554">
        <v>15.524999999999999</v>
      </c>
      <c r="L2050" s="554">
        <f>E2050*K2050</f>
        <v>15.524999999999999</v>
      </c>
      <c r="M2050" s="554">
        <f>J2050+H2050*Tabellen!$K$2+L2050</f>
        <v>15.524999999999999</v>
      </c>
      <c r="N2050" s="494"/>
      <c r="O2050" s="849">
        <f>S2050+T2050</f>
        <v>15.524999999999999</v>
      </c>
      <c r="P2050" s="659"/>
      <c r="Q2050" s="662" t="s">
        <v>953</v>
      </c>
      <c r="R2050" s="682">
        <f>_xlfn.XLOOKUP(Q2050,Tabellen!$B$9:$B$21,Tabellen!$C$9:$C$21,"controleren")</f>
        <v>0.7</v>
      </c>
      <c r="S2050" s="849">
        <f>IF('Isolatieaanpak '!$G$9="Doe-het-zelver",(M2050*R2050)*Tabellen!$K$5,M2050*R2050)</f>
        <v>10.867499999999998</v>
      </c>
      <c r="T2050" s="849">
        <f>(100%-R2050)*M2050</f>
        <v>4.6575000000000006</v>
      </c>
      <c r="U2050" s="660">
        <f>S2050*Tabellen!$G$2</f>
        <v>0.97807499999999981</v>
      </c>
      <c r="V2050" s="660">
        <f>T2050*Tabellen!$H$2</f>
        <v>0.97807500000000014</v>
      </c>
      <c r="W2050" s="660">
        <f>U2050+V2050</f>
        <v>1.9561500000000001</v>
      </c>
      <c r="X2050" s="660">
        <f>O2050+W2050</f>
        <v>17.48115</v>
      </c>
    </row>
    <row r="2051" spans="2:71" ht="15.65" customHeight="1" outlineLevel="2" x14ac:dyDescent="0.25">
      <c r="B2051" s="450"/>
      <c r="D2051" s="404" t="s">
        <v>847</v>
      </c>
      <c r="E2051" s="427">
        <v>1</v>
      </c>
      <c r="F2051" s="427" t="s">
        <v>73</v>
      </c>
      <c r="G2051" s="422"/>
      <c r="H2051" s="427"/>
      <c r="I2051" s="554"/>
      <c r="J2051" s="554"/>
      <c r="K2051" s="554">
        <v>22.976999999999997</v>
      </c>
      <c r="L2051" s="554">
        <f>E2051*K2051</f>
        <v>22.976999999999997</v>
      </c>
      <c r="M2051" s="554">
        <f>J2051+H2051*Tabellen!$K$2+L2051</f>
        <v>22.976999999999997</v>
      </c>
      <c r="N2051" s="494"/>
      <c r="O2051" s="849">
        <f>S2051+T2051</f>
        <v>22.976999999999997</v>
      </c>
      <c r="P2051" s="659"/>
      <c r="Q2051" s="662" t="s">
        <v>953</v>
      </c>
      <c r="R2051" s="682">
        <f>_xlfn.XLOOKUP(Q2051,Tabellen!$B$9:$B$21,Tabellen!$C$9:$C$21,"controleren")</f>
        <v>0.7</v>
      </c>
      <c r="S2051" s="849">
        <f>IF('Isolatieaanpak '!$G$9="Doe-het-zelver",(M2051*R2051)*Tabellen!$K$5,M2051*R2051)</f>
        <v>16.083899999999996</v>
      </c>
      <c r="T2051" s="849">
        <f>(100%-R2051)*M2051</f>
        <v>6.8931000000000004</v>
      </c>
      <c r="U2051" s="660">
        <f>S2051*Tabellen!$G$2</f>
        <v>1.4475509999999996</v>
      </c>
      <c r="V2051" s="660">
        <f>T2051*Tabellen!$H$2</f>
        <v>1.447551</v>
      </c>
      <c r="W2051" s="660">
        <f>U2051+V2051</f>
        <v>2.8951019999999996</v>
      </c>
      <c r="X2051" s="660">
        <f>O2051+W2051</f>
        <v>25.872101999999998</v>
      </c>
    </row>
    <row r="2052" spans="2:71" ht="15.65" customHeight="1" outlineLevel="2" x14ac:dyDescent="0.25">
      <c r="B2052" s="450"/>
      <c r="D2052" s="404" t="s">
        <v>1732</v>
      </c>
      <c r="E2052" s="427">
        <v>1</v>
      </c>
      <c r="F2052" s="427" t="s">
        <v>73</v>
      </c>
      <c r="G2052" s="422"/>
      <c r="H2052" s="427"/>
      <c r="I2052" s="554"/>
      <c r="J2052" s="554"/>
      <c r="K2052" s="554">
        <v>29.911499999999997</v>
      </c>
      <c r="L2052" s="554">
        <f>E2052*K2052</f>
        <v>29.911499999999997</v>
      </c>
      <c r="M2052" s="554">
        <f>J2052+H2052*Tabellen!$K$2+L2052</f>
        <v>29.911499999999997</v>
      </c>
      <c r="N2052" s="494"/>
      <c r="O2052" s="849">
        <f>S2052+T2052</f>
        <v>29.911499999999997</v>
      </c>
      <c r="P2052" s="659"/>
      <c r="Q2052" s="662" t="s">
        <v>953</v>
      </c>
      <c r="R2052" s="682">
        <f>_xlfn.XLOOKUP(Q2052,Tabellen!$B$9:$B$21,Tabellen!$C$9:$C$21,"controleren")</f>
        <v>0.7</v>
      </c>
      <c r="S2052" s="849">
        <f>IF('Isolatieaanpak '!$G$9="Doe-het-zelver",(M2052*R2052)*Tabellen!$K$5,M2052*R2052)</f>
        <v>20.938049999999997</v>
      </c>
      <c r="T2052" s="849">
        <f>(100%-R2052)*M2052</f>
        <v>8.9734499999999997</v>
      </c>
      <c r="U2052" s="660">
        <f>S2052*Tabellen!$G$2</f>
        <v>1.8844244999999997</v>
      </c>
      <c r="V2052" s="660">
        <f>T2052*Tabellen!$H$2</f>
        <v>1.8844244999999999</v>
      </c>
      <c r="W2052" s="660">
        <f>U2052+V2052</f>
        <v>3.7688489999999994</v>
      </c>
      <c r="X2052" s="660">
        <f>O2052+W2052</f>
        <v>33.680348999999993</v>
      </c>
    </row>
    <row r="2053" spans="2:71" ht="15.65" customHeight="1" outlineLevel="2" x14ac:dyDescent="0.25">
      <c r="B2053" s="450"/>
      <c r="D2053" s="427"/>
      <c r="E2053" s="427"/>
      <c r="F2053" s="427"/>
      <c r="G2053" s="422"/>
      <c r="H2053" s="427"/>
      <c r="I2053" s="554"/>
      <c r="J2053" s="554"/>
      <c r="K2053" s="554"/>
      <c r="L2053" s="554"/>
      <c r="M2053" s="554"/>
      <c r="N2053" s="494"/>
      <c r="O2053" s="659"/>
      <c r="P2053" s="659"/>
      <c r="Q2053" s="662"/>
    </row>
    <row r="2054" spans="2:71" ht="9" customHeight="1" outlineLevel="1" x14ac:dyDescent="0.25">
      <c r="B2054" s="408"/>
      <c r="D2054" s="409"/>
      <c r="E2054" s="411"/>
      <c r="F2054" s="409"/>
      <c r="G2054" s="410"/>
      <c r="H2054" s="410"/>
      <c r="I2054" s="548"/>
      <c r="J2054" s="548"/>
      <c r="K2054" s="548"/>
      <c r="L2054" s="548"/>
      <c r="M2054" s="548"/>
      <c r="N2054" s="485"/>
      <c r="O2054" s="663"/>
      <c r="P2054" s="663"/>
      <c r="Q2054" s="663"/>
      <c r="R2054" s="664"/>
      <c r="S2054" s="664"/>
      <c r="T2054" s="664"/>
      <c r="U2054" s="664"/>
      <c r="V2054" s="664"/>
      <c r="W2054" s="664"/>
      <c r="X2054" s="664"/>
      <c r="Y2054" s="663"/>
      <c r="Z2054" s="615"/>
      <c r="AA2054" s="616"/>
      <c r="AG2054" s="613"/>
      <c r="AH2054" s="613"/>
    </row>
    <row r="2055" spans="2:71" s="568" customFormat="1" ht="15.65" customHeight="1" outlineLevel="1" x14ac:dyDescent="0.25">
      <c r="B2055" s="395" t="s">
        <v>1960</v>
      </c>
      <c r="C2055" s="593"/>
      <c r="D2055" s="396" t="s">
        <v>1811</v>
      </c>
      <c r="E2055" s="403">
        <v>1</v>
      </c>
      <c r="F2055" s="396" t="s">
        <v>73</v>
      </c>
      <c r="G2055" s="397"/>
      <c r="H2055" s="397"/>
      <c r="I2055" s="546"/>
      <c r="J2055" s="546"/>
      <c r="K2055" s="546"/>
      <c r="L2055" s="546">
        <f>SUM(L2056:L2058)</f>
        <v>0.46575</v>
      </c>
      <c r="M2055" s="546">
        <f>SUM(M2056:M2058)</f>
        <v>0.46575</v>
      </c>
      <c r="N2055" s="593"/>
      <c r="O2055" s="655">
        <f>SUM(O2056:O2058)</f>
        <v>0.46575</v>
      </c>
      <c r="P2055" s="656" t="str">
        <f>B2055</f>
        <v>V4-5-B4</v>
      </c>
      <c r="Q2055" s="656"/>
      <c r="R2055" s="657"/>
      <c r="S2055" s="657"/>
      <c r="T2055" s="657"/>
      <c r="U2055" s="657"/>
      <c r="V2055" s="657"/>
      <c r="W2055" s="657"/>
      <c r="X2055" s="657">
        <f>SUM(X2056:X2058)</f>
        <v>0.52443450000000003</v>
      </c>
      <c r="Y2055" s="658"/>
      <c r="Z2055" s="610"/>
      <c r="AA2055" s="610"/>
      <c r="AB2055" s="610"/>
      <c r="AC2055" s="610"/>
      <c r="AD2055" s="610"/>
      <c r="AE2055" s="610"/>
      <c r="AF2055" s="610"/>
      <c r="AG2055" s="610"/>
      <c r="AH2055" s="610"/>
      <c r="AI2055" s="610"/>
      <c r="AJ2055" s="610"/>
      <c r="AK2055" s="610"/>
      <c r="AL2055" s="610"/>
      <c r="AM2055" s="610"/>
      <c r="AN2055" s="610"/>
      <c r="AO2055" s="610"/>
      <c r="AP2055" s="610"/>
      <c r="AQ2055" s="610"/>
      <c r="AR2055" s="610"/>
      <c r="AS2055" s="610"/>
      <c r="AT2055" s="610"/>
      <c r="AU2055" s="610"/>
      <c r="AV2055" s="610"/>
      <c r="AW2055" s="610"/>
      <c r="AX2055" s="610"/>
      <c r="AY2055" s="610"/>
      <c r="AZ2055" s="610"/>
      <c r="BA2055" s="610"/>
      <c r="BB2055" s="610"/>
      <c r="BC2055" s="610"/>
      <c r="BD2055" s="610"/>
      <c r="BE2055" s="610"/>
      <c r="BF2055" s="610"/>
      <c r="BG2055" s="610"/>
      <c r="BH2055" s="610"/>
      <c r="BI2055" s="610"/>
      <c r="BJ2055" s="610"/>
      <c r="BK2055" s="610"/>
      <c r="BL2055" s="610"/>
      <c r="BM2055" s="610"/>
      <c r="BN2055" s="610"/>
      <c r="BO2055" s="610"/>
      <c r="BP2055" s="610"/>
      <c r="BQ2055" s="610"/>
      <c r="BR2055" s="610"/>
      <c r="BS2055" s="610"/>
    </row>
    <row r="2056" spans="2:71" ht="15.65" customHeight="1" outlineLevel="2" x14ac:dyDescent="0.25">
      <c r="B2056" s="404"/>
      <c r="D2056" s="413" t="s">
        <v>131</v>
      </c>
      <c r="E2056" s="405"/>
      <c r="G2056" s="406"/>
      <c r="H2056" s="406"/>
      <c r="I2056" s="553"/>
      <c r="J2056" s="553"/>
      <c r="K2056" s="553"/>
      <c r="N2056" s="494"/>
      <c r="O2056" s="659"/>
      <c r="P2056" s="659"/>
      <c r="Q2056" s="659"/>
    </row>
    <row r="2057" spans="2:71" ht="15.65" customHeight="1" outlineLevel="2" x14ac:dyDescent="0.25">
      <c r="B2057" s="404"/>
      <c r="D2057" s="404" t="str">
        <f>D2055</f>
        <v>╚ Glaswol deken meer-/minderprijs per mm</v>
      </c>
      <c r="E2057" s="427">
        <v>1</v>
      </c>
      <c r="F2057" s="427" t="s">
        <v>73</v>
      </c>
      <c r="G2057" s="427"/>
      <c r="H2057" s="427"/>
      <c r="I2057" s="554"/>
      <c r="J2057" s="554"/>
      <c r="K2057" s="554">
        <v>0.46575</v>
      </c>
      <c r="L2057" s="554">
        <f>E2057*K2057</f>
        <v>0.46575</v>
      </c>
      <c r="M2057" s="554">
        <f>J2057+H2057*Tabellen!$K$2+L2057</f>
        <v>0.46575</v>
      </c>
      <c r="N2057" s="494"/>
      <c r="O2057" s="849">
        <f>S2057+T2057</f>
        <v>0.46575</v>
      </c>
      <c r="P2057" s="659"/>
      <c r="Q2057" s="662" t="s">
        <v>953</v>
      </c>
      <c r="R2057" s="682">
        <f>_xlfn.XLOOKUP(Q2057,Tabellen!$B$9:$B$21,Tabellen!$C$9:$C$21,"controleren")</f>
        <v>0.7</v>
      </c>
      <c r="S2057" s="849">
        <f>IF('Isolatieaanpak '!$G$9="Doe-het-zelver",(M2057*R2057)*Tabellen!$K$5,M2057*R2057)</f>
        <v>0.32602499999999995</v>
      </c>
      <c r="T2057" s="849">
        <f>(100%-R2057)*M2057</f>
        <v>0.13972500000000002</v>
      </c>
      <c r="U2057" s="660">
        <f>S2057*Tabellen!$G$2</f>
        <v>2.9342249999999993E-2</v>
      </c>
      <c r="V2057" s="660">
        <f>T2057*Tabellen!$H$2</f>
        <v>2.9342250000000004E-2</v>
      </c>
      <c r="W2057" s="660">
        <f>U2057+V2057</f>
        <v>5.8684500000000001E-2</v>
      </c>
      <c r="X2057" s="660">
        <f>O2057+W2057</f>
        <v>0.52443450000000003</v>
      </c>
    </row>
    <row r="2058" spans="2:71" ht="15.65" customHeight="1" outlineLevel="2" x14ac:dyDescent="0.25">
      <c r="B2058" s="404"/>
      <c r="D2058" s="427"/>
      <c r="E2058" s="405"/>
      <c r="G2058" s="406"/>
      <c r="H2058" s="406"/>
      <c r="N2058" s="494"/>
      <c r="O2058" s="659"/>
      <c r="P2058" s="659"/>
      <c r="Q2058" s="659"/>
    </row>
    <row r="2059" spans="2:71" ht="9" customHeight="1" outlineLevel="1" x14ac:dyDescent="0.25">
      <c r="B2059" s="408"/>
      <c r="D2059" s="409"/>
      <c r="E2059" s="411"/>
      <c r="F2059" s="409"/>
      <c r="G2059" s="410"/>
      <c r="H2059" s="410"/>
      <c r="I2059" s="548"/>
      <c r="J2059" s="548"/>
      <c r="K2059" s="548"/>
      <c r="L2059" s="548"/>
      <c r="M2059" s="548"/>
      <c r="N2059" s="485"/>
      <c r="O2059" s="663"/>
      <c r="P2059" s="663"/>
      <c r="Q2059" s="663"/>
      <c r="R2059" s="664"/>
      <c r="S2059" s="664"/>
      <c r="T2059" s="664"/>
      <c r="U2059" s="664"/>
      <c r="V2059" s="664"/>
      <c r="W2059" s="664"/>
      <c r="X2059" s="664"/>
      <c r="Y2059" s="663"/>
      <c r="Z2059" s="615"/>
      <c r="AA2059" s="616"/>
      <c r="AG2059" s="613"/>
      <c r="AH2059" s="613"/>
    </row>
    <row r="2060" spans="2:71" s="568" customFormat="1" ht="15.65" customHeight="1" outlineLevel="1" x14ac:dyDescent="0.25">
      <c r="B2060" s="395" t="s">
        <v>1961</v>
      </c>
      <c r="C2060" s="593"/>
      <c r="D2060" s="396" t="s">
        <v>1763</v>
      </c>
      <c r="E2060" s="403">
        <v>1</v>
      </c>
      <c r="F2060" s="396" t="s">
        <v>73</v>
      </c>
      <c r="G2060" s="397"/>
      <c r="H2060" s="397"/>
      <c r="I2060" s="546"/>
      <c r="J2060" s="546"/>
      <c r="K2060" s="546"/>
      <c r="L2060" s="546">
        <f>SUM(L2061:L2063)</f>
        <v>67.274999999999991</v>
      </c>
      <c r="M2060" s="546">
        <f>SUM(M2061:M2063)</f>
        <v>67.274999999999991</v>
      </c>
      <c r="N2060" s="593"/>
      <c r="O2060" s="655">
        <f>SUM(O2061:O2063)</f>
        <v>67.274999999999991</v>
      </c>
      <c r="P2060" s="656" t="str">
        <f>B2060</f>
        <v>V4-5-C1</v>
      </c>
      <c r="Q2060" s="656"/>
      <c r="R2060" s="657"/>
      <c r="S2060" s="657"/>
      <c r="T2060" s="657"/>
      <c r="U2060" s="657"/>
      <c r="V2060" s="657"/>
      <c r="W2060" s="657"/>
      <c r="X2060" s="657">
        <f>SUM(X2061:X2063)</f>
        <v>75.751649999999984</v>
      </c>
      <c r="Y2060" s="658"/>
      <c r="Z2060" s="610"/>
      <c r="AA2060" s="610"/>
      <c r="AB2060" s="610"/>
      <c r="AC2060" s="610"/>
      <c r="AD2060" s="610"/>
      <c r="AE2060" s="610"/>
      <c r="AF2060" s="610"/>
      <c r="AG2060" s="610"/>
      <c r="AH2060" s="610"/>
      <c r="AI2060" s="610"/>
      <c r="AJ2060" s="610"/>
      <c r="AK2060" s="610"/>
      <c r="AL2060" s="610"/>
      <c r="AM2060" s="610"/>
      <c r="AN2060" s="610"/>
      <c r="AO2060" s="610"/>
      <c r="AP2060" s="610"/>
      <c r="AQ2060" s="610"/>
      <c r="AR2060" s="610"/>
      <c r="AS2060" s="610"/>
      <c r="AT2060" s="610"/>
      <c r="AU2060" s="610"/>
      <c r="AV2060" s="610"/>
      <c r="AW2060" s="610"/>
      <c r="AX2060" s="610"/>
      <c r="AY2060" s="610"/>
      <c r="AZ2060" s="610"/>
      <c r="BA2060" s="610"/>
      <c r="BB2060" s="610"/>
      <c r="BC2060" s="610"/>
      <c r="BD2060" s="610"/>
      <c r="BE2060" s="610"/>
      <c r="BF2060" s="610"/>
      <c r="BG2060" s="610"/>
      <c r="BH2060" s="610"/>
      <c r="BI2060" s="610"/>
      <c r="BJ2060" s="610"/>
      <c r="BK2060" s="610"/>
      <c r="BL2060" s="610"/>
      <c r="BM2060" s="610"/>
      <c r="BN2060" s="610"/>
      <c r="BO2060" s="610"/>
      <c r="BP2060" s="610"/>
      <c r="BQ2060" s="610"/>
      <c r="BR2060" s="610"/>
      <c r="BS2060" s="610"/>
    </row>
    <row r="2061" spans="2:71" ht="15.65" customHeight="1" outlineLevel="2" x14ac:dyDescent="0.25">
      <c r="B2061" s="404"/>
      <c r="D2061" s="413" t="s">
        <v>131</v>
      </c>
      <c r="E2061" s="405"/>
      <c r="G2061" s="406"/>
      <c r="H2061" s="406"/>
      <c r="I2061" s="553"/>
      <c r="J2061" s="553"/>
      <c r="K2061" s="553"/>
      <c r="N2061" s="494"/>
      <c r="O2061" s="659"/>
      <c r="P2061" s="659"/>
      <c r="Q2061" s="659"/>
    </row>
    <row r="2062" spans="2:71" ht="15.65" customHeight="1" outlineLevel="2" x14ac:dyDescent="0.25">
      <c r="B2062" s="404"/>
      <c r="D2062" s="404" t="str">
        <f>D2060</f>
        <v>Dakisolatie glaswol ingeblazen dik 130mm Rc 3.50 m².K/W van 0 m² tot 45 m²</v>
      </c>
      <c r="E2062" s="427">
        <v>1</v>
      </c>
      <c r="F2062" s="427" t="s">
        <v>73</v>
      </c>
      <c r="G2062" s="427"/>
      <c r="H2062" s="427"/>
      <c r="I2062" s="554"/>
      <c r="J2062" s="554"/>
      <c r="K2062" s="554">
        <v>67.274999999999991</v>
      </c>
      <c r="L2062" s="554">
        <f>E2062*K2062</f>
        <v>67.274999999999991</v>
      </c>
      <c r="M2062" s="554">
        <f>J2062+H2062*Tabellen!$K$2+L2062</f>
        <v>67.274999999999991</v>
      </c>
      <c r="N2062" s="494"/>
      <c r="O2062" s="849">
        <f>S2062+T2062</f>
        <v>67.274999999999991</v>
      </c>
      <c r="P2062" s="659"/>
      <c r="Q2062" s="662" t="s">
        <v>953</v>
      </c>
      <c r="R2062" s="682">
        <f>_xlfn.XLOOKUP(Q2062,Tabellen!$B$9:$B$21,Tabellen!$C$9:$C$21,"controleren")</f>
        <v>0.7</v>
      </c>
      <c r="S2062" s="849">
        <f>IF('Isolatieaanpak '!$G$9="Doe-het-zelver",(M2062*R2062)*Tabellen!$K$5,M2062*R2062)</f>
        <v>47.092499999999994</v>
      </c>
      <c r="T2062" s="849">
        <f>(100%-R2062)*M2062</f>
        <v>20.182500000000001</v>
      </c>
      <c r="U2062" s="660">
        <f>S2062*Tabellen!$G$2</f>
        <v>4.2383249999999997</v>
      </c>
      <c r="V2062" s="660">
        <f>T2062*Tabellen!$H$2</f>
        <v>4.2383249999999997</v>
      </c>
      <c r="W2062" s="660">
        <f>U2062+V2062</f>
        <v>8.4766499999999994</v>
      </c>
      <c r="X2062" s="660">
        <f>O2062+W2062</f>
        <v>75.751649999999984</v>
      </c>
    </row>
    <row r="2063" spans="2:71" ht="15.65" customHeight="1" outlineLevel="2" x14ac:dyDescent="0.25">
      <c r="B2063" s="404"/>
      <c r="D2063" s="427"/>
      <c r="E2063" s="405"/>
      <c r="G2063" s="406"/>
      <c r="H2063" s="406"/>
      <c r="N2063" s="494"/>
      <c r="O2063" s="659"/>
      <c r="P2063" s="659"/>
      <c r="Q2063" s="659"/>
    </row>
    <row r="2064" spans="2:71" ht="9" customHeight="1" outlineLevel="1" x14ac:dyDescent="0.25">
      <c r="B2064" s="408"/>
      <c r="D2064" s="409"/>
      <c r="E2064" s="411"/>
      <c r="F2064" s="409"/>
      <c r="G2064" s="410"/>
      <c r="H2064" s="410"/>
      <c r="I2064" s="548"/>
      <c r="J2064" s="548"/>
      <c r="K2064" s="548"/>
      <c r="L2064" s="548"/>
      <c r="M2064" s="548"/>
      <c r="N2064" s="485"/>
      <c r="O2064" s="663"/>
      <c r="P2064" s="663"/>
      <c r="Q2064" s="663"/>
      <c r="R2064" s="664"/>
      <c r="S2064" s="664"/>
      <c r="T2064" s="664"/>
      <c r="U2064" s="664"/>
      <c r="V2064" s="664"/>
      <c r="W2064" s="664"/>
      <c r="X2064" s="664"/>
      <c r="Y2064" s="663"/>
      <c r="Z2064" s="615"/>
      <c r="AA2064" s="616"/>
      <c r="AG2064" s="613"/>
      <c r="AH2064" s="613"/>
    </row>
    <row r="2065" spans="2:71" s="568" customFormat="1" ht="15.65" customHeight="1" outlineLevel="1" x14ac:dyDescent="0.25">
      <c r="B2065" s="395" t="s">
        <v>1962</v>
      </c>
      <c r="C2065" s="593"/>
      <c r="D2065" s="396" t="s">
        <v>1764</v>
      </c>
      <c r="E2065" s="403">
        <v>1</v>
      </c>
      <c r="F2065" s="396" t="s">
        <v>73</v>
      </c>
      <c r="G2065" s="397"/>
      <c r="H2065" s="397"/>
      <c r="I2065" s="546"/>
      <c r="J2065" s="546"/>
      <c r="K2065" s="546"/>
      <c r="L2065" s="546">
        <f>SUM(L2066:L2068)</f>
        <v>56.924999999999997</v>
      </c>
      <c r="M2065" s="546">
        <f>SUM(M2066:M2068)</f>
        <v>56.924999999999997</v>
      </c>
      <c r="N2065" s="593"/>
      <c r="O2065" s="655">
        <f>SUM(O2066:O2068)</f>
        <v>56.924999999999997</v>
      </c>
      <c r="P2065" s="656" t="str">
        <f>B2065</f>
        <v>V4-5-C2</v>
      </c>
      <c r="Q2065" s="656"/>
      <c r="R2065" s="657"/>
      <c r="S2065" s="657"/>
      <c r="T2065" s="657"/>
      <c r="U2065" s="657"/>
      <c r="V2065" s="657"/>
      <c r="W2065" s="657"/>
      <c r="X2065" s="657">
        <f>SUM(X2066:X2068)</f>
        <v>64.097549999999998</v>
      </c>
      <c r="Y2065" s="658"/>
      <c r="Z2065" s="610"/>
      <c r="AA2065" s="610"/>
      <c r="AB2065" s="610"/>
      <c r="AC2065" s="610"/>
      <c r="AD2065" s="610"/>
      <c r="AE2065" s="610"/>
      <c r="AF2065" s="610"/>
      <c r="AG2065" s="610"/>
      <c r="AH2065" s="610"/>
      <c r="AI2065" s="610"/>
      <c r="AJ2065" s="610"/>
      <c r="AK2065" s="610"/>
      <c r="AL2065" s="610"/>
      <c r="AM2065" s="610"/>
      <c r="AN2065" s="610"/>
      <c r="AO2065" s="610"/>
      <c r="AP2065" s="610"/>
      <c r="AQ2065" s="610"/>
      <c r="AR2065" s="610"/>
      <c r="AS2065" s="610"/>
      <c r="AT2065" s="610"/>
      <c r="AU2065" s="610"/>
      <c r="AV2065" s="610"/>
      <c r="AW2065" s="610"/>
      <c r="AX2065" s="610"/>
      <c r="AY2065" s="610"/>
      <c r="AZ2065" s="610"/>
      <c r="BA2065" s="610"/>
      <c r="BB2065" s="610"/>
      <c r="BC2065" s="610"/>
      <c r="BD2065" s="610"/>
      <c r="BE2065" s="610"/>
      <c r="BF2065" s="610"/>
      <c r="BG2065" s="610"/>
      <c r="BH2065" s="610"/>
      <c r="BI2065" s="610"/>
      <c r="BJ2065" s="610"/>
      <c r="BK2065" s="610"/>
      <c r="BL2065" s="610"/>
      <c r="BM2065" s="610"/>
      <c r="BN2065" s="610"/>
      <c r="BO2065" s="610"/>
      <c r="BP2065" s="610"/>
      <c r="BQ2065" s="610"/>
      <c r="BR2065" s="610"/>
      <c r="BS2065" s="610"/>
    </row>
    <row r="2066" spans="2:71" ht="15.65" customHeight="1" outlineLevel="2" x14ac:dyDescent="0.25">
      <c r="B2066" s="404"/>
      <c r="D2066" s="413" t="s">
        <v>131</v>
      </c>
      <c r="E2066" s="405"/>
      <c r="G2066" s="406"/>
      <c r="H2066" s="406"/>
      <c r="I2066" s="553"/>
      <c r="J2066" s="553"/>
      <c r="K2066" s="553"/>
      <c r="N2066" s="494"/>
      <c r="O2066" s="659"/>
      <c r="P2066" s="659"/>
      <c r="Q2066" s="659"/>
    </row>
    <row r="2067" spans="2:71" ht="15.65" customHeight="1" outlineLevel="2" x14ac:dyDescent="0.25">
      <c r="B2067" s="404"/>
      <c r="D2067" s="404" t="str">
        <f>D2065</f>
        <v>Dakisolatie glaswol ingeblazen dik 130mm  Rc 3.50 m².K/W van 45 m² tot 120 m²</v>
      </c>
      <c r="E2067" s="427">
        <v>1</v>
      </c>
      <c r="F2067" s="427" t="s">
        <v>73</v>
      </c>
      <c r="G2067" s="427"/>
      <c r="H2067" s="427"/>
      <c r="I2067" s="554"/>
      <c r="J2067" s="554"/>
      <c r="K2067" s="554">
        <v>56.924999999999997</v>
      </c>
      <c r="L2067" s="554">
        <f>E2067*K2067</f>
        <v>56.924999999999997</v>
      </c>
      <c r="M2067" s="554">
        <f>J2067+H2067*Tabellen!$K$2+L2067</f>
        <v>56.924999999999997</v>
      </c>
      <c r="N2067" s="494"/>
      <c r="O2067" s="849">
        <f>S2067+T2067</f>
        <v>56.924999999999997</v>
      </c>
      <c r="P2067" s="659"/>
      <c r="Q2067" s="662" t="s">
        <v>953</v>
      </c>
      <c r="R2067" s="682">
        <f>_xlfn.XLOOKUP(Q2067,Tabellen!$B$9:$B$21,Tabellen!$C$9:$C$21,"controleren")</f>
        <v>0.7</v>
      </c>
      <c r="S2067" s="849">
        <f>IF('Isolatieaanpak '!$G$9="Doe-het-zelver",(M2067*R2067)*Tabellen!$K$5,M2067*R2067)</f>
        <v>39.847499999999997</v>
      </c>
      <c r="T2067" s="849">
        <f>(100%-R2067)*M2067</f>
        <v>17.077500000000001</v>
      </c>
      <c r="U2067" s="660">
        <f>S2067*Tabellen!$G$2</f>
        <v>3.5862749999999997</v>
      </c>
      <c r="V2067" s="660">
        <f>T2067*Tabellen!$H$2</f>
        <v>3.5862750000000001</v>
      </c>
      <c r="W2067" s="660">
        <f>U2067+V2067</f>
        <v>7.1725499999999993</v>
      </c>
      <c r="X2067" s="660">
        <f>O2067+W2067</f>
        <v>64.097549999999998</v>
      </c>
    </row>
    <row r="2068" spans="2:71" ht="15.65" customHeight="1" outlineLevel="2" x14ac:dyDescent="0.25">
      <c r="B2068" s="404"/>
      <c r="D2068" s="427"/>
      <c r="E2068" s="405"/>
      <c r="G2068" s="406"/>
      <c r="H2068" s="406"/>
      <c r="N2068" s="494"/>
      <c r="O2068" s="659"/>
      <c r="P2068" s="659"/>
      <c r="Q2068" s="659"/>
    </row>
    <row r="2069" spans="2:71" ht="9" customHeight="1" outlineLevel="1" x14ac:dyDescent="0.25">
      <c r="B2069" s="408"/>
      <c r="D2069" s="409"/>
      <c r="E2069" s="411"/>
      <c r="F2069" s="409"/>
      <c r="G2069" s="410"/>
      <c r="H2069" s="410"/>
      <c r="I2069" s="548"/>
      <c r="J2069" s="548"/>
      <c r="K2069" s="548"/>
      <c r="L2069" s="548"/>
      <c r="M2069" s="548"/>
      <c r="N2069" s="485"/>
      <c r="O2069" s="663"/>
      <c r="P2069" s="663"/>
      <c r="Q2069" s="663"/>
      <c r="R2069" s="664"/>
      <c r="S2069" s="664"/>
      <c r="T2069" s="664"/>
      <c r="U2069" s="664"/>
      <c r="V2069" s="664"/>
      <c r="W2069" s="664"/>
      <c r="X2069" s="664"/>
      <c r="Y2069" s="663"/>
      <c r="Z2069" s="615"/>
      <c r="AA2069" s="616"/>
      <c r="AG2069" s="613"/>
      <c r="AH2069" s="613"/>
    </row>
    <row r="2070" spans="2:71" s="568" customFormat="1" ht="15.65" customHeight="1" outlineLevel="1" x14ac:dyDescent="0.25">
      <c r="B2070" s="395" t="s">
        <v>1963</v>
      </c>
      <c r="C2070" s="593"/>
      <c r="D2070" s="396" t="s">
        <v>1765</v>
      </c>
      <c r="E2070" s="403">
        <v>1</v>
      </c>
      <c r="F2070" s="396" t="s">
        <v>73</v>
      </c>
      <c r="G2070" s="397"/>
      <c r="H2070" s="397"/>
      <c r="I2070" s="546"/>
      <c r="J2070" s="546"/>
      <c r="K2070" s="546"/>
      <c r="L2070" s="546">
        <f>SUM(L2071:L2073)</f>
        <v>46.574999999999996</v>
      </c>
      <c r="M2070" s="546">
        <f>SUM(M2071:M2073)</f>
        <v>46.574999999999996</v>
      </c>
      <c r="N2070" s="593"/>
      <c r="O2070" s="655">
        <f>SUM(O2071:O2073)</f>
        <v>46.574999999999989</v>
      </c>
      <c r="P2070" s="656" t="str">
        <f>B2070</f>
        <v>V4-5-C3</v>
      </c>
      <c r="Q2070" s="656"/>
      <c r="R2070" s="657"/>
      <c r="S2070" s="657"/>
      <c r="T2070" s="657"/>
      <c r="U2070" s="657"/>
      <c r="V2070" s="657"/>
      <c r="W2070" s="657"/>
      <c r="X2070" s="657">
        <f>SUM(X2071:X2073)</f>
        <v>52.443449999999984</v>
      </c>
      <c r="Y2070" s="658"/>
      <c r="Z2070" s="610"/>
      <c r="AA2070" s="610"/>
      <c r="AB2070" s="610"/>
      <c r="AC2070" s="610"/>
      <c r="AD2070" s="610"/>
      <c r="AE2070" s="610"/>
      <c r="AF2070" s="610"/>
      <c r="AG2070" s="610"/>
      <c r="AH2070" s="610"/>
      <c r="AI2070" s="610"/>
      <c r="AJ2070" s="610"/>
      <c r="AK2070" s="610"/>
      <c r="AL2070" s="610"/>
      <c r="AM2070" s="610"/>
      <c r="AN2070" s="610"/>
      <c r="AO2070" s="610"/>
      <c r="AP2070" s="610"/>
      <c r="AQ2070" s="610"/>
      <c r="AR2070" s="610"/>
      <c r="AS2070" s="610"/>
      <c r="AT2070" s="610"/>
      <c r="AU2070" s="610"/>
      <c r="AV2070" s="610"/>
      <c r="AW2070" s="610"/>
      <c r="AX2070" s="610"/>
      <c r="AY2070" s="610"/>
      <c r="AZ2070" s="610"/>
      <c r="BA2070" s="610"/>
      <c r="BB2070" s="610"/>
      <c r="BC2070" s="610"/>
      <c r="BD2070" s="610"/>
      <c r="BE2070" s="610"/>
      <c r="BF2070" s="610"/>
      <c r="BG2070" s="610"/>
      <c r="BH2070" s="610"/>
      <c r="BI2070" s="610"/>
      <c r="BJ2070" s="610"/>
      <c r="BK2070" s="610"/>
      <c r="BL2070" s="610"/>
      <c r="BM2070" s="610"/>
      <c r="BN2070" s="610"/>
      <c r="BO2070" s="610"/>
      <c r="BP2070" s="610"/>
      <c r="BQ2070" s="610"/>
      <c r="BR2070" s="610"/>
      <c r="BS2070" s="610"/>
    </row>
    <row r="2071" spans="2:71" ht="15.65" customHeight="1" outlineLevel="2" x14ac:dyDescent="0.25">
      <c r="B2071" s="404"/>
      <c r="D2071" s="413" t="s">
        <v>131</v>
      </c>
      <c r="E2071" s="405"/>
      <c r="G2071" s="406"/>
      <c r="H2071" s="406"/>
      <c r="I2071" s="553"/>
      <c r="J2071" s="553"/>
      <c r="K2071" s="553"/>
      <c r="N2071" s="494"/>
      <c r="O2071" s="659"/>
      <c r="P2071" s="659"/>
      <c r="Q2071" s="659"/>
    </row>
    <row r="2072" spans="2:71" ht="15.65" customHeight="1" outlineLevel="2" x14ac:dyDescent="0.25">
      <c r="B2072" s="404"/>
      <c r="D2072" s="404" t="str">
        <f>D2070</f>
        <v>Dakisolatie glaswol ingeblazen dik 130mm Rc 3.50 m².K/W vanaf 120 m²</v>
      </c>
      <c r="E2072" s="427">
        <v>1</v>
      </c>
      <c r="F2072" s="427" t="s">
        <v>73</v>
      </c>
      <c r="G2072" s="427"/>
      <c r="H2072" s="427"/>
      <c r="I2072" s="554"/>
      <c r="J2072" s="554"/>
      <c r="K2072" s="554">
        <v>46.574999999999996</v>
      </c>
      <c r="L2072" s="554">
        <f>E2072*K2072</f>
        <v>46.574999999999996</v>
      </c>
      <c r="M2072" s="554">
        <f>J2072+H2072*Tabellen!$K$2+L2072</f>
        <v>46.574999999999996</v>
      </c>
      <c r="N2072" s="494"/>
      <c r="O2072" s="849">
        <f>S2072+T2072</f>
        <v>46.574999999999989</v>
      </c>
      <c r="P2072" s="659"/>
      <c r="Q2072" s="662" t="s">
        <v>953</v>
      </c>
      <c r="R2072" s="682">
        <f>_xlfn.XLOOKUP(Q2072,Tabellen!$B$9:$B$21,Tabellen!$C$9:$C$21,"controleren")</f>
        <v>0.7</v>
      </c>
      <c r="S2072" s="849">
        <f>IF('Isolatieaanpak '!$G$9="Doe-het-zelver",(M2072*R2072)*Tabellen!$K$5,M2072*R2072)</f>
        <v>32.602499999999992</v>
      </c>
      <c r="T2072" s="849">
        <f>(100%-R2072)*M2072</f>
        <v>13.9725</v>
      </c>
      <c r="U2072" s="660">
        <f>S2072*Tabellen!$G$2</f>
        <v>2.9342249999999992</v>
      </c>
      <c r="V2072" s="660">
        <f>T2072*Tabellen!$H$2</f>
        <v>2.9342250000000001</v>
      </c>
      <c r="W2072" s="660">
        <f>U2072+V2072</f>
        <v>5.8684499999999993</v>
      </c>
      <c r="X2072" s="660">
        <f>O2072+W2072</f>
        <v>52.443449999999984</v>
      </c>
    </row>
    <row r="2073" spans="2:71" ht="15.65" customHeight="1" outlineLevel="2" x14ac:dyDescent="0.25">
      <c r="B2073" s="404"/>
      <c r="D2073" s="427"/>
      <c r="E2073" s="405"/>
      <c r="G2073" s="406"/>
      <c r="H2073" s="406"/>
      <c r="N2073" s="494"/>
      <c r="O2073" s="659"/>
      <c r="P2073" s="659"/>
      <c r="Q2073" s="659"/>
    </row>
    <row r="2074" spans="2:71" ht="9" customHeight="1" outlineLevel="1" x14ac:dyDescent="0.25">
      <c r="B2074" s="408"/>
      <c r="D2074" s="409"/>
      <c r="E2074" s="411"/>
      <c r="F2074" s="409"/>
      <c r="G2074" s="410"/>
      <c r="H2074" s="410"/>
      <c r="I2074" s="548"/>
      <c r="J2074" s="548"/>
      <c r="K2074" s="548"/>
      <c r="L2074" s="548"/>
      <c r="M2074" s="548"/>
      <c r="N2074" s="485"/>
      <c r="O2074" s="663"/>
      <c r="P2074" s="663"/>
      <c r="Q2074" s="663"/>
      <c r="R2074" s="664"/>
      <c r="S2074" s="664"/>
      <c r="T2074" s="664"/>
      <c r="U2074" s="664"/>
      <c r="V2074" s="664"/>
      <c r="W2074" s="664"/>
      <c r="X2074" s="664"/>
      <c r="Y2074" s="663"/>
      <c r="Z2074" s="615"/>
      <c r="AA2074" s="616"/>
      <c r="AG2074" s="613"/>
      <c r="AH2074" s="613"/>
    </row>
    <row r="2075" spans="2:71" s="568" customFormat="1" ht="15.65" customHeight="1" outlineLevel="1" x14ac:dyDescent="0.25">
      <c r="B2075" s="395" t="s">
        <v>1964</v>
      </c>
      <c r="C2075" s="593"/>
      <c r="D2075" s="396" t="s">
        <v>1812</v>
      </c>
      <c r="E2075" s="403">
        <v>1</v>
      </c>
      <c r="F2075" s="396" t="s">
        <v>73</v>
      </c>
      <c r="G2075" s="397"/>
      <c r="H2075" s="397"/>
      <c r="I2075" s="546"/>
      <c r="J2075" s="546"/>
      <c r="K2075" s="546"/>
      <c r="L2075" s="546">
        <f>SUM(L2076:L2079)</f>
        <v>0.20699999999999999</v>
      </c>
      <c r="M2075" s="546">
        <f>SUM(M2076:M2079)</f>
        <v>0.20699999999999999</v>
      </c>
      <c r="N2075" s="593"/>
      <c r="O2075" s="655">
        <f>SUM(O2076:O2079)</f>
        <v>0.20699999999999999</v>
      </c>
      <c r="P2075" s="656" t="str">
        <f>B2075</f>
        <v>V4-5-C4</v>
      </c>
      <c r="Q2075" s="656"/>
      <c r="R2075" s="657"/>
      <c r="S2075" s="657"/>
      <c r="T2075" s="657"/>
      <c r="U2075" s="657"/>
      <c r="V2075" s="657"/>
      <c r="W2075" s="657"/>
      <c r="X2075" s="657">
        <f>SUM(X2076:X2079)</f>
        <v>0.23308199999999998</v>
      </c>
      <c r="Y2075" s="658"/>
      <c r="Z2075" s="610"/>
      <c r="AA2075" s="610"/>
      <c r="AB2075" s="610"/>
      <c r="AC2075" s="610"/>
      <c r="AD2075" s="610"/>
      <c r="AE2075" s="610"/>
      <c r="AF2075" s="610"/>
      <c r="AG2075" s="610"/>
      <c r="AH2075" s="610"/>
      <c r="AI2075" s="610"/>
      <c r="AJ2075" s="610"/>
      <c r="AK2075" s="610"/>
      <c r="AL2075" s="610"/>
      <c r="AM2075" s="610"/>
      <c r="AN2075" s="610"/>
      <c r="AO2075" s="610"/>
      <c r="AP2075" s="610"/>
      <c r="AQ2075" s="610"/>
      <c r="AR2075" s="610"/>
      <c r="AS2075" s="610"/>
      <c r="AT2075" s="610"/>
      <c r="AU2075" s="610"/>
      <c r="AV2075" s="610"/>
      <c r="AW2075" s="610"/>
      <c r="AX2075" s="610"/>
      <c r="AY2075" s="610"/>
      <c r="AZ2075" s="610"/>
      <c r="BA2075" s="610"/>
      <c r="BB2075" s="610"/>
      <c r="BC2075" s="610"/>
      <c r="BD2075" s="610"/>
      <c r="BE2075" s="610"/>
      <c r="BF2075" s="610"/>
      <c r="BG2075" s="610"/>
      <c r="BH2075" s="610"/>
      <c r="BI2075" s="610"/>
      <c r="BJ2075" s="610"/>
      <c r="BK2075" s="610"/>
      <c r="BL2075" s="610"/>
      <c r="BM2075" s="610"/>
      <c r="BN2075" s="610"/>
      <c r="BO2075" s="610"/>
      <c r="BP2075" s="610"/>
      <c r="BQ2075" s="610"/>
      <c r="BR2075" s="610"/>
      <c r="BS2075" s="610"/>
    </row>
    <row r="2076" spans="2:71" ht="15.65" customHeight="1" outlineLevel="2" x14ac:dyDescent="0.25">
      <c r="B2076" s="404"/>
      <c r="D2076" s="413"/>
      <c r="E2076" s="405"/>
      <c r="G2076" s="406"/>
      <c r="H2076" s="406"/>
      <c r="I2076" s="553"/>
      <c r="J2076" s="553"/>
      <c r="K2076" s="553"/>
      <c r="N2076" s="494"/>
      <c r="O2076" s="659"/>
      <c r="P2076" s="659"/>
      <c r="Q2076" s="659"/>
    </row>
    <row r="2077" spans="2:71" ht="15.65" customHeight="1" outlineLevel="2" x14ac:dyDescent="0.25">
      <c r="B2077" s="450"/>
      <c r="D2077" s="413" t="s">
        <v>1253</v>
      </c>
      <c r="E2077" s="439"/>
      <c r="F2077" s="437"/>
      <c r="G2077" s="440"/>
      <c r="H2077" s="440"/>
      <c r="I2077" s="567"/>
      <c r="J2077" s="567"/>
      <c r="K2077" s="567"/>
      <c r="L2077" s="567"/>
      <c r="M2077" s="567"/>
      <c r="O2077" s="683"/>
      <c r="P2077" s="684"/>
      <c r="Q2077" s="684"/>
      <c r="R2077" s="685"/>
      <c r="S2077" s="685"/>
      <c r="T2077" s="685"/>
      <c r="U2077" s="685"/>
      <c r="V2077" s="685"/>
      <c r="W2077" s="685"/>
      <c r="X2077" s="685"/>
    </row>
    <row r="2078" spans="2:71" ht="15.65" customHeight="1" outlineLevel="2" x14ac:dyDescent="0.25">
      <c r="B2078" s="450"/>
      <c r="D2078" s="404" t="str">
        <f>D2075</f>
        <v>╚ Glaswol ingeblazen meer-/minderprijs per mm</v>
      </c>
      <c r="E2078" s="427">
        <v>1</v>
      </c>
      <c r="F2078" s="427" t="s">
        <v>73</v>
      </c>
      <c r="G2078" s="427"/>
      <c r="H2078" s="427"/>
      <c r="I2078" s="554"/>
      <c r="J2078" s="554"/>
      <c r="K2078" s="554">
        <v>0.20699999999999999</v>
      </c>
      <c r="L2078" s="554">
        <f>E2078*K2078</f>
        <v>0.20699999999999999</v>
      </c>
      <c r="M2078" s="554">
        <f>J2078+H2078*Tabellen!$K$2+L2078</f>
        <v>0.20699999999999999</v>
      </c>
      <c r="N2078" s="494"/>
      <c r="O2078" s="849">
        <f>S2078+T2078</f>
        <v>0.20699999999999999</v>
      </c>
      <c r="P2078" s="659"/>
      <c r="Q2078" s="662" t="s">
        <v>953</v>
      </c>
      <c r="R2078" s="682">
        <f>_xlfn.XLOOKUP(Q2078,Tabellen!$B$9:$B$21,Tabellen!$C$9:$C$21,"controleren")</f>
        <v>0.7</v>
      </c>
      <c r="S2078" s="849">
        <f>IF('Isolatieaanpak '!$G$9="Doe-het-zelver",(M2078*R2078)*Tabellen!$K$5,M2078*R2078)</f>
        <v>0.14489999999999997</v>
      </c>
      <c r="T2078" s="849">
        <f>(100%-R2078)*M2078</f>
        <v>6.2100000000000009E-2</v>
      </c>
      <c r="U2078" s="660">
        <f>S2078*Tabellen!$G$2</f>
        <v>1.3040999999999997E-2</v>
      </c>
      <c r="V2078" s="660">
        <f>T2078*Tabellen!$H$2</f>
        <v>1.3041000000000002E-2</v>
      </c>
      <c r="W2078" s="660">
        <f>U2078+V2078</f>
        <v>2.6082000000000001E-2</v>
      </c>
      <c r="X2078" s="660">
        <f>O2078+W2078</f>
        <v>0.23308199999999998</v>
      </c>
    </row>
    <row r="2079" spans="2:71" ht="15.65" customHeight="1" outlineLevel="2" x14ac:dyDescent="0.25">
      <c r="B2079" s="404"/>
      <c r="D2079" s="427"/>
      <c r="E2079" s="405"/>
      <c r="G2079" s="406"/>
      <c r="H2079" s="406"/>
      <c r="N2079" s="494"/>
      <c r="O2079" s="659"/>
      <c r="P2079" s="659"/>
      <c r="Q2079" s="659"/>
    </row>
    <row r="2080" spans="2:71" ht="9" customHeight="1" outlineLevel="1" x14ac:dyDescent="0.25">
      <c r="B2080" s="408"/>
      <c r="D2080" s="409"/>
      <c r="E2080" s="411"/>
      <c r="F2080" s="409"/>
      <c r="G2080" s="410"/>
      <c r="H2080" s="410"/>
      <c r="I2080" s="548"/>
      <c r="J2080" s="548"/>
      <c r="K2080" s="548"/>
      <c r="L2080" s="548"/>
      <c r="M2080" s="548"/>
      <c r="N2080" s="485"/>
      <c r="O2080" s="663"/>
      <c r="P2080" s="663"/>
      <c r="Q2080" s="663"/>
      <c r="R2080" s="664"/>
      <c r="S2080" s="664"/>
      <c r="T2080" s="664"/>
      <c r="U2080" s="664"/>
      <c r="V2080" s="664"/>
      <c r="W2080" s="664"/>
      <c r="X2080" s="664"/>
      <c r="Y2080" s="663"/>
      <c r="Z2080" s="615"/>
      <c r="AA2080" s="616"/>
      <c r="AG2080" s="613"/>
      <c r="AH2080" s="613"/>
    </row>
    <row r="2081" spans="2:71" s="568" customFormat="1" ht="15.65" customHeight="1" outlineLevel="1" x14ac:dyDescent="0.25">
      <c r="B2081" s="395" t="s">
        <v>1965</v>
      </c>
      <c r="C2081" s="593"/>
      <c r="D2081" s="396" t="s">
        <v>1766</v>
      </c>
      <c r="E2081" s="403">
        <v>1</v>
      </c>
      <c r="F2081" s="396" t="s">
        <v>73</v>
      </c>
      <c r="G2081" s="397"/>
      <c r="H2081" s="397"/>
      <c r="I2081" s="546"/>
      <c r="J2081" s="546"/>
      <c r="K2081" s="546"/>
      <c r="L2081" s="546">
        <f>SUM(L2082:L2088)</f>
        <v>140.86349999999999</v>
      </c>
      <c r="M2081" s="546">
        <f>SUM(M2082:M2088)</f>
        <v>140.86349999999999</v>
      </c>
      <c r="N2081" s="593"/>
      <c r="O2081" s="655">
        <f>SUM(O2082:O2088)</f>
        <v>140.86349999999999</v>
      </c>
      <c r="P2081" s="656" t="str">
        <f>B2081</f>
        <v>V4-5-D1</v>
      </c>
      <c r="Q2081" s="656"/>
      <c r="R2081" s="657"/>
      <c r="S2081" s="657"/>
      <c r="T2081" s="657"/>
      <c r="U2081" s="657"/>
      <c r="V2081" s="657"/>
      <c r="W2081" s="657"/>
      <c r="X2081" s="657">
        <f>SUM(X2082:X2088)</f>
        <v>158.61230099999997</v>
      </c>
      <c r="Y2081" s="658"/>
      <c r="Z2081" s="610"/>
      <c r="AA2081" s="610"/>
      <c r="AB2081" s="610"/>
      <c r="AC2081" s="610"/>
      <c r="AD2081" s="610"/>
      <c r="AE2081" s="610"/>
      <c r="AF2081" s="610"/>
      <c r="AG2081" s="610"/>
      <c r="AH2081" s="610"/>
      <c r="AI2081" s="610"/>
      <c r="AJ2081" s="610"/>
      <c r="AK2081" s="610"/>
      <c r="AL2081" s="610"/>
      <c r="AM2081" s="610"/>
      <c r="AN2081" s="610"/>
      <c r="AO2081" s="610"/>
      <c r="AP2081" s="610"/>
      <c r="AQ2081" s="610"/>
      <c r="AR2081" s="610"/>
      <c r="AS2081" s="610"/>
      <c r="AT2081" s="610"/>
      <c r="AU2081" s="610"/>
      <c r="AV2081" s="610"/>
      <c r="AW2081" s="610"/>
      <c r="AX2081" s="610"/>
      <c r="AY2081" s="610"/>
      <c r="AZ2081" s="610"/>
      <c r="BA2081" s="610"/>
      <c r="BB2081" s="610"/>
      <c r="BC2081" s="610"/>
      <c r="BD2081" s="610"/>
      <c r="BE2081" s="610"/>
      <c r="BF2081" s="610"/>
      <c r="BG2081" s="610"/>
      <c r="BH2081" s="610"/>
      <c r="BI2081" s="610"/>
      <c r="BJ2081" s="610"/>
      <c r="BK2081" s="610"/>
      <c r="BL2081" s="610"/>
      <c r="BM2081" s="610"/>
      <c r="BN2081" s="610"/>
      <c r="BO2081" s="610"/>
      <c r="BP2081" s="610"/>
      <c r="BQ2081" s="610"/>
      <c r="BR2081" s="610"/>
      <c r="BS2081" s="610"/>
    </row>
    <row r="2082" spans="2:71" ht="15.65" customHeight="1" outlineLevel="2" x14ac:dyDescent="0.25">
      <c r="B2082" s="404"/>
      <c r="D2082" s="413" t="s">
        <v>838</v>
      </c>
      <c r="E2082" s="405"/>
      <c r="G2082" s="406"/>
      <c r="H2082" s="406"/>
      <c r="I2082" s="553"/>
      <c r="J2082" s="553"/>
      <c r="K2082" s="553"/>
      <c r="N2082" s="494"/>
      <c r="O2082" s="659"/>
      <c r="P2082" s="659"/>
      <c r="Q2082" s="659"/>
    </row>
    <row r="2083" spans="2:71" ht="15.65" customHeight="1" outlineLevel="2" x14ac:dyDescent="0.25">
      <c r="B2083" s="404"/>
      <c r="D2083" s="404" t="str">
        <f>D2081</f>
        <v>Dakisolatie vlasvezel dik 140mm Rc 3.50 m².K/W van 0 m² tot 45 m²</v>
      </c>
      <c r="E2083" s="427">
        <v>1</v>
      </c>
      <c r="F2083" s="427" t="s">
        <v>73</v>
      </c>
      <c r="G2083" s="427"/>
      <c r="H2083" s="427"/>
      <c r="I2083" s="554"/>
      <c r="J2083" s="554"/>
      <c r="K2083" s="554">
        <v>72.449999999999989</v>
      </c>
      <c r="L2083" s="554">
        <f>E2083*K2083</f>
        <v>72.449999999999989</v>
      </c>
      <c r="M2083" s="554">
        <f>J2083+H2083*Tabellen!$K$2+L2083</f>
        <v>72.449999999999989</v>
      </c>
      <c r="N2083" s="494"/>
      <c r="O2083" s="849">
        <f>S2083+T2083</f>
        <v>72.449999999999989</v>
      </c>
      <c r="P2083" s="659"/>
      <c r="Q2083" s="662" t="s">
        <v>953</v>
      </c>
      <c r="R2083" s="682">
        <f>_xlfn.XLOOKUP(Q2083,Tabellen!$B$9:$B$21,Tabellen!$C$9:$C$21,"controleren")</f>
        <v>0.7</v>
      </c>
      <c r="S2083" s="849">
        <f>IF('Isolatieaanpak '!$G$9="Doe-het-zelver",(M2083*R2083)*Tabellen!$K$5,M2083*R2083)</f>
        <v>50.714999999999989</v>
      </c>
      <c r="T2083" s="849">
        <f>(100%-R2083)*M2083</f>
        <v>21.734999999999999</v>
      </c>
      <c r="U2083" s="660">
        <f>S2083*Tabellen!$G$2</f>
        <v>4.5643499999999992</v>
      </c>
      <c r="V2083" s="660">
        <f>T2083*Tabellen!$H$2</f>
        <v>4.5643500000000001</v>
      </c>
      <c r="W2083" s="660">
        <f>U2083+V2083</f>
        <v>9.1286999999999985</v>
      </c>
      <c r="X2083" s="660">
        <f>O2083+W2083</f>
        <v>81.578699999999984</v>
      </c>
    </row>
    <row r="2084" spans="2:71" ht="15.65" customHeight="1" outlineLevel="2" x14ac:dyDescent="0.25">
      <c r="B2084" s="404"/>
      <c r="D2084" s="427"/>
      <c r="E2084" s="427"/>
      <c r="F2084" s="427"/>
      <c r="G2084" s="422"/>
      <c r="H2084" s="427"/>
      <c r="I2084" s="554"/>
      <c r="J2084" s="554"/>
      <c r="K2084" s="554"/>
      <c r="L2084" s="554"/>
      <c r="M2084" s="554"/>
      <c r="N2084" s="494"/>
      <c r="O2084" s="659"/>
      <c r="P2084" s="659"/>
      <c r="Q2084" s="662" t="s">
        <v>953</v>
      </c>
      <c r="R2084" s="682">
        <f>_xlfn.XLOOKUP(Q2084,Tabellen!$B$9:$B$21,Tabellen!$C$9:$C$21,"controleren")</f>
        <v>0.7</v>
      </c>
      <c r="S2084" s="660">
        <f>O2084*R2084</f>
        <v>0</v>
      </c>
      <c r="T2084" s="660">
        <f>O2084-S2084</f>
        <v>0</v>
      </c>
      <c r="U2084" s="660">
        <f>S2084*Tabellen!$G$2</f>
        <v>0</v>
      </c>
      <c r="V2084" s="660">
        <f>T2084*Tabellen!$H$2</f>
        <v>0</v>
      </c>
      <c r="W2084" s="660">
        <f>U2084+V2084</f>
        <v>0</v>
      </c>
      <c r="X2084" s="660">
        <f>O2084+W2084</f>
        <v>0</v>
      </c>
    </row>
    <row r="2085" spans="2:71" ht="15.65" customHeight="1" outlineLevel="2" x14ac:dyDescent="0.25">
      <c r="B2085" s="450"/>
      <c r="D2085" s="404" t="s">
        <v>845</v>
      </c>
      <c r="E2085" s="427">
        <v>1</v>
      </c>
      <c r="F2085" s="427" t="s">
        <v>73</v>
      </c>
      <c r="G2085" s="422"/>
      <c r="H2085" s="427"/>
      <c r="I2085" s="566"/>
      <c r="J2085" s="554"/>
      <c r="K2085" s="554">
        <v>15.524999999999999</v>
      </c>
      <c r="L2085" s="554">
        <f>E2085*K2085</f>
        <v>15.524999999999999</v>
      </c>
      <c r="M2085" s="554">
        <f>J2085+H2085*Tabellen!$K$2+L2085</f>
        <v>15.524999999999999</v>
      </c>
      <c r="N2085" s="494"/>
      <c r="O2085" s="849">
        <f>S2085+T2085</f>
        <v>15.524999999999999</v>
      </c>
      <c r="P2085" s="659"/>
      <c r="Q2085" s="662" t="s">
        <v>953</v>
      </c>
      <c r="R2085" s="682">
        <f>_xlfn.XLOOKUP(Q2085,Tabellen!$B$9:$B$21,Tabellen!$C$9:$C$21,"controleren")</f>
        <v>0.7</v>
      </c>
      <c r="S2085" s="849">
        <f>IF('Isolatieaanpak '!$G$9="Doe-het-zelver",(M2085*R2085)*Tabellen!$K$5,M2085*R2085)</f>
        <v>10.867499999999998</v>
      </c>
      <c r="T2085" s="849">
        <f>(100%-R2085)*M2085</f>
        <v>4.6575000000000006</v>
      </c>
      <c r="U2085" s="660">
        <f>S2085*Tabellen!$G$2</f>
        <v>0.97807499999999981</v>
      </c>
      <c r="V2085" s="660">
        <f>T2085*Tabellen!$H$2</f>
        <v>0.97807500000000014</v>
      </c>
      <c r="W2085" s="660">
        <f>U2085+V2085</f>
        <v>1.9561500000000001</v>
      </c>
      <c r="X2085" s="660">
        <f>O2085+W2085</f>
        <v>17.48115</v>
      </c>
    </row>
    <row r="2086" spans="2:71" ht="15.65" customHeight="1" outlineLevel="2" x14ac:dyDescent="0.25">
      <c r="B2086" s="450"/>
      <c r="D2086" s="404" t="s">
        <v>847</v>
      </c>
      <c r="E2086" s="427">
        <v>1</v>
      </c>
      <c r="F2086" s="427" t="s">
        <v>73</v>
      </c>
      <c r="G2086" s="422"/>
      <c r="H2086" s="427"/>
      <c r="I2086" s="554"/>
      <c r="J2086" s="554"/>
      <c r="K2086" s="554">
        <v>22.976999999999997</v>
      </c>
      <c r="L2086" s="554">
        <f>E2086*K2086</f>
        <v>22.976999999999997</v>
      </c>
      <c r="M2086" s="554">
        <f>J2086+H2086*Tabellen!$K$2+L2086</f>
        <v>22.976999999999997</v>
      </c>
      <c r="N2086" s="494"/>
      <c r="O2086" s="849">
        <f>S2086+T2086</f>
        <v>22.976999999999997</v>
      </c>
      <c r="P2086" s="659"/>
      <c r="Q2086" s="662" t="s">
        <v>953</v>
      </c>
      <c r="R2086" s="682">
        <f>_xlfn.XLOOKUP(Q2086,Tabellen!$B$9:$B$21,Tabellen!$C$9:$C$21,"controleren")</f>
        <v>0.7</v>
      </c>
      <c r="S2086" s="849">
        <f>IF('Isolatieaanpak '!$G$9="Doe-het-zelver",(M2086*R2086)*Tabellen!$K$5,M2086*R2086)</f>
        <v>16.083899999999996</v>
      </c>
      <c r="T2086" s="849">
        <f>(100%-R2086)*M2086</f>
        <v>6.8931000000000004</v>
      </c>
      <c r="U2086" s="660">
        <f>S2086*Tabellen!$G$2</f>
        <v>1.4475509999999996</v>
      </c>
      <c r="V2086" s="660">
        <f>T2086*Tabellen!$H$2</f>
        <v>1.447551</v>
      </c>
      <c r="W2086" s="660">
        <f>U2086+V2086</f>
        <v>2.8951019999999996</v>
      </c>
      <c r="X2086" s="660">
        <f>O2086+W2086</f>
        <v>25.872101999999998</v>
      </c>
    </row>
    <row r="2087" spans="2:71" ht="15.65" customHeight="1" outlineLevel="2" x14ac:dyDescent="0.25">
      <c r="B2087" s="450"/>
      <c r="D2087" s="404" t="s">
        <v>1732</v>
      </c>
      <c r="E2087" s="427">
        <v>1</v>
      </c>
      <c r="F2087" s="427" t="s">
        <v>73</v>
      </c>
      <c r="G2087" s="422"/>
      <c r="H2087" s="427"/>
      <c r="I2087" s="554"/>
      <c r="J2087" s="554"/>
      <c r="K2087" s="554">
        <v>29.911499999999997</v>
      </c>
      <c r="L2087" s="554">
        <f>E2087*K2087</f>
        <v>29.911499999999997</v>
      </c>
      <c r="M2087" s="554">
        <f>J2087+H2087*Tabellen!$K$2+L2087</f>
        <v>29.911499999999997</v>
      </c>
      <c r="N2087" s="494"/>
      <c r="O2087" s="849">
        <f>S2087+T2087</f>
        <v>29.911499999999997</v>
      </c>
      <c r="P2087" s="659"/>
      <c r="Q2087" s="662" t="s">
        <v>953</v>
      </c>
      <c r="R2087" s="682">
        <f>_xlfn.XLOOKUP(Q2087,Tabellen!$B$9:$B$21,Tabellen!$C$9:$C$21,"controleren")</f>
        <v>0.7</v>
      </c>
      <c r="S2087" s="849">
        <f>IF('Isolatieaanpak '!$G$9="Doe-het-zelver",(M2087*R2087)*Tabellen!$K$5,M2087*R2087)</f>
        <v>20.938049999999997</v>
      </c>
      <c r="T2087" s="849">
        <f>(100%-R2087)*M2087</f>
        <v>8.9734499999999997</v>
      </c>
      <c r="U2087" s="660">
        <f>S2087*Tabellen!$G$2</f>
        <v>1.8844244999999997</v>
      </c>
      <c r="V2087" s="660">
        <f>T2087*Tabellen!$H$2</f>
        <v>1.8844244999999999</v>
      </c>
      <c r="W2087" s="660">
        <f>U2087+V2087</f>
        <v>3.7688489999999994</v>
      </c>
      <c r="X2087" s="660">
        <f>O2087+W2087</f>
        <v>33.680348999999993</v>
      </c>
    </row>
    <row r="2088" spans="2:71" ht="15.65" customHeight="1" outlineLevel="2" x14ac:dyDescent="0.25">
      <c r="B2088" s="404"/>
      <c r="D2088" s="427"/>
      <c r="E2088" s="405"/>
      <c r="G2088" s="406"/>
      <c r="H2088" s="406"/>
      <c r="N2088" s="494"/>
      <c r="O2088" s="659"/>
      <c r="P2088" s="659"/>
      <c r="Q2088" s="659"/>
    </row>
    <row r="2089" spans="2:71" ht="9" customHeight="1" outlineLevel="1" x14ac:dyDescent="0.25">
      <c r="B2089" s="408"/>
      <c r="D2089" s="409"/>
      <c r="E2089" s="411"/>
      <c r="F2089" s="409"/>
      <c r="G2089" s="410"/>
      <c r="H2089" s="410"/>
      <c r="I2089" s="548"/>
      <c r="J2089" s="548"/>
      <c r="K2089" s="548"/>
      <c r="L2089" s="548"/>
      <c r="M2089" s="548"/>
      <c r="N2089" s="485"/>
      <c r="O2089" s="663"/>
      <c r="P2089" s="663"/>
      <c r="Q2089" s="663"/>
      <c r="R2089" s="664"/>
      <c r="S2089" s="664"/>
      <c r="T2089" s="664"/>
      <c r="U2089" s="664"/>
      <c r="V2089" s="664"/>
      <c r="W2089" s="664"/>
      <c r="X2089" s="664"/>
      <c r="Y2089" s="663"/>
      <c r="Z2089" s="615"/>
      <c r="AA2089" s="616"/>
      <c r="AG2089" s="613"/>
      <c r="AH2089" s="613"/>
    </row>
    <row r="2090" spans="2:71" s="568" customFormat="1" ht="15.65" customHeight="1" outlineLevel="1" x14ac:dyDescent="0.25">
      <c r="B2090" s="395" t="s">
        <v>1966</v>
      </c>
      <c r="C2090" s="593"/>
      <c r="D2090" s="396" t="s">
        <v>1767</v>
      </c>
      <c r="E2090" s="403">
        <v>1</v>
      </c>
      <c r="F2090" s="396" t="s">
        <v>73</v>
      </c>
      <c r="G2090" s="397"/>
      <c r="H2090" s="397"/>
      <c r="I2090" s="546"/>
      <c r="J2090" s="546"/>
      <c r="K2090" s="546"/>
      <c r="L2090" s="546">
        <f>SUM(L2091:L2097)</f>
        <v>135.68849999999998</v>
      </c>
      <c r="M2090" s="546">
        <f>SUM(M2091:M2097)</f>
        <v>135.68849999999998</v>
      </c>
      <c r="N2090" s="593"/>
      <c r="O2090" s="655">
        <f>SUM(O2091:O2097)</f>
        <v>135.68849999999998</v>
      </c>
      <c r="P2090" s="656" t="str">
        <f>B2090</f>
        <v>V4-5-D2</v>
      </c>
      <c r="Q2090" s="656"/>
      <c r="R2090" s="657"/>
      <c r="S2090" s="657"/>
      <c r="T2090" s="657"/>
      <c r="U2090" s="657"/>
      <c r="V2090" s="657"/>
      <c r="W2090" s="657"/>
      <c r="X2090" s="657">
        <f>SUM(X2091:X2097)</f>
        <v>152.78525099999996</v>
      </c>
      <c r="Y2090" s="658"/>
      <c r="Z2090" s="610"/>
      <c r="AA2090" s="610"/>
      <c r="AB2090" s="610"/>
      <c r="AC2090" s="610"/>
      <c r="AD2090" s="610"/>
      <c r="AE2090" s="610"/>
      <c r="AF2090" s="610"/>
      <c r="AG2090" s="610"/>
      <c r="AH2090" s="610"/>
      <c r="AI2090" s="610"/>
      <c r="AJ2090" s="610"/>
      <c r="AK2090" s="610"/>
      <c r="AL2090" s="610"/>
      <c r="AM2090" s="610"/>
      <c r="AN2090" s="610"/>
      <c r="AO2090" s="610"/>
      <c r="AP2090" s="610"/>
      <c r="AQ2090" s="610"/>
      <c r="AR2090" s="610"/>
      <c r="AS2090" s="610"/>
      <c r="AT2090" s="610"/>
      <c r="AU2090" s="610"/>
      <c r="AV2090" s="610"/>
      <c r="AW2090" s="610"/>
      <c r="AX2090" s="610"/>
      <c r="AY2090" s="610"/>
      <c r="AZ2090" s="610"/>
      <c r="BA2090" s="610"/>
      <c r="BB2090" s="610"/>
      <c r="BC2090" s="610"/>
      <c r="BD2090" s="610"/>
      <c r="BE2090" s="610"/>
      <c r="BF2090" s="610"/>
      <c r="BG2090" s="610"/>
      <c r="BH2090" s="610"/>
      <c r="BI2090" s="610"/>
      <c r="BJ2090" s="610"/>
      <c r="BK2090" s="610"/>
      <c r="BL2090" s="610"/>
      <c r="BM2090" s="610"/>
      <c r="BN2090" s="610"/>
      <c r="BO2090" s="610"/>
      <c r="BP2090" s="610"/>
      <c r="BQ2090" s="610"/>
      <c r="BR2090" s="610"/>
      <c r="BS2090" s="610"/>
    </row>
    <row r="2091" spans="2:71" ht="15.65" customHeight="1" outlineLevel="2" x14ac:dyDescent="0.25">
      <c r="B2091" s="404"/>
      <c r="D2091" s="413" t="s">
        <v>838</v>
      </c>
      <c r="E2091" s="405"/>
      <c r="G2091" s="406"/>
      <c r="H2091" s="406"/>
      <c r="I2091" s="553"/>
      <c r="J2091" s="553"/>
      <c r="K2091" s="553"/>
      <c r="N2091" s="494"/>
      <c r="O2091" s="659"/>
      <c r="P2091" s="659"/>
      <c r="Q2091" s="659"/>
    </row>
    <row r="2092" spans="2:71" ht="15.65" customHeight="1" outlineLevel="2" x14ac:dyDescent="0.25">
      <c r="B2092" s="404"/>
      <c r="D2092" s="404" t="str">
        <f>D2090</f>
        <v>Dakisolatie vlasvezel dik 140mm  Rc 3.50 m².K/W van 45 m² tot 120 m²</v>
      </c>
      <c r="E2092" s="427">
        <v>1</v>
      </c>
      <c r="F2092" s="427" t="s">
        <v>73</v>
      </c>
      <c r="G2092" s="427"/>
      <c r="H2092" s="427"/>
      <c r="I2092" s="554"/>
      <c r="J2092" s="554"/>
      <c r="K2092" s="554">
        <v>67.274999999999991</v>
      </c>
      <c r="L2092" s="554">
        <f>E2092*K2092</f>
        <v>67.274999999999991</v>
      </c>
      <c r="M2092" s="554">
        <f>J2092+H2092*Tabellen!$K$2+L2092</f>
        <v>67.274999999999991</v>
      </c>
      <c r="N2092" s="494"/>
      <c r="O2092" s="849">
        <f>S2092+T2092</f>
        <v>67.274999999999991</v>
      </c>
      <c r="P2092" s="659"/>
      <c r="Q2092" s="662" t="s">
        <v>953</v>
      </c>
      <c r="R2092" s="682">
        <f>_xlfn.XLOOKUP(Q2092,Tabellen!$B$9:$B$21,Tabellen!$C$9:$C$21,"controleren")</f>
        <v>0.7</v>
      </c>
      <c r="S2092" s="849">
        <f>IF('Isolatieaanpak '!$G$9="Doe-het-zelver",(M2092*R2092)*Tabellen!$K$5,M2092*R2092)</f>
        <v>47.092499999999994</v>
      </c>
      <c r="T2092" s="849">
        <f>(100%-R2092)*M2092</f>
        <v>20.182500000000001</v>
      </c>
      <c r="U2092" s="660">
        <f>S2092*Tabellen!$G$2</f>
        <v>4.2383249999999997</v>
      </c>
      <c r="V2092" s="660">
        <f>T2092*Tabellen!$H$2</f>
        <v>4.2383249999999997</v>
      </c>
      <c r="W2092" s="660">
        <f>U2092+V2092</f>
        <v>8.4766499999999994</v>
      </c>
      <c r="X2092" s="660">
        <f>O2092+W2092</f>
        <v>75.751649999999984</v>
      </c>
    </row>
    <row r="2093" spans="2:71" ht="15.65" customHeight="1" outlineLevel="2" x14ac:dyDescent="0.25">
      <c r="B2093" s="404"/>
      <c r="D2093" s="427"/>
      <c r="E2093" s="427"/>
      <c r="F2093" s="427"/>
      <c r="G2093" s="422"/>
      <c r="H2093" s="427"/>
      <c r="I2093" s="554"/>
      <c r="J2093" s="554"/>
      <c r="K2093" s="554"/>
      <c r="L2093" s="554"/>
      <c r="M2093" s="554"/>
      <c r="N2093" s="494"/>
      <c r="O2093" s="659"/>
      <c r="P2093" s="659"/>
      <c r="Q2093" s="662" t="s">
        <v>953</v>
      </c>
      <c r="R2093" s="682">
        <f>_xlfn.XLOOKUP(Q2093,Tabellen!$B$9:$B$21,Tabellen!$C$9:$C$21,"controleren")</f>
        <v>0.7</v>
      </c>
      <c r="S2093" s="660">
        <f>O2093*R2093</f>
        <v>0</v>
      </c>
      <c r="T2093" s="660">
        <f>O2093-S2093</f>
        <v>0</v>
      </c>
      <c r="U2093" s="660">
        <f>S2093*Tabellen!$G$2</f>
        <v>0</v>
      </c>
      <c r="V2093" s="660">
        <f>T2093*Tabellen!$H$2</f>
        <v>0</v>
      </c>
      <c r="W2093" s="660">
        <f>U2093+V2093</f>
        <v>0</v>
      </c>
      <c r="X2093" s="660">
        <f>O2093+W2093</f>
        <v>0</v>
      </c>
    </row>
    <row r="2094" spans="2:71" ht="15.65" customHeight="1" outlineLevel="2" x14ac:dyDescent="0.25">
      <c r="B2094" s="450"/>
      <c r="D2094" s="404" t="s">
        <v>845</v>
      </c>
      <c r="E2094" s="427">
        <v>1</v>
      </c>
      <c r="F2094" s="427" t="s">
        <v>73</v>
      </c>
      <c r="G2094" s="422"/>
      <c r="H2094" s="427"/>
      <c r="I2094" s="566"/>
      <c r="J2094" s="554"/>
      <c r="K2094" s="554">
        <v>15.524999999999999</v>
      </c>
      <c r="L2094" s="554">
        <f>E2094*K2094</f>
        <v>15.524999999999999</v>
      </c>
      <c r="M2094" s="554">
        <f>J2094+H2094*Tabellen!$K$2+L2094</f>
        <v>15.524999999999999</v>
      </c>
      <c r="N2094" s="494"/>
      <c r="O2094" s="849">
        <f>S2094+T2094</f>
        <v>15.524999999999999</v>
      </c>
      <c r="P2094" s="659"/>
      <c r="Q2094" s="662" t="s">
        <v>953</v>
      </c>
      <c r="R2094" s="682">
        <f>_xlfn.XLOOKUP(Q2094,Tabellen!$B$9:$B$21,Tabellen!$C$9:$C$21,"controleren")</f>
        <v>0.7</v>
      </c>
      <c r="S2094" s="849">
        <f>IF('Isolatieaanpak '!$G$9="Doe-het-zelver",(M2094*R2094)*Tabellen!$K$5,M2094*R2094)</f>
        <v>10.867499999999998</v>
      </c>
      <c r="T2094" s="849">
        <f>(100%-R2094)*M2094</f>
        <v>4.6575000000000006</v>
      </c>
      <c r="U2094" s="660">
        <f>S2094*Tabellen!$G$2</f>
        <v>0.97807499999999981</v>
      </c>
      <c r="V2094" s="660">
        <f>T2094*Tabellen!$H$2</f>
        <v>0.97807500000000014</v>
      </c>
      <c r="W2094" s="660">
        <f>U2094+V2094</f>
        <v>1.9561500000000001</v>
      </c>
      <c r="X2094" s="660">
        <f>O2094+W2094</f>
        <v>17.48115</v>
      </c>
    </row>
    <row r="2095" spans="2:71" ht="15.65" customHeight="1" outlineLevel="2" x14ac:dyDescent="0.25">
      <c r="B2095" s="450"/>
      <c r="D2095" s="404" t="s">
        <v>847</v>
      </c>
      <c r="E2095" s="427">
        <v>1</v>
      </c>
      <c r="F2095" s="427" t="s">
        <v>73</v>
      </c>
      <c r="G2095" s="422"/>
      <c r="H2095" s="427"/>
      <c r="I2095" s="554"/>
      <c r="J2095" s="554"/>
      <c r="K2095" s="554">
        <v>22.976999999999997</v>
      </c>
      <c r="L2095" s="554">
        <f>E2095*K2095</f>
        <v>22.976999999999997</v>
      </c>
      <c r="M2095" s="554">
        <f>J2095+H2095*Tabellen!$K$2+L2095</f>
        <v>22.976999999999997</v>
      </c>
      <c r="N2095" s="494"/>
      <c r="O2095" s="849">
        <f>S2095+T2095</f>
        <v>22.976999999999997</v>
      </c>
      <c r="P2095" s="659"/>
      <c r="Q2095" s="662" t="s">
        <v>953</v>
      </c>
      <c r="R2095" s="682">
        <f>_xlfn.XLOOKUP(Q2095,Tabellen!$B$9:$B$21,Tabellen!$C$9:$C$21,"controleren")</f>
        <v>0.7</v>
      </c>
      <c r="S2095" s="849">
        <f>IF('Isolatieaanpak '!$G$9="Doe-het-zelver",(M2095*R2095)*Tabellen!$K$5,M2095*R2095)</f>
        <v>16.083899999999996</v>
      </c>
      <c r="T2095" s="849">
        <f>(100%-R2095)*M2095</f>
        <v>6.8931000000000004</v>
      </c>
      <c r="U2095" s="660">
        <f>S2095*Tabellen!$G$2</f>
        <v>1.4475509999999996</v>
      </c>
      <c r="V2095" s="660">
        <f>T2095*Tabellen!$H$2</f>
        <v>1.447551</v>
      </c>
      <c r="W2095" s="660">
        <f>U2095+V2095</f>
        <v>2.8951019999999996</v>
      </c>
      <c r="X2095" s="660">
        <f>O2095+W2095</f>
        <v>25.872101999999998</v>
      </c>
    </row>
    <row r="2096" spans="2:71" ht="15.65" customHeight="1" outlineLevel="2" x14ac:dyDescent="0.25">
      <c r="B2096" s="450"/>
      <c r="D2096" s="404" t="s">
        <v>1732</v>
      </c>
      <c r="E2096" s="427">
        <v>1</v>
      </c>
      <c r="F2096" s="427" t="s">
        <v>73</v>
      </c>
      <c r="G2096" s="422"/>
      <c r="H2096" s="427"/>
      <c r="I2096" s="554"/>
      <c r="J2096" s="554"/>
      <c r="K2096" s="554">
        <v>29.911499999999997</v>
      </c>
      <c r="L2096" s="554">
        <f>E2096*K2096</f>
        <v>29.911499999999997</v>
      </c>
      <c r="M2096" s="554">
        <f>J2096+H2096*Tabellen!$K$2+L2096</f>
        <v>29.911499999999997</v>
      </c>
      <c r="N2096" s="494"/>
      <c r="O2096" s="849">
        <f>S2096+T2096</f>
        <v>29.911499999999997</v>
      </c>
      <c r="P2096" s="659"/>
      <c r="Q2096" s="662" t="s">
        <v>953</v>
      </c>
      <c r="R2096" s="682">
        <f>_xlfn.XLOOKUP(Q2096,Tabellen!$B$9:$B$21,Tabellen!$C$9:$C$21,"controleren")</f>
        <v>0.7</v>
      </c>
      <c r="S2096" s="849">
        <f>IF('Isolatieaanpak '!$G$9="Doe-het-zelver",(M2096*R2096)*Tabellen!$K$5,M2096*R2096)</f>
        <v>20.938049999999997</v>
      </c>
      <c r="T2096" s="849">
        <f>(100%-R2096)*M2096</f>
        <v>8.9734499999999997</v>
      </c>
      <c r="U2096" s="660">
        <f>S2096*Tabellen!$G$2</f>
        <v>1.8844244999999997</v>
      </c>
      <c r="V2096" s="660">
        <f>T2096*Tabellen!$H$2</f>
        <v>1.8844244999999999</v>
      </c>
      <c r="W2096" s="660">
        <f>U2096+V2096</f>
        <v>3.7688489999999994</v>
      </c>
      <c r="X2096" s="660">
        <f>O2096+W2096</f>
        <v>33.680348999999993</v>
      </c>
    </row>
    <row r="2097" spans="2:71" ht="15.65" customHeight="1" outlineLevel="2" x14ac:dyDescent="0.25">
      <c r="B2097" s="404"/>
      <c r="D2097" s="427"/>
      <c r="E2097" s="405"/>
      <c r="G2097" s="406"/>
      <c r="H2097" s="406"/>
      <c r="N2097" s="494"/>
      <c r="O2097" s="659"/>
      <c r="P2097" s="659"/>
      <c r="Q2097" s="659"/>
    </row>
    <row r="2098" spans="2:71" ht="9" customHeight="1" outlineLevel="1" x14ac:dyDescent="0.25">
      <c r="B2098" s="408"/>
      <c r="D2098" s="409"/>
      <c r="E2098" s="411"/>
      <c r="F2098" s="409"/>
      <c r="G2098" s="410"/>
      <c r="H2098" s="410"/>
      <c r="I2098" s="548"/>
      <c r="J2098" s="548"/>
      <c r="K2098" s="548"/>
      <c r="L2098" s="548"/>
      <c r="M2098" s="548"/>
      <c r="N2098" s="485"/>
      <c r="O2098" s="663"/>
      <c r="P2098" s="663"/>
      <c r="Q2098" s="663"/>
      <c r="R2098" s="664"/>
      <c r="S2098" s="664"/>
      <c r="T2098" s="664"/>
      <c r="U2098" s="664"/>
      <c r="V2098" s="664"/>
      <c r="W2098" s="664"/>
      <c r="X2098" s="664"/>
      <c r="Y2098" s="663"/>
      <c r="Z2098" s="615"/>
      <c r="AA2098" s="616"/>
      <c r="AG2098" s="613"/>
      <c r="AH2098" s="613"/>
    </row>
    <row r="2099" spans="2:71" s="568" customFormat="1" ht="15.65" customHeight="1" outlineLevel="1" x14ac:dyDescent="0.25">
      <c r="B2099" s="395" t="s">
        <v>1967</v>
      </c>
      <c r="C2099" s="593"/>
      <c r="D2099" s="396" t="s">
        <v>1768</v>
      </c>
      <c r="E2099" s="403">
        <v>1</v>
      </c>
      <c r="F2099" s="396" t="s">
        <v>73</v>
      </c>
      <c r="G2099" s="397"/>
      <c r="H2099" s="397"/>
      <c r="I2099" s="546"/>
      <c r="J2099" s="546"/>
      <c r="K2099" s="546"/>
      <c r="L2099" s="546">
        <f>SUM(L2100:L2106)</f>
        <v>125.33849999999998</v>
      </c>
      <c r="M2099" s="546">
        <f>SUM(M2100:M2106)</f>
        <v>125.33849999999998</v>
      </c>
      <c r="N2099" s="593"/>
      <c r="O2099" s="655">
        <f>SUM(O2100:O2106)</f>
        <v>125.33849999999998</v>
      </c>
      <c r="P2099" s="656" t="str">
        <f>B2099</f>
        <v>V4-5-D3</v>
      </c>
      <c r="Q2099" s="656"/>
      <c r="R2099" s="657"/>
      <c r="S2099" s="657"/>
      <c r="T2099" s="657"/>
      <c r="U2099" s="657"/>
      <c r="V2099" s="657"/>
      <c r="W2099" s="657"/>
      <c r="X2099" s="657">
        <f>SUM(X2100:X2106)</f>
        <v>141.13115099999999</v>
      </c>
      <c r="Y2099" s="658"/>
      <c r="Z2099" s="610"/>
      <c r="AA2099" s="610"/>
      <c r="AB2099" s="610"/>
      <c r="AC2099" s="610"/>
      <c r="AD2099" s="610"/>
      <c r="AE2099" s="610"/>
      <c r="AF2099" s="610"/>
      <c r="AG2099" s="610"/>
      <c r="AH2099" s="610"/>
      <c r="AI2099" s="610"/>
      <c r="AJ2099" s="610"/>
      <c r="AK2099" s="610"/>
      <c r="AL2099" s="610"/>
      <c r="AM2099" s="610"/>
      <c r="AN2099" s="610"/>
      <c r="AO2099" s="610"/>
      <c r="AP2099" s="610"/>
      <c r="AQ2099" s="610"/>
      <c r="AR2099" s="610"/>
      <c r="AS2099" s="610"/>
      <c r="AT2099" s="610"/>
      <c r="AU2099" s="610"/>
      <c r="AV2099" s="610"/>
      <c r="AW2099" s="610"/>
      <c r="AX2099" s="610"/>
      <c r="AY2099" s="610"/>
      <c r="AZ2099" s="610"/>
      <c r="BA2099" s="610"/>
      <c r="BB2099" s="610"/>
      <c r="BC2099" s="610"/>
      <c r="BD2099" s="610"/>
      <c r="BE2099" s="610"/>
      <c r="BF2099" s="610"/>
      <c r="BG2099" s="610"/>
      <c r="BH2099" s="610"/>
      <c r="BI2099" s="610"/>
      <c r="BJ2099" s="610"/>
      <c r="BK2099" s="610"/>
      <c r="BL2099" s="610"/>
      <c r="BM2099" s="610"/>
      <c r="BN2099" s="610"/>
      <c r="BO2099" s="610"/>
      <c r="BP2099" s="610"/>
      <c r="BQ2099" s="610"/>
      <c r="BR2099" s="610"/>
      <c r="BS2099" s="610"/>
    </row>
    <row r="2100" spans="2:71" ht="15.65" customHeight="1" outlineLevel="2" x14ac:dyDescent="0.25">
      <c r="B2100" s="404"/>
      <c r="D2100" s="413" t="s">
        <v>838</v>
      </c>
      <c r="E2100" s="405"/>
      <c r="G2100" s="406"/>
      <c r="H2100" s="406"/>
      <c r="I2100" s="553"/>
      <c r="J2100" s="553"/>
      <c r="K2100" s="553"/>
      <c r="N2100" s="494"/>
      <c r="O2100" s="659"/>
      <c r="P2100" s="659"/>
      <c r="Q2100" s="659"/>
    </row>
    <row r="2101" spans="2:71" ht="15.65" customHeight="1" outlineLevel="2" x14ac:dyDescent="0.25">
      <c r="B2101" s="404"/>
      <c r="D2101" s="404" t="str">
        <f>D2099</f>
        <v>Dakisolatie vlasvezel dik 140mm  Rc 3.50 m².K/W vanaf 120 m²</v>
      </c>
      <c r="E2101" s="427">
        <v>1</v>
      </c>
      <c r="F2101" s="427" t="s">
        <v>73</v>
      </c>
      <c r="G2101" s="427"/>
      <c r="H2101" s="427"/>
      <c r="I2101" s="554"/>
      <c r="J2101" s="554"/>
      <c r="K2101" s="554">
        <v>56.924999999999997</v>
      </c>
      <c r="L2101" s="554">
        <f>E2101*K2101</f>
        <v>56.924999999999997</v>
      </c>
      <c r="M2101" s="554">
        <f>J2101+H2101*Tabellen!$K$2+L2101</f>
        <v>56.924999999999997</v>
      </c>
      <c r="N2101" s="494"/>
      <c r="O2101" s="849">
        <f>S2101+T2101</f>
        <v>56.924999999999997</v>
      </c>
      <c r="P2101" s="659"/>
      <c r="Q2101" s="662" t="s">
        <v>953</v>
      </c>
      <c r="R2101" s="682">
        <f>_xlfn.XLOOKUP(Q2101,Tabellen!$B$9:$B$21,Tabellen!$C$9:$C$21,"controleren")</f>
        <v>0.7</v>
      </c>
      <c r="S2101" s="849">
        <f>IF('Isolatieaanpak '!$G$9="Doe-het-zelver",(M2101*R2101)*Tabellen!$K$5,M2101*R2101)</f>
        <v>39.847499999999997</v>
      </c>
      <c r="T2101" s="849">
        <f>(100%-R2101)*M2101</f>
        <v>17.077500000000001</v>
      </c>
      <c r="U2101" s="660">
        <f>S2101*Tabellen!$G$2</f>
        <v>3.5862749999999997</v>
      </c>
      <c r="V2101" s="660">
        <f>T2101*Tabellen!$H$2</f>
        <v>3.5862750000000001</v>
      </c>
      <c r="W2101" s="660">
        <f>U2101+V2101</f>
        <v>7.1725499999999993</v>
      </c>
      <c r="X2101" s="660">
        <f>O2101+W2101</f>
        <v>64.097549999999998</v>
      </c>
    </row>
    <row r="2102" spans="2:71" ht="15.65" customHeight="1" outlineLevel="2" x14ac:dyDescent="0.25">
      <c r="B2102" s="404"/>
      <c r="D2102" s="404"/>
      <c r="E2102" s="427"/>
      <c r="F2102" s="427"/>
      <c r="G2102" s="422"/>
      <c r="H2102" s="427"/>
      <c r="I2102" s="554"/>
      <c r="J2102" s="554"/>
      <c r="K2102" s="554"/>
      <c r="L2102" s="554"/>
      <c r="M2102" s="554"/>
      <c r="N2102" s="494"/>
      <c r="O2102" s="659"/>
      <c r="P2102" s="659"/>
      <c r="Q2102" s="662" t="s">
        <v>953</v>
      </c>
      <c r="R2102" s="682">
        <f>_xlfn.XLOOKUP(Q2102,Tabellen!$B$9:$B$21,Tabellen!$C$9:$C$21,"controleren")</f>
        <v>0.7</v>
      </c>
      <c r="S2102" s="660">
        <f>O2102*R2102</f>
        <v>0</v>
      </c>
      <c r="T2102" s="660">
        <f>O2102-S2102</f>
        <v>0</v>
      </c>
      <c r="U2102" s="660">
        <f>S2102*Tabellen!$G$2</f>
        <v>0</v>
      </c>
      <c r="V2102" s="660">
        <f>T2102*Tabellen!$H$2</f>
        <v>0</v>
      </c>
      <c r="W2102" s="660">
        <f>U2102+V2102</f>
        <v>0</v>
      </c>
      <c r="X2102" s="660">
        <f>O2102+W2102</f>
        <v>0</v>
      </c>
    </row>
    <row r="2103" spans="2:71" ht="15.65" customHeight="1" outlineLevel="2" x14ac:dyDescent="0.25">
      <c r="B2103" s="450"/>
      <c r="D2103" s="404" t="s">
        <v>845</v>
      </c>
      <c r="E2103" s="427">
        <v>1</v>
      </c>
      <c r="F2103" s="427" t="s">
        <v>73</v>
      </c>
      <c r="G2103" s="422"/>
      <c r="H2103" s="427"/>
      <c r="I2103" s="566"/>
      <c r="J2103" s="554"/>
      <c r="K2103" s="554">
        <v>15.524999999999999</v>
      </c>
      <c r="L2103" s="554">
        <f>E2103*K2103</f>
        <v>15.524999999999999</v>
      </c>
      <c r="M2103" s="554">
        <f>J2103+H2103*Tabellen!$K$2+L2103</f>
        <v>15.524999999999999</v>
      </c>
      <c r="N2103" s="494"/>
      <c r="O2103" s="849">
        <f>S2103+T2103</f>
        <v>15.524999999999999</v>
      </c>
      <c r="P2103" s="659"/>
      <c r="Q2103" s="662" t="s">
        <v>953</v>
      </c>
      <c r="R2103" s="682">
        <f>_xlfn.XLOOKUP(Q2103,Tabellen!$B$9:$B$21,Tabellen!$C$9:$C$21,"controleren")</f>
        <v>0.7</v>
      </c>
      <c r="S2103" s="849">
        <f>IF('Isolatieaanpak '!$G$9="Doe-het-zelver",(M2103*R2103)*Tabellen!$K$5,M2103*R2103)</f>
        <v>10.867499999999998</v>
      </c>
      <c r="T2103" s="849">
        <f>(100%-R2103)*M2103</f>
        <v>4.6575000000000006</v>
      </c>
      <c r="U2103" s="660">
        <f>S2103*Tabellen!$G$2</f>
        <v>0.97807499999999981</v>
      </c>
      <c r="V2103" s="660">
        <f>T2103*Tabellen!$H$2</f>
        <v>0.97807500000000014</v>
      </c>
      <c r="W2103" s="660">
        <f>U2103+V2103</f>
        <v>1.9561500000000001</v>
      </c>
      <c r="X2103" s="660">
        <f>O2103+W2103</f>
        <v>17.48115</v>
      </c>
    </row>
    <row r="2104" spans="2:71" ht="15.65" customHeight="1" outlineLevel="2" x14ac:dyDescent="0.25">
      <c r="B2104" s="450"/>
      <c r="D2104" s="404" t="s">
        <v>847</v>
      </c>
      <c r="E2104" s="427">
        <v>1</v>
      </c>
      <c r="F2104" s="427" t="s">
        <v>73</v>
      </c>
      <c r="G2104" s="422"/>
      <c r="H2104" s="427"/>
      <c r="I2104" s="554"/>
      <c r="J2104" s="554"/>
      <c r="K2104" s="554">
        <v>22.976999999999997</v>
      </c>
      <c r="L2104" s="554">
        <f>E2104*K2104</f>
        <v>22.976999999999997</v>
      </c>
      <c r="M2104" s="554">
        <f>J2104+H2104*Tabellen!$K$2+L2104</f>
        <v>22.976999999999997</v>
      </c>
      <c r="N2104" s="494"/>
      <c r="O2104" s="849">
        <f>S2104+T2104</f>
        <v>22.976999999999997</v>
      </c>
      <c r="P2104" s="659"/>
      <c r="Q2104" s="662" t="s">
        <v>953</v>
      </c>
      <c r="R2104" s="682">
        <f>_xlfn.XLOOKUP(Q2104,Tabellen!$B$9:$B$21,Tabellen!$C$9:$C$21,"controleren")</f>
        <v>0.7</v>
      </c>
      <c r="S2104" s="849">
        <f>IF('Isolatieaanpak '!$G$9="Doe-het-zelver",(M2104*R2104)*Tabellen!$K$5,M2104*R2104)</f>
        <v>16.083899999999996</v>
      </c>
      <c r="T2104" s="849">
        <f>(100%-R2104)*M2104</f>
        <v>6.8931000000000004</v>
      </c>
      <c r="U2104" s="660">
        <f>S2104*Tabellen!$G$2</f>
        <v>1.4475509999999996</v>
      </c>
      <c r="V2104" s="660">
        <f>T2104*Tabellen!$H$2</f>
        <v>1.447551</v>
      </c>
      <c r="W2104" s="660">
        <f>U2104+V2104</f>
        <v>2.8951019999999996</v>
      </c>
      <c r="X2104" s="660">
        <f>O2104+W2104</f>
        <v>25.872101999999998</v>
      </c>
    </row>
    <row r="2105" spans="2:71" ht="15.65" customHeight="1" outlineLevel="2" x14ac:dyDescent="0.25">
      <c r="B2105" s="450"/>
      <c r="D2105" s="404" t="s">
        <v>1732</v>
      </c>
      <c r="E2105" s="427">
        <v>1</v>
      </c>
      <c r="F2105" s="427" t="s">
        <v>73</v>
      </c>
      <c r="G2105" s="422"/>
      <c r="H2105" s="427"/>
      <c r="I2105" s="554"/>
      <c r="J2105" s="554"/>
      <c r="K2105" s="554">
        <v>29.911499999999997</v>
      </c>
      <c r="L2105" s="554">
        <f>E2105*K2105</f>
        <v>29.911499999999997</v>
      </c>
      <c r="M2105" s="554">
        <f>J2105+H2105*Tabellen!$K$2+L2105</f>
        <v>29.911499999999997</v>
      </c>
      <c r="N2105" s="494"/>
      <c r="O2105" s="849">
        <f>S2105+T2105</f>
        <v>29.911499999999997</v>
      </c>
      <c r="P2105" s="659"/>
      <c r="Q2105" s="662" t="s">
        <v>953</v>
      </c>
      <c r="R2105" s="682">
        <f>_xlfn.XLOOKUP(Q2105,Tabellen!$B$9:$B$21,Tabellen!$C$9:$C$21,"controleren")</f>
        <v>0.7</v>
      </c>
      <c r="S2105" s="849">
        <f>IF('Isolatieaanpak '!$G$9="Doe-het-zelver",(M2105*R2105)*Tabellen!$K$5,M2105*R2105)</f>
        <v>20.938049999999997</v>
      </c>
      <c r="T2105" s="849">
        <f>(100%-R2105)*M2105</f>
        <v>8.9734499999999997</v>
      </c>
      <c r="U2105" s="660">
        <f>S2105*Tabellen!$G$2</f>
        <v>1.8844244999999997</v>
      </c>
      <c r="V2105" s="660">
        <f>T2105*Tabellen!$H$2</f>
        <v>1.8844244999999999</v>
      </c>
      <c r="W2105" s="660">
        <f>U2105+V2105</f>
        <v>3.7688489999999994</v>
      </c>
      <c r="X2105" s="660">
        <f>O2105+W2105</f>
        <v>33.680348999999993</v>
      </c>
    </row>
    <row r="2106" spans="2:71" ht="15.65" customHeight="1" outlineLevel="2" x14ac:dyDescent="0.25">
      <c r="B2106" s="404"/>
      <c r="D2106" s="427"/>
      <c r="E2106" s="405"/>
      <c r="G2106" s="406"/>
      <c r="H2106" s="406"/>
      <c r="N2106" s="494"/>
      <c r="O2106" s="659"/>
      <c r="P2106" s="659"/>
      <c r="Q2106" s="659"/>
    </row>
    <row r="2107" spans="2:71" ht="9" customHeight="1" outlineLevel="1" x14ac:dyDescent="0.25">
      <c r="B2107" s="408"/>
      <c r="D2107" s="409"/>
      <c r="E2107" s="411"/>
      <c r="F2107" s="409"/>
      <c r="G2107" s="410"/>
      <c r="H2107" s="410"/>
      <c r="I2107" s="548"/>
      <c r="J2107" s="548"/>
      <c r="K2107" s="548"/>
      <c r="L2107" s="548"/>
      <c r="M2107" s="548"/>
      <c r="N2107" s="485"/>
      <c r="O2107" s="663"/>
      <c r="P2107" s="663"/>
      <c r="Q2107" s="663"/>
      <c r="R2107" s="664"/>
      <c r="S2107" s="664"/>
      <c r="T2107" s="664"/>
      <c r="U2107" s="664"/>
      <c r="V2107" s="664"/>
      <c r="W2107" s="664"/>
      <c r="X2107" s="664"/>
      <c r="Y2107" s="663"/>
      <c r="Z2107" s="615"/>
      <c r="AA2107" s="616"/>
      <c r="AG2107" s="613"/>
      <c r="AH2107" s="613"/>
    </row>
    <row r="2108" spans="2:71" s="568" customFormat="1" ht="15.65" customHeight="1" outlineLevel="1" x14ac:dyDescent="0.25">
      <c r="B2108" s="395" t="s">
        <v>1968</v>
      </c>
      <c r="C2108" s="593"/>
      <c r="D2108" s="396" t="s">
        <v>1447</v>
      </c>
      <c r="E2108" s="403">
        <v>1</v>
      </c>
      <c r="F2108" s="396" t="s">
        <v>73</v>
      </c>
      <c r="G2108" s="397"/>
      <c r="H2108" s="397"/>
      <c r="I2108" s="546"/>
      <c r="J2108" s="546"/>
      <c r="K2108" s="546"/>
      <c r="L2108" s="546">
        <f>SUM(L2109:L2111)</f>
        <v>0.34154999999999996</v>
      </c>
      <c r="M2108" s="546">
        <f>SUM(M2109:M2111)</f>
        <v>0.34154999999999996</v>
      </c>
      <c r="N2108" s="593"/>
      <c r="O2108" s="655">
        <f>SUM(O2109:O2111)</f>
        <v>0.34154999999999996</v>
      </c>
      <c r="P2108" s="656" t="str">
        <f>B2108</f>
        <v>V4-5-D4</v>
      </c>
      <c r="Q2108" s="656"/>
      <c r="R2108" s="657"/>
      <c r="S2108" s="657"/>
      <c r="T2108" s="657"/>
      <c r="U2108" s="657"/>
      <c r="V2108" s="657"/>
      <c r="W2108" s="657"/>
      <c r="X2108" s="657">
        <f>SUM(X2109:X2111)</f>
        <v>0.38458529999999996</v>
      </c>
      <c r="Y2108" s="658"/>
      <c r="Z2108" s="610"/>
      <c r="AA2108" s="610"/>
      <c r="AB2108" s="610"/>
      <c r="AC2108" s="610"/>
      <c r="AD2108" s="610"/>
      <c r="AE2108" s="610"/>
      <c r="AF2108" s="610"/>
      <c r="AG2108" s="610"/>
      <c r="AH2108" s="610"/>
      <c r="AI2108" s="610"/>
      <c r="AJ2108" s="610"/>
      <c r="AK2108" s="610"/>
      <c r="AL2108" s="610"/>
      <c r="AM2108" s="610"/>
      <c r="AN2108" s="610"/>
      <c r="AO2108" s="610"/>
      <c r="AP2108" s="610"/>
      <c r="AQ2108" s="610"/>
      <c r="AR2108" s="610"/>
      <c r="AS2108" s="610"/>
      <c r="AT2108" s="610"/>
      <c r="AU2108" s="610"/>
      <c r="AV2108" s="610"/>
      <c r="AW2108" s="610"/>
      <c r="AX2108" s="610"/>
      <c r="AY2108" s="610"/>
      <c r="AZ2108" s="610"/>
      <c r="BA2108" s="610"/>
      <c r="BB2108" s="610"/>
      <c r="BC2108" s="610"/>
      <c r="BD2108" s="610"/>
      <c r="BE2108" s="610"/>
      <c r="BF2108" s="610"/>
      <c r="BG2108" s="610"/>
      <c r="BH2108" s="610"/>
      <c r="BI2108" s="610"/>
      <c r="BJ2108" s="610"/>
      <c r="BK2108" s="610"/>
      <c r="BL2108" s="610"/>
      <c r="BM2108" s="610"/>
      <c r="BN2108" s="610"/>
      <c r="BO2108" s="610"/>
      <c r="BP2108" s="610"/>
      <c r="BQ2108" s="610"/>
      <c r="BR2108" s="610"/>
      <c r="BS2108" s="610"/>
    </row>
    <row r="2109" spans="2:71" ht="15.65" customHeight="1" outlineLevel="2" x14ac:dyDescent="0.25">
      <c r="B2109" s="404"/>
      <c r="D2109" s="413" t="s">
        <v>838</v>
      </c>
      <c r="E2109" s="405"/>
      <c r="G2109" s="406"/>
      <c r="H2109" s="406"/>
      <c r="I2109" s="553"/>
      <c r="J2109" s="553"/>
      <c r="K2109" s="553"/>
      <c r="N2109" s="494"/>
      <c r="O2109" s="659"/>
      <c r="P2109" s="659"/>
      <c r="Q2109" s="659"/>
    </row>
    <row r="2110" spans="2:71" ht="15.65" customHeight="1" outlineLevel="2" x14ac:dyDescent="0.25">
      <c r="B2110" s="404"/>
      <c r="D2110" s="404" t="str">
        <f>D2108</f>
        <v>╚ Vlasvezel meer-/minderprijs per mm</v>
      </c>
      <c r="E2110" s="427">
        <v>1</v>
      </c>
      <c r="F2110" s="427" t="s">
        <v>73</v>
      </c>
      <c r="G2110" s="427"/>
      <c r="H2110" s="427"/>
      <c r="I2110" s="554"/>
      <c r="J2110" s="554"/>
      <c r="K2110" s="554">
        <v>0.34154999999999996</v>
      </c>
      <c r="L2110" s="554">
        <f>E2110*K2110</f>
        <v>0.34154999999999996</v>
      </c>
      <c r="M2110" s="554">
        <f>J2110+H2110*Tabellen!$K$2+L2110</f>
        <v>0.34154999999999996</v>
      </c>
      <c r="N2110" s="494"/>
      <c r="O2110" s="849">
        <f>S2110+T2110</f>
        <v>0.34154999999999996</v>
      </c>
      <c r="P2110" s="659"/>
      <c r="Q2110" s="662" t="s">
        <v>953</v>
      </c>
      <c r="R2110" s="682">
        <f>_xlfn.XLOOKUP(Q2110,Tabellen!$B$9:$B$21,Tabellen!$C$9:$C$21,"controleren")</f>
        <v>0.7</v>
      </c>
      <c r="S2110" s="849">
        <f>IF('Isolatieaanpak '!$G$9="Doe-het-zelver",(M2110*R2110)*Tabellen!$K$5,M2110*R2110)</f>
        <v>0.23908499999999996</v>
      </c>
      <c r="T2110" s="849">
        <f>(100%-R2110)*M2110</f>
        <v>0.102465</v>
      </c>
      <c r="U2110" s="660">
        <f>S2110*Tabellen!$G$2</f>
        <v>2.1517649999999996E-2</v>
      </c>
      <c r="V2110" s="660">
        <f>T2110*Tabellen!$H$2</f>
        <v>2.1517649999999999E-2</v>
      </c>
      <c r="W2110" s="660">
        <f>U2110+V2110</f>
        <v>4.3035299999999999E-2</v>
      </c>
      <c r="X2110" s="660">
        <f>O2110+W2110</f>
        <v>0.38458529999999996</v>
      </c>
    </row>
    <row r="2111" spans="2:71" ht="15.65" customHeight="1" outlineLevel="2" x14ac:dyDescent="0.25">
      <c r="B2111" s="404"/>
      <c r="D2111" s="427"/>
      <c r="E2111" s="405"/>
      <c r="G2111" s="406"/>
      <c r="H2111" s="406"/>
      <c r="N2111" s="494"/>
      <c r="O2111" s="659"/>
      <c r="P2111" s="659"/>
      <c r="Q2111" s="659"/>
    </row>
    <row r="2112" spans="2:71" ht="9" customHeight="1" outlineLevel="1" x14ac:dyDescent="0.25">
      <c r="B2112" s="408"/>
      <c r="D2112" s="409"/>
      <c r="E2112" s="411"/>
      <c r="F2112" s="409"/>
      <c r="G2112" s="410"/>
      <c r="H2112" s="410"/>
      <c r="I2112" s="548"/>
      <c r="J2112" s="548"/>
      <c r="K2112" s="548"/>
      <c r="L2112" s="548"/>
      <c r="M2112" s="548"/>
      <c r="N2112" s="485"/>
      <c r="O2112" s="663"/>
      <c r="P2112" s="663"/>
      <c r="Q2112" s="663"/>
      <c r="R2112" s="664"/>
      <c r="S2112" s="664"/>
      <c r="T2112" s="664"/>
      <c r="U2112" s="664"/>
      <c r="V2112" s="664"/>
      <c r="W2112" s="664"/>
      <c r="X2112" s="664"/>
      <c r="Y2112" s="663"/>
      <c r="Z2112" s="615"/>
      <c r="AA2112" s="616"/>
      <c r="AG2112" s="613"/>
      <c r="AH2112" s="613"/>
    </row>
    <row r="2113" spans="2:71" s="568" customFormat="1" ht="15.65" customHeight="1" outlineLevel="1" x14ac:dyDescent="0.25">
      <c r="B2113" s="395" t="s">
        <v>1969</v>
      </c>
      <c r="C2113" s="593"/>
      <c r="D2113" s="396" t="s">
        <v>1769</v>
      </c>
      <c r="E2113" s="403">
        <v>1</v>
      </c>
      <c r="F2113" s="396" t="s">
        <v>73</v>
      </c>
      <c r="G2113" s="397"/>
      <c r="H2113" s="397"/>
      <c r="I2113" s="546"/>
      <c r="J2113" s="546"/>
      <c r="K2113" s="546"/>
      <c r="L2113" s="546">
        <f>SUM(L2114:L2120)</f>
        <v>146.0385</v>
      </c>
      <c r="M2113" s="546">
        <f>SUM(M2114:M2120)</f>
        <v>146.0385</v>
      </c>
      <c r="N2113" s="593"/>
      <c r="O2113" s="655">
        <f>SUM(O2114:O2120)</f>
        <v>146.0385</v>
      </c>
      <c r="P2113" s="656" t="str">
        <f>B2113</f>
        <v>V4-5-E1</v>
      </c>
      <c r="Q2113" s="656"/>
      <c r="R2113" s="657"/>
      <c r="S2113" s="657"/>
      <c r="T2113" s="657"/>
      <c r="U2113" s="657"/>
      <c r="V2113" s="657"/>
      <c r="W2113" s="657"/>
      <c r="X2113" s="657">
        <f>SUM(X2114:X2120)</f>
        <v>164.43935099999999</v>
      </c>
      <c r="Y2113" s="658"/>
      <c r="Z2113" s="610"/>
      <c r="AA2113" s="610"/>
      <c r="AB2113" s="610"/>
      <c r="AC2113" s="610"/>
      <c r="AD2113" s="610"/>
      <c r="AE2113" s="610"/>
      <c r="AF2113" s="610"/>
      <c r="AG2113" s="610"/>
      <c r="AH2113" s="610"/>
      <c r="AI2113" s="610"/>
      <c r="AJ2113" s="610"/>
      <c r="AK2113" s="610"/>
      <c r="AL2113" s="610"/>
      <c r="AM2113" s="610"/>
      <c r="AN2113" s="610"/>
      <c r="AO2113" s="610"/>
      <c r="AP2113" s="610"/>
      <c r="AQ2113" s="610"/>
      <c r="AR2113" s="610"/>
      <c r="AS2113" s="610"/>
      <c r="AT2113" s="610"/>
      <c r="AU2113" s="610"/>
      <c r="AV2113" s="610"/>
      <c r="AW2113" s="610"/>
      <c r="AX2113" s="610"/>
      <c r="AY2113" s="610"/>
      <c r="AZ2113" s="610"/>
      <c r="BA2113" s="610"/>
      <c r="BB2113" s="610"/>
      <c r="BC2113" s="610"/>
      <c r="BD2113" s="610"/>
      <c r="BE2113" s="610"/>
      <c r="BF2113" s="610"/>
      <c r="BG2113" s="610"/>
      <c r="BH2113" s="610"/>
      <c r="BI2113" s="610"/>
      <c r="BJ2113" s="610"/>
      <c r="BK2113" s="610"/>
      <c r="BL2113" s="610"/>
      <c r="BM2113" s="610"/>
      <c r="BN2113" s="610"/>
      <c r="BO2113" s="610"/>
      <c r="BP2113" s="610"/>
      <c r="BQ2113" s="610"/>
      <c r="BR2113" s="610"/>
      <c r="BS2113" s="610"/>
    </row>
    <row r="2114" spans="2:71" ht="15.65" customHeight="1" outlineLevel="2" x14ac:dyDescent="0.25">
      <c r="B2114" s="404"/>
      <c r="D2114" s="413" t="s">
        <v>837</v>
      </c>
      <c r="E2114" s="405"/>
      <c r="G2114" s="406"/>
      <c r="H2114" s="406"/>
      <c r="I2114" s="553"/>
      <c r="J2114" s="553"/>
      <c r="K2114" s="553"/>
      <c r="N2114" s="494"/>
      <c r="O2114" s="659"/>
      <c r="P2114" s="659"/>
      <c r="Q2114" s="659"/>
    </row>
    <row r="2115" spans="2:71" ht="15.65" customHeight="1" outlineLevel="2" x14ac:dyDescent="0.25">
      <c r="B2115" s="404"/>
      <c r="D2115" s="404" t="str">
        <f>D2113</f>
        <v>Dakisolatie grasvezel dik 150mm Rc 3.50 m².K/W van 0 m² tot 45 m²</v>
      </c>
      <c r="E2115" s="427">
        <v>1</v>
      </c>
      <c r="F2115" s="427" t="s">
        <v>73</v>
      </c>
      <c r="G2115" s="427"/>
      <c r="H2115" s="427"/>
      <c r="I2115" s="554"/>
      <c r="J2115" s="554"/>
      <c r="K2115" s="554">
        <v>77.625</v>
      </c>
      <c r="L2115" s="554">
        <f>E2115*K2115</f>
        <v>77.625</v>
      </c>
      <c r="M2115" s="554">
        <f>J2115+H2115*Tabellen!$K$2+L2115</f>
        <v>77.625</v>
      </c>
      <c r="N2115" s="494"/>
      <c r="O2115" s="849">
        <f>S2115+T2115</f>
        <v>77.625</v>
      </c>
      <c r="P2115" s="659"/>
      <c r="Q2115" s="662" t="s">
        <v>953</v>
      </c>
      <c r="R2115" s="682">
        <f>_xlfn.XLOOKUP(Q2115,Tabellen!$B$9:$B$21,Tabellen!$C$9:$C$21,"controleren")</f>
        <v>0.7</v>
      </c>
      <c r="S2115" s="849">
        <f>IF('Isolatieaanpak '!$G$9="Doe-het-zelver",(M2115*R2115)*Tabellen!$K$5,M2115*R2115)</f>
        <v>54.337499999999999</v>
      </c>
      <c r="T2115" s="849">
        <f>(100%-R2115)*M2115</f>
        <v>23.287500000000005</v>
      </c>
      <c r="U2115" s="660">
        <f>S2115*Tabellen!$G$2</f>
        <v>4.8903749999999997</v>
      </c>
      <c r="V2115" s="660">
        <f>T2115*Tabellen!$H$2</f>
        <v>4.8903750000000006</v>
      </c>
      <c r="W2115" s="660">
        <f>U2115+V2115</f>
        <v>9.7807500000000012</v>
      </c>
      <c r="X2115" s="660">
        <f>O2115+W2115</f>
        <v>87.405749999999998</v>
      </c>
    </row>
    <row r="2116" spans="2:71" ht="15.65" customHeight="1" outlineLevel="2" x14ac:dyDescent="0.25">
      <c r="B2116" s="404"/>
      <c r="D2116" s="427"/>
      <c r="E2116" s="427"/>
      <c r="F2116" s="427"/>
      <c r="G2116" s="422"/>
      <c r="H2116" s="427"/>
      <c r="I2116" s="554"/>
      <c r="J2116" s="554"/>
      <c r="K2116" s="554"/>
      <c r="L2116" s="554"/>
      <c r="M2116" s="554"/>
      <c r="N2116" s="494"/>
      <c r="O2116" s="659">
        <f>M2116</f>
        <v>0</v>
      </c>
      <c r="P2116" s="659"/>
      <c r="Q2116" s="662" t="s">
        <v>953</v>
      </c>
      <c r="R2116" s="682">
        <f>_xlfn.XLOOKUP(Q2116,Tabellen!$B$9:$B$21,Tabellen!$C$9:$C$21,"controleren")</f>
        <v>0.7</v>
      </c>
      <c r="S2116" s="660">
        <f>O2116*R2116</f>
        <v>0</v>
      </c>
      <c r="T2116" s="660">
        <f>O2116-S2116</f>
        <v>0</v>
      </c>
      <c r="U2116" s="660">
        <f>S2116*Tabellen!$G$2</f>
        <v>0</v>
      </c>
      <c r="V2116" s="660">
        <f>T2116*Tabellen!$H$2</f>
        <v>0</v>
      </c>
      <c r="W2116" s="660">
        <f>U2116+V2116</f>
        <v>0</v>
      </c>
      <c r="X2116" s="660">
        <f>O2116+W2116</f>
        <v>0</v>
      </c>
    </row>
    <row r="2117" spans="2:71" ht="15.65" customHeight="1" outlineLevel="2" x14ac:dyDescent="0.25">
      <c r="B2117" s="450"/>
      <c r="D2117" s="404" t="s">
        <v>845</v>
      </c>
      <c r="E2117" s="427">
        <v>1</v>
      </c>
      <c r="F2117" s="427" t="s">
        <v>73</v>
      </c>
      <c r="G2117" s="422"/>
      <c r="H2117" s="427"/>
      <c r="I2117" s="566"/>
      <c r="J2117" s="554"/>
      <c r="K2117" s="554">
        <v>15.524999999999999</v>
      </c>
      <c r="L2117" s="554">
        <f>E2117*K2117</f>
        <v>15.524999999999999</v>
      </c>
      <c r="M2117" s="554">
        <f>J2117+H2117*Tabellen!$K$2+L2117</f>
        <v>15.524999999999999</v>
      </c>
      <c r="N2117" s="494"/>
      <c r="O2117" s="849">
        <f>S2117+T2117</f>
        <v>15.524999999999999</v>
      </c>
      <c r="P2117" s="659"/>
      <c r="Q2117" s="662" t="s">
        <v>953</v>
      </c>
      <c r="R2117" s="682">
        <f>_xlfn.XLOOKUP(Q2117,Tabellen!$B$9:$B$21,Tabellen!$C$9:$C$21,"controleren")</f>
        <v>0.7</v>
      </c>
      <c r="S2117" s="849">
        <f>IF('Isolatieaanpak '!$G$9="Doe-het-zelver",(M2117*R2117)*Tabellen!$K$5,M2117*R2117)</f>
        <v>10.867499999999998</v>
      </c>
      <c r="T2117" s="849">
        <f>(100%-R2117)*M2117</f>
        <v>4.6575000000000006</v>
      </c>
      <c r="U2117" s="660">
        <f>S2117*Tabellen!$G$2</f>
        <v>0.97807499999999981</v>
      </c>
      <c r="V2117" s="660">
        <f>T2117*Tabellen!$H$2</f>
        <v>0.97807500000000014</v>
      </c>
      <c r="W2117" s="660">
        <f>U2117+V2117</f>
        <v>1.9561500000000001</v>
      </c>
      <c r="X2117" s="660">
        <f>O2117+W2117</f>
        <v>17.48115</v>
      </c>
    </row>
    <row r="2118" spans="2:71" ht="15.65" customHeight="1" outlineLevel="2" x14ac:dyDescent="0.25">
      <c r="B2118" s="450"/>
      <c r="D2118" s="404" t="s">
        <v>847</v>
      </c>
      <c r="E2118" s="427">
        <v>1</v>
      </c>
      <c r="F2118" s="427" t="s">
        <v>73</v>
      </c>
      <c r="G2118" s="422"/>
      <c r="H2118" s="427"/>
      <c r="I2118" s="554"/>
      <c r="J2118" s="554"/>
      <c r="K2118" s="554">
        <v>22.976999999999997</v>
      </c>
      <c r="L2118" s="554">
        <f>E2118*K2118</f>
        <v>22.976999999999997</v>
      </c>
      <c r="M2118" s="554">
        <f>J2118+H2118*Tabellen!$K$2+L2118</f>
        <v>22.976999999999997</v>
      </c>
      <c r="N2118" s="494"/>
      <c r="O2118" s="849">
        <f>S2118+T2118</f>
        <v>22.976999999999997</v>
      </c>
      <c r="P2118" s="659"/>
      <c r="Q2118" s="662" t="s">
        <v>953</v>
      </c>
      <c r="R2118" s="682">
        <f>_xlfn.XLOOKUP(Q2118,Tabellen!$B$9:$B$21,Tabellen!$C$9:$C$21,"controleren")</f>
        <v>0.7</v>
      </c>
      <c r="S2118" s="849">
        <f>IF('Isolatieaanpak '!$G$9="Doe-het-zelver",(M2118*R2118)*Tabellen!$K$5,M2118*R2118)</f>
        <v>16.083899999999996</v>
      </c>
      <c r="T2118" s="849">
        <f>(100%-R2118)*M2118</f>
        <v>6.8931000000000004</v>
      </c>
      <c r="U2118" s="660">
        <f>S2118*Tabellen!$G$2</f>
        <v>1.4475509999999996</v>
      </c>
      <c r="V2118" s="660">
        <f>T2118*Tabellen!$H$2</f>
        <v>1.447551</v>
      </c>
      <c r="W2118" s="660">
        <f>U2118+V2118</f>
        <v>2.8951019999999996</v>
      </c>
      <c r="X2118" s="660">
        <f>O2118+W2118</f>
        <v>25.872101999999998</v>
      </c>
    </row>
    <row r="2119" spans="2:71" ht="15.65" customHeight="1" outlineLevel="2" x14ac:dyDescent="0.25">
      <c r="B2119" s="450"/>
      <c r="D2119" s="404" t="s">
        <v>1732</v>
      </c>
      <c r="E2119" s="427">
        <v>1</v>
      </c>
      <c r="F2119" s="427" t="s">
        <v>73</v>
      </c>
      <c r="G2119" s="422"/>
      <c r="H2119" s="427"/>
      <c r="I2119" s="554"/>
      <c r="J2119" s="554"/>
      <c r="K2119" s="554">
        <v>29.911499999999997</v>
      </c>
      <c r="L2119" s="554">
        <f>E2119*K2119</f>
        <v>29.911499999999997</v>
      </c>
      <c r="M2119" s="554">
        <f>J2119+H2119*Tabellen!$K$2+L2119</f>
        <v>29.911499999999997</v>
      </c>
      <c r="N2119" s="494"/>
      <c r="O2119" s="849">
        <f>S2119+T2119</f>
        <v>29.911499999999997</v>
      </c>
      <c r="P2119" s="659"/>
      <c r="Q2119" s="662" t="s">
        <v>953</v>
      </c>
      <c r="R2119" s="682">
        <f>_xlfn.XLOOKUP(Q2119,Tabellen!$B$9:$B$21,Tabellen!$C$9:$C$21,"controleren")</f>
        <v>0.7</v>
      </c>
      <c r="S2119" s="849">
        <f>IF('Isolatieaanpak '!$G$9="Doe-het-zelver",(M2119*R2119)*Tabellen!$K$5,M2119*R2119)</f>
        <v>20.938049999999997</v>
      </c>
      <c r="T2119" s="849">
        <f>(100%-R2119)*M2119</f>
        <v>8.9734499999999997</v>
      </c>
      <c r="U2119" s="660">
        <f>S2119*Tabellen!$G$2</f>
        <v>1.8844244999999997</v>
      </c>
      <c r="V2119" s="660">
        <f>T2119*Tabellen!$H$2</f>
        <v>1.8844244999999999</v>
      </c>
      <c r="W2119" s="660">
        <f>U2119+V2119</f>
        <v>3.7688489999999994</v>
      </c>
      <c r="X2119" s="660">
        <f>O2119+W2119</f>
        <v>33.680348999999993</v>
      </c>
    </row>
    <row r="2120" spans="2:71" ht="15.65" customHeight="1" outlineLevel="2" x14ac:dyDescent="0.25">
      <c r="B2120" s="404"/>
      <c r="D2120" s="427"/>
      <c r="E2120" s="405"/>
      <c r="G2120" s="406"/>
      <c r="H2120" s="406"/>
      <c r="N2120" s="494"/>
      <c r="O2120" s="659"/>
      <c r="P2120" s="659"/>
      <c r="Q2120" s="659"/>
    </row>
    <row r="2121" spans="2:71" ht="9" customHeight="1" outlineLevel="1" x14ac:dyDescent="0.25">
      <c r="B2121" s="408"/>
      <c r="D2121" s="409"/>
      <c r="E2121" s="411"/>
      <c r="F2121" s="409"/>
      <c r="G2121" s="410"/>
      <c r="H2121" s="410"/>
      <c r="I2121" s="548"/>
      <c r="J2121" s="548"/>
      <c r="K2121" s="548"/>
      <c r="L2121" s="548"/>
      <c r="M2121" s="548"/>
      <c r="N2121" s="485"/>
      <c r="O2121" s="663"/>
      <c r="P2121" s="663"/>
      <c r="Q2121" s="663"/>
      <c r="R2121" s="664"/>
      <c r="S2121" s="664"/>
      <c r="T2121" s="664"/>
      <c r="U2121" s="664"/>
      <c r="V2121" s="664"/>
      <c r="W2121" s="664"/>
      <c r="X2121" s="664"/>
      <c r="Y2121" s="663"/>
      <c r="Z2121" s="615"/>
      <c r="AA2121" s="616"/>
      <c r="AG2121" s="613"/>
      <c r="AH2121" s="613"/>
    </row>
    <row r="2122" spans="2:71" s="568" customFormat="1" ht="15.65" customHeight="1" outlineLevel="1" x14ac:dyDescent="0.25">
      <c r="B2122" s="395" t="s">
        <v>1970</v>
      </c>
      <c r="C2122" s="593"/>
      <c r="D2122" s="396" t="s">
        <v>1770</v>
      </c>
      <c r="E2122" s="403">
        <v>1</v>
      </c>
      <c r="F2122" s="396" t="s">
        <v>73</v>
      </c>
      <c r="G2122" s="397"/>
      <c r="H2122" s="397"/>
      <c r="I2122" s="546"/>
      <c r="J2122" s="546"/>
      <c r="K2122" s="546"/>
      <c r="L2122" s="546">
        <f>SUM(L2123:L2129)</f>
        <v>140.86349999999999</v>
      </c>
      <c r="M2122" s="546">
        <f>SUM(M2123:M2129)</f>
        <v>140.86349999999999</v>
      </c>
      <c r="N2122" s="593"/>
      <c r="O2122" s="655">
        <f>SUM(O2123:O2129)</f>
        <v>140.86349999999999</v>
      </c>
      <c r="P2122" s="656" t="str">
        <f>B2122</f>
        <v>V4-5-E2</v>
      </c>
      <c r="Q2122" s="656"/>
      <c r="R2122" s="657"/>
      <c r="S2122" s="657"/>
      <c r="T2122" s="657"/>
      <c r="U2122" s="657"/>
      <c r="V2122" s="657"/>
      <c r="W2122" s="657"/>
      <c r="X2122" s="657">
        <f>SUM(X2123:X2129)</f>
        <v>158.61230099999997</v>
      </c>
      <c r="Y2122" s="658"/>
      <c r="Z2122" s="610"/>
      <c r="AA2122" s="610"/>
      <c r="AB2122" s="610"/>
      <c r="AC2122" s="610"/>
      <c r="AD2122" s="610"/>
      <c r="AE2122" s="610"/>
      <c r="AF2122" s="610"/>
      <c r="AG2122" s="610"/>
      <c r="AH2122" s="610"/>
      <c r="AI2122" s="610"/>
      <c r="AJ2122" s="610"/>
      <c r="AK2122" s="610"/>
      <c r="AL2122" s="610"/>
      <c r="AM2122" s="610"/>
      <c r="AN2122" s="610"/>
      <c r="AO2122" s="610"/>
      <c r="AP2122" s="610"/>
      <c r="AQ2122" s="610"/>
      <c r="AR2122" s="610"/>
      <c r="AS2122" s="610"/>
      <c r="AT2122" s="610"/>
      <c r="AU2122" s="610"/>
      <c r="AV2122" s="610"/>
      <c r="AW2122" s="610"/>
      <c r="AX2122" s="610"/>
      <c r="AY2122" s="610"/>
      <c r="AZ2122" s="610"/>
      <c r="BA2122" s="610"/>
      <c r="BB2122" s="610"/>
      <c r="BC2122" s="610"/>
      <c r="BD2122" s="610"/>
      <c r="BE2122" s="610"/>
      <c r="BF2122" s="610"/>
      <c r="BG2122" s="610"/>
      <c r="BH2122" s="610"/>
      <c r="BI2122" s="610"/>
      <c r="BJ2122" s="610"/>
      <c r="BK2122" s="610"/>
      <c r="BL2122" s="610"/>
      <c r="BM2122" s="610"/>
      <c r="BN2122" s="610"/>
      <c r="BO2122" s="610"/>
      <c r="BP2122" s="610"/>
      <c r="BQ2122" s="610"/>
      <c r="BR2122" s="610"/>
      <c r="BS2122" s="610"/>
    </row>
    <row r="2123" spans="2:71" ht="15.65" customHeight="1" outlineLevel="2" x14ac:dyDescent="0.25">
      <c r="B2123" s="404"/>
      <c r="D2123" s="413" t="s">
        <v>837</v>
      </c>
      <c r="E2123" s="405"/>
      <c r="G2123" s="406"/>
      <c r="H2123" s="406"/>
      <c r="I2123" s="553"/>
      <c r="J2123" s="553"/>
      <c r="K2123" s="553"/>
      <c r="N2123" s="494"/>
      <c r="O2123" s="659"/>
      <c r="P2123" s="659"/>
      <c r="Q2123" s="659"/>
    </row>
    <row r="2124" spans="2:71" ht="15.65" customHeight="1" outlineLevel="2" x14ac:dyDescent="0.25">
      <c r="B2124" s="404"/>
      <c r="D2124" s="404" t="str">
        <f>D2122</f>
        <v>Dakisolatie grasvezel dik 150mm  Rc 3.50 m².K/W van 45 m² tot 120 m²</v>
      </c>
      <c r="E2124" s="427">
        <v>1</v>
      </c>
      <c r="F2124" s="427" t="s">
        <v>73</v>
      </c>
      <c r="G2124" s="427"/>
      <c r="H2124" s="427"/>
      <c r="I2124" s="554"/>
      <c r="J2124" s="554"/>
      <c r="K2124" s="554">
        <v>72.449999999999989</v>
      </c>
      <c r="L2124" s="554">
        <f>E2124*K2124</f>
        <v>72.449999999999989</v>
      </c>
      <c r="M2124" s="554">
        <f>J2124+H2124*Tabellen!$K$2+L2124</f>
        <v>72.449999999999989</v>
      </c>
      <c r="N2124" s="494"/>
      <c r="O2124" s="849">
        <f>S2124+T2124</f>
        <v>72.449999999999989</v>
      </c>
      <c r="P2124" s="659"/>
      <c r="Q2124" s="662" t="s">
        <v>953</v>
      </c>
      <c r="R2124" s="682">
        <f>_xlfn.XLOOKUP(Q2124,Tabellen!$B$9:$B$21,Tabellen!$C$9:$C$21,"controleren")</f>
        <v>0.7</v>
      </c>
      <c r="S2124" s="849">
        <f>IF('Isolatieaanpak '!$G$9="Doe-het-zelver",(M2124*R2124)*Tabellen!$K$5,M2124*R2124)</f>
        <v>50.714999999999989</v>
      </c>
      <c r="T2124" s="849">
        <f>(100%-R2124)*M2124</f>
        <v>21.734999999999999</v>
      </c>
      <c r="U2124" s="660">
        <f>S2124*Tabellen!$G$2</f>
        <v>4.5643499999999992</v>
      </c>
      <c r="V2124" s="660">
        <f>T2124*Tabellen!$H$2</f>
        <v>4.5643500000000001</v>
      </c>
      <c r="W2124" s="660">
        <f>U2124+V2124</f>
        <v>9.1286999999999985</v>
      </c>
      <c r="X2124" s="660">
        <f>O2124+W2124</f>
        <v>81.578699999999984</v>
      </c>
    </row>
    <row r="2125" spans="2:71" ht="15.65" customHeight="1" outlineLevel="2" x14ac:dyDescent="0.25">
      <c r="B2125" s="404"/>
      <c r="D2125" s="404"/>
      <c r="E2125" s="427"/>
      <c r="F2125" s="427"/>
      <c r="G2125" s="422"/>
      <c r="H2125" s="427"/>
      <c r="I2125" s="554"/>
      <c r="J2125" s="554"/>
      <c r="K2125" s="554"/>
      <c r="L2125" s="554"/>
      <c r="M2125" s="554"/>
      <c r="N2125" s="494"/>
      <c r="O2125" s="659"/>
      <c r="P2125" s="659"/>
      <c r="Q2125" s="662" t="s">
        <v>953</v>
      </c>
      <c r="R2125" s="682">
        <f>_xlfn.XLOOKUP(Q2125,Tabellen!$B$9:$B$21,Tabellen!$C$9:$C$21,"controleren")</f>
        <v>0.7</v>
      </c>
      <c r="S2125" s="660">
        <f>O2125*R2125</f>
        <v>0</v>
      </c>
      <c r="T2125" s="660">
        <f>O2125-S2125</f>
        <v>0</v>
      </c>
      <c r="U2125" s="660">
        <f>S2125*Tabellen!$G$2</f>
        <v>0</v>
      </c>
      <c r="V2125" s="660">
        <f>T2125*Tabellen!$H$2</f>
        <v>0</v>
      </c>
      <c r="W2125" s="660">
        <f>U2125+V2125</f>
        <v>0</v>
      </c>
      <c r="X2125" s="660">
        <f>O2125+W2125</f>
        <v>0</v>
      </c>
    </row>
    <row r="2126" spans="2:71" ht="15.65" customHeight="1" outlineLevel="2" x14ac:dyDescent="0.25">
      <c r="B2126" s="450"/>
      <c r="D2126" s="404" t="s">
        <v>845</v>
      </c>
      <c r="E2126" s="427">
        <v>1</v>
      </c>
      <c r="F2126" s="427" t="s">
        <v>73</v>
      </c>
      <c r="G2126" s="422"/>
      <c r="H2126" s="427"/>
      <c r="I2126" s="566"/>
      <c r="J2126" s="554"/>
      <c r="K2126" s="554">
        <v>15.524999999999999</v>
      </c>
      <c r="L2126" s="554">
        <f>E2126*K2126</f>
        <v>15.524999999999999</v>
      </c>
      <c r="M2126" s="554">
        <f>J2126+H2126*Tabellen!$K$2+L2126</f>
        <v>15.524999999999999</v>
      </c>
      <c r="N2126" s="494"/>
      <c r="O2126" s="849">
        <f>S2126+T2126</f>
        <v>15.524999999999999</v>
      </c>
      <c r="P2126" s="659"/>
      <c r="Q2126" s="662" t="s">
        <v>953</v>
      </c>
      <c r="R2126" s="682">
        <f>_xlfn.XLOOKUP(Q2126,Tabellen!$B$9:$B$21,Tabellen!$C$9:$C$21,"controleren")</f>
        <v>0.7</v>
      </c>
      <c r="S2126" s="849">
        <f>IF('Isolatieaanpak '!$G$9="Doe-het-zelver",(M2126*R2126)*Tabellen!$K$5,M2126*R2126)</f>
        <v>10.867499999999998</v>
      </c>
      <c r="T2126" s="849">
        <f>(100%-R2126)*M2126</f>
        <v>4.6575000000000006</v>
      </c>
      <c r="U2126" s="660">
        <f>S2126*Tabellen!$G$2</f>
        <v>0.97807499999999981</v>
      </c>
      <c r="V2126" s="660">
        <f>T2126*Tabellen!$H$2</f>
        <v>0.97807500000000014</v>
      </c>
      <c r="W2126" s="660">
        <f>U2126+V2126</f>
        <v>1.9561500000000001</v>
      </c>
      <c r="X2126" s="660">
        <f>O2126+W2126</f>
        <v>17.48115</v>
      </c>
    </row>
    <row r="2127" spans="2:71" ht="15.65" customHeight="1" outlineLevel="2" x14ac:dyDescent="0.25">
      <c r="B2127" s="450"/>
      <c r="D2127" s="404" t="s">
        <v>847</v>
      </c>
      <c r="E2127" s="427">
        <v>1</v>
      </c>
      <c r="F2127" s="427" t="s">
        <v>73</v>
      </c>
      <c r="G2127" s="422"/>
      <c r="H2127" s="427"/>
      <c r="I2127" s="554"/>
      <c r="J2127" s="554"/>
      <c r="K2127" s="554">
        <v>22.976999999999997</v>
      </c>
      <c r="L2127" s="554">
        <f>E2127*K2127</f>
        <v>22.976999999999997</v>
      </c>
      <c r="M2127" s="554">
        <f>J2127+H2127*Tabellen!$K$2+L2127</f>
        <v>22.976999999999997</v>
      </c>
      <c r="N2127" s="494"/>
      <c r="O2127" s="849">
        <f>S2127+T2127</f>
        <v>22.976999999999997</v>
      </c>
      <c r="P2127" s="659"/>
      <c r="Q2127" s="662" t="s">
        <v>953</v>
      </c>
      <c r="R2127" s="682">
        <f>_xlfn.XLOOKUP(Q2127,Tabellen!$B$9:$B$21,Tabellen!$C$9:$C$21,"controleren")</f>
        <v>0.7</v>
      </c>
      <c r="S2127" s="849">
        <f>IF('Isolatieaanpak '!$G$9="Doe-het-zelver",(M2127*R2127)*Tabellen!$K$5,M2127*R2127)</f>
        <v>16.083899999999996</v>
      </c>
      <c r="T2127" s="849">
        <f>(100%-R2127)*M2127</f>
        <v>6.8931000000000004</v>
      </c>
      <c r="U2127" s="660">
        <f>S2127*Tabellen!$G$2</f>
        <v>1.4475509999999996</v>
      </c>
      <c r="V2127" s="660">
        <f>T2127*Tabellen!$H$2</f>
        <v>1.447551</v>
      </c>
      <c r="W2127" s="660">
        <f>U2127+V2127</f>
        <v>2.8951019999999996</v>
      </c>
      <c r="X2127" s="660">
        <f>O2127+W2127</f>
        <v>25.872101999999998</v>
      </c>
    </row>
    <row r="2128" spans="2:71" ht="15.65" customHeight="1" outlineLevel="2" x14ac:dyDescent="0.25">
      <c r="B2128" s="450"/>
      <c r="D2128" s="404" t="s">
        <v>1732</v>
      </c>
      <c r="E2128" s="427">
        <v>1</v>
      </c>
      <c r="F2128" s="427" t="s">
        <v>73</v>
      </c>
      <c r="G2128" s="422"/>
      <c r="H2128" s="427"/>
      <c r="I2128" s="554"/>
      <c r="J2128" s="554"/>
      <c r="K2128" s="554">
        <v>29.911499999999997</v>
      </c>
      <c r="L2128" s="554">
        <f>E2128*K2128</f>
        <v>29.911499999999997</v>
      </c>
      <c r="M2128" s="554">
        <f>J2128+H2128*Tabellen!$K$2+L2128</f>
        <v>29.911499999999997</v>
      </c>
      <c r="N2128" s="494"/>
      <c r="O2128" s="849">
        <f>S2128+T2128</f>
        <v>29.911499999999997</v>
      </c>
      <c r="P2128" s="659"/>
      <c r="Q2128" s="662" t="s">
        <v>953</v>
      </c>
      <c r="R2128" s="682">
        <f>_xlfn.XLOOKUP(Q2128,Tabellen!$B$9:$B$21,Tabellen!$C$9:$C$21,"controleren")</f>
        <v>0.7</v>
      </c>
      <c r="S2128" s="849">
        <f>IF('Isolatieaanpak '!$G$9="Doe-het-zelver",(M2128*R2128)*Tabellen!$K$5,M2128*R2128)</f>
        <v>20.938049999999997</v>
      </c>
      <c r="T2128" s="849">
        <f>(100%-R2128)*M2128</f>
        <v>8.9734499999999997</v>
      </c>
      <c r="U2128" s="660">
        <f>S2128*Tabellen!$G$2</f>
        <v>1.8844244999999997</v>
      </c>
      <c r="V2128" s="660">
        <f>T2128*Tabellen!$H$2</f>
        <v>1.8844244999999999</v>
      </c>
      <c r="W2128" s="660">
        <f>U2128+V2128</f>
        <v>3.7688489999999994</v>
      </c>
      <c r="X2128" s="660">
        <f>O2128+W2128</f>
        <v>33.680348999999993</v>
      </c>
    </row>
    <row r="2129" spans="2:71" ht="15.65" customHeight="1" outlineLevel="2" x14ac:dyDescent="0.25">
      <c r="B2129" s="404"/>
      <c r="D2129" s="427"/>
      <c r="E2129" s="405"/>
      <c r="G2129" s="406"/>
      <c r="H2129" s="406"/>
      <c r="N2129" s="494"/>
      <c r="O2129" s="659"/>
      <c r="P2129" s="659"/>
      <c r="Q2129" s="659"/>
    </row>
    <row r="2130" spans="2:71" ht="9" customHeight="1" outlineLevel="1" x14ac:dyDescent="0.25">
      <c r="B2130" s="408"/>
      <c r="D2130" s="409"/>
      <c r="E2130" s="411"/>
      <c r="F2130" s="409"/>
      <c r="G2130" s="410"/>
      <c r="H2130" s="410"/>
      <c r="I2130" s="548"/>
      <c r="J2130" s="548"/>
      <c r="K2130" s="548"/>
      <c r="L2130" s="548"/>
      <c r="M2130" s="548"/>
      <c r="N2130" s="485"/>
      <c r="O2130" s="663"/>
      <c r="P2130" s="663"/>
      <c r="Q2130" s="663"/>
      <c r="R2130" s="664"/>
      <c r="S2130" s="664"/>
      <c r="T2130" s="664"/>
      <c r="U2130" s="664"/>
      <c r="V2130" s="664"/>
      <c r="W2130" s="664"/>
      <c r="X2130" s="664"/>
      <c r="Y2130" s="663"/>
      <c r="Z2130" s="615"/>
      <c r="AA2130" s="616"/>
      <c r="AG2130" s="613"/>
      <c r="AH2130" s="613"/>
    </row>
    <row r="2131" spans="2:71" s="568" customFormat="1" ht="15.65" customHeight="1" outlineLevel="1" x14ac:dyDescent="0.25">
      <c r="B2131" s="395" t="s">
        <v>1971</v>
      </c>
      <c r="C2131" s="593"/>
      <c r="D2131" s="396" t="s">
        <v>1771</v>
      </c>
      <c r="E2131" s="403">
        <v>1</v>
      </c>
      <c r="F2131" s="396" t="s">
        <v>73</v>
      </c>
      <c r="G2131" s="397"/>
      <c r="H2131" s="397"/>
      <c r="I2131" s="546"/>
      <c r="J2131" s="546"/>
      <c r="K2131" s="546"/>
      <c r="L2131" s="546">
        <f>SUM(L2132:L2138)</f>
        <v>135.68849999999998</v>
      </c>
      <c r="M2131" s="546">
        <f>SUM(M2132:M2138)</f>
        <v>135.68849999999998</v>
      </c>
      <c r="N2131" s="593"/>
      <c r="O2131" s="655">
        <f>SUM(O2132:O2138)</f>
        <v>135.68849999999998</v>
      </c>
      <c r="P2131" s="656" t="str">
        <f>B2131</f>
        <v>V4-5-E3</v>
      </c>
      <c r="Q2131" s="656"/>
      <c r="R2131" s="657"/>
      <c r="S2131" s="657"/>
      <c r="T2131" s="657"/>
      <c r="U2131" s="657"/>
      <c r="V2131" s="657"/>
      <c r="W2131" s="657"/>
      <c r="X2131" s="657">
        <f>SUM(X2132:X2138)</f>
        <v>152.78525099999996</v>
      </c>
      <c r="Y2131" s="658"/>
      <c r="Z2131" s="610"/>
      <c r="AA2131" s="610"/>
      <c r="AB2131" s="610"/>
      <c r="AC2131" s="610"/>
      <c r="AD2131" s="610"/>
      <c r="AE2131" s="610"/>
      <c r="AF2131" s="610"/>
      <c r="AG2131" s="610"/>
      <c r="AH2131" s="610"/>
      <c r="AI2131" s="610"/>
      <c r="AJ2131" s="610"/>
      <c r="AK2131" s="610"/>
      <c r="AL2131" s="610"/>
      <c r="AM2131" s="610"/>
      <c r="AN2131" s="610"/>
      <c r="AO2131" s="610"/>
      <c r="AP2131" s="610"/>
      <c r="AQ2131" s="610"/>
      <c r="AR2131" s="610"/>
      <c r="AS2131" s="610"/>
      <c r="AT2131" s="610"/>
      <c r="AU2131" s="610"/>
      <c r="AV2131" s="610"/>
      <c r="AW2131" s="610"/>
      <c r="AX2131" s="610"/>
      <c r="AY2131" s="610"/>
      <c r="AZ2131" s="610"/>
      <c r="BA2131" s="610"/>
      <c r="BB2131" s="610"/>
      <c r="BC2131" s="610"/>
      <c r="BD2131" s="610"/>
      <c r="BE2131" s="610"/>
      <c r="BF2131" s="610"/>
      <c r="BG2131" s="610"/>
      <c r="BH2131" s="610"/>
      <c r="BI2131" s="610"/>
      <c r="BJ2131" s="610"/>
      <c r="BK2131" s="610"/>
      <c r="BL2131" s="610"/>
      <c r="BM2131" s="610"/>
      <c r="BN2131" s="610"/>
      <c r="BO2131" s="610"/>
      <c r="BP2131" s="610"/>
      <c r="BQ2131" s="610"/>
      <c r="BR2131" s="610"/>
      <c r="BS2131" s="610"/>
    </row>
    <row r="2132" spans="2:71" ht="15.65" customHeight="1" outlineLevel="2" x14ac:dyDescent="0.25">
      <c r="B2132" s="404"/>
      <c r="D2132" s="413" t="s">
        <v>837</v>
      </c>
      <c r="E2132" s="405"/>
      <c r="G2132" s="406"/>
      <c r="H2132" s="406"/>
      <c r="I2132" s="553"/>
      <c r="J2132" s="553"/>
      <c r="K2132" s="553"/>
      <c r="N2132" s="494"/>
      <c r="O2132" s="659"/>
      <c r="P2132" s="659"/>
      <c r="Q2132" s="659"/>
    </row>
    <row r="2133" spans="2:71" ht="15.65" customHeight="1" outlineLevel="2" x14ac:dyDescent="0.25">
      <c r="B2133" s="404"/>
      <c r="D2133" s="404" t="str">
        <f>D2131</f>
        <v>Dakisolatie grasvezel dik 150mm  Rc 3.50 m².K/W vanaf 120 m²</v>
      </c>
      <c r="E2133" s="427">
        <v>1</v>
      </c>
      <c r="F2133" s="427" t="s">
        <v>73</v>
      </c>
      <c r="G2133" s="427"/>
      <c r="H2133" s="427"/>
      <c r="I2133" s="554"/>
      <c r="J2133" s="554"/>
      <c r="K2133" s="554">
        <v>67.274999999999991</v>
      </c>
      <c r="L2133" s="554">
        <f>E2133*K2133</f>
        <v>67.274999999999991</v>
      </c>
      <c r="M2133" s="554">
        <f>J2133+H2133*Tabellen!$K$2+L2133</f>
        <v>67.274999999999991</v>
      </c>
      <c r="N2133" s="494"/>
      <c r="O2133" s="849">
        <f>S2133+T2133</f>
        <v>67.274999999999991</v>
      </c>
      <c r="P2133" s="659"/>
      <c r="Q2133" s="662" t="s">
        <v>953</v>
      </c>
      <c r="R2133" s="682">
        <f>_xlfn.XLOOKUP(Q2133,Tabellen!$B$9:$B$21,Tabellen!$C$9:$C$21,"controleren")</f>
        <v>0.7</v>
      </c>
      <c r="S2133" s="849">
        <f>IF('Isolatieaanpak '!$G$9="Doe-het-zelver",(M2133*R2133)*Tabellen!$K$5,M2133*R2133)</f>
        <v>47.092499999999994</v>
      </c>
      <c r="T2133" s="849">
        <f>(100%-R2133)*M2133</f>
        <v>20.182500000000001</v>
      </c>
      <c r="U2133" s="660">
        <f>S2133*Tabellen!$G$2</f>
        <v>4.2383249999999997</v>
      </c>
      <c r="V2133" s="660">
        <f>T2133*Tabellen!$H$2</f>
        <v>4.2383249999999997</v>
      </c>
      <c r="W2133" s="660">
        <f>U2133+V2133</f>
        <v>8.4766499999999994</v>
      </c>
      <c r="X2133" s="660">
        <f>O2133+W2133</f>
        <v>75.751649999999984</v>
      </c>
    </row>
    <row r="2134" spans="2:71" ht="15.65" customHeight="1" outlineLevel="2" x14ac:dyDescent="0.25">
      <c r="B2134" s="404"/>
      <c r="D2134" s="404"/>
      <c r="E2134" s="427"/>
      <c r="F2134" s="427"/>
      <c r="G2134" s="422"/>
      <c r="H2134" s="427"/>
      <c r="I2134" s="554"/>
      <c r="J2134" s="554"/>
      <c r="K2134" s="554"/>
      <c r="L2134" s="554"/>
      <c r="M2134" s="554"/>
      <c r="N2134" s="494"/>
      <c r="O2134" s="659"/>
      <c r="P2134" s="659"/>
      <c r="Q2134" s="662" t="s">
        <v>953</v>
      </c>
      <c r="R2134" s="682">
        <f>_xlfn.XLOOKUP(Q2134,Tabellen!$B$9:$B$21,Tabellen!$C$9:$C$21,"controleren")</f>
        <v>0.7</v>
      </c>
      <c r="S2134" s="660">
        <f>O2134*R2134</f>
        <v>0</v>
      </c>
      <c r="T2134" s="660">
        <f>O2134-S2134</f>
        <v>0</v>
      </c>
      <c r="U2134" s="660">
        <f>S2134*Tabellen!$G$2</f>
        <v>0</v>
      </c>
      <c r="V2134" s="660">
        <f>T2134*Tabellen!$H$2</f>
        <v>0</v>
      </c>
      <c r="W2134" s="660">
        <f>U2134+V2134</f>
        <v>0</v>
      </c>
      <c r="X2134" s="660">
        <f>O2134+W2134</f>
        <v>0</v>
      </c>
    </row>
    <row r="2135" spans="2:71" ht="15.65" customHeight="1" outlineLevel="2" x14ac:dyDescent="0.25">
      <c r="B2135" s="450"/>
      <c r="D2135" s="404" t="s">
        <v>845</v>
      </c>
      <c r="E2135" s="427">
        <v>1</v>
      </c>
      <c r="F2135" s="427" t="s">
        <v>73</v>
      </c>
      <c r="G2135" s="422"/>
      <c r="H2135" s="427"/>
      <c r="I2135" s="566"/>
      <c r="J2135" s="554"/>
      <c r="K2135" s="554">
        <v>15.524999999999999</v>
      </c>
      <c r="L2135" s="554">
        <f>E2135*K2135</f>
        <v>15.524999999999999</v>
      </c>
      <c r="M2135" s="554">
        <f>J2135+H2135*Tabellen!$K$2+L2135</f>
        <v>15.524999999999999</v>
      </c>
      <c r="N2135" s="494"/>
      <c r="O2135" s="849">
        <f>S2135+T2135</f>
        <v>15.524999999999999</v>
      </c>
      <c r="P2135" s="659"/>
      <c r="Q2135" s="662" t="s">
        <v>953</v>
      </c>
      <c r="R2135" s="682">
        <f>_xlfn.XLOOKUP(Q2135,Tabellen!$B$9:$B$21,Tabellen!$C$9:$C$21,"controleren")</f>
        <v>0.7</v>
      </c>
      <c r="S2135" s="849">
        <f>IF('Isolatieaanpak '!$G$9="Doe-het-zelver",(M2135*R2135)*Tabellen!$K$5,M2135*R2135)</f>
        <v>10.867499999999998</v>
      </c>
      <c r="T2135" s="849">
        <f>(100%-R2135)*M2135</f>
        <v>4.6575000000000006</v>
      </c>
      <c r="U2135" s="660">
        <f>S2135*Tabellen!$G$2</f>
        <v>0.97807499999999981</v>
      </c>
      <c r="V2135" s="660">
        <f>T2135*Tabellen!$H$2</f>
        <v>0.97807500000000014</v>
      </c>
      <c r="W2135" s="660">
        <f>U2135+V2135</f>
        <v>1.9561500000000001</v>
      </c>
      <c r="X2135" s="660">
        <f>O2135+W2135</f>
        <v>17.48115</v>
      </c>
    </row>
    <row r="2136" spans="2:71" ht="15.65" customHeight="1" outlineLevel="2" x14ac:dyDescent="0.25">
      <c r="B2136" s="450"/>
      <c r="D2136" s="404" t="s">
        <v>847</v>
      </c>
      <c r="E2136" s="427">
        <v>1</v>
      </c>
      <c r="F2136" s="427" t="s">
        <v>73</v>
      </c>
      <c r="G2136" s="422"/>
      <c r="H2136" s="427"/>
      <c r="I2136" s="554"/>
      <c r="J2136" s="554"/>
      <c r="K2136" s="554">
        <v>22.976999999999997</v>
      </c>
      <c r="L2136" s="554">
        <f>E2136*K2136</f>
        <v>22.976999999999997</v>
      </c>
      <c r="M2136" s="554">
        <f>J2136+H2136*Tabellen!$K$2+L2136</f>
        <v>22.976999999999997</v>
      </c>
      <c r="N2136" s="494"/>
      <c r="O2136" s="849">
        <f>S2136+T2136</f>
        <v>22.976999999999997</v>
      </c>
      <c r="P2136" s="659"/>
      <c r="Q2136" s="662" t="s">
        <v>953</v>
      </c>
      <c r="R2136" s="682">
        <f>_xlfn.XLOOKUP(Q2136,Tabellen!$B$9:$B$21,Tabellen!$C$9:$C$21,"controleren")</f>
        <v>0.7</v>
      </c>
      <c r="S2136" s="849">
        <f>IF('Isolatieaanpak '!$G$9="Doe-het-zelver",(M2136*R2136)*Tabellen!$K$5,M2136*R2136)</f>
        <v>16.083899999999996</v>
      </c>
      <c r="T2136" s="849">
        <f>(100%-R2136)*M2136</f>
        <v>6.8931000000000004</v>
      </c>
      <c r="U2136" s="660">
        <f>S2136*Tabellen!$G$2</f>
        <v>1.4475509999999996</v>
      </c>
      <c r="V2136" s="660">
        <f>T2136*Tabellen!$H$2</f>
        <v>1.447551</v>
      </c>
      <c r="W2136" s="660">
        <f>U2136+V2136</f>
        <v>2.8951019999999996</v>
      </c>
      <c r="X2136" s="660">
        <f>O2136+W2136</f>
        <v>25.872101999999998</v>
      </c>
    </row>
    <row r="2137" spans="2:71" ht="15.65" customHeight="1" outlineLevel="2" x14ac:dyDescent="0.25">
      <c r="B2137" s="450"/>
      <c r="D2137" s="404" t="s">
        <v>1732</v>
      </c>
      <c r="E2137" s="427">
        <v>1</v>
      </c>
      <c r="F2137" s="427" t="s">
        <v>73</v>
      </c>
      <c r="G2137" s="422"/>
      <c r="H2137" s="427"/>
      <c r="I2137" s="554"/>
      <c r="J2137" s="554"/>
      <c r="K2137" s="554">
        <v>29.911499999999997</v>
      </c>
      <c r="L2137" s="554">
        <f>E2137*K2137</f>
        <v>29.911499999999997</v>
      </c>
      <c r="M2137" s="554">
        <f>J2137+H2137*Tabellen!$K$2+L2137</f>
        <v>29.911499999999997</v>
      </c>
      <c r="N2137" s="494"/>
      <c r="O2137" s="849">
        <f>S2137+T2137</f>
        <v>29.911499999999997</v>
      </c>
      <c r="P2137" s="659"/>
      <c r="Q2137" s="662" t="s">
        <v>953</v>
      </c>
      <c r="R2137" s="682">
        <f>_xlfn.XLOOKUP(Q2137,Tabellen!$B$9:$B$21,Tabellen!$C$9:$C$21,"controleren")</f>
        <v>0.7</v>
      </c>
      <c r="S2137" s="849">
        <f>IF('Isolatieaanpak '!$G$9="Doe-het-zelver",(M2137*R2137)*Tabellen!$K$5,M2137*R2137)</f>
        <v>20.938049999999997</v>
      </c>
      <c r="T2137" s="849">
        <f>(100%-R2137)*M2137</f>
        <v>8.9734499999999997</v>
      </c>
      <c r="U2137" s="660">
        <f>S2137*Tabellen!$G$2</f>
        <v>1.8844244999999997</v>
      </c>
      <c r="V2137" s="660">
        <f>T2137*Tabellen!$H$2</f>
        <v>1.8844244999999999</v>
      </c>
      <c r="W2137" s="660">
        <f>U2137+V2137</f>
        <v>3.7688489999999994</v>
      </c>
      <c r="X2137" s="660">
        <f>O2137+W2137</f>
        <v>33.680348999999993</v>
      </c>
    </row>
    <row r="2138" spans="2:71" ht="15.65" customHeight="1" outlineLevel="2" x14ac:dyDescent="0.25">
      <c r="B2138" s="404"/>
      <c r="D2138" s="427"/>
      <c r="E2138" s="405"/>
      <c r="G2138" s="406"/>
      <c r="H2138" s="406"/>
      <c r="N2138" s="494"/>
      <c r="O2138" s="659"/>
      <c r="P2138" s="659"/>
      <c r="Q2138" s="659"/>
    </row>
    <row r="2139" spans="2:71" ht="9" customHeight="1" outlineLevel="1" x14ac:dyDescent="0.25">
      <c r="B2139" s="408"/>
      <c r="D2139" s="409"/>
      <c r="E2139" s="411"/>
      <c r="F2139" s="409"/>
      <c r="G2139" s="410"/>
      <c r="H2139" s="410"/>
      <c r="I2139" s="548"/>
      <c r="J2139" s="548"/>
      <c r="K2139" s="548"/>
      <c r="L2139" s="548"/>
      <c r="M2139" s="548"/>
      <c r="N2139" s="485"/>
      <c r="O2139" s="663"/>
      <c r="P2139" s="663"/>
      <c r="Q2139" s="663"/>
      <c r="R2139" s="664"/>
      <c r="S2139" s="664"/>
      <c r="T2139" s="664"/>
      <c r="U2139" s="664"/>
      <c r="V2139" s="664"/>
      <c r="W2139" s="664"/>
      <c r="X2139" s="664"/>
      <c r="Y2139" s="663"/>
      <c r="Z2139" s="615"/>
      <c r="AA2139" s="616"/>
      <c r="AG2139" s="613"/>
      <c r="AH2139" s="613"/>
    </row>
    <row r="2140" spans="2:71" s="568" customFormat="1" ht="15.65" customHeight="1" outlineLevel="1" x14ac:dyDescent="0.25">
      <c r="B2140" s="395" t="s">
        <v>1972</v>
      </c>
      <c r="C2140" s="593"/>
      <c r="D2140" s="396" t="s">
        <v>1449</v>
      </c>
      <c r="E2140" s="403">
        <v>1</v>
      </c>
      <c r="F2140" s="396" t="s">
        <v>73</v>
      </c>
      <c r="G2140" s="397"/>
      <c r="H2140" s="397"/>
      <c r="I2140" s="546"/>
      <c r="J2140" s="546"/>
      <c r="K2140" s="546"/>
      <c r="L2140" s="546">
        <f>SUM(L2141:L2143)</f>
        <v>0.39329999999999998</v>
      </c>
      <c r="M2140" s="546">
        <f>SUM(M2141:M2143)</f>
        <v>0.39329999999999998</v>
      </c>
      <c r="N2140" s="593"/>
      <c r="O2140" s="655">
        <f>SUM(O2141:O2143)</f>
        <v>0.39329999999999998</v>
      </c>
      <c r="P2140" s="656" t="str">
        <f>B2140</f>
        <v>V4-5-E4</v>
      </c>
      <c r="Q2140" s="656"/>
      <c r="R2140" s="657"/>
      <c r="S2140" s="657"/>
      <c r="T2140" s="657"/>
      <c r="U2140" s="657"/>
      <c r="V2140" s="657"/>
      <c r="W2140" s="657"/>
      <c r="X2140" s="657">
        <f>SUM(X2141:X2143)</f>
        <v>0.44285579999999997</v>
      </c>
      <c r="Y2140" s="658"/>
      <c r="Z2140" s="610"/>
      <c r="AA2140" s="610"/>
      <c r="AB2140" s="610"/>
      <c r="AC2140" s="610"/>
      <c r="AD2140" s="610"/>
      <c r="AE2140" s="610"/>
      <c r="AF2140" s="610"/>
      <c r="AG2140" s="610"/>
      <c r="AH2140" s="610"/>
      <c r="AI2140" s="610"/>
      <c r="AJ2140" s="610"/>
      <c r="AK2140" s="610"/>
      <c r="AL2140" s="610"/>
      <c r="AM2140" s="610"/>
      <c r="AN2140" s="610"/>
      <c r="AO2140" s="610"/>
      <c r="AP2140" s="610"/>
      <c r="AQ2140" s="610"/>
      <c r="AR2140" s="610"/>
      <c r="AS2140" s="610"/>
      <c r="AT2140" s="610"/>
      <c r="AU2140" s="610"/>
      <c r="AV2140" s="610"/>
      <c r="AW2140" s="610"/>
      <c r="AX2140" s="610"/>
      <c r="AY2140" s="610"/>
      <c r="AZ2140" s="610"/>
      <c r="BA2140" s="610"/>
      <c r="BB2140" s="610"/>
      <c r="BC2140" s="610"/>
      <c r="BD2140" s="610"/>
      <c r="BE2140" s="610"/>
      <c r="BF2140" s="610"/>
      <c r="BG2140" s="610"/>
      <c r="BH2140" s="610"/>
      <c r="BI2140" s="610"/>
      <c r="BJ2140" s="610"/>
      <c r="BK2140" s="610"/>
      <c r="BL2140" s="610"/>
      <c r="BM2140" s="610"/>
      <c r="BN2140" s="610"/>
      <c r="BO2140" s="610"/>
      <c r="BP2140" s="610"/>
      <c r="BQ2140" s="610"/>
      <c r="BR2140" s="610"/>
      <c r="BS2140" s="610"/>
    </row>
    <row r="2141" spans="2:71" ht="15.65" customHeight="1" outlineLevel="2" x14ac:dyDescent="0.25">
      <c r="B2141" s="404"/>
      <c r="D2141" s="413" t="s">
        <v>837</v>
      </c>
      <c r="E2141" s="405"/>
      <c r="G2141" s="406"/>
      <c r="H2141" s="406"/>
      <c r="I2141" s="553"/>
      <c r="J2141" s="553"/>
      <c r="K2141" s="553"/>
      <c r="N2141" s="494"/>
      <c r="O2141" s="659"/>
      <c r="P2141" s="659"/>
      <c r="Q2141" s="659"/>
    </row>
    <row r="2142" spans="2:71" ht="15.65" customHeight="1" outlineLevel="2" x14ac:dyDescent="0.25">
      <c r="B2142" s="404"/>
      <c r="D2142" s="404" t="str">
        <f>D2140</f>
        <v>╚ Grasvezel meer-/minderprijs per mm</v>
      </c>
      <c r="E2142" s="427">
        <v>1</v>
      </c>
      <c r="F2142" s="427" t="s">
        <v>73</v>
      </c>
      <c r="G2142" s="427"/>
      <c r="H2142" s="427"/>
      <c r="I2142" s="554"/>
      <c r="J2142" s="554"/>
      <c r="K2142" s="554">
        <v>0.39329999999999998</v>
      </c>
      <c r="L2142" s="554">
        <f>E2142*K2142</f>
        <v>0.39329999999999998</v>
      </c>
      <c r="M2142" s="554">
        <f>J2142+H2142*Tabellen!$K$2+L2142</f>
        <v>0.39329999999999998</v>
      </c>
      <c r="N2142" s="494"/>
      <c r="O2142" s="849">
        <f>S2142+T2142</f>
        <v>0.39329999999999998</v>
      </c>
      <c r="P2142" s="659"/>
      <c r="Q2142" s="662" t="s">
        <v>953</v>
      </c>
      <c r="R2142" s="682">
        <f>_xlfn.XLOOKUP(Q2142,Tabellen!$B$9:$B$21,Tabellen!$C$9:$C$21,"controleren")</f>
        <v>0.7</v>
      </c>
      <c r="S2142" s="849">
        <f>IF('Isolatieaanpak '!$G$9="Doe-het-zelver",(M2142*R2142)*Tabellen!$K$5,M2142*R2142)</f>
        <v>0.27530999999999994</v>
      </c>
      <c r="T2142" s="849">
        <f>(100%-R2142)*M2142</f>
        <v>0.11799000000000001</v>
      </c>
      <c r="U2142" s="660">
        <f>S2142*Tabellen!$G$2</f>
        <v>2.4777899999999995E-2</v>
      </c>
      <c r="V2142" s="660">
        <f>T2142*Tabellen!$H$2</f>
        <v>2.4777900000000002E-2</v>
      </c>
      <c r="W2142" s="660">
        <f>U2142+V2142</f>
        <v>4.9555799999999997E-2</v>
      </c>
      <c r="X2142" s="660">
        <f>O2142+W2142</f>
        <v>0.44285579999999997</v>
      </c>
    </row>
    <row r="2143" spans="2:71" ht="15.65" customHeight="1" outlineLevel="2" x14ac:dyDescent="0.25">
      <c r="B2143" s="404"/>
      <c r="D2143" s="427"/>
      <c r="E2143" s="405"/>
      <c r="G2143" s="406"/>
      <c r="H2143" s="406"/>
      <c r="N2143" s="494"/>
      <c r="O2143" s="659"/>
      <c r="P2143" s="659"/>
      <c r="Q2143" s="659"/>
    </row>
    <row r="2144" spans="2:71" ht="9" customHeight="1" outlineLevel="1" x14ac:dyDescent="0.25">
      <c r="B2144" s="408"/>
      <c r="D2144" s="409"/>
      <c r="E2144" s="411"/>
      <c r="F2144" s="409"/>
      <c r="G2144" s="410"/>
      <c r="H2144" s="410"/>
      <c r="I2144" s="548"/>
      <c r="J2144" s="548"/>
      <c r="K2144" s="548"/>
      <c r="L2144" s="548"/>
      <c r="M2144" s="548"/>
      <c r="N2144" s="485"/>
      <c r="O2144" s="663"/>
      <c r="P2144" s="663"/>
      <c r="Q2144" s="663"/>
      <c r="R2144" s="664"/>
      <c r="S2144" s="664"/>
      <c r="T2144" s="664"/>
      <c r="U2144" s="664"/>
      <c r="V2144" s="664"/>
      <c r="W2144" s="664"/>
      <c r="X2144" s="664"/>
      <c r="Y2144" s="663"/>
      <c r="Z2144" s="615"/>
      <c r="AA2144" s="616"/>
      <c r="AG2144" s="613"/>
      <c r="AH2144" s="613"/>
    </row>
    <row r="2145" spans="2:71" s="568" customFormat="1" ht="15.65" customHeight="1" outlineLevel="1" x14ac:dyDescent="0.25">
      <c r="B2145" s="395" t="s">
        <v>1973</v>
      </c>
      <c r="C2145" s="593"/>
      <c r="D2145" s="396" t="s">
        <v>1772</v>
      </c>
      <c r="E2145" s="403">
        <v>1</v>
      </c>
      <c r="F2145" s="396" t="s">
        <v>73</v>
      </c>
      <c r="G2145" s="397"/>
      <c r="H2145" s="397"/>
      <c r="I2145" s="546"/>
      <c r="J2145" s="546"/>
      <c r="K2145" s="546"/>
      <c r="L2145" s="546">
        <f>SUM(L2146:L2152)</f>
        <v>146.0385</v>
      </c>
      <c r="M2145" s="546">
        <f>SUM(M2146:M2152)</f>
        <v>146.0385</v>
      </c>
      <c r="N2145" s="593"/>
      <c r="O2145" s="655">
        <f>SUM(O2146:O2152)</f>
        <v>146.0385</v>
      </c>
      <c r="P2145" s="656" t="str">
        <f>B2145</f>
        <v>V4-5-F1</v>
      </c>
      <c r="Q2145" s="656"/>
      <c r="R2145" s="657"/>
      <c r="S2145" s="657"/>
      <c r="T2145" s="657"/>
      <c r="U2145" s="657"/>
      <c r="V2145" s="657"/>
      <c r="W2145" s="657"/>
      <c r="X2145" s="657">
        <f>SUM(X2146:X2152)</f>
        <v>164.43935099999999</v>
      </c>
      <c r="Y2145" s="658"/>
      <c r="Z2145" s="610"/>
      <c r="AA2145" s="610"/>
      <c r="AB2145" s="610"/>
      <c r="AC2145" s="610"/>
      <c r="AD2145" s="610"/>
      <c r="AE2145" s="610"/>
      <c r="AF2145" s="610"/>
      <c r="AG2145" s="610"/>
      <c r="AH2145" s="610"/>
      <c r="AI2145" s="610"/>
      <c r="AJ2145" s="610"/>
      <c r="AK2145" s="610"/>
      <c r="AL2145" s="610"/>
      <c r="AM2145" s="610"/>
      <c r="AN2145" s="610"/>
      <c r="AO2145" s="610"/>
      <c r="AP2145" s="610"/>
      <c r="AQ2145" s="610"/>
      <c r="AR2145" s="610"/>
      <c r="AS2145" s="610"/>
      <c r="AT2145" s="610"/>
      <c r="AU2145" s="610"/>
      <c r="AV2145" s="610"/>
      <c r="AW2145" s="610"/>
      <c r="AX2145" s="610"/>
      <c r="AY2145" s="610"/>
      <c r="AZ2145" s="610"/>
      <c r="BA2145" s="610"/>
      <c r="BB2145" s="610"/>
      <c r="BC2145" s="610"/>
      <c r="BD2145" s="610"/>
      <c r="BE2145" s="610"/>
      <c r="BF2145" s="610"/>
      <c r="BG2145" s="610"/>
      <c r="BH2145" s="610"/>
      <c r="BI2145" s="610"/>
      <c r="BJ2145" s="610"/>
      <c r="BK2145" s="610"/>
      <c r="BL2145" s="610"/>
      <c r="BM2145" s="610"/>
      <c r="BN2145" s="610"/>
      <c r="BO2145" s="610"/>
      <c r="BP2145" s="610"/>
      <c r="BQ2145" s="610"/>
      <c r="BR2145" s="610"/>
      <c r="BS2145" s="610"/>
    </row>
    <row r="2146" spans="2:71" ht="15.65" customHeight="1" outlineLevel="2" x14ac:dyDescent="0.25">
      <c r="B2146" s="404"/>
      <c r="D2146" s="413" t="s">
        <v>837</v>
      </c>
      <c r="E2146" s="405"/>
      <c r="G2146" s="406"/>
      <c r="H2146" s="406"/>
      <c r="I2146" s="553"/>
      <c r="J2146" s="553"/>
      <c r="K2146" s="553"/>
      <c r="N2146" s="494"/>
      <c r="O2146" s="659"/>
      <c r="P2146" s="659"/>
      <c r="Q2146" s="659"/>
    </row>
    <row r="2147" spans="2:71" ht="15.65" customHeight="1" outlineLevel="2" x14ac:dyDescent="0.25">
      <c r="B2147" s="404"/>
      <c r="D2147" s="404" t="str">
        <f>D2145</f>
        <v>Dakisolatie hennepvezel dik 150mm van 0 m² tot 45 m²</v>
      </c>
      <c r="E2147" s="427">
        <v>1</v>
      </c>
      <c r="F2147" s="427" t="s">
        <v>73</v>
      </c>
      <c r="G2147" s="427"/>
      <c r="H2147" s="427"/>
      <c r="I2147" s="554"/>
      <c r="J2147" s="554"/>
      <c r="K2147" s="554">
        <v>77.625</v>
      </c>
      <c r="L2147" s="554">
        <f>E2147*K2147</f>
        <v>77.625</v>
      </c>
      <c r="M2147" s="554">
        <f>J2147+H2147*Tabellen!$K$2+L2147</f>
        <v>77.625</v>
      </c>
      <c r="N2147" s="494"/>
      <c r="O2147" s="849">
        <f>S2147+T2147</f>
        <v>77.625</v>
      </c>
      <c r="P2147" s="659"/>
      <c r="Q2147" s="662" t="s">
        <v>953</v>
      </c>
      <c r="R2147" s="682">
        <f>_xlfn.XLOOKUP(Q2147,Tabellen!$B$9:$B$21,Tabellen!$C$9:$C$21,"controleren")</f>
        <v>0.7</v>
      </c>
      <c r="S2147" s="849">
        <f>IF('Isolatieaanpak '!$G$9="Doe-het-zelver",(M2147*R2147)*Tabellen!$K$5,M2147*R2147)</f>
        <v>54.337499999999999</v>
      </c>
      <c r="T2147" s="849">
        <f>(100%-R2147)*M2147</f>
        <v>23.287500000000005</v>
      </c>
      <c r="U2147" s="660">
        <f>S2147*Tabellen!$G$2</f>
        <v>4.8903749999999997</v>
      </c>
      <c r="V2147" s="660">
        <f>T2147*Tabellen!$H$2</f>
        <v>4.8903750000000006</v>
      </c>
      <c r="W2147" s="660">
        <f>U2147+V2147</f>
        <v>9.7807500000000012</v>
      </c>
      <c r="X2147" s="660">
        <f>O2147+W2147</f>
        <v>87.405749999999998</v>
      </c>
    </row>
    <row r="2148" spans="2:71" ht="15.65" customHeight="1" outlineLevel="2" x14ac:dyDescent="0.25">
      <c r="B2148" s="404"/>
      <c r="D2148" s="427"/>
      <c r="E2148" s="427"/>
      <c r="F2148" s="427"/>
      <c r="G2148" s="422"/>
      <c r="H2148" s="427"/>
      <c r="I2148" s="554"/>
      <c r="J2148" s="554"/>
      <c r="K2148" s="554"/>
      <c r="L2148" s="554"/>
      <c r="M2148" s="554"/>
      <c r="N2148" s="494"/>
      <c r="O2148" s="659"/>
      <c r="P2148" s="659"/>
      <c r="Q2148" s="662" t="s">
        <v>953</v>
      </c>
      <c r="R2148" s="682">
        <f>_xlfn.XLOOKUP(Q2148,Tabellen!$B$9:$B$21,Tabellen!$C$9:$C$21,"controleren")</f>
        <v>0.7</v>
      </c>
      <c r="S2148" s="660">
        <f>O2148*R2148</f>
        <v>0</v>
      </c>
      <c r="T2148" s="660">
        <f>O2148-S2148</f>
        <v>0</v>
      </c>
      <c r="U2148" s="660">
        <f>S2148*Tabellen!$G$2</f>
        <v>0</v>
      </c>
      <c r="V2148" s="660">
        <f>T2148*Tabellen!$H$2</f>
        <v>0</v>
      </c>
      <c r="W2148" s="660">
        <f>U2148+V2148</f>
        <v>0</v>
      </c>
      <c r="X2148" s="660">
        <f>O2148+W2148</f>
        <v>0</v>
      </c>
    </row>
    <row r="2149" spans="2:71" ht="15.65" customHeight="1" outlineLevel="2" x14ac:dyDescent="0.25">
      <c r="B2149" s="450"/>
      <c r="D2149" s="404" t="s">
        <v>845</v>
      </c>
      <c r="E2149" s="427">
        <v>1</v>
      </c>
      <c r="F2149" s="427" t="s">
        <v>73</v>
      </c>
      <c r="G2149" s="422"/>
      <c r="H2149" s="427"/>
      <c r="I2149" s="566"/>
      <c r="J2149" s="554"/>
      <c r="K2149" s="554">
        <v>15.524999999999999</v>
      </c>
      <c r="L2149" s="554">
        <f>E2149*K2149</f>
        <v>15.524999999999999</v>
      </c>
      <c r="M2149" s="554">
        <f>J2149+H2149*Tabellen!$K$2+L2149</f>
        <v>15.524999999999999</v>
      </c>
      <c r="N2149" s="494"/>
      <c r="O2149" s="849">
        <f>S2149+T2149</f>
        <v>15.524999999999999</v>
      </c>
      <c r="P2149" s="659"/>
      <c r="Q2149" s="662" t="s">
        <v>953</v>
      </c>
      <c r="R2149" s="682">
        <f>_xlfn.XLOOKUP(Q2149,Tabellen!$B$9:$B$21,Tabellen!$C$9:$C$21,"controleren")</f>
        <v>0.7</v>
      </c>
      <c r="S2149" s="849">
        <f>IF('Isolatieaanpak '!$G$9="Doe-het-zelver",(M2149*R2149)*Tabellen!$K$5,M2149*R2149)</f>
        <v>10.867499999999998</v>
      </c>
      <c r="T2149" s="849">
        <f>(100%-R2149)*M2149</f>
        <v>4.6575000000000006</v>
      </c>
      <c r="U2149" s="660">
        <f>S2149*Tabellen!$G$2</f>
        <v>0.97807499999999981</v>
      </c>
      <c r="V2149" s="660">
        <f>T2149*Tabellen!$H$2</f>
        <v>0.97807500000000014</v>
      </c>
      <c r="W2149" s="660">
        <f>U2149+V2149</f>
        <v>1.9561500000000001</v>
      </c>
      <c r="X2149" s="660">
        <f>O2149+W2149</f>
        <v>17.48115</v>
      </c>
    </row>
    <row r="2150" spans="2:71" ht="15.65" customHeight="1" outlineLevel="2" x14ac:dyDescent="0.25">
      <c r="B2150" s="450"/>
      <c r="D2150" s="404" t="s">
        <v>847</v>
      </c>
      <c r="E2150" s="427">
        <v>1</v>
      </c>
      <c r="F2150" s="427" t="s">
        <v>73</v>
      </c>
      <c r="G2150" s="422"/>
      <c r="H2150" s="427"/>
      <c r="I2150" s="554"/>
      <c r="J2150" s="554"/>
      <c r="K2150" s="554">
        <v>22.976999999999997</v>
      </c>
      <c r="L2150" s="554">
        <f>E2150*K2150</f>
        <v>22.976999999999997</v>
      </c>
      <c r="M2150" s="554">
        <f>J2150+H2150*Tabellen!$K$2+L2150</f>
        <v>22.976999999999997</v>
      </c>
      <c r="N2150" s="494"/>
      <c r="O2150" s="849">
        <f>S2150+T2150</f>
        <v>22.976999999999997</v>
      </c>
      <c r="P2150" s="659"/>
      <c r="Q2150" s="662" t="s">
        <v>953</v>
      </c>
      <c r="R2150" s="682">
        <f>_xlfn.XLOOKUP(Q2150,Tabellen!$B$9:$B$21,Tabellen!$C$9:$C$21,"controleren")</f>
        <v>0.7</v>
      </c>
      <c r="S2150" s="849">
        <f>IF('Isolatieaanpak '!$G$9="Doe-het-zelver",(M2150*R2150)*Tabellen!$K$5,M2150*R2150)</f>
        <v>16.083899999999996</v>
      </c>
      <c r="T2150" s="849">
        <f>(100%-R2150)*M2150</f>
        <v>6.8931000000000004</v>
      </c>
      <c r="U2150" s="660">
        <f>S2150*Tabellen!$G$2</f>
        <v>1.4475509999999996</v>
      </c>
      <c r="V2150" s="660">
        <f>T2150*Tabellen!$H$2</f>
        <v>1.447551</v>
      </c>
      <c r="W2150" s="660">
        <f>U2150+V2150</f>
        <v>2.8951019999999996</v>
      </c>
      <c r="X2150" s="660">
        <f>O2150+W2150</f>
        <v>25.872101999999998</v>
      </c>
    </row>
    <row r="2151" spans="2:71" ht="15.65" customHeight="1" outlineLevel="2" x14ac:dyDescent="0.25">
      <c r="B2151" s="450"/>
      <c r="D2151" s="404" t="s">
        <v>1732</v>
      </c>
      <c r="E2151" s="427">
        <v>1</v>
      </c>
      <c r="F2151" s="427" t="s">
        <v>73</v>
      </c>
      <c r="G2151" s="422"/>
      <c r="H2151" s="427"/>
      <c r="I2151" s="554"/>
      <c r="J2151" s="554"/>
      <c r="K2151" s="554">
        <v>29.911499999999997</v>
      </c>
      <c r="L2151" s="554">
        <f>E2151*K2151</f>
        <v>29.911499999999997</v>
      </c>
      <c r="M2151" s="554">
        <f>J2151+H2151*Tabellen!$K$2+L2151</f>
        <v>29.911499999999997</v>
      </c>
      <c r="N2151" s="494"/>
      <c r="O2151" s="849">
        <f>S2151+T2151</f>
        <v>29.911499999999997</v>
      </c>
      <c r="P2151" s="659"/>
      <c r="Q2151" s="662" t="s">
        <v>953</v>
      </c>
      <c r="R2151" s="682">
        <f>_xlfn.XLOOKUP(Q2151,Tabellen!$B$9:$B$21,Tabellen!$C$9:$C$21,"controleren")</f>
        <v>0.7</v>
      </c>
      <c r="S2151" s="849">
        <f>IF('Isolatieaanpak '!$G$9="Doe-het-zelver",(M2151*R2151)*Tabellen!$K$5,M2151*R2151)</f>
        <v>20.938049999999997</v>
      </c>
      <c r="T2151" s="849">
        <f>(100%-R2151)*M2151</f>
        <v>8.9734499999999997</v>
      </c>
      <c r="U2151" s="660">
        <f>S2151*Tabellen!$G$2</f>
        <v>1.8844244999999997</v>
      </c>
      <c r="V2151" s="660">
        <f>T2151*Tabellen!$H$2</f>
        <v>1.8844244999999999</v>
      </c>
      <c r="W2151" s="660">
        <f>U2151+V2151</f>
        <v>3.7688489999999994</v>
      </c>
      <c r="X2151" s="660">
        <f>O2151+W2151</f>
        <v>33.680348999999993</v>
      </c>
    </row>
    <row r="2152" spans="2:71" ht="15.65" customHeight="1" outlineLevel="2" x14ac:dyDescent="0.25">
      <c r="B2152" s="404"/>
      <c r="D2152" s="427"/>
      <c r="E2152" s="405"/>
      <c r="G2152" s="406"/>
      <c r="H2152" s="406"/>
      <c r="N2152" s="494"/>
      <c r="O2152" s="659"/>
      <c r="P2152" s="659"/>
      <c r="Q2152" s="659"/>
    </row>
    <row r="2153" spans="2:71" ht="9" customHeight="1" outlineLevel="1" x14ac:dyDescent="0.25">
      <c r="B2153" s="408"/>
      <c r="D2153" s="409"/>
      <c r="E2153" s="411"/>
      <c r="F2153" s="409"/>
      <c r="G2153" s="410"/>
      <c r="H2153" s="410"/>
      <c r="I2153" s="548"/>
      <c r="J2153" s="548"/>
      <c r="K2153" s="548"/>
      <c r="L2153" s="548"/>
      <c r="M2153" s="548"/>
      <c r="N2153" s="485"/>
      <c r="O2153" s="663"/>
      <c r="P2153" s="663"/>
      <c r="Q2153" s="663"/>
      <c r="R2153" s="664"/>
      <c r="S2153" s="664"/>
      <c r="T2153" s="664"/>
      <c r="U2153" s="664"/>
      <c r="V2153" s="664"/>
      <c r="W2153" s="664"/>
      <c r="X2153" s="664"/>
      <c r="Y2153" s="663"/>
      <c r="Z2153" s="615"/>
      <c r="AA2153" s="616"/>
      <c r="AG2153" s="613"/>
      <c r="AH2153" s="613"/>
    </row>
    <row r="2154" spans="2:71" s="568" customFormat="1" ht="15.65" customHeight="1" outlineLevel="1" x14ac:dyDescent="0.25">
      <c r="B2154" s="395" t="s">
        <v>1974</v>
      </c>
      <c r="C2154" s="593"/>
      <c r="D2154" s="396" t="s">
        <v>1773</v>
      </c>
      <c r="E2154" s="403">
        <v>1</v>
      </c>
      <c r="F2154" s="396" t="s">
        <v>73</v>
      </c>
      <c r="G2154" s="397"/>
      <c r="H2154" s="397"/>
      <c r="I2154" s="546"/>
      <c r="J2154" s="546"/>
      <c r="K2154" s="546"/>
      <c r="L2154" s="546">
        <f>SUM(L2155:L2161)</f>
        <v>140.86349999999999</v>
      </c>
      <c r="M2154" s="546">
        <f>SUM(M2155:M2161)</f>
        <v>140.86349999999999</v>
      </c>
      <c r="N2154" s="593"/>
      <c r="O2154" s="655">
        <f>SUM(O2155:O2161)</f>
        <v>140.86349999999999</v>
      </c>
      <c r="P2154" s="656" t="str">
        <f>B2154</f>
        <v>V4-5-F2</v>
      </c>
      <c r="Q2154" s="656"/>
      <c r="R2154" s="657"/>
      <c r="S2154" s="657"/>
      <c r="T2154" s="657"/>
      <c r="U2154" s="657"/>
      <c r="V2154" s="657"/>
      <c r="W2154" s="657"/>
      <c r="X2154" s="657">
        <f>SUM(X2155:X2161)</f>
        <v>158.61230099999997</v>
      </c>
      <c r="Y2154" s="658"/>
      <c r="Z2154" s="610"/>
      <c r="AA2154" s="610"/>
      <c r="AB2154" s="610"/>
      <c r="AC2154" s="610"/>
      <c r="AD2154" s="610"/>
      <c r="AE2154" s="610"/>
      <c r="AF2154" s="610"/>
      <c r="AG2154" s="610"/>
      <c r="AH2154" s="610"/>
      <c r="AI2154" s="610"/>
      <c r="AJ2154" s="610"/>
      <c r="AK2154" s="610"/>
      <c r="AL2154" s="610"/>
      <c r="AM2154" s="610"/>
      <c r="AN2154" s="610"/>
      <c r="AO2154" s="610"/>
      <c r="AP2154" s="610"/>
      <c r="AQ2154" s="610"/>
      <c r="AR2154" s="610"/>
      <c r="AS2154" s="610"/>
      <c r="AT2154" s="610"/>
      <c r="AU2154" s="610"/>
      <c r="AV2154" s="610"/>
      <c r="AW2154" s="610"/>
      <c r="AX2154" s="610"/>
      <c r="AY2154" s="610"/>
      <c r="AZ2154" s="610"/>
      <c r="BA2154" s="610"/>
      <c r="BB2154" s="610"/>
      <c r="BC2154" s="610"/>
      <c r="BD2154" s="610"/>
      <c r="BE2154" s="610"/>
      <c r="BF2154" s="610"/>
      <c r="BG2154" s="610"/>
      <c r="BH2154" s="610"/>
      <c r="BI2154" s="610"/>
      <c r="BJ2154" s="610"/>
      <c r="BK2154" s="610"/>
      <c r="BL2154" s="610"/>
      <c r="BM2154" s="610"/>
      <c r="BN2154" s="610"/>
      <c r="BO2154" s="610"/>
      <c r="BP2154" s="610"/>
      <c r="BQ2154" s="610"/>
      <c r="BR2154" s="610"/>
      <c r="BS2154" s="610"/>
    </row>
    <row r="2155" spans="2:71" ht="15.65" customHeight="1" outlineLevel="2" x14ac:dyDescent="0.25">
      <c r="B2155" s="404"/>
      <c r="D2155" s="413" t="s">
        <v>837</v>
      </c>
      <c r="E2155" s="405"/>
      <c r="G2155" s="406"/>
      <c r="H2155" s="406"/>
      <c r="I2155" s="553"/>
      <c r="J2155" s="553"/>
      <c r="K2155" s="553"/>
      <c r="N2155" s="494"/>
      <c r="O2155" s="659"/>
      <c r="P2155" s="659"/>
      <c r="Q2155" s="659"/>
    </row>
    <row r="2156" spans="2:71" ht="15.65" customHeight="1" outlineLevel="2" x14ac:dyDescent="0.25">
      <c r="B2156" s="404"/>
      <c r="D2156" s="404" t="str">
        <f>D2154</f>
        <v>Dakisolatie hennepvezel dik 150mm  Rc 3.50 m².K/W van 45 m² tot 120 m²</v>
      </c>
      <c r="E2156" s="427">
        <v>1</v>
      </c>
      <c r="F2156" s="427" t="s">
        <v>73</v>
      </c>
      <c r="G2156" s="427"/>
      <c r="H2156" s="427"/>
      <c r="I2156" s="554"/>
      <c r="J2156" s="554"/>
      <c r="K2156" s="554">
        <v>72.449999999999989</v>
      </c>
      <c r="L2156" s="554">
        <f>E2156*K2156</f>
        <v>72.449999999999989</v>
      </c>
      <c r="M2156" s="554">
        <f>J2156+H2156*Tabellen!$K$2+L2156</f>
        <v>72.449999999999989</v>
      </c>
      <c r="N2156" s="494"/>
      <c r="O2156" s="849">
        <f>S2156+T2156</f>
        <v>72.449999999999989</v>
      </c>
      <c r="P2156" s="659"/>
      <c r="Q2156" s="662" t="s">
        <v>953</v>
      </c>
      <c r="R2156" s="682">
        <f>_xlfn.XLOOKUP(Q2156,Tabellen!$B$9:$B$21,Tabellen!$C$9:$C$21,"controleren")</f>
        <v>0.7</v>
      </c>
      <c r="S2156" s="849">
        <f>IF('Isolatieaanpak '!$G$9="Doe-het-zelver",(M2156*R2156)*Tabellen!$K$5,M2156*R2156)</f>
        <v>50.714999999999989</v>
      </c>
      <c r="T2156" s="849">
        <f>(100%-R2156)*M2156</f>
        <v>21.734999999999999</v>
      </c>
      <c r="U2156" s="660">
        <f>S2156*Tabellen!$G$2</f>
        <v>4.5643499999999992</v>
      </c>
      <c r="V2156" s="660">
        <f>T2156*Tabellen!$H$2</f>
        <v>4.5643500000000001</v>
      </c>
      <c r="W2156" s="660">
        <f>U2156+V2156</f>
        <v>9.1286999999999985</v>
      </c>
      <c r="X2156" s="660">
        <f>O2156+W2156</f>
        <v>81.578699999999984</v>
      </c>
    </row>
    <row r="2157" spans="2:71" ht="15.65" customHeight="1" outlineLevel="2" x14ac:dyDescent="0.25">
      <c r="B2157" s="404"/>
      <c r="D2157" s="404"/>
      <c r="E2157" s="427"/>
      <c r="F2157" s="427"/>
      <c r="G2157" s="422"/>
      <c r="H2157" s="427"/>
      <c r="I2157" s="554"/>
      <c r="J2157" s="554"/>
      <c r="K2157" s="554"/>
      <c r="L2157" s="554"/>
      <c r="M2157" s="554"/>
      <c r="N2157" s="494"/>
      <c r="O2157" s="659"/>
      <c r="P2157" s="659"/>
      <c r="Q2157" s="662" t="s">
        <v>953</v>
      </c>
      <c r="R2157" s="682">
        <f>_xlfn.XLOOKUP(Q2157,Tabellen!$B$9:$B$21,Tabellen!$C$9:$C$21,"controleren")</f>
        <v>0.7</v>
      </c>
      <c r="S2157" s="660">
        <f>O2157*R2157</f>
        <v>0</v>
      </c>
      <c r="T2157" s="660">
        <f>O2157-S2157</f>
        <v>0</v>
      </c>
      <c r="U2157" s="660">
        <f>S2157*Tabellen!$G$2</f>
        <v>0</v>
      </c>
      <c r="V2157" s="660">
        <f>T2157*Tabellen!$H$2</f>
        <v>0</v>
      </c>
      <c r="W2157" s="660">
        <f>U2157+V2157</f>
        <v>0</v>
      </c>
      <c r="X2157" s="660">
        <f>O2157+W2157</f>
        <v>0</v>
      </c>
    </row>
    <row r="2158" spans="2:71" ht="15.65" customHeight="1" outlineLevel="2" x14ac:dyDescent="0.25">
      <c r="B2158" s="450"/>
      <c r="D2158" s="404" t="s">
        <v>845</v>
      </c>
      <c r="E2158" s="427">
        <v>1</v>
      </c>
      <c r="F2158" s="427" t="s">
        <v>73</v>
      </c>
      <c r="G2158" s="422"/>
      <c r="H2158" s="427"/>
      <c r="I2158" s="566"/>
      <c r="J2158" s="554"/>
      <c r="K2158" s="554">
        <v>15.524999999999999</v>
      </c>
      <c r="L2158" s="554">
        <f>E2158*K2158</f>
        <v>15.524999999999999</v>
      </c>
      <c r="M2158" s="554">
        <f>J2158+H2158*Tabellen!$K$2+L2158</f>
        <v>15.524999999999999</v>
      </c>
      <c r="N2158" s="494"/>
      <c r="O2158" s="849">
        <f>S2158+T2158</f>
        <v>15.524999999999999</v>
      </c>
      <c r="P2158" s="659"/>
      <c r="Q2158" s="662" t="s">
        <v>953</v>
      </c>
      <c r="R2158" s="682">
        <f>_xlfn.XLOOKUP(Q2158,Tabellen!$B$9:$B$21,Tabellen!$C$9:$C$21,"controleren")</f>
        <v>0.7</v>
      </c>
      <c r="S2158" s="849">
        <f>IF('Isolatieaanpak '!$G$9="Doe-het-zelver",(M2158*R2158)*Tabellen!$K$5,M2158*R2158)</f>
        <v>10.867499999999998</v>
      </c>
      <c r="T2158" s="849">
        <f>(100%-R2158)*M2158</f>
        <v>4.6575000000000006</v>
      </c>
      <c r="U2158" s="660">
        <f>S2158*Tabellen!$G$2</f>
        <v>0.97807499999999981</v>
      </c>
      <c r="V2158" s="660">
        <f>T2158*Tabellen!$H$2</f>
        <v>0.97807500000000014</v>
      </c>
      <c r="W2158" s="660">
        <f>U2158+V2158</f>
        <v>1.9561500000000001</v>
      </c>
      <c r="X2158" s="660">
        <f>O2158+W2158</f>
        <v>17.48115</v>
      </c>
    </row>
    <row r="2159" spans="2:71" ht="15.65" customHeight="1" outlineLevel="2" x14ac:dyDescent="0.25">
      <c r="B2159" s="450"/>
      <c r="D2159" s="404" t="s">
        <v>847</v>
      </c>
      <c r="E2159" s="427">
        <v>1</v>
      </c>
      <c r="F2159" s="427" t="s">
        <v>73</v>
      </c>
      <c r="G2159" s="422"/>
      <c r="H2159" s="427"/>
      <c r="I2159" s="554"/>
      <c r="J2159" s="554"/>
      <c r="K2159" s="554">
        <v>22.976999999999997</v>
      </c>
      <c r="L2159" s="554">
        <f>E2159*K2159</f>
        <v>22.976999999999997</v>
      </c>
      <c r="M2159" s="554">
        <f>J2159+H2159*Tabellen!$K$2+L2159</f>
        <v>22.976999999999997</v>
      </c>
      <c r="N2159" s="494"/>
      <c r="O2159" s="849">
        <f>S2159+T2159</f>
        <v>22.976999999999997</v>
      </c>
      <c r="P2159" s="659"/>
      <c r="Q2159" s="662" t="s">
        <v>953</v>
      </c>
      <c r="R2159" s="682">
        <f>_xlfn.XLOOKUP(Q2159,Tabellen!$B$9:$B$21,Tabellen!$C$9:$C$21,"controleren")</f>
        <v>0.7</v>
      </c>
      <c r="S2159" s="849">
        <f>IF('Isolatieaanpak '!$G$9="Doe-het-zelver",(M2159*R2159)*Tabellen!$K$5,M2159*R2159)</f>
        <v>16.083899999999996</v>
      </c>
      <c r="T2159" s="849">
        <f>(100%-R2159)*M2159</f>
        <v>6.8931000000000004</v>
      </c>
      <c r="U2159" s="660">
        <f>S2159*Tabellen!$G$2</f>
        <v>1.4475509999999996</v>
      </c>
      <c r="V2159" s="660">
        <f>T2159*Tabellen!$H$2</f>
        <v>1.447551</v>
      </c>
      <c r="W2159" s="660">
        <f>U2159+V2159</f>
        <v>2.8951019999999996</v>
      </c>
      <c r="X2159" s="660">
        <f>O2159+W2159</f>
        <v>25.872101999999998</v>
      </c>
    </row>
    <row r="2160" spans="2:71" ht="15.65" customHeight="1" outlineLevel="2" x14ac:dyDescent="0.25">
      <c r="B2160" s="450"/>
      <c r="D2160" s="404" t="s">
        <v>1732</v>
      </c>
      <c r="E2160" s="427">
        <v>1</v>
      </c>
      <c r="F2160" s="427" t="s">
        <v>73</v>
      </c>
      <c r="G2160" s="422"/>
      <c r="H2160" s="427"/>
      <c r="I2160" s="554"/>
      <c r="J2160" s="554"/>
      <c r="K2160" s="554">
        <v>29.911499999999997</v>
      </c>
      <c r="L2160" s="554">
        <f>E2160*K2160</f>
        <v>29.911499999999997</v>
      </c>
      <c r="M2160" s="554">
        <f>J2160+H2160*Tabellen!$K$2+L2160</f>
        <v>29.911499999999997</v>
      </c>
      <c r="N2160" s="494"/>
      <c r="O2160" s="849">
        <f>S2160+T2160</f>
        <v>29.911499999999997</v>
      </c>
      <c r="P2160" s="659"/>
      <c r="Q2160" s="662" t="s">
        <v>953</v>
      </c>
      <c r="R2160" s="682">
        <f>_xlfn.XLOOKUP(Q2160,Tabellen!$B$9:$B$21,Tabellen!$C$9:$C$21,"controleren")</f>
        <v>0.7</v>
      </c>
      <c r="S2160" s="849">
        <f>IF('Isolatieaanpak '!$G$9="Doe-het-zelver",(M2160*R2160)*Tabellen!$K$5,M2160*R2160)</f>
        <v>20.938049999999997</v>
      </c>
      <c r="T2160" s="849">
        <f>(100%-R2160)*M2160</f>
        <v>8.9734499999999997</v>
      </c>
      <c r="U2160" s="660">
        <f>S2160*Tabellen!$G$2</f>
        <v>1.8844244999999997</v>
      </c>
      <c r="V2160" s="660">
        <f>T2160*Tabellen!$H$2</f>
        <v>1.8844244999999999</v>
      </c>
      <c r="W2160" s="660">
        <f>U2160+V2160</f>
        <v>3.7688489999999994</v>
      </c>
      <c r="X2160" s="660">
        <f>O2160+W2160</f>
        <v>33.680348999999993</v>
      </c>
    </row>
    <row r="2161" spans="2:71" ht="15.65" customHeight="1" outlineLevel="2" x14ac:dyDescent="0.25">
      <c r="B2161" s="404"/>
      <c r="D2161" s="427"/>
      <c r="E2161" s="405"/>
      <c r="G2161" s="406"/>
      <c r="H2161" s="406"/>
      <c r="N2161" s="494"/>
      <c r="O2161" s="659"/>
      <c r="P2161" s="659"/>
      <c r="Q2161" s="659"/>
    </row>
    <row r="2162" spans="2:71" ht="9" customHeight="1" outlineLevel="1" x14ac:dyDescent="0.25">
      <c r="B2162" s="408"/>
      <c r="D2162" s="409"/>
      <c r="E2162" s="411"/>
      <c r="F2162" s="409"/>
      <c r="G2162" s="410"/>
      <c r="H2162" s="410"/>
      <c r="I2162" s="548"/>
      <c r="J2162" s="548"/>
      <c r="K2162" s="548"/>
      <c r="L2162" s="548"/>
      <c r="M2162" s="548"/>
      <c r="N2162" s="485"/>
      <c r="O2162" s="663"/>
      <c r="P2162" s="663"/>
      <c r="Q2162" s="663"/>
      <c r="R2162" s="664"/>
      <c r="S2162" s="664"/>
      <c r="T2162" s="664"/>
      <c r="U2162" s="664"/>
      <c r="V2162" s="664"/>
      <c r="W2162" s="664"/>
      <c r="X2162" s="664"/>
      <c r="Y2162" s="663"/>
      <c r="Z2162" s="615"/>
      <c r="AA2162" s="616"/>
      <c r="AG2162" s="613"/>
      <c r="AH2162" s="613"/>
    </row>
    <row r="2163" spans="2:71" s="568" customFormat="1" ht="15.65" customHeight="1" outlineLevel="1" x14ac:dyDescent="0.25">
      <c r="B2163" s="395" t="s">
        <v>1975</v>
      </c>
      <c r="C2163" s="593"/>
      <c r="D2163" s="396" t="s">
        <v>1780</v>
      </c>
      <c r="E2163" s="403">
        <v>1</v>
      </c>
      <c r="F2163" s="396" t="s">
        <v>73</v>
      </c>
      <c r="G2163" s="397"/>
      <c r="H2163" s="397"/>
      <c r="I2163" s="546"/>
      <c r="J2163" s="546"/>
      <c r="K2163" s="546"/>
      <c r="L2163" s="546">
        <f>SUM(L2164:L2170)</f>
        <v>135.68849999999998</v>
      </c>
      <c r="M2163" s="546">
        <f>SUM(M2164:M2170)</f>
        <v>135.68849999999998</v>
      </c>
      <c r="N2163" s="593"/>
      <c r="O2163" s="655">
        <f>SUM(O2164:O2170)</f>
        <v>135.68849999999998</v>
      </c>
      <c r="P2163" s="656" t="str">
        <f>B2163</f>
        <v>V4-5-F3</v>
      </c>
      <c r="Q2163" s="656"/>
      <c r="R2163" s="657"/>
      <c r="S2163" s="657"/>
      <c r="T2163" s="657"/>
      <c r="U2163" s="657"/>
      <c r="V2163" s="657"/>
      <c r="W2163" s="657"/>
      <c r="X2163" s="657">
        <f>SUM(X2164:X2170)</f>
        <v>152.78525099999996</v>
      </c>
      <c r="Y2163" s="658"/>
      <c r="Z2163" s="610"/>
      <c r="AA2163" s="610"/>
      <c r="AB2163" s="610"/>
      <c r="AC2163" s="610"/>
      <c r="AD2163" s="610"/>
      <c r="AE2163" s="610"/>
      <c r="AF2163" s="610"/>
      <c r="AG2163" s="610"/>
      <c r="AH2163" s="610"/>
      <c r="AI2163" s="610"/>
      <c r="AJ2163" s="610"/>
      <c r="AK2163" s="610"/>
      <c r="AL2163" s="610"/>
      <c r="AM2163" s="610"/>
      <c r="AN2163" s="610"/>
      <c r="AO2163" s="610"/>
      <c r="AP2163" s="610"/>
      <c r="AQ2163" s="610"/>
      <c r="AR2163" s="610"/>
      <c r="AS2163" s="610"/>
      <c r="AT2163" s="610"/>
      <c r="AU2163" s="610"/>
      <c r="AV2163" s="610"/>
      <c r="AW2163" s="610"/>
      <c r="AX2163" s="610"/>
      <c r="AY2163" s="610"/>
      <c r="AZ2163" s="610"/>
      <c r="BA2163" s="610"/>
      <c r="BB2163" s="610"/>
      <c r="BC2163" s="610"/>
      <c r="BD2163" s="610"/>
      <c r="BE2163" s="610"/>
      <c r="BF2163" s="610"/>
      <c r="BG2163" s="610"/>
      <c r="BH2163" s="610"/>
      <c r="BI2163" s="610"/>
      <c r="BJ2163" s="610"/>
      <c r="BK2163" s="610"/>
      <c r="BL2163" s="610"/>
      <c r="BM2163" s="610"/>
      <c r="BN2163" s="610"/>
      <c r="BO2163" s="610"/>
      <c r="BP2163" s="610"/>
      <c r="BQ2163" s="610"/>
      <c r="BR2163" s="610"/>
      <c r="BS2163" s="610"/>
    </row>
    <row r="2164" spans="2:71" ht="15.65" customHeight="1" outlineLevel="2" x14ac:dyDescent="0.25">
      <c r="B2164" s="404"/>
      <c r="D2164" s="413" t="s">
        <v>837</v>
      </c>
      <c r="E2164" s="405"/>
      <c r="G2164" s="406"/>
      <c r="H2164" s="406"/>
      <c r="I2164" s="553"/>
      <c r="J2164" s="553"/>
      <c r="K2164" s="553"/>
      <c r="N2164" s="494"/>
      <c r="O2164" s="659"/>
      <c r="P2164" s="659"/>
      <c r="Q2164" s="659"/>
    </row>
    <row r="2165" spans="2:71" ht="15.65" customHeight="1" outlineLevel="2" x14ac:dyDescent="0.25">
      <c r="B2165" s="404"/>
      <c r="D2165" s="404" t="str">
        <f>D2163</f>
        <v>Dakisolatie hennepvezel dik 150mm  Rc 3.50 m².K/W vanaf 120 m²</v>
      </c>
      <c r="E2165" s="427">
        <v>1</v>
      </c>
      <c r="F2165" s="427" t="s">
        <v>73</v>
      </c>
      <c r="G2165" s="427"/>
      <c r="H2165" s="427"/>
      <c r="I2165" s="554"/>
      <c r="J2165" s="554"/>
      <c r="K2165" s="554">
        <v>67.274999999999991</v>
      </c>
      <c r="L2165" s="554">
        <f>E2165*K2165</f>
        <v>67.274999999999991</v>
      </c>
      <c r="M2165" s="554">
        <f>J2165+H2165*Tabellen!$K$2+L2165</f>
        <v>67.274999999999991</v>
      </c>
      <c r="N2165" s="494"/>
      <c r="O2165" s="849">
        <f>S2165+T2165</f>
        <v>67.274999999999991</v>
      </c>
      <c r="P2165" s="659"/>
      <c r="Q2165" s="662" t="s">
        <v>953</v>
      </c>
      <c r="R2165" s="682">
        <f>_xlfn.XLOOKUP(Q2165,Tabellen!$B$9:$B$21,Tabellen!$C$9:$C$21,"controleren")</f>
        <v>0.7</v>
      </c>
      <c r="S2165" s="849">
        <f>IF('Isolatieaanpak '!$G$9="Doe-het-zelver",(M2165*R2165)*Tabellen!$K$5,M2165*R2165)</f>
        <v>47.092499999999994</v>
      </c>
      <c r="T2165" s="849">
        <f>(100%-R2165)*M2165</f>
        <v>20.182500000000001</v>
      </c>
      <c r="U2165" s="660">
        <f>S2165*Tabellen!$G$2</f>
        <v>4.2383249999999997</v>
      </c>
      <c r="V2165" s="660">
        <f>T2165*Tabellen!$H$2</f>
        <v>4.2383249999999997</v>
      </c>
      <c r="W2165" s="660">
        <f>U2165+V2165</f>
        <v>8.4766499999999994</v>
      </c>
      <c r="X2165" s="660">
        <f>O2165+W2165</f>
        <v>75.751649999999984</v>
      </c>
    </row>
    <row r="2166" spans="2:71" ht="15.65" customHeight="1" outlineLevel="2" x14ac:dyDescent="0.25">
      <c r="B2166" s="404"/>
      <c r="D2166" s="404"/>
      <c r="E2166" s="427"/>
      <c r="F2166" s="427"/>
      <c r="G2166" s="422"/>
      <c r="H2166" s="427"/>
      <c r="I2166" s="554"/>
      <c r="J2166" s="554"/>
      <c r="K2166" s="554"/>
      <c r="L2166" s="554"/>
      <c r="M2166" s="554"/>
      <c r="N2166" s="494"/>
      <c r="O2166" s="659"/>
      <c r="P2166" s="659"/>
      <c r="Q2166" s="662" t="s">
        <v>953</v>
      </c>
      <c r="R2166" s="682">
        <f>_xlfn.XLOOKUP(Q2166,Tabellen!$B$9:$B$21,Tabellen!$C$9:$C$21,"controleren")</f>
        <v>0.7</v>
      </c>
      <c r="S2166" s="660">
        <f>O2166*R2166</f>
        <v>0</v>
      </c>
      <c r="T2166" s="660">
        <f>O2166-S2166</f>
        <v>0</v>
      </c>
      <c r="U2166" s="660">
        <f>S2166*Tabellen!$G$2</f>
        <v>0</v>
      </c>
      <c r="V2166" s="660">
        <f>T2166*Tabellen!$H$2</f>
        <v>0</v>
      </c>
      <c r="W2166" s="660">
        <f>U2166+V2166</f>
        <v>0</v>
      </c>
      <c r="X2166" s="660">
        <f>O2166+W2166</f>
        <v>0</v>
      </c>
    </row>
    <row r="2167" spans="2:71" ht="15.65" customHeight="1" outlineLevel="2" x14ac:dyDescent="0.25">
      <c r="B2167" s="450"/>
      <c r="D2167" s="404" t="s">
        <v>845</v>
      </c>
      <c r="E2167" s="427">
        <v>1</v>
      </c>
      <c r="F2167" s="427" t="s">
        <v>73</v>
      </c>
      <c r="G2167" s="422"/>
      <c r="H2167" s="427"/>
      <c r="I2167" s="566"/>
      <c r="J2167" s="554"/>
      <c r="K2167" s="554">
        <v>15.524999999999999</v>
      </c>
      <c r="L2167" s="554">
        <f>E2167*K2167</f>
        <v>15.524999999999999</v>
      </c>
      <c r="M2167" s="554">
        <f>J2167+H2167*Tabellen!$K$2+L2167</f>
        <v>15.524999999999999</v>
      </c>
      <c r="N2167" s="494"/>
      <c r="O2167" s="849">
        <f>S2167+T2167</f>
        <v>15.524999999999999</v>
      </c>
      <c r="P2167" s="659"/>
      <c r="Q2167" s="662" t="s">
        <v>953</v>
      </c>
      <c r="R2167" s="682">
        <f>_xlfn.XLOOKUP(Q2167,Tabellen!$B$9:$B$21,Tabellen!$C$9:$C$21,"controleren")</f>
        <v>0.7</v>
      </c>
      <c r="S2167" s="849">
        <f>IF('Isolatieaanpak '!$G$9="Doe-het-zelver",(M2167*R2167)*Tabellen!$K$5,M2167*R2167)</f>
        <v>10.867499999999998</v>
      </c>
      <c r="T2167" s="849">
        <f>(100%-R2167)*M2167</f>
        <v>4.6575000000000006</v>
      </c>
      <c r="U2167" s="660">
        <f>S2167*Tabellen!$G$2</f>
        <v>0.97807499999999981</v>
      </c>
      <c r="V2167" s="660">
        <f>T2167*Tabellen!$H$2</f>
        <v>0.97807500000000014</v>
      </c>
      <c r="W2167" s="660">
        <f>U2167+V2167</f>
        <v>1.9561500000000001</v>
      </c>
      <c r="X2167" s="660">
        <f>O2167+W2167</f>
        <v>17.48115</v>
      </c>
    </row>
    <row r="2168" spans="2:71" ht="15.65" customHeight="1" outlineLevel="2" x14ac:dyDescent="0.25">
      <c r="B2168" s="450"/>
      <c r="D2168" s="404" t="s">
        <v>847</v>
      </c>
      <c r="E2168" s="427">
        <v>1</v>
      </c>
      <c r="F2168" s="427" t="s">
        <v>73</v>
      </c>
      <c r="G2168" s="422"/>
      <c r="H2168" s="427"/>
      <c r="I2168" s="554"/>
      <c r="J2168" s="554"/>
      <c r="K2168" s="554">
        <v>22.976999999999997</v>
      </c>
      <c r="L2168" s="554">
        <f>E2168*K2168</f>
        <v>22.976999999999997</v>
      </c>
      <c r="M2168" s="554">
        <f>J2168+H2168*Tabellen!$K$2+L2168</f>
        <v>22.976999999999997</v>
      </c>
      <c r="N2168" s="494"/>
      <c r="O2168" s="849">
        <f>S2168+T2168</f>
        <v>22.976999999999997</v>
      </c>
      <c r="P2168" s="659"/>
      <c r="Q2168" s="662" t="s">
        <v>953</v>
      </c>
      <c r="R2168" s="682">
        <f>_xlfn.XLOOKUP(Q2168,Tabellen!$B$9:$B$21,Tabellen!$C$9:$C$21,"controleren")</f>
        <v>0.7</v>
      </c>
      <c r="S2168" s="849">
        <f>IF('Isolatieaanpak '!$G$9="Doe-het-zelver",(M2168*R2168)*Tabellen!$K$5,M2168*R2168)</f>
        <v>16.083899999999996</v>
      </c>
      <c r="T2168" s="849">
        <f>(100%-R2168)*M2168</f>
        <v>6.8931000000000004</v>
      </c>
      <c r="U2168" s="660">
        <f>S2168*Tabellen!$G$2</f>
        <v>1.4475509999999996</v>
      </c>
      <c r="V2168" s="660">
        <f>T2168*Tabellen!$H$2</f>
        <v>1.447551</v>
      </c>
      <c r="W2168" s="660">
        <f>U2168+V2168</f>
        <v>2.8951019999999996</v>
      </c>
      <c r="X2168" s="660">
        <f>O2168+W2168</f>
        <v>25.872101999999998</v>
      </c>
    </row>
    <row r="2169" spans="2:71" ht="15.65" customHeight="1" outlineLevel="2" x14ac:dyDescent="0.25">
      <c r="B2169" s="450"/>
      <c r="D2169" s="404" t="s">
        <v>1732</v>
      </c>
      <c r="E2169" s="427">
        <v>1</v>
      </c>
      <c r="F2169" s="427" t="s">
        <v>73</v>
      </c>
      <c r="G2169" s="422"/>
      <c r="H2169" s="427"/>
      <c r="I2169" s="554"/>
      <c r="J2169" s="554"/>
      <c r="K2169" s="554">
        <v>29.911499999999997</v>
      </c>
      <c r="L2169" s="554">
        <f>E2169*K2169</f>
        <v>29.911499999999997</v>
      </c>
      <c r="M2169" s="554">
        <f>J2169+H2169*Tabellen!$K$2+L2169</f>
        <v>29.911499999999997</v>
      </c>
      <c r="N2169" s="494"/>
      <c r="O2169" s="849">
        <f>S2169+T2169</f>
        <v>29.911499999999997</v>
      </c>
      <c r="P2169" s="659"/>
      <c r="Q2169" s="662" t="s">
        <v>953</v>
      </c>
      <c r="R2169" s="682">
        <f>_xlfn.XLOOKUP(Q2169,Tabellen!$B$9:$B$21,Tabellen!$C$9:$C$21,"controleren")</f>
        <v>0.7</v>
      </c>
      <c r="S2169" s="849">
        <f>IF('Isolatieaanpak '!$G$9="Doe-het-zelver",(M2169*R2169)*Tabellen!$K$5,M2169*R2169)</f>
        <v>20.938049999999997</v>
      </c>
      <c r="T2169" s="849">
        <f>(100%-R2169)*M2169</f>
        <v>8.9734499999999997</v>
      </c>
      <c r="U2169" s="660">
        <f>S2169*Tabellen!$G$2</f>
        <v>1.8844244999999997</v>
      </c>
      <c r="V2169" s="660">
        <f>T2169*Tabellen!$H$2</f>
        <v>1.8844244999999999</v>
      </c>
      <c r="W2169" s="660">
        <f>U2169+V2169</f>
        <v>3.7688489999999994</v>
      </c>
      <c r="X2169" s="660">
        <f>O2169+W2169</f>
        <v>33.680348999999993</v>
      </c>
    </row>
    <row r="2170" spans="2:71" ht="15.65" customHeight="1" outlineLevel="2" x14ac:dyDescent="0.25">
      <c r="B2170" s="404"/>
      <c r="D2170" s="427"/>
      <c r="E2170" s="405"/>
      <c r="G2170" s="406"/>
      <c r="H2170" s="406"/>
      <c r="N2170" s="494"/>
      <c r="O2170" s="659"/>
      <c r="P2170" s="659"/>
      <c r="Q2170" s="659"/>
    </row>
    <row r="2171" spans="2:71" ht="9" customHeight="1" outlineLevel="1" x14ac:dyDescent="0.25">
      <c r="B2171" s="408"/>
      <c r="D2171" s="409"/>
      <c r="E2171" s="411"/>
      <c r="F2171" s="409"/>
      <c r="G2171" s="410"/>
      <c r="H2171" s="410"/>
      <c r="I2171" s="548"/>
      <c r="J2171" s="548"/>
      <c r="K2171" s="548"/>
      <c r="L2171" s="548"/>
      <c r="M2171" s="548"/>
      <c r="N2171" s="485"/>
      <c r="O2171" s="663"/>
      <c r="P2171" s="663"/>
      <c r="Q2171" s="663"/>
      <c r="R2171" s="664"/>
      <c r="S2171" s="664"/>
      <c r="T2171" s="664"/>
      <c r="U2171" s="664"/>
      <c r="V2171" s="664"/>
      <c r="W2171" s="664"/>
      <c r="X2171" s="664"/>
      <c r="Y2171" s="663"/>
      <c r="Z2171" s="615"/>
      <c r="AA2171" s="616"/>
      <c r="AG2171" s="613"/>
      <c r="AH2171" s="613"/>
    </row>
    <row r="2172" spans="2:71" s="568" customFormat="1" ht="15.65" customHeight="1" outlineLevel="1" x14ac:dyDescent="0.25">
      <c r="B2172" s="395" t="s">
        <v>1976</v>
      </c>
      <c r="C2172" s="593"/>
      <c r="D2172" s="396" t="s">
        <v>1451</v>
      </c>
      <c r="E2172" s="403">
        <v>1</v>
      </c>
      <c r="F2172" s="396" t="s">
        <v>73</v>
      </c>
      <c r="G2172" s="397"/>
      <c r="H2172" s="397"/>
      <c r="I2172" s="546"/>
      <c r="J2172" s="546"/>
      <c r="K2172" s="546"/>
      <c r="L2172" s="546">
        <f>SUM(L2173:L2175)</f>
        <v>0.39329999999999998</v>
      </c>
      <c r="M2172" s="546">
        <f>SUM(M2173:M2175)</f>
        <v>0.39329999999999998</v>
      </c>
      <c r="N2172" s="593"/>
      <c r="O2172" s="655">
        <f>SUM(O2173:O2175)</f>
        <v>0.39329999999999998</v>
      </c>
      <c r="P2172" s="656" t="str">
        <f>B2172</f>
        <v>V4-5-F4</v>
      </c>
      <c r="Q2172" s="656"/>
      <c r="R2172" s="657"/>
      <c r="S2172" s="657"/>
      <c r="T2172" s="657"/>
      <c r="U2172" s="657"/>
      <c r="V2172" s="657"/>
      <c r="W2172" s="657"/>
      <c r="X2172" s="657">
        <f>SUM(X2173:X2175)</f>
        <v>0.44285579999999997</v>
      </c>
      <c r="Y2172" s="658"/>
      <c r="Z2172" s="610"/>
      <c r="AA2172" s="610"/>
      <c r="AB2172" s="610"/>
      <c r="AC2172" s="610"/>
      <c r="AD2172" s="610"/>
      <c r="AE2172" s="610"/>
      <c r="AF2172" s="610"/>
      <c r="AG2172" s="610"/>
      <c r="AH2172" s="610"/>
      <c r="AI2172" s="610"/>
      <c r="AJ2172" s="610"/>
      <c r="AK2172" s="610"/>
      <c r="AL2172" s="610"/>
      <c r="AM2172" s="610"/>
      <c r="AN2172" s="610"/>
      <c r="AO2172" s="610"/>
      <c r="AP2172" s="610"/>
      <c r="AQ2172" s="610"/>
      <c r="AR2172" s="610"/>
      <c r="AS2172" s="610"/>
      <c r="AT2172" s="610"/>
      <c r="AU2172" s="610"/>
      <c r="AV2172" s="610"/>
      <c r="AW2172" s="610"/>
      <c r="AX2172" s="610"/>
      <c r="AY2172" s="610"/>
      <c r="AZ2172" s="610"/>
      <c r="BA2172" s="610"/>
      <c r="BB2172" s="610"/>
      <c r="BC2172" s="610"/>
      <c r="BD2172" s="610"/>
      <c r="BE2172" s="610"/>
      <c r="BF2172" s="610"/>
      <c r="BG2172" s="610"/>
      <c r="BH2172" s="610"/>
      <c r="BI2172" s="610"/>
      <c r="BJ2172" s="610"/>
      <c r="BK2172" s="610"/>
      <c r="BL2172" s="610"/>
      <c r="BM2172" s="610"/>
      <c r="BN2172" s="610"/>
      <c r="BO2172" s="610"/>
      <c r="BP2172" s="610"/>
      <c r="BQ2172" s="610"/>
      <c r="BR2172" s="610"/>
      <c r="BS2172" s="610"/>
    </row>
    <row r="2173" spans="2:71" ht="15.65" customHeight="1" outlineLevel="2" x14ac:dyDescent="0.25">
      <c r="B2173" s="404"/>
      <c r="D2173" s="413" t="s">
        <v>837</v>
      </c>
      <c r="E2173" s="405"/>
      <c r="G2173" s="406"/>
      <c r="H2173" s="406"/>
      <c r="I2173" s="553"/>
      <c r="J2173" s="553"/>
      <c r="K2173" s="553"/>
      <c r="N2173" s="494"/>
      <c r="O2173" s="659"/>
      <c r="P2173" s="659"/>
      <c r="Q2173" s="659"/>
    </row>
    <row r="2174" spans="2:71" ht="15.65" customHeight="1" outlineLevel="2" x14ac:dyDescent="0.25">
      <c r="B2174" s="404"/>
      <c r="D2174" s="404" t="str">
        <f>D2172</f>
        <v>╚ Hennepvezel meer-/minderprijs per mm</v>
      </c>
      <c r="E2174" s="427">
        <v>1</v>
      </c>
      <c r="F2174" s="427" t="s">
        <v>73</v>
      </c>
      <c r="G2174" s="427"/>
      <c r="H2174" s="427"/>
      <c r="I2174" s="554"/>
      <c r="J2174" s="554"/>
      <c r="K2174" s="554">
        <v>0.39329999999999998</v>
      </c>
      <c r="L2174" s="554">
        <f>E2174*K2174</f>
        <v>0.39329999999999998</v>
      </c>
      <c r="M2174" s="554">
        <f>J2174+H2174*Tabellen!$K$2+L2174</f>
        <v>0.39329999999999998</v>
      </c>
      <c r="N2174" s="494"/>
      <c r="O2174" s="849">
        <f>S2174+T2174</f>
        <v>0.39329999999999998</v>
      </c>
      <c r="P2174" s="659"/>
      <c r="Q2174" s="662" t="s">
        <v>953</v>
      </c>
      <c r="R2174" s="682">
        <f>_xlfn.XLOOKUP(Q2174,Tabellen!$B$9:$B$21,Tabellen!$C$9:$C$21,"controleren")</f>
        <v>0.7</v>
      </c>
      <c r="S2174" s="849">
        <f>IF('Isolatieaanpak '!$G$9="Doe-het-zelver",(M2174*R2174)*Tabellen!$K$5,M2174*R2174)</f>
        <v>0.27530999999999994</v>
      </c>
      <c r="T2174" s="849">
        <f>(100%-R2174)*M2174</f>
        <v>0.11799000000000001</v>
      </c>
      <c r="U2174" s="660">
        <f>S2174*Tabellen!$G$2</f>
        <v>2.4777899999999995E-2</v>
      </c>
      <c r="V2174" s="660">
        <f>T2174*Tabellen!$H$2</f>
        <v>2.4777900000000002E-2</v>
      </c>
      <c r="W2174" s="660">
        <f>U2174+V2174</f>
        <v>4.9555799999999997E-2</v>
      </c>
      <c r="X2174" s="660">
        <f>O2174+W2174</f>
        <v>0.44285579999999997</v>
      </c>
    </row>
    <row r="2175" spans="2:71" ht="15.65" customHeight="1" outlineLevel="2" x14ac:dyDescent="0.25">
      <c r="B2175" s="404"/>
      <c r="D2175" s="427"/>
      <c r="E2175" s="405"/>
      <c r="G2175" s="406"/>
      <c r="H2175" s="406"/>
      <c r="N2175" s="494"/>
      <c r="O2175" s="659"/>
      <c r="P2175" s="659"/>
      <c r="Q2175" s="659"/>
    </row>
    <row r="2176" spans="2:71" ht="9" customHeight="1" outlineLevel="1" x14ac:dyDescent="0.25">
      <c r="B2176" s="408"/>
      <c r="D2176" s="409"/>
      <c r="E2176" s="411"/>
      <c r="F2176" s="409"/>
      <c r="G2176" s="410"/>
      <c r="H2176" s="410"/>
      <c r="I2176" s="548"/>
      <c r="J2176" s="548"/>
      <c r="K2176" s="548"/>
      <c r="L2176" s="548"/>
      <c r="M2176" s="548"/>
      <c r="N2176" s="485"/>
      <c r="O2176" s="663"/>
      <c r="P2176" s="663"/>
      <c r="Q2176" s="663"/>
      <c r="R2176" s="664"/>
      <c r="S2176" s="664"/>
      <c r="T2176" s="664"/>
      <c r="U2176" s="664"/>
      <c r="V2176" s="664"/>
      <c r="W2176" s="664"/>
      <c r="X2176" s="664"/>
      <c r="Y2176" s="663"/>
      <c r="Z2176" s="615"/>
      <c r="AA2176" s="616"/>
      <c r="AG2176" s="613"/>
      <c r="AH2176" s="613"/>
    </row>
    <row r="2177" spans="2:71" s="568" customFormat="1" ht="15.65" customHeight="1" outlineLevel="1" x14ac:dyDescent="0.25">
      <c r="B2177" s="395" t="s">
        <v>1977</v>
      </c>
      <c r="C2177" s="593"/>
      <c r="D2177" s="396" t="s">
        <v>1774</v>
      </c>
      <c r="E2177" s="403">
        <v>1</v>
      </c>
      <c r="F2177" s="396" t="s">
        <v>73</v>
      </c>
      <c r="G2177" s="397"/>
      <c r="H2177" s="397"/>
      <c r="I2177" s="546"/>
      <c r="J2177" s="546"/>
      <c r="K2177" s="546"/>
      <c r="L2177" s="546">
        <f>SUM(L2178:L2186)</f>
        <v>141.89849999999998</v>
      </c>
      <c r="M2177" s="546">
        <f>SUM(M2178:M2186)</f>
        <v>141.89849999999998</v>
      </c>
      <c r="N2177" s="593"/>
      <c r="O2177" s="655">
        <f>SUM(O2178:O2186)</f>
        <v>141.89849999999998</v>
      </c>
      <c r="P2177" s="656" t="str">
        <f>B2177</f>
        <v>V4-5-G1</v>
      </c>
      <c r="Q2177" s="656"/>
      <c r="R2177" s="657"/>
      <c r="S2177" s="657"/>
      <c r="T2177" s="657"/>
      <c r="U2177" s="657"/>
      <c r="V2177" s="657"/>
      <c r="W2177" s="657"/>
      <c r="X2177" s="657">
        <f>SUM(X2178:X2186)</f>
        <v>159.77771100000001</v>
      </c>
      <c r="Y2177" s="658"/>
      <c r="Z2177" s="610"/>
      <c r="AA2177" s="610"/>
      <c r="AB2177" s="610"/>
      <c r="AC2177" s="610"/>
      <c r="AD2177" s="610"/>
      <c r="AE2177" s="610"/>
      <c r="AF2177" s="610"/>
      <c r="AG2177" s="610"/>
      <c r="AH2177" s="610"/>
      <c r="AI2177" s="610"/>
      <c r="AJ2177" s="610"/>
      <c r="AK2177" s="610"/>
      <c r="AL2177" s="610"/>
      <c r="AM2177" s="610"/>
      <c r="AN2177" s="610"/>
      <c r="AO2177" s="610"/>
      <c r="AP2177" s="610"/>
      <c r="AQ2177" s="610"/>
      <c r="AR2177" s="610"/>
      <c r="AS2177" s="610"/>
      <c r="AT2177" s="610"/>
      <c r="AU2177" s="610"/>
      <c r="AV2177" s="610"/>
      <c r="AW2177" s="610"/>
      <c r="AX2177" s="610"/>
      <c r="AY2177" s="610"/>
      <c r="AZ2177" s="610"/>
      <c r="BA2177" s="610"/>
      <c r="BB2177" s="610"/>
      <c r="BC2177" s="610"/>
      <c r="BD2177" s="610"/>
      <c r="BE2177" s="610"/>
      <c r="BF2177" s="610"/>
      <c r="BG2177" s="610"/>
      <c r="BH2177" s="610"/>
      <c r="BI2177" s="610"/>
      <c r="BJ2177" s="610"/>
      <c r="BK2177" s="610"/>
      <c r="BL2177" s="610"/>
      <c r="BM2177" s="610"/>
      <c r="BN2177" s="610"/>
      <c r="BO2177" s="610"/>
      <c r="BP2177" s="610"/>
      <c r="BQ2177" s="610"/>
      <c r="BR2177" s="610"/>
      <c r="BS2177" s="610"/>
    </row>
    <row r="2178" spans="2:71" ht="15.65" customHeight="1" outlineLevel="2" x14ac:dyDescent="0.25">
      <c r="B2178" s="404"/>
      <c r="D2178" s="413" t="s">
        <v>949</v>
      </c>
      <c r="E2178" s="405"/>
      <c r="G2178" s="406"/>
      <c r="H2178" s="406"/>
      <c r="I2178" s="553"/>
      <c r="J2178" s="553"/>
      <c r="K2178" s="553"/>
      <c r="N2178" s="494"/>
      <c r="O2178" s="659"/>
      <c r="P2178" s="659"/>
      <c r="Q2178" s="659"/>
    </row>
    <row r="2179" spans="2:71" ht="15.65" customHeight="1" outlineLevel="2" x14ac:dyDescent="0.25">
      <c r="B2179" s="404"/>
      <c r="D2179" s="404" t="str">
        <f>D2177</f>
        <v>Dakisolatie PIR-platen dik 80mm Rc 3.50 m².K/W van 0 m² tot 45 m²</v>
      </c>
      <c r="E2179" s="427">
        <v>1</v>
      </c>
      <c r="F2179" s="427" t="s">
        <v>73</v>
      </c>
      <c r="G2179" s="427"/>
      <c r="H2179" s="427"/>
      <c r="I2179" s="554"/>
      <c r="J2179" s="554"/>
      <c r="K2179" s="554">
        <v>56.924999999999997</v>
      </c>
      <c r="L2179" s="554">
        <f>E2179*K2179</f>
        <v>56.924999999999997</v>
      </c>
      <c r="M2179" s="554">
        <f>J2179+H2179*Tabellen!$K$2+L2179</f>
        <v>56.924999999999997</v>
      </c>
      <c r="N2179" s="494"/>
      <c r="O2179" s="849">
        <f>S2179+T2179</f>
        <v>56.924999999999997</v>
      </c>
      <c r="P2179" s="659"/>
      <c r="Q2179" s="662" t="s">
        <v>953</v>
      </c>
      <c r="R2179" s="682">
        <f>_xlfn.XLOOKUP(Q2179,Tabellen!$B$9:$B$21,Tabellen!$C$9:$C$21,"controleren")</f>
        <v>0.7</v>
      </c>
      <c r="S2179" s="849">
        <f>IF('Isolatieaanpak '!$G$9="Doe-het-zelver",(M2179*R2179)*Tabellen!$K$5,M2179*R2179)</f>
        <v>39.847499999999997</v>
      </c>
      <c r="T2179" s="849">
        <f>(100%-R2179)*M2179</f>
        <v>17.077500000000001</v>
      </c>
      <c r="U2179" s="660">
        <f>S2179*Tabellen!$G$2</f>
        <v>3.5862749999999997</v>
      </c>
      <c r="V2179" s="660">
        <f>T2179*Tabellen!$H$2</f>
        <v>3.5862750000000001</v>
      </c>
      <c r="W2179" s="660">
        <f>U2179+V2179</f>
        <v>7.1725499999999993</v>
      </c>
      <c r="X2179" s="660">
        <f>O2179+W2179</f>
        <v>64.097549999999998</v>
      </c>
    </row>
    <row r="2180" spans="2:71" ht="15.65" customHeight="1" outlineLevel="2" x14ac:dyDescent="0.25">
      <c r="B2180" s="404"/>
      <c r="D2180" s="404"/>
      <c r="E2180" s="427"/>
      <c r="F2180" s="427"/>
      <c r="G2180" s="422"/>
      <c r="H2180" s="427"/>
      <c r="I2180" s="554"/>
      <c r="J2180" s="554"/>
      <c r="K2180" s="554"/>
      <c r="L2180" s="554"/>
      <c r="M2180" s="554"/>
      <c r="N2180" s="494"/>
      <c r="O2180" s="659"/>
      <c r="P2180" s="659"/>
      <c r="Q2180" s="662" t="s">
        <v>953</v>
      </c>
      <c r="R2180" s="682">
        <f>_xlfn.XLOOKUP(Q2180,Tabellen!$B$9:$B$21,Tabellen!$C$9:$C$21,"controleren")</f>
        <v>0.7</v>
      </c>
      <c r="S2180" s="660">
        <f t="shared" ref="S2180" si="339">O2180*R2180</f>
        <v>0</v>
      </c>
      <c r="T2180" s="660">
        <f t="shared" ref="T2180" si="340">O2180-S2180</f>
        <v>0</v>
      </c>
      <c r="U2180" s="660">
        <f>S2180*Tabellen!$G$2</f>
        <v>0</v>
      </c>
      <c r="V2180" s="660">
        <f>T2180*Tabellen!$H$2</f>
        <v>0</v>
      </c>
      <c r="W2180" s="660">
        <f t="shared" ref="W2180" si="341">U2180+V2180</f>
        <v>0</v>
      </c>
      <c r="X2180" s="660">
        <f t="shared" ref="X2180" si="342">O2180+W2180</f>
        <v>0</v>
      </c>
    </row>
    <row r="2181" spans="2:71" ht="15.65" customHeight="1" outlineLevel="2" x14ac:dyDescent="0.25">
      <c r="B2181" s="450"/>
      <c r="D2181" s="404" t="s">
        <v>845</v>
      </c>
      <c r="E2181" s="427">
        <v>1</v>
      </c>
      <c r="F2181" s="427" t="s">
        <v>73</v>
      </c>
      <c r="G2181" s="422"/>
      <c r="H2181" s="427"/>
      <c r="I2181" s="566"/>
      <c r="J2181" s="554"/>
      <c r="K2181" s="554">
        <v>15.524999999999999</v>
      </c>
      <c r="L2181" s="554">
        <f t="shared" ref="L2181:L2185" si="343">E2181*K2181</f>
        <v>15.524999999999999</v>
      </c>
      <c r="M2181" s="554">
        <f>J2181+H2181*Tabellen!$K$2+L2181</f>
        <v>15.524999999999999</v>
      </c>
      <c r="N2181" s="494"/>
      <c r="O2181" s="849">
        <f>S2181+T2181</f>
        <v>15.524999999999999</v>
      </c>
      <c r="P2181" s="659"/>
      <c r="Q2181" s="662" t="s">
        <v>953</v>
      </c>
      <c r="R2181" s="682">
        <f>_xlfn.XLOOKUP(Q2181,Tabellen!$B$9:$B$21,Tabellen!$C$9:$C$21,"controleren")</f>
        <v>0.7</v>
      </c>
      <c r="S2181" s="849">
        <f>IF('Isolatieaanpak '!$G$9="Doe-het-zelver",(M2181*R2181)*Tabellen!$K$5,M2181*R2181)</f>
        <v>10.867499999999998</v>
      </c>
      <c r="T2181" s="849">
        <f>(100%-R2181)*M2181</f>
        <v>4.6575000000000006</v>
      </c>
      <c r="U2181" s="660">
        <f>S2181*Tabellen!$G$2</f>
        <v>0.97807499999999981</v>
      </c>
      <c r="V2181" s="660">
        <f>T2181*Tabellen!$H$2</f>
        <v>0.97807500000000014</v>
      </c>
      <c r="W2181" s="660">
        <f>U2181+V2181</f>
        <v>1.9561500000000001</v>
      </c>
      <c r="X2181" s="660">
        <f>O2181+W2181</f>
        <v>17.48115</v>
      </c>
    </row>
    <row r="2182" spans="2:71" ht="15.65" customHeight="1" outlineLevel="2" x14ac:dyDescent="0.25">
      <c r="B2182" s="450"/>
      <c r="D2182" s="404" t="s">
        <v>846</v>
      </c>
      <c r="E2182" s="427">
        <v>1</v>
      </c>
      <c r="F2182" s="427" t="s">
        <v>73</v>
      </c>
      <c r="G2182" s="422"/>
      <c r="H2182" s="427"/>
      <c r="I2182" s="566"/>
      <c r="J2182" s="554"/>
      <c r="K2182" s="554">
        <v>12.419999999999998</v>
      </c>
      <c r="L2182" s="554">
        <f t="shared" si="343"/>
        <v>12.419999999999998</v>
      </c>
      <c r="M2182" s="554">
        <f>J2182+H2182*Tabellen!$K$2+L2182</f>
        <v>12.419999999999998</v>
      </c>
      <c r="N2182" s="494"/>
      <c r="O2182" s="849">
        <f>S2182+T2182</f>
        <v>12.419999999999998</v>
      </c>
      <c r="P2182" s="659"/>
      <c r="Q2182" s="662" t="s">
        <v>953</v>
      </c>
      <c r="R2182" s="682">
        <f>_xlfn.XLOOKUP(Q2182,Tabellen!$B$9:$B$21,Tabellen!$C$9:$C$21,"controleren")</f>
        <v>0.7</v>
      </c>
      <c r="S2182" s="849">
        <f>IF('Isolatieaanpak '!$G$9="Doe-het-zelver",(M2182*R2182)*Tabellen!$K$5,M2182*R2182)</f>
        <v>8.6939999999999973</v>
      </c>
      <c r="T2182" s="849">
        <f>(100%-R2182)*M2182</f>
        <v>3.726</v>
      </c>
      <c r="U2182" s="660">
        <f>S2182*Tabellen!$G$2</f>
        <v>0.78245999999999971</v>
      </c>
      <c r="V2182" s="660">
        <f>T2182*Tabellen!$H$2</f>
        <v>0.78245999999999993</v>
      </c>
      <c r="W2182" s="660">
        <f>U2182+V2182</f>
        <v>1.5649199999999996</v>
      </c>
      <c r="X2182" s="660">
        <f>O2182+W2182</f>
        <v>13.984919999999997</v>
      </c>
    </row>
    <row r="2183" spans="2:71" ht="15.65" customHeight="1" outlineLevel="2" x14ac:dyDescent="0.25">
      <c r="B2183" s="450"/>
      <c r="D2183" s="404" t="s">
        <v>850</v>
      </c>
      <c r="E2183" s="427">
        <v>1</v>
      </c>
      <c r="F2183" s="427" t="s">
        <v>73</v>
      </c>
      <c r="G2183" s="422"/>
      <c r="H2183" s="427"/>
      <c r="I2183" s="554"/>
      <c r="J2183" s="554"/>
      <c r="K2183" s="554">
        <v>4.1399999999999997</v>
      </c>
      <c r="L2183" s="554">
        <f t="shared" si="343"/>
        <v>4.1399999999999997</v>
      </c>
      <c r="M2183" s="554">
        <f>J2183+H2183*Tabellen!$K$2+L2183</f>
        <v>4.1399999999999997</v>
      </c>
      <c r="N2183" s="494"/>
      <c r="O2183" s="849">
        <f>S2183+T2183</f>
        <v>4.1399999999999997</v>
      </c>
      <c r="P2183" s="659"/>
      <c r="Q2183" s="662" t="s">
        <v>953</v>
      </c>
      <c r="R2183" s="682">
        <f>_xlfn.XLOOKUP(Q2183,Tabellen!$B$9:$B$21,Tabellen!$C$9:$C$21,"controleren")</f>
        <v>0.7</v>
      </c>
      <c r="S2183" s="849">
        <f>IF('Isolatieaanpak '!$G$9="Doe-het-zelver",(M2183*R2183)*Tabellen!$K$5,M2183*R2183)</f>
        <v>2.8979999999999997</v>
      </c>
      <c r="T2183" s="849">
        <f>(100%-R2183)*M2183</f>
        <v>1.242</v>
      </c>
      <c r="U2183" s="660">
        <f>S2183*Tabellen!$G$2</f>
        <v>0.26081999999999994</v>
      </c>
      <c r="V2183" s="660">
        <f>T2183*Tabellen!$H$2</f>
        <v>0.26082</v>
      </c>
      <c r="W2183" s="660">
        <f>U2183+V2183</f>
        <v>0.52163999999999988</v>
      </c>
      <c r="X2183" s="660">
        <f>O2183+W2183</f>
        <v>4.6616399999999993</v>
      </c>
    </row>
    <row r="2184" spans="2:71" ht="15.65" customHeight="1" outlineLevel="2" x14ac:dyDescent="0.25">
      <c r="B2184" s="450"/>
      <c r="D2184" s="404" t="s">
        <v>847</v>
      </c>
      <c r="E2184" s="427">
        <v>1</v>
      </c>
      <c r="F2184" s="427" t="s">
        <v>73</v>
      </c>
      <c r="G2184" s="422"/>
      <c r="H2184" s="427"/>
      <c r="I2184" s="554"/>
      <c r="J2184" s="554"/>
      <c r="K2184" s="554">
        <v>22.976999999999997</v>
      </c>
      <c r="L2184" s="554">
        <f t="shared" si="343"/>
        <v>22.976999999999997</v>
      </c>
      <c r="M2184" s="554">
        <f>J2184+H2184*Tabellen!$K$2+L2184</f>
        <v>22.976999999999997</v>
      </c>
      <c r="N2184" s="494"/>
      <c r="O2184" s="849">
        <f>S2184+T2184</f>
        <v>22.976999999999997</v>
      </c>
      <c r="P2184" s="659"/>
      <c r="Q2184" s="662" t="s">
        <v>953</v>
      </c>
      <c r="R2184" s="682">
        <f>_xlfn.XLOOKUP(Q2184,Tabellen!$B$9:$B$21,Tabellen!$C$9:$C$21,"controleren")</f>
        <v>0.7</v>
      </c>
      <c r="S2184" s="849">
        <f>IF('Isolatieaanpak '!$G$9="Doe-het-zelver",(M2184*R2184)*Tabellen!$K$5,M2184*R2184)</f>
        <v>16.083899999999996</v>
      </c>
      <c r="T2184" s="849">
        <f>(100%-R2184)*M2184</f>
        <v>6.8931000000000004</v>
      </c>
      <c r="U2184" s="660">
        <f>S2184*Tabellen!$G$2</f>
        <v>1.4475509999999996</v>
      </c>
      <c r="V2184" s="660">
        <f>T2184*Tabellen!$H$2</f>
        <v>1.447551</v>
      </c>
      <c r="W2184" s="660">
        <f>U2184+V2184</f>
        <v>2.8951019999999996</v>
      </c>
      <c r="X2184" s="660">
        <f>O2184+W2184</f>
        <v>25.872101999999998</v>
      </c>
    </row>
    <row r="2185" spans="2:71" ht="15.65" customHeight="1" outlineLevel="2" x14ac:dyDescent="0.25">
      <c r="B2185" s="450"/>
      <c r="D2185" s="404" t="s">
        <v>1732</v>
      </c>
      <c r="E2185" s="427">
        <v>1</v>
      </c>
      <c r="F2185" s="427" t="s">
        <v>73</v>
      </c>
      <c r="G2185" s="422"/>
      <c r="H2185" s="427"/>
      <c r="I2185" s="554"/>
      <c r="J2185" s="554"/>
      <c r="K2185" s="554">
        <v>29.911499999999997</v>
      </c>
      <c r="L2185" s="554">
        <f t="shared" si="343"/>
        <v>29.911499999999997</v>
      </c>
      <c r="M2185" s="554">
        <f>J2185+H2185*Tabellen!$K$2+L2185</f>
        <v>29.911499999999997</v>
      </c>
      <c r="N2185" s="494"/>
      <c r="O2185" s="849">
        <f>S2185+T2185</f>
        <v>29.911499999999997</v>
      </c>
      <c r="P2185" s="659"/>
      <c r="Q2185" s="662" t="s">
        <v>953</v>
      </c>
      <c r="R2185" s="682">
        <f>_xlfn.XLOOKUP(Q2185,Tabellen!$B$9:$B$21,Tabellen!$C$9:$C$21,"controleren")</f>
        <v>0.7</v>
      </c>
      <c r="S2185" s="849">
        <f>IF('Isolatieaanpak '!$G$9="Doe-het-zelver",(M2185*R2185)*Tabellen!$K$5,M2185*R2185)</f>
        <v>20.938049999999997</v>
      </c>
      <c r="T2185" s="849">
        <f>(100%-R2185)*M2185</f>
        <v>8.9734499999999997</v>
      </c>
      <c r="U2185" s="660">
        <f>S2185*Tabellen!$G$2</f>
        <v>1.8844244999999997</v>
      </c>
      <c r="V2185" s="660">
        <f>T2185*Tabellen!$H$2</f>
        <v>1.8844244999999999</v>
      </c>
      <c r="W2185" s="660">
        <f>U2185+V2185</f>
        <v>3.7688489999999994</v>
      </c>
      <c r="X2185" s="660">
        <f>O2185+W2185</f>
        <v>33.680348999999993</v>
      </c>
    </row>
    <row r="2186" spans="2:71" ht="15.65" customHeight="1" outlineLevel="2" x14ac:dyDescent="0.25">
      <c r="B2186" s="404"/>
      <c r="D2186" s="427"/>
      <c r="E2186" s="405"/>
      <c r="G2186" s="406"/>
      <c r="H2186" s="406"/>
      <c r="N2186" s="494"/>
      <c r="O2186" s="659"/>
      <c r="P2186" s="659"/>
      <c r="Q2186" s="659"/>
    </row>
    <row r="2187" spans="2:71" ht="9" customHeight="1" outlineLevel="1" x14ac:dyDescent="0.25">
      <c r="B2187" s="408"/>
      <c r="D2187" s="409"/>
      <c r="E2187" s="411"/>
      <c r="F2187" s="409"/>
      <c r="G2187" s="410"/>
      <c r="H2187" s="410"/>
      <c r="I2187" s="548"/>
      <c r="J2187" s="548"/>
      <c r="K2187" s="548"/>
      <c r="L2187" s="548"/>
      <c r="M2187" s="548"/>
      <c r="N2187" s="485"/>
      <c r="O2187" s="663"/>
      <c r="P2187" s="663"/>
      <c r="Q2187" s="663"/>
      <c r="R2187" s="664"/>
      <c r="S2187" s="664"/>
      <c r="T2187" s="664"/>
      <c r="U2187" s="664"/>
      <c r="V2187" s="664"/>
      <c r="W2187" s="664"/>
      <c r="X2187" s="664"/>
      <c r="Y2187" s="663"/>
      <c r="Z2187" s="615"/>
      <c r="AA2187" s="616"/>
      <c r="AG2187" s="613"/>
      <c r="AH2187" s="613"/>
    </row>
    <row r="2188" spans="2:71" s="568" customFormat="1" ht="15.65" customHeight="1" outlineLevel="1" x14ac:dyDescent="0.25">
      <c r="B2188" s="395" t="s">
        <v>1978</v>
      </c>
      <c r="C2188" s="593"/>
      <c r="D2188" s="396" t="s">
        <v>1775</v>
      </c>
      <c r="E2188" s="403">
        <v>1</v>
      </c>
      <c r="F2188" s="396" t="s">
        <v>73</v>
      </c>
      <c r="G2188" s="397"/>
      <c r="H2188" s="397"/>
      <c r="I2188" s="546"/>
      <c r="J2188" s="546"/>
      <c r="K2188" s="546"/>
      <c r="L2188" s="546">
        <f>SUM(L2189:L2196)</f>
        <v>132.58349999999999</v>
      </c>
      <c r="M2188" s="546">
        <f>SUM(M2189:M2196)</f>
        <v>132.58349999999999</v>
      </c>
      <c r="N2188" s="593"/>
      <c r="O2188" s="655">
        <f>SUM(O2189:O2196)</f>
        <v>132.58349999999999</v>
      </c>
      <c r="P2188" s="656" t="str">
        <f>B2188</f>
        <v>V4-5-G2</v>
      </c>
      <c r="Q2188" s="656"/>
      <c r="R2188" s="657"/>
      <c r="S2188" s="657"/>
      <c r="T2188" s="657"/>
      <c r="U2188" s="657"/>
      <c r="V2188" s="657"/>
      <c r="W2188" s="657"/>
      <c r="X2188" s="657">
        <f>SUM(X2189:X2196)</f>
        <v>149.28902099999999</v>
      </c>
      <c r="Y2188" s="658"/>
      <c r="Z2188" s="610"/>
      <c r="AA2188" s="610"/>
      <c r="AB2188" s="610"/>
      <c r="AC2188" s="610"/>
      <c r="AD2188" s="610"/>
      <c r="AE2188" s="610"/>
      <c r="AF2188" s="610"/>
      <c r="AG2188" s="610"/>
      <c r="AH2188" s="610"/>
      <c r="AI2188" s="610"/>
      <c r="AJ2188" s="610"/>
      <c r="AK2188" s="610"/>
      <c r="AL2188" s="610"/>
      <c r="AM2188" s="610"/>
      <c r="AN2188" s="610"/>
      <c r="AO2188" s="610"/>
      <c r="AP2188" s="610"/>
      <c r="AQ2188" s="610"/>
      <c r="AR2188" s="610"/>
      <c r="AS2188" s="610"/>
      <c r="AT2188" s="610"/>
      <c r="AU2188" s="610"/>
      <c r="AV2188" s="610"/>
      <c r="AW2188" s="610"/>
      <c r="AX2188" s="610"/>
      <c r="AY2188" s="610"/>
      <c r="AZ2188" s="610"/>
      <c r="BA2188" s="610"/>
      <c r="BB2188" s="610"/>
      <c r="BC2188" s="610"/>
      <c r="BD2188" s="610"/>
      <c r="BE2188" s="610"/>
      <c r="BF2188" s="610"/>
      <c r="BG2188" s="610"/>
      <c r="BH2188" s="610"/>
      <c r="BI2188" s="610"/>
      <c r="BJ2188" s="610"/>
      <c r="BK2188" s="610"/>
      <c r="BL2188" s="610"/>
      <c r="BM2188" s="610"/>
      <c r="BN2188" s="610"/>
      <c r="BO2188" s="610"/>
      <c r="BP2188" s="610"/>
      <c r="BQ2188" s="610"/>
      <c r="BR2188" s="610"/>
      <c r="BS2188" s="610"/>
    </row>
    <row r="2189" spans="2:71" ht="15.65" customHeight="1" outlineLevel="2" x14ac:dyDescent="0.25">
      <c r="B2189" s="404"/>
      <c r="D2189" s="413" t="s">
        <v>839</v>
      </c>
      <c r="E2189" s="405"/>
      <c r="G2189" s="406"/>
      <c r="H2189" s="406"/>
      <c r="I2189" s="553"/>
      <c r="J2189" s="553"/>
      <c r="K2189" s="553"/>
      <c r="N2189" s="494"/>
      <c r="O2189" s="659"/>
      <c r="P2189" s="659"/>
      <c r="Q2189" s="659"/>
    </row>
    <row r="2190" spans="2:71" ht="15.65" customHeight="1" outlineLevel="2" x14ac:dyDescent="0.25">
      <c r="B2190" s="404"/>
      <c r="D2190" s="404" t="str">
        <f>D2188</f>
        <v>Dakisolatie PIR-platen dik 80mm  Rc 3.50 m².K/W van 45 m² tot 120 m²</v>
      </c>
      <c r="E2190" s="427">
        <v>1</v>
      </c>
      <c r="F2190" s="427" t="s">
        <v>73</v>
      </c>
      <c r="G2190" s="427"/>
      <c r="H2190" s="427"/>
      <c r="I2190" s="554"/>
      <c r="J2190" s="554"/>
      <c r="K2190" s="554">
        <v>51.749999999999993</v>
      </c>
      <c r="L2190" s="554">
        <f>E2190*K2190</f>
        <v>51.749999999999993</v>
      </c>
      <c r="M2190" s="554">
        <f>J2190+H2190*Tabellen!$K$2+L2190</f>
        <v>51.749999999999993</v>
      </c>
      <c r="N2190" s="494"/>
      <c r="O2190" s="849">
        <f>S2190+T2190</f>
        <v>51.749999999999993</v>
      </c>
      <c r="P2190" s="659"/>
      <c r="Q2190" s="662" t="s">
        <v>953</v>
      </c>
      <c r="R2190" s="682">
        <f>_xlfn.XLOOKUP(Q2190,Tabellen!$B$9:$B$21,Tabellen!$C$9:$C$21,"controleren")</f>
        <v>0.7</v>
      </c>
      <c r="S2190" s="849">
        <f>IF('Isolatieaanpak '!$G$9="Doe-het-zelver",(M2190*R2190)*Tabellen!$K$5,M2190*R2190)</f>
        <v>36.224999999999994</v>
      </c>
      <c r="T2190" s="849">
        <f>(100%-R2190)*M2190</f>
        <v>15.525</v>
      </c>
      <c r="U2190" s="660">
        <f>S2190*Tabellen!$G$2</f>
        <v>3.2602499999999992</v>
      </c>
      <c r="V2190" s="660">
        <f>T2190*Tabellen!$H$2</f>
        <v>3.2602500000000001</v>
      </c>
      <c r="W2190" s="660">
        <f>U2190+V2190</f>
        <v>6.5204999999999993</v>
      </c>
      <c r="X2190" s="660">
        <f>O2190+W2190</f>
        <v>58.270499999999991</v>
      </c>
    </row>
    <row r="2191" spans="2:71" ht="15.65" customHeight="1" outlineLevel="2" x14ac:dyDescent="0.25">
      <c r="B2191" s="404"/>
      <c r="D2191" s="404"/>
      <c r="E2191" s="427"/>
      <c r="F2191" s="427"/>
      <c r="G2191" s="422"/>
      <c r="H2191" s="427"/>
      <c r="I2191" s="554"/>
      <c r="J2191" s="554"/>
      <c r="K2191" s="554"/>
      <c r="L2191" s="554"/>
      <c r="M2191" s="554"/>
      <c r="N2191" s="494"/>
      <c r="O2191" s="659"/>
      <c r="P2191" s="659"/>
      <c r="Q2191" s="662" t="s">
        <v>953</v>
      </c>
      <c r="R2191" s="682">
        <f>_xlfn.XLOOKUP(Q2191,Tabellen!$B$9:$B$21,Tabellen!$C$9:$C$21,"controleren")</f>
        <v>0.7</v>
      </c>
      <c r="S2191" s="660">
        <f t="shared" ref="S2191" si="344">O2191*R2191</f>
        <v>0</v>
      </c>
      <c r="T2191" s="660">
        <f t="shared" ref="T2191" si="345">O2191-S2191</f>
        <v>0</v>
      </c>
      <c r="U2191" s="660">
        <f>S2191*Tabellen!$G$2</f>
        <v>0</v>
      </c>
      <c r="V2191" s="660">
        <f>T2191*Tabellen!$H$2</f>
        <v>0</v>
      </c>
      <c r="W2191" s="660">
        <f t="shared" ref="W2191" si="346">U2191+V2191</f>
        <v>0</v>
      </c>
      <c r="X2191" s="660">
        <f t="shared" ref="X2191" si="347">O2191+W2191</f>
        <v>0</v>
      </c>
    </row>
    <row r="2192" spans="2:71" ht="15.65" customHeight="1" outlineLevel="2" x14ac:dyDescent="0.25">
      <c r="B2192" s="450"/>
      <c r="D2192" s="404" t="s">
        <v>845</v>
      </c>
      <c r="E2192" s="427">
        <v>1</v>
      </c>
      <c r="F2192" s="427" t="s">
        <v>73</v>
      </c>
      <c r="G2192" s="422"/>
      <c r="H2192" s="427"/>
      <c r="I2192" s="566"/>
      <c r="J2192" s="554"/>
      <c r="K2192" s="554">
        <v>15.524999999999999</v>
      </c>
      <c r="L2192" s="554">
        <f>E2192*K2192</f>
        <v>15.524999999999999</v>
      </c>
      <c r="M2192" s="554">
        <f>J2192+H2192*Tabellen!$K$2+L2192</f>
        <v>15.524999999999999</v>
      </c>
      <c r="N2192" s="494"/>
      <c r="O2192" s="849">
        <f>S2192+T2192</f>
        <v>15.524999999999999</v>
      </c>
      <c r="P2192" s="659"/>
      <c r="Q2192" s="662" t="s">
        <v>953</v>
      </c>
      <c r="R2192" s="682">
        <f>_xlfn.XLOOKUP(Q2192,Tabellen!$B$9:$B$21,Tabellen!$C$9:$C$21,"controleren")</f>
        <v>0.7</v>
      </c>
      <c r="S2192" s="849">
        <f>IF('Isolatieaanpak '!$G$9="Doe-het-zelver",(M2192*R2192)*Tabellen!$K$5,M2192*R2192)</f>
        <v>10.867499999999998</v>
      </c>
      <c r="T2192" s="849">
        <f>(100%-R2192)*M2192</f>
        <v>4.6575000000000006</v>
      </c>
      <c r="U2192" s="660">
        <f>S2192*Tabellen!$G$2</f>
        <v>0.97807499999999981</v>
      </c>
      <c r="V2192" s="660">
        <f>T2192*Tabellen!$H$2</f>
        <v>0.97807500000000014</v>
      </c>
      <c r="W2192" s="660">
        <f>U2192+V2192</f>
        <v>1.9561500000000001</v>
      </c>
      <c r="X2192" s="660">
        <f>O2192+W2192</f>
        <v>17.48115</v>
      </c>
    </row>
    <row r="2193" spans="2:71" ht="15.65" customHeight="1" outlineLevel="2" x14ac:dyDescent="0.25">
      <c r="B2193" s="450"/>
      <c r="D2193" s="404" t="s">
        <v>846</v>
      </c>
      <c r="E2193" s="427">
        <v>1</v>
      </c>
      <c r="F2193" s="427" t="s">
        <v>73</v>
      </c>
      <c r="G2193" s="422"/>
      <c r="H2193" s="427"/>
      <c r="I2193" s="566"/>
      <c r="J2193" s="554"/>
      <c r="K2193" s="554">
        <v>12.419999999999998</v>
      </c>
      <c r="L2193" s="554">
        <f>E2193*K2193</f>
        <v>12.419999999999998</v>
      </c>
      <c r="M2193" s="554">
        <f>J2193+H2193*Tabellen!$K$2+L2193</f>
        <v>12.419999999999998</v>
      </c>
      <c r="N2193" s="494"/>
      <c r="O2193" s="849">
        <f>S2193+T2193</f>
        <v>12.419999999999998</v>
      </c>
      <c r="P2193" s="659"/>
      <c r="Q2193" s="662" t="s">
        <v>953</v>
      </c>
      <c r="R2193" s="682">
        <f>_xlfn.XLOOKUP(Q2193,Tabellen!$B$9:$B$21,Tabellen!$C$9:$C$21,"controleren")</f>
        <v>0.7</v>
      </c>
      <c r="S2193" s="849">
        <f>IF('Isolatieaanpak '!$G$9="Doe-het-zelver",(M2193*R2193)*Tabellen!$K$5,M2193*R2193)</f>
        <v>8.6939999999999973</v>
      </c>
      <c r="T2193" s="849">
        <f>(100%-R2193)*M2193</f>
        <v>3.726</v>
      </c>
      <c r="U2193" s="660">
        <f>S2193*Tabellen!$G$2</f>
        <v>0.78245999999999971</v>
      </c>
      <c r="V2193" s="660">
        <f>T2193*Tabellen!$H$2</f>
        <v>0.78245999999999993</v>
      </c>
      <c r="W2193" s="660">
        <f>U2193+V2193</f>
        <v>1.5649199999999996</v>
      </c>
      <c r="X2193" s="660">
        <f>O2193+W2193</f>
        <v>13.984919999999997</v>
      </c>
    </row>
    <row r="2194" spans="2:71" ht="15.65" customHeight="1" outlineLevel="2" x14ac:dyDescent="0.25">
      <c r="B2194" s="450"/>
      <c r="D2194" s="404" t="s">
        <v>847</v>
      </c>
      <c r="E2194" s="427">
        <v>1</v>
      </c>
      <c r="F2194" s="427" t="s">
        <v>73</v>
      </c>
      <c r="G2194" s="422"/>
      <c r="H2194" s="427"/>
      <c r="I2194" s="554"/>
      <c r="J2194" s="554"/>
      <c r="K2194" s="554">
        <v>22.976999999999997</v>
      </c>
      <c r="L2194" s="554">
        <f>E2194*K2194</f>
        <v>22.976999999999997</v>
      </c>
      <c r="M2194" s="554">
        <f>J2194+H2194*Tabellen!$K$2+L2194</f>
        <v>22.976999999999997</v>
      </c>
      <c r="N2194" s="494"/>
      <c r="O2194" s="849">
        <f>S2194+T2194</f>
        <v>22.976999999999997</v>
      </c>
      <c r="P2194" s="659"/>
      <c r="Q2194" s="662" t="s">
        <v>953</v>
      </c>
      <c r="R2194" s="682">
        <f>_xlfn.XLOOKUP(Q2194,Tabellen!$B$9:$B$21,Tabellen!$C$9:$C$21,"controleren")</f>
        <v>0.7</v>
      </c>
      <c r="S2194" s="849">
        <f>IF('Isolatieaanpak '!$G$9="Doe-het-zelver",(M2194*R2194)*Tabellen!$K$5,M2194*R2194)</f>
        <v>16.083899999999996</v>
      </c>
      <c r="T2194" s="849">
        <f>(100%-R2194)*M2194</f>
        <v>6.8931000000000004</v>
      </c>
      <c r="U2194" s="660">
        <f>S2194*Tabellen!$G$2</f>
        <v>1.4475509999999996</v>
      </c>
      <c r="V2194" s="660">
        <f>T2194*Tabellen!$H$2</f>
        <v>1.447551</v>
      </c>
      <c r="W2194" s="660">
        <f>U2194+V2194</f>
        <v>2.8951019999999996</v>
      </c>
      <c r="X2194" s="660">
        <f>O2194+W2194</f>
        <v>25.872101999999998</v>
      </c>
    </row>
    <row r="2195" spans="2:71" ht="15.65" customHeight="1" outlineLevel="2" x14ac:dyDescent="0.25">
      <c r="B2195" s="450"/>
      <c r="D2195" s="404" t="s">
        <v>1732</v>
      </c>
      <c r="E2195" s="427">
        <v>1</v>
      </c>
      <c r="F2195" s="427" t="s">
        <v>73</v>
      </c>
      <c r="G2195" s="422"/>
      <c r="H2195" s="427"/>
      <c r="I2195" s="554"/>
      <c r="J2195" s="554"/>
      <c r="K2195" s="554">
        <v>29.911499999999997</v>
      </c>
      <c r="L2195" s="554">
        <f>E2195*K2195</f>
        <v>29.911499999999997</v>
      </c>
      <c r="M2195" s="554">
        <f>J2195+H2195*Tabellen!$K$2+L2195</f>
        <v>29.911499999999997</v>
      </c>
      <c r="N2195" s="494"/>
      <c r="O2195" s="849">
        <f>S2195+T2195</f>
        <v>29.911499999999997</v>
      </c>
      <c r="P2195" s="659"/>
      <c r="Q2195" s="662" t="s">
        <v>953</v>
      </c>
      <c r="R2195" s="682">
        <f>_xlfn.XLOOKUP(Q2195,Tabellen!$B$9:$B$21,Tabellen!$C$9:$C$21,"controleren")</f>
        <v>0.7</v>
      </c>
      <c r="S2195" s="849">
        <f>IF('Isolatieaanpak '!$G$9="Doe-het-zelver",(M2195*R2195)*Tabellen!$K$5,M2195*R2195)</f>
        <v>20.938049999999997</v>
      </c>
      <c r="T2195" s="849">
        <f>(100%-R2195)*M2195</f>
        <v>8.9734499999999997</v>
      </c>
      <c r="U2195" s="660">
        <f>S2195*Tabellen!$G$2</f>
        <v>1.8844244999999997</v>
      </c>
      <c r="V2195" s="660">
        <f>T2195*Tabellen!$H$2</f>
        <v>1.8844244999999999</v>
      </c>
      <c r="W2195" s="660">
        <f>U2195+V2195</f>
        <v>3.7688489999999994</v>
      </c>
      <c r="X2195" s="660">
        <f>O2195+W2195</f>
        <v>33.680348999999993</v>
      </c>
    </row>
    <row r="2196" spans="2:71" ht="15.65" customHeight="1" outlineLevel="2" x14ac:dyDescent="0.25">
      <c r="B2196" s="404"/>
      <c r="D2196" s="427"/>
      <c r="E2196" s="405"/>
      <c r="G2196" s="406"/>
      <c r="H2196" s="406"/>
      <c r="N2196" s="494"/>
      <c r="O2196" s="659"/>
      <c r="P2196" s="659"/>
      <c r="Q2196" s="659"/>
    </row>
    <row r="2197" spans="2:71" ht="9" customHeight="1" outlineLevel="1" x14ac:dyDescent="0.25">
      <c r="B2197" s="408"/>
      <c r="D2197" s="409"/>
      <c r="E2197" s="411"/>
      <c r="F2197" s="409"/>
      <c r="G2197" s="410"/>
      <c r="H2197" s="410"/>
      <c r="I2197" s="548"/>
      <c r="J2197" s="548"/>
      <c r="K2197" s="548"/>
      <c r="L2197" s="548"/>
      <c r="M2197" s="548"/>
      <c r="N2197" s="485"/>
      <c r="O2197" s="663"/>
      <c r="P2197" s="663"/>
      <c r="Q2197" s="663"/>
      <c r="R2197" s="664"/>
      <c r="S2197" s="664"/>
      <c r="T2197" s="664"/>
      <c r="U2197" s="664"/>
      <c r="V2197" s="664"/>
      <c r="W2197" s="664"/>
      <c r="X2197" s="664"/>
      <c r="Y2197" s="663"/>
      <c r="Z2197" s="615"/>
      <c r="AA2197" s="616"/>
      <c r="AG2197" s="613"/>
      <c r="AH2197" s="613"/>
    </row>
    <row r="2198" spans="2:71" s="568" customFormat="1" ht="15.65" customHeight="1" outlineLevel="1" x14ac:dyDescent="0.25">
      <c r="B2198" s="395" t="s">
        <v>1979</v>
      </c>
      <c r="C2198" s="593"/>
      <c r="D2198" s="396" t="s">
        <v>1776</v>
      </c>
      <c r="E2198" s="403">
        <v>1</v>
      </c>
      <c r="F2198" s="396" t="s">
        <v>73</v>
      </c>
      <c r="G2198" s="397"/>
      <c r="H2198" s="397"/>
      <c r="I2198" s="546"/>
      <c r="J2198" s="546"/>
      <c r="K2198" s="546"/>
      <c r="L2198" s="546">
        <f>SUM(L2199:L2206)</f>
        <v>129.47849999999997</v>
      </c>
      <c r="M2198" s="546">
        <f>SUM(M2199:M2206)</f>
        <v>129.47849999999997</v>
      </c>
      <c r="N2198" s="593"/>
      <c r="O2198" s="655">
        <f>SUM(O2199:O2206)</f>
        <v>129.47849999999997</v>
      </c>
      <c r="P2198" s="656" t="str">
        <f>B2198</f>
        <v>V4-5-G3</v>
      </c>
      <c r="Q2198" s="656"/>
      <c r="R2198" s="657"/>
      <c r="S2198" s="657"/>
      <c r="T2198" s="657"/>
      <c r="U2198" s="657"/>
      <c r="V2198" s="657"/>
      <c r="W2198" s="657"/>
      <c r="X2198" s="657">
        <f>SUM(X2199:X2206)</f>
        <v>145.79279099999997</v>
      </c>
      <c r="Y2198" s="658"/>
      <c r="Z2198" s="610"/>
      <c r="AA2198" s="610"/>
      <c r="AB2198" s="610"/>
      <c r="AC2198" s="610"/>
      <c r="AD2198" s="610"/>
      <c r="AE2198" s="610"/>
      <c r="AF2198" s="610"/>
      <c r="AG2198" s="610"/>
      <c r="AH2198" s="610"/>
      <c r="AI2198" s="610"/>
      <c r="AJ2198" s="610"/>
      <c r="AK2198" s="610"/>
      <c r="AL2198" s="610"/>
      <c r="AM2198" s="610"/>
      <c r="AN2198" s="610"/>
      <c r="AO2198" s="610"/>
      <c r="AP2198" s="610"/>
      <c r="AQ2198" s="610"/>
      <c r="AR2198" s="610"/>
      <c r="AS2198" s="610"/>
      <c r="AT2198" s="610"/>
      <c r="AU2198" s="610"/>
      <c r="AV2198" s="610"/>
      <c r="AW2198" s="610"/>
      <c r="AX2198" s="610"/>
      <c r="AY2198" s="610"/>
      <c r="AZ2198" s="610"/>
      <c r="BA2198" s="610"/>
      <c r="BB2198" s="610"/>
      <c r="BC2198" s="610"/>
      <c r="BD2198" s="610"/>
      <c r="BE2198" s="610"/>
      <c r="BF2198" s="610"/>
      <c r="BG2198" s="610"/>
      <c r="BH2198" s="610"/>
      <c r="BI2198" s="610"/>
      <c r="BJ2198" s="610"/>
      <c r="BK2198" s="610"/>
      <c r="BL2198" s="610"/>
      <c r="BM2198" s="610"/>
      <c r="BN2198" s="610"/>
      <c r="BO2198" s="610"/>
      <c r="BP2198" s="610"/>
      <c r="BQ2198" s="610"/>
      <c r="BR2198" s="610"/>
      <c r="BS2198" s="610"/>
    </row>
    <row r="2199" spans="2:71" ht="15.65" customHeight="1" outlineLevel="2" x14ac:dyDescent="0.25">
      <c r="B2199" s="404"/>
      <c r="D2199" s="413" t="s">
        <v>839</v>
      </c>
      <c r="E2199" s="405"/>
      <c r="G2199" s="406"/>
      <c r="H2199" s="406"/>
      <c r="I2199" s="553"/>
      <c r="J2199" s="553"/>
      <c r="K2199" s="553"/>
      <c r="N2199" s="494"/>
      <c r="O2199" s="659"/>
      <c r="P2199" s="659"/>
      <c r="Q2199" s="659"/>
    </row>
    <row r="2200" spans="2:71" ht="15.65" customHeight="1" outlineLevel="2" x14ac:dyDescent="0.25">
      <c r="B2200" s="404"/>
      <c r="D2200" s="404" t="str">
        <f>D2198</f>
        <v>Dakisolatie PIR-platen dik 80mm  Rc 3.50 m².K/W vanaf 120 m²</v>
      </c>
      <c r="E2200" s="427">
        <v>1</v>
      </c>
      <c r="F2200" s="427" t="s">
        <v>73</v>
      </c>
      <c r="G2200" s="427"/>
      <c r="H2200" s="427"/>
      <c r="I2200" s="554"/>
      <c r="J2200" s="554"/>
      <c r="K2200" s="554">
        <v>48.644999999999996</v>
      </c>
      <c r="L2200" s="554">
        <f>E2200*K2200</f>
        <v>48.644999999999996</v>
      </c>
      <c r="M2200" s="554">
        <f>J2200+H2200*Tabellen!$K$2+L2200</f>
        <v>48.644999999999996</v>
      </c>
      <c r="N2200" s="494"/>
      <c r="O2200" s="849">
        <f>S2200+T2200</f>
        <v>48.644999999999996</v>
      </c>
      <c r="P2200" s="659"/>
      <c r="Q2200" s="662" t="s">
        <v>953</v>
      </c>
      <c r="R2200" s="682">
        <f>_xlfn.XLOOKUP(Q2200,Tabellen!$B$9:$B$21,Tabellen!$C$9:$C$21,"controleren")</f>
        <v>0.7</v>
      </c>
      <c r="S2200" s="849">
        <f>IF('Isolatieaanpak '!$G$9="Doe-het-zelver",(M2200*R2200)*Tabellen!$K$5,M2200*R2200)</f>
        <v>34.051499999999997</v>
      </c>
      <c r="T2200" s="849">
        <f>(100%-R2200)*M2200</f>
        <v>14.593500000000001</v>
      </c>
      <c r="U2200" s="660">
        <f>S2200*Tabellen!$G$2</f>
        <v>3.0646349999999996</v>
      </c>
      <c r="V2200" s="660">
        <f>T2200*Tabellen!$H$2</f>
        <v>3.064635</v>
      </c>
      <c r="W2200" s="660">
        <f>U2200+V2200</f>
        <v>6.12927</v>
      </c>
      <c r="X2200" s="660">
        <f>O2200+W2200</f>
        <v>54.774269999999994</v>
      </c>
    </row>
    <row r="2201" spans="2:71" ht="15.65" customHeight="1" outlineLevel="2" x14ac:dyDescent="0.25">
      <c r="B2201" s="404"/>
      <c r="D2201" s="404"/>
      <c r="E2201" s="427"/>
      <c r="F2201" s="427"/>
      <c r="G2201" s="422"/>
      <c r="H2201" s="427"/>
      <c r="I2201" s="554"/>
      <c r="J2201" s="554"/>
      <c r="K2201" s="554"/>
      <c r="L2201" s="554"/>
      <c r="M2201" s="554"/>
      <c r="N2201" s="494"/>
      <c r="O2201" s="659"/>
      <c r="P2201" s="659"/>
      <c r="Q2201" s="662" t="s">
        <v>953</v>
      </c>
      <c r="R2201" s="682">
        <f>_xlfn.XLOOKUP(Q2201,Tabellen!$B$9:$B$21,Tabellen!$C$9:$C$21,"controleren")</f>
        <v>0.7</v>
      </c>
      <c r="S2201" s="660">
        <f t="shared" ref="S2201" si="348">O2201*R2201</f>
        <v>0</v>
      </c>
      <c r="T2201" s="660">
        <f t="shared" ref="T2201" si="349">O2201-S2201</f>
        <v>0</v>
      </c>
      <c r="U2201" s="660">
        <f>S2201*Tabellen!$G$2</f>
        <v>0</v>
      </c>
      <c r="V2201" s="660">
        <f>T2201*Tabellen!$H$2</f>
        <v>0</v>
      </c>
      <c r="W2201" s="660">
        <f t="shared" ref="W2201" si="350">U2201+V2201</f>
        <v>0</v>
      </c>
      <c r="X2201" s="660">
        <f t="shared" ref="X2201" si="351">O2201+W2201</f>
        <v>0</v>
      </c>
    </row>
    <row r="2202" spans="2:71" ht="15.65" customHeight="1" outlineLevel="2" x14ac:dyDescent="0.25">
      <c r="B2202" s="450"/>
      <c r="D2202" s="404" t="s">
        <v>845</v>
      </c>
      <c r="E2202" s="427">
        <v>1</v>
      </c>
      <c r="F2202" s="427" t="s">
        <v>73</v>
      </c>
      <c r="G2202" s="422"/>
      <c r="H2202" s="427"/>
      <c r="I2202" s="566"/>
      <c r="J2202" s="554"/>
      <c r="K2202" s="554">
        <v>15.524999999999999</v>
      </c>
      <c r="L2202" s="554">
        <f>E2202*K2202</f>
        <v>15.524999999999999</v>
      </c>
      <c r="M2202" s="554">
        <f>J2202+H2202*Tabellen!$K$2+L2202</f>
        <v>15.524999999999999</v>
      </c>
      <c r="N2202" s="494"/>
      <c r="O2202" s="849">
        <f>S2202+T2202</f>
        <v>15.524999999999999</v>
      </c>
      <c r="P2202" s="659"/>
      <c r="Q2202" s="662" t="s">
        <v>953</v>
      </c>
      <c r="R2202" s="682">
        <f>_xlfn.XLOOKUP(Q2202,Tabellen!$B$9:$B$21,Tabellen!$C$9:$C$21,"controleren")</f>
        <v>0.7</v>
      </c>
      <c r="S2202" s="849">
        <f>IF('Isolatieaanpak '!$G$9="Doe-het-zelver",(M2202*R2202)*Tabellen!$K$5,M2202*R2202)</f>
        <v>10.867499999999998</v>
      </c>
      <c r="T2202" s="849">
        <f>(100%-R2202)*M2202</f>
        <v>4.6575000000000006</v>
      </c>
      <c r="U2202" s="660">
        <f>S2202*Tabellen!$G$2</f>
        <v>0.97807499999999981</v>
      </c>
      <c r="V2202" s="660">
        <f>T2202*Tabellen!$H$2</f>
        <v>0.97807500000000014</v>
      </c>
      <c r="W2202" s="660">
        <f>U2202+V2202</f>
        <v>1.9561500000000001</v>
      </c>
      <c r="X2202" s="660">
        <f>O2202+W2202</f>
        <v>17.48115</v>
      </c>
    </row>
    <row r="2203" spans="2:71" ht="15.65" customHeight="1" outlineLevel="2" x14ac:dyDescent="0.25">
      <c r="B2203" s="450"/>
      <c r="D2203" s="404" t="s">
        <v>846</v>
      </c>
      <c r="E2203" s="427">
        <v>1</v>
      </c>
      <c r="F2203" s="427" t="s">
        <v>73</v>
      </c>
      <c r="G2203" s="422"/>
      <c r="H2203" s="427"/>
      <c r="I2203" s="566"/>
      <c r="J2203" s="554"/>
      <c r="K2203" s="554">
        <v>12.419999999999998</v>
      </c>
      <c r="L2203" s="554">
        <f>E2203*K2203</f>
        <v>12.419999999999998</v>
      </c>
      <c r="M2203" s="554">
        <f>J2203+H2203*Tabellen!$K$2+L2203</f>
        <v>12.419999999999998</v>
      </c>
      <c r="N2203" s="494"/>
      <c r="O2203" s="849">
        <f>S2203+T2203</f>
        <v>12.419999999999998</v>
      </c>
      <c r="P2203" s="659"/>
      <c r="Q2203" s="662" t="s">
        <v>953</v>
      </c>
      <c r="R2203" s="682">
        <f>_xlfn.XLOOKUP(Q2203,Tabellen!$B$9:$B$21,Tabellen!$C$9:$C$21,"controleren")</f>
        <v>0.7</v>
      </c>
      <c r="S2203" s="849">
        <f>IF('Isolatieaanpak '!$G$9="Doe-het-zelver",(M2203*R2203)*Tabellen!$K$5,M2203*R2203)</f>
        <v>8.6939999999999973</v>
      </c>
      <c r="T2203" s="849">
        <f>(100%-R2203)*M2203</f>
        <v>3.726</v>
      </c>
      <c r="U2203" s="660">
        <f>S2203*Tabellen!$G$2</f>
        <v>0.78245999999999971</v>
      </c>
      <c r="V2203" s="660">
        <f>T2203*Tabellen!$H$2</f>
        <v>0.78245999999999993</v>
      </c>
      <c r="W2203" s="660">
        <f>U2203+V2203</f>
        <v>1.5649199999999996</v>
      </c>
      <c r="X2203" s="660">
        <f>O2203+W2203</f>
        <v>13.984919999999997</v>
      </c>
    </row>
    <row r="2204" spans="2:71" ht="15.65" customHeight="1" outlineLevel="2" x14ac:dyDescent="0.25">
      <c r="B2204" s="450"/>
      <c r="D2204" s="404" t="s">
        <v>847</v>
      </c>
      <c r="E2204" s="427">
        <v>1</v>
      </c>
      <c r="F2204" s="427" t="s">
        <v>73</v>
      </c>
      <c r="G2204" s="422"/>
      <c r="H2204" s="427"/>
      <c r="I2204" s="554"/>
      <c r="J2204" s="554"/>
      <c r="K2204" s="554">
        <v>22.976999999999997</v>
      </c>
      <c r="L2204" s="554">
        <f>E2204*K2204</f>
        <v>22.976999999999997</v>
      </c>
      <c r="M2204" s="554">
        <f>J2204+H2204*Tabellen!$K$2+L2204</f>
        <v>22.976999999999997</v>
      </c>
      <c r="N2204" s="494"/>
      <c r="O2204" s="849">
        <f>S2204+T2204</f>
        <v>22.976999999999997</v>
      </c>
      <c r="P2204" s="659"/>
      <c r="Q2204" s="662" t="s">
        <v>953</v>
      </c>
      <c r="R2204" s="682">
        <f>_xlfn.XLOOKUP(Q2204,Tabellen!$B$9:$B$21,Tabellen!$C$9:$C$21,"controleren")</f>
        <v>0.7</v>
      </c>
      <c r="S2204" s="849">
        <f>IF('Isolatieaanpak '!$G$9="Doe-het-zelver",(M2204*R2204)*Tabellen!$K$5,M2204*R2204)</f>
        <v>16.083899999999996</v>
      </c>
      <c r="T2204" s="849">
        <f>(100%-R2204)*M2204</f>
        <v>6.8931000000000004</v>
      </c>
      <c r="U2204" s="660">
        <f>S2204*Tabellen!$G$2</f>
        <v>1.4475509999999996</v>
      </c>
      <c r="V2204" s="660">
        <f>T2204*Tabellen!$H$2</f>
        <v>1.447551</v>
      </c>
      <c r="W2204" s="660">
        <f>U2204+V2204</f>
        <v>2.8951019999999996</v>
      </c>
      <c r="X2204" s="660">
        <f>O2204+W2204</f>
        <v>25.872101999999998</v>
      </c>
    </row>
    <row r="2205" spans="2:71" ht="15.65" customHeight="1" outlineLevel="2" x14ac:dyDescent="0.25">
      <c r="B2205" s="450"/>
      <c r="D2205" s="404" t="s">
        <v>1732</v>
      </c>
      <c r="E2205" s="427">
        <v>1</v>
      </c>
      <c r="F2205" s="427" t="s">
        <v>73</v>
      </c>
      <c r="G2205" s="422"/>
      <c r="H2205" s="427"/>
      <c r="I2205" s="554"/>
      <c r="J2205" s="554"/>
      <c r="K2205" s="554">
        <v>29.911499999999997</v>
      </c>
      <c r="L2205" s="554">
        <f>E2205*K2205</f>
        <v>29.911499999999997</v>
      </c>
      <c r="M2205" s="554">
        <f>J2205+H2205*Tabellen!$K$2+L2205</f>
        <v>29.911499999999997</v>
      </c>
      <c r="N2205" s="494"/>
      <c r="O2205" s="849">
        <f>S2205+T2205</f>
        <v>29.911499999999997</v>
      </c>
      <c r="P2205" s="659"/>
      <c r="Q2205" s="662" t="s">
        <v>953</v>
      </c>
      <c r="R2205" s="682">
        <f>_xlfn.XLOOKUP(Q2205,Tabellen!$B$9:$B$21,Tabellen!$C$9:$C$21,"controleren")</f>
        <v>0.7</v>
      </c>
      <c r="S2205" s="849">
        <f>IF('Isolatieaanpak '!$G$9="Doe-het-zelver",(M2205*R2205)*Tabellen!$K$5,M2205*R2205)</f>
        <v>20.938049999999997</v>
      </c>
      <c r="T2205" s="849">
        <f>(100%-R2205)*M2205</f>
        <v>8.9734499999999997</v>
      </c>
      <c r="U2205" s="660">
        <f>S2205*Tabellen!$G$2</f>
        <v>1.8844244999999997</v>
      </c>
      <c r="V2205" s="660">
        <f>T2205*Tabellen!$H$2</f>
        <v>1.8844244999999999</v>
      </c>
      <c r="W2205" s="660">
        <f>U2205+V2205</f>
        <v>3.7688489999999994</v>
      </c>
      <c r="X2205" s="660">
        <f>O2205+W2205</f>
        <v>33.680348999999993</v>
      </c>
    </row>
    <row r="2206" spans="2:71" ht="15.65" customHeight="1" outlineLevel="2" x14ac:dyDescent="0.25">
      <c r="B2206" s="404"/>
      <c r="D2206" s="427"/>
      <c r="E2206" s="405"/>
      <c r="G2206" s="406"/>
      <c r="H2206" s="406"/>
      <c r="N2206" s="494"/>
      <c r="O2206" s="659"/>
      <c r="P2206" s="659"/>
      <c r="Q2206" s="659"/>
    </row>
    <row r="2207" spans="2:71" ht="9" customHeight="1" outlineLevel="1" x14ac:dyDescent="0.25">
      <c r="B2207" s="408"/>
      <c r="D2207" s="409"/>
      <c r="E2207" s="411"/>
      <c r="F2207" s="409"/>
      <c r="G2207" s="410"/>
      <c r="H2207" s="410"/>
      <c r="I2207" s="548"/>
      <c r="J2207" s="548"/>
      <c r="K2207" s="548"/>
      <c r="L2207" s="548"/>
      <c r="M2207" s="548"/>
      <c r="N2207" s="485"/>
      <c r="O2207" s="663"/>
      <c r="P2207" s="663"/>
      <c r="Q2207" s="663"/>
      <c r="R2207" s="664"/>
      <c r="S2207" s="664"/>
      <c r="T2207" s="664"/>
      <c r="U2207" s="664"/>
      <c r="V2207" s="664"/>
      <c r="W2207" s="664"/>
      <c r="X2207" s="664"/>
      <c r="Y2207" s="663"/>
      <c r="Z2207" s="615"/>
      <c r="AA2207" s="616"/>
      <c r="AG2207" s="613"/>
      <c r="AH2207" s="613"/>
    </row>
    <row r="2208" spans="2:71" s="568" customFormat="1" ht="15.65" customHeight="1" outlineLevel="1" x14ac:dyDescent="0.25">
      <c r="B2208" s="395" t="s">
        <v>1980</v>
      </c>
      <c r="C2208" s="593"/>
      <c r="D2208" s="396" t="s">
        <v>1452</v>
      </c>
      <c r="E2208" s="403">
        <v>1</v>
      </c>
      <c r="F2208" s="396" t="s">
        <v>73</v>
      </c>
      <c r="G2208" s="397"/>
      <c r="H2208" s="397"/>
      <c r="I2208" s="546"/>
      <c r="J2208" s="546"/>
      <c r="K2208" s="546"/>
      <c r="L2208" s="546">
        <f>SUM(L2209:L2211)</f>
        <v>0.18629999999999997</v>
      </c>
      <c r="M2208" s="546">
        <f>SUM(M2209:M2211)</f>
        <v>0.18629999999999997</v>
      </c>
      <c r="N2208" s="593"/>
      <c r="O2208" s="655">
        <f>SUM(O2209:O2211)</f>
        <v>0.18629999999999997</v>
      </c>
      <c r="P2208" s="656" t="str">
        <f>B2208</f>
        <v>V4-5-G4</v>
      </c>
      <c r="Q2208" s="656"/>
      <c r="R2208" s="657"/>
      <c r="S2208" s="657"/>
      <c r="T2208" s="657"/>
      <c r="U2208" s="657"/>
      <c r="V2208" s="657"/>
      <c r="W2208" s="657"/>
      <c r="X2208" s="657">
        <f>SUM(X2209:X2211)</f>
        <v>0.20977379999999995</v>
      </c>
      <c r="Y2208" s="658"/>
      <c r="Z2208" s="610"/>
      <c r="AA2208" s="610"/>
      <c r="AB2208" s="610"/>
      <c r="AC2208" s="610"/>
      <c r="AD2208" s="610"/>
      <c r="AE2208" s="610"/>
      <c r="AF2208" s="610"/>
      <c r="AG2208" s="610"/>
      <c r="AH2208" s="610"/>
      <c r="AI2208" s="610"/>
      <c r="AJ2208" s="610"/>
      <c r="AK2208" s="610"/>
      <c r="AL2208" s="610"/>
      <c r="AM2208" s="610"/>
      <c r="AN2208" s="610"/>
      <c r="AO2208" s="610"/>
      <c r="AP2208" s="610"/>
      <c r="AQ2208" s="610"/>
      <c r="AR2208" s="610"/>
      <c r="AS2208" s="610"/>
      <c r="AT2208" s="610"/>
      <c r="AU2208" s="610"/>
      <c r="AV2208" s="610"/>
      <c r="AW2208" s="610"/>
      <c r="AX2208" s="610"/>
      <c r="AY2208" s="610"/>
      <c r="AZ2208" s="610"/>
      <c r="BA2208" s="610"/>
      <c r="BB2208" s="610"/>
      <c r="BC2208" s="610"/>
      <c r="BD2208" s="610"/>
      <c r="BE2208" s="610"/>
      <c r="BF2208" s="610"/>
      <c r="BG2208" s="610"/>
      <c r="BH2208" s="610"/>
      <c r="BI2208" s="610"/>
      <c r="BJ2208" s="610"/>
      <c r="BK2208" s="610"/>
      <c r="BL2208" s="610"/>
      <c r="BM2208" s="610"/>
      <c r="BN2208" s="610"/>
      <c r="BO2208" s="610"/>
      <c r="BP2208" s="610"/>
      <c r="BQ2208" s="610"/>
      <c r="BR2208" s="610"/>
      <c r="BS2208" s="610"/>
    </row>
    <row r="2209" spans="2:71" ht="15.65" customHeight="1" outlineLevel="2" x14ac:dyDescent="0.25">
      <c r="B2209" s="404"/>
      <c r="D2209" s="413" t="s">
        <v>839</v>
      </c>
      <c r="E2209" s="405"/>
      <c r="G2209" s="406"/>
      <c r="H2209" s="406"/>
      <c r="I2209" s="553"/>
      <c r="J2209" s="553"/>
      <c r="K2209" s="553"/>
      <c r="N2209" s="494"/>
      <c r="O2209" s="659"/>
      <c r="P2209" s="659"/>
      <c r="Q2209" s="659"/>
    </row>
    <row r="2210" spans="2:71" ht="15.65" customHeight="1" outlineLevel="2" x14ac:dyDescent="0.25">
      <c r="B2210" s="404"/>
      <c r="D2210" s="404" t="str">
        <f>D2208</f>
        <v>╚ PIR-platen meer-/minderprijs per mm</v>
      </c>
      <c r="E2210" s="427">
        <v>1</v>
      </c>
      <c r="F2210" s="427" t="s">
        <v>73</v>
      </c>
      <c r="G2210" s="427"/>
      <c r="H2210" s="427"/>
      <c r="I2210" s="554"/>
      <c r="J2210" s="554"/>
      <c r="K2210" s="554">
        <v>0.18629999999999997</v>
      </c>
      <c r="L2210" s="554">
        <f>E2210*K2210</f>
        <v>0.18629999999999997</v>
      </c>
      <c r="M2210" s="554">
        <f>J2210+H2210*Tabellen!$K$2+L2210</f>
        <v>0.18629999999999997</v>
      </c>
      <c r="N2210" s="494"/>
      <c r="O2210" s="849">
        <f>S2210+T2210</f>
        <v>0.18629999999999997</v>
      </c>
      <c r="P2210" s="659"/>
      <c r="Q2210" s="662" t="s">
        <v>953</v>
      </c>
      <c r="R2210" s="682">
        <f>_xlfn.XLOOKUP(Q2210,Tabellen!$B$9:$B$21,Tabellen!$C$9:$C$21,"controleren")</f>
        <v>0.7</v>
      </c>
      <c r="S2210" s="849">
        <f>IF('Isolatieaanpak '!$G$9="Doe-het-zelver",(M2210*R2210)*Tabellen!$K$5,M2210*R2210)</f>
        <v>0.13040999999999997</v>
      </c>
      <c r="T2210" s="849">
        <f>(100%-R2210)*M2210</f>
        <v>5.5889999999999995E-2</v>
      </c>
      <c r="U2210" s="660">
        <f>S2210*Tabellen!$G$2</f>
        <v>1.1736899999999996E-2</v>
      </c>
      <c r="V2210" s="660">
        <f>T2210*Tabellen!$H$2</f>
        <v>1.1736899999999998E-2</v>
      </c>
      <c r="W2210" s="660">
        <f>U2210+V2210</f>
        <v>2.3473799999999996E-2</v>
      </c>
      <c r="X2210" s="660">
        <f>O2210+W2210</f>
        <v>0.20977379999999995</v>
      </c>
    </row>
    <row r="2211" spans="2:71" ht="15.65" customHeight="1" outlineLevel="2" x14ac:dyDescent="0.25">
      <c r="B2211" s="404"/>
      <c r="D2211" s="427"/>
      <c r="E2211" s="405"/>
      <c r="G2211" s="406"/>
      <c r="H2211" s="406"/>
      <c r="N2211" s="494"/>
      <c r="O2211" s="659"/>
      <c r="P2211" s="659"/>
      <c r="Q2211" s="659"/>
    </row>
    <row r="2212" spans="2:71" ht="9" customHeight="1" outlineLevel="1" x14ac:dyDescent="0.25">
      <c r="B2212" s="408"/>
      <c r="D2212" s="409"/>
      <c r="E2212" s="411"/>
      <c r="F2212" s="409"/>
      <c r="G2212" s="410"/>
      <c r="H2212" s="410"/>
      <c r="I2212" s="548"/>
      <c r="J2212" s="548"/>
      <c r="K2212" s="548"/>
      <c r="L2212" s="548"/>
      <c r="M2212" s="548"/>
      <c r="N2212" s="485"/>
      <c r="O2212" s="663"/>
      <c r="P2212" s="663"/>
      <c r="Q2212" s="663"/>
      <c r="R2212" s="664"/>
      <c r="S2212" s="664"/>
      <c r="T2212" s="664"/>
      <c r="U2212" s="664"/>
      <c r="V2212" s="664"/>
      <c r="W2212" s="664"/>
      <c r="X2212" s="664"/>
      <c r="Y2212" s="663"/>
      <c r="Z2212" s="615"/>
      <c r="AA2212" s="616"/>
      <c r="AG2212" s="613"/>
      <c r="AH2212" s="613"/>
    </row>
    <row r="2213" spans="2:71" s="568" customFormat="1" ht="15.65" customHeight="1" outlineLevel="1" x14ac:dyDescent="0.25">
      <c r="B2213" s="395" t="s">
        <v>1981</v>
      </c>
      <c r="C2213" s="593"/>
      <c r="D2213" s="396" t="s">
        <v>1813</v>
      </c>
      <c r="E2213" s="403">
        <v>1</v>
      </c>
      <c r="F2213" s="396" t="s">
        <v>73</v>
      </c>
      <c r="G2213" s="397"/>
      <c r="H2213" s="397"/>
      <c r="I2213" s="546"/>
      <c r="J2213" s="546"/>
      <c r="K2213" s="546"/>
      <c r="L2213" s="546">
        <f>SUM(L2214:L2221)</f>
        <v>101.94750000000001</v>
      </c>
      <c r="M2213" s="546">
        <f>SUM(M2214:M2221)</f>
        <v>101.94750000000001</v>
      </c>
      <c r="N2213" s="593"/>
      <c r="O2213" s="655">
        <f>SUM(O2214:O2221)</f>
        <v>101.94750000000001</v>
      </c>
      <c r="P2213" s="656" t="str">
        <f>B2213</f>
        <v>V4-5-H1</v>
      </c>
      <c r="Q2213" s="656"/>
      <c r="R2213" s="657"/>
      <c r="S2213" s="657"/>
      <c r="T2213" s="657"/>
      <c r="U2213" s="657"/>
      <c r="V2213" s="657"/>
      <c r="W2213" s="657"/>
      <c r="X2213" s="657">
        <f>SUM(X2214:X2221)</f>
        <v>114.79288500000001</v>
      </c>
      <c r="Y2213" s="658"/>
      <c r="Z2213" s="610"/>
      <c r="AA2213" s="610"/>
      <c r="AB2213" s="610"/>
      <c r="AC2213" s="610"/>
      <c r="AD2213" s="610"/>
      <c r="AE2213" s="610"/>
      <c r="AF2213" s="610"/>
      <c r="AG2213" s="610"/>
      <c r="AH2213" s="610"/>
      <c r="AI2213" s="610"/>
      <c r="AJ2213" s="610"/>
      <c r="AK2213" s="610"/>
      <c r="AL2213" s="610"/>
      <c r="AM2213" s="610"/>
      <c r="AN2213" s="610"/>
      <c r="AO2213" s="610"/>
      <c r="AP2213" s="610"/>
      <c r="AQ2213" s="610"/>
      <c r="AR2213" s="610"/>
      <c r="AS2213" s="610"/>
      <c r="AT2213" s="610"/>
      <c r="AU2213" s="610"/>
      <c r="AV2213" s="610"/>
      <c r="AW2213" s="610"/>
      <c r="AX2213" s="610"/>
      <c r="AY2213" s="610"/>
      <c r="AZ2213" s="610"/>
      <c r="BA2213" s="610"/>
      <c r="BB2213" s="610"/>
      <c r="BC2213" s="610"/>
      <c r="BD2213" s="610"/>
      <c r="BE2213" s="610"/>
      <c r="BF2213" s="610"/>
      <c r="BG2213" s="610"/>
      <c r="BH2213" s="610"/>
      <c r="BI2213" s="610"/>
      <c r="BJ2213" s="610"/>
      <c r="BK2213" s="610"/>
      <c r="BL2213" s="610"/>
      <c r="BM2213" s="610"/>
      <c r="BN2213" s="610"/>
      <c r="BO2213" s="610"/>
      <c r="BP2213" s="610"/>
      <c r="BQ2213" s="610"/>
      <c r="BR2213" s="610"/>
      <c r="BS2213" s="610"/>
    </row>
    <row r="2214" spans="2:71" ht="15.65" customHeight="1" outlineLevel="2" x14ac:dyDescent="0.25">
      <c r="B2214" s="404"/>
      <c r="D2214" s="413" t="s">
        <v>1406</v>
      </c>
      <c r="E2214" s="405"/>
      <c r="G2214" s="406"/>
      <c r="H2214" s="406"/>
      <c r="I2214" s="553"/>
      <c r="J2214" s="553"/>
      <c r="K2214" s="553"/>
      <c r="N2214" s="494"/>
      <c r="O2214" s="659"/>
      <c r="P2214" s="659"/>
      <c r="Q2214" s="659"/>
    </row>
    <row r="2215" spans="2:71" ht="15.65" customHeight="1" outlineLevel="2" x14ac:dyDescent="0.25">
      <c r="B2215" s="404"/>
      <c r="D2215" s="404" t="str">
        <f>D2213</f>
        <v>Dakisolatie PIR-panelen dik 80mm Rc 3.50 m².K/W van 0 m² tot 45 m²</v>
      </c>
      <c r="E2215" s="427">
        <v>1</v>
      </c>
      <c r="F2215" s="427" t="s">
        <v>73</v>
      </c>
      <c r="G2215" s="427"/>
      <c r="H2215" s="427"/>
      <c r="I2215" s="554"/>
      <c r="J2215" s="554"/>
      <c r="K2215" s="554">
        <v>62.099999999999994</v>
      </c>
      <c r="L2215" s="554">
        <f>E2215*K2215</f>
        <v>62.099999999999994</v>
      </c>
      <c r="M2215" s="554">
        <f>J2215+H2215*Tabellen!$K$2+L2215</f>
        <v>62.099999999999994</v>
      </c>
      <c r="N2215" s="494"/>
      <c r="O2215" s="849">
        <f>S2215+T2215</f>
        <v>62.099999999999994</v>
      </c>
      <c r="P2215" s="659"/>
      <c r="Q2215" s="662" t="s">
        <v>953</v>
      </c>
      <c r="R2215" s="682">
        <f>_xlfn.XLOOKUP(Q2215,Tabellen!$B$9:$B$21,Tabellen!$C$9:$C$21,"controleren")</f>
        <v>0.7</v>
      </c>
      <c r="S2215" s="849">
        <f>IF('Isolatieaanpak '!$G$9="Doe-het-zelver",(M2215*R2215)*Tabellen!$K$5,M2215*R2215)</f>
        <v>43.469999999999992</v>
      </c>
      <c r="T2215" s="849">
        <f>(100%-R2215)*M2215</f>
        <v>18.630000000000003</v>
      </c>
      <c r="U2215" s="660">
        <f>S2215*Tabellen!$G$2</f>
        <v>3.9122999999999992</v>
      </c>
      <c r="V2215" s="660">
        <f>T2215*Tabellen!$H$2</f>
        <v>3.9123000000000006</v>
      </c>
      <c r="W2215" s="660">
        <f>U2215+V2215</f>
        <v>7.8246000000000002</v>
      </c>
      <c r="X2215" s="660">
        <f>O2215+W2215</f>
        <v>69.924599999999998</v>
      </c>
    </row>
    <row r="2216" spans="2:71" ht="15.65" customHeight="1" outlineLevel="2" x14ac:dyDescent="0.25">
      <c r="B2216" s="404"/>
      <c r="D2216" s="404"/>
      <c r="E2216" s="427"/>
      <c r="F2216" s="427"/>
      <c r="G2216" s="422"/>
      <c r="H2216" s="427"/>
      <c r="I2216" s="554"/>
      <c r="J2216" s="554"/>
      <c r="K2216" s="554"/>
      <c r="L2216" s="554"/>
      <c r="M2216" s="554"/>
      <c r="N2216" s="494"/>
      <c r="O2216" s="659"/>
      <c r="P2216" s="659"/>
      <c r="Q2216" s="662" t="s">
        <v>953</v>
      </c>
      <c r="R2216" s="682">
        <f>_xlfn.XLOOKUP(Q2216,Tabellen!$B$9:$B$21,Tabellen!$C$9:$C$21,"controleren")</f>
        <v>0.7</v>
      </c>
      <c r="S2216" s="660">
        <f t="shared" ref="S2216" si="352">O2216*R2216</f>
        <v>0</v>
      </c>
      <c r="T2216" s="660">
        <f t="shared" ref="T2216" si="353">O2216-S2216</f>
        <v>0</v>
      </c>
      <c r="U2216" s="660">
        <f>S2216*Tabellen!$G$2</f>
        <v>0</v>
      </c>
      <c r="V2216" s="660">
        <f>T2216*Tabellen!$H$2</f>
        <v>0</v>
      </c>
      <c r="W2216" s="660">
        <f t="shared" ref="W2216" si="354">U2216+V2216</f>
        <v>0</v>
      </c>
      <c r="X2216" s="660">
        <f t="shared" ref="X2216" si="355">O2216+W2216</f>
        <v>0</v>
      </c>
    </row>
    <row r="2217" spans="2:71" ht="15.65" customHeight="1" outlineLevel="2" x14ac:dyDescent="0.25">
      <c r="B2217" s="450"/>
      <c r="D2217" s="404" t="s">
        <v>845</v>
      </c>
      <c r="E2217" s="427">
        <v>1</v>
      </c>
      <c r="F2217" s="427" t="s">
        <v>73</v>
      </c>
      <c r="G2217" s="422"/>
      <c r="H2217" s="427"/>
      <c r="I2217" s="566"/>
      <c r="J2217" s="554"/>
      <c r="K2217" s="554">
        <v>15.524999999999999</v>
      </c>
      <c r="L2217" s="554">
        <f>E2217*K2217</f>
        <v>15.524999999999999</v>
      </c>
      <c r="M2217" s="554">
        <f>J2217+H2217*Tabellen!$K$2+L2217</f>
        <v>15.524999999999999</v>
      </c>
      <c r="N2217" s="494"/>
      <c r="O2217" s="849">
        <f>S2217+T2217</f>
        <v>15.524999999999999</v>
      </c>
      <c r="P2217" s="659"/>
      <c r="Q2217" s="662" t="s">
        <v>953</v>
      </c>
      <c r="R2217" s="682">
        <f>_xlfn.XLOOKUP(Q2217,Tabellen!$B$9:$B$21,Tabellen!$C$9:$C$21,"controleren")</f>
        <v>0.7</v>
      </c>
      <c r="S2217" s="849">
        <f>IF('Isolatieaanpak '!$G$9="Doe-het-zelver",(M2217*R2217)*Tabellen!$K$5,M2217*R2217)</f>
        <v>10.867499999999998</v>
      </c>
      <c r="T2217" s="849">
        <f>(100%-R2217)*M2217</f>
        <v>4.6575000000000006</v>
      </c>
      <c r="U2217" s="660">
        <f>S2217*Tabellen!$G$2</f>
        <v>0.97807499999999981</v>
      </c>
      <c r="V2217" s="660">
        <f>T2217*Tabellen!$H$2</f>
        <v>0.97807500000000014</v>
      </c>
      <c r="W2217" s="660">
        <f>U2217+V2217</f>
        <v>1.9561500000000001</v>
      </c>
      <c r="X2217" s="660">
        <f>O2217+W2217</f>
        <v>17.48115</v>
      </c>
    </row>
    <row r="2218" spans="2:71" ht="15.65" customHeight="1" outlineLevel="2" x14ac:dyDescent="0.25">
      <c r="B2218" s="450"/>
      <c r="D2218" s="404" t="s">
        <v>846</v>
      </c>
      <c r="E2218" s="427">
        <v>1</v>
      </c>
      <c r="F2218" s="427" t="s">
        <v>73</v>
      </c>
      <c r="G2218" s="422"/>
      <c r="H2218" s="427"/>
      <c r="I2218" s="566"/>
      <c r="J2218" s="554"/>
      <c r="K2218" s="554">
        <v>12.419999999999998</v>
      </c>
      <c r="L2218" s="554">
        <f>E2218*K2218</f>
        <v>12.419999999999998</v>
      </c>
      <c r="M2218" s="554">
        <f>J2218+H2218*Tabellen!$K$2+L2218</f>
        <v>12.419999999999998</v>
      </c>
      <c r="N2218" s="494"/>
      <c r="O2218" s="849">
        <f>S2218+T2218</f>
        <v>12.419999999999998</v>
      </c>
      <c r="P2218" s="659"/>
      <c r="Q2218" s="662" t="s">
        <v>953</v>
      </c>
      <c r="R2218" s="682">
        <f>_xlfn.XLOOKUP(Q2218,Tabellen!$B$9:$B$21,Tabellen!$C$9:$C$21,"controleren")</f>
        <v>0.7</v>
      </c>
      <c r="S2218" s="849">
        <f>IF('Isolatieaanpak '!$G$9="Doe-het-zelver",(M2218*R2218)*Tabellen!$K$5,M2218*R2218)</f>
        <v>8.6939999999999973</v>
      </c>
      <c r="T2218" s="849">
        <f>(100%-R2218)*M2218</f>
        <v>3.726</v>
      </c>
      <c r="U2218" s="660">
        <f>S2218*Tabellen!$G$2</f>
        <v>0.78245999999999971</v>
      </c>
      <c r="V2218" s="660">
        <f>T2218*Tabellen!$H$2</f>
        <v>0.78245999999999993</v>
      </c>
      <c r="W2218" s="660">
        <f>U2218+V2218</f>
        <v>1.5649199999999996</v>
      </c>
      <c r="X2218" s="660">
        <f>O2218+W2218</f>
        <v>13.984919999999997</v>
      </c>
    </row>
    <row r="2219" spans="2:71" ht="15.65" customHeight="1" outlineLevel="2" x14ac:dyDescent="0.25">
      <c r="B2219" s="450"/>
      <c r="D2219" s="404" t="s">
        <v>850</v>
      </c>
      <c r="E2219" s="427">
        <v>1</v>
      </c>
      <c r="F2219" s="427" t="s">
        <v>73</v>
      </c>
      <c r="G2219" s="422"/>
      <c r="H2219" s="427"/>
      <c r="I2219" s="554"/>
      <c r="J2219" s="554"/>
      <c r="K2219" s="554">
        <v>4.1399999999999997</v>
      </c>
      <c r="L2219" s="554">
        <f>E2219*K2219</f>
        <v>4.1399999999999997</v>
      </c>
      <c r="M2219" s="554">
        <f>J2219+H2219*Tabellen!$K$2+L2219</f>
        <v>4.1399999999999997</v>
      </c>
      <c r="N2219" s="494"/>
      <c r="O2219" s="849">
        <f>S2219+T2219</f>
        <v>4.1399999999999997</v>
      </c>
      <c r="P2219" s="659"/>
      <c r="Q2219" s="662" t="s">
        <v>953</v>
      </c>
      <c r="R2219" s="682">
        <f>_xlfn.XLOOKUP(Q2219,Tabellen!$B$9:$B$21,Tabellen!$C$9:$C$21,"controleren")</f>
        <v>0.7</v>
      </c>
      <c r="S2219" s="849">
        <f>IF('Isolatieaanpak '!$G$9="Doe-het-zelver",(M2219*R2219)*Tabellen!$K$5,M2219*R2219)</f>
        <v>2.8979999999999997</v>
      </c>
      <c r="T2219" s="849">
        <f>(100%-R2219)*M2219</f>
        <v>1.242</v>
      </c>
      <c r="U2219" s="660">
        <f>S2219*Tabellen!$G$2</f>
        <v>0.26081999999999994</v>
      </c>
      <c r="V2219" s="660">
        <f>T2219*Tabellen!$H$2</f>
        <v>0.26082</v>
      </c>
      <c r="W2219" s="660">
        <f>U2219+V2219</f>
        <v>0.52163999999999988</v>
      </c>
      <c r="X2219" s="660">
        <f>O2219+W2219</f>
        <v>4.6616399999999993</v>
      </c>
    </row>
    <row r="2220" spans="2:71" ht="15.65" customHeight="1" outlineLevel="2" x14ac:dyDescent="0.25">
      <c r="B2220" s="450"/>
      <c r="D2220" s="404" t="s">
        <v>849</v>
      </c>
      <c r="E2220" s="427">
        <v>1</v>
      </c>
      <c r="F2220" s="427" t="s">
        <v>73</v>
      </c>
      <c r="G2220" s="422"/>
      <c r="H2220" s="427"/>
      <c r="I2220" s="554"/>
      <c r="J2220" s="554"/>
      <c r="K2220" s="554">
        <v>7.7624999999999993</v>
      </c>
      <c r="L2220" s="554">
        <f>E2220*K2220</f>
        <v>7.7624999999999993</v>
      </c>
      <c r="M2220" s="554">
        <f>J2220+H2220*Tabellen!$K$2+L2220</f>
        <v>7.7624999999999993</v>
      </c>
      <c r="N2220" s="494"/>
      <c r="O2220" s="849">
        <f>S2220+T2220</f>
        <v>7.7624999999999993</v>
      </c>
      <c r="P2220" s="659"/>
      <c r="Q2220" s="662" t="s">
        <v>953</v>
      </c>
      <c r="R2220" s="682">
        <f>_xlfn.XLOOKUP(Q2220,Tabellen!$B$9:$B$21,Tabellen!$C$9:$C$21,"controleren")</f>
        <v>0.7</v>
      </c>
      <c r="S2220" s="849">
        <f>IF('Isolatieaanpak '!$G$9="Doe-het-zelver",(M2220*R2220)*Tabellen!$K$5,M2220*R2220)</f>
        <v>5.433749999999999</v>
      </c>
      <c r="T2220" s="849">
        <f>(100%-R2220)*M2220</f>
        <v>2.3287500000000003</v>
      </c>
      <c r="U2220" s="660">
        <f>S2220*Tabellen!$G$2</f>
        <v>0.4890374999999999</v>
      </c>
      <c r="V2220" s="660">
        <f>T2220*Tabellen!$H$2</f>
        <v>0.48903750000000007</v>
      </c>
      <c r="W2220" s="660">
        <f>U2220+V2220</f>
        <v>0.97807500000000003</v>
      </c>
      <c r="X2220" s="660">
        <f>O2220+W2220</f>
        <v>8.7405749999999998</v>
      </c>
    </row>
    <row r="2221" spans="2:71" ht="15.65" customHeight="1" outlineLevel="2" x14ac:dyDescent="0.25">
      <c r="B2221" s="404"/>
      <c r="D2221" s="427"/>
      <c r="E2221" s="405"/>
      <c r="G2221" s="406"/>
      <c r="H2221" s="406"/>
      <c r="N2221" s="494"/>
      <c r="O2221" s="659"/>
      <c r="P2221" s="659"/>
      <c r="Q2221" s="659"/>
    </row>
    <row r="2222" spans="2:71" ht="9" customHeight="1" outlineLevel="1" x14ac:dyDescent="0.25">
      <c r="B2222" s="408"/>
      <c r="D2222" s="409"/>
      <c r="E2222" s="411"/>
      <c r="F2222" s="409"/>
      <c r="G2222" s="410"/>
      <c r="H2222" s="410"/>
      <c r="I2222" s="548"/>
      <c r="J2222" s="548"/>
      <c r="K2222" s="548"/>
      <c r="L2222" s="548"/>
      <c r="M2222" s="548"/>
      <c r="N2222" s="485"/>
      <c r="O2222" s="663"/>
      <c r="P2222" s="663"/>
      <c r="Q2222" s="663"/>
      <c r="R2222" s="664"/>
      <c r="S2222" s="664"/>
      <c r="T2222" s="664"/>
      <c r="U2222" s="664"/>
      <c r="V2222" s="664"/>
      <c r="W2222" s="664"/>
      <c r="X2222" s="664"/>
      <c r="Y2222" s="663"/>
      <c r="Z2222" s="615"/>
      <c r="AA2222" s="616"/>
      <c r="AG2222" s="613"/>
      <c r="AH2222" s="613"/>
    </row>
    <row r="2223" spans="2:71" s="568" customFormat="1" ht="15.65" customHeight="1" outlineLevel="1" x14ac:dyDescent="0.25">
      <c r="B2223" s="395" t="s">
        <v>1982</v>
      </c>
      <c r="C2223" s="593"/>
      <c r="D2223" s="396" t="s">
        <v>1814</v>
      </c>
      <c r="E2223" s="403">
        <v>1</v>
      </c>
      <c r="F2223" s="396" t="s">
        <v>73</v>
      </c>
      <c r="G2223" s="397"/>
      <c r="H2223" s="397"/>
      <c r="I2223" s="546"/>
      <c r="J2223" s="546"/>
      <c r="K2223" s="546"/>
      <c r="L2223" s="546">
        <f>SUM(L2224:L2231)</f>
        <v>96.772499999999994</v>
      </c>
      <c r="M2223" s="546">
        <f>SUM(M2224:M2231)</f>
        <v>96.772499999999994</v>
      </c>
      <c r="N2223" s="593"/>
      <c r="O2223" s="655">
        <f>SUM(O2224:O2231)</f>
        <v>96.772499999999994</v>
      </c>
      <c r="P2223" s="656" t="str">
        <f>B2223</f>
        <v>V4-5-H2</v>
      </c>
      <c r="Q2223" s="656"/>
      <c r="R2223" s="657"/>
      <c r="S2223" s="657"/>
      <c r="T2223" s="657"/>
      <c r="U2223" s="657"/>
      <c r="V2223" s="657"/>
      <c r="W2223" s="657"/>
      <c r="X2223" s="657">
        <f>SUM(X2224:X2231)</f>
        <v>108.965835</v>
      </c>
      <c r="Y2223" s="658"/>
      <c r="Z2223" s="610"/>
      <c r="AA2223" s="610"/>
      <c r="AB2223" s="610"/>
      <c r="AC2223" s="610"/>
      <c r="AD2223" s="610"/>
      <c r="AE2223" s="610"/>
      <c r="AF2223" s="610"/>
      <c r="AG2223" s="610"/>
      <c r="AH2223" s="610"/>
      <c r="AI2223" s="610"/>
      <c r="AJ2223" s="610"/>
      <c r="AK2223" s="610"/>
      <c r="AL2223" s="610"/>
      <c r="AM2223" s="610"/>
      <c r="AN2223" s="610"/>
      <c r="AO2223" s="610"/>
      <c r="AP2223" s="610"/>
      <c r="AQ2223" s="610"/>
      <c r="AR2223" s="610"/>
      <c r="AS2223" s="610"/>
      <c r="AT2223" s="610"/>
      <c r="AU2223" s="610"/>
      <c r="AV2223" s="610"/>
      <c r="AW2223" s="610"/>
      <c r="AX2223" s="610"/>
      <c r="AY2223" s="610"/>
      <c r="AZ2223" s="610"/>
      <c r="BA2223" s="610"/>
      <c r="BB2223" s="610"/>
      <c r="BC2223" s="610"/>
      <c r="BD2223" s="610"/>
      <c r="BE2223" s="610"/>
      <c r="BF2223" s="610"/>
      <c r="BG2223" s="610"/>
      <c r="BH2223" s="610"/>
      <c r="BI2223" s="610"/>
      <c r="BJ2223" s="610"/>
      <c r="BK2223" s="610"/>
      <c r="BL2223" s="610"/>
      <c r="BM2223" s="610"/>
      <c r="BN2223" s="610"/>
      <c r="BO2223" s="610"/>
      <c r="BP2223" s="610"/>
      <c r="BQ2223" s="610"/>
      <c r="BR2223" s="610"/>
      <c r="BS2223" s="610"/>
    </row>
    <row r="2224" spans="2:71" ht="15.65" customHeight="1" outlineLevel="2" x14ac:dyDescent="0.25">
      <c r="B2224" s="404"/>
      <c r="D2224" s="413" t="s">
        <v>1407</v>
      </c>
      <c r="E2224" s="405"/>
      <c r="G2224" s="406"/>
      <c r="H2224" s="406"/>
      <c r="I2224" s="553"/>
      <c r="J2224" s="553"/>
      <c r="K2224" s="553"/>
      <c r="N2224" s="494"/>
      <c r="O2224" s="659"/>
      <c r="P2224" s="659"/>
      <c r="Q2224" s="659"/>
    </row>
    <row r="2225" spans="2:71" ht="15.65" customHeight="1" outlineLevel="2" x14ac:dyDescent="0.25">
      <c r="B2225" s="404"/>
      <c r="D2225" s="404" t="str">
        <f>D2223</f>
        <v>Dakisolatie PIR-panelen dik 80mm  Rc 3.50 m².K/W van 45 m² tot 120 m²</v>
      </c>
      <c r="E2225" s="427">
        <v>1</v>
      </c>
      <c r="F2225" s="427" t="s">
        <v>73</v>
      </c>
      <c r="G2225" s="427"/>
      <c r="H2225" s="427"/>
      <c r="I2225" s="554"/>
      <c r="J2225" s="554"/>
      <c r="K2225" s="554">
        <v>56.924999999999997</v>
      </c>
      <c r="L2225" s="554">
        <f>E2225*K2225</f>
        <v>56.924999999999997</v>
      </c>
      <c r="M2225" s="554">
        <f>J2225+H2225*Tabellen!$K$2+L2225</f>
        <v>56.924999999999997</v>
      </c>
      <c r="N2225" s="494"/>
      <c r="O2225" s="849">
        <f>S2225+T2225</f>
        <v>56.924999999999997</v>
      </c>
      <c r="P2225" s="659"/>
      <c r="Q2225" s="662" t="s">
        <v>953</v>
      </c>
      <c r="R2225" s="682">
        <f>_xlfn.XLOOKUP(Q2225,Tabellen!$B$9:$B$21,Tabellen!$C$9:$C$21,"controleren")</f>
        <v>0.7</v>
      </c>
      <c r="S2225" s="849">
        <f>IF('Isolatieaanpak '!$G$9="Doe-het-zelver",(M2225*R2225)*Tabellen!$K$5,M2225*R2225)</f>
        <v>39.847499999999997</v>
      </c>
      <c r="T2225" s="849">
        <f>(100%-R2225)*M2225</f>
        <v>17.077500000000001</v>
      </c>
      <c r="U2225" s="660">
        <f>S2225*Tabellen!$G$2</f>
        <v>3.5862749999999997</v>
      </c>
      <c r="V2225" s="660">
        <f>T2225*Tabellen!$H$2</f>
        <v>3.5862750000000001</v>
      </c>
      <c r="W2225" s="660">
        <f>U2225+V2225</f>
        <v>7.1725499999999993</v>
      </c>
      <c r="X2225" s="660">
        <f>O2225+W2225</f>
        <v>64.097549999999998</v>
      </c>
    </row>
    <row r="2226" spans="2:71" ht="15.65" customHeight="1" outlineLevel="2" x14ac:dyDescent="0.25">
      <c r="B2226" s="404"/>
      <c r="D2226" s="404"/>
      <c r="E2226" s="427"/>
      <c r="F2226" s="427"/>
      <c r="G2226" s="422"/>
      <c r="H2226" s="427"/>
      <c r="I2226" s="554"/>
      <c r="J2226" s="554"/>
      <c r="K2226" s="554"/>
      <c r="L2226" s="554"/>
      <c r="M2226" s="554"/>
      <c r="N2226" s="494"/>
      <c r="O2226" s="659"/>
      <c r="P2226" s="659"/>
      <c r="Q2226" s="662" t="s">
        <v>953</v>
      </c>
      <c r="R2226" s="682">
        <f>_xlfn.XLOOKUP(Q2226,Tabellen!$B$9:$B$21,Tabellen!$C$9:$C$21,"controleren")</f>
        <v>0.7</v>
      </c>
      <c r="S2226" s="660">
        <f t="shared" ref="S2226" si="356">O2226*R2226</f>
        <v>0</v>
      </c>
      <c r="T2226" s="660">
        <f t="shared" ref="T2226" si="357">O2226-S2226</f>
        <v>0</v>
      </c>
      <c r="U2226" s="660">
        <f>S2226*Tabellen!$G$2</f>
        <v>0</v>
      </c>
      <c r="V2226" s="660">
        <f>T2226*Tabellen!$H$2</f>
        <v>0</v>
      </c>
      <c r="W2226" s="660">
        <f t="shared" ref="W2226" si="358">U2226+V2226</f>
        <v>0</v>
      </c>
      <c r="X2226" s="660">
        <f t="shared" ref="X2226" si="359">O2226+W2226</f>
        <v>0</v>
      </c>
    </row>
    <row r="2227" spans="2:71" ht="15.65" customHeight="1" outlineLevel="2" x14ac:dyDescent="0.25">
      <c r="B2227" s="450"/>
      <c r="D2227" s="404" t="s">
        <v>845</v>
      </c>
      <c r="E2227" s="427">
        <v>1</v>
      </c>
      <c r="F2227" s="427" t="s">
        <v>73</v>
      </c>
      <c r="G2227" s="422"/>
      <c r="H2227" s="427"/>
      <c r="I2227" s="566"/>
      <c r="J2227" s="554"/>
      <c r="K2227" s="554">
        <v>15.524999999999999</v>
      </c>
      <c r="L2227" s="554">
        <f>E2227*K2227</f>
        <v>15.524999999999999</v>
      </c>
      <c r="M2227" s="554">
        <f>J2227+H2227*Tabellen!$K$2+L2227</f>
        <v>15.524999999999999</v>
      </c>
      <c r="N2227" s="494"/>
      <c r="O2227" s="849">
        <f>S2227+T2227</f>
        <v>15.524999999999999</v>
      </c>
      <c r="P2227" s="659"/>
      <c r="Q2227" s="662" t="s">
        <v>953</v>
      </c>
      <c r="R2227" s="682">
        <f>_xlfn.XLOOKUP(Q2227,Tabellen!$B$9:$B$21,Tabellen!$C$9:$C$21,"controleren")</f>
        <v>0.7</v>
      </c>
      <c r="S2227" s="849">
        <f>IF('Isolatieaanpak '!$G$9="Doe-het-zelver",(M2227*R2227)*Tabellen!$K$5,M2227*R2227)</f>
        <v>10.867499999999998</v>
      </c>
      <c r="T2227" s="849">
        <f>(100%-R2227)*M2227</f>
        <v>4.6575000000000006</v>
      </c>
      <c r="U2227" s="660">
        <f>S2227*Tabellen!$G$2</f>
        <v>0.97807499999999981</v>
      </c>
      <c r="V2227" s="660">
        <f>T2227*Tabellen!$H$2</f>
        <v>0.97807500000000014</v>
      </c>
      <c r="W2227" s="660">
        <f>U2227+V2227</f>
        <v>1.9561500000000001</v>
      </c>
      <c r="X2227" s="660">
        <f>O2227+W2227</f>
        <v>17.48115</v>
      </c>
    </row>
    <row r="2228" spans="2:71" ht="15.65" customHeight="1" outlineLevel="2" x14ac:dyDescent="0.25">
      <c r="B2228" s="450"/>
      <c r="D2228" s="404" t="s">
        <v>846</v>
      </c>
      <c r="E2228" s="427">
        <v>1</v>
      </c>
      <c r="F2228" s="427" t="s">
        <v>73</v>
      </c>
      <c r="G2228" s="422"/>
      <c r="H2228" s="427"/>
      <c r="I2228" s="566"/>
      <c r="J2228" s="554"/>
      <c r="K2228" s="554">
        <v>12.419999999999998</v>
      </c>
      <c r="L2228" s="554">
        <f>E2228*K2228</f>
        <v>12.419999999999998</v>
      </c>
      <c r="M2228" s="554">
        <f>J2228+H2228*Tabellen!$K$2+L2228</f>
        <v>12.419999999999998</v>
      </c>
      <c r="N2228" s="494"/>
      <c r="O2228" s="849">
        <f>S2228+T2228</f>
        <v>12.419999999999998</v>
      </c>
      <c r="P2228" s="659"/>
      <c r="Q2228" s="662" t="s">
        <v>953</v>
      </c>
      <c r="R2228" s="682">
        <f>_xlfn.XLOOKUP(Q2228,Tabellen!$B$9:$B$21,Tabellen!$C$9:$C$21,"controleren")</f>
        <v>0.7</v>
      </c>
      <c r="S2228" s="849">
        <f>IF('Isolatieaanpak '!$G$9="Doe-het-zelver",(M2228*R2228)*Tabellen!$K$5,M2228*R2228)</f>
        <v>8.6939999999999973</v>
      </c>
      <c r="T2228" s="849">
        <f>(100%-R2228)*M2228</f>
        <v>3.726</v>
      </c>
      <c r="U2228" s="660">
        <f>S2228*Tabellen!$G$2</f>
        <v>0.78245999999999971</v>
      </c>
      <c r="V2228" s="660">
        <f>T2228*Tabellen!$H$2</f>
        <v>0.78245999999999993</v>
      </c>
      <c r="W2228" s="660">
        <f>U2228+V2228</f>
        <v>1.5649199999999996</v>
      </c>
      <c r="X2228" s="660">
        <f>O2228+W2228</f>
        <v>13.984919999999997</v>
      </c>
    </row>
    <row r="2229" spans="2:71" ht="15.65" customHeight="1" outlineLevel="2" x14ac:dyDescent="0.25">
      <c r="B2229" s="450"/>
      <c r="D2229" s="404" t="s">
        <v>850</v>
      </c>
      <c r="E2229" s="427">
        <v>1</v>
      </c>
      <c r="F2229" s="427" t="s">
        <v>73</v>
      </c>
      <c r="G2229" s="422"/>
      <c r="H2229" s="427"/>
      <c r="I2229" s="554"/>
      <c r="J2229" s="554"/>
      <c r="K2229" s="554">
        <v>4.1399999999999997</v>
      </c>
      <c r="L2229" s="554">
        <f>E2229*K2229</f>
        <v>4.1399999999999997</v>
      </c>
      <c r="M2229" s="554">
        <f>J2229+H2229*Tabellen!$K$2+L2229</f>
        <v>4.1399999999999997</v>
      </c>
      <c r="N2229" s="494"/>
      <c r="O2229" s="849">
        <f>S2229+T2229</f>
        <v>4.1399999999999997</v>
      </c>
      <c r="P2229" s="659"/>
      <c r="Q2229" s="662" t="s">
        <v>953</v>
      </c>
      <c r="R2229" s="682">
        <f>_xlfn.XLOOKUP(Q2229,Tabellen!$B$9:$B$21,Tabellen!$C$9:$C$21,"controleren")</f>
        <v>0.7</v>
      </c>
      <c r="S2229" s="849">
        <f>IF('Isolatieaanpak '!$G$9="Doe-het-zelver",(M2229*R2229)*Tabellen!$K$5,M2229*R2229)</f>
        <v>2.8979999999999997</v>
      </c>
      <c r="T2229" s="849">
        <f>(100%-R2229)*M2229</f>
        <v>1.242</v>
      </c>
      <c r="U2229" s="660">
        <f>S2229*Tabellen!$G$2</f>
        <v>0.26081999999999994</v>
      </c>
      <c r="V2229" s="660">
        <f>T2229*Tabellen!$H$2</f>
        <v>0.26082</v>
      </c>
      <c r="W2229" s="660">
        <f>U2229+V2229</f>
        <v>0.52163999999999988</v>
      </c>
      <c r="X2229" s="660">
        <f>O2229+W2229</f>
        <v>4.6616399999999993</v>
      </c>
    </row>
    <row r="2230" spans="2:71" ht="15.65" customHeight="1" outlineLevel="2" x14ac:dyDescent="0.25">
      <c r="B2230" s="450"/>
      <c r="D2230" s="404" t="s">
        <v>849</v>
      </c>
      <c r="E2230" s="427">
        <v>1</v>
      </c>
      <c r="F2230" s="427" t="s">
        <v>73</v>
      </c>
      <c r="G2230" s="422"/>
      <c r="H2230" s="427"/>
      <c r="I2230" s="554"/>
      <c r="J2230" s="554"/>
      <c r="K2230" s="554">
        <v>7.7624999999999993</v>
      </c>
      <c r="L2230" s="554">
        <f>E2230*K2230</f>
        <v>7.7624999999999993</v>
      </c>
      <c r="M2230" s="554">
        <f>J2230+H2230*Tabellen!$K$2+L2230</f>
        <v>7.7624999999999993</v>
      </c>
      <c r="N2230" s="494"/>
      <c r="O2230" s="849">
        <f>S2230+T2230</f>
        <v>7.7624999999999993</v>
      </c>
      <c r="P2230" s="659"/>
      <c r="Q2230" s="662" t="s">
        <v>953</v>
      </c>
      <c r="R2230" s="682">
        <f>_xlfn.XLOOKUP(Q2230,Tabellen!$B$9:$B$21,Tabellen!$C$9:$C$21,"controleren")</f>
        <v>0.7</v>
      </c>
      <c r="S2230" s="849">
        <f>IF('Isolatieaanpak '!$G$9="Doe-het-zelver",(M2230*R2230)*Tabellen!$K$5,M2230*R2230)</f>
        <v>5.433749999999999</v>
      </c>
      <c r="T2230" s="849">
        <f>(100%-R2230)*M2230</f>
        <v>2.3287500000000003</v>
      </c>
      <c r="U2230" s="660">
        <f>S2230*Tabellen!$G$2</f>
        <v>0.4890374999999999</v>
      </c>
      <c r="V2230" s="660">
        <f>T2230*Tabellen!$H$2</f>
        <v>0.48903750000000007</v>
      </c>
      <c r="W2230" s="660">
        <f>U2230+V2230</f>
        <v>0.97807500000000003</v>
      </c>
      <c r="X2230" s="660">
        <f>O2230+W2230</f>
        <v>8.7405749999999998</v>
      </c>
    </row>
    <row r="2231" spans="2:71" ht="15.65" customHeight="1" outlineLevel="2" x14ac:dyDescent="0.25">
      <c r="B2231" s="404"/>
      <c r="D2231" s="427"/>
      <c r="E2231" s="405"/>
      <c r="G2231" s="406"/>
      <c r="H2231" s="406"/>
      <c r="N2231" s="494"/>
      <c r="O2231" s="659"/>
      <c r="P2231" s="659"/>
      <c r="Q2231" s="659"/>
    </row>
    <row r="2232" spans="2:71" ht="9" customHeight="1" outlineLevel="1" x14ac:dyDescent="0.25">
      <c r="B2232" s="408"/>
      <c r="D2232" s="409"/>
      <c r="E2232" s="411"/>
      <c r="F2232" s="409"/>
      <c r="G2232" s="410"/>
      <c r="H2232" s="410"/>
      <c r="I2232" s="548"/>
      <c r="J2232" s="548"/>
      <c r="K2232" s="548"/>
      <c r="L2232" s="548"/>
      <c r="M2232" s="548"/>
      <c r="N2232" s="485"/>
      <c r="O2232" s="663"/>
      <c r="P2232" s="663"/>
      <c r="Q2232" s="663"/>
      <c r="R2232" s="664"/>
      <c r="S2232" s="664"/>
      <c r="T2232" s="664"/>
      <c r="U2232" s="664"/>
      <c r="V2232" s="664"/>
      <c r="W2232" s="664"/>
      <c r="X2232" s="664"/>
      <c r="Y2232" s="663"/>
      <c r="Z2232" s="615"/>
      <c r="AA2232" s="616"/>
      <c r="AG2232" s="613"/>
      <c r="AH2232" s="613"/>
    </row>
    <row r="2233" spans="2:71" s="568" customFormat="1" ht="15.65" customHeight="1" outlineLevel="1" x14ac:dyDescent="0.25">
      <c r="B2233" s="395" t="s">
        <v>1983</v>
      </c>
      <c r="C2233" s="593"/>
      <c r="D2233" s="396" t="s">
        <v>1815</v>
      </c>
      <c r="E2233" s="403">
        <v>1</v>
      </c>
      <c r="F2233" s="396" t="s">
        <v>73</v>
      </c>
      <c r="G2233" s="397"/>
      <c r="H2233" s="397"/>
      <c r="I2233" s="546"/>
      <c r="J2233" s="546"/>
      <c r="K2233" s="546"/>
      <c r="L2233" s="546">
        <f>SUM(L2234:L2241)</f>
        <v>91.597499999999997</v>
      </c>
      <c r="M2233" s="546">
        <f>SUM(M2234:M2241)</f>
        <v>91.597499999999997</v>
      </c>
      <c r="N2233" s="593"/>
      <c r="O2233" s="655">
        <f>SUM(O2234:O2241)</f>
        <v>91.597499999999997</v>
      </c>
      <c r="P2233" s="656" t="str">
        <f>B2233</f>
        <v>V4-5-H3</v>
      </c>
      <c r="Q2233" s="656"/>
      <c r="R2233" s="657"/>
      <c r="S2233" s="657"/>
      <c r="T2233" s="657"/>
      <c r="U2233" s="657"/>
      <c r="V2233" s="657"/>
      <c r="W2233" s="657"/>
      <c r="X2233" s="657">
        <f>SUM(X2234:X2241)</f>
        <v>103.13878499999998</v>
      </c>
      <c r="Y2233" s="658"/>
      <c r="Z2233" s="610"/>
      <c r="AA2233" s="610"/>
      <c r="AB2233" s="610"/>
      <c r="AC2233" s="610"/>
      <c r="AD2233" s="610"/>
      <c r="AE2233" s="610"/>
      <c r="AF2233" s="610"/>
      <c r="AG2233" s="610"/>
      <c r="AH2233" s="610"/>
      <c r="AI2233" s="610"/>
      <c r="AJ2233" s="610"/>
      <c r="AK2233" s="610"/>
      <c r="AL2233" s="610"/>
      <c r="AM2233" s="610"/>
      <c r="AN2233" s="610"/>
      <c r="AO2233" s="610"/>
      <c r="AP2233" s="610"/>
      <c r="AQ2233" s="610"/>
      <c r="AR2233" s="610"/>
      <c r="AS2233" s="610"/>
      <c r="AT2233" s="610"/>
      <c r="AU2233" s="610"/>
      <c r="AV2233" s="610"/>
      <c r="AW2233" s="610"/>
      <c r="AX2233" s="610"/>
      <c r="AY2233" s="610"/>
      <c r="AZ2233" s="610"/>
      <c r="BA2233" s="610"/>
      <c r="BB2233" s="610"/>
      <c r="BC2233" s="610"/>
      <c r="BD2233" s="610"/>
      <c r="BE2233" s="610"/>
      <c r="BF2233" s="610"/>
      <c r="BG2233" s="610"/>
      <c r="BH2233" s="610"/>
      <c r="BI2233" s="610"/>
      <c r="BJ2233" s="610"/>
      <c r="BK2233" s="610"/>
      <c r="BL2233" s="610"/>
      <c r="BM2233" s="610"/>
      <c r="BN2233" s="610"/>
      <c r="BO2233" s="610"/>
      <c r="BP2233" s="610"/>
      <c r="BQ2233" s="610"/>
      <c r="BR2233" s="610"/>
      <c r="BS2233" s="610"/>
    </row>
    <row r="2234" spans="2:71" ht="15.65" customHeight="1" outlineLevel="2" x14ac:dyDescent="0.25">
      <c r="B2234" s="404"/>
      <c r="D2234" s="413" t="s">
        <v>1407</v>
      </c>
      <c r="E2234" s="405"/>
      <c r="G2234" s="406"/>
      <c r="H2234" s="406"/>
      <c r="I2234" s="553"/>
      <c r="J2234" s="553"/>
      <c r="K2234" s="553"/>
      <c r="N2234" s="494"/>
      <c r="O2234" s="659"/>
      <c r="P2234" s="659"/>
      <c r="Q2234" s="659"/>
    </row>
    <row r="2235" spans="2:71" ht="15.65" customHeight="1" outlineLevel="2" x14ac:dyDescent="0.25">
      <c r="B2235" s="404"/>
      <c r="D2235" s="404" t="str">
        <f>D2233</f>
        <v>Dakisolatie PIR-panelen dik 80mm  Rc 3.50 m².K/W vanaf 120 m²</v>
      </c>
      <c r="E2235" s="427">
        <v>1</v>
      </c>
      <c r="F2235" s="427" t="s">
        <v>73</v>
      </c>
      <c r="G2235" s="427"/>
      <c r="H2235" s="427"/>
      <c r="I2235" s="554"/>
      <c r="J2235" s="554"/>
      <c r="K2235" s="554">
        <v>51.749999999999993</v>
      </c>
      <c r="L2235" s="554">
        <f>E2235*K2235</f>
        <v>51.749999999999993</v>
      </c>
      <c r="M2235" s="554">
        <f>J2235+H2235*Tabellen!$K$2+L2235</f>
        <v>51.749999999999993</v>
      </c>
      <c r="N2235" s="494"/>
      <c r="O2235" s="849">
        <f>S2235+T2235</f>
        <v>51.749999999999993</v>
      </c>
      <c r="P2235" s="659"/>
      <c r="Q2235" s="662" t="s">
        <v>953</v>
      </c>
      <c r="R2235" s="682">
        <f>_xlfn.XLOOKUP(Q2235,Tabellen!$B$9:$B$21,Tabellen!$C$9:$C$21,"controleren")</f>
        <v>0.7</v>
      </c>
      <c r="S2235" s="849">
        <f>IF('Isolatieaanpak '!$G$9="Doe-het-zelver",(M2235*R2235)*Tabellen!$K$5,M2235*R2235)</f>
        <v>36.224999999999994</v>
      </c>
      <c r="T2235" s="849">
        <f>(100%-R2235)*M2235</f>
        <v>15.525</v>
      </c>
      <c r="U2235" s="660">
        <f>S2235*Tabellen!$G$2</f>
        <v>3.2602499999999992</v>
      </c>
      <c r="V2235" s="660">
        <f>T2235*Tabellen!$H$2</f>
        <v>3.2602500000000001</v>
      </c>
      <c r="W2235" s="660">
        <f>U2235+V2235</f>
        <v>6.5204999999999993</v>
      </c>
      <c r="X2235" s="660">
        <f>O2235+W2235</f>
        <v>58.270499999999991</v>
      </c>
    </row>
    <row r="2236" spans="2:71" ht="15.65" customHeight="1" outlineLevel="2" x14ac:dyDescent="0.25">
      <c r="B2236" s="404"/>
      <c r="D2236" s="404"/>
      <c r="E2236" s="427"/>
      <c r="F2236" s="427"/>
      <c r="G2236" s="422"/>
      <c r="H2236" s="427"/>
      <c r="I2236" s="554"/>
      <c r="J2236" s="554"/>
      <c r="K2236" s="554"/>
      <c r="L2236" s="554"/>
      <c r="M2236" s="554"/>
      <c r="N2236" s="494"/>
      <c r="O2236" s="659"/>
      <c r="P2236" s="659"/>
      <c r="Q2236" s="662" t="s">
        <v>953</v>
      </c>
      <c r="R2236" s="682">
        <f>_xlfn.XLOOKUP(Q2236,Tabellen!$B$9:$B$21,Tabellen!$C$9:$C$21,"controleren")</f>
        <v>0.7</v>
      </c>
      <c r="S2236" s="660">
        <f t="shared" ref="S2236" si="360">O2236*R2236</f>
        <v>0</v>
      </c>
      <c r="T2236" s="660">
        <f t="shared" ref="T2236" si="361">O2236-S2236</f>
        <v>0</v>
      </c>
      <c r="U2236" s="660">
        <f>S2236*Tabellen!$G$2</f>
        <v>0</v>
      </c>
      <c r="V2236" s="660">
        <f>T2236*Tabellen!$H$2</f>
        <v>0</v>
      </c>
      <c r="W2236" s="660">
        <f t="shared" ref="W2236" si="362">U2236+V2236</f>
        <v>0</v>
      </c>
      <c r="X2236" s="660">
        <f t="shared" ref="X2236" si="363">O2236+W2236</f>
        <v>0</v>
      </c>
    </row>
    <row r="2237" spans="2:71" ht="15.65" customHeight="1" outlineLevel="2" x14ac:dyDescent="0.25">
      <c r="B2237" s="450"/>
      <c r="D2237" s="404" t="s">
        <v>845</v>
      </c>
      <c r="E2237" s="427">
        <v>1</v>
      </c>
      <c r="F2237" s="427" t="s">
        <v>73</v>
      </c>
      <c r="G2237" s="422"/>
      <c r="H2237" s="427"/>
      <c r="I2237" s="566"/>
      <c r="J2237" s="554"/>
      <c r="K2237" s="554">
        <v>15.524999999999999</v>
      </c>
      <c r="L2237" s="554">
        <f>E2237*K2237</f>
        <v>15.524999999999999</v>
      </c>
      <c r="M2237" s="554">
        <f>J2237+H2237*Tabellen!$K$2+L2237</f>
        <v>15.524999999999999</v>
      </c>
      <c r="N2237" s="494"/>
      <c r="O2237" s="849">
        <f>S2237+T2237</f>
        <v>15.524999999999999</v>
      </c>
      <c r="P2237" s="659"/>
      <c r="Q2237" s="662" t="s">
        <v>953</v>
      </c>
      <c r="R2237" s="682">
        <f>_xlfn.XLOOKUP(Q2237,Tabellen!$B$9:$B$21,Tabellen!$C$9:$C$21,"controleren")</f>
        <v>0.7</v>
      </c>
      <c r="S2237" s="849">
        <f>IF('Isolatieaanpak '!$G$9="Doe-het-zelver",(M2237*R2237)*Tabellen!$K$5,M2237*R2237)</f>
        <v>10.867499999999998</v>
      </c>
      <c r="T2237" s="849">
        <f>(100%-R2237)*M2237</f>
        <v>4.6575000000000006</v>
      </c>
      <c r="U2237" s="660">
        <f>S2237*Tabellen!$G$2</f>
        <v>0.97807499999999981</v>
      </c>
      <c r="V2237" s="660">
        <f>T2237*Tabellen!$H$2</f>
        <v>0.97807500000000014</v>
      </c>
      <c r="W2237" s="660">
        <f>U2237+V2237</f>
        <v>1.9561500000000001</v>
      </c>
      <c r="X2237" s="660">
        <f>O2237+W2237</f>
        <v>17.48115</v>
      </c>
    </row>
    <row r="2238" spans="2:71" ht="15.65" customHeight="1" outlineLevel="2" x14ac:dyDescent="0.25">
      <c r="B2238" s="450"/>
      <c r="D2238" s="404" t="s">
        <v>846</v>
      </c>
      <c r="E2238" s="427">
        <v>1</v>
      </c>
      <c r="F2238" s="427" t="s">
        <v>73</v>
      </c>
      <c r="G2238" s="422"/>
      <c r="H2238" s="427"/>
      <c r="I2238" s="566"/>
      <c r="J2238" s="554"/>
      <c r="K2238" s="554">
        <v>12.419999999999998</v>
      </c>
      <c r="L2238" s="554">
        <f>E2238*K2238</f>
        <v>12.419999999999998</v>
      </c>
      <c r="M2238" s="554">
        <f>J2238+H2238*Tabellen!$K$2+L2238</f>
        <v>12.419999999999998</v>
      </c>
      <c r="N2238" s="494"/>
      <c r="O2238" s="849">
        <f>S2238+T2238</f>
        <v>12.419999999999998</v>
      </c>
      <c r="P2238" s="659"/>
      <c r="Q2238" s="662" t="s">
        <v>953</v>
      </c>
      <c r="R2238" s="682">
        <f>_xlfn.XLOOKUP(Q2238,Tabellen!$B$9:$B$21,Tabellen!$C$9:$C$21,"controleren")</f>
        <v>0.7</v>
      </c>
      <c r="S2238" s="849">
        <f>IF('Isolatieaanpak '!$G$9="Doe-het-zelver",(M2238*R2238)*Tabellen!$K$5,M2238*R2238)</f>
        <v>8.6939999999999973</v>
      </c>
      <c r="T2238" s="849">
        <f>(100%-R2238)*M2238</f>
        <v>3.726</v>
      </c>
      <c r="U2238" s="660">
        <f>S2238*Tabellen!$G$2</f>
        <v>0.78245999999999971</v>
      </c>
      <c r="V2238" s="660">
        <f>T2238*Tabellen!$H$2</f>
        <v>0.78245999999999993</v>
      </c>
      <c r="W2238" s="660">
        <f>U2238+V2238</f>
        <v>1.5649199999999996</v>
      </c>
      <c r="X2238" s="660">
        <f>O2238+W2238</f>
        <v>13.984919999999997</v>
      </c>
    </row>
    <row r="2239" spans="2:71" ht="15.65" customHeight="1" outlineLevel="2" x14ac:dyDescent="0.25">
      <c r="B2239" s="450"/>
      <c r="D2239" s="404" t="s">
        <v>850</v>
      </c>
      <c r="E2239" s="427">
        <v>1</v>
      </c>
      <c r="F2239" s="427" t="s">
        <v>73</v>
      </c>
      <c r="G2239" s="422"/>
      <c r="H2239" s="427"/>
      <c r="I2239" s="554"/>
      <c r="J2239" s="554"/>
      <c r="K2239" s="554">
        <v>4.1399999999999997</v>
      </c>
      <c r="L2239" s="554">
        <f>E2239*K2239</f>
        <v>4.1399999999999997</v>
      </c>
      <c r="M2239" s="554">
        <f>J2239+H2239*Tabellen!$K$2+L2239</f>
        <v>4.1399999999999997</v>
      </c>
      <c r="N2239" s="494"/>
      <c r="O2239" s="849">
        <f>S2239+T2239</f>
        <v>4.1399999999999997</v>
      </c>
      <c r="P2239" s="659"/>
      <c r="Q2239" s="662" t="s">
        <v>953</v>
      </c>
      <c r="R2239" s="682">
        <f>_xlfn.XLOOKUP(Q2239,Tabellen!$B$9:$B$21,Tabellen!$C$9:$C$21,"controleren")</f>
        <v>0.7</v>
      </c>
      <c r="S2239" s="849">
        <f>IF('Isolatieaanpak '!$G$9="Doe-het-zelver",(M2239*R2239)*Tabellen!$K$5,M2239*R2239)</f>
        <v>2.8979999999999997</v>
      </c>
      <c r="T2239" s="849">
        <f>(100%-R2239)*M2239</f>
        <v>1.242</v>
      </c>
      <c r="U2239" s="660">
        <f>S2239*Tabellen!$G$2</f>
        <v>0.26081999999999994</v>
      </c>
      <c r="V2239" s="660">
        <f>T2239*Tabellen!$H$2</f>
        <v>0.26082</v>
      </c>
      <c r="W2239" s="660">
        <f>U2239+V2239</f>
        <v>0.52163999999999988</v>
      </c>
      <c r="X2239" s="660">
        <f>O2239+W2239</f>
        <v>4.6616399999999993</v>
      </c>
    </row>
    <row r="2240" spans="2:71" ht="15.65" customHeight="1" outlineLevel="2" x14ac:dyDescent="0.25">
      <c r="B2240" s="450"/>
      <c r="D2240" s="404" t="s">
        <v>849</v>
      </c>
      <c r="E2240" s="427">
        <v>1</v>
      </c>
      <c r="F2240" s="427" t="s">
        <v>73</v>
      </c>
      <c r="G2240" s="422"/>
      <c r="H2240" s="427"/>
      <c r="I2240" s="554"/>
      <c r="J2240" s="554"/>
      <c r="K2240" s="554">
        <v>7.7624999999999993</v>
      </c>
      <c r="L2240" s="554">
        <f>E2240*K2240</f>
        <v>7.7624999999999993</v>
      </c>
      <c r="M2240" s="554">
        <f>J2240+H2240*Tabellen!$K$2+L2240</f>
        <v>7.7624999999999993</v>
      </c>
      <c r="N2240" s="494"/>
      <c r="O2240" s="849">
        <f>S2240+T2240</f>
        <v>7.7624999999999993</v>
      </c>
      <c r="P2240" s="659"/>
      <c r="Q2240" s="662" t="s">
        <v>953</v>
      </c>
      <c r="R2240" s="682">
        <f>_xlfn.XLOOKUP(Q2240,Tabellen!$B$9:$B$21,Tabellen!$C$9:$C$21,"controleren")</f>
        <v>0.7</v>
      </c>
      <c r="S2240" s="849">
        <f>IF('Isolatieaanpak '!$G$9="Doe-het-zelver",(M2240*R2240)*Tabellen!$K$5,M2240*R2240)</f>
        <v>5.433749999999999</v>
      </c>
      <c r="T2240" s="849">
        <f>(100%-R2240)*M2240</f>
        <v>2.3287500000000003</v>
      </c>
      <c r="U2240" s="660">
        <f>S2240*Tabellen!$G$2</f>
        <v>0.4890374999999999</v>
      </c>
      <c r="V2240" s="660">
        <f>T2240*Tabellen!$H$2</f>
        <v>0.48903750000000007</v>
      </c>
      <c r="W2240" s="660">
        <f>U2240+V2240</f>
        <v>0.97807500000000003</v>
      </c>
      <c r="X2240" s="660">
        <f>O2240+W2240</f>
        <v>8.7405749999999998</v>
      </c>
    </row>
    <row r="2241" spans="2:71" ht="15.65" customHeight="1" outlineLevel="2" x14ac:dyDescent="0.25">
      <c r="B2241" s="404"/>
      <c r="D2241" s="427"/>
      <c r="E2241" s="405"/>
      <c r="G2241" s="406"/>
      <c r="H2241" s="406"/>
      <c r="N2241" s="494"/>
      <c r="O2241" s="659"/>
      <c r="P2241" s="659"/>
      <c r="Q2241" s="659"/>
    </row>
    <row r="2242" spans="2:71" ht="9" customHeight="1" outlineLevel="1" x14ac:dyDescent="0.25">
      <c r="B2242" s="408"/>
      <c r="D2242" s="409"/>
      <c r="E2242" s="411"/>
      <c r="F2242" s="409"/>
      <c r="G2242" s="410"/>
      <c r="H2242" s="410"/>
      <c r="I2242" s="548"/>
      <c r="J2242" s="548"/>
      <c r="K2242" s="548"/>
      <c r="L2242" s="548"/>
      <c r="M2242" s="548"/>
      <c r="N2242" s="485"/>
      <c r="O2242" s="663"/>
      <c r="P2242" s="663"/>
      <c r="Q2242" s="663"/>
      <c r="R2242" s="664"/>
      <c r="S2242" s="664"/>
      <c r="T2242" s="664"/>
      <c r="U2242" s="664"/>
      <c r="V2242" s="664"/>
      <c r="W2242" s="664"/>
      <c r="X2242" s="664"/>
      <c r="Y2242" s="663"/>
      <c r="Z2242" s="615"/>
      <c r="AA2242" s="616"/>
      <c r="AG2242" s="613"/>
      <c r="AH2242" s="613"/>
    </row>
    <row r="2243" spans="2:71" s="568" customFormat="1" ht="15.65" customHeight="1" outlineLevel="1" x14ac:dyDescent="0.25">
      <c r="B2243" s="395" t="s">
        <v>1984</v>
      </c>
      <c r="C2243" s="593"/>
      <c r="D2243" s="396" t="s">
        <v>1816</v>
      </c>
      <c r="E2243" s="403">
        <v>1</v>
      </c>
      <c r="F2243" s="396" t="s">
        <v>73</v>
      </c>
      <c r="G2243" s="397"/>
      <c r="H2243" s="397"/>
      <c r="I2243" s="546"/>
      <c r="J2243" s="546"/>
      <c r="K2243" s="546"/>
      <c r="L2243" s="546">
        <f>SUM(L2244:L2246)</f>
        <v>0.36224999999999996</v>
      </c>
      <c r="M2243" s="546">
        <f>SUM(M2244:M2246)</f>
        <v>0.36224999999999996</v>
      </c>
      <c r="N2243" s="593"/>
      <c r="O2243" s="655">
        <f>SUM(O2244:O2246)</f>
        <v>0.36224999999999996</v>
      </c>
      <c r="P2243" s="656" t="str">
        <f>B2243</f>
        <v>V4-5-H4</v>
      </c>
      <c r="Q2243" s="656"/>
      <c r="R2243" s="657"/>
      <c r="S2243" s="657"/>
      <c r="T2243" s="657"/>
      <c r="U2243" s="657"/>
      <c r="V2243" s="657"/>
      <c r="W2243" s="657"/>
      <c r="X2243" s="657">
        <f>SUM(X2244:X2246)</f>
        <v>0.40789349999999996</v>
      </c>
      <c r="Y2243" s="658"/>
      <c r="Z2243" s="610"/>
      <c r="AA2243" s="610"/>
      <c r="AB2243" s="610"/>
      <c r="AC2243" s="610"/>
      <c r="AD2243" s="610"/>
      <c r="AE2243" s="610"/>
      <c r="AF2243" s="610"/>
      <c r="AG2243" s="610"/>
      <c r="AH2243" s="610"/>
      <c r="AI2243" s="610"/>
      <c r="AJ2243" s="610"/>
      <c r="AK2243" s="610"/>
      <c r="AL2243" s="610"/>
      <c r="AM2243" s="610"/>
      <c r="AN2243" s="610"/>
      <c r="AO2243" s="610"/>
      <c r="AP2243" s="610"/>
      <c r="AQ2243" s="610"/>
      <c r="AR2243" s="610"/>
      <c r="AS2243" s="610"/>
      <c r="AT2243" s="610"/>
      <c r="AU2243" s="610"/>
      <c r="AV2243" s="610"/>
      <c r="AW2243" s="610"/>
      <c r="AX2243" s="610"/>
      <c r="AY2243" s="610"/>
      <c r="AZ2243" s="610"/>
      <c r="BA2243" s="610"/>
      <c r="BB2243" s="610"/>
      <c r="BC2243" s="610"/>
      <c r="BD2243" s="610"/>
      <c r="BE2243" s="610"/>
      <c r="BF2243" s="610"/>
      <c r="BG2243" s="610"/>
      <c r="BH2243" s="610"/>
      <c r="BI2243" s="610"/>
      <c r="BJ2243" s="610"/>
      <c r="BK2243" s="610"/>
      <c r="BL2243" s="610"/>
      <c r="BM2243" s="610"/>
      <c r="BN2243" s="610"/>
      <c r="BO2243" s="610"/>
      <c r="BP2243" s="610"/>
      <c r="BQ2243" s="610"/>
      <c r="BR2243" s="610"/>
      <c r="BS2243" s="610"/>
    </row>
    <row r="2244" spans="2:71" ht="15.65" customHeight="1" outlineLevel="2" x14ac:dyDescent="0.25">
      <c r="B2244" s="404"/>
      <c r="D2244" s="413" t="s">
        <v>1407</v>
      </c>
      <c r="E2244" s="405"/>
      <c r="G2244" s="406"/>
      <c r="H2244" s="406"/>
      <c r="I2244" s="553"/>
      <c r="J2244" s="553"/>
      <c r="K2244" s="553"/>
      <c r="N2244" s="494"/>
      <c r="O2244" s="659"/>
      <c r="P2244" s="659"/>
      <c r="Q2244" s="659"/>
    </row>
    <row r="2245" spans="2:71" ht="15.65" customHeight="1" outlineLevel="2" x14ac:dyDescent="0.25">
      <c r="B2245" s="404"/>
      <c r="D2245" s="404" t="str">
        <f>D2243</f>
        <v>╚ PIR-panelen meer-/minderprijs per mm</v>
      </c>
      <c r="E2245" s="427">
        <v>1</v>
      </c>
      <c r="F2245" s="427" t="s">
        <v>73</v>
      </c>
      <c r="G2245" s="427"/>
      <c r="H2245" s="427"/>
      <c r="I2245" s="554"/>
      <c r="J2245" s="554"/>
      <c r="K2245" s="554">
        <v>0.36224999999999996</v>
      </c>
      <c r="L2245" s="554">
        <f>E2245*K2245</f>
        <v>0.36224999999999996</v>
      </c>
      <c r="M2245" s="554">
        <f>J2245+H2245*Tabellen!$K$2+L2245</f>
        <v>0.36224999999999996</v>
      </c>
      <c r="N2245" s="494"/>
      <c r="O2245" s="849">
        <f>S2245+T2245</f>
        <v>0.36224999999999996</v>
      </c>
      <c r="P2245" s="659"/>
      <c r="Q2245" s="662" t="s">
        <v>953</v>
      </c>
      <c r="R2245" s="682">
        <f>_xlfn.XLOOKUP(Q2245,Tabellen!$B$9:$B$21,Tabellen!$C$9:$C$21,"controleren")</f>
        <v>0.7</v>
      </c>
      <c r="S2245" s="849">
        <f>IF('Isolatieaanpak '!$G$9="Doe-het-zelver",(M2245*R2245)*Tabellen!$K$5,M2245*R2245)</f>
        <v>0.25357499999999994</v>
      </c>
      <c r="T2245" s="849">
        <f>(100%-R2245)*M2245</f>
        <v>0.10867500000000001</v>
      </c>
      <c r="U2245" s="660">
        <f>S2245*Tabellen!$G$2</f>
        <v>2.2821749999999995E-2</v>
      </c>
      <c r="V2245" s="660">
        <f>T2245*Tabellen!$H$2</f>
        <v>2.2821750000000002E-2</v>
      </c>
      <c r="W2245" s="660">
        <f>U2245+V2245</f>
        <v>4.5643499999999997E-2</v>
      </c>
      <c r="X2245" s="660">
        <f>O2245+W2245</f>
        <v>0.40789349999999996</v>
      </c>
    </row>
    <row r="2246" spans="2:71" ht="15.65" customHeight="1" outlineLevel="2" x14ac:dyDescent="0.25">
      <c r="B2246" s="404"/>
      <c r="D2246" s="427"/>
      <c r="E2246" s="405"/>
      <c r="G2246" s="406"/>
      <c r="H2246" s="406"/>
      <c r="N2246" s="494"/>
      <c r="O2246" s="659"/>
      <c r="P2246" s="659"/>
      <c r="Q2246" s="659"/>
    </row>
    <row r="2247" spans="2:71" ht="9" customHeight="1" outlineLevel="1" x14ac:dyDescent="0.25">
      <c r="B2247" s="408"/>
      <c r="D2247" s="409"/>
      <c r="E2247" s="411"/>
      <c r="F2247" s="409"/>
      <c r="G2247" s="410"/>
      <c r="H2247" s="410"/>
      <c r="I2247" s="548"/>
      <c r="J2247" s="548"/>
      <c r="K2247" s="548"/>
      <c r="L2247" s="548"/>
      <c r="M2247" s="548"/>
      <c r="N2247" s="485"/>
      <c r="O2247" s="663"/>
      <c r="P2247" s="663"/>
      <c r="Q2247" s="663"/>
      <c r="R2247" s="664"/>
      <c r="S2247" s="664"/>
      <c r="T2247" s="664"/>
      <c r="U2247" s="664"/>
      <c r="V2247" s="664"/>
      <c r="W2247" s="664"/>
      <c r="X2247" s="664"/>
      <c r="Y2247" s="663"/>
      <c r="Z2247" s="615"/>
      <c r="AA2247" s="616"/>
      <c r="AG2247" s="613"/>
      <c r="AH2247" s="613"/>
    </row>
    <row r="2248" spans="2:71" s="568" customFormat="1" ht="15.65" customHeight="1" outlineLevel="1" x14ac:dyDescent="0.25">
      <c r="B2248" s="395" t="s">
        <v>1985</v>
      </c>
      <c r="C2248" s="593"/>
      <c r="D2248" s="396" t="s">
        <v>1858</v>
      </c>
      <c r="E2248" s="403">
        <v>1</v>
      </c>
      <c r="F2248" s="396" t="s">
        <v>73</v>
      </c>
      <c r="G2248" s="397"/>
      <c r="H2248" s="397"/>
      <c r="I2248" s="546"/>
      <c r="J2248" s="546"/>
      <c r="K2248" s="546"/>
      <c r="L2248" s="546">
        <f>SUM(L2249:L2251)</f>
        <v>120</v>
      </c>
      <c r="M2248" s="546">
        <f>SUM(M2249:M2251)</f>
        <v>120</v>
      </c>
      <c r="N2248" s="593"/>
      <c r="O2248" s="655">
        <f>SUM(O2249:O2251)</f>
        <v>120</v>
      </c>
      <c r="P2248" s="656" t="str">
        <f>B2248</f>
        <v>V4-5-I1</v>
      </c>
      <c r="Q2248" s="656"/>
      <c r="R2248" s="657"/>
      <c r="S2248" s="657"/>
      <c r="T2248" s="657"/>
      <c r="U2248" s="657"/>
      <c r="V2248" s="657"/>
      <c r="W2248" s="657"/>
      <c r="X2248" s="657">
        <f>SUM(X2249:X2251)</f>
        <v>135.12</v>
      </c>
      <c r="Y2248" s="658"/>
      <c r="Z2248" s="610"/>
      <c r="AA2248" s="610"/>
      <c r="AB2248" s="610"/>
      <c r="AC2248" s="610"/>
      <c r="AD2248" s="610"/>
      <c r="AE2248" s="610"/>
      <c r="AF2248" s="610"/>
      <c r="AG2248" s="610"/>
      <c r="AH2248" s="610"/>
      <c r="AI2248" s="610"/>
      <c r="AJ2248" s="610"/>
      <c r="AK2248" s="610"/>
      <c r="AL2248" s="610"/>
      <c r="AM2248" s="610"/>
      <c r="AN2248" s="610"/>
      <c r="AO2248" s="610"/>
      <c r="AP2248" s="610"/>
      <c r="AQ2248" s="610"/>
      <c r="AR2248" s="610"/>
      <c r="AS2248" s="610"/>
      <c r="AT2248" s="610"/>
      <c r="AU2248" s="610"/>
      <c r="AV2248" s="610"/>
      <c r="AW2248" s="610"/>
      <c r="AX2248" s="610"/>
      <c r="AY2248" s="610"/>
      <c r="AZ2248" s="610"/>
      <c r="BA2248" s="610"/>
      <c r="BB2248" s="610"/>
      <c r="BC2248" s="610"/>
      <c r="BD2248" s="610"/>
      <c r="BE2248" s="610"/>
      <c r="BF2248" s="610"/>
      <c r="BG2248" s="610"/>
      <c r="BH2248" s="610"/>
      <c r="BI2248" s="610"/>
      <c r="BJ2248" s="610"/>
      <c r="BK2248" s="610"/>
      <c r="BL2248" s="610"/>
      <c r="BM2248" s="610"/>
      <c r="BN2248" s="610"/>
      <c r="BO2248" s="610"/>
      <c r="BP2248" s="610"/>
      <c r="BQ2248" s="610"/>
      <c r="BR2248" s="610"/>
      <c r="BS2248" s="610"/>
    </row>
    <row r="2249" spans="2:71" ht="15.65" customHeight="1" outlineLevel="2" x14ac:dyDescent="0.25">
      <c r="B2249" s="404"/>
      <c r="D2249" s="413" t="s">
        <v>145</v>
      </c>
      <c r="E2249" s="405"/>
      <c r="G2249" s="406"/>
      <c r="H2249" s="406"/>
      <c r="I2249" s="553"/>
      <c r="J2249" s="553"/>
      <c r="K2249" s="553"/>
      <c r="N2249" s="494"/>
      <c r="O2249" s="659"/>
      <c r="P2249" s="659"/>
      <c r="Q2249" s="659"/>
    </row>
    <row r="2250" spans="2:71" ht="15.65" customHeight="1" outlineLevel="2" x14ac:dyDescent="0.25">
      <c r="B2250" s="404"/>
      <c r="D2250" s="404" t="str">
        <f>D2248</f>
        <v>Dakisolatie isolatiefolie vanaf Rc 3.50 m².K/W van 0 m² tot 45 m²</v>
      </c>
      <c r="E2250" s="427">
        <v>1</v>
      </c>
      <c r="F2250" s="427" t="s">
        <v>73</v>
      </c>
      <c r="G2250" s="427"/>
      <c r="H2250" s="427"/>
      <c r="I2250" s="554"/>
      <c r="J2250" s="554"/>
      <c r="K2250" s="554">
        <v>120</v>
      </c>
      <c r="L2250" s="554">
        <f>E2250*K2250</f>
        <v>120</v>
      </c>
      <c r="M2250" s="554">
        <f>J2250+H2250*Tabellen!$K$2+L2250</f>
        <v>120</v>
      </c>
      <c r="N2250" s="494"/>
      <c r="O2250" s="849">
        <f>S2250+T2250</f>
        <v>120</v>
      </c>
      <c r="P2250" s="659"/>
      <c r="Q2250" s="662" t="s">
        <v>953</v>
      </c>
      <c r="R2250" s="682">
        <f>_xlfn.XLOOKUP(Q2250,Tabellen!$B$9:$B$21,Tabellen!$C$9:$C$21,"controleren")</f>
        <v>0.7</v>
      </c>
      <c r="S2250" s="849">
        <f>IF('Isolatieaanpak '!$G$9="Doe-het-zelver",(M2250*R2250)*Tabellen!$K$5,M2250*R2250)</f>
        <v>84</v>
      </c>
      <c r="T2250" s="849">
        <f>(100%-R2250)*M2250</f>
        <v>36.000000000000007</v>
      </c>
      <c r="U2250" s="660">
        <f>S2250*Tabellen!$G$2</f>
        <v>7.56</v>
      </c>
      <c r="V2250" s="660">
        <f>T2250*Tabellen!$H$2</f>
        <v>7.5600000000000014</v>
      </c>
      <c r="W2250" s="660">
        <f>U2250+V2250</f>
        <v>15.120000000000001</v>
      </c>
      <c r="X2250" s="660">
        <f>O2250+W2250</f>
        <v>135.12</v>
      </c>
    </row>
    <row r="2251" spans="2:71" ht="15.65" customHeight="1" outlineLevel="2" x14ac:dyDescent="0.25">
      <c r="B2251" s="404"/>
      <c r="D2251" s="427"/>
      <c r="E2251" s="405"/>
      <c r="G2251" s="406"/>
      <c r="H2251" s="406"/>
      <c r="N2251" s="494"/>
      <c r="O2251" s="659"/>
      <c r="P2251" s="659"/>
      <c r="Q2251" s="659"/>
    </row>
    <row r="2252" spans="2:71" ht="9" customHeight="1" outlineLevel="1" x14ac:dyDescent="0.25">
      <c r="B2252" s="408"/>
      <c r="D2252" s="409"/>
      <c r="E2252" s="411"/>
      <c r="F2252" s="409"/>
      <c r="G2252" s="410"/>
      <c r="H2252" s="410"/>
      <c r="I2252" s="548"/>
      <c r="J2252" s="548"/>
      <c r="K2252" s="548"/>
      <c r="L2252" s="548"/>
      <c r="M2252" s="548"/>
      <c r="N2252" s="485"/>
      <c r="O2252" s="663"/>
      <c r="P2252" s="663"/>
      <c r="Q2252" s="663"/>
      <c r="R2252" s="664"/>
      <c r="S2252" s="664"/>
      <c r="T2252" s="664"/>
      <c r="U2252" s="664"/>
      <c r="V2252" s="664"/>
      <c r="W2252" s="664"/>
      <c r="X2252" s="664"/>
      <c r="Y2252" s="663"/>
      <c r="Z2252" s="615"/>
      <c r="AA2252" s="616"/>
      <c r="AG2252" s="613"/>
      <c r="AH2252" s="613"/>
    </row>
    <row r="2253" spans="2:71" s="568" customFormat="1" ht="15.65" customHeight="1" outlineLevel="1" x14ac:dyDescent="0.25">
      <c r="B2253" s="395" t="s">
        <v>1986</v>
      </c>
      <c r="C2253" s="593"/>
      <c r="D2253" s="396" t="s">
        <v>1859</v>
      </c>
      <c r="E2253" s="403">
        <v>1</v>
      </c>
      <c r="F2253" s="396" t="s">
        <v>73</v>
      </c>
      <c r="G2253" s="397"/>
      <c r="H2253" s="397"/>
      <c r="I2253" s="546"/>
      <c r="J2253" s="546"/>
      <c r="K2253" s="546"/>
      <c r="L2253" s="546">
        <f>SUM(L2254:L2256)</f>
        <v>118</v>
      </c>
      <c r="M2253" s="546">
        <f>SUM(M2254:M2256)</f>
        <v>118</v>
      </c>
      <c r="N2253" s="593"/>
      <c r="O2253" s="655">
        <f>SUM(O2254:O2256)</f>
        <v>118</v>
      </c>
      <c r="P2253" s="656" t="str">
        <f>B2253</f>
        <v>V4-5-I2</v>
      </c>
      <c r="Q2253" s="656"/>
      <c r="R2253" s="657"/>
      <c r="S2253" s="657"/>
      <c r="T2253" s="657"/>
      <c r="U2253" s="657"/>
      <c r="V2253" s="657"/>
      <c r="W2253" s="657"/>
      <c r="X2253" s="657">
        <f>SUM(X2254:X2256)</f>
        <v>132.86799999999999</v>
      </c>
      <c r="Y2253" s="658"/>
      <c r="Z2253" s="610"/>
      <c r="AA2253" s="610"/>
      <c r="AB2253" s="610"/>
      <c r="AC2253" s="610"/>
      <c r="AD2253" s="610"/>
      <c r="AE2253" s="610"/>
      <c r="AF2253" s="610"/>
      <c r="AG2253" s="610"/>
      <c r="AH2253" s="610"/>
      <c r="AI2253" s="610"/>
      <c r="AJ2253" s="610"/>
      <c r="AK2253" s="610"/>
      <c r="AL2253" s="610"/>
      <c r="AM2253" s="610"/>
      <c r="AN2253" s="610"/>
      <c r="AO2253" s="610"/>
      <c r="AP2253" s="610"/>
      <c r="AQ2253" s="610"/>
      <c r="AR2253" s="610"/>
      <c r="AS2253" s="610"/>
      <c r="AT2253" s="610"/>
      <c r="AU2253" s="610"/>
      <c r="AV2253" s="610"/>
      <c r="AW2253" s="610"/>
      <c r="AX2253" s="610"/>
      <c r="AY2253" s="610"/>
      <c r="AZ2253" s="610"/>
      <c r="BA2253" s="610"/>
      <c r="BB2253" s="610"/>
      <c r="BC2253" s="610"/>
      <c r="BD2253" s="610"/>
      <c r="BE2253" s="610"/>
      <c r="BF2253" s="610"/>
      <c r="BG2253" s="610"/>
      <c r="BH2253" s="610"/>
      <c r="BI2253" s="610"/>
      <c r="BJ2253" s="610"/>
      <c r="BK2253" s="610"/>
      <c r="BL2253" s="610"/>
      <c r="BM2253" s="610"/>
      <c r="BN2253" s="610"/>
      <c r="BO2253" s="610"/>
      <c r="BP2253" s="610"/>
      <c r="BQ2253" s="610"/>
      <c r="BR2253" s="610"/>
      <c r="BS2253" s="610"/>
    </row>
    <row r="2254" spans="2:71" ht="15.65" customHeight="1" outlineLevel="2" x14ac:dyDescent="0.25">
      <c r="B2254" s="404"/>
      <c r="D2254" s="413" t="s">
        <v>145</v>
      </c>
      <c r="E2254" s="405"/>
      <c r="G2254" s="406"/>
      <c r="H2254" s="406"/>
      <c r="I2254" s="553"/>
      <c r="J2254" s="553"/>
      <c r="K2254" s="553">
        <v>0</v>
      </c>
      <c r="N2254" s="494"/>
      <c r="O2254" s="659"/>
      <c r="P2254" s="659"/>
      <c r="Q2254" s="659"/>
    </row>
    <row r="2255" spans="2:71" ht="15.65" customHeight="1" outlineLevel="2" x14ac:dyDescent="0.25">
      <c r="B2255" s="404"/>
      <c r="D2255" s="404" t="str">
        <f>D2253</f>
        <v xml:space="preserve">Dakisolatie isolatiefolie vanaf Rc 3.50 m².K/W vanaf 45 m² tot </v>
      </c>
      <c r="E2255" s="427">
        <v>1</v>
      </c>
      <c r="F2255" s="427" t="s">
        <v>73</v>
      </c>
      <c r="G2255" s="427"/>
      <c r="H2255" s="427"/>
      <c r="I2255" s="554"/>
      <c r="J2255" s="554"/>
      <c r="K2255" s="554">
        <v>118</v>
      </c>
      <c r="L2255" s="554">
        <f>E2255*K2255</f>
        <v>118</v>
      </c>
      <c r="M2255" s="554">
        <f>J2255+H2255*Tabellen!$K$2+L2255</f>
        <v>118</v>
      </c>
      <c r="N2255" s="494"/>
      <c r="O2255" s="849">
        <f>S2255+T2255</f>
        <v>118</v>
      </c>
      <c r="P2255" s="659"/>
      <c r="Q2255" s="662" t="s">
        <v>953</v>
      </c>
      <c r="R2255" s="682">
        <f>_xlfn.XLOOKUP(Q2255,Tabellen!$B$9:$B$21,Tabellen!$C$9:$C$21,"controleren")</f>
        <v>0.7</v>
      </c>
      <c r="S2255" s="849">
        <f>IF('Isolatieaanpak '!$G$9="Doe-het-zelver",(M2255*R2255)*Tabellen!$K$5,M2255*R2255)</f>
        <v>82.6</v>
      </c>
      <c r="T2255" s="849">
        <f>(100%-R2255)*M2255</f>
        <v>35.400000000000006</v>
      </c>
      <c r="U2255" s="660">
        <f>S2255*Tabellen!$G$2</f>
        <v>7.4339999999999993</v>
      </c>
      <c r="V2255" s="660">
        <f>T2255*Tabellen!$H$2</f>
        <v>7.4340000000000011</v>
      </c>
      <c r="W2255" s="660">
        <f>U2255+V2255</f>
        <v>14.868</v>
      </c>
      <c r="X2255" s="660">
        <f>O2255+W2255</f>
        <v>132.86799999999999</v>
      </c>
    </row>
    <row r="2256" spans="2:71" ht="15.65" customHeight="1" outlineLevel="2" x14ac:dyDescent="0.25">
      <c r="B2256" s="404"/>
      <c r="D2256" s="427"/>
      <c r="E2256" s="405"/>
      <c r="G2256" s="406"/>
      <c r="H2256" s="406"/>
      <c r="N2256" s="494"/>
      <c r="O2256" s="659"/>
      <c r="P2256" s="659"/>
      <c r="Q2256" s="659"/>
    </row>
    <row r="2257" spans="2:71" ht="9" customHeight="1" outlineLevel="1" x14ac:dyDescent="0.25">
      <c r="B2257" s="408"/>
      <c r="D2257" s="409"/>
      <c r="E2257" s="411"/>
      <c r="F2257" s="409"/>
      <c r="G2257" s="410"/>
      <c r="H2257" s="410"/>
      <c r="I2257" s="548"/>
      <c r="J2257" s="548"/>
      <c r="K2257" s="548"/>
      <c r="L2257" s="548"/>
      <c r="M2257" s="548"/>
      <c r="N2257" s="485"/>
      <c r="O2257" s="663"/>
      <c r="P2257" s="663"/>
      <c r="Q2257" s="663"/>
      <c r="R2257" s="664"/>
      <c r="S2257" s="664"/>
      <c r="T2257" s="664"/>
      <c r="U2257" s="664"/>
      <c r="V2257" s="664"/>
      <c r="W2257" s="664"/>
      <c r="X2257" s="664"/>
      <c r="Y2257" s="663"/>
      <c r="Z2257" s="615"/>
      <c r="AA2257" s="616"/>
      <c r="AG2257" s="613"/>
      <c r="AH2257" s="613"/>
    </row>
    <row r="2258" spans="2:71" s="568" customFormat="1" ht="15.65" customHeight="1" outlineLevel="1" x14ac:dyDescent="0.25">
      <c r="B2258" s="395" t="s">
        <v>1987</v>
      </c>
      <c r="C2258" s="593"/>
      <c r="D2258" s="396" t="s">
        <v>1860</v>
      </c>
      <c r="E2258" s="403">
        <v>1</v>
      </c>
      <c r="F2258" s="396" t="s">
        <v>73</v>
      </c>
      <c r="G2258" s="397"/>
      <c r="H2258" s="397"/>
      <c r="I2258" s="546"/>
      <c r="J2258" s="546"/>
      <c r="K2258" s="546"/>
      <c r="L2258" s="546">
        <f>SUM(L2259:L2261)</f>
        <v>18.37125</v>
      </c>
      <c r="M2258" s="546">
        <f>SUM(M2259:M2261)</f>
        <v>18.37125</v>
      </c>
      <c r="N2258" s="593"/>
      <c r="O2258" s="655">
        <f>SUM(O2259:O2261)</f>
        <v>18.37125</v>
      </c>
      <c r="P2258" s="656" t="str">
        <f>B2258</f>
        <v>V4-5-I3</v>
      </c>
      <c r="Q2258" s="656"/>
      <c r="R2258" s="657"/>
      <c r="S2258" s="657"/>
      <c r="T2258" s="657"/>
      <c r="U2258" s="657"/>
      <c r="V2258" s="657"/>
      <c r="W2258" s="657"/>
      <c r="X2258" s="657">
        <f>SUM(X2259:X2261)</f>
        <v>20.686027500000002</v>
      </c>
      <c r="Y2258" s="658"/>
      <c r="Z2258" s="610"/>
      <c r="AA2258" s="610"/>
      <c r="AB2258" s="610"/>
      <c r="AC2258" s="610"/>
      <c r="AD2258" s="610"/>
      <c r="AE2258" s="610"/>
      <c r="AF2258" s="610"/>
      <c r="AG2258" s="610"/>
      <c r="AH2258" s="610"/>
      <c r="AI2258" s="610"/>
      <c r="AJ2258" s="610"/>
      <c r="AK2258" s="610"/>
      <c r="AL2258" s="610"/>
      <c r="AM2258" s="610"/>
      <c r="AN2258" s="610"/>
      <c r="AO2258" s="610"/>
      <c r="AP2258" s="610"/>
      <c r="AQ2258" s="610"/>
      <c r="AR2258" s="610"/>
      <c r="AS2258" s="610"/>
      <c r="AT2258" s="610"/>
      <c r="AU2258" s="610"/>
      <c r="AV2258" s="610"/>
      <c r="AW2258" s="610"/>
      <c r="AX2258" s="610"/>
      <c r="AY2258" s="610"/>
      <c r="AZ2258" s="610"/>
      <c r="BA2258" s="610"/>
      <c r="BB2258" s="610"/>
      <c r="BC2258" s="610"/>
      <c r="BD2258" s="610"/>
      <c r="BE2258" s="610"/>
      <c r="BF2258" s="610"/>
      <c r="BG2258" s="610"/>
      <c r="BH2258" s="610"/>
      <c r="BI2258" s="610"/>
      <c r="BJ2258" s="610"/>
      <c r="BK2258" s="610"/>
      <c r="BL2258" s="610"/>
      <c r="BM2258" s="610"/>
      <c r="BN2258" s="610"/>
      <c r="BO2258" s="610"/>
      <c r="BP2258" s="610"/>
      <c r="BQ2258" s="610"/>
      <c r="BR2258" s="610"/>
      <c r="BS2258" s="610"/>
    </row>
    <row r="2259" spans="2:71" ht="15.65" customHeight="1" outlineLevel="2" x14ac:dyDescent="0.25">
      <c r="B2259" s="404"/>
      <c r="D2259" s="413" t="s">
        <v>1407</v>
      </c>
      <c r="E2259" s="405"/>
      <c r="G2259" s="406"/>
      <c r="H2259" s="406"/>
      <c r="I2259" s="553"/>
      <c r="J2259" s="553"/>
      <c r="K2259" s="553"/>
      <c r="N2259" s="494"/>
      <c r="O2259" s="659"/>
      <c r="P2259" s="659"/>
      <c r="Q2259" s="659"/>
    </row>
    <row r="2260" spans="2:71" ht="15.65" customHeight="1" outlineLevel="2" x14ac:dyDescent="0.25">
      <c r="B2260" s="404"/>
      <c r="D2260" s="404" t="str">
        <f>D2258</f>
        <v xml:space="preserve">Toeslag dakisolatie isolatiefolie uitvoeren in biobased </v>
      </c>
      <c r="E2260" s="427">
        <v>1</v>
      </c>
      <c r="F2260" s="427" t="s">
        <v>73</v>
      </c>
      <c r="G2260" s="427"/>
      <c r="H2260" s="427"/>
      <c r="I2260" s="554"/>
      <c r="J2260" s="554"/>
      <c r="K2260" s="554">
        <v>18.37125</v>
      </c>
      <c r="L2260" s="554">
        <f>E2260*K2260</f>
        <v>18.37125</v>
      </c>
      <c r="M2260" s="554">
        <f>J2260+H2260*Tabellen!$K$2+L2260</f>
        <v>18.37125</v>
      </c>
      <c r="N2260" s="494"/>
      <c r="O2260" s="849">
        <f>S2260+T2260</f>
        <v>18.37125</v>
      </c>
      <c r="P2260" s="659"/>
      <c r="Q2260" s="662" t="s">
        <v>953</v>
      </c>
      <c r="R2260" s="682">
        <f>_xlfn.XLOOKUP(Q2260,Tabellen!$B$9:$B$21,Tabellen!$C$9:$C$21,"controleren")</f>
        <v>0.7</v>
      </c>
      <c r="S2260" s="849">
        <f>IF('Isolatieaanpak '!$G$9="Doe-het-zelver",(M2260*R2260)*Tabellen!$K$5,M2260*R2260)</f>
        <v>12.859874999999999</v>
      </c>
      <c r="T2260" s="849">
        <f>(100%-R2260)*M2260</f>
        <v>5.511375000000001</v>
      </c>
      <c r="U2260" s="660">
        <f>S2260*Tabellen!$G$2</f>
        <v>1.1573887499999997</v>
      </c>
      <c r="V2260" s="660">
        <f>T2260*Tabellen!$H$2</f>
        <v>1.1573887500000002</v>
      </c>
      <c r="W2260" s="660">
        <f>U2260+V2260</f>
        <v>2.3147774999999999</v>
      </c>
      <c r="X2260" s="660">
        <f>O2260+W2260</f>
        <v>20.686027500000002</v>
      </c>
    </row>
    <row r="2261" spans="2:71" ht="15.65" customHeight="1" outlineLevel="2" x14ac:dyDescent="0.25">
      <c r="B2261" s="404"/>
      <c r="D2261" s="427"/>
      <c r="E2261" s="405"/>
      <c r="G2261" s="406"/>
      <c r="H2261" s="406"/>
      <c r="N2261" s="494"/>
      <c r="O2261" s="659"/>
      <c r="P2261" s="659"/>
      <c r="Q2261" s="659"/>
    </row>
    <row r="2262" spans="2:71" ht="9" customHeight="1" outlineLevel="1" x14ac:dyDescent="0.25">
      <c r="B2262" s="408"/>
      <c r="D2262" s="409"/>
      <c r="E2262" s="411"/>
      <c r="F2262" s="409"/>
      <c r="G2262" s="410"/>
      <c r="H2262" s="410"/>
      <c r="I2262" s="548"/>
      <c r="J2262" s="548"/>
      <c r="K2262" s="548"/>
      <c r="L2262" s="548"/>
      <c r="M2262" s="548"/>
      <c r="N2262" s="485"/>
      <c r="O2262" s="663"/>
      <c r="P2262" s="663"/>
      <c r="Q2262" s="663"/>
      <c r="R2262" s="664"/>
      <c r="S2262" s="664"/>
      <c r="T2262" s="664"/>
      <c r="U2262" s="664"/>
      <c r="V2262" s="664"/>
      <c r="W2262" s="664"/>
      <c r="X2262" s="664"/>
      <c r="Y2262" s="663"/>
      <c r="Z2262" s="615"/>
      <c r="AA2262" s="616"/>
      <c r="AG2262" s="613"/>
      <c r="AH2262" s="613"/>
    </row>
    <row r="2263" spans="2:71" s="568" customFormat="1" ht="15.65" customHeight="1" outlineLevel="1" x14ac:dyDescent="0.25">
      <c r="B2263" s="395" t="s">
        <v>1988</v>
      </c>
      <c r="C2263" s="593"/>
      <c r="D2263" s="396" t="s">
        <v>2039</v>
      </c>
      <c r="E2263" s="403">
        <v>1</v>
      </c>
      <c r="F2263" s="396" t="s">
        <v>73</v>
      </c>
      <c r="G2263" s="397"/>
      <c r="H2263" s="397"/>
      <c r="I2263" s="546"/>
      <c r="J2263" s="546"/>
      <c r="K2263" s="546"/>
      <c r="L2263" s="546">
        <f>SUM(L2264:L2267)</f>
        <v>-52.888499999999993</v>
      </c>
      <c r="M2263" s="546">
        <f>SUM(M2264:M2267)</f>
        <v>-52.888499999999993</v>
      </c>
      <c r="N2263" s="593"/>
      <c r="O2263" s="655">
        <f>SUM(O2264:O2267)</f>
        <v>-52.888499999999993</v>
      </c>
      <c r="P2263" s="656" t="str">
        <f>B2263</f>
        <v>V4-5-J1</v>
      </c>
      <c r="Q2263" s="656"/>
      <c r="R2263" s="657"/>
      <c r="S2263" s="657"/>
      <c r="T2263" s="657"/>
      <c r="U2263" s="657"/>
      <c r="V2263" s="657"/>
      <c r="W2263" s="657"/>
      <c r="X2263" s="657">
        <f>SUM(X2264:X2267)</f>
        <v>-59.552450999999991</v>
      </c>
      <c r="Y2263" s="658"/>
      <c r="Z2263" s="610"/>
      <c r="AA2263" s="610"/>
      <c r="AB2263" s="610"/>
      <c r="AC2263" s="610"/>
      <c r="AD2263" s="610"/>
      <c r="AE2263" s="610"/>
      <c r="AF2263" s="610"/>
      <c r="AG2263" s="610"/>
      <c r="AH2263" s="610"/>
      <c r="AI2263" s="610"/>
      <c r="AJ2263" s="610"/>
      <c r="AK2263" s="610"/>
      <c r="AL2263" s="610"/>
      <c r="AM2263" s="610"/>
      <c r="AN2263" s="610"/>
      <c r="AO2263" s="610"/>
      <c r="AP2263" s="610"/>
      <c r="AQ2263" s="610"/>
      <c r="AR2263" s="610"/>
      <c r="AS2263" s="610"/>
      <c r="AT2263" s="610"/>
      <c r="AU2263" s="610"/>
      <c r="AV2263" s="610"/>
      <c r="AW2263" s="610"/>
      <c r="AX2263" s="610"/>
      <c r="AY2263" s="610"/>
      <c r="AZ2263" s="610"/>
      <c r="BA2263" s="610"/>
      <c r="BB2263" s="610"/>
      <c r="BC2263" s="610"/>
      <c r="BD2263" s="610"/>
      <c r="BE2263" s="610"/>
      <c r="BF2263" s="610"/>
      <c r="BG2263" s="610"/>
      <c r="BH2263" s="610"/>
      <c r="BI2263" s="610"/>
      <c r="BJ2263" s="610"/>
      <c r="BK2263" s="610"/>
      <c r="BL2263" s="610"/>
      <c r="BM2263" s="610"/>
      <c r="BN2263" s="610"/>
      <c r="BO2263" s="610"/>
      <c r="BP2263" s="610"/>
      <c r="BQ2263" s="610"/>
      <c r="BR2263" s="610"/>
      <c r="BS2263" s="610"/>
    </row>
    <row r="2264" spans="2:71" ht="15.65" customHeight="1" outlineLevel="2" x14ac:dyDescent="0.25">
      <c r="B2264" s="404"/>
      <c r="D2264" s="413" t="s">
        <v>1825</v>
      </c>
      <c r="E2264" s="405"/>
      <c r="G2264" s="406"/>
      <c r="H2264" s="406"/>
      <c r="I2264" s="553"/>
      <c r="J2264" s="553"/>
      <c r="K2264" s="553"/>
      <c r="N2264" s="494"/>
      <c r="O2264" s="659"/>
      <c r="P2264" s="659"/>
      <c r="Q2264" s="659"/>
    </row>
    <row r="2265" spans="2:71" ht="15.65" customHeight="1" outlineLevel="2" x14ac:dyDescent="0.25">
      <c r="B2265" s="450"/>
      <c r="D2265" s="404" t="s">
        <v>847</v>
      </c>
      <c r="E2265" s="427">
        <v>-1</v>
      </c>
      <c r="F2265" s="427" t="s">
        <v>73</v>
      </c>
      <c r="G2265" s="422"/>
      <c r="H2265" s="427"/>
      <c r="I2265" s="554"/>
      <c r="J2265" s="554"/>
      <c r="K2265" s="554">
        <v>22.976999999999997</v>
      </c>
      <c r="L2265" s="554">
        <f>E2265*K2265</f>
        <v>-22.976999999999997</v>
      </c>
      <c r="M2265" s="554">
        <f>J2265+H2265*Tabellen!$K$2+L2265</f>
        <v>-22.976999999999997</v>
      </c>
      <c r="N2265" s="494"/>
      <c r="O2265" s="849">
        <f>S2265+T2265</f>
        <v>-22.976999999999997</v>
      </c>
      <c r="P2265" s="659"/>
      <c r="Q2265" s="662" t="s">
        <v>953</v>
      </c>
      <c r="R2265" s="682">
        <f>_xlfn.XLOOKUP(Q2265,Tabellen!$B$9:$B$21,Tabellen!$C$9:$C$21,"controleren")</f>
        <v>0.7</v>
      </c>
      <c r="S2265" s="849">
        <f>IF('Isolatieaanpak '!$G$9="Doe-het-zelver",(M2265*R2265)*Tabellen!$K$5,M2265*R2265)</f>
        <v>-16.083899999999996</v>
      </c>
      <c r="T2265" s="849">
        <f>(100%-R2265)*M2265</f>
        <v>-6.8931000000000004</v>
      </c>
      <c r="U2265" s="660">
        <f>S2265*Tabellen!$G$2</f>
        <v>-1.4475509999999996</v>
      </c>
      <c r="V2265" s="660">
        <f>T2265*Tabellen!$H$2</f>
        <v>-1.447551</v>
      </c>
      <c r="W2265" s="660">
        <f>U2265+V2265</f>
        <v>-2.8951019999999996</v>
      </c>
      <c r="X2265" s="660">
        <f>O2265+W2265</f>
        <v>-25.872101999999998</v>
      </c>
    </row>
    <row r="2266" spans="2:71" ht="15.65" customHeight="1" outlineLevel="2" x14ac:dyDescent="0.25">
      <c r="B2266" s="450"/>
      <c r="D2266" s="404" t="s">
        <v>1732</v>
      </c>
      <c r="E2266" s="427">
        <v>-1</v>
      </c>
      <c r="F2266" s="427" t="s">
        <v>73</v>
      </c>
      <c r="G2266" s="422"/>
      <c r="H2266" s="427"/>
      <c r="I2266" s="554"/>
      <c r="J2266" s="554"/>
      <c r="K2266" s="554">
        <v>29.911499999999997</v>
      </c>
      <c r="L2266" s="554">
        <f>E2266*K2266</f>
        <v>-29.911499999999997</v>
      </c>
      <c r="M2266" s="554">
        <f>J2266+H2266*Tabellen!$K$2+L2266</f>
        <v>-29.911499999999997</v>
      </c>
      <c r="N2266" s="494"/>
      <c r="O2266" s="849">
        <f>S2266+T2266</f>
        <v>-29.911499999999997</v>
      </c>
      <c r="P2266" s="659"/>
      <c r="Q2266" s="662" t="s">
        <v>953</v>
      </c>
      <c r="R2266" s="682">
        <f>_xlfn.XLOOKUP(Q2266,Tabellen!$B$9:$B$21,Tabellen!$C$9:$C$21,"controleren")</f>
        <v>0.7</v>
      </c>
      <c r="S2266" s="849">
        <f>IF('Isolatieaanpak '!$G$9="Doe-het-zelver",(M2266*R2266)*Tabellen!$K$5,M2266*R2266)</f>
        <v>-20.938049999999997</v>
      </c>
      <c r="T2266" s="849">
        <f>(100%-R2266)*M2266</f>
        <v>-8.9734499999999997</v>
      </c>
      <c r="U2266" s="660">
        <f>S2266*Tabellen!$G$2</f>
        <v>-1.8844244999999997</v>
      </c>
      <c r="V2266" s="660">
        <f>T2266*Tabellen!$H$2</f>
        <v>-1.8844244999999999</v>
      </c>
      <c r="W2266" s="660">
        <f>U2266+V2266</f>
        <v>-3.7688489999999994</v>
      </c>
      <c r="X2266" s="660">
        <f>O2266+W2266</f>
        <v>-33.680348999999993</v>
      </c>
    </row>
    <row r="2267" spans="2:71" ht="15.65" customHeight="1" outlineLevel="2" x14ac:dyDescent="0.25">
      <c r="B2267" s="404"/>
      <c r="D2267" s="427"/>
      <c r="E2267" s="405"/>
      <c r="G2267" s="406"/>
      <c r="H2267" s="406"/>
      <c r="N2267" s="494"/>
      <c r="O2267" s="659"/>
      <c r="P2267" s="659"/>
      <c r="Q2267" s="659"/>
    </row>
    <row r="2268" spans="2:71" ht="9" customHeight="1" outlineLevel="1" x14ac:dyDescent="0.25">
      <c r="B2268" s="408"/>
      <c r="D2268" s="409"/>
      <c r="E2268" s="411"/>
      <c r="F2268" s="409"/>
      <c r="G2268" s="410"/>
      <c r="H2268" s="410"/>
      <c r="I2268" s="548"/>
      <c r="J2268" s="548"/>
      <c r="K2268" s="548"/>
      <c r="L2268" s="548"/>
      <c r="M2268" s="548"/>
      <c r="N2268" s="485"/>
      <c r="O2268" s="663"/>
      <c r="P2268" s="663"/>
      <c r="Q2268" s="663"/>
      <c r="R2268" s="664"/>
      <c r="S2268" s="664"/>
      <c r="T2268" s="664"/>
      <c r="U2268" s="664"/>
      <c r="V2268" s="664"/>
      <c r="W2268" s="664"/>
      <c r="X2268" s="664"/>
      <c r="Y2268" s="663"/>
      <c r="Z2268" s="615"/>
      <c r="AA2268" s="616"/>
      <c r="AG2268" s="613"/>
      <c r="AH2268" s="613"/>
    </row>
    <row r="2269" spans="2:71" s="568" customFormat="1" ht="15.65" customHeight="1" outlineLevel="1" x14ac:dyDescent="0.25">
      <c r="B2269" s="395" t="s">
        <v>1989</v>
      </c>
      <c r="C2269" s="593"/>
      <c r="D2269" s="396" t="s">
        <v>151</v>
      </c>
      <c r="E2269" s="403"/>
      <c r="F2269" s="396"/>
      <c r="G2269" s="397"/>
      <c r="H2269" s="397"/>
      <c r="I2269" s="546"/>
      <c r="J2269" s="546"/>
      <c r="K2269" s="546"/>
      <c r="L2269" s="546">
        <f>SUM(L2270:L2293)</f>
        <v>1994.0517</v>
      </c>
      <c r="M2269" s="546">
        <f>SUM(M2270:M2293)</f>
        <v>1994.0517</v>
      </c>
      <c r="N2269" s="593"/>
      <c r="O2269" s="655">
        <f>SUM(O2270:O2293)</f>
        <v>1994.0517</v>
      </c>
      <c r="P2269" s="656" t="str">
        <f>B2269</f>
        <v>V4-5-X</v>
      </c>
      <c r="Q2269" s="656"/>
      <c r="R2269" s="657"/>
      <c r="S2269" s="657"/>
      <c r="T2269" s="657"/>
      <c r="U2269" s="657"/>
      <c r="V2269" s="657"/>
      <c r="W2269" s="657"/>
      <c r="X2269" s="657">
        <f>SUM(X2270:X2293)</f>
        <v>2245.3022142</v>
      </c>
      <c r="Y2269" s="658"/>
      <c r="Z2269" s="610"/>
      <c r="AA2269" s="610"/>
      <c r="AB2269" s="610"/>
      <c r="AC2269" s="610"/>
      <c r="AD2269" s="610"/>
      <c r="AE2269" s="610"/>
      <c r="AF2269" s="610"/>
      <c r="AG2269" s="610"/>
      <c r="AH2269" s="610"/>
      <c r="AI2269" s="610"/>
      <c r="AJ2269" s="610"/>
      <c r="AK2269" s="610"/>
      <c r="AL2269" s="610"/>
      <c r="AM2269" s="610"/>
      <c r="AN2269" s="610"/>
      <c r="AO2269" s="610"/>
      <c r="AP2269" s="610"/>
      <c r="AQ2269" s="610"/>
      <c r="AR2269" s="610"/>
      <c r="AS2269" s="610"/>
      <c r="AT2269" s="610"/>
      <c r="AU2269" s="610"/>
      <c r="AV2269" s="610"/>
      <c r="AW2269" s="610"/>
      <c r="AX2269" s="610"/>
      <c r="AY2269" s="610"/>
      <c r="AZ2269" s="610"/>
      <c r="BA2269" s="610"/>
      <c r="BB2269" s="610"/>
      <c r="BC2269" s="610"/>
      <c r="BD2269" s="610"/>
      <c r="BE2269" s="610"/>
      <c r="BF2269" s="610"/>
      <c r="BG2269" s="610"/>
      <c r="BH2269" s="610"/>
      <c r="BI2269" s="610"/>
      <c r="BJ2269" s="610"/>
      <c r="BK2269" s="610"/>
      <c r="BL2269" s="610"/>
      <c r="BM2269" s="610"/>
      <c r="BN2269" s="610"/>
      <c r="BO2269" s="610"/>
      <c r="BP2269" s="610"/>
      <c r="BQ2269" s="610"/>
      <c r="BR2269" s="610"/>
      <c r="BS2269" s="610"/>
    </row>
    <row r="2270" spans="2:71" ht="15.65" customHeight="1" outlineLevel="2" x14ac:dyDescent="0.25">
      <c r="D2270" s="476" t="s">
        <v>851</v>
      </c>
      <c r="E2270" s="427"/>
      <c r="F2270" s="427"/>
      <c r="G2270" s="406"/>
      <c r="H2270" s="406"/>
      <c r="I2270" s="553"/>
      <c r="J2270" s="553"/>
      <c r="K2270" s="553"/>
      <c r="N2270" s="494"/>
      <c r="O2270" s="659"/>
      <c r="P2270" s="659"/>
      <c r="Q2270" s="659"/>
    </row>
    <row r="2271" spans="2:71" ht="15.65" customHeight="1" outlineLevel="2" x14ac:dyDescent="0.25">
      <c r="D2271" s="476"/>
      <c r="E2271" s="427"/>
      <c r="F2271" s="427"/>
      <c r="G2271" s="406"/>
      <c r="H2271" s="406"/>
      <c r="I2271" s="553"/>
      <c r="J2271" s="553"/>
      <c r="K2271" s="553"/>
      <c r="N2271" s="494"/>
      <c r="O2271" s="659"/>
      <c r="P2271" s="659"/>
      <c r="Q2271" s="659"/>
    </row>
    <row r="2272" spans="2:71" ht="15.65" customHeight="1" outlineLevel="2" x14ac:dyDescent="0.25">
      <c r="B2272" s="409" t="s">
        <v>1990</v>
      </c>
      <c r="D2272" s="404" t="s">
        <v>944</v>
      </c>
      <c r="E2272" s="427">
        <v>1</v>
      </c>
      <c r="F2272" s="427" t="s">
        <v>830</v>
      </c>
      <c r="G2272" s="427"/>
      <c r="H2272" s="427"/>
      <c r="I2272" s="554"/>
      <c r="J2272" s="554"/>
      <c r="K2272" s="554">
        <v>776.24999999999989</v>
      </c>
      <c r="L2272" s="554">
        <f t="shared" ref="L2272" si="364">E2272*K2272</f>
        <v>776.24999999999989</v>
      </c>
      <c r="M2272" s="554">
        <f>J2272+H2272*Tabellen!$K$2+L2272</f>
        <v>776.24999999999989</v>
      </c>
      <c r="N2272" s="494"/>
      <c r="O2272" s="849">
        <f>S2272+T2272</f>
        <v>776.24999999999989</v>
      </c>
      <c r="P2272" s="659"/>
      <c r="Q2272" s="662" t="s">
        <v>953</v>
      </c>
      <c r="R2272" s="682">
        <f>_xlfn.XLOOKUP(Q2272,Tabellen!$B$9:$B$21,Tabellen!$C$9:$C$21,"controleren")</f>
        <v>0.7</v>
      </c>
      <c r="S2272" s="849">
        <f>IF('Isolatieaanpak '!$G$9="Doe-het-zelver",(M2272*R2272)*Tabellen!$K$5,M2272*R2272)</f>
        <v>543.37499999999989</v>
      </c>
      <c r="T2272" s="849">
        <f>(100%-R2272)*M2272</f>
        <v>232.875</v>
      </c>
      <c r="U2272" s="660">
        <f>S2272*Tabellen!$G$2</f>
        <v>48.903749999999988</v>
      </c>
      <c r="V2272" s="660">
        <f>T2272*Tabellen!$H$2</f>
        <v>48.903749999999995</v>
      </c>
      <c r="W2272" s="660">
        <f>U2272+V2272</f>
        <v>97.807499999999976</v>
      </c>
      <c r="X2272" s="660">
        <f>O2272+W2272</f>
        <v>874.05749999999989</v>
      </c>
    </row>
    <row r="2273" spans="2:24" ht="15.65" customHeight="1" outlineLevel="2" x14ac:dyDescent="0.25">
      <c r="B2273" s="404"/>
      <c r="D2273" s="404"/>
      <c r="E2273" s="427"/>
      <c r="F2273" s="427"/>
      <c r="G2273" s="427"/>
      <c r="H2273" s="427"/>
      <c r="I2273" s="554"/>
      <c r="J2273" s="554"/>
      <c r="K2273" s="554"/>
      <c r="L2273" s="554"/>
      <c r="M2273" s="554"/>
      <c r="N2273" s="494"/>
      <c r="O2273" s="659"/>
      <c r="P2273" s="659"/>
      <c r="Q2273" s="662"/>
      <c r="R2273" s="682"/>
    </row>
    <row r="2274" spans="2:24" ht="15.65" customHeight="1" outlineLevel="2" x14ac:dyDescent="0.25">
      <c r="B2274" s="409" t="s">
        <v>1991</v>
      </c>
      <c r="D2274" s="404" t="s">
        <v>840</v>
      </c>
      <c r="E2274" s="427">
        <v>1</v>
      </c>
      <c r="F2274" s="427" t="s">
        <v>830</v>
      </c>
      <c r="G2274" s="427"/>
      <c r="H2274" s="427"/>
      <c r="I2274" s="554"/>
      <c r="J2274" s="554"/>
      <c r="K2274" s="554">
        <v>362.25</v>
      </c>
      <c r="L2274" s="554">
        <f t="shared" ref="L2274" si="365">E2274*K2274</f>
        <v>362.25</v>
      </c>
      <c r="M2274" s="554">
        <f>J2274+H2274*Tabellen!$K$2+L2274</f>
        <v>362.25</v>
      </c>
      <c r="N2274" s="494"/>
      <c r="O2274" s="849">
        <f>S2274+T2274</f>
        <v>362.25</v>
      </c>
      <c r="P2274" s="659"/>
      <c r="Q2274" s="662" t="s">
        <v>953</v>
      </c>
      <c r="R2274" s="682">
        <f>_xlfn.XLOOKUP(Q2274,Tabellen!$B$9:$B$21,Tabellen!$C$9:$C$21,"controleren")</f>
        <v>0.7</v>
      </c>
      <c r="S2274" s="849">
        <f>IF('Isolatieaanpak '!$G$9="Doe-het-zelver",(M2274*R2274)*Tabellen!$K$5,M2274*R2274)</f>
        <v>253.57499999999999</v>
      </c>
      <c r="T2274" s="849">
        <f>(100%-R2274)*M2274</f>
        <v>108.67500000000001</v>
      </c>
      <c r="U2274" s="660">
        <f>S2274*Tabellen!$G$2</f>
        <v>22.821749999999998</v>
      </c>
      <c r="V2274" s="660">
        <f>T2274*Tabellen!$H$2</f>
        <v>22.821750000000002</v>
      </c>
      <c r="W2274" s="660">
        <f>U2274+V2274</f>
        <v>45.643500000000003</v>
      </c>
      <c r="X2274" s="660">
        <f>O2274+W2274</f>
        <v>407.89350000000002</v>
      </c>
    </row>
    <row r="2275" spans="2:24" ht="15.65" customHeight="1" outlineLevel="2" x14ac:dyDescent="0.25">
      <c r="B2275" s="404"/>
      <c r="D2275" s="404"/>
      <c r="E2275" s="427"/>
      <c r="F2275" s="427"/>
      <c r="G2275" s="427"/>
      <c r="H2275" s="427"/>
      <c r="I2275" s="554"/>
      <c r="J2275" s="554"/>
      <c r="K2275" s="554"/>
      <c r="L2275" s="554"/>
      <c r="M2275" s="554"/>
      <c r="N2275" s="494"/>
      <c r="O2275" s="659"/>
      <c r="P2275" s="659"/>
      <c r="Q2275" s="662"/>
      <c r="R2275" s="682"/>
    </row>
    <row r="2276" spans="2:24" ht="15.65" customHeight="1" outlineLevel="2" x14ac:dyDescent="0.25">
      <c r="B2276" s="409" t="s">
        <v>1992</v>
      </c>
      <c r="D2276" s="404" t="s">
        <v>1613</v>
      </c>
      <c r="E2276" s="427">
        <v>1</v>
      </c>
      <c r="F2276" s="427" t="s">
        <v>830</v>
      </c>
      <c r="G2276" s="427"/>
      <c r="H2276" s="427"/>
      <c r="I2276" s="554"/>
      <c r="J2276" s="554"/>
      <c r="K2276" s="554">
        <v>77.625</v>
      </c>
      <c r="L2276" s="554">
        <f t="shared" ref="L2276" si="366">E2276*K2276</f>
        <v>77.625</v>
      </c>
      <c r="M2276" s="554">
        <f>J2276+H2276*Tabellen!$K$2+L2276</f>
        <v>77.625</v>
      </c>
      <c r="N2276" s="494"/>
      <c r="O2276" s="849">
        <f>S2276+T2276</f>
        <v>77.625</v>
      </c>
      <c r="P2276" s="659"/>
      <c r="Q2276" s="662" t="s">
        <v>953</v>
      </c>
      <c r="R2276" s="682">
        <f>_xlfn.XLOOKUP(Q2276,Tabellen!$B$9:$B$21,Tabellen!$C$9:$C$21,"controleren")</f>
        <v>0.7</v>
      </c>
      <c r="S2276" s="849">
        <f>IF('Isolatieaanpak '!$G$9="Doe-het-zelver",(M2276*R2276)*Tabellen!$K$5,M2276*R2276)</f>
        <v>54.337499999999999</v>
      </c>
      <c r="T2276" s="849">
        <f>(100%-R2276)*M2276</f>
        <v>23.287500000000005</v>
      </c>
      <c r="U2276" s="660">
        <f>S2276*Tabellen!$G$2</f>
        <v>4.8903749999999997</v>
      </c>
      <c r="V2276" s="660">
        <f>T2276*Tabellen!$H$2</f>
        <v>4.8903750000000006</v>
      </c>
      <c r="W2276" s="660">
        <f>U2276+V2276</f>
        <v>9.7807500000000012</v>
      </c>
      <c r="X2276" s="660">
        <f>O2276+W2276</f>
        <v>87.405749999999998</v>
      </c>
    </row>
    <row r="2277" spans="2:24" ht="15.65" customHeight="1" outlineLevel="2" x14ac:dyDescent="0.25">
      <c r="B2277" s="404"/>
      <c r="D2277" s="404"/>
      <c r="E2277" s="427"/>
      <c r="F2277" s="427"/>
      <c r="G2277" s="427"/>
      <c r="H2277" s="427"/>
      <c r="I2277" s="554"/>
      <c r="J2277" s="554"/>
      <c r="K2277" s="554"/>
      <c r="L2277" s="554"/>
      <c r="M2277" s="554"/>
      <c r="N2277" s="494"/>
      <c r="O2277" s="659"/>
      <c r="P2277" s="659"/>
      <c r="Q2277" s="662"/>
      <c r="R2277" s="682"/>
    </row>
    <row r="2278" spans="2:24" ht="15.65" customHeight="1" outlineLevel="2" x14ac:dyDescent="0.25">
      <c r="B2278" s="409" t="s">
        <v>1993</v>
      </c>
      <c r="D2278" s="404" t="s">
        <v>1605</v>
      </c>
      <c r="E2278" s="427">
        <v>1</v>
      </c>
      <c r="F2278" s="427" t="s">
        <v>73</v>
      </c>
      <c r="G2278" s="427"/>
      <c r="H2278" s="427"/>
      <c r="I2278" s="554"/>
      <c r="J2278" s="554"/>
      <c r="K2278" s="554">
        <v>30.687749999999998</v>
      </c>
      <c r="L2278" s="554">
        <f t="shared" ref="L2278" si="367">E2278*K2278</f>
        <v>30.687749999999998</v>
      </c>
      <c r="M2278" s="554">
        <f>J2278+H2278*Tabellen!$K$2+L2278</f>
        <v>30.687749999999998</v>
      </c>
      <c r="N2278" s="494"/>
      <c r="O2278" s="849">
        <f>S2278+T2278</f>
        <v>30.687750000000001</v>
      </c>
      <c r="P2278" s="659"/>
      <c r="Q2278" s="662" t="s">
        <v>953</v>
      </c>
      <c r="R2278" s="682">
        <f>_xlfn.XLOOKUP(Q2278,Tabellen!$B$9:$B$21,Tabellen!$C$9:$C$21,"controleren")</f>
        <v>0.7</v>
      </c>
      <c r="S2278" s="849">
        <f>IF('Isolatieaanpak '!$G$9="Doe-het-zelver",(M2278*R2278)*Tabellen!$K$5,M2278*R2278)</f>
        <v>21.481424999999998</v>
      </c>
      <c r="T2278" s="849">
        <f>(100%-R2278)*M2278</f>
        <v>9.2063250000000014</v>
      </c>
      <c r="U2278" s="660">
        <f>S2278*Tabellen!$G$2</f>
        <v>1.9333282499999997</v>
      </c>
      <c r="V2278" s="660">
        <f>T2278*Tabellen!$H$2</f>
        <v>1.9333282500000002</v>
      </c>
      <c r="W2278" s="660">
        <f>U2278+V2278</f>
        <v>3.8666564999999999</v>
      </c>
      <c r="X2278" s="660">
        <f>O2278+W2278</f>
        <v>34.554406499999999</v>
      </c>
    </row>
    <row r="2279" spans="2:24" ht="15.65" customHeight="1" outlineLevel="2" x14ac:dyDescent="0.25">
      <c r="B2279" s="404"/>
      <c r="D2279" s="404"/>
      <c r="E2279" s="427"/>
      <c r="F2279" s="427"/>
      <c r="G2279" s="427"/>
      <c r="H2279" s="427"/>
      <c r="I2279" s="554"/>
      <c r="J2279" s="554"/>
      <c r="K2279" s="554"/>
      <c r="L2279" s="554"/>
      <c r="M2279" s="554"/>
      <c r="N2279" s="494"/>
      <c r="O2279" s="659"/>
      <c r="P2279" s="659"/>
      <c r="Q2279" s="662"/>
      <c r="R2279" s="682"/>
    </row>
    <row r="2280" spans="2:24" ht="15.65" customHeight="1" outlineLevel="2" x14ac:dyDescent="0.25">
      <c r="B2280" s="409" t="s">
        <v>1994</v>
      </c>
      <c r="D2280" s="404" t="s">
        <v>848</v>
      </c>
      <c r="E2280" s="427">
        <v>1</v>
      </c>
      <c r="F2280" s="427" t="s">
        <v>73</v>
      </c>
      <c r="G2280" s="422"/>
      <c r="H2280" s="427"/>
      <c r="I2280" s="554"/>
      <c r="J2280" s="554"/>
      <c r="K2280" s="554">
        <v>17.563949999999998</v>
      </c>
      <c r="L2280" s="554">
        <f t="shared" ref="L2280" si="368">E2280*K2280</f>
        <v>17.563949999999998</v>
      </c>
      <c r="M2280" s="554">
        <f>J2280+H2280*Tabellen!$K$2+L2280</f>
        <v>17.563949999999998</v>
      </c>
      <c r="N2280" s="494"/>
      <c r="O2280" s="849">
        <f>S2280+T2280</f>
        <v>17.563949999999998</v>
      </c>
      <c r="P2280" s="659"/>
      <c r="Q2280" s="662" t="s">
        <v>953</v>
      </c>
      <c r="R2280" s="682">
        <f>_xlfn.XLOOKUP(Q2280,Tabellen!$B$9:$B$21,Tabellen!$C$9:$C$21,"controleren")</f>
        <v>0.7</v>
      </c>
      <c r="S2280" s="849">
        <f>IF('Isolatieaanpak '!$G$9="Doe-het-zelver",(M2280*R2280)*Tabellen!$K$5,M2280*R2280)</f>
        <v>12.294764999999998</v>
      </c>
      <c r="T2280" s="849">
        <f>(100%-R2280)*M2280</f>
        <v>5.2691850000000002</v>
      </c>
      <c r="U2280" s="660">
        <f>S2280*Tabellen!$G$2</f>
        <v>1.1065288499999999</v>
      </c>
      <c r="V2280" s="660">
        <f>T2280*Tabellen!$H$2</f>
        <v>1.1065288499999999</v>
      </c>
      <c r="W2280" s="660">
        <f>U2280+V2280</f>
        <v>2.2130576999999998</v>
      </c>
      <c r="X2280" s="660">
        <f>O2280+W2280</f>
        <v>19.777007699999999</v>
      </c>
    </row>
    <row r="2281" spans="2:24" ht="15.65" customHeight="1" outlineLevel="2" x14ac:dyDescent="0.25">
      <c r="B2281" s="404"/>
      <c r="D2281" s="404"/>
      <c r="E2281" s="427"/>
      <c r="F2281" s="427"/>
      <c r="G2281" s="422"/>
      <c r="H2281" s="427"/>
      <c r="I2281" s="554"/>
      <c r="J2281" s="554"/>
      <c r="K2281" s="554"/>
      <c r="L2281" s="554"/>
      <c r="M2281" s="554"/>
      <c r="N2281" s="494"/>
      <c r="O2281" s="659"/>
      <c r="P2281" s="659"/>
      <c r="Q2281" s="662"/>
      <c r="R2281" s="682"/>
    </row>
    <row r="2282" spans="2:24" ht="15.65" customHeight="1" outlineLevel="2" x14ac:dyDescent="0.25">
      <c r="B2282" s="409" t="s">
        <v>1995</v>
      </c>
      <c r="D2282" s="404" t="s">
        <v>1996</v>
      </c>
      <c r="E2282" s="427">
        <v>1</v>
      </c>
      <c r="F2282" s="427" t="s">
        <v>73</v>
      </c>
      <c r="G2282" s="427"/>
      <c r="H2282" s="427"/>
      <c r="I2282" s="554"/>
      <c r="J2282" s="554"/>
      <c r="K2282" s="554">
        <v>5.1749999999999998</v>
      </c>
      <c r="L2282" s="554">
        <f t="shared" ref="L2282" si="369">E2282*K2282</f>
        <v>5.1749999999999998</v>
      </c>
      <c r="M2282" s="554">
        <f>J2282+H2282*Tabellen!$K$2+L2282</f>
        <v>5.1749999999999998</v>
      </c>
      <c r="N2282" s="494"/>
      <c r="O2282" s="849">
        <f>S2282+T2282</f>
        <v>5.1749999999999998</v>
      </c>
      <c r="P2282" s="659"/>
      <c r="Q2282" s="662" t="s">
        <v>953</v>
      </c>
      <c r="R2282" s="682">
        <f>_xlfn.XLOOKUP(Q2282,Tabellen!$B$9:$B$21,Tabellen!$C$9:$C$21,"controleren")</f>
        <v>0.7</v>
      </c>
      <c r="S2282" s="849">
        <f>IF('Isolatieaanpak '!$G$9="Doe-het-zelver",(M2282*R2282)*Tabellen!$K$5,M2282*R2282)</f>
        <v>3.6224999999999996</v>
      </c>
      <c r="T2282" s="849">
        <f>(100%-R2282)*M2282</f>
        <v>1.5525000000000002</v>
      </c>
      <c r="U2282" s="660">
        <f>S2282*Tabellen!$G$2</f>
        <v>0.32602499999999995</v>
      </c>
      <c r="V2282" s="660">
        <f>T2282*Tabellen!$H$2</f>
        <v>0.32602500000000001</v>
      </c>
      <c r="W2282" s="660">
        <f>U2282+V2282</f>
        <v>0.65205000000000002</v>
      </c>
      <c r="X2282" s="660">
        <f>O2282+W2282</f>
        <v>5.8270499999999998</v>
      </c>
    </row>
    <row r="2283" spans="2:24" ht="15.65" customHeight="1" outlineLevel="2" x14ac:dyDescent="0.25">
      <c r="B2283" s="404"/>
      <c r="D2283" s="404"/>
      <c r="E2283" s="427"/>
      <c r="F2283" s="427"/>
      <c r="G2283" s="427"/>
      <c r="H2283" s="427"/>
      <c r="I2283" s="554"/>
      <c r="J2283" s="554"/>
      <c r="K2283" s="554"/>
      <c r="L2283" s="554"/>
      <c r="M2283" s="554"/>
      <c r="N2283" s="494"/>
      <c r="O2283" s="659"/>
      <c r="P2283" s="659"/>
      <c r="Q2283" s="662"/>
      <c r="R2283" s="682"/>
    </row>
    <row r="2284" spans="2:24" ht="15.65" customHeight="1" outlineLevel="2" x14ac:dyDescent="0.25">
      <c r="B2284" s="409" t="s">
        <v>2007</v>
      </c>
      <c r="D2284" s="404" t="s">
        <v>934</v>
      </c>
      <c r="E2284" s="427">
        <v>1</v>
      </c>
      <c r="F2284" s="427" t="s">
        <v>830</v>
      </c>
      <c r="G2284" s="427"/>
      <c r="H2284" s="427"/>
      <c r="I2284" s="554"/>
      <c r="J2284" s="554"/>
      <c r="K2284" s="554">
        <v>129.375</v>
      </c>
      <c r="L2284" s="554">
        <f t="shared" ref="L2284" si="370">E2284*K2284</f>
        <v>129.375</v>
      </c>
      <c r="M2284" s="554">
        <f>J2284+H2284*Tabellen!$K$2+L2284</f>
        <v>129.375</v>
      </c>
      <c r="N2284" s="494"/>
      <c r="O2284" s="849">
        <f>S2284+T2284</f>
        <v>129.375</v>
      </c>
      <c r="P2284" s="659"/>
      <c r="Q2284" s="662" t="s">
        <v>953</v>
      </c>
      <c r="R2284" s="682">
        <f>_xlfn.XLOOKUP(Q2284,Tabellen!$B$9:$B$21,Tabellen!$C$9:$C$21,"controleren")</f>
        <v>0.7</v>
      </c>
      <c r="S2284" s="849">
        <f>IF('Isolatieaanpak '!$G$9="Doe-het-zelver",(M2284*R2284)*Tabellen!$K$5,M2284*R2284)</f>
        <v>90.5625</v>
      </c>
      <c r="T2284" s="849">
        <f>(100%-R2284)*M2284</f>
        <v>38.812500000000007</v>
      </c>
      <c r="U2284" s="660">
        <f>S2284*Tabellen!$G$2</f>
        <v>8.1506249999999998</v>
      </c>
      <c r="V2284" s="660">
        <f>T2284*Tabellen!$H$2</f>
        <v>8.1506250000000016</v>
      </c>
      <c r="W2284" s="660">
        <f>U2284+V2284</f>
        <v>16.301250000000003</v>
      </c>
      <c r="X2284" s="660">
        <f>O2284+W2284</f>
        <v>145.67625000000001</v>
      </c>
    </row>
    <row r="2285" spans="2:24" ht="15.65" customHeight="1" outlineLevel="2" x14ac:dyDescent="0.25">
      <c r="B2285" s="404"/>
      <c r="D2285" s="404"/>
      <c r="E2285" s="427"/>
      <c r="F2285" s="427"/>
      <c r="G2285" s="427"/>
      <c r="H2285" s="427"/>
      <c r="I2285" s="554"/>
      <c r="J2285" s="554"/>
      <c r="K2285" s="554"/>
      <c r="L2285" s="554"/>
      <c r="M2285" s="554"/>
      <c r="N2285" s="494"/>
      <c r="O2285" s="659"/>
      <c r="P2285" s="659"/>
      <c r="Q2285" s="662"/>
      <c r="R2285" s="682"/>
    </row>
    <row r="2286" spans="2:24" ht="15.65" customHeight="1" outlineLevel="2" x14ac:dyDescent="0.25">
      <c r="B2286" s="409" t="s">
        <v>2008</v>
      </c>
      <c r="D2286" s="404" t="s">
        <v>1047</v>
      </c>
      <c r="E2286" s="427">
        <v>1</v>
      </c>
      <c r="F2286" s="427" t="s">
        <v>830</v>
      </c>
      <c r="G2286" s="427"/>
      <c r="H2286" s="427"/>
      <c r="I2286" s="554"/>
      <c r="J2286" s="554"/>
      <c r="K2286" s="554">
        <v>310.5</v>
      </c>
      <c r="L2286" s="554">
        <f t="shared" ref="L2286" si="371">E2286*K2286</f>
        <v>310.5</v>
      </c>
      <c r="M2286" s="554">
        <f>J2286+H2286*Tabellen!$K$2+L2286</f>
        <v>310.5</v>
      </c>
      <c r="N2286" s="494"/>
      <c r="O2286" s="849">
        <f>S2286+T2286</f>
        <v>310.5</v>
      </c>
      <c r="P2286" s="659"/>
      <c r="Q2286" s="662" t="s">
        <v>953</v>
      </c>
      <c r="R2286" s="682">
        <f>_xlfn.XLOOKUP(Q2286,Tabellen!$B$9:$B$21,Tabellen!$C$9:$C$21,"controleren")</f>
        <v>0.7</v>
      </c>
      <c r="S2286" s="849">
        <f>IF('Isolatieaanpak '!$G$9="Doe-het-zelver",(M2286*R2286)*Tabellen!$K$5,M2286*R2286)</f>
        <v>217.35</v>
      </c>
      <c r="T2286" s="849">
        <f>(100%-R2286)*M2286</f>
        <v>93.15000000000002</v>
      </c>
      <c r="U2286" s="660">
        <f>S2286*Tabellen!$G$2</f>
        <v>19.561499999999999</v>
      </c>
      <c r="V2286" s="660">
        <f>T2286*Tabellen!$H$2</f>
        <v>19.561500000000002</v>
      </c>
      <c r="W2286" s="660">
        <f>U2286+V2286</f>
        <v>39.123000000000005</v>
      </c>
      <c r="X2286" s="660">
        <f>O2286+W2286</f>
        <v>349.62299999999999</v>
      </c>
    </row>
    <row r="2287" spans="2:24" ht="15.65" customHeight="1" outlineLevel="2" x14ac:dyDescent="0.25">
      <c r="B2287" s="404"/>
      <c r="D2287" s="404"/>
      <c r="E2287" s="427"/>
      <c r="F2287" s="427"/>
      <c r="G2287" s="427"/>
      <c r="H2287" s="427"/>
      <c r="I2287" s="554"/>
      <c r="J2287" s="554"/>
      <c r="K2287" s="554"/>
      <c r="L2287" s="554"/>
      <c r="M2287" s="554"/>
      <c r="N2287" s="494"/>
      <c r="O2287" s="659"/>
      <c r="P2287" s="659"/>
      <c r="Q2287" s="662"/>
      <c r="R2287" s="682"/>
    </row>
    <row r="2288" spans="2:24" ht="15.65" customHeight="1" outlineLevel="2" x14ac:dyDescent="0.25">
      <c r="B2288" s="409" t="s">
        <v>2009</v>
      </c>
      <c r="D2288" s="404" t="s">
        <v>936</v>
      </c>
      <c r="E2288" s="427">
        <v>1</v>
      </c>
      <c r="F2288" s="427" t="s">
        <v>72</v>
      </c>
      <c r="G2288" s="427"/>
      <c r="H2288" s="427"/>
      <c r="I2288" s="554"/>
      <c r="J2288" s="554"/>
      <c r="K2288" s="554">
        <v>77.625</v>
      </c>
      <c r="L2288" s="554">
        <f t="shared" ref="L2288" si="372">E2288*K2288</f>
        <v>77.625</v>
      </c>
      <c r="M2288" s="554">
        <f>J2288+H2288*Tabellen!$K$2+L2288</f>
        <v>77.625</v>
      </c>
      <c r="N2288" s="494"/>
      <c r="O2288" s="849">
        <f>S2288+T2288</f>
        <v>77.625</v>
      </c>
      <c r="P2288" s="659"/>
      <c r="Q2288" s="662" t="s">
        <v>953</v>
      </c>
      <c r="R2288" s="682">
        <f>_xlfn.XLOOKUP(Q2288,Tabellen!$B$9:$B$21,Tabellen!$C$9:$C$21,"controleren")</f>
        <v>0.7</v>
      </c>
      <c r="S2288" s="849">
        <f>IF('Isolatieaanpak '!$G$9="Doe-het-zelver",(M2288*R2288)*Tabellen!$K$5,M2288*R2288)</f>
        <v>54.337499999999999</v>
      </c>
      <c r="T2288" s="849">
        <f>(100%-R2288)*M2288</f>
        <v>23.287500000000005</v>
      </c>
      <c r="U2288" s="660">
        <f>S2288*Tabellen!$G$2</f>
        <v>4.8903749999999997</v>
      </c>
      <c r="V2288" s="660">
        <f>T2288*Tabellen!$H$2</f>
        <v>4.8903750000000006</v>
      </c>
      <c r="W2288" s="660">
        <f>U2288+V2288</f>
        <v>9.7807500000000012</v>
      </c>
      <c r="X2288" s="660">
        <f>O2288+W2288</f>
        <v>87.405749999999998</v>
      </c>
    </row>
    <row r="2289" spans="1:71" ht="15.65" customHeight="1" outlineLevel="2" x14ac:dyDescent="0.25">
      <c r="B2289" s="404"/>
      <c r="D2289" s="404"/>
      <c r="E2289" s="427"/>
      <c r="F2289" s="427"/>
      <c r="G2289" s="427"/>
      <c r="H2289" s="427"/>
      <c r="I2289" s="554"/>
      <c r="J2289" s="554"/>
      <c r="K2289" s="554"/>
      <c r="L2289" s="554"/>
      <c r="M2289" s="554"/>
      <c r="N2289" s="494"/>
      <c r="O2289" s="659"/>
      <c r="P2289" s="659"/>
      <c r="Q2289" s="662"/>
      <c r="R2289" s="682"/>
    </row>
    <row r="2290" spans="1:71" ht="15.65" customHeight="1" outlineLevel="2" x14ac:dyDescent="0.25">
      <c r="B2290" s="409" t="s">
        <v>2010</v>
      </c>
      <c r="D2290" s="404" t="s">
        <v>1997</v>
      </c>
      <c r="E2290" s="427">
        <v>1</v>
      </c>
      <c r="F2290" s="427" t="s">
        <v>830</v>
      </c>
      <c r="G2290" s="427"/>
      <c r="H2290" s="427"/>
      <c r="I2290" s="554"/>
      <c r="J2290" s="554"/>
      <c r="K2290" s="554">
        <v>129.375</v>
      </c>
      <c r="L2290" s="554">
        <f t="shared" ref="L2290" si="373">E2290*K2290</f>
        <v>129.375</v>
      </c>
      <c r="M2290" s="554">
        <f>J2290+H2290*Tabellen!$K$2+L2290</f>
        <v>129.375</v>
      </c>
      <c r="N2290" s="494"/>
      <c r="O2290" s="849">
        <f>S2290+T2290</f>
        <v>129.375</v>
      </c>
      <c r="P2290" s="659"/>
      <c r="Q2290" s="662" t="s">
        <v>953</v>
      </c>
      <c r="R2290" s="682">
        <f>_xlfn.XLOOKUP(Q2290,Tabellen!$B$9:$B$21,Tabellen!$C$9:$C$21,"controleren")</f>
        <v>0.7</v>
      </c>
      <c r="S2290" s="849">
        <f>IF('Isolatieaanpak '!$G$9="Doe-het-zelver",(M2290*R2290)*Tabellen!$K$5,M2290*R2290)</f>
        <v>90.5625</v>
      </c>
      <c r="T2290" s="849">
        <f>(100%-R2290)*M2290</f>
        <v>38.812500000000007</v>
      </c>
      <c r="U2290" s="660">
        <f>S2290*Tabellen!$G$2</f>
        <v>8.1506249999999998</v>
      </c>
      <c r="V2290" s="660">
        <f>T2290*Tabellen!$H$2</f>
        <v>8.1506250000000016</v>
      </c>
      <c r="W2290" s="660">
        <f>U2290+V2290</f>
        <v>16.301250000000003</v>
      </c>
      <c r="X2290" s="660">
        <f>O2290+W2290</f>
        <v>145.67625000000001</v>
      </c>
    </row>
    <row r="2291" spans="1:71" ht="15.65" customHeight="1" outlineLevel="2" x14ac:dyDescent="0.25">
      <c r="B2291" s="404"/>
      <c r="D2291" s="404"/>
      <c r="E2291" s="427"/>
      <c r="F2291" s="427"/>
      <c r="G2291" s="427"/>
      <c r="H2291" s="427"/>
      <c r="I2291" s="554"/>
      <c r="J2291" s="554"/>
      <c r="K2291" s="554"/>
      <c r="L2291" s="554"/>
      <c r="M2291" s="554"/>
      <c r="N2291" s="494"/>
      <c r="O2291" s="659"/>
      <c r="P2291" s="659"/>
      <c r="Q2291" s="662"/>
      <c r="R2291" s="682"/>
    </row>
    <row r="2292" spans="1:71" ht="15.65" customHeight="1" outlineLevel="2" x14ac:dyDescent="0.25">
      <c r="B2292" s="409" t="s">
        <v>2011</v>
      </c>
      <c r="D2292" s="404" t="s">
        <v>1587</v>
      </c>
      <c r="E2292" s="427">
        <v>1</v>
      </c>
      <c r="F2292" s="427" t="s">
        <v>72</v>
      </c>
      <c r="G2292" s="427"/>
      <c r="H2292" s="427"/>
      <c r="I2292" s="554"/>
      <c r="J2292" s="554"/>
      <c r="K2292" s="554">
        <v>77.625</v>
      </c>
      <c r="L2292" s="554">
        <f t="shared" ref="L2292" si="374">E2292*K2292</f>
        <v>77.625</v>
      </c>
      <c r="M2292" s="554">
        <f>J2292+H2292*Tabellen!$K$2+L2292</f>
        <v>77.625</v>
      </c>
      <c r="N2292" s="494"/>
      <c r="O2292" s="849">
        <f>S2292+T2292</f>
        <v>77.625</v>
      </c>
      <c r="P2292" s="659"/>
      <c r="Q2292" s="662" t="s">
        <v>953</v>
      </c>
      <c r="R2292" s="682">
        <f>_xlfn.XLOOKUP(Q2292,Tabellen!$B$9:$B$21,Tabellen!$C$9:$C$21,"controleren")</f>
        <v>0.7</v>
      </c>
      <c r="S2292" s="849">
        <f>IF('Isolatieaanpak '!$G$9="Doe-het-zelver",(M2292*R2292)*Tabellen!$K$5,M2292*R2292)</f>
        <v>54.337499999999999</v>
      </c>
      <c r="T2292" s="849">
        <f>(100%-R2292)*M2292</f>
        <v>23.287500000000005</v>
      </c>
      <c r="U2292" s="660">
        <f>S2292*Tabellen!$G$2</f>
        <v>4.8903749999999997</v>
      </c>
      <c r="V2292" s="660">
        <f>T2292*Tabellen!$H$2</f>
        <v>4.8903750000000006</v>
      </c>
      <c r="W2292" s="660">
        <f>U2292+V2292</f>
        <v>9.7807500000000012</v>
      </c>
      <c r="X2292" s="660">
        <f>O2292+W2292</f>
        <v>87.405749999999998</v>
      </c>
    </row>
    <row r="2293" spans="1:71" ht="15.65" customHeight="1" outlineLevel="2" x14ac:dyDescent="0.25">
      <c r="B2293" s="404"/>
      <c r="D2293" s="404"/>
      <c r="E2293" s="427"/>
      <c r="F2293" s="427"/>
      <c r="G2293" s="427"/>
      <c r="H2293" s="427"/>
      <c r="I2293" s="554"/>
      <c r="J2293" s="554"/>
      <c r="K2293" s="554"/>
      <c r="L2293" s="554"/>
      <c r="M2293" s="554"/>
      <c r="N2293" s="494"/>
      <c r="O2293" s="659"/>
      <c r="P2293" s="659"/>
      <c r="Q2293" s="662"/>
      <c r="R2293" s="682"/>
    </row>
    <row r="2294" spans="1:71" ht="9" customHeight="1" outlineLevel="1" thickBot="1" x14ac:dyDescent="0.3">
      <c r="B2294" s="408"/>
      <c r="D2294" s="409"/>
      <c r="E2294" s="411"/>
      <c r="F2294" s="409"/>
      <c r="G2294" s="410"/>
      <c r="H2294" s="410"/>
      <c r="I2294" s="548"/>
      <c r="J2294" s="548"/>
      <c r="K2294" s="548"/>
      <c r="L2294" s="548"/>
      <c r="M2294" s="548"/>
      <c r="N2294" s="485"/>
      <c r="O2294" s="663"/>
      <c r="P2294" s="663"/>
      <c r="Q2294" s="663"/>
      <c r="R2294" s="664"/>
      <c r="S2294" s="664"/>
      <c r="T2294" s="664"/>
      <c r="U2294" s="664"/>
      <c r="V2294" s="664"/>
      <c r="W2294" s="664"/>
      <c r="X2294" s="664"/>
      <c r="Y2294" s="663"/>
      <c r="Z2294" s="615"/>
      <c r="AA2294" s="616"/>
      <c r="AG2294" s="613"/>
      <c r="AH2294" s="613"/>
    </row>
    <row r="2295" spans="1:71" s="475" customFormat="1" ht="15.65" customHeight="1" thickTop="1" thickBot="1" x14ac:dyDescent="0.3">
      <c r="A2295" s="588"/>
      <c r="B2295" s="464" t="s">
        <v>181</v>
      </c>
      <c r="C2295" s="584"/>
      <c r="D2295" s="455" t="s">
        <v>110</v>
      </c>
      <c r="E2295" s="465"/>
      <c r="F2295" s="466"/>
      <c r="G2295" s="467"/>
      <c r="H2295" s="468"/>
      <c r="I2295" s="544">
        <v>0</v>
      </c>
      <c r="J2295" s="544"/>
      <c r="K2295" s="544">
        <v>0</v>
      </c>
      <c r="L2295" s="544"/>
      <c r="M2295" s="544"/>
      <c r="N2295" s="487"/>
      <c r="O2295" s="650"/>
      <c r="P2295" s="650"/>
      <c r="Q2295" s="650"/>
      <c r="R2295" s="651"/>
      <c r="S2295" s="651"/>
      <c r="T2295" s="651"/>
      <c r="U2295" s="651"/>
      <c r="V2295" s="651"/>
      <c r="W2295" s="651"/>
      <c r="X2295" s="651"/>
      <c r="Y2295" s="651"/>
      <c r="Z2295" s="610"/>
      <c r="AA2295" s="610"/>
      <c r="AB2295" s="610"/>
      <c r="AC2295" s="610"/>
      <c r="AD2295" s="610"/>
      <c r="AE2295" s="610"/>
      <c r="AF2295" s="610"/>
      <c r="AG2295" s="610"/>
      <c r="AH2295" s="610"/>
      <c r="AI2295" s="610"/>
      <c r="AJ2295" s="610"/>
      <c r="AK2295" s="610"/>
      <c r="AL2295" s="610"/>
      <c r="AM2295" s="610"/>
      <c r="AN2295" s="610"/>
      <c r="AO2295" s="610"/>
      <c r="AP2295" s="610"/>
      <c r="AQ2295" s="610"/>
      <c r="AR2295" s="610"/>
      <c r="AS2295" s="610"/>
      <c r="AT2295" s="610"/>
      <c r="AU2295" s="610"/>
      <c r="AV2295" s="610"/>
      <c r="AW2295" s="610"/>
      <c r="AX2295" s="610"/>
      <c r="AY2295" s="610"/>
      <c r="AZ2295" s="610"/>
      <c r="BA2295" s="610"/>
      <c r="BB2295" s="610"/>
      <c r="BC2295" s="610"/>
      <c r="BD2295" s="610"/>
      <c r="BE2295" s="610"/>
      <c r="BF2295" s="610"/>
      <c r="BG2295" s="610"/>
      <c r="BH2295" s="610"/>
      <c r="BI2295" s="610"/>
      <c r="BJ2295" s="610"/>
      <c r="BK2295" s="610"/>
      <c r="BL2295" s="610"/>
      <c r="BM2295" s="610"/>
      <c r="BN2295" s="610"/>
      <c r="BO2295" s="610"/>
      <c r="BP2295" s="610"/>
      <c r="BQ2295" s="610"/>
      <c r="BR2295" s="610"/>
      <c r="BS2295" s="610"/>
    </row>
    <row r="2296" spans="1:71" s="470" customFormat="1" ht="9" customHeight="1" outlineLevel="1" thickTop="1" x14ac:dyDescent="0.25">
      <c r="A2296" s="589"/>
      <c r="B2296" s="460"/>
      <c r="C2296" s="488"/>
      <c r="D2296" s="461"/>
      <c r="E2296" s="462"/>
      <c r="F2296" s="461"/>
      <c r="G2296" s="463"/>
      <c r="H2296" s="463"/>
      <c r="I2296" s="545"/>
      <c r="J2296" s="545"/>
      <c r="K2296" s="545"/>
      <c r="L2296" s="545"/>
      <c r="M2296" s="545"/>
      <c r="N2296" s="488"/>
      <c r="O2296" s="653"/>
      <c r="P2296" s="653"/>
      <c r="Q2296" s="653"/>
      <c r="R2296" s="654"/>
      <c r="S2296" s="654"/>
      <c r="T2296" s="654"/>
      <c r="U2296" s="654"/>
      <c r="V2296" s="654"/>
      <c r="W2296" s="654"/>
      <c r="X2296" s="654"/>
      <c r="Y2296" s="653"/>
      <c r="Z2296" s="615"/>
      <c r="AA2296" s="616"/>
      <c r="AB2296" s="610"/>
      <c r="AC2296" s="610"/>
      <c r="AD2296" s="610"/>
      <c r="AE2296" s="610"/>
      <c r="AF2296" s="610"/>
      <c r="AG2296" s="613"/>
      <c r="AH2296" s="613"/>
      <c r="AI2296" s="610"/>
      <c r="AJ2296" s="610"/>
      <c r="AK2296" s="610"/>
      <c r="AL2296" s="610"/>
      <c r="AM2296" s="610"/>
      <c r="AN2296" s="610"/>
      <c r="AO2296" s="610"/>
      <c r="AP2296" s="610"/>
      <c r="AQ2296" s="610"/>
      <c r="AR2296" s="610"/>
      <c r="AS2296" s="610"/>
      <c r="AT2296" s="610"/>
      <c r="AU2296" s="610"/>
      <c r="AV2296" s="610"/>
      <c r="AW2296" s="610"/>
      <c r="AX2296" s="610"/>
      <c r="AY2296" s="610"/>
      <c r="AZ2296" s="610"/>
      <c r="BA2296" s="610"/>
      <c r="BB2296" s="610"/>
      <c r="BC2296" s="610"/>
      <c r="BD2296" s="610"/>
      <c r="BE2296" s="610"/>
      <c r="BF2296" s="610"/>
      <c r="BG2296" s="610"/>
      <c r="BH2296" s="610"/>
      <c r="BI2296" s="610"/>
      <c r="BJ2296" s="610"/>
      <c r="BK2296" s="610"/>
      <c r="BL2296" s="610"/>
      <c r="BM2296" s="610"/>
      <c r="BN2296" s="610"/>
      <c r="BO2296" s="610"/>
      <c r="BP2296" s="610"/>
      <c r="BQ2296" s="610"/>
      <c r="BR2296" s="610"/>
      <c r="BS2296" s="610"/>
    </row>
    <row r="2297" spans="1:71" s="568" customFormat="1" ht="15.65" customHeight="1" outlineLevel="1" x14ac:dyDescent="0.25">
      <c r="B2297" s="395"/>
      <c r="C2297" s="593"/>
      <c r="D2297" s="546" t="s">
        <v>1243</v>
      </c>
      <c r="E2297" s="403"/>
      <c r="F2297" s="396"/>
      <c r="G2297" s="397"/>
      <c r="H2297" s="397"/>
      <c r="I2297" s="546"/>
      <c r="J2297" s="546"/>
      <c r="K2297" s="546"/>
      <c r="L2297" s="546"/>
      <c r="M2297" s="546"/>
      <c r="N2297" s="593"/>
      <c r="O2297" s="655">
        <f>SUM(M2298:M2298)</f>
        <v>0</v>
      </c>
      <c r="P2297" s="656">
        <f>B2297</f>
        <v>0</v>
      </c>
      <c r="Q2297" s="656"/>
      <c r="R2297" s="657"/>
      <c r="S2297" s="657"/>
      <c r="T2297" s="657"/>
      <c r="U2297" s="657"/>
      <c r="V2297" s="657"/>
      <c r="W2297" s="657"/>
      <c r="X2297" s="657"/>
      <c r="Y2297" s="658"/>
      <c r="Z2297" s="610"/>
      <c r="AA2297" s="610"/>
      <c r="AB2297" s="610"/>
      <c r="AC2297" s="610"/>
      <c r="AD2297" s="610"/>
      <c r="AE2297" s="610"/>
      <c r="AF2297" s="610"/>
      <c r="AG2297" s="610"/>
      <c r="AH2297" s="610"/>
      <c r="AI2297" s="610"/>
      <c r="AJ2297" s="610"/>
      <c r="AK2297" s="610"/>
      <c r="AL2297" s="610"/>
      <c r="AM2297" s="610"/>
      <c r="AN2297" s="610"/>
      <c r="AO2297" s="610"/>
      <c r="AP2297" s="610"/>
      <c r="AQ2297" s="610"/>
      <c r="AR2297" s="610"/>
      <c r="AS2297" s="610"/>
      <c r="AT2297" s="610"/>
      <c r="AU2297" s="610"/>
      <c r="AV2297" s="610"/>
      <c r="AW2297" s="610"/>
      <c r="AX2297" s="610"/>
      <c r="AY2297" s="610"/>
      <c r="AZ2297" s="610"/>
      <c r="BA2297" s="610"/>
      <c r="BB2297" s="610"/>
      <c r="BC2297" s="610"/>
      <c r="BD2297" s="610"/>
      <c r="BE2297" s="610"/>
      <c r="BF2297" s="610"/>
      <c r="BG2297" s="610"/>
      <c r="BH2297" s="610"/>
      <c r="BI2297" s="610"/>
      <c r="BJ2297" s="610"/>
      <c r="BK2297" s="610"/>
      <c r="BL2297" s="610"/>
      <c r="BM2297" s="610"/>
      <c r="BN2297" s="610"/>
      <c r="BO2297" s="610"/>
      <c r="BP2297" s="610"/>
      <c r="BQ2297" s="610"/>
      <c r="BR2297" s="610"/>
      <c r="BS2297" s="610"/>
    </row>
    <row r="2298" spans="1:71" ht="15.65" customHeight="1" outlineLevel="2" x14ac:dyDescent="0.25">
      <c r="B2298" s="404"/>
      <c r="D2298" s="413" t="s">
        <v>1014</v>
      </c>
      <c r="E2298" s="405"/>
      <c r="G2298" s="406"/>
      <c r="H2298" s="406"/>
      <c r="I2298" s="553"/>
      <c r="J2298" s="553"/>
      <c r="K2298" s="553"/>
      <c r="N2298" s="494"/>
      <c r="O2298" s="659"/>
      <c r="P2298" s="659"/>
      <c r="Q2298" s="659"/>
    </row>
    <row r="2299" spans="1:71" s="568" customFormat="1" ht="15.65" customHeight="1" outlineLevel="1" x14ac:dyDescent="0.25">
      <c r="B2299" s="395" t="s">
        <v>182</v>
      </c>
      <c r="C2299" s="593"/>
      <c r="D2299" s="396" t="s">
        <v>1939</v>
      </c>
      <c r="E2299" s="403">
        <v>1</v>
      </c>
      <c r="F2299" s="396" t="s">
        <v>71</v>
      </c>
      <c r="G2299" s="397"/>
      <c r="H2299" s="397"/>
      <c r="I2299" s="546"/>
      <c r="J2299" s="546"/>
      <c r="K2299" s="546"/>
      <c r="L2299" s="546"/>
      <c r="M2299" s="546"/>
      <c r="N2299" s="593"/>
      <c r="O2299" s="655">
        <f>SUM(O2302:O2303)</f>
        <v>0</v>
      </c>
      <c r="P2299" s="656" t="str">
        <f>B2299</f>
        <v>V5-1-A</v>
      </c>
      <c r="Q2299" s="656"/>
      <c r="R2299" s="657"/>
      <c r="S2299" s="657"/>
      <c r="T2299" s="657"/>
      <c r="U2299" s="657"/>
      <c r="V2299" s="657"/>
      <c r="W2299" s="657"/>
      <c r="X2299" s="657">
        <f>SUM(X2302:X2303)</f>
        <v>0</v>
      </c>
      <c r="Y2299" s="658"/>
      <c r="Z2299" s="610"/>
      <c r="AA2299" s="610"/>
      <c r="AB2299" s="610"/>
      <c r="AC2299" s="610"/>
      <c r="AD2299" s="610"/>
      <c r="AE2299" s="610"/>
      <c r="AF2299" s="610"/>
      <c r="AG2299" s="610"/>
      <c r="AH2299" s="610"/>
      <c r="AI2299" s="610"/>
      <c r="AJ2299" s="610"/>
      <c r="AK2299" s="610"/>
      <c r="AL2299" s="610"/>
      <c r="AM2299" s="610"/>
      <c r="AN2299" s="610"/>
      <c r="AO2299" s="610"/>
      <c r="AP2299" s="610"/>
      <c r="AQ2299" s="610"/>
      <c r="AR2299" s="610"/>
      <c r="AS2299" s="610"/>
      <c r="AT2299" s="610"/>
      <c r="AU2299" s="610"/>
      <c r="AV2299" s="610"/>
      <c r="AW2299" s="610"/>
      <c r="AX2299" s="610"/>
      <c r="AY2299" s="610"/>
      <c r="AZ2299" s="610"/>
      <c r="BA2299" s="610"/>
      <c r="BB2299" s="610"/>
      <c r="BC2299" s="610"/>
      <c r="BD2299" s="610"/>
      <c r="BE2299" s="610"/>
      <c r="BF2299" s="610"/>
      <c r="BG2299" s="610"/>
      <c r="BH2299" s="610"/>
      <c r="BI2299" s="610"/>
      <c r="BJ2299" s="610"/>
      <c r="BK2299" s="610"/>
      <c r="BL2299" s="610"/>
      <c r="BM2299" s="610"/>
      <c r="BN2299" s="610"/>
      <c r="BO2299" s="610"/>
      <c r="BP2299" s="610"/>
      <c r="BQ2299" s="610"/>
      <c r="BR2299" s="610"/>
      <c r="BS2299" s="610"/>
    </row>
    <row r="2300" spans="1:71" s="401" customFormat="1" ht="15.65" customHeight="1" outlineLevel="2" x14ac:dyDescent="0.25">
      <c r="A2300" s="590"/>
      <c r="B2300" s="409" t="s">
        <v>1818</v>
      </c>
      <c r="C2300" s="485"/>
      <c r="D2300" s="402" t="s">
        <v>1727</v>
      </c>
      <c r="E2300" s="405">
        <v>1</v>
      </c>
      <c r="F2300" s="433" t="s">
        <v>71</v>
      </c>
      <c r="G2300" s="406"/>
      <c r="H2300" s="406"/>
      <c r="I2300" s="547"/>
      <c r="J2300" s="547"/>
      <c r="K2300" s="547"/>
      <c r="L2300" s="547">
        <v>75</v>
      </c>
      <c r="M2300" s="547">
        <f>J2300+H2300*Tabellen!$K$2+L2300</f>
        <v>75</v>
      </c>
      <c r="N2300" s="495"/>
      <c r="O2300" s="849">
        <f>S2300+T2300</f>
        <v>75</v>
      </c>
      <c r="P2300" s="659"/>
      <c r="Q2300" s="659"/>
      <c r="R2300" s="682">
        <v>1</v>
      </c>
      <c r="S2300" s="849">
        <f>IF('Isolatieaanpak '!$G$9="Doe-het-zelver",(M2300*R2300)*Tabellen!$K$5,M2300*R2300)</f>
        <v>75</v>
      </c>
      <c r="T2300" s="849">
        <f>(100%-R2300)*M2300</f>
        <v>0</v>
      </c>
      <c r="U2300" s="660">
        <f>S2300*Tabellen!$G$2</f>
        <v>6.75</v>
      </c>
      <c r="V2300" s="660">
        <f>T2300*Tabellen!$H$2</f>
        <v>0</v>
      </c>
      <c r="W2300" s="660">
        <f>U2300+V2300</f>
        <v>6.75</v>
      </c>
      <c r="X2300" s="660">
        <f>O2300+W2300</f>
        <v>81.75</v>
      </c>
      <c r="Y2300" s="661"/>
      <c r="Z2300" s="619"/>
      <c r="AA2300" s="617"/>
      <c r="AB2300" s="617"/>
      <c r="AC2300" s="617"/>
      <c r="AD2300" s="617"/>
      <c r="AE2300" s="617"/>
      <c r="AF2300" s="617"/>
      <c r="AG2300" s="617"/>
      <c r="AH2300" s="617"/>
      <c r="AI2300" s="617"/>
      <c r="AJ2300" s="617"/>
      <c r="AK2300" s="617"/>
      <c r="AL2300" s="617"/>
      <c r="AM2300" s="617"/>
      <c r="AN2300" s="617"/>
      <c r="AO2300" s="617"/>
      <c r="AP2300" s="617"/>
      <c r="AQ2300" s="617"/>
      <c r="AR2300" s="617"/>
      <c r="AS2300" s="617"/>
      <c r="AT2300" s="617"/>
      <c r="AU2300" s="617"/>
      <c r="AV2300" s="617"/>
      <c r="AW2300" s="617"/>
      <c r="AX2300" s="617"/>
      <c r="AY2300" s="617"/>
      <c r="AZ2300" s="617"/>
      <c r="BA2300" s="617"/>
      <c r="BB2300" s="617"/>
      <c r="BC2300" s="617"/>
      <c r="BD2300" s="617"/>
      <c r="BE2300" s="617"/>
      <c r="BF2300" s="617"/>
      <c r="BG2300" s="617"/>
      <c r="BH2300" s="617"/>
      <c r="BI2300" s="617"/>
      <c r="BJ2300" s="617"/>
      <c r="BK2300" s="617"/>
      <c r="BL2300" s="617"/>
      <c r="BM2300" s="617"/>
      <c r="BN2300" s="617"/>
      <c r="BO2300" s="617"/>
      <c r="BP2300" s="617"/>
      <c r="BQ2300" s="617"/>
      <c r="BR2300" s="617"/>
      <c r="BS2300" s="617"/>
    </row>
    <row r="2301" spans="1:71" s="401" customFormat="1" ht="15.65" customHeight="1" outlineLevel="2" x14ac:dyDescent="0.25">
      <c r="A2301" s="590"/>
      <c r="B2301" s="409" t="s">
        <v>1819</v>
      </c>
      <c r="C2301" s="485"/>
      <c r="D2301" s="402" t="s">
        <v>1728</v>
      </c>
      <c r="E2301" s="405">
        <v>1</v>
      </c>
      <c r="F2301" s="433" t="s">
        <v>71</v>
      </c>
      <c r="G2301" s="406"/>
      <c r="H2301" s="406"/>
      <c r="I2301" s="547"/>
      <c r="J2301" s="547"/>
      <c r="K2301" s="547"/>
      <c r="L2301" s="547">
        <v>150</v>
      </c>
      <c r="M2301" s="547">
        <f>J2301+H2301*Tabellen!$K$2+L2301</f>
        <v>150</v>
      </c>
      <c r="N2301" s="495"/>
      <c r="O2301" s="849">
        <f>S2301+T2301</f>
        <v>150</v>
      </c>
      <c r="P2301" s="659"/>
      <c r="Q2301" s="659"/>
      <c r="R2301" s="682">
        <v>0.3</v>
      </c>
      <c r="S2301" s="849">
        <f>IF('Isolatieaanpak '!$G$9="Doe-het-zelver",(M2301*R2301)*Tabellen!$K$5,M2301*R2301)</f>
        <v>45</v>
      </c>
      <c r="T2301" s="849">
        <f>(100%-R2301)*M2301</f>
        <v>105</v>
      </c>
      <c r="U2301" s="660">
        <f>S2301*Tabellen!$G$2</f>
        <v>4.05</v>
      </c>
      <c r="V2301" s="660">
        <f>T2301*Tabellen!$H$2</f>
        <v>22.05</v>
      </c>
      <c r="W2301" s="660">
        <f>U2301+V2301</f>
        <v>26.1</v>
      </c>
      <c r="X2301" s="660">
        <f>O2301+W2301</f>
        <v>176.1</v>
      </c>
      <c r="Y2301" s="661"/>
      <c r="Z2301" s="619"/>
      <c r="AA2301" s="617"/>
      <c r="AB2301" s="617"/>
      <c r="AC2301" s="617"/>
      <c r="AD2301" s="617"/>
      <c r="AE2301" s="617"/>
      <c r="AF2301" s="617"/>
      <c r="AG2301" s="617"/>
      <c r="AH2301" s="617"/>
      <c r="AI2301" s="617"/>
      <c r="AJ2301" s="617"/>
      <c r="AK2301" s="617"/>
      <c r="AL2301" s="617"/>
      <c r="AM2301" s="617"/>
      <c r="AN2301" s="617"/>
      <c r="AO2301" s="617"/>
      <c r="AP2301" s="617"/>
      <c r="AQ2301" s="617"/>
      <c r="AR2301" s="617"/>
      <c r="AS2301" s="617"/>
      <c r="AT2301" s="617"/>
      <c r="AU2301" s="617"/>
      <c r="AV2301" s="617"/>
      <c r="AW2301" s="617"/>
      <c r="AX2301" s="617"/>
      <c r="AY2301" s="617"/>
      <c r="AZ2301" s="617"/>
      <c r="BA2301" s="617"/>
      <c r="BB2301" s="617"/>
      <c r="BC2301" s="617"/>
      <c r="BD2301" s="617"/>
      <c r="BE2301" s="617"/>
      <c r="BF2301" s="617"/>
      <c r="BG2301" s="617"/>
      <c r="BH2301" s="617"/>
      <c r="BI2301" s="617"/>
      <c r="BJ2301" s="617"/>
      <c r="BK2301" s="617"/>
      <c r="BL2301" s="617"/>
      <c r="BM2301" s="617"/>
      <c r="BN2301" s="617"/>
      <c r="BO2301" s="617"/>
      <c r="BP2301" s="617"/>
      <c r="BQ2301" s="617"/>
      <c r="BR2301" s="617"/>
      <c r="BS2301" s="617"/>
    </row>
    <row r="2302" spans="1:71" ht="15.65" customHeight="1" outlineLevel="2" x14ac:dyDescent="0.25">
      <c r="B2302" s="404"/>
      <c r="E2302" s="405"/>
      <c r="G2302" s="406"/>
      <c r="H2302" s="406"/>
      <c r="I2302" s="553"/>
      <c r="J2302" s="553"/>
      <c r="K2302" s="553"/>
      <c r="N2302" s="494"/>
      <c r="O2302" s="659"/>
      <c r="P2302" s="659"/>
      <c r="Q2302" s="659"/>
    </row>
    <row r="2303" spans="1:71" s="401" customFormat="1" ht="15.65" customHeight="1" outlineLevel="2" x14ac:dyDescent="0.25">
      <c r="A2303" s="590"/>
      <c r="B2303" s="480"/>
      <c r="C2303" s="485"/>
      <c r="D2303" s="493"/>
      <c r="E2303" s="417"/>
      <c r="F2303" s="418"/>
      <c r="G2303" s="398"/>
      <c r="H2303" s="398"/>
      <c r="I2303" s="552"/>
      <c r="J2303" s="550"/>
      <c r="K2303" s="550"/>
      <c r="L2303" s="550"/>
      <c r="M2303" s="551"/>
      <c r="N2303" s="495"/>
      <c r="O2303" s="661"/>
      <c r="P2303" s="661"/>
      <c r="Q2303" s="662"/>
      <c r="R2303" s="682"/>
      <c r="S2303" s="660"/>
      <c r="T2303" s="660"/>
      <c r="U2303" s="660"/>
      <c r="V2303" s="660"/>
      <c r="W2303" s="660"/>
      <c r="X2303" s="660"/>
      <c r="Y2303" s="661"/>
      <c r="Z2303" s="619"/>
      <c r="AA2303" s="617"/>
      <c r="AB2303" s="617"/>
      <c r="AC2303" s="617"/>
      <c r="AD2303" s="617"/>
      <c r="AE2303" s="617"/>
      <c r="AF2303" s="617"/>
      <c r="AG2303" s="617"/>
      <c r="AH2303" s="617"/>
      <c r="AI2303" s="617"/>
      <c r="AJ2303" s="617"/>
      <c r="AK2303" s="617"/>
      <c r="AL2303" s="617"/>
      <c r="AM2303" s="617"/>
      <c r="AN2303" s="617"/>
      <c r="AO2303" s="617"/>
      <c r="AP2303" s="617"/>
      <c r="AQ2303" s="617"/>
      <c r="AR2303" s="617"/>
      <c r="AS2303" s="617"/>
      <c r="AT2303" s="617"/>
      <c r="AU2303" s="617"/>
      <c r="AV2303" s="617"/>
      <c r="AW2303" s="617"/>
      <c r="AX2303" s="617"/>
      <c r="AY2303" s="617"/>
      <c r="AZ2303" s="617"/>
      <c r="BA2303" s="617"/>
      <c r="BB2303" s="617"/>
      <c r="BC2303" s="617"/>
      <c r="BD2303" s="617"/>
      <c r="BE2303" s="617"/>
      <c r="BF2303" s="617"/>
      <c r="BG2303" s="617"/>
      <c r="BH2303" s="617"/>
      <c r="BI2303" s="617"/>
      <c r="BJ2303" s="617"/>
      <c r="BK2303" s="617"/>
      <c r="BL2303" s="617"/>
      <c r="BM2303" s="617"/>
      <c r="BN2303" s="617"/>
      <c r="BO2303" s="617"/>
      <c r="BP2303" s="617"/>
      <c r="BQ2303" s="617"/>
      <c r="BR2303" s="617"/>
      <c r="BS2303" s="617"/>
    </row>
    <row r="2304" spans="1:71" ht="9" customHeight="1" outlineLevel="1" x14ac:dyDescent="0.25">
      <c r="B2304" s="408"/>
      <c r="D2304" s="409"/>
      <c r="E2304" s="411"/>
      <c r="F2304" s="409"/>
      <c r="G2304" s="410"/>
      <c r="H2304" s="410"/>
      <c r="I2304" s="548"/>
      <c r="J2304" s="548"/>
      <c r="K2304" s="548"/>
      <c r="L2304" s="548"/>
      <c r="M2304" s="548"/>
      <c r="N2304" s="485"/>
      <c r="O2304" s="663"/>
      <c r="P2304" s="663"/>
      <c r="Q2304" s="663"/>
      <c r="R2304" s="664"/>
      <c r="S2304" s="664"/>
      <c r="T2304" s="664"/>
      <c r="U2304" s="664"/>
      <c r="V2304" s="664"/>
      <c r="W2304" s="664"/>
      <c r="X2304" s="664"/>
      <c r="Y2304" s="663"/>
      <c r="Z2304" s="615"/>
      <c r="AA2304" s="616"/>
      <c r="AG2304" s="613"/>
      <c r="AH2304" s="613"/>
    </row>
    <row r="2305" spans="2:71" ht="15.65" customHeight="1" outlineLevel="1" x14ac:dyDescent="0.25">
      <c r="B2305" s="395"/>
      <c r="C2305" s="593"/>
      <c r="D2305" s="396"/>
      <c r="E2305" s="411"/>
      <c r="F2305" s="409"/>
      <c r="G2305" s="410"/>
      <c r="H2305" s="410"/>
      <c r="I2305" s="548"/>
      <c r="J2305" s="548"/>
      <c r="K2305" s="548"/>
      <c r="L2305" s="548"/>
      <c r="M2305" s="548"/>
      <c r="N2305" s="485"/>
      <c r="O2305" s="663"/>
      <c r="P2305" s="663"/>
      <c r="Q2305" s="663"/>
      <c r="R2305" s="664"/>
      <c r="S2305" s="664"/>
      <c r="T2305" s="664"/>
      <c r="U2305" s="664"/>
      <c r="V2305" s="664"/>
      <c r="W2305" s="664"/>
      <c r="X2305" s="664"/>
      <c r="Y2305" s="663"/>
      <c r="Z2305" s="615"/>
      <c r="AA2305" s="616"/>
      <c r="AG2305" s="613"/>
      <c r="AH2305" s="613"/>
    </row>
    <row r="2306" spans="2:71" ht="15.65" customHeight="1" x14ac:dyDescent="0.25">
      <c r="D2306" s="865" t="s">
        <v>1807</v>
      </c>
    </row>
    <row r="2307" spans="2:71" ht="54.65" customHeight="1" x14ac:dyDescent="0.25">
      <c r="D2307" s="865" t="s">
        <v>1801</v>
      </c>
    </row>
    <row r="2308" spans="2:71" ht="15.65" customHeight="1" x14ac:dyDescent="0.25">
      <c r="D2308" s="866" t="s">
        <v>1806</v>
      </c>
    </row>
    <row r="2309" spans="2:71" ht="44" customHeight="1" x14ac:dyDescent="0.25">
      <c r="D2309" s="866" t="s">
        <v>1802</v>
      </c>
    </row>
    <row r="2310" spans="2:71" ht="15.65" customHeight="1" x14ac:dyDescent="0.25">
      <c r="D2310" s="867" t="s">
        <v>1810</v>
      </c>
    </row>
    <row r="2311" spans="2:71" ht="56.4" customHeight="1" x14ac:dyDescent="0.25">
      <c r="D2311" s="867" t="s">
        <v>1803</v>
      </c>
    </row>
    <row r="2312" spans="2:71" ht="15.65" customHeight="1" x14ac:dyDescent="0.25">
      <c r="D2312" s="868" t="s">
        <v>1808</v>
      </c>
    </row>
    <row r="2313" spans="2:71" ht="63.65" customHeight="1" x14ac:dyDescent="0.25">
      <c r="D2313" s="868" t="s">
        <v>1804</v>
      </c>
    </row>
    <row r="2314" spans="2:71" ht="15.65" customHeight="1" x14ac:dyDescent="0.25">
      <c r="D2314" s="869" t="s">
        <v>1809</v>
      </c>
    </row>
    <row r="2315" spans="2:71" ht="65.400000000000006" customHeight="1" x14ac:dyDescent="0.25">
      <c r="D2315" s="869" t="s">
        <v>1805</v>
      </c>
    </row>
    <row r="2316" spans="2:71" ht="15.65" customHeight="1" outlineLevel="1" x14ac:dyDescent="0.25">
      <c r="B2316" s="395" t="s">
        <v>184</v>
      </c>
      <c r="C2316" s="593"/>
      <c r="D2316" s="396" t="s">
        <v>1838</v>
      </c>
      <c r="E2316" s="411"/>
      <c r="F2316" s="409"/>
      <c r="G2316" s="410"/>
      <c r="H2316" s="410"/>
      <c r="I2316" s="548"/>
      <c r="J2316" s="548"/>
      <c r="K2316" s="548"/>
      <c r="L2316" s="548"/>
      <c r="M2316" s="548"/>
      <c r="N2316" s="485"/>
      <c r="O2316" s="663"/>
      <c r="P2316" s="663"/>
      <c r="Q2316" s="663"/>
      <c r="R2316" s="664"/>
      <c r="S2316" s="664"/>
      <c r="T2316" s="664"/>
      <c r="U2316" s="664"/>
      <c r="V2316" s="664"/>
      <c r="W2316" s="664"/>
      <c r="X2316" s="664"/>
      <c r="Y2316" s="663"/>
      <c r="Z2316" s="615"/>
      <c r="AA2316" s="616"/>
      <c r="AG2316" s="613"/>
      <c r="AH2316" s="613"/>
    </row>
    <row r="2317" spans="2:71" ht="15.65" customHeight="1" x14ac:dyDescent="0.25">
      <c r="D2317" s="736"/>
    </row>
    <row r="2318" spans="2:71" ht="9" customHeight="1" outlineLevel="1" x14ac:dyDescent="0.25">
      <c r="B2318" s="408"/>
      <c r="D2318" s="409"/>
      <c r="E2318" s="411"/>
      <c r="F2318" s="409"/>
      <c r="G2318" s="410"/>
      <c r="H2318" s="410"/>
      <c r="I2318" s="548"/>
      <c r="J2318" s="548"/>
      <c r="K2318" s="548"/>
      <c r="L2318" s="548"/>
      <c r="M2318" s="548"/>
      <c r="N2318" s="485"/>
      <c r="O2318" s="663"/>
      <c r="P2318" s="663"/>
      <c r="Q2318" s="663"/>
      <c r="R2318" s="664"/>
      <c r="S2318" s="664"/>
      <c r="T2318" s="664"/>
      <c r="U2318" s="664"/>
      <c r="V2318" s="664"/>
      <c r="W2318" s="664"/>
      <c r="X2318" s="664"/>
      <c r="Y2318" s="663"/>
      <c r="Z2318" s="615"/>
      <c r="AA2318" s="616"/>
      <c r="AG2318" s="613"/>
      <c r="AH2318" s="613"/>
    </row>
    <row r="2319" spans="2:71" s="568" customFormat="1" ht="15.65" customHeight="1" outlineLevel="1" x14ac:dyDescent="0.25">
      <c r="B2319" s="395" t="s">
        <v>1086</v>
      </c>
      <c r="C2319" s="593"/>
      <c r="D2319" s="396" t="s">
        <v>1838</v>
      </c>
      <c r="E2319" s="403">
        <v>1</v>
      </c>
      <c r="F2319" s="396" t="s">
        <v>71</v>
      </c>
      <c r="G2319" s="397"/>
      <c r="H2319" s="397"/>
      <c r="I2319" s="546"/>
      <c r="J2319" s="546"/>
      <c r="K2319" s="546"/>
      <c r="L2319" s="546">
        <f>SUM(L2320:L2333)</f>
        <v>1755.0611999999999</v>
      </c>
      <c r="M2319" s="546">
        <f>SUM(M2320:M2333)</f>
        <v>1755.0611999999999</v>
      </c>
      <c r="N2319" s="593"/>
      <c r="O2319" s="655">
        <f>SUM(O2320:O2333)</f>
        <v>1755.0611999999999</v>
      </c>
      <c r="P2319" s="656" t="str">
        <f>B2319</f>
        <v>V5-1-B1</v>
      </c>
      <c r="Q2319" s="656"/>
      <c r="R2319" s="657"/>
      <c r="S2319" s="657"/>
      <c r="T2319" s="657"/>
      <c r="U2319" s="657"/>
      <c r="V2319" s="657"/>
      <c r="W2319" s="657"/>
      <c r="X2319" s="657">
        <f>SUM(X2321:X2332)</f>
        <v>2054.1418487999999</v>
      </c>
      <c r="Y2319" s="658"/>
      <c r="Z2319" s="610"/>
      <c r="AA2319" s="610"/>
      <c r="AB2319" s="610"/>
      <c r="AC2319" s="610"/>
      <c r="AD2319" s="610"/>
      <c r="AE2319" s="610"/>
      <c r="AF2319" s="610"/>
      <c r="AG2319" s="610"/>
      <c r="AH2319" s="610"/>
      <c r="AI2319" s="610"/>
      <c r="AJ2319" s="610"/>
      <c r="AK2319" s="610"/>
      <c r="AL2319" s="610"/>
      <c r="AM2319" s="610"/>
      <c r="AN2319" s="610"/>
      <c r="AO2319" s="610"/>
      <c r="AP2319" s="610"/>
      <c r="AQ2319" s="610"/>
      <c r="AR2319" s="610"/>
      <c r="AS2319" s="610"/>
      <c r="AT2319" s="610"/>
      <c r="AU2319" s="610"/>
      <c r="AV2319" s="610"/>
      <c r="AW2319" s="610"/>
      <c r="AX2319" s="610"/>
      <c r="AY2319" s="610"/>
      <c r="AZ2319" s="610"/>
      <c r="BA2319" s="610"/>
      <c r="BB2319" s="610"/>
      <c r="BC2319" s="610"/>
      <c r="BD2319" s="610"/>
      <c r="BE2319" s="610"/>
      <c r="BF2319" s="610"/>
      <c r="BG2319" s="610"/>
      <c r="BH2319" s="610"/>
      <c r="BI2319" s="610"/>
      <c r="BJ2319" s="610"/>
      <c r="BK2319" s="610"/>
      <c r="BL2319" s="610"/>
      <c r="BM2319" s="610"/>
      <c r="BN2319" s="610"/>
      <c r="BO2319" s="610"/>
      <c r="BP2319" s="610"/>
      <c r="BQ2319" s="610"/>
      <c r="BR2319" s="610"/>
      <c r="BS2319" s="610"/>
    </row>
    <row r="2320" spans="2:71" ht="15.65" customHeight="1" outlineLevel="2" x14ac:dyDescent="0.25">
      <c r="B2320" s="404"/>
      <c r="D2320" s="413" t="s">
        <v>1714</v>
      </c>
      <c r="E2320" s="405"/>
      <c r="G2320" s="406"/>
      <c r="H2320" s="406"/>
      <c r="I2320" s="553"/>
      <c r="J2320" s="553"/>
      <c r="K2320" s="553"/>
      <c r="N2320" s="494"/>
      <c r="O2320" s="659"/>
      <c r="P2320" s="659"/>
      <c r="Q2320" s="659"/>
    </row>
    <row r="2321" spans="1:71" s="401" customFormat="1" ht="15.65" customHeight="1" outlineLevel="2" x14ac:dyDescent="0.25">
      <c r="A2321" s="590"/>
      <c r="B2321" s="409" t="s">
        <v>1818</v>
      </c>
      <c r="C2321" s="485"/>
      <c r="D2321" s="402" t="s">
        <v>1727</v>
      </c>
      <c r="E2321" s="405">
        <v>1</v>
      </c>
      <c r="F2321" s="433" t="s">
        <v>71</v>
      </c>
      <c r="G2321" s="406"/>
      <c r="H2321" s="406"/>
      <c r="I2321" s="547"/>
      <c r="J2321" s="547"/>
      <c r="K2321" s="547"/>
      <c r="L2321" s="547">
        <v>75</v>
      </c>
      <c r="M2321" s="547">
        <f>J2321+H2321*Tabellen!$K$2+L2321</f>
        <v>75</v>
      </c>
      <c r="N2321" s="495"/>
      <c r="O2321" s="849">
        <f>S2321+T2321</f>
        <v>75</v>
      </c>
      <c r="P2321" s="659"/>
      <c r="Q2321" s="659"/>
      <c r="R2321" s="682">
        <v>1</v>
      </c>
      <c r="S2321" s="849">
        <f>IF('Isolatieaanpak '!$G$9="Doe-het-zelver",(M2321*R2321)*Tabellen!$K$5,M2321*R2321)</f>
        <v>75</v>
      </c>
      <c r="T2321" s="849">
        <f>(100%-R2321)*M2321</f>
        <v>0</v>
      </c>
      <c r="U2321" s="660">
        <f>S2321*Tabellen!$G$2</f>
        <v>6.75</v>
      </c>
      <c r="V2321" s="660">
        <f>T2321*Tabellen!$H$2</f>
        <v>0</v>
      </c>
      <c r="W2321" s="660">
        <f>U2321+V2321</f>
        <v>6.75</v>
      </c>
      <c r="X2321" s="660">
        <f>O2321+W2321</f>
        <v>81.75</v>
      </c>
      <c r="Y2321" s="661"/>
      <c r="Z2321" s="619"/>
      <c r="AA2321" s="617"/>
      <c r="AB2321" s="617"/>
      <c r="AC2321" s="617"/>
      <c r="AD2321" s="617"/>
      <c r="AE2321" s="617"/>
      <c r="AF2321" s="617"/>
      <c r="AG2321" s="617"/>
      <c r="AH2321" s="617"/>
      <c r="AI2321" s="617"/>
      <c r="AJ2321" s="617"/>
      <c r="AK2321" s="617"/>
      <c r="AL2321" s="617"/>
      <c r="AM2321" s="617"/>
      <c r="AN2321" s="617"/>
      <c r="AO2321" s="617"/>
      <c r="AP2321" s="617"/>
      <c r="AQ2321" s="617"/>
      <c r="AR2321" s="617"/>
      <c r="AS2321" s="617"/>
      <c r="AT2321" s="617"/>
      <c r="AU2321" s="617"/>
      <c r="AV2321" s="617"/>
      <c r="AW2321" s="617"/>
      <c r="AX2321" s="617"/>
      <c r="AY2321" s="617"/>
      <c r="AZ2321" s="617"/>
      <c r="BA2321" s="617"/>
      <c r="BB2321" s="617"/>
      <c r="BC2321" s="617"/>
      <c r="BD2321" s="617"/>
      <c r="BE2321" s="617"/>
      <c r="BF2321" s="617"/>
      <c r="BG2321" s="617"/>
      <c r="BH2321" s="617"/>
      <c r="BI2321" s="617"/>
      <c r="BJ2321" s="617"/>
      <c r="BK2321" s="617"/>
      <c r="BL2321" s="617"/>
      <c r="BM2321" s="617"/>
      <c r="BN2321" s="617"/>
      <c r="BO2321" s="617"/>
      <c r="BP2321" s="617"/>
      <c r="BQ2321" s="617"/>
      <c r="BR2321" s="617"/>
      <c r="BS2321" s="617"/>
    </row>
    <row r="2322" spans="1:71" s="401" customFormat="1" ht="15.65" customHeight="1" outlineLevel="2" x14ac:dyDescent="0.25">
      <c r="A2322" s="590"/>
      <c r="B2322" s="409" t="s">
        <v>1819</v>
      </c>
      <c r="C2322" s="485"/>
      <c r="D2322" s="402" t="s">
        <v>1728</v>
      </c>
      <c r="E2322" s="405">
        <v>1</v>
      </c>
      <c r="F2322" s="433" t="s">
        <v>71</v>
      </c>
      <c r="G2322" s="406"/>
      <c r="H2322" s="406"/>
      <c r="I2322" s="547"/>
      <c r="J2322" s="547"/>
      <c r="K2322" s="547"/>
      <c r="L2322" s="547">
        <v>150</v>
      </c>
      <c r="M2322" s="547">
        <f>J2322+H2322*Tabellen!$K$2+L2322</f>
        <v>150</v>
      </c>
      <c r="N2322" s="495"/>
      <c r="O2322" s="849">
        <f>S2322+T2322</f>
        <v>150</v>
      </c>
      <c r="P2322" s="659"/>
      <c r="Q2322" s="659"/>
      <c r="R2322" s="682">
        <v>0.3</v>
      </c>
      <c r="S2322" s="849">
        <f>IF('Isolatieaanpak '!$G$9="Doe-het-zelver",(M2322*R2322)*Tabellen!$K$5,M2322*R2322)</f>
        <v>45</v>
      </c>
      <c r="T2322" s="849">
        <f>(100%-R2322)*M2322</f>
        <v>105</v>
      </c>
      <c r="U2322" s="660">
        <f>S2322*Tabellen!$G$2</f>
        <v>4.05</v>
      </c>
      <c r="V2322" s="660">
        <f>T2322*Tabellen!$H$2</f>
        <v>22.05</v>
      </c>
      <c r="W2322" s="660">
        <f>U2322+V2322</f>
        <v>26.1</v>
      </c>
      <c r="X2322" s="660">
        <f>O2322+W2322</f>
        <v>176.1</v>
      </c>
      <c r="Y2322" s="661"/>
      <c r="Z2322" s="619"/>
      <c r="AA2322" s="617"/>
      <c r="AB2322" s="617"/>
      <c r="AC2322" s="617"/>
      <c r="AD2322" s="617"/>
      <c r="AE2322" s="617"/>
      <c r="AF2322" s="617"/>
      <c r="AG2322" s="617"/>
      <c r="AH2322" s="617"/>
      <c r="AI2322" s="617"/>
      <c r="AJ2322" s="617"/>
      <c r="AK2322" s="617"/>
      <c r="AL2322" s="617"/>
      <c r="AM2322" s="617"/>
      <c r="AN2322" s="617"/>
      <c r="AO2322" s="617"/>
      <c r="AP2322" s="617"/>
      <c r="AQ2322" s="617"/>
      <c r="AR2322" s="617"/>
      <c r="AS2322" s="617"/>
      <c r="AT2322" s="617"/>
      <c r="AU2322" s="617"/>
      <c r="AV2322" s="617"/>
      <c r="AW2322" s="617"/>
      <c r="AX2322" s="617"/>
      <c r="AY2322" s="617"/>
      <c r="AZ2322" s="617"/>
      <c r="BA2322" s="617"/>
      <c r="BB2322" s="617"/>
      <c r="BC2322" s="617"/>
      <c r="BD2322" s="617"/>
      <c r="BE2322" s="617"/>
      <c r="BF2322" s="617"/>
      <c r="BG2322" s="617"/>
      <c r="BH2322" s="617"/>
      <c r="BI2322" s="617"/>
      <c r="BJ2322" s="617"/>
      <c r="BK2322" s="617"/>
      <c r="BL2322" s="617"/>
      <c r="BM2322" s="617"/>
      <c r="BN2322" s="617"/>
      <c r="BO2322" s="617"/>
      <c r="BP2322" s="617"/>
      <c r="BQ2322" s="617"/>
      <c r="BR2322" s="617"/>
      <c r="BS2322" s="617"/>
    </row>
    <row r="2323" spans="1:71" s="401" customFormat="1" ht="15.65" customHeight="1" outlineLevel="2" x14ac:dyDescent="0.25">
      <c r="A2323" s="590"/>
      <c r="B2323" s="480"/>
      <c r="C2323" s="485"/>
      <c r="D2323" s="402" t="str">
        <f>D2319</f>
        <v>Vervangen bestaande mechanische ventilatiebox</v>
      </c>
      <c r="E2323" s="405">
        <v>1</v>
      </c>
      <c r="F2323" s="433" t="s">
        <v>71</v>
      </c>
      <c r="G2323" s="406"/>
      <c r="H2323" s="406"/>
      <c r="I2323" s="547"/>
      <c r="J2323" s="547"/>
      <c r="K2323" s="547">
        <v>1530.0611999999999</v>
      </c>
      <c r="L2323" s="547">
        <f>K2323*E2323</f>
        <v>1530.0611999999999</v>
      </c>
      <c r="M2323" s="547">
        <f>J2323+H2323*Tabellen!$K$2+L2323</f>
        <v>1530.0611999999999</v>
      </c>
      <c r="N2323" s="495"/>
      <c r="O2323" s="849">
        <f>S2323+T2323</f>
        <v>1530.0611999999999</v>
      </c>
      <c r="P2323" s="659"/>
      <c r="Q2323" s="659"/>
      <c r="R2323" s="682">
        <v>0.3</v>
      </c>
      <c r="S2323" s="849">
        <f>IF('Isolatieaanpak '!$G$9="Doe-het-zelver",(M2323*R2323)*Tabellen!$K$5,M2323*R2323)</f>
        <v>459.01835999999997</v>
      </c>
      <c r="T2323" s="849">
        <f>(100%-R2323)*M2323</f>
        <v>1071.0428399999998</v>
      </c>
      <c r="U2323" s="660">
        <f>S2323*Tabellen!$G$2</f>
        <v>41.311652399999993</v>
      </c>
      <c r="V2323" s="660">
        <f>T2323*Tabellen!$H$2</f>
        <v>224.91899639999997</v>
      </c>
      <c r="W2323" s="660">
        <f>U2323+V2323</f>
        <v>266.23064879999998</v>
      </c>
      <c r="X2323" s="660">
        <f>O2323+W2323</f>
        <v>1796.2918487999998</v>
      </c>
      <c r="Y2323" s="661"/>
      <c r="Z2323" s="619"/>
      <c r="AA2323" s="617"/>
      <c r="AB2323" s="617"/>
      <c r="AC2323" s="617"/>
      <c r="AD2323" s="617"/>
      <c r="AE2323" s="617"/>
      <c r="AF2323" s="617"/>
      <c r="AG2323" s="617"/>
      <c r="AH2323" s="617"/>
      <c r="AI2323" s="617"/>
      <c r="AJ2323" s="617"/>
      <c r="AK2323" s="617"/>
      <c r="AL2323" s="617"/>
      <c r="AM2323" s="617"/>
      <c r="AN2323" s="617"/>
      <c r="AO2323" s="617"/>
      <c r="AP2323" s="617"/>
      <c r="AQ2323" s="617"/>
      <c r="AR2323" s="617"/>
      <c r="AS2323" s="617"/>
      <c r="AT2323" s="617"/>
      <c r="AU2323" s="617"/>
      <c r="AV2323" s="617"/>
      <c r="AW2323" s="617"/>
      <c r="AX2323" s="617"/>
      <c r="AY2323" s="617"/>
      <c r="AZ2323" s="617"/>
      <c r="BA2323" s="617"/>
      <c r="BB2323" s="617"/>
      <c r="BC2323" s="617"/>
      <c r="BD2323" s="617"/>
      <c r="BE2323" s="617"/>
      <c r="BF2323" s="617"/>
      <c r="BG2323" s="617"/>
      <c r="BH2323" s="617"/>
      <c r="BI2323" s="617"/>
      <c r="BJ2323" s="617"/>
      <c r="BK2323" s="617"/>
      <c r="BL2323" s="617"/>
      <c r="BM2323" s="617"/>
      <c r="BN2323" s="617"/>
      <c r="BO2323" s="617"/>
      <c r="BP2323" s="617"/>
      <c r="BQ2323" s="617"/>
      <c r="BR2323" s="617"/>
      <c r="BS2323" s="617"/>
    </row>
    <row r="2324" spans="1:71" s="401" customFormat="1" ht="15.65" customHeight="1" outlineLevel="2" x14ac:dyDescent="0.25">
      <c r="A2324" s="590"/>
      <c r="B2324" s="480"/>
      <c r="C2324" s="485"/>
      <c r="D2324" s="402" t="s">
        <v>1713</v>
      </c>
      <c r="E2324" s="417"/>
      <c r="F2324" s="418"/>
      <c r="G2324" s="398"/>
      <c r="H2324" s="398"/>
      <c r="I2324" s="552"/>
      <c r="J2324" s="550"/>
      <c r="K2324" s="550"/>
      <c r="L2324" s="550"/>
      <c r="M2324" s="551"/>
      <c r="N2324" s="495"/>
      <c r="O2324" s="661"/>
      <c r="P2324" s="661"/>
      <c r="Q2324" s="662"/>
      <c r="R2324" s="660"/>
      <c r="S2324" s="660"/>
      <c r="T2324" s="660"/>
      <c r="U2324" s="660"/>
      <c r="V2324" s="660"/>
      <c r="W2324" s="660"/>
      <c r="X2324" s="660"/>
      <c r="Y2324" s="661"/>
      <c r="Z2324" s="619"/>
      <c r="AA2324" s="617"/>
      <c r="AB2324" s="617"/>
      <c r="AC2324" s="617"/>
      <c r="AD2324" s="617"/>
      <c r="AE2324" s="617"/>
      <c r="AF2324" s="617"/>
      <c r="AG2324" s="617"/>
      <c r="AH2324" s="617"/>
      <c r="AI2324" s="617"/>
      <c r="AJ2324" s="617"/>
      <c r="AK2324" s="617"/>
      <c r="AL2324" s="617"/>
      <c r="AM2324" s="617"/>
      <c r="AN2324" s="617"/>
      <c r="AO2324" s="617"/>
      <c r="AP2324" s="617"/>
      <c r="AQ2324" s="617"/>
      <c r="AR2324" s="617"/>
      <c r="AS2324" s="617"/>
      <c r="AT2324" s="617"/>
      <c r="AU2324" s="617"/>
      <c r="AV2324" s="617"/>
      <c r="AW2324" s="617"/>
      <c r="AX2324" s="617"/>
      <c r="AY2324" s="617"/>
      <c r="AZ2324" s="617"/>
      <c r="BA2324" s="617"/>
      <c r="BB2324" s="617"/>
      <c r="BC2324" s="617"/>
      <c r="BD2324" s="617"/>
      <c r="BE2324" s="617"/>
      <c r="BF2324" s="617"/>
      <c r="BG2324" s="617"/>
      <c r="BH2324" s="617"/>
      <c r="BI2324" s="617"/>
      <c r="BJ2324" s="617"/>
      <c r="BK2324" s="617"/>
      <c r="BL2324" s="617"/>
      <c r="BM2324" s="617"/>
      <c r="BN2324" s="617"/>
      <c r="BO2324" s="617"/>
      <c r="BP2324" s="617"/>
      <c r="BQ2324" s="617"/>
      <c r="BR2324" s="617"/>
      <c r="BS2324" s="617"/>
    </row>
    <row r="2325" spans="1:71" s="401" customFormat="1" ht="15.65" customHeight="1" outlineLevel="2" x14ac:dyDescent="0.25">
      <c r="A2325" s="590"/>
      <c r="B2325" s="480"/>
      <c r="C2325" s="485"/>
      <c r="D2325" s="402" t="s">
        <v>1712</v>
      </c>
      <c r="E2325" s="417"/>
      <c r="F2325" s="418"/>
      <c r="G2325" s="398"/>
      <c r="H2325" s="398"/>
      <c r="I2325" s="552"/>
      <c r="J2325" s="550"/>
      <c r="K2325" s="550"/>
      <c r="L2325" s="550"/>
      <c r="M2325" s="551"/>
      <c r="N2325" s="495"/>
      <c r="O2325" s="661"/>
      <c r="P2325" s="661"/>
      <c r="Q2325" s="662"/>
      <c r="R2325" s="660"/>
      <c r="S2325" s="660"/>
      <c r="T2325" s="660"/>
      <c r="U2325" s="660"/>
      <c r="V2325" s="660"/>
      <c r="W2325" s="660"/>
      <c r="X2325" s="660"/>
      <c r="Y2325" s="661"/>
      <c r="Z2325" s="619"/>
      <c r="AA2325" s="617"/>
      <c r="AB2325" s="617"/>
      <c r="AC2325" s="617"/>
      <c r="AD2325" s="617"/>
      <c r="AE2325" s="617"/>
      <c r="AF2325" s="617"/>
      <c r="AG2325" s="617"/>
      <c r="AH2325" s="617"/>
      <c r="AI2325" s="617"/>
      <c r="AJ2325" s="617"/>
      <c r="AK2325" s="617"/>
      <c r="AL2325" s="617"/>
      <c r="AM2325" s="617"/>
      <c r="AN2325" s="617"/>
      <c r="AO2325" s="617"/>
      <c r="AP2325" s="617"/>
      <c r="AQ2325" s="617"/>
      <c r="AR2325" s="617"/>
      <c r="AS2325" s="617"/>
      <c r="AT2325" s="617"/>
      <c r="AU2325" s="617"/>
      <c r="AV2325" s="617"/>
      <c r="AW2325" s="617"/>
      <c r="AX2325" s="617"/>
      <c r="AY2325" s="617"/>
      <c r="AZ2325" s="617"/>
      <c r="BA2325" s="617"/>
      <c r="BB2325" s="617"/>
      <c r="BC2325" s="617"/>
      <c r="BD2325" s="617"/>
      <c r="BE2325" s="617"/>
      <c r="BF2325" s="617"/>
      <c r="BG2325" s="617"/>
      <c r="BH2325" s="617"/>
      <c r="BI2325" s="617"/>
      <c r="BJ2325" s="617"/>
      <c r="BK2325" s="617"/>
      <c r="BL2325" s="617"/>
      <c r="BM2325" s="617"/>
      <c r="BN2325" s="617"/>
      <c r="BO2325" s="617"/>
      <c r="BP2325" s="617"/>
      <c r="BQ2325" s="617"/>
      <c r="BR2325" s="617"/>
      <c r="BS2325" s="617"/>
    </row>
    <row r="2326" spans="1:71" s="401" customFormat="1" ht="15.65" customHeight="1" outlineLevel="2" x14ac:dyDescent="0.25">
      <c r="A2326" s="590"/>
      <c r="B2326" s="480"/>
      <c r="C2326" s="485"/>
      <c r="D2326" s="402" t="s">
        <v>1713</v>
      </c>
      <c r="E2326" s="417"/>
      <c r="F2326" s="418"/>
      <c r="G2326" s="398"/>
      <c r="H2326" s="398"/>
      <c r="I2326" s="552"/>
      <c r="J2326" s="550"/>
      <c r="K2326" s="550"/>
      <c r="L2326" s="550"/>
      <c r="M2326" s="551"/>
      <c r="N2326" s="495"/>
      <c r="O2326" s="661"/>
      <c r="P2326" s="661"/>
      <c r="Q2326" s="662"/>
      <c r="R2326" s="660"/>
      <c r="S2326" s="660"/>
      <c r="T2326" s="660"/>
      <c r="U2326" s="660"/>
      <c r="V2326" s="660"/>
      <c r="W2326" s="660"/>
      <c r="X2326" s="660"/>
      <c r="Y2326" s="661"/>
      <c r="Z2326" s="619"/>
      <c r="AA2326" s="617"/>
      <c r="AB2326" s="617"/>
      <c r="AC2326" s="617"/>
      <c r="AD2326" s="617"/>
      <c r="AE2326" s="617"/>
      <c r="AF2326" s="617"/>
      <c r="AG2326" s="617"/>
      <c r="AH2326" s="617"/>
      <c r="AI2326" s="617"/>
      <c r="AJ2326" s="617"/>
      <c r="AK2326" s="617"/>
      <c r="AL2326" s="617"/>
      <c r="AM2326" s="617"/>
      <c r="AN2326" s="617"/>
      <c r="AO2326" s="617"/>
      <c r="AP2326" s="617"/>
      <c r="AQ2326" s="617"/>
      <c r="AR2326" s="617"/>
      <c r="AS2326" s="617"/>
      <c r="AT2326" s="617"/>
      <c r="AU2326" s="617"/>
      <c r="AV2326" s="617"/>
      <c r="AW2326" s="617"/>
      <c r="AX2326" s="617"/>
      <c r="AY2326" s="617"/>
      <c r="AZ2326" s="617"/>
      <c r="BA2326" s="617"/>
      <c r="BB2326" s="617"/>
      <c r="BC2326" s="617"/>
      <c r="BD2326" s="617"/>
      <c r="BE2326" s="617"/>
      <c r="BF2326" s="617"/>
      <c r="BG2326" s="617"/>
      <c r="BH2326" s="617"/>
      <c r="BI2326" s="617"/>
      <c r="BJ2326" s="617"/>
      <c r="BK2326" s="617"/>
      <c r="BL2326" s="617"/>
      <c r="BM2326" s="617"/>
      <c r="BN2326" s="617"/>
      <c r="BO2326" s="617"/>
      <c r="BP2326" s="617"/>
      <c r="BQ2326" s="617"/>
      <c r="BR2326" s="617"/>
      <c r="BS2326" s="617"/>
    </row>
    <row r="2327" spans="1:71" s="401" customFormat="1" ht="15.65" customHeight="1" outlineLevel="2" x14ac:dyDescent="0.25">
      <c r="A2327" s="590"/>
      <c r="B2327" s="480"/>
      <c r="C2327" s="485"/>
      <c r="D2327" s="402" t="s">
        <v>1726</v>
      </c>
      <c r="E2327" s="417"/>
      <c r="F2327" s="418"/>
      <c r="G2327" s="398"/>
      <c r="H2327" s="398"/>
      <c r="I2327" s="552"/>
      <c r="J2327" s="550"/>
      <c r="K2327" s="550"/>
      <c r="L2327" s="550"/>
      <c r="M2327" s="551"/>
      <c r="N2327" s="495"/>
      <c r="O2327" s="661"/>
      <c r="P2327" s="661"/>
      <c r="Q2327" s="662"/>
      <c r="R2327" s="660"/>
      <c r="S2327" s="660"/>
      <c r="T2327" s="660"/>
      <c r="U2327" s="660"/>
      <c r="V2327" s="660"/>
      <c r="W2327" s="660"/>
      <c r="X2327" s="660"/>
      <c r="Y2327" s="661"/>
      <c r="Z2327" s="619"/>
      <c r="AA2327" s="617"/>
      <c r="AB2327" s="617"/>
      <c r="AC2327" s="617"/>
      <c r="AD2327" s="617"/>
      <c r="AE2327" s="617"/>
      <c r="AF2327" s="617"/>
      <c r="AG2327" s="617"/>
      <c r="AH2327" s="617"/>
      <c r="AI2327" s="617"/>
      <c r="AJ2327" s="617"/>
      <c r="AK2327" s="617"/>
      <c r="AL2327" s="617"/>
      <c r="AM2327" s="617"/>
      <c r="AN2327" s="617"/>
      <c r="AO2327" s="617"/>
      <c r="AP2327" s="617"/>
      <c r="AQ2327" s="617"/>
      <c r="AR2327" s="617"/>
      <c r="AS2327" s="617"/>
      <c r="AT2327" s="617"/>
      <c r="AU2327" s="617"/>
      <c r="AV2327" s="617"/>
      <c r="AW2327" s="617"/>
      <c r="AX2327" s="617"/>
      <c r="AY2327" s="617"/>
      <c r="AZ2327" s="617"/>
      <c r="BA2327" s="617"/>
      <c r="BB2327" s="617"/>
      <c r="BC2327" s="617"/>
      <c r="BD2327" s="617"/>
      <c r="BE2327" s="617"/>
      <c r="BF2327" s="617"/>
      <c r="BG2327" s="617"/>
      <c r="BH2327" s="617"/>
      <c r="BI2327" s="617"/>
      <c r="BJ2327" s="617"/>
      <c r="BK2327" s="617"/>
      <c r="BL2327" s="617"/>
      <c r="BM2327" s="617"/>
      <c r="BN2327" s="617"/>
      <c r="BO2327" s="617"/>
      <c r="BP2327" s="617"/>
      <c r="BQ2327" s="617"/>
      <c r="BR2327" s="617"/>
      <c r="BS2327" s="617"/>
    </row>
    <row r="2328" spans="1:71" s="401" customFormat="1" ht="15.65" customHeight="1" outlineLevel="2" x14ac:dyDescent="0.25">
      <c r="A2328" s="590"/>
      <c r="B2328" s="480"/>
      <c r="C2328" s="485"/>
      <c r="D2328" s="402" t="s">
        <v>1707</v>
      </c>
      <c r="E2328" s="417"/>
      <c r="F2328" s="418"/>
      <c r="G2328" s="398"/>
      <c r="H2328" s="398"/>
      <c r="I2328" s="552"/>
      <c r="J2328" s="550"/>
      <c r="K2328" s="550"/>
      <c r="L2328" s="550"/>
      <c r="M2328" s="551"/>
      <c r="N2328" s="495"/>
      <c r="O2328" s="661"/>
      <c r="P2328" s="661"/>
      <c r="Q2328" s="662"/>
      <c r="R2328" s="660"/>
      <c r="S2328" s="660"/>
      <c r="T2328" s="660"/>
      <c r="U2328" s="660"/>
      <c r="V2328" s="660"/>
      <c r="W2328" s="660"/>
      <c r="X2328" s="660"/>
      <c r="Y2328" s="661"/>
      <c r="Z2328" s="619"/>
      <c r="AA2328" s="617"/>
      <c r="AB2328" s="617"/>
      <c r="AC2328" s="617"/>
      <c r="AD2328" s="617"/>
      <c r="AE2328" s="617"/>
      <c r="AF2328" s="617"/>
      <c r="AG2328" s="617"/>
      <c r="AH2328" s="617"/>
      <c r="AI2328" s="617"/>
      <c r="AJ2328" s="617"/>
      <c r="AK2328" s="617"/>
      <c r="AL2328" s="617"/>
      <c r="AM2328" s="617"/>
      <c r="AN2328" s="617"/>
      <c r="AO2328" s="617"/>
      <c r="AP2328" s="617"/>
      <c r="AQ2328" s="617"/>
      <c r="AR2328" s="617"/>
      <c r="AS2328" s="617"/>
      <c r="AT2328" s="617"/>
      <c r="AU2328" s="617"/>
      <c r="AV2328" s="617"/>
      <c r="AW2328" s="617"/>
      <c r="AX2328" s="617"/>
      <c r="AY2328" s="617"/>
      <c r="AZ2328" s="617"/>
      <c r="BA2328" s="617"/>
      <c r="BB2328" s="617"/>
      <c r="BC2328" s="617"/>
      <c r="BD2328" s="617"/>
      <c r="BE2328" s="617"/>
      <c r="BF2328" s="617"/>
      <c r="BG2328" s="617"/>
      <c r="BH2328" s="617"/>
      <c r="BI2328" s="617"/>
      <c r="BJ2328" s="617"/>
      <c r="BK2328" s="617"/>
      <c r="BL2328" s="617"/>
      <c r="BM2328" s="617"/>
      <c r="BN2328" s="617"/>
      <c r="BO2328" s="617"/>
      <c r="BP2328" s="617"/>
      <c r="BQ2328" s="617"/>
      <c r="BR2328" s="617"/>
      <c r="BS2328" s="617"/>
    </row>
    <row r="2329" spans="1:71" s="401" customFormat="1" ht="15.65" customHeight="1" outlineLevel="2" x14ac:dyDescent="0.25">
      <c r="A2329" s="590"/>
      <c r="B2329" s="480"/>
      <c r="C2329" s="485"/>
      <c r="D2329" s="402" t="s">
        <v>1708</v>
      </c>
      <c r="E2329" s="417"/>
      <c r="F2329" s="418"/>
      <c r="G2329" s="398"/>
      <c r="H2329" s="398"/>
      <c r="I2329" s="552"/>
      <c r="J2329" s="550"/>
      <c r="K2329" s="550"/>
      <c r="L2329" s="550"/>
      <c r="M2329" s="551"/>
      <c r="N2329" s="495"/>
      <c r="O2329" s="659"/>
      <c r="P2329" s="659"/>
      <c r="Q2329" s="662"/>
      <c r="R2329" s="660"/>
      <c r="S2329" s="660"/>
      <c r="T2329" s="660"/>
      <c r="U2329" s="660"/>
      <c r="V2329" s="660"/>
      <c r="W2329" s="660"/>
      <c r="X2329" s="660"/>
      <c r="Y2329" s="661"/>
      <c r="Z2329" s="619"/>
      <c r="AA2329" s="617"/>
      <c r="AB2329" s="617"/>
      <c r="AC2329" s="617"/>
      <c r="AD2329" s="617"/>
      <c r="AE2329" s="617"/>
      <c r="AF2329" s="617"/>
      <c r="AG2329" s="617"/>
      <c r="AH2329" s="617"/>
      <c r="AI2329" s="617"/>
      <c r="AJ2329" s="617"/>
      <c r="AK2329" s="617"/>
      <c r="AL2329" s="617"/>
      <c r="AM2329" s="617"/>
      <c r="AN2329" s="617"/>
      <c r="AO2329" s="617"/>
      <c r="AP2329" s="617"/>
      <c r="AQ2329" s="617"/>
      <c r="AR2329" s="617"/>
      <c r="AS2329" s="617"/>
      <c r="AT2329" s="617"/>
      <c r="AU2329" s="617"/>
      <c r="AV2329" s="617"/>
      <c r="AW2329" s="617"/>
      <c r="AX2329" s="617"/>
      <c r="AY2329" s="617"/>
      <c r="AZ2329" s="617"/>
      <c r="BA2329" s="617"/>
      <c r="BB2329" s="617"/>
      <c r="BC2329" s="617"/>
      <c r="BD2329" s="617"/>
      <c r="BE2329" s="617"/>
      <c r="BF2329" s="617"/>
      <c r="BG2329" s="617"/>
      <c r="BH2329" s="617"/>
      <c r="BI2329" s="617"/>
      <c r="BJ2329" s="617"/>
      <c r="BK2329" s="617"/>
      <c r="BL2329" s="617"/>
      <c r="BM2329" s="617"/>
      <c r="BN2329" s="617"/>
      <c r="BO2329" s="617"/>
      <c r="BP2329" s="617"/>
      <c r="BQ2329" s="617"/>
      <c r="BR2329" s="617"/>
      <c r="BS2329" s="617"/>
    </row>
    <row r="2330" spans="1:71" s="401" customFormat="1" ht="15.65" customHeight="1" outlineLevel="2" x14ac:dyDescent="0.25">
      <c r="A2330" s="590"/>
      <c r="B2330" s="480"/>
      <c r="C2330" s="485"/>
      <c r="D2330" s="402" t="s">
        <v>1709</v>
      </c>
      <c r="E2330" s="417"/>
      <c r="F2330" s="418"/>
      <c r="G2330" s="398"/>
      <c r="H2330" s="398"/>
      <c r="I2330" s="552"/>
      <c r="J2330" s="550"/>
      <c r="K2330" s="550"/>
      <c r="L2330" s="550"/>
      <c r="M2330" s="551"/>
      <c r="N2330" s="495"/>
      <c r="O2330" s="659"/>
      <c r="P2330" s="659"/>
      <c r="Q2330" s="662"/>
      <c r="R2330" s="660"/>
      <c r="S2330" s="660"/>
      <c r="T2330" s="660"/>
      <c r="U2330" s="660"/>
      <c r="V2330" s="660"/>
      <c r="W2330" s="660"/>
      <c r="X2330" s="660"/>
      <c r="Y2330" s="661"/>
      <c r="Z2330" s="619"/>
      <c r="AA2330" s="617"/>
      <c r="AB2330" s="617"/>
      <c r="AC2330" s="617"/>
      <c r="AD2330" s="617"/>
      <c r="AE2330" s="617"/>
      <c r="AF2330" s="617"/>
      <c r="AG2330" s="617"/>
      <c r="AH2330" s="617"/>
      <c r="AI2330" s="617"/>
      <c r="AJ2330" s="617"/>
      <c r="AK2330" s="617"/>
      <c r="AL2330" s="617"/>
      <c r="AM2330" s="617"/>
      <c r="AN2330" s="617"/>
      <c r="AO2330" s="617"/>
      <c r="AP2330" s="617"/>
      <c r="AQ2330" s="617"/>
      <c r="AR2330" s="617"/>
      <c r="AS2330" s="617"/>
      <c r="AT2330" s="617"/>
      <c r="AU2330" s="617"/>
      <c r="AV2330" s="617"/>
      <c r="AW2330" s="617"/>
      <c r="AX2330" s="617"/>
      <c r="AY2330" s="617"/>
      <c r="AZ2330" s="617"/>
      <c r="BA2330" s="617"/>
      <c r="BB2330" s="617"/>
      <c r="BC2330" s="617"/>
      <c r="BD2330" s="617"/>
      <c r="BE2330" s="617"/>
      <c r="BF2330" s="617"/>
      <c r="BG2330" s="617"/>
      <c r="BH2330" s="617"/>
      <c r="BI2330" s="617"/>
      <c r="BJ2330" s="617"/>
      <c r="BK2330" s="617"/>
      <c r="BL2330" s="617"/>
      <c r="BM2330" s="617"/>
      <c r="BN2330" s="617"/>
      <c r="BO2330" s="617"/>
      <c r="BP2330" s="617"/>
      <c r="BQ2330" s="617"/>
      <c r="BR2330" s="617"/>
      <c r="BS2330" s="617"/>
    </row>
    <row r="2331" spans="1:71" ht="15.65" customHeight="1" outlineLevel="2" x14ac:dyDescent="0.25">
      <c r="B2331" s="404"/>
      <c r="D2331" s="402" t="s">
        <v>1710</v>
      </c>
      <c r="E2331" s="417"/>
      <c r="F2331" s="418"/>
      <c r="G2331" s="398"/>
      <c r="H2331" s="398"/>
      <c r="I2331" s="552"/>
      <c r="J2331" s="550"/>
      <c r="K2331" s="550"/>
      <c r="L2331" s="550"/>
      <c r="M2331" s="551"/>
      <c r="N2331" s="494"/>
      <c r="O2331" s="659"/>
      <c r="P2331" s="659"/>
      <c r="Q2331" s="659"/>
      <c r="R2331" s="659"/>
      <c r="S2331" s="659"/>
      <c r="T2331" s="659"/>
      <c r="U2331" s="659"/>
      <c r="V2331" s="659"/>
      <c r="W2331" s="659"/>
      <c r="X2331" s="659"/>
    </row>
    <row r="2332" spans="1:71" ht="15.65" customHeight="1" outlineLevel="2" x14ac:dyDescent="0.25">
      <c r="B2332" s="404"/>
      <c r="D2332" s="402" t="s">
        <v>1711</v>
      </c>
      <c r="E2332" s="405"/>
      <c r="G2332" s="406"/>
      <c r="H2332" s="406"/>
      <c r="N2332" s="494"/>
      <c r="O2332" s="659"/>
      <c r="P2332" s="659"/>
      <c r="Q2332" s="662"/>
    </row>
    <row r="2333" spans="1:71" ht="15.65" customHeight="1" outlineLevel="2" x14ac:dyDescent="0.25"/>
    <row r="2334" spans="1:71" ht="9" customHeight="1" outlineLevel="1" x14ac:dyDescent="0.25">
      <c r="B2334" s="408"/>
      <c r="D2334" s="408"/>
      <c r="E2334" s="411"/>
      <c r="F2334" s="409"/>
      <c r="G2334" s="410"/>
      <c r="H2334" s="410"/>
      <c r="I2334" s="548"/>
      <c r="J2334" s="548"/>
      <c r="K2334" s="548"/>
      <c r="L2334" s="548"/>
      <c r="M2334" s="548"/>
      <c r="N2334" s="485"/>
      <c r="O2334" s="663"/>
      <c r="P2334" s="663"/>
      <c r="Q2334" s="663"/>
      <c r="R2334" s="664"/>
      <c r="S2334" s="664"/>
      <c r="T2334" s="664"/>
      <c r="U2334" s="664"/>
      <c r="V2334" s="664"/>
      <c r="W2334" s="664"/>
      <c r="X2334" s="664"/>
      <c r="Y2334" s="663"/>
      <c r="Z2334" s="615"/>
      <c r="AA2334" s="616"/>
      <c r="AG2334" s="613"/>
      <c r="AH2334" s="613"/>
    </row>
    <row r="2335" spans="1:71" ht="15.65" customHeight="1" outlineLevel="1" x14ac:dyDescent="0.25">
      <c r="B2335" s="395" t="s">
        <v>1088</v>
      </c>
      <c r="C2335" s="593"/>
      <c r="D2335" s="396" t="s">
        <v>1839</v>
      </c>
      <c r="E2335" s="411"/>
      <c r="F2335" s="409"/>
      <c r="G2335" s="410"/>
      <c r="H2335" s="410"/>
      <c r="I2335" s="548"/>
      <c r="J2335" s="548"/>
      <c r="K2335" s="548"/>
      <c r="L2335" s="548"/>
      <c r="M2335" s="548"/>
      <c r="N2335" s="485"/>
      <c r="O2335" s="663"/>
      <c r="P2335" s="663"/>
      <c r="Q2335" s="663"/>
      <c r="R2335" s="664"/>
      <c r="S2335" s="664"/>
      <c r="T2335" s="664"/>
      <c r="U2335" s="664"/>
      <c r="V2335" s="664"/>
      <c r="W2335" s="664"/>
      <c r="X2335" s="664"/>
      <c r="Y2335" s="663"/>
      <c r="Z2335" s="615"/>
      <c r="AA2335" s="616"/>
      <c r="AG2335" s="613"/>
      <c r="AH2335" s="613"/>
    </row>
    <row r="2336" spans="1:71" ht="9" customHeight="1" outlineLevel="1" x14ac:dyDescent="0.25">
      <c r="B2336" s="408"/>
      <c r="D2336" s="409"/>
      <c r="E2336" s="411"/>
      <c r="F2336" s="409"/>
      <c r="G2336" s="410"/>
      <c r="H2336" s="410"/>
      <c r="I2336" s="548"/>
      <c r="J2336" s="548"/>
      <c r="K2336" s="548"/>
      <c r="L2336" s="548"/>
      <c r="M2336" s="548"/>
      <c r="N2336" s="485"/>
      <c r="O2336" s="663"/>
      <c r="P2336" s="663"/>
      <c r="Q2336" s="663"/>
      <c r="R2336" s="664"/>
      <c r="S2336" s="664"/>
      <c r="T2336" s="664"/>
      <c r="U2336" s="664"/>
      <c r="V2336" s="664"/>
      <c r="W2336" s="664"/>
      <c r="X2336" s="664"/>
      <c r="Y2336" s="663"/>
      <c r="Z2336" s="615"/>
      <c r="AA2336" s="616"/>
      <c r="AG2336" s="613"/>
      <c r="AH2336" s="613"/>
    </row>
    <row r="2337" spans="1:71" s="568" customFormat="1" ht="15.65" customHeight="1" outlineLevel="1" x14ac:dyDescent="0.25">
      <c r="B2337" s="395" t="s">
        <v>1087</v>
      </c>
      <c r="C2337" s="593"/>
      <c r="D2337" s="396" t="s">
        <v>1839</v>
      </c>
      <c r="E2337" s="403">
        <v>1</v>
      </c>
      <c r="F2337" s="396" t="s">
        <v>71</v>
      </c>
      <c r="G2337" s="397"/>
      <c r="H2337" s="397"/>
      <c r="I2337" s="546"/>
      <c r="J2337" s="546"/>
      <c r="K2337" s="546"/>
      <c r="L2337" s="546">
        <f>SUM(L2338:L2353)</f>
        <v>4196.32845</v>
      </c>
      <c r="M2337" s="546">
        <f>SUM(M2338:M2352)</f>
        <v>4196.32845</v>
      </c>
      <c r="N2337" s="593"/>
      <c r="O2337" s="655">
        <f>SUM(O2338:O2352)</f>
        <v>4196.32845</v>
      </c>
      <c r="P2337" s="656" t="str">
        <f>B2337</f>
        <v>V5-1-C1</v>
      </c>
      <c r="Q2337" s="656"/>
      <c r="R2337" s="657"/>
      <c r="S2337" s="657"/>
      <c r="T2337" s="657"/>
      <c r="U2337" s="657"/>
      <c r="V2337" s="657"/>
      <c r="W2337" s="657"/>
      <c r="X2337" s="657">
        <f>SUM(X2338:X2352)</f>
        <v>4904.3496003</v>
      </c>
      <c r="Y2337" s="658"/>
      <c r="Z2337" s="610"/>
      <c r="AA2337" s="610"/>
      <c r="AB2337" s="610"/>
      <c r="AC2337" s="610"/>
      <c r="AD2337" s="610"/>
      <c r="AE2337" s="610"/>
      <c r="AF2337" s="610"/>
      <c r="AG2337" s="610"/>
      <c r="AH2337" s="610"/>
      <c r="AI2337" s="610"/>
      <c r="AJ2337" s="610"/>
      <c r="AK2337" s="610"/>
      <c r="AL2337" s="610"/>
      <c r="AM2337" s="610"/>
      <c r="AN2337" s="610"/>
      <c r="AO2337" s="610"/>
      <c r="AP2337" s="610"/>
      <c r="AQ2337" s="610"/>
      <c r="AR2337" s="610"/>
      <c r="AS2337" s="610"/>
      <c r="AT2337" s="610"/>
      <c r="AU2337" s="610"/>
      <c r="AV2337" s="610"/>
      <c r="AW2337" s="610"/>
      <c r="AX2337" s="610"/>
      <c r="AY2337" s="610"/>
      <c r="AZ2337" s="610"/>
      <c r="BA2337" s="610"/>
      <c r="BB2337" s="610"/>
      <c r="BC2337" s="610"/>
      <c r="BD2337" s="610"/>
      <c r="BE2337" s="610"/>
      <c r="BF2337" s="610"/>
      <c r="BG2337" s="610"/>
      <c r="BH2337" s="610"/>
      <c r="BI2337" s="610"/>
      <c r="BJ2337" s="610"/>
      <c r="BK2337" s="610"/>
      <c r="BL2337" s="610"/>
      <c r="BM2337" s="610"/>
      <c r="BN2337" s="610"/>
      <c r="BO2337" s="610"/>
      <c r="BP2337" s="610"/>
      <c r="BQ2337" s="610"/>
      <c r="BR2337" s="610"/>
      <c r="BS2337" s="610"/>
    </row>
    <row r="2338" spans="1:71" ht="15.65" customHeight="1" outlineLevel="2" x14ac:dyDescent="0.25">
      <c r="B2338" s="404"/>
      <c r="D2338" s="413" t="s">
        <v>1714</v>
      </c>
      <c r="E2338" s="405"/>
      <c r="G2338" s="406"/>
      <c r="H2338" s="406"/>
      <c r="I2338" s="553"/>
      <c r="J2338" s="553"/>
      <c r="K2338" s="553"/>
      <c r="N2338" s="494"/>
      <c r="O2338" s="659"/>
      <c r="P2338" s="659"/>
      <c r="Q2338" s="659"/>
    </row>
    <row r="2339" spans="1:71" s="401" customFormat="1" ht="15.65" customHeight="1" outlineLevel="2" x14ac:dyDescent="0.25">
      <c r="A2339" s="590"/>
      <c r="B2339" s="409" t="s">
        <v>1818</v>
      </c>
      <c r="C2339" s="485"/>
      <c r="D2339" s="402" t="s">
        <v>1727</v>
      </c>
      <c r="E2339" s="405">
        <v>1</v>
      </c>
      <c r="F2339" s="433" t="s">
        <v>71</v>
      </c>
      <c r="G2339" s="406"/>
      <c r="H2339" s="406"/>
      <c r="I2339" s="547"/>
      <c r="J2339" s="547"/>
      <c r="K2339" s="547"/>
      <c r="L2339" s="547">
        <v>75</v>
      </c>
      <c r="M2339" s="547">
        <f>J2339+H2339*Tabellen!$K$2+L2339</f>
        <v>75</v>
      </c>
      <c r="N2339" s="495"/>
      <c r="O2339" s="849">
        <f>S2339+T2339</f>
        <v>75</v>
      </c>
      <c r="P2339" s="659"/>
      <c r="Q2339" s="659"/>
      <c r="R2339" s="682">
        <v>1</v>
      </c>
      <c r="S2339" s="849">
        <f>IF('Isolatieaanpak '!$G$9="Doe-het-zelver",(M2339*R2339)*Tabellen!$K$5,M2339*R2339)</f>
        <v>75</v>
      </c>
      <c r="T2339" s="849">
        <f>(100%-R2339)*M2339</f>
        <v>0</v>
      </c>
      <c r="U2339" s="660">
        <f>S2339*Tabellen!$G$2</f>
        <v>6.75</v>
      </c>
      <c r="V2339" s="660">
        <f>T2339*Tabellen!$H$2</f>
        <v>0</v>
      </c>
      <c r="W2339" s="660">
        <f>U2339+V2339</f>
        <v>6.75</v>
      </c>
      <c r="X2339" s="660">
        <f>O2339+W2339</f>
        <v>81.75</v>
      </c>
      <c r="Y2339" s="661"/>
      <c r="Z2339" s="619"/>
      <c r="AA2339" s="617"/>
      <c r="AB2339" s="617"/>
      <c r="AC2339" s="617"/>
      <c r="AD2339" s="617"/>
      <c r="AE2339" s="617"/>
      <c r="AF2339" s="617"/>
      <c r="AG2339" s="617"/>
      <c r="AH2339" s="617"/>
      <c r="AI2339" s="617"/>
      <c r="AJ2339" s="617"/>
      <c r="AK2339" s="617"/>
      <c r="AL2339" s="617"/>
      <c r="AM2339" s="617"/>
      <c r="AN2339" s="617"/>
      <c r="AO2339" s="617"/>
      <c r="AP2339" s="617"/>
      <c r="AQ2339" s="617"/>
      <c r="AR2339" s="617"/>
      <c r="AS2339" s="617"/>
      <c r="AT2339" s="617"/>
      <c r="AU2339" s="617"/>
      <c r="AV2339" s="617"/>
      <c r="AW2339" s="617"/>
      <c r="AX2339" s="617"/>
      <c r="AY2339" s="617"/>
      <c r="AZ2339" s="617"/>
      <c r="BA2339" s="617"/>
      <c r="BB2339" s="617"/>
      <c r="BC2339" s="617"/>
      <c r="BD2339" s="617"/>
      <c r="BE2339" s="617"/>
      <c r="BF2339" s="617"/>
      <c r="BG2339" s="617"/>
      <c r="BH2339" s="617"/>
      <c r="BI2339" s="617"/>
      <c r="BJ2339" s="617"/>
      <c r="BK2339" s="617"/>
      <c r="BL2339" s="617"/>
      <c r="BM2339" s="617"/>
      <c r="BN2339" s="617"/>
      <c r="BO2339" s="617"/>
      <c r="BP2339" s="617"/>
      <c r="BQ2339" s="617"/>
      <c r="BR2339" s="617"/>
      <c r="BS2339" s="617"/>
    </row>
    <row r="2340" spans="1:71" s="401" customFormat="1" ht="15.65" customHeight="1" outlineLevel="2" x14ac:dyDescent="0.25">
      <c r="A2340" s="590"/>
      <c r="B2340" s="409" t="s">
        <v>1819</v>
      </c>
      <c r="C2340" s="485"/>
      <c r="D2340" s="402" t="s">
        <v>1728</v>
      </c>
      <c r="E2340" s="405">
        <v>1</v>
      </c>
      <c r="F2340" s="433" t="s">
        <v>71</v>
      </c>
      <c r="G2340" s="406"/>
      <c r="H2340" s="406"/>
      <c r="I2340" s="547"/>
      <c r="J2340" s="547"/>
      <c r="K2340" s="547"/>
      <c r="L2340" s="547">
        <v>150</v>
      </c>
      <c r="M2340" s="547">
        <f>J2340+H2340*Tabellen!$K$2+L2340</f>
        <v>150</v>
      </c>
      <c r="N2340" s="495"/>
      <c r="O2340" s="849">
        <f>S2340+T2340</f>
        <v>150</v>
      </c>
      <c r="P2340" s="659"/>
      <c r="Q2340" s="659"/>
      <c r="R2340" s="682">
        <v>0.3</v>
      </c>
      <c r="S2340" s="849">
        <f>IF('Isolatieaanpak '!$G$9="Doe-het-zelver",(M2340*R2340)*Tabellen!$K$5,M2340*R2340)</f>
        <v>45</v>
      </c>
      <c r="T2340" s="849">
        <f>(100%-R2340)*M2340</f>
        <v>105</v>
      </c>
      <c r="U2340" s="660">
        <f>S2340*Tabellen!$G$2</f>
        <v>4.05</v>
      </c>
      <c r="V2340" s="660">
        <f>T2340*Tabellen!$H$2</f>
        <v>22.05</v>
      </c>
      <c r="W2340" s="660">
        <f>U2340+V2340</f>
        <v>26.1</v>
      </c>
      <c r="X2340" s="660">
        <f>O2340+W2340</f>
        <v>176.1</v>
      </c>
      <c r="Y2340" s="661"/>
      <c r="Z2340" s="619"/>
      <c r="AA2340" s="617"/>
      <c r="AB2340" s="617"/>
      <c r="AC2340" s="617"/>
      <c r="AD2340" s="617"/>
      <c r="AE2340" s="617"/>
      <c r="AF2340" s="617"/>
      <c r="AG2340" s="617"/>
      <c r="AH2340" s="617"/>
      <c r="AI2340" s="617"/>
      <c r="AJ2340" s="617"/>
      <c r="AK2340" s="617"/>
      <c r="AL2340" s="617"/>
      <c r="AM2340" s="617"/>
      <c r="AN2340" s="617"/>
      <c r="AO2340" s="617"/>
      <c r="AP2340" s="617"/>
      <c r="AQ2340" s="617"/>
      <c r="AR2340" s="617"/>
      <c r="AS2340" s="617"/>
      <c r="AT2340" s="617"/>
      <c r="AU2340" s="617"/>
      <c r="AV2340" s="617"/>
      <c r="AW2340" s="617"/>
      <c r="AX2340" s="617"/>
      <c r="AY2340" s="617"/>
      <c r="AZ2340" s="617"/>
      <c r="BA2340" s="617"/>
      <c r="BB2340" s="617"/>
      <c r="BC2340" s="617"/>
      <c r="BD2340" s="617"/>
      <c r="BE2340" s="617"/>
      <c r="BF2340" s="617"/>
      <c r="BG2340" s="617"/>
      <c r="BH2340" s="617"/>
      <c r="BI2340" s="617"/>
      <c r="BJ2340" s="617"/>
      <c r="BK2340" s="617"/>
      <c r="BL2340" s="617"/>
      <c r="BM2340" s="617"/>
      <c r="BN2340" s="617"/>
      <c r="BO2340" s="617"/>
      <c r="BP2340" s="617"/>
      <c r="BQ2340" s="617"/>
      <c r="BR2340" s="617"/>
      <c r="BS2340" s="617"/>
    </row>
    <row r="2341" spans="1:71" s="401" customFormat="1" ht="15.65" customHeight="1" outlineLevel="2" x14ac:dyDescent="0.25">
      <c r="A2341" s="590"/>
      <c r="B2341" s="480"/>
      <c r="C2341" s="485"/>
      <c r="D2341" s="402" t="str">
        <f>D2337</f>
        <v xml:space="preserve">Plaatsen van mechanische ventilatiebox systeem </v>
      </c>
      <c r="E2341" s="405">
        <v>1</v>
      </c>
      <c r="F2341" s="433" t="s">
        <v>71</v>
      </c>
      <c r="G2341" s="406"/>
      <c r="H2341" s="406"/>
      <c r="I2341" s="547"/>
      <c r="J2341" s="547"/>
      <c r="K2341" s="547">
        <v>2651.32845</v>
      </c>
      <c r="L2341" s="547">
        <f>K2341*E2341</f>
        <v>2651.32845</v>
      </c>
      <c r="M2341" s="547">
        <f>J2341+H2341*Tabellen!$K$2+L2341</f>
        <v>2651.32845</v>
      </c>
      <c r="N2341" s="495"/>
      <c r="O2341" s="849">
        <f>S2341+T2341</f>
        <v>2651.32845</v>
      </c>
      <c r="P2341" s="659"/>
      <c r="Q2341" s="659"/>
      <c r="R2341" s="682">
        <v>0.3</v>
      </c>
      <c r="S2341" s="849">
        <f>IF('Isolatieaanpak '!$G$9="Doe-het-zelver",(M2341*R2341)*Tabellen!$K$5,M2341*R2341)</f>
        <v>795.39853499999992</v>
      </c>
      <c r="T2341" s="849">
        <f>(100%-R2341)*M2341</f>
        <v>1855.9299149999999</v>
      </c>
      <c r="U2341" s="660">
        <f>S2341*Tabellen!$G$2</f>
        <v>71.585868149999996</v>
      </c>
      <c r="V2341" s="660">
        <f>T2341*Tabellen!$H$2</f>
        <v>389.74528214999998</v>
      </c>
      <c r="W2341" s="660">
        <f>U2341+V2341</f>
        <v>461.33115029999999</v>
      </c>
      <c r="X2341" s="660">
        <f>O2341+W2341</f>
        <v>3112.6596003</v>
      </c>
      <c r="Y2341" s="661"/>
      <c r="Z2341" s="619"/>
      <c r="AA2341" s="617"/>
      <c r="AB2341" s="617"/>
      <c r="AC2341" s="617"/>
      <c r="AD2341" s="617"/>
      <c r="AE2341" s="617"/>
      <c r="AF2341" s="617"/>
      <c r="AG2341" s="617"/>
      <c r="AH2341" s="617"/>
      <c r="AI2341" s="617"/>
      <c r="AJ2341" s="617"/>
      <c r="AK2341" s="617"/>
      <c r="AL2341" s="617"/>
      <c r="AM2341" s="617"/>
      <c r="AN2341" s="617"/>
      <c r="AO2341" s="617"/>
      <c r="AP2341" s="617"/>
      <c r="AQ2341" s="617"/>
      <c r="AR2341" s="617"/>
      <c r="AS2341" s="617"/>
      <c r="AT2341" s="617"/>
      <c r="AU2341" s="617"/>
      <c r="AV2341" s="617"/>
      <c r="AW2341" s="617"/>
      <c r="AX2341" s="617"/>
      <c r="AY2341" s="617"/>
      <c r="AZ2341" s="617"/>
      <c r="BA2341" s="617"/>
      <c r="BB2341" s="617"/>
      <c r="BC2341" s="617"/>
      <c r="BD2341" s="617"/>
      <c r="BE2341" s="617"/>
      <c r="BF2341" s="617"/>
      <c r="BG2341" s="617"/>
      <c r="BH2341" s="617"/>
      <c r="BI2341" s="617"/>
      <c r="BJ2341" s="617"/>
      <c r="BK2341" s="617"/>
      <c r="BL2341" s="617"/>
      <c r="BM2341" s="617"/>
      <c r="BN2341" s="617"/>
      <c r="BO2341" s="617"/>
      <c r="BP2341" s="617"/>
      <c r="BQ2341" s="617"/>
      <c r="BR2341" s="617"/>
      <c r="BS2341" s="617"/>
    </row>
    <row r="2342" spans="1:71" s="401" customFormat="1" ht="15.65" customHeight="1" outlineLevel="2" x14ac:dyDescent="0.25">
      <c r="A2342" s="590"/>
      <c r="B2342" s="480"/>
      <c r="C2342" s="485"/>
      <c r="D2342" s="402" t="s">
        <v>1712</v>
      </c>
      <c r="E2342" s="417"/>
      <c r="F2342" s="418"/>
      <c r="G2342" s="398"/>
      <c r="H2342" s="398"/>
      <c r="I2342" s="552"/>
      <c r="J2342" s="550"/>
      <c r="K2342" s="550"/>
      <c r="L2342" s="550"/>
      <c r="M2342" s="551"/>
      <c r="N2342" s="495"/>
      <c r="O2342" s="661"/>
      <c r="P2342" s="661"/>
      <c r="Q2342" s="662"/>
      <c r="R2342" s="660"/>
      <c r="S2342" s="660"/>
      <c r="T2342" s="660"/>
      <c r="U2342" s="660"/>
      <c r="V2342" s="660"/>
      <c r="W2342" s="660"/>
      <c r="X2342" s="660"/>
      <c r="Y2342" s="661"/>
      <c r="Z2342" s="619"/>
      <c r="AA2342" s="617"/>
      <c r="AB2342" s="617"/>
      <c r="AC2342" s="617"/>
      <c r="AD2342" s="617"/>
      <c r="AE2342" s="617"/>
      <c r="AF2342" s="617"/>
      <c r="AG2342" s="617"/>
      <c r="AH2342" s="617"/>
      <c r="AI2342" s="617"/>
      <c r="AJ2342" s="617"/>
      <c r="AK2342" s="617"/>
      <c r="AL2342" s="617"/>
      <c r="AM2342" s="617"/>
      <c r="AN2342" s="617"/>
      <c r="AO2342" s="617"/>
      <c r="AP2342" s="617"/>
      <c r="AQ2342" s="617"/>
      <c r="AR2342" s="617"/>
      <c r="AS2342" s="617"/>
      <c r="AT2342" s="617"/>
      <c r="AU2342" s="617"/>
      <c r="AV2342" s="617"/>
      <c r="AW2342" s="617"/>
      <c r="AX2342" s="617"/>
      <c r="AY2342" s="617"/>
      <c r="AZ2342" s="617"/>
      <c r="BA2342" s="617"/>
      <c r="BB2342" s="617"/>
      <c r="BC2342" s="617"/>
      <c r="BD2342" s="617"/>
      <c r="BE2342" s="617"/>
      <c r="BF2342" s="617"/>
      <c r="BG2342" s="617"/>
      <c r="BH2342" s="617"/>
      <c r="BI2342" s="617"/>
      <c r="BJ2342" s="617"/>
      <c r="BK2342" s="617"/>
      <c r="BL2342" s="617"/>
      <c r="BM2342" s="617"/>
      <c r="BN2342" s="617"/>
      <c r="BO2342" s="617"/>
      <c r="BP2342" s="617"/>
      <c r="BQ2342" s="617"/>
      <c r="BR2342" s="617"/>
      <c r="BS2342" s="617"/>
    </row>
    <row r="2343" spans="1:71" s="401" customFormat="1" ht="15.65" customHeight="1" outlineLevel="2" x14ac:dyDescent="0.25">
      <c r="A2343" s="590"/>
      <c r="B2343" s="480"/>
      <c r="C2343" s="485"/>
      <c r="D2343" s="402" t="s">
        <v>1713</v>
      </c>
      <c r="E2343" s="417"/>
      <c r="F2343" s="418"/>
      <c r="G2343" s="398"/>
      <c r="H2343" s="398"/>
      <c r="I2343" s="552"/>
      <c r="J2343" s="550"/>
      <c r="K2343" s="550"/>
      <c r="L2343" s="550"/>
      <c r="M2343" s="551"/>
      <c r="N2343" s="495"/>
      <c r="O2343" s="661"/>
      <c r="P2343" s="661"/>
      <c r="Q2343" s="662"/>
      <c r="R2343" s="660"/>
      <c r="S2343" s="660"/>
      <c r="T2343" s="660"/>
      <c r="U2343" s="660"/>
      <c r="V2343" s="660"/>
      <c r="W2343" s="660"/>
      <c r="X2343" s="660"/>
      <c r="Y2343" s="661"/>
      <c r="Z2343" s="619"/>
      <c r="AA2343" s="617"/>
      <c r="AB2343" s="617"/>
      <c r="AC2343" s="617"/>
      <c r="AD2343" s="617"/>
      <c r="AE2343" s="617"/>
      <c r="AF2343" s="617"/>
      <c r="AG2343" s="617"/>
      <c r="AH2343" s="617"/>
      <c r="AI2343" s="617"/>
      <c r="AJ2343" s="617"/>
      <c r="AK2343" s="617"/>
      <c r="AL2343" s="617"/>
      <c r="AM2343" s="617"/>
      <c r="AN2343" s="617"/>
      <c r="AO2343" s="617"/>
      <c r="AP2343" s="617"/>
      <c r="AQ2343" s="617"/>
      <c r="AR2343" s="617"/>
      <c r="AS2343" s="617"/>
      <c r="AT2343" s="617"/>
      <c r="AU2343" s="617"/>
      <c r="AV2343" s="617"/>
      <c r="AW2343" s="617"/>
      <c r="AX2343" s="617"/>
      <c r="AY2343" s="617"/>
      <c r="AZ2343" s="617"/>
      <c r="BA2343" s="617"/>
      <c r="BB2343" s="617"/>
      <c r="BC2343" s="617"/>
      <c r="BD2343" s="617"/>
      <c r="BE2343" s="617"/>
      <c r="BF2343" s="617"/>
      <c r="BG2343" s="617"/>
      <c r="BH2343" s="617"/>
      <c r="BI2343" s="617"/>
      <c r="BJ2343" s="617"/>
      <c r="BK2343" s="617"/>
      <c r="BL2343" s="617"/>
      <c r="BM2343" s="617"/>
      <c r="BN2343" s="617"/>
      <c r="BO2343" s="617"/>
      <c r="BP2343" s="617"/>
      <c r="BQ2343" s="617"/>
      <c r="BR2343" s="617"/>
      <c r="BS2343" s="617"/>
    </row>
    <row r="2344" spans="1:71" s="401" customFormat="1" ht="15.65" customHeight="1" outlineLevel="2" x14ac:dyDescent="0.25">
      <c r="A2344" s="590"/>
      <c r="B2344" s="480"/>
      <c r="C2344" s="485"/>
      <c r="D2344" s="402" t="s">
        <v>1726</v>
      </c>
      <c r="E2344" s="417"/>
      <c r="F2344" s="418"/>
      <c r="G2344" s="398"/>
      <c r="H2344" s="398"/>
      <c r="I2344" s="552"/>
      <c r="J2344" s="550"/>
      <c r="K2344" s="550"/>
      <c r="L2344" s="550"/>
      <c r="M2344" s="551"/>
      <c r="N2344" s="495"/>
      <c r="O2344" s="661"/>
      <c r="P2344" s="661"/>
      <c r="Q2344" s="662"/>
      <c r="R2344" s="660"/>
      <c r="S2344" s="660"/>
      <c r="T2344" s="660"/>
      <c r="U2344" s="660"/>
      <c r="V2344" s="660"/>
      <c r="W2344" s="660"/>
      <c r="X2344" s="660"/>
      <c r="Y2344" s="661"/>
      <c r="Z2344" s="619"/>
      <c r="AA2344" s="617"/>
      <c r="AB2344" s="617"/>
      <c r="AC2344" s="617"/>
      <c r="AD2344" s="617"/>
      <c r="AE2344" s="617"/>
      <c r="AF2344" s="617"/>
      <c r="AG2344" s="617"/>
      <c r="AH2344" s="617"/>
      <c r="AI2344" s="617"/>
      <c r="AJ2344" s="617"/>
      <c r="AK2344" s="617"/>
      <c r="AL2344" s="617"/>
      <c r="AM2344" s="617"/>
      <c r="AN2344" s="617"/>
      <c r="AO2344" s="617"/>
      <c r="AP2344" s="617"/>
      <c r="AQ2344" s="617"/>
      <c r="AR2344" s="617"/>
      <c r="AS2344" s="617"/>
      <c r="AT2344" s="617"/>
      <c r="AU2344" s="617"/>
      <c r="AV2344" s="617"/>
      <c r="AW2344" s="617"/>
      <c r="AX2344" s="617"/>
      <c r="AY2344" s="617"/>
      <c r="AZ2344" s="617"/>
      <c r="BA2344" s="617"/>
      <c r="BB2344" s="617"/>
      <c r="BC2344" s="617"/>
      <c r="BD2344" s="617"/>
      <c r="BE2344" s="617"/>
      <c r="BF2344" s="617"/>
      <c r="BG2344" s="617"/>
      <c r="BH2344" s="617"/>
      <c r="BI2344" s="617"/>
      <c r="BJ2344" s="617"/>
      <c r="BK2344" s="617"/>
      <c r="BL2344" s="617"/>
      <c r="BM2344" s="617"/>
      <c r="BN2344" s="617"/>
      <c r="BO2344" s="617"/>
      <c r="BP2344" s="617"/>
      <c r="BQ2344" s="617"/>
      <c r="BR2344" s="617"/>
      <c r="BS2344" s="617"/>
    </row>
    <row r="2345" spans="1:71" s="401" customFormat="1" ht="15.65" customHeight="1" outlineLevel="2" x14ac:dyDescent="0.25">
      <c r="A2345" s="590"/>
      <c r="B2345" s="480"/>
      <c r="C2345" s="485"/>
      <c r="D2345" s="402" t="s">
        <v>1718</v>
      </c>
      <c r="E2345" s="417"/>
      <c r="F2345" s="418"/>
      <c r="G2345" s="398"/>
      <c r="H2345" s="398"/>
      <c r="I2345" s="552"/>
      <c r="J2345" s="550"/>
      <c r="K2345" s="550"/>
      <c r="L2345" s="550"/>
      <c r="M2345" s="551"/>
      <c r="N2345" s="495"/>
      <c r="O2345" s="661"/>
      <c r="P2345" s="661"/>
      <c r="Q2345" s="662"/>
      <c r="R2345" s="660"/>
      <c r="S2345" s="660"/>
      <c r="T2345" s="660"/>
      <c r="U2345" s="660"/>
      <c r="V2345" s="660"/>
      <c r="W2345" s="660"/>
      <c r="X2345" s="660"/>
      <c r="Y2345" s="661"/>
      <c r="Z2345" s="619"/>
      <c r="AA2345" s="617"/>
      <c r="AB2345" s="617"/>
      <c r="AC2345" s="617"/>
      <c r="AD2345" s="617"/>
      <c r="AE2345" s="617"/>
      <c r="AF2345" s="617"/>
      <c r="AG2345" s="617"/>
      <c r="AH2345" s="617"/>
      <c r="AI2345" s="617"/>
      <c r="AJ2345" s="617"/>
      <c r="AK2345" s="617"/>
      <c r="AL2345" s="617"/>
      <c r="AM2345" s="617"/>
      <c r="AN2345" s="617"/>
      <c r="AO2345" s="617"/>
      <c r="AP2345" s="617"/>
      <c r="AQ2345" s="617"/>
      <c r="AR2345" s="617"/>
      <c r="AS2345" s="617"/>
      <c r="AT2345" s="617"/>
      <c r="AU2345" s="617"/>
      <c r="AV2345" s="617"/>
      <c r="AW2345" s="617"/>
      <c r="AX2345" s="617"/>
      <c r="AY2345" s="617"/>
      <c r="AZ2345" s="617"/>
      <c r="BA2345" s="617"/>
      <c r="BB2345" s="617"/>
      <c r="BC2345" s="617"/>
      <c r="BD2345" s="617"/>
      <c r="BE2345" s="617"/>
      <c r="BF2345" s="617"/>
      <c r="BG2345" s="617"/>
      <c r="BH2345" s="617"/>
      <c r="BI2345" s="617"/>
      <c r="BJ2345" s="617"/>
      <c r="BK2345" s="617"/>
      <c r="BL2345" s="617"/>
      <c r="BM2345" s="617"/>
      <c r="BN2345" s="617"/>
      <c r="BO2345" s="617"/>
      <c r="BP2345" s="617"/>
      <c r="BQ2345" s="617"/>
      <c r="BR2345" s="617"/>
      <c r="BS2345" s="617"/>
    </row>
    <row r="2346" spans="1:71" s="401" customFormat="1" ht="15.65" customHeight="1" outlineLevel="2" x14ac:dyDescent="0.25">
      <c r="A2346" s="590"/>
      <c r="B2346" s="480"/>
      <c r="C2346" s="485"/>
      <c r="D2346" s="402" t="s">
        <v>1725</v>
      </c>
      <c r="E2346" s="417"/>
      <c r="F2346" s="418"/>
      <c r="G2346" s="398"/>
      <c r="H2346" s="398"/>
      <c r="I2346" s="552"/>
      <c r="J2346" s="550"/>
      <c r="K2346" s="550"/>
      <c r="L2346" s="550"/>
      <c r="M2346" s="551"/>
      <c r="N2346" s="495"/>
      <c r="O2346" s="661"/>
      <c r="P2346" s="661"/>
      <c r="Q2346" s="662"/>
      <c r="R2346" s="660"/>
      <c r="S2346" s="660"/>
      <c r="T2346" s="660"/>
      <c r="U2346" s="660"/>
      <c r="V2346" s="660"/>
      <c r="W2346" s="660"/>
      <c r="X2346" s="660"/>
      <c r="Y2346" s="661"/>
      <c r="Z2346" s="619"/>
      <c r="AA2346" s="617"/>
      <c r="AB2346" s="617"/>
      <c r="AC2346" s="617"/>
      <c r="AD2346" s="617"/>
      <c r="AE2346" s="617"/>
      <c r="AF2346" s="617"/>
      <c r="AG2346" s="617"/>
      <c r="AH2346" s="617"/>
      <c r="AI2346" s="617"/>
      <c r="AJ2346" s="617"/>
      <c r="AK2346" s="617"/>
      <c r="AL2346" s="617"/>
      <c r="AM2346" s="617"/>
      <c r="AN2346" s="617"/>
      <c r="AO2346" s="617"/>
      <c r="AP2346" s="617"/>
      <c r="AQ2346" s="617"/>
      <c r="AR2346" s="617"/>
      <c r="AS2346" s="617"/>
      <c r="AT2346" s="617"/>
      <c r="AU2346" s="617"/>
      <c r="AV2346" s="617"/>
      <c r="AW2346" s="617"/>
      <c r="AX2346" s="617"/>
      <c r="AY2346" s="617"/>
      <c r="AZ2346" s="617"/>
      <c r="BA2346" s="617"/>
      <c r="BB2346" s="617"/>
      <c r="BC2346" s="617"/>
      <c r="BD2346" s="617"/>
      <c r="BE2346" s="617"/>
      <c r="BF2346" s="617"/>
      <c r="BG2346" s="617"/>
      <c r="BH2346" s="617"/>
      <c r="BI2346" s="617"/>
      <c r="BJ2346" s="617"/>
      <c r="BK2346" s="617"/>
      <c r="BL2346" s="617"/>
      <c r="BM2346" s="617"/>
      <c r="BN2346" s="617"/>
      <c r="BO2346" s="617"/>
      <c r="BP2346" s="617"/>
      <c r="BQ2346" s="617"/>
      <c r="BR2346" s="617"/>
      <c r="BS2346" s="617"/>
    </row>
    <row r="2347" spans="1:71" s="401" customFormat="1" ht="15.65" customHeight="1" outlineLevel="2" x14ac:dyDescent="0.25">
      <c r="A2347" s="590"/>
      <c r="B2347" s="480"/>
      <c r="C2347" s="485"/>
      <c r="D2347" s="402" t="s">
        <v>1715</v>
      </c>
      <c r="E2347" s="417"/>
      <c r="F2347" s="418"/>
      <c r="G2347" s="398"/>
      <c r="H2347" s="398"/>
      <c r="I2347" s="552"/>
      <c r="J2347" s="550"/>
      <c r="K2347" s="550"/>
      <c r="L2347" s="550"/>
      <c r="M2347" s="551"/>
      <c r="N2347" s="495"/>
      <c r="O2347" s="659"/>
      <c r="P2347" s="659"/>
      <c r="Q2347" s="662"/>
      <c r="R2347" s="660"/>
      <c r="S2347" s="660"/>
      <c r="T2347" s="660"/>
      <c r="U2347" s="660"/>
      <c r="V2347" s="660"/>
      <c r="W2347" s="660"/>
      <c r="X2347" s="660"/>
      <c r="Y2347" s="661"/>
      <c r="Z2347" s="619"/>
      <c r="AA2347" s="617"/>
      <c r="AB2347" s="617"/>
      <c r="AC2347" s="617"/>
      <c r="AD2347" s="617"/>
      <c r="AE2347" s="617"/>
      <c r="AF2347" s="617"/>
      <c r="AG2347" s="617"/>
      <c r="AH2347" s="617"/>
      <c r="AI2347" s="617"/>
      <c r="AJ2347" s="617"/>
      <c r="AK2347" s="617"/>
      <c r="AL2347" s="617"/>
      <c r="AM2347" s="617"/>
      <c r="AN2347" s="617"/>
      <c r="AO2347" s="617"/>
      <c r="AP2347" s="617"/>
      <c r="AQ2347" s="617"/>
      <c r="AR2347" s="617"/>
      <c r="AS2347" s="617"/>
      <c r="AT2347" s="617"/>
      <c r="AU2347" s="617"/>
      <c r="AV2347" s="617"/>
      <c r="AW2347" s="617"/>
      <c r="AX2347" s="617"/>
      <c r="AY2347" s="617"/>
      <c r="AZ2347" s="617"/>
      <c r="BA2347" s="617"/>
      <c r="BB2347" s="617"/>
      <c r="BC2347" s="617"/>
      <c r="BD2347" s="617"/>
      <c r="BE2347" s="617"/>
      <c r="BF2347" s="617"/>
      <c r="BG2347" s="617"/>
      <c r="BH2347" s="617"/>
      <c r="BI2347" s="617"/>
      <c r="BJ2347" s="617"/>
      <c r="BK2347" s="617"/>
      <c r="BL2347" s="617"/>
      <c r="BM2347" s="617"/>
      <c r="BN2347" s="617"/>
      <c r="BO2347" s="617"/>
      <c r="BP2347" s="617"/>
      <c r="BQ2347" s="617"/>
      <c r="BR2347" s="617"/>
      <c r="BS2347" s="617"/>
    </row>
    <row r="2348" spans="1:71" s="401" customFormat="1" ht="15.65" customHeight="1" outlineLevel="2" x14ac:dyDescent="0.25">
      <c r="A2348" s="590"/>
      <c r="B2348" s="480"/>
      <c r="C2348" s="485"/>
      <c r="D2348" s="402" t="s">
        <v>1708</v>
      </c>
      <c r="E2348" s="417"/>
      <c r="F2348" s="418"/>
      <c r="G2348" s="398"/>
      <c r="H2348" s="398"/>
      <c r="I2348" s="552"/>
      <c r="J2348" s="550"/>
      <c r="K2348" s="550"/>
      <c r="L2348" s="550"/>
      <c r="M2348" s="551"/>
      <c r="N2348" s="495"/>
      <c r="O2348" s="659"/>
      <c r="P2348" s="659"/>
      <c r="Q2348" s="662"/>
      <c r="R2348" s="660"/>
      <c r="S2348" s="660"/>
      <c r="T2348" s="660"/>
      <c r="U2348" s="660"/>
      <c r="V2348" s="660"/>
      <c r="W2348" s="660"/>
      <c r="X2348" s="660"/>
      <c r="Y2348" s="661"/>
      <c r="Z2348" s="619"/>
      <c r="AA2348" s="617"/>
      <c r="AB2348" s="617"/>
      <c r="AC2348" s="617"/>
      <c r="AD2348" s="617"/>
      <c r="AE2348" s="617"/>
      <c r="AF2348" s="617"/>
      <c r="AG2348" s="617"/>
      <c r="AH2348" s="617"/>
      <c r="AI2348" s="617"/>
      <c r="AJ2348" s="617"/>
      <c r="AK2348" s="617"/>
      <c r="AL2348" s="617"/>
      <c r="AM2348" s="617"/>
      <c r="AN2348" s="617"/>
      <c r="AO2348" s="617"/>
      <c r="AP2348" s="617"/>
      <c r="AQ2348" s="617"/>
      <c r="AR2348" s="617"/>
      <c r="AS2348" s="617"/>
      <c r="AT2348" s="617"/>
      <c r="AU2348" s="617"/>
      <c r="AV2348" s="617"/>
      <c r="AW2348" s="617"/>
      <c r="AX2348" s="617"/>
      <c r="AY2348" s="617"/>
      <c r="AZ2348" s="617"/>
      <c r="BA2348" s="617"/>
      <c r="BB2348" s="617"/>
      <c r="BC2348" s="617"/>
      <c r="BD2348" s="617"/>
      <c r="BE2348" s="617"/>
      <c r="BF2348" s="617"/>
      <c r="BG2348" s="617"/>
      <c r="BH2348" s="617"/>
      <c r="BI2348" s="617"/>
      <c r="BJ2348" s="617"/>
      <c r="BK2348" s="617"/>
      <c r="BL2348" s="617"/>
      <c r="BM2348" s="617"/>
      <c r="BN2348" s="617"/>
      <c r="BO2348" s="617"/>
      <c r="BP2348" s="617"/>
      <c r="BQ2348" s="617"/>
      <c r="BR2348" s="617"/>
      <c r="BS2348" s="617"/>
    </row>
    <row r="2349" spans="1:71" ht="15.65" customHeight="1" outlineLevel="2" x14ac:dyDescent="0.25">
      <c r="B2349" s="404"/>
      <c r="D2349" s="402" t="s">
        <v>1709</v>
      </c>
      <c r="E2349" s="417"/>
      <c r="F2349" s="418"/>
      <c r="G2349" s="398"/>
      <c r="H2349" s="398"/>
      <c r="I2349" s="552"/>
      <c r="J2349" s="550"/>
      <c r="K2349" s="550"/>
      <c r="L2349" s="550"/>
      <c r="M2349" s="551"/>
      <c r="N2349" s="494"/>
      <c r="O2349" s="659"/>
      <c r="P2349" s="659"/>
      <c r="Q2349" s="659"/>
      <c r="R2349" s="659"/>
      <c r="S2349" s="659"/>
      <c r="T2349" s="659"/>
      <c r="U2349" s="659"/>
      <c r="V2349" s="659"/>
      <c r="W2349" s="659"/>
      <c r="X2349" s="659"/>
    </row>
    <row r="2350" spans="1:71" ht="15.65" customHeight="1" outlineLevel="2" x14ac:dyDescent="0.25">
      <c r="B2350" s="404"/>
      <c r="D2350" s="402" t="s">
        <v>1716</v>
      </c>
      <c r="E2350" s="405"/>
      <c r="G2350" s="406"/>
      <c r="H2350" s="406"/>
      <c r="N2350" s="494"/>
      <c r="O2350" s="659"/>
      <c r="P2350" s="659"/>
      <c r="Q2350" s="662"/>
    </row>
    <row r="2351" spans="1:71" s="401" customFormat="1" ht="15.65" customHeight="1" outlineLevel="2" x14ac:dyDescent="0.25">
      <c r="A2351" s="590"/>
      <c r="B2351" s="480"/>
      <c r="C2351" s="485"/>
      <c r="D2351" s="402" t="s">
        <v>1717</v>
      </c>
      <c r="E2351" s="417"/>
      <c r="F2351" s="418"/>
      <c r="G2351" s="398"/>
      <c r="H2351" s="398"/>
      <c r="I2351" s="552"/>
      <c r="J2351" s="550"/>
      <c r="K2351" s="550"/>
      <c r="L2351" s="550"/>
      <c r="M2351" s="551"/>
      <c r="N2351" s="495"/>
      <c r="O2351" s="659"/>
      <c r="P2351" s="659"/>
      <c r="Q2351" s="662"/>
      <c r="R2351" s="660"/>
      <c r="S2351" s="660"/>
      <c r="T2351" s="660"/>
      <c r="U2351" s="660"/>
      <c r="V2351" s="660"/>
      <c r="W2351" s="660"/>
      <c r="X2351" s="660"/>
      <c r="Y2351" s="661"/>
      <c r="Z2351" s="619"/>
      <c r="AA2351" s="617"/>
      <c r="AB2351" s="617"/>
      <c r="AC2351" s="617"/>
      <c r="AD2351" s="617"/>
      <c r="AE2351" s="617"/>
      <c r="AF2351" s="617"/>
      <c r="AG2351" s="617"/>
      <c r="AH2351" s="617"/>
      <c r="AI2351" s="617"/>
      <c r="AJ2351" s="617"/>
      <c r="AK2351" s="617"/>
      <c r="AL2351" s="617"/>
      <c r="AM2351" s="617"/>
      <c r="AN2351" s="617"/>
      <c r="AO2351" s="617"/>
      <c r="AP2351" s="617"/>
      <c r="AQ2351" s="617"/>
      <c r="AR2351" s="617"/>
      <c r="AS2351" s="617"/>
      <c r="AT2351" s="617"/>
      <c r="AU2351" s="617"/>
      <c r="AV2351" s="617"/>
      <c r="AW2351" s="617"/>
      <c r="AX2351" s="617"/>
      <c r="AY2351" s="617"/>
      <c r="AZ2351" s="617"/>
      <c r="BA2351" s="617"/>
      <c r="BB2351" s="617"/>
      <c r="BC2351" s="617"/>
      <c r="BD2351" s="617"/>
      <c r="BE2351" s="617"/>
      <c r="BF2351" s="617"/>
      <c r="BG2351" s="617"/>
      <c r="BH2351" s="617"/>
      <c r="BI2351" s="617"/>
      <c r="BJ2351" s="617"/>
      <c r="BK2351" s="617"/>
      <c r="BL2351" s="617"/>
      <c r="BM2351" s="617"/>
      <c r="BN2351" s="617"/>
      <c r="BO2351" s="617"/>
      <c r="BP2351" s="617"/>
      <c r="BQ2351" s="617"/>
      <c r="BR2351" s="617"/>
      <c r="BS2351" s="617"/>
    </row>
    <row r="2352" spans="1:71" s="401" customFormat="1" ht="15.65" customHeight="1" outlineLevel="2" x14ac:dyDescent="0.25">
      <c r="A2352" s="590"/>
      <c r="B2352" s="409" t="s">
        <v>1797</v>
      </c>
      <c r="C2352" s="485"/>
      <c r="D2352" s="402" t="s">
        <v>1720</v>
      </c>
      <c r="E2352" s="405">
        <v>1</v>
      </c>
      <c r="F2352" s="433" t="s">
        <v>71</v>
      </c>
      <c r="G2352" s="406"/>
      <c r="H2352" s="406"/>
      <c r="I2352" s="547"/>
      <c r="J2352" s="547"/>
      <c r="K2352" s="547"/>
      <c r="L2352" s="547">
        <v>1320</v>
      </c>
      <c r="M2352" s="547">
        <f>J2352+H2352*Tabellen!$K$2+L2352</f>
        <v>1320</v>
      </c>
      <c r="N2352" s="495"/>
      <c r="O2352" s="849">
        <f>S2352+T2352</f>
        <v>1320</v>
      </c>
      <c r="P2352" s="659"/>
      <c r="Q2352" s="659"/>
      <c r="R2352" s="682">
        <v>0.4</v>
      </c>
      <c r="S2352" s="849">
        <f>IF('Isolatieaanpak '!$G$9="Doe-het-zelver",(M2352*R2352)*Tabellen!$K$5,M2352*R2352)</f>
        <v>528</v>
      </c>
      <c r="T2352" s="849">
        <f>(100%-R2352)*M2352</f>
        <v>792</v>
      </c>
      <c r="U2352" s="660">
        <f>S2352*Tabellen!$G$2</f>
        <v>47.519999999999996</v>
      </c>
      <c r="V2352" s="660">
        <f>T2352*Tabellen!$H$2</f>
        <v>166.32</v>
      </c>
      <c r="W2352" s="660">
        <f>U2352+V2352</f>
        <v>213.83999999999997</v>
      </c>
      <c r="X2352" s="660">
        <f>O2352+W2352</f>
        <v>1533.84</v>
      </c>
      <c r="Y2352" s="661"/>
      <c r="Z2352" s="619"/>
      <c r="AA2352" s="617"/>
      <c r="AB2352" s="617"/>
      <c r="AC2352" s="617"/>
      <c r="AD2352" s="617"/>
      <c r="AE2352" s="617"/>
      <c r="AF2352" s="617"/>
      <c r="AG2352" s="617"/>
      <c r="AH2352" s="617"/>
      <c r="AI2352" s="617"/>
      <c r="AJ2352" s="617"/>
      <c r="AK2352" s="617"/>
      <c r="AL2352" s="617"/>
      <c r="AM2352" s="617"/>
      <c r="AN2352" s="617"/>
      <c r="AO2352" s="617"/>
      <c r="AP2352" s="617"/>
      <c r="AQ2352" s="617"/>
      <c r="AR2352" s="617"/>
      <c r="AS2352" s="617"/>
      <c r="AT2352" s="617"/>
      <c r="AU2352" s="617"/>
      <c r="AV2352" s="617"/>
      <c r="AW2352" s="617"/>
      <c r="AX2352" s="617"/>
      <c r="AY2352" s="617"/>
      <c r="AZ2352" s="617"/>
      <c r="BA2352" s="617"/>
      <c r="BB2352" s="617"/>
      <c r="BC2352" s="617"/>
      <c r="BD2352" s="617"/>
      <c r="BE2352" s="617"/>
      <c r="BF2352" s="617"/>
      <c r="BG2352" s="617"/>
      <c r="BH2352" s="617"/>
      <c r="BI2352" s="617"/>
      <c r="BJ2352" s="617"/>
      <c r="BK2352" s="617"/>
      <c r="BL2352" s="617"/>
      <c r="BM2352" s="617"/>
      <c r="BN2352" s="617"/>
      <c r="BO2352" s="617"/>
      <c r="BP2352" s="617"/>
      <c r="BQ2352" s="617"/>
      <c r="BR2352" s="617"/>
      <c r="BS2352" s="617"/>
    </row>
    <row r="2353" spans="1:71" ht="15.65" customHeight="1" outlineLevel="2" x14ac:dyDescent="0.25">
      <c r="B2353" s="404"/>
      <c r="D2353" s="484"/>
      <c r="E2353" s="405"/>
      <c r="G2353" s="406"/>
      <c r="H2353" s="406"/>
      <c r="N2353" s="494"/>
      <c r="O2353" s="659"/>
      <c r="P2353" s="659"/>
      <c r="Q2353" s="659"/>
    </row>
    <row r="2354" spans="1:71" ht="9" customHeight="1" outlineLevel="1" x14ac:dyDescent="0.25">
      <c r="B2354" s="408"/>
      <c r="D2354" s="409"/>
      <c r="E2354" s="411"/>
      <c r="F2354" s="409"/>
      <c r="G2354" s="410"/>
      <c r="H2354" s="410"/>
      <c r="I2354" s="548"/>
      <c r="J2354" s="548"/>
      <c r="K2354" s="548"/>
      <c r="L2354" s="548"/>
      <c r="M2354" s="548"/>
      <c r="N2354" s="485"/>
      <c r="O2354" s="663"/>
      <c r="P2354" s="663"/>
      <c r="Q2354" s="663"/>
      <c r="R2354" s="664"/>
      <c r="S2354" s="664"/>
      <c r="T2354" s="664"/>
      <c r="U2354" s="664"/>
      <c r="V2354" s="664"/>
      <c r="W2354" s="664"/>
      <c r="X2354" s="664"/>
      <c r="Y2354" s="663"/>
      <c r="Z2354" s="615"/>
      <c r="AA2354" s="616"/>
      <c r="AG2354" s="613"/>
      <c r="AH2354" s="613"/>
    </row>
    <row r="2355" spans="1:71" s="568" customFormat="1" ht="15.65" customHeight="1" outlineLevel="1" x14ac:dyDescent="0.25">
      <c r="B2355" s="395" t="s">
        <v>1203</v>
      </c>
      <c r="C2355" s="593"/>
      <c r="D2355" s="396" t="s">
        <v>1719</v>
      </c>
      <c r="E2355" s="403">
        <v>1</v>
      </c>
      <c r="F2355" s="396" t="s">
        <v>71</v>
      </c>
      <c r="G2355" s="397"/>
      <c r="H2355" s="397"/>
      <c r="I2355" s="546"/>
      <c r="J2355" s="546"/>
      <c r="K2355" s="546"/>
      <c r="L2355" s="546">
        <f>SUM(L2356:L2361)</f>
        <v>165</v>
      </c>
      <c r="M2355" s="546"/>
      <c r="N2355" s="593"/>
      <c r="O2355" s="546"/>
      <c r="P2355" s="656"/>
      <c r="Q2355" s="656"/>
      <c r="R2355" s="657"/>
      <c r="S2355" s="657"/>
      <c r="T2355" s="657"/>
      <c r="U2355" s="657"/>
      <c r="V2355" s="657"/>
      <c r="W2355" s="657"/>
      <c r="X2355" s="546"/>
      <c r="Y2355" s="658"/>
      <c r="Z2355" s="610"/>
      <c r="AA2355" s="610"/>
      <c r="AB2355" s="610"/>
      <c r="AC2355" s="610"/>
      <c r="AD2355" s="610"/>
      <c r="AE2355" s="610"/>
      <c r="AF2355" s="610"/>
      <c r="AG2355" s="610"/>
      <c r="AH2355" s="610"/>
      <c r="AI2355" s="610"/>
      <c r="AJ2355" s="610"/>
      <c r="AK2355" s="610"/>
      <c r="AL2355" s="610"/>
      <c r="AM2355" s="610"/>
      <c r="AN2355" s="610"/>
      <c r="AO2355" s="610"/>
      <c r="AP2355" s="610"/>
      <c r="AQ2355" s="610"/>
      <c r="AR2355" s="610"/>
      <c r="AS2355" s="610"/>
      <c r="AT2355" s="610"/>
      <c r="AU2355" s="610"/>
      <c r="AV2355" s="610"/>
      <c r="AW2355" s="610"/>
      <c r="AX2355" s="610"/>
      <c r="AY2355" s="610"/>
      <c r="AZ2355" s="610"/>
      <c r="BA2355" s="610"/>
      <c r="BB2355" s="610"/>
      <c r="BC2355" s="610"/>
      <c r="BD2355" s="610"/>
      <c r="BE2355" s="610"/>
      <c r="BF2355" s="610"/>
      <c r="BG2355" s="610"/>
      <c r="BH2355" s="610"/>
      <c r="BI2355" s="610"/>
      <c r="BJ2355" s="610"/>
      <c r="BK2355" s="610"/>
      <c r="BL2355" s="610"/>
      <c r="BM2355" s="610"/>
      <c r="BN2355" s="610"/>
      <c r="BO2355" s="610"/>
      <c r="BP2355" s="610"/>
      <c r="BQ2355" s="610"/>
      <c r="BR2355" s="610"/>
      <c r="BS2355" s="610"/>
    </row>
    <row r="2356" spans="1:71" ht="15.65" customHeight="1" outlineLevel="2" x14ac:dyDescent="0.25">
      <c r="B2356" s="404"/>
      <c r="D2356" s="413"/>
      <c r="E2356" s="405"/>
      <c r="G2356" s="406"/>
      <c r="H2356" s="406"/>
      <c r="I2356" s="553"/>
      <c r="J2356" s="553"/>
      <c r="K2356" s="553"/>
      <c r="N2356" s="494"/>
      <c r="O2356" s="659"/>
      <c r="P2356" s="659"/>
      <c r="Q2356" s="659"/>
    </row>
    <row r="2357" spans="1:71" s="401" customFormat="1" ht="15.65" customHeight="1" outlineLevel="2" x14ac:dyDescent="0.25">
      <c r="A2357" s="590"/>
      <c r="B2357" s="409" t="s">
        <v>1936</v>
      </c>
      <c r="C2357" s="485"/>
      <c r="D2357" s="402" t="s">
        <v>1721</v>
      </c>
      <c r="E2357" s="405">
        <v>1</v>
      </c>
      <c r="F2357" s="433" t="s">
        <v>70</v>
      </c>
      <c r="G2357" s="406"/>
      <c r="H2357" s="406"/>
      <c r="I2357" s="547"/>
      <c r="J2357" s="547"/>
      <c r="K2357" s="547"/>
      <c r="L2357" s="547">
        <f>L2352/8</f>
        <v>165</v>
      </c>
      <c r="M2357" s="547">
        <f>J2357+H2357*Tabellen!$K$2+L2357</f>
        <v>165</v>
      </c>
      <c r="N2357" s="495"/>
      <c r="O2357" s="849">
        <f>S2357+T2357</f>
        <v>165</v>
      </c>
      <c r="P2357" s="659"/>
      <c r="Q2357" s="659"/>
      <c r="R2357" s="682">
        <v>0.4</v>
      </c>
      <c r="S2357" s="849">
        <f>IF('Isolatieaanpak '!$G$9="Doe-het-zelver",(M2357*R2357)*Tabellen!$K$5,M2357*R2357)</f>
        <v>66</v>
      </c>
      <c r="T2357" s="849">
        <f>(100%-R2357)*M2357</f>
        <v>99</v>
      </c>
      <c r="U2357" s="660">
        <f>S2357*Tabellen!$G$2</f>
        <v>5.9399999999999995</v>
      </c>
      <c r="V2357" s="660">
        <f>T2357*Tabellen!$H$2</f>
        <v>20.79</v>
      </c>
      <c r="W2357" s="660">
        <f>U2357+V2357</f>
        <v>26.729999999999997</v>
      </c>
      <c r="X2357" s="660">
        <f>O2357+W2357</f>
        <v>191.73</v>
      </c>
      <c r="Y2357" s="661"/>
      <c r="Z2357" s="619"/>
      <c r="AA2357" s="617"/>
      <c r="AB2357" s="617"/>
      <c r="AC2357" s="617"/>
      <c r="AD2357" s="617"/>
      <c r="AE2357" s="617"/>
      <c r="AF2357" s="617"/>
      <c r="AG2357" s="617"/>
      <c r="AH2357" s="617"/>
      <c r="AI2357" s="617"/>
      <c r="AJ2357" s="617"/>
      <c r="AK2357" s="617"/>
      <c r="AL2357" s="617"/>
      <c r="AM2357" s="617"/>
      <c r="AN2357" s="617"/>
      <c r="AO2357" s="617"/>
      <c r="AP2357" s="617"/>
      <c r="AQ2357" s="617"/>
      <c r="AR2357" s="617"/>
      <c r="AS2357" s="617"/>
      <c r="AT2357" s="617"/>
      <c r="AU2357" s="617"/>
      <c r="AV2357" s="617"/>
      <c r="AW2357" s="617"/>
      <c r="AX2357" s="617"/>
      <c r="AY2357" s="617"/>
      <c r="AZ2357" s="617"/>
      <c r="BA2357" s="617"/>
      <c r="BB2357" s="617"/>
      <c r="BC2357" s="617"/>
      <c r="BD2357" s="617"/>
      <c r="BE2357" s="617"/>
      <c r="BF2357" s="617"/>
      <c r="BG2357" s="617"/>
      <c r="BH2357" s="617"/>
      <c r="BI2357" s="617"/>
      <c r="BJ2357" s="617"/>
      <c r="BK2357" s="617"/>
      <c r="BL2357" s="617"/>
      <c r="BM2357" s="617"/>
      <c r="BN2357" s="617"/>
      <c r="BO2357" s="617"/>
      <c r="BP2357" s="617"/>
      <c r="BQ2357" s="617"/>
      <c r="BR2357" s="617"/>
      <c r="BS2357" s="617"/>
    </row>
    <row r="2358" spans="1:71" s="401" customFormat="1" ht="15.65" customHeight="1" outlineLevel="2" x14ac:dyDescent="0.25">
      <c r="A2358" s="590"/>
      <c r="B2358" s="480"/>
      <c r="C2358" s="485"/>
      <c r="D2358" s="402"/>
      <c r="E2358" s="417"/>
      <c r="F2358" s="418"/>
      <c r="G2358" s="398"/>
      <c r="H2358" s="398"/>
      <c r="I2358" s="552"/>
      <c r="J2358" s="550"/>
      <c r="K2358" s="550"/>
      <c r="L2358" s="550"/>
      <c r="M2358" s="551"/>
      <c r="N2358" s="495"/>
      <c r="O2358" s="661"/>
      <c r="P2358" s="661"/>
      <c r="Q2358" s="662"/>
      <c r="R2358" s="660"/>
      <c r="S2358" s="660"/>
      <c r="T2358" s="660"/>
      <c r="U2358" s="660"/>
      <c r="V2358" s="660"/>
      <c r="W2358" s="660"/>
      <c r="X2358" s="660"/>
      <c r="Y2358" s="661"/>
      <c r="Z2358" s="619"/>
      <c r="AA2358" s="617"/>
      <c r="AB2358" s="617"/>
      <c r="AC2358" s="617"/>
      <c r="AD2358" s="617"/>
      <c r="AE2358" s="617"/>
      <c r="AF2358" s="617"/>
      <c r="AG2358" s="617"/>
      <c r="AH2358" s="617"/>
      <c r="AI2358" s="617"/>
      <c r="AJ2358" s="617"/>
      <c r="AK2358" s="617"/>
      <c r="AL2358" s="617"/>
      <c r="AM2358" s="617"/>
      <c r="AN2358" s="617"/>
      <c r="AO2358" s="617"/>
      <c r="AP2358" s="617"/>
      <c r="AQ2358" s="617"/>
      <c r="AR2358" s="617"/>
      <c r="AS2358" s="617"/>
      <c r="AT2358" s="617"/>
      <c r="AU2358" s="617"/>
      <c r="AV2358" s="617"/>
      <c r="AW2358" s="617"/>
      <c r="AX2358" s="617"/>
      <c r="AY2358" s="617"/>
      <c r="AZ2358" s="617"/>
      <c r="BA2358" s="617"/>
      <c r="BB2358" s="617"/>
      <c r="BC2358" s="617"/>
      <c r="BD2358" s="617"/>
      <c r="BE2358" s="617"/>
      <c r="BF2358" s="617"/>
      <c r="BG2358" s="617"/>
      <c r="BH2358" s="617"/>
      <c r="BI2358" s="617"/>
      <c r="BJ2358" s="617"/>
      <c r="BK2358" s="617"/>
      <c r="BL2358" s="617"/>
      <c r="BM2358" s="617"/>
      <c r="BN2358" s="617"/>
      <c r="BO2358" s="617"/>
      <c r="BP2358" s="617"/>
      <c r="BQ2358" s="617"/>
      <c r="BR2358" s="617"/>
      <c r="BS2358" s="617"/>
    </row>
    <row r="2359" spans="1:71" s="401" customFormat="1" ht="15.65" customHeight="1" outlineLevel="2" x14ac:dyDescent="0.25">
      <c r="A2359" s="590"/>
      <c r="B2359" s="480"/>
      <c r="C2359" s="485"/>
      <c r="D2359" s="402"/>
      <c r="E2359" s="417"/>
      <c r="F2359" s="418"/>
      <c r="G2359" s="398"/>
      <c r="H2359" s="398"/>
      <c r="I2359" s="552"/>
      <c r="J2359" s="550"/>
      <c r="K2359" s="550"/>
      <c r="L2359" s="550"/>
      <c r="M2359" s="551"/>
      <c r="N2359" s="495"/>
      <c r="O2359" s="661"/>
      <c r="P2359" s="661"/>
      <c r="Q2359" s="662"/>
      <c r="R2359" s="660"/>
      <c r="S2359" s="660"/>
      <c r="T2359" s="660"/>
      <c r="U2359" s="660"/>
      <c r="V2359" s="660"/>
      <c r="W2359" s="660"/>
      <c r="X2359" s="660"/>
      <c r="Y2359" s="661"/>
      <c r="Z2359" s="619"/>
      <c r="AA2359" s="617"/>
      <c r="AB2359" s="617"/>
      <c r="AC2359" s="617"/>
      <c r="AD2359" s="617"/>
      <c r="AE2359" s="617"/>
      <c r="AF2359" s="617"/>
      <c r="AG2359" s="617"/>
      <c r="AH2359" s="617"/>
      <c r="AI2359" s="617"/>
      <c r="AJ2359" s="617"/>
      <c r="AK2359" s="617"/>
      <c r="AL2359" s="617"/>
      <c r="AM2359" s="617"/>
      <c r="AN2359" s="617"/>
      <c r="AO2359" s="617"/>
      <c r="AP2359" s="617"/>
      <c r="AQ2359" s="617"/>
      <c r="AR2359" s="617"/>
      <c r="AS2359" s="617"/>
      <c r="AT2359" s="617"/>
      <c r="AU2359" s="617"/>
      <c r="AV2359" s="617"/>
      <c r="AW2359" s="617"/>
      <c r="AX2359" s="617"/>
      <c r="AY2359" s="617"/>
      <c r="AZ2359" s="617"/>
      <c r="BA2359" s="617"/>
      <c r="BB2359" s="617"/>
      <c r="BC2359" s="617"/>
      <c r="BD2359" s="617"/>
      <c r="BE2359" s="617"/>
      <c r="BF2359" s="617"/>
      <c r="BG2359" s="617"/>
      <c r="BH2359" s="617"/>
      <c r="BI2359" s="617"/>
      <c r="BJ2359" s="617"/>
      <c r="BK2359" s="617"/>
      <c r="BL2359" s="617"/>
      <c r="BM2359" s="617"/>
      <c r="BN2359" s="617"/>
      <c r="BO2359" s="617"/>
      <c r="BP2359" s="617"/>
      <c r="BQ2359" s="617"/>
      <c r="BR2359" s="617"/>
      <c r="BS2359" s="617"/>
    </row>
    <row r="2360" spans="1:71" s="401" customFormat="1" ht="15.65" customHeight="1" outlineLevel="2" x14ac:dyDescent="0.25">
      <c r="A2360" s="590"/>
      <c r="B2360" s="480"/>
      <c r="C2360" s="485"/>
      <c r="D2360" s="402"/>
      <c r="E2360" s="417"/>
      <c r="F2360" s="418"/>
      <c r="G2360" s="398"/>
      <c r="H2360" s="398"/>
      <c r="I2360" s="552"/>
      <c r="J2360" s="550"/>
      <c r="K2360" s="550"/>
      <c r="L2360" s="550"/>
      <c r="M2360" s="551"/>
      <c r="N2360" s="495"/>
      <c r="O2360" s="661"/>
      <c r="P2360" s="661"/>
      <c r="Q2360" s="662"/>
      <c r="R2360" s="660"/>
      <c r="S2360" s="660"/>
      <c r="T2360" s="660"/>
      <c r="U2360" s="660"/>
      <c r="V2360" s="660"/>
      <c r="W2360" s="660"/>
      <c r="X2360" s="660"/>
      <c r="Y2360" s="661"/>
      <c r="Z2360" s="619"/>
      <c r="AA2360" s="617"/>
      <c r="AB2360" s="617"/>
      <c r="AC2360" s="617"/>
      <c r="AD2360" s="617"/>
      <c r="AE2360" s="617"/>
      <c r="AF2360" s="617"/>
      <c r="AG2360" s="617"/>
      <c r="AH2360" s="617"/>
      <c r="AI2360" s="617"/>
      <c r="AJ2360" s="617"/>
      <c r="AK2360" s="617"/>
      <c r="AL2360" s="617"/>
      <c r="AM2360" s="617"/>
      <c r="AN2360" s="617"/>
      <c r="AO2360" s="617"/>
      <c r="AP2360" s="617"/>
      <c r="AQ2360" s="617"/>
      <c r="AR2360" s="617"/>
      <c r="AS2360" s="617"/>
      <c r="AT2360" s="617"/>
      <c r="AU2360" s="617"/>
      <c r="AV2360" s="617"/>
      <c r="AW2360" s="617"/>
      <c r="AX2360" s="617"/>
      <c r="AY2360" s="617"/>
      <c r="AZ2360" s="617"/>
      <c r="BA2360" s="617"/>
      <c r="BB2360" s="617"/>
      <c r="BC2360" s="617"/>
      <c r="BD2360" s="617"/>
      <c r="BE2360" s="617"/>
      <c r="BF2360" s="617"/>
      <c r="BG2360" s="617"/>
      <c r="BH2360" s="617"/>
      <c r="BI2360" s="617"/>
      <c r="BJ2360" s="617"/>
      <c r="BK2360" s="617"/>
      <c r="BL2360" s="617"/>
      <c r="BM2360" s="617"/>
      <c r="BN2360" s="617"/>
      <c r="BO2360" s="617"/>
      <c r="BP2360" s="617"/>
      <c r="BQ2360" s="617"/>
      <c r="BR2360" s="617"/>
      <c r="BS2360" s="617"/>
    </row>
    <row r="2361" spans="1:71" s="401" customFormat="1" ht="15.65" customHeight="1" outlineLevel="2" x14ac:dyDescent="0.25">
      <c r="A2361" s="590"/>
      <c r="B2361" s="480"/>
      <c r="C2361" s="485"/>
      <c r="D2361" s="402"/>
      <c r="E2361" s="417"/>
      <c r="F2361" s="418"/>
      <c r="G2361" s="398"/>
      <c r="H2361" s="398"/>
      <c r="I2361" s="552"/>
      <c r="J2361" s="550"/>
      <c r="K2361" s="550"/>
      <c r="L2361" s="550"/>
      <c r="M2361" s="551"/>
      <c r="N2361" s="495"/>
      <c r="O2361" s="661"/>
      <c r="P2361" s="661"/>
      <c r="Q2361" s="662"/>
      <c r="R2361" s="660"/>
      <c r="S2361" s="660"/>
      <c r="T2361" s="660"/>
      <c r="U2361" s="660"/>
      <c r="V2361" s="660"/>
      <c r="W2361" s="660"/>
      <c r="X2361" s="660"/>
      <c r="Y2361" s="661"/>
      <c r="Z2361" s="619"/>
      <c r="AA2361" s="617"/>
      <c r="AB2361" s="617"/>
      <c r="AC2361" s="617"/>
      <c r="AD2361" s="617"/>
      <c r="AE2361" s="617"/>
      <c r="AF2361" s="617"/>
      <c r="AG2361" s="617"/>
      <c r="AH2361" s="617"/>
      <c r="AI2361" s="617"/>
      <c r="AJ2361" s="617"/>
      <c r="AK2361" s="617"/>
      <c r="AL2361" s="617"/>
      <c r="AM2361" s="617"/>
      <c r="AN2361" s="617"/>
      <c r="AO2361" s="617"/>
      <c r="AP2361" s="617"/>
      <c r="AQ2361" s="617"/>
      <c r="AR2361" s="617"/>
      <c r="AS2361" s="617"/>
      <c r="AT2361" s="617"/>
      <c r="AU2361" s="617"/>
      <c r="AV2361" s="617"/>
      <c r="AW2361" s="617"/>
      <c r="AX2361" s="617"/>
      <c r="AY2361" s="617"/>
      <c r="AZ2361" s="617"/>
      <c r="BA2361" s="617"/>
      <c r="BB2361" s="617"/>
      <c r="BC2361" s="617"/>
      <c r="BD2361" s="617"/>
      <c r="BE2361" s="617"/>
      <c r="BF2361" s="617"/>
      <c r="BG2361" s="617"/>
      <c r="BH2361" s="617"/>
      <c r="BI2361" s="617"/>
      <c r="BJ2361" s="617"/>
      <c r="BK2361" s="617"/>
      <c r="BL2361" s="617"/>
      <c r="BM2361" s="617"/>
      <c r="BN2361" s="617"/>
      <c r="BO2361" s="617"/>
      <c r="BP2361" s="617"/>
      <c r="BQ2361" s="617"/>
      <c r="BR2361" s="617"/>
      <c r="BS2361" s="617"/>
    </row>
    <row r="2362" spans="1:71" ht="9" customHeight="1" outlineLevel="1" x14ac:dyDescent="0.25">
      <c r="B2362" s="408"/>
      <c r="D2362" s="409"/>
      <c r="E2362" s="411"/>
      <c r="F2362" s="409"/>
      <c r="G2362" s="410"/>
      <c r="H2362" s="410"/>
      <c r="I2362" s="548"/>
      <c r="J2362" s="548"/>
      <c r="K2362" s="548"/>
      <c r="L2362" s="548"/>
      <c r="M2362" s="548"/>
      <c r="N2362" s="485"/>
      <c r="O2362" s="663"/>
      <c r="P2362" s="663"/>
      <c r="Q2362" s="663"/>
      <c r="R2362" s="664"/>
      <c r="S2362" s="664"/>
      <c r="T2362" s="664"/>
      <c r="U2362" s="664"/>
      <c r="V2362" s="664"/>
      <c r="W2362" s="664"/>
      <c r="X2362" s="664"/>
      <c r="Y2362" s="663"/>
      <c r="Z2362" s="615"/>
      <c r="AA2362" s="616"/>
      <c r="AG2362" s="613"/>
      <c r="AH2362" s="613"/>
    </row>
    <row r="2363" spans="1:71" ht="15.65" customHeight="1" outlineLevel="1" x14ac:dyDescent="0.25">
      <c r="B2363" s="395" t="s">
        <v>1749</v>
      </c>
      <c r="C2363" s="593"/>
      <c r="D2363" s="396" t="s">
        <v>1835</v>
      </c>
      <c r="E2363" s="411"/>
      <c r="F2363" s="409"/>
      <c r="G2363" s="410"/>
      <c r="H2363" s="410"/>
      <c r="I2363" s="548"/>
      <c r="J2363" s="548"/>
      <c r="K2363" s="548"/>
      <c r="L2363" s="548"/>
      <c r="M2363" s="548"/>
      <c r="N2363" s="485"/>
      <c r="O2363" s="663"/>
      <c r="P2363" s="663"/>
      <c r="Q2363" s="663"/>
      <c r="R2363" s="664"/>
      <c r="S2363" s="664"/>
      <c r="T2363" s="664"/>
      <c r="U2363" s="664"/>
      <c r="V2363" s="664"/>
      <c r="W2363" s="664"/>
      <c r="X2363" s="664"/>
      <c r="Y2363" s="663"/>
      <c r="Z2363" s="615"/>
      <c r="AA2363" s="616"/>
      <c r="AG2363" s="613"/>
      <c r="AH2363" s="613"/>
    </row>
    <row r="2364" spans="1:71" ht="9" customHeight="1" outlineLevel="1" x14ac:dyDescent="0.25">
      <c r="B2364" s="408"/>
      <c r="D2364" s="409"/>
      <c r="E2364" s="411"/>
      <c r="F2364" s="409"/>
      <c r="G2364" s="410"/>
      <c r="H2364" s="410"/>
      <c r="I2364" s="548"/>
      <c r="J2364" s="548"/>
      <c r="K2364" s="548"/>
      <c r="L2364" s="548"/>
      <c r="M2364" s="548"/>
      <c r="N2364" s="485"/>
      <c r="O2364" s="663"/>
      <c r="P2364" s="663"/>
      <c r="Q2364" s="663"/>
      <c r="R2364" s="664"/>
      <c r="S2364" s="664"/>
      <c r="T2364" s="664"/>
      <c r="U2364" s="664"/>
      <c r="V2364" s="664"/>
      <c r="W2364" s="664"/>
      <c r="X2364" s="664"/>
      <c r="Y2364" s="663"/>
      <c r="Z2364" s="615"/>
      <c r="AA2364" s="616"/>
      <c r="AG2364" s="613"/>
      <c r="AH2364" s="613"/>
    </row>
    <row r="2365" spans="1:71" s="568" customFormat="1" ht="15.65" customHeight="1" outlineLevel="1" x14ac:dyDescent="0.25">
      <c r="B2365" s="395" t="s">
        <v>1744</v>
      </c>
      <c r="C2365" s="593"/>
      <c r="D2365" s="396" t="s">
        <v>1836</v>
      </c>
      <c r="E2365" s="403">
        <v>1</v>
      </c>
      <c r="F2365" s="396" t="s">
        <v>71</v>
      </c>
      <c r="G2365" s="397"/>
      <c r="H2365" s="397"/>
      <c r="I2365" s="546"/>
      <c r="J2365" s="546"/>
      <c r="K2365" s="546"/>
      <c r="L2365" s="546"/>
      <c r="M2365" s="546"/>
      <c r="N2365" s="593"/>
      <c r="O2365" s="655">
        <f>SUM(O2366:O2380)</f>
        <v>3232.875</v>
      </c>
      <c r="P2365" s="656" t="str">
        <f>B2365</f>
        <v>V5-1-D1</v>
      </c>
      <c r="Q2365" s="656"/>
      <c r="R2365" s="657"/>
      <c r="S2365" s="657"/>
      <c r="T2365" s="657"/>
      <c r="U2365" s="657"/>
      <c r="V2365" s="657"/>
      <c r="W2365" s="657"/>
      <c r="X2365" s="657">
        <f>SUM(X2366:X2380)</f>
        <v>3770.8747499999999</v>
      </c>
      <c r="Y2365" s="658"/>
      <c r="Z2365" s="610"/>
      <c r="AA2365" s="610"/>
      <c r="AB2365" s="610"/>
      <c r="AC2365" s="610"/>
      <c r="AD2365" s="610"/>
      <c r="AE2365" s="610"/>
      <c r="AF2365" s="610"/>
      <c r="AG2365" s="610"/>
      <c r="AH2365" s="610"/>
      <c r="AI2365" s="610"/>
      <c r="AJ2365" s="610"/>
      <c r="AK2365" s="610"/>
      <c r="AL2365" s="610"/>
      <c r="AM2365" s="610"/>
      <c r="AN2365" s="610"/>
      <c r="AO2365" s="610"/>
      <c r="AP2365" s="610"/>
      <c r="AQ2365" s="610"/>
      <c r="AR2365" s="610"/>
      <c r="AS2365" s="610"/>
      <c r="AT2365" s="610"/>
      <c r="AU2365" s="610"/>
      <c r="AV2365" s="610"/>
      <c r="AW2365" s="610"/>
      <c r="AX2365" s="610"/>
      <c r="AY2365" s="610"/>
      <c r="AZ2365" s="610"/>
      <c r="BA2365" s="610"/>
      <c r="BB2365" s="610"/>
      <c r="BC2365" s="610"/>
      <c r="BD2365" s="610"/>
      <c r="BE2365" s="610"/>
      <c r="BF2365" s="610"/>
      <c r="BG2365" s="610"/>
      <c r="BH2365" s="610"/>
      <c r="BI2365" s="610"/>
      <c r="BJ2365" s="610"/>
      <c r="BK2365" s="610"/>
      <c r="BL2365" s="610"/>
      <c r="BM2365" s="610"/>
      <c r="BN2365" s="610"/>
      <c r="BO2365" s="610"/>
      <c r="BP2365" s="610"/>
      <c r="BQ2365" s="610"/>
      <c r="BR2365" s="610"/>
      <c r="BS2365" s="610"/>
    </row>
    <row r="2366" spans="1:71" ht="15.65" customHeight="1" outlineLevel="2" x14ac:dyDescent="0.25">
      <c r="B2366" s="404"/>
      <c r="D2366" s="413" t="s">
        <v>1714</v>
      </c>
      <c r="E2366" s="405"/>
      <c r="G2366" s="406"/>
      <c r="H2366" s="406"/>
      <c r="I2366" s="553"/>
      <c r="J2366" s="553"/>
      <c r="K2366" s="553"/>
      <c r="N2366" s="494"/>
      <c r="O2366" s="659"/>
      <c r="P2366" s="659"/>
      <c r="Q2366" s="659"/>
    </row>
    <row r="2367" spans="1:71" s="401" customFormat="1" ht="15.65" customHeight="1" outlineLevel="2" x14ac:dyDescent="0.25">
      <c r="A2367" s="590"/>
      <c r="B2367" s="409" t="s">
        <v>1818</v>
      </c>
      <c r="C2367" s="485"/>
      <c r="D2367" s="402" t="s">
        <v>1727</v>
      </c>
      <c r="E2367" s="405">
        <v>1</v>
      </c>
      <c r="F2367" s="433" t="s">
        <v>71</v>
      </c>
      <c r="G2367" s="406"/>
      <c r="H2367" s="406"/>
      <c r="I2367" s="547"/>
      <c r="J2367" s="547"/>
      <c r="K2367" s="547">
        <v>77.625</v>
      </c>
      <c r="L2367" s="547">
        <f t="shared" ref="L2367:L2368" si="375">K2367*E2367</f>
        <v>77.625</v>
      </c>
      <c r="M2367" s="547">
        <f>J2367+H2367*Tabellen!$K$2+L2367</f>
        <v>77.625</v>
      </c>
      <c r="N2367" s="495"/>
      <c r="O2367" s="849">
        <f>S2367+T2367</f>
        <v>77.625</v>
      </c>
      <c r="P2367" s="659"/>
      <c r="Q2367" s="659"/>
      <c r="R2367" s="682">
        <v>1</v>
      </c>
      <c r="S2367" s="849">
        <f>IF('Isolatieaanpak '!$G$9="Doe-het-zelver",(M2367*R2367)*Tabellen!$K$5,M2367*R2367)</f>
        <v>77.625</v>
      </c>
      <c r="T2367" s="849">
        <f>(100%-R2367)*M2367</f>
        <v>0</v>
      </c>
      <c r="U2367" s="660">
        <f>S2367*Tabellen!$G$2</f>
        <v>6.9862500000000001</v>
      </c>
      <c r="V2367" s="660">
        <f>T2367*Tabellen!$H$2</f>
        <v>0</v>
      </c>
      <c r="W2367" s="660">
        <f>U2367+V2367</f>
        <v>6.9862500000000001</v>
      </c>
      <c r="X2367" s="660">
        <f>O2367+W2367</f>
        <v>84.611249999999998</v>
      </c>
      <c r="Y2367" s="661"/>
      <c r="Z2367" s="619"/>
      <c r="AA2367" s="617"/>
      <c r="AB2367" s="617"/>
      <c r="AC2367" s="617"/>
      <c r="AD2367" s="617"/>
      <c r="AE2367" s="617"/>
      <c r="AF2367" s="617"/>
      <c r="AG2367" s="617"/>
      <c r="AH2367" s="617"/>
      <c r="AI2367" s="617"/>
      <c r="AJ2367" s="617"/>
      <c r="AK2367" s="617"/>
      <c r="AL2367" s="617"/>
      <c r="AM2367" s="617"/>
      <c r="AN2367" s="617"/>
      <c r="AO2367" s="617"/>
      <c r="AP2367" s="617"/>
      <c r="AQ2367" s="617"/>
      <c r="AR2367" s="617"/>
      <c r="AS2367" s="617"/>
      <c r="AT2367" s="617"/>
      <c r="AU2367" s="617"/>
      <c r="AV2367" s="617"/>
      <c r="AW2367" s="617"/>
      <c r="AX2367" s="617"/>
      <c r="AY2367" s="617"/>
      <c r="AZ2367" s="617"/>
      <c r="BA2367" s="617"/>
      <c r="BB2367" s="617"/>
      <c r="BC2367" s="617"/>
      <c r="BD2367" s="617"/>
      <c r="BE2367" s="617"/>
      <c r="BF2367" s="617"/>
      <c r="BG2367" s="617"/>
      <c r="BH2367" s="617"/>
      <c r="BI2367" s="617"/>
      <c r="BJ2367" s="617"/>
      <c r="BK2367" s="617"/>
      <c r="BL2367" s="617"/>
      <c r="BM2367" s="617"/>
      <c r="BN2367" s="617"/>
      <c r="BO2367" s="617"/>
      <c r="BP2367" s="617"/>
      <c r="BQ2367" s="617"/>
      <c r="BR2367" s="617"/>
      <c r="BS2367" s="617"/>
    </row>
    <row r="2368" spans="1:71" s="401" customFormat="1" ht="15.65" customHeight="1" outlineLevel="2" x14ac:dyDescent="0.25">
      <c r="A2368" s="590"/>
      <c r="B2368" s="409" t="s">
        <v>1819</v>
      </c>
      <c r="C2368" s="485"/>
      <c r="D2368" s="402" t="s">
        <v>1728</v>
      </c>
      <c r="E2368" s="405">
        <v>1</v>
      </c>
      <c r="F2368" s="433" t="s">
        <v>71</v>
      </c>
      <c r="G2368" s="406"/>
      <c r="H2368" s="406"/>
      <c r="I2368" s="547"/>
      <c r="J2368" s="547"/>
      <c r="K2368" s="547">
        <v>155.25</v>
      </c>
      <c r="L2368" s="547">
        <f t="shared" si="375"/>
        <v>155.25</v>
      </c>
      <c r="M2368" s="547">
        <f>J2368+H2368*Tabellen!$K$2+L2368</f>
        <v>155.25</v>
      </c>
      <c r="N2368" s="495"/>
      <c r="O2368" s="849">
        <f>S2368+T2368</f>
        <v>155.25</v>
      </c>
      <c r="P2368" s="659"/>
      <c r="Q2368" s="659"/>
      <c r="R2368" s="682">
        <v>0.3</v>
      </c>
      <c r="S2368" s="849">
        <f>IF('Isolatieaanpak '!$G$9="Doe-het-zelver",(M2368*R2368)*Tabellen!$K$5,M2368*R2368)</f>
        <v>46.574999999999996</v>
      </c>
      <c r="T2368" s="849">
        <f>(100%-R2368)*M2368</f>
        <v>108.675</v>
      </c>
      <c r="U2368" s="660">
        <f>S2368*Tabellen!$G$2</f>
        <v>4.1917499999999999</v>
      </c>
      <c r="V2368" s="660">
        <f>T2368*Tabellen!$H$2</f>
        <v>22.821749999999998</v>
      </c>
      <c r="W2368" s="660">
        <f>U2368+V2368</f>
        <v>27.013499999999997</v>
      </c>
      <c r="X2368" s="660">
        <f>O2368+W2368</f>
        <v>182.26349999999999</v>
      </c>
      <c r="Y2368" s="661"/>
      <c r="Z2368" s="619"/>
      <c r="AA2368" s="617"/>
      <c r="AB2368" s="617"/>
      <c r="AC2368" s="617"/>
      <c r="AD2368" s="617"/>
      <c r="AE2368" s="617"/>
      <c r="AF2368" s="617"/>
      <c r="AG2368" s="617"/>
      <c r="AH2368" s="617"/>
      <c r="AI2368" s="617"/>
      <c r="AJ2368" s="617"/>
      <c r="AK2368" s="617"/>
      <c r="AL2368" s="617"/>
      <c r="AM2368" s="617"/>
      <c r="AN2368" s="617"/>
      <c r="AO2368" s="617"/>
      <c r="AP2368" s="617"/>
      <c r="AQ2368" s="617"/>
      <c r="AR2368" s="617"/>
      <c r="AS2368" s="617"/>
      <c r="AT2368" s="617"/>
      <c r="AU2368" s="617"/>
      <c r="AV2368" s="617"/>
      <c r="AW2368" s="617"/>
      <c r="AX2368" s="617"/>
      <c r="AY2368" s="617"/>
      <c r="AZ2368" s="617"/>
      <c r="BA2368" s="617"/>
      <c r="BB2368" s="617"/>
      <c r="BC2368" s="617"/>
      <c r="BD2368" s="617"/>
      <c r="BE2368" s="617"/>
      <c r="BF2368" s="617"/>
      <c r="BG2368" s="617"/>
      <c r="BH2368" s="617"/>
      <c r="BI2368" s="617"/>
      <c r="BJ2368" s="617"/>
      <c r="BK2368" s="617"/>
      <c r="BL2368" s="617"/>
      <c r="BM2368" s="617"/>
      <c r="BN2368" s="617"/>
      <c r="BO2368" s="617"/>
      <c r="BP2368" s="617"/>
      <c r="BQ2368" s="617"/>
      <c r="BR2368" s="617"/>
      <c r="BS2368" s="617"/>
    </row>
    <row r="2369" spans="1:71" s="401" customFormat="1" ht="15.65" customHeight="1" outlineLevel="2" x14ac:dyDescent="0.25">
      <c r="A2369" s="590"/>
      <c r="B2369" s="480"/>
      <c r="C2369" s="490"/>
      <c r="D2369" s="401" t="str">
        <f>D2365</f>
        <v>Plaatsen decentrale balans ventilatie WTW</v>
      </c>
      <c r="E2369" s="416">
        <v>1</v>
      </c>
      <c r="F2369" s="1179" t="s">
        <v>71</v>
      </c>
      <c r="G2369" s="399"/>
      <c r="H2369" s="399"/>
      <c r="I2369" s="549"/>
      <c r="J2369" s="549"/>
      <c r="K2369" s="549">
        <v>3000</v>
      </c>
      <c r="L2369" s="549">
        <f>K2369*E2369</f>
        <v>3000</v>
      </c>
      <c r="M2369" s="549">
        <f>J2369+H2369*Tabellen!$K$2+L2369</f>
        <v>3000</v>
      </c>
      <c r="N2369" s="495"/>
      <c r="O2369" s="1180">
        <f>S2369+T2369</f>
        <v>3000</v>
      </c>
      <c r="P2369" s="1181"/>
      <c r="Q2369" s="1181"/>
      <c r="R2369" s="1182">
        <v>0.35</v>
      </c>
      <c r="S2369" s="1180">
        <f>IF('Isolatieaanpak '!$G$9="Doe-het-zelver",(M2369*R2369)*Tabellen!$K$5,M2369*R2369)</f>
        <v>1050</v>
      </c>
      <c r="T2369" s="1180">
        <f>(100%-R2369)*M2369</f>
        <v>1950</v>
      </c>
      <c r="U2369" s="549">
        <f>S2369*Tabellen!$G$2</f>
        <v>94.5</v>
      </c>
      <c r="V2369" s="549">
        <f>T2369*Tabellen!$H$2</f>
        <v>409.5</v>
      </c>
      <c r="W2369" s="549">
        <f>U2369+V2369</f>
        <v>504</v>
      </c>
      <c r="X2369" s="549">
        <f>O2369+W2369</f>
        <v>3504</v>
      </c>
      <c r="Z2369" s="619"/>
      <c r="AA2369" s="617"/>
      <c r="AB2369" s="617"/>
      <c r="AC2369" s="617"/>
      <c r="AD2369" s="617"/>
      <c r="AE2369" s="617"/>
      <c r="AF2369" s="617"/>
      <c r="AG2369" s="617"/>
      <c r="AH2369" s="617"/>
      <c r="AI2369" s="617"/>
      <c r="AJ2369" s="617"/>
      <c r="AK2369" s="617"/>
      <c r="AL2369" s="617"/>
      <c r="AM2369" s="617"/>
      <c r="AN2369" s="617"/>
      <c r="AO2369" s="617"/>
      <c r="AP2369" s="617"/>
      <c r="AQ2369" s="617"/>
      <c r="AR2369" s="617"/>
      <c r="AS2369" s="617"/>
      <c r="AT2369" s="617"/>
      <c r="AU2369" s="617"/>
      <c r="AV2369" s="617"/>
      <c r="AW2369" s="617"/>
      <c r="AX2369" s="617"/>
      <c r="AY2369" s="617"/>
      <c r="AZ2369" s="617"/>
      <c r="BA2369" s="617"/>
      <c r="BB2369" s="617"/>
      <c r="BC2369" s="617"/>
      <c r="BD2369" s="617"/>
      <c r="BE2369" s="617"/>
      <c r="BF2369" s="617"/>
      <c r="BG2369" s="617"/>
      <c r="BH2369" s="617"/>
      <c r="BI2369" s="617"/>
      <c r="BJ2369" s="617"/>
      <c r="BK2369" s="617"/>
      <c r="BL2369" s="617"/>
      <c r="BM2369" s="617"/>
      <c r="BN2369" s="617"/>
      <c r="BO2369" s="617"/>
      <c r="BP2369" s="617"/>
      <c r="BQ2369" s="617"/>
      <c r="BR2369" s="617"/>
      <c r="BS2369" s="617"/>
    </row>
    <row r="2370" spans="1:71" s="401" customFormat="1" ht="15.65" customHeight="1" outlineLevel="2" x14ac:dyDescent="0.25">
      <c r="A2370" s="590"/>
      <c r="B2370" s="480"/>
      <c r="C2370" s="485"/>
      <c r="D2370" s="402" t="s">
        <v>1943</v>
      </c>
      <c r="E2370" s="417"/>
      <c r="F2370" s="433" t="s">
        <v>71</v>
      </c>
      <c r="G2370" s="406"/>
      <c r="H2370" s="406"/>
      <c r="I2370" s="547"/>
      <c r="J2370" s="547"/>
      <c r="K2370" s="547">
        <v>0</v>
      </c>
      <c r="L2370" s="547">
        <f t="shared" ref="L2370:L2376" si="376">K2370*E2370</f>
        <v>0</v>
      </c>
      <c r="M2370" s="547">
        <f>J2370+H2370*Tabellen!$K$2+L2370</f>
        <v>0</v>
      </c>
      <c r="N2370" s="495"/>
      <c r="O2370" s="849">
        <f t="shared" ref="O2370:O2376" si="377">S2370+T2370</f>
        <v>0</v>
      </c>
      <c r="P2370" s="659"/>
      <c r="Q2370" s="659"/>
      <c r="R2370" s="682">
        <v>1.35</v>
      </c>
      <c r="S2370" s="849">
        <f>IF('Isolatieaanpak '!$G$9="Doe-het-zelver",(M2370*R2370)*Tabellen!$K$5,M2370*R2370)</f>
        <v>0</v>
      </c>
      <c r="T2370" s="849">
        <f t="shared" ref="T2370:T2376" si="378">(100%-R2370)*M2370</f>
        <v>0</v>
      </c>
      <c r="U2370" s="660">
        <f>S2370*Tabellen!$G$2</f>
        <v>0</v>
      </c>
      <c r="V2370" s="660">
        <f>T2370*Tabellen!$H$2</f>
        <v>0</v>
      </c>
      <c r="W2370" s="660">
        <f t="shared" ref="W2370:W2376" si="379">U2370+V2370</f>
        <v>0</v>
      </c>
      <c r="X2370" s="660">
        <f t="shared" ref="X2370:X2376" si="380">O2370+W2370</f>
        <v>0</v>
      </c>
      <c r="Y2370" s="661"/>
      <c r="Z2370" s="619"/>
      <c r="AA2370" s="617"/>
      <c r="AB2370" s="617"/>
      <c r="AC2370" s="617"/>
      <c r="AD2370" s="617"/>
      <c r="AE2370" s="617"/>
      <c r="AF2370" s="617"/>
      <c r="AG2370" s="617"/>
      <c r="AH2370" s="617"/>
      <c r="AI2370" s="617"/>
      <c r="AJ2370" s="617"/>
      <c r="AK2370" s="617"/>
      <c r="AL2370" s="617"/>
      <c r="AM2370" s="617"/>
      <c r="AN2370" s="617"/>
      <c r="AO2370" s="617"/>
      <c r="AP2370" s="617"/>
      <c r="AQ2370" s="617"/>
      <c r="AR2370" s="617"/>
      <c r="AS2370" s="617"/>
      <c r="AT2370" s="617"/>
      <c r="AU2370" s="617"/>
      <c r="AV2370" s="617"/>
      <c r="AW2370" s="617"/>
      <c r="AX2370" s="617"/>
      <c r="AY2370" s="617"/>
      <c r="AZ2370" s="617"/>
      <c r="BA2370" s="617"/>
      <c r="BB2370" s="617"/>
      <c r="BC2370" s="617"/>
      <c r="BD2370" s="617"/>
      <c r="BE2370" s="617"/>
      <c r="BF2370" s="617"/>
      <c r="BG2370" s="617"/>
      <c r="BH2370" s="617"/>
      <c r="BI2370" s="617"/>
      <c r="BJ2370" s="617"/>
      <c r="BK2370" s="617"/>
      <c r="BL2370" s="617"/>
      <c r="BM2370" s="617"/>
      <c r="BN2370" s="617"/>
      <c r="BO2370" s="617"/>
      <c r="BP2370" s="617"/>
      <c r="BQ2370" s="617"/>
      <c r="BR2370" s="617"/>
      <c r="BS2370" s="617"/>
    </row>
    <row r="2371" spans="1:71" s="401" customFormat="1" ht="15.65" customHeight="1" outlineLevel="2" x14ac:dyDescent="0.25">
      <c r="A2371" s="590"/>
      <c r="B2371" s="480"/>
      <c r="C2371" s="485"/>
      <c r="D2371" s="402" t="s">
        <v>1944</v>
      </c>
      <c r="E2371" s="417"/>
      <c r="F2371" s="433" t="s">
        <v>71</v>
      </c>
      <c r="G2371" s="406"/>
      <c r="H2371" s="406"/>
      <c r="I2371" s="547"/>
      <c r="J2371" s="547"/>
      <c r="K2371" s="547">
        <v>0</v>
      </c>
      <c r="L2371" s="547">
        <f t="shared" si="376"/>
        <v>0</v>
      </c>
      <c r="M2371" s="547">
        <f>J2371+H2371*Tabellen!$K$2+L2371</f>
        <v>0</v>
      </c>
      <c r="N2371" s="495"/>
      <c r="O2371" s="849">
        <f t="shared" si="377"/>
        <v>0</v>
      </c>
      <c r="P2371" s="659"/>
      <c r="Q2371" s="659"/>
      <c r="R2371" s="682">
        <v>2.35</v>
      </c>
      <c r="S2371" s="849">
        <f>IF('Isolatieaanpak '!$G$9="Doe-het-zelver",(M2371*R2371)*Tabellen!$K$5,M2371*R2371)</f>
        <v>0</v>
      </c>
      <c r="T2371" s="849">
        <f t="shared" si="378"/>
        <v>0</v>
      </c>
      <c r="U2371" s="660">
        <f>S2371*Tabellen!$G$2</f>
        <v>0</v>
      </c>
      <c r="V2371" s="660">
        <f>T2371*Tabellen!$H$2</f>
        <v>0</v>
      </c>
      <c r="W2371" s="660">
        <f t="shared" si="379"/>
        <v>0</v>
      </c>
      <c r="X2371" s="660">
        <f t="shared" si="380"/>
        <v>0</v>
      </c>
      <c r="Y2371" s="661"/>
      <c r="Z2371" s="619"/>
      <c r="AA2371" s="617"/>
      <c r="AB2371" s="617"/>
      <c r="AC2371" s="617"/>
      <c r="AD2371" s="617"/>
      <c r="AE2371" s="617"/>
      <c r="AF2371" s="617"/>
      <c r="AG2371" s="617"/>
      <c r="AH2371" s="617"/>
      <c r="AI2371" s="617"/>
      <c r="AJ2371" s="617"/>
      <c r="AK2371" s="617"/>
      <c r="AL2371" s="617"/>
      <c r="AM2371" s="617"/>
      <c r="AN2371" s="617"/>
      <c r="AO2371" s="617"/>
      <c r="AP2371" s="617"/>
      <c r="AQ2371" s="617"/>
      <c r="AR2371" s="617"/>
      <c r="AS2371" s="617"/>
      <c r="AT2371" s="617"/>
      <c r="AU2371" s="617"/>
      <c r="AV2371" s="617"/>
      <c r="AW2371" s="617"/>
      <c r="AX2371" s="617"/>
      <c r="AY2371" s="617"/>
      <c r="AZ2371" s="617"/>
      <c r="BA2371" s="617"/>
      <c r="BB2371" s="617"/>
      <c r="BC2371" s="617"/>
      <c r="BD2371" s="617"/>
      <c r="BE2371" s="617"/>
      <c r="BF2371" s="617"/>
      <c r="BG2371" s="617"/>
      <c r="BH2371" s="617"/>
      <c r="BI2371" s="617"/>
      <c r="BJ2371" s="617"/>
      <c r="BK2371" s="617"/>
      <c r="BL2371" s="617"/>
      <c r="BM2371" s="617"/>
      <c r="BN2371" s="617"/>
      <c r="BO2371" s="617"/>
      <c r="BP2371" s="617"/>
      <c r="BQ2371" s="617"/>
      <c r="BR2371" s="617"/>
      <c r="BS2371" s="617"/>
    </row>
    <row r="2372" spans="1:71" s="401" customFormat="1" ht="15.65" customHeight="1" outlineLevel="2" x14ac:dyDescent="0.25">
      <c r="A2372" s="590"/>
      <c r="B2372" s="480"/>
      <c r="C2372" s="485"/>
      <c r="D2372" s="402" t="s">
        <v>1945</v>
      </c>
      <c r="E2372" s="417"/>
      <c r="F2372" s="433" t="s">
        <v>71</v>
      </c>
      <c r="G2372" s="406"/>
      <c r="H2372" s="406"/>
      <c r="I2372" s="547"/>
      <c r="J2372" s="547"/>
      <c r="K2372" s="547">
        <v>0</v>
      </c>
      <c r="L2372" s="547">
        <f t="shared" si="376"/>
        <v>0</v>
      </c>
      <c r="M2372" s="547">
        <f>J2372+H2372*Tabellen!$K$2+L2372</f>
        <v>0</v>
      </c>
      <c r="N2372" s="495"/>
      <c r="O2372" s="849">
        <f t="shared" si="377"/>
        <v>0</v>
      </c>
      <c r="P2372" s="659"/>
      <c r="Q2372" s="659"/>
      <c r="R2372" s="682">
        <v>3.35</v>
      </c>
      <c r="S2372" s="849">
        <f>IF('Isolatieaanpak '!$G$9="Doe-het-zelver",(M2372*R2372)*Tabellen!$K$5,M2372*R2372)</f>
        <v>0</v>
      </c>
      <c r="T2372" s="849">
        <f t="shared" si="378"/>
        <v>0</v>
      </c>
      <c r="U2372" s="660">
        <f>S2372*Tabellen!$G$2</f>
        <v>0</v>
      </c>
      <c r="V2372" s="660">
        <f>T2372*Tabellen!$H$2</f>
        <v>0</v>
      </c>
      <c r="W2372" s="660">
        <f t="shared" si="379"/>
        <v>0</v>
      </c>
      <c r="X2372" s="660">
        <f t="shared" si="380"/>
        <v>0</v>
      </c>
      <c r="Y2372" s="661"/>
      <c r="Z2372" s="619"/>
      <c r="AA2372" s="617"/>
      <c r="AB2372" s="617"/>
      <c r="AC2372" s="617"/>
      <c r="AD2372" s="617"/>
      <c r="AE2372" s="617"/>
      <c r="AF2372" s="617"/>
      <c r="AG2372" s="617"/>
      <c r="AH2372" s="617"/>
      <c r="AI2372" s="617"/>
      <c r="AJ2372" s="617"/>
      <c r="AK2372" s="617"/>
      <c r="AL2372" s="617"/>
      <c r="AM2372" s="617"/>
      <c r="AN2372" s="617"/>
      <c r="AO2372" s="617"/>
      <c r="AP2372" s="617"/>
      <c r="AQ2372" s="617"/>
      <c r="AR2372" s="617"/>
      <c r="AS2372" s="617"/>
      <c r="AT2372" s="617"/>
      <c r="AU2372" s="617"/>
      <c r="AV2372" s="617"/>
      <c r="AW2372" s="617"/>
      <c r="AX2372" s="617"/>
      <c r="AY2372" s="617"/>
      <c r="AZ2372" s="617"/>
      <c r="BA2372" s="617"/>
      <c r="BB2372" s="617"/>
      <c r="BC2372" s="617"/>
      <c r="BD2372" s="617"/>
      <c r="BE2372" s="617"/>
      <c r="BF2372" s="617"/>
      <c r="BG2372" s="617"/>
      <c r="BH2372" s="617"/>
      <c r="BI2372" s="617"/>
      <c r="BJ2372" s="617"/>
      <c r="BK2372" s="617"/>
      <c r="BL2372" s="617"/>
      <c r="BM2372" s="617"/>
      <c r="BN2372" s="617"/>
      <c r="BO2372" s="617"/>
      <c r="BP2372" s="617"/>
      <c r="BQ2372" s="617"/>
      <c r="BR2372" s="617"/>
      <c r="BS2372" s="617"/>
    </row>
    <row r="2373" spans="1:71" s="401" customFormat="1" ht="15.65" customHeight="1" outlineLevel="2" x14ac:dyDescent="0.25">
      <c r="A2373" s="590"/>
      <c r="B2373" s="480"/>
      <c r="C2373" s="485"/>
      <c r="D2373" s="402" t="s">
        <v>1946</v>
      </c>
      <c r="E2373" s="417"/>
      <c r="F2373" s="433" t="s">
        <v>71</v>
      </c>
      <c r="G2373" s="406"/>
      <c r="H2373" s="406"/>
      <c r="I2373" s="547"/>
      <c r="J2373" s="547"/>
      <c r="K2373" s="547">
        <v>0</v>
      </c>
      <c r="L2373" s="547">
        <f t="shared" si="376"/>
        <v>0</v>
      </c>
      <c r="M2373" s="547">
        <f>J2373+H2373*Tabellen!$K$2+L2373</f>
        <v>0</v>
      </c>
      <c r="N2373" s="495"/>
      <c r="O2373" s="849">
        <f t="shared" si="377"/>
        <v>0</v>
      </c>
      <c r="P2373" s="659"/>
      <c r="Q2373" s="659"/>
      <c r="R2373" s="682">
        <v>4.3499999999999996</v>
      </c>
      <c r="S2373" s="849">
        <f>IF('Isolatieaanpak '!$G$9="Doe-het-zelver",(M2373*R2373)*Tabellen!$K$5,M2373*R2373)</f>
        <v>0</v>
      </c>
      <c r="T2373" s="849">
        <f t="shared" si="378"/>
        <v>0</v>
      </c>
      <c r="U2373" s="660">
        <f>S2373*Tabellen!$G$2</f>
        <v>0</v>
      </c>
      <c r="V2373" s="660">
        <f>T2373*Tabellen!$H$2</f>
        <v>0</v>
      </c>
      <c r="W2373" s="660">
        <f t="shared" si="379"/>
        <v>0</v>
      </c>
      <c r="X2373" s="660">
        <f t="shared" si="380"/>
        <v>0</v>
      </c>
      <c r="Y2373" s="661"/>
      <c r="Z2373" s="619"/>
      <c r="AA2373" s="617"/>
      <c r="AB2373" s="617"/>
      <c r="AC2373" s="617"/>
      <c r="AD2373" s="617"/>
      <c r="AE2373" s="617"/>
      <c r="AF2373" s="617"/>
      <c r="AG2373" s="617"/>
      <c r="AH2373" s="617"/>
      <c r="AI2373" s="617"/>
      <c r="AJ2373" s="617"/>
      <c r="AK2373" s="617"/>
      <c r="AL2373" s="617"/>
      <c r="AM2373" s="617"/>
      <c r="AN2373" s="617"/>
      <c r="AO2373" s="617"/>
      <c r="AP2373" s="617"/>
      <c r="AQ2373" s="617"/>
      <c r="AR2373" s="617"/>
      <c r="AS2373" s="617"/>
      <c r="AT2373" s="617"/>
      <c r="AU2373" s="617"/>
      <c r="AV2373" s="617"/>
      <c r="AW2373" s="617"/>
      <c r="AX2373" s="617"/>
      <c r="AY2373" s="617"/>
      <c r="AZ2373" s="617"/>
      <c r="BA2373" s="617"/>
      <c r="BB2373" s="617"/>
      <c r="BC2373" s="617"/>
      <c r="BD2373" s="617"/>
      <c r="BE2373" s="617"/>
      <c r="BF2373" s="617"/>
      <c r="BG2373" s="617"/>
      <c r="BH2373" s="617"/>
      <c r="BI2373" s="617"/>
      <c r="BJ2373" s="617"/>
      <c r="BK2373" s="617"/>
      <c r="BL2373" s="617"/>
      <c r="BM2373" s="617"/>
      <c r="BN2373" s="617"/>
      <c r="BO2373" s="617"/>
      <c r="BP2373" s="617"/>
      <c r="BQ2373" s="617"/>
      <c r="BR2373" s="617"/>
      <c r="BS2373" s="617"/>
    </row>
    <row r="2374" spans="1:71" s="401" customFormat="1" ht="15.65" customHeight="1" outlineLevel="2" x14ac:dyDescent="0.25">
      <c r="A2374" s="590"/>
      <c r="B2374" s="480"/>
      <c r="C2374" s="485"/>
      <c r="D2374" s="402"/>
      <c r="E2374" s="417"/>
      <c r="F2374" s="433" t="s">
        <v>71</v>
      </c>
      <c r="G2374" s="406"/>
      <c r="H2374" s="406"/>
      <c r="I2374" s="547"/>
      <c r="J2374" s="547"/>
      <c r="K2374" s="547">
        <v>0</v>
      </c>
      <c r="L2374" s="547">
        <f t="shared" si="376"/>
        <v>0</v>
      </c>
      <c r="M2374" s="547">
        <f>J2374+H2374*Tabellen!$K$2+L2374</f>
        <v>0</v>
      </c>
      <c r="N2374" s="495"/>
      <c r="O2374" s="849">
        <f t="shared" si="377"/>
        <v>0</v>
      </c>
      <c r="P2374" s="659"/>
      <c r="Q2374" s="659"/>
      <c r="R2374" s="682">
        <v>5.35</v>
      </c>
      <c r="S2374" s="849">
        <f>IF('Isolatieaanpak '!$G$9="Doe-het-zelver",(M2374*R2374)*Tabellen!$K$5,M2374*R2374)</f>
        <v>0</v>
      </c>
      <c r="T2374" s="849">
        <f t="shared" si="378"/>
        <v>0</v>
      </c>
      <c r="U2374" s="660">
        <f>S2374*Tabellen!$G$2</f>
        <v>0</v>
      </c>
      <c r="V2374" s="660">
        <f>T2374*Tabellen!$H$2</f>
        <v>0</v>
      </c>
      <c r="W2374" s="660">
        <f t="shared" si="379"/>
        <v>0</v>
      </c>
      <c r="X2374" s="660">
        <f t="shared" si="380"/>
        <v>0</v>
      </c>
      <c r="Y2374" s="661"/>
      <c r="Z2374" s="619"/>
      <c r="AA2374" s="617"/>
      <c r="AB2374" s="617"/>
      <c r="AC2374" s="617"/>
      <c r="AD2374" s="617"/>
      <c r="AE2374" s="617"/>
      <c r="AF2374" s="617"/>
      <c r="AG2374" s="617"/>
      <c r="AH2374" s="617"/>
      <c r="AI2374" s="617"/>
      <c r="AJ2374" s="617"/>
      <c r="AK2374" s="617"/>
      <c r="AL2374" s="617"/>
      <c r="AM2374" s="617"/>
      <c r="AN2374" s="617"/>
      <c r="AO2374" s="617"/>
      <c r="AP2374" s="617"/>
      <c r="AQ2374" s="617"/>
      <c r="AR2374" s="617"/>
      <c r="AS2374" s="617"/>
      <c r="AT2374" s="617"/>
      <c r="AU2374" s="617"/>
      <c r="AV2374" s="617"/>
      <c r="AW2374" s="617"/>
      <c r="AX2374" s="617"/>
      <c r="AY2374" s="617"/>
      <c r="AZ2374" s="617"/>
      <c r="BA2374" s="617"/>
      <c r="BB2374" s="617"/>
      <c r="BC2374" s="617"/>
      <c r="BD2374" s="617"/>
      <c r="BE2374" s="617"/>
      <c r="BF2374" s="617"/>
      <c r="BG2374" s="617"/>
      <c r="BH2374" s="617"/>
      <c r="BI2374" s="617"/>
      <c r="BJ2374" s="617"/>
      <c r="BK2374" s="617"/>
      <c r="BL2374" s="617"/>
      <c r="BM2374" s="617"/>
      <c r="BN2374" s="617"/>
      <c r="BO2374" s="617"/>
      <c r="BP2374" s="617"/>
      <c r="BQ2374" s="617"/>
      <c r="BR2374" s="617"/>
      <c r="BS2374" s="617"/>
    </row>
    <row r="2375" spans="1:71" s="401" customFormat="1" ht="15.65" customHeight="1" outlineLevel="2" x14ac:dyDescent="0.25">
      <c r="A2375" s="590"/>
      <c r="B2375" s="480"/>
      <c r="C2375" s="485"/>
      <c r="D2375" s="402"/>
      <c r="E2375" s="417"/>
      <c r="F2375" s="433" t="s">
        <v>71</v>
      </c>
      <c r="G2375" s="406"/>
      <c r="H2375" s="406"/>
      <c r="I2375" s="547"/>
      <c r="J2375" s="547"/>
      <c r="K2375" s="547">
        <v>0</v>
      </c>
      <c r="L2375" s="547">
        <f t="shared" si="376"/>
        <v>0</v>
      </c>
      <c r="M2375" s="547">
        <f>J2375+H2375*Tabellen!$K$2+L2375</f>
        <v>0</v>
      </c>
      <c r="N2375" s="495"/>
      <c r="O2375" s="849">
        <f t="shared" si="377"/>
        <v>0</v>
      </c>
      <c r="P2375" s="659"/>
      <c r="Q2375" s="659"/>
      <c r="R2375" s="682">
        <v>6.35</v>
      </c>
      <c r="S2375" s="849">
        <f>IF('Isolatieaanpak '!$G$9="Doe-het-zelver",(M2375*R2375)*Tabellen!$K$5,M2375*R2375)</f>
        <v>0</v>
      </c>
      <c r="T2375" s="849">
        <f t="shared" si="378"/>
        <v>0</v>
      </c>
      <c r="U2375" s="660">
        <f>S2375*Tabellen!$G$2</f>
        <v>0</v>
      </c>
      <c r="V2375" s="660">
        <f>T2375*Tabellen!$H$2</f>
        <v>0</v>
      </c>
      <c r="W2375" s="660">
        <f t="shared" si="379"/>
        <v>0</v>
      </c>
      <c r="X2375" s="660">
        <f t="shared" si="380"/>
        <v>0</v>
      </c>
      <c r="Y2375" s="661"/>
      <c r="Z2375" s="619"/>
      <c r="AA2375" s="617"/>
      <c r="AB2375" s="617"/>
      <c r="AC2375" s="617"/>
      <c r="AD2375" s="617"/>
      <c r="AE2375" s="617"/>
      <c r="AF2375" s="617"/>
      <c r="AG2375" s="617"/>
      <c r="AH2375" s="617"/>
      <c r="AI2375" s="617"/>
      <c r="AJ2375" s="617"/>
      <c r="AK2375" s="617"/>
      <c r="AL2375" s="617"/>
      <c r="AM2375" s="617"/>
      <c r="AN2375" s="617"/>
      <c r="AO2375" s="617"/>
      <c r="AP2375" s="617"/>
      <c r="AQ2375" s="617"/>
      <c r="AR2375" s="617"/>
      <c r="AS2375" s="617"/>
      <c r="AT2375" s="617"/>
      <c r="AU2375" s="617"/>
      <c r="AV2375" s="617"/>
      <c r="AW2375" s="617"/>
      <c r="AX2375" s="617"/>
      <c r="AY2375" s="617"/>
      <c r="AZ2375" s="617"/>
      <c r="BA2375" s="617"/>
      <c r="BB2375" s="617"/>
      <c r="BC2375" s="617"/>
      <c r="BD2375" s="617"/>
      <c r="BE2375" s="617"/>
      <c r="BF2375" s="617"/>
      <c r="BG2375" s="617"/>
      <c r="BH2375" s="617"/>
      <c r="BI2375" s="617"/>
      <c r="BJ2375" s="617"/>
      <c r="BK2375" s="617"/>
      <c r="BL2375" s="617"/>
      <c r="BM2375" s="617"/>
      <c r="BN2375" s="617"/>
      <c r="BO2375" s="617"/>
      <c r="BP2375" s="617"/>
      <c r="BQ2375" s="617"/>
      <c r="BR2375" s="617"/>
      <c r="BS2375" s="617"/>
    </row>
    <row r="2376" spans="1:71" s="401" customFormat="1" ht="15.65" customHeight="1" outlineLevel="2" x14ac:dyDescent="0.25">
      <c r="A2376" s="590"/>
      <c r="B2376" s="480"/>
      <c r="C2376" s="485"/>
      <c r="D2376" s="402"/>
      <c r="E2376" s="417"/>
      <c r="F2376" s="433" t="s">
        <v>71</v>
      </c>
      <c r="G2376" s="406"/>
      <c r="H2376" s="406"/>
      <c r="I2376" s="547"/>
      <c r="J2376" s="547"/>
      <c r="K2376" s="547">
        <v>0</v>
      </c>
      <c r="L2376" s="547">
        <f t="shared" si="376"/>
        <v>0</v>
      </c>
      <c r="M2376" s="547">
        <f>J2376+H2376*Tabellen!$K$2+L2376</f>
        <v>0</v>
      </c>
      <c r="N2376" s="495"/>
      <c r="O2376" s="849">
        <f t="shared" si="377"/>
        <v>0</v>
      </c>
      <c r="P2376" s="659"/>
      <c r="Q2376" s="659"/>
      <c r="R2376" s="682">
        <v>7.35</v>
      </c>
      <c r="S2376" s="849">
        <f>IF('Isolatieaanpak '!$G$9="Doe-het-zelver",(M2376*R2376)*Tabellen!$K$5,M2376*R2376)</f>
        <v>0</v>
      </c>
      <c r="T2376" s="849">
        <f t="shared" si="378"/>
        <v>0</v>
      </c>
      <c r="U2376" s="660">
        <f>S2376*Tabellen!$G$2</f>
        <v>0</v>
      </c>
      <c r="V2376" s="660">
        <f>T2376*Tabellen!$H$2</f>
        <v>0</v>
      </c>
      <c r="W2376" s="660">
        <f t="shared" si="379"/>
        <v>0</v>
      </c>
      <c r="X2376" s="660">
        <f t="shared" si="380"/>
        <v>0</v>
      </c>
      <c r="Y2376" s="661"/>
      <c r="Z2376" s="619"/>
      <c r="AA2376" s="617"/>
      <c r="AB2376" s="617"/>
      <c r="AC2376" s="617"/>
      <c r="AD2376" s="617"/>
      <c r="AE2376" s="617"/>
      <c r="AF2376" s="617"/>
      <c r="AG2376" s="617"/>
      <c r="AH2376" s="617"/>
      <c r="AI2376" s="617"/>
      <c r="AJ2376" s="617"/>
      <c r="AK2376" s="617"/>
      <c r="AL2376" s="617"/>
      <c r="AM2376" s="617"/>
      <c r="AN2376" s="617"/>
      <c r="AO2376" s="617"/>
      <c r="AP2376" s="617"/>
      <c r="AQ2376" s="617"/>
      <c r="AR2376" s="617"/>
      <c r="AS2376" s="617"/>
      <c r="AT2376" s="617"/>
      <c r="AU2376" s="617"/>
      <c r="AV2376" s="617"/>
      <c r="AW2376" s="617"/>
      <c r="AX2376" s="617"/>
      <c r="AY2376" s="617"/>
      <c r="AZ2376" s="617"/>
      <c r="BA2376" s="617"/>
      <c r="BB2376" s="617"/>
      <c r="BC2376" s="617"/>
      <c r="BD2376" s="617"/>
      <c r="BE2376" s="617"/>
      <c r="BF2376" s="617"/>
      <c r="BG2376" s="617"/>
      <c r="BH2376" s="617"/>
      <c r="BI2376" s="617"/>
      <c r="BJ2376" s="617"/>
      <c r="BK2376" s="617"/>
      <c r="BL2376" s="617"/>
      <c r="BM2376" s="617"/>
      <c r="BN2376" s="617"/>
      <c r="BO2376" s="617"/>
      <c r="BP2376" s="617"/>
      <c r="BQ2376" s="617"/>
      <c r="BR2376" s="617"/>
      <c r="BS2376" s="617"/>
    </row>
    <row r="2377" spans="1:71" ht="15.65" customHeight="1" outlineLevel="2" x14ac:dyDescent="0.25">
      <c r="B2377" s="404"/>
      <c r="E2377" s="417"/>
      <c r="F2377" s="418"/>
      <c r="G2377" s="398"/>
      <c r="H2377" s="398"/>
      <c r="I2377" s="552"/>
      <c r="J2377" s="550"/>
      <c r="K2377" s="550"/>
      <c r="L2377" s="550"/>
      <c r="M2377" s="551"/>
      <c r="N2377" s="494"/>
      <c r="O2377" s="659"/>
      <c r="P2377" s="659"/>
      <c r="Q2377" s="659"/>
      <c r="R2377" s="659"/>
      <c r="S2377" s="659"/>
      <c r="T2377" s="659"/>
      <c r="U2377" s="659"/>
      <c r="V2377" s="659"/>
      <c r="W2377" s="659"/>
      <c r="X2377" s="659"/>
    </row>
    <row r="2378" spans="1:71" ht="15.65" customHeight="1" outlineLevel="2" x14ac:dyDescent="0.25">
      <c r="B2378" s="404"/>
      <c r="E2378" s="405"/>
      <c r="G2378" s="406"/>
      <c r="H2378" s="406"/>
      <c r="N2378" s="494"/>
      <c r="O2378" s="659"/>
      <c r="P2378" s="659"/>
      <c r="Q2378" s="662"/>
    </row>
    <row r="2379" spans="1:71" s="401" customFormat="1" ht="15.65" customHeight="1" outlineLevel="2" x14ac:dyDescent="0.25">
      <c r="A2379" s="590"/>
      <c r="B2379" s="480"/>
      <c r="C2379" s="485"/>
      <c r="D2379" s="402"/>
      <c r="E2379" s="417"/>
      <c r="F2379" s="418"/>
      <c r="G2379" s="398"/>
      <c r="H2379" s="398"/>
      <c r="I2379" s="552"/>
      <c r="J2379" s="550"/>
      <c r="K2379" s="550"/>
      <c r="L2379" s="550"/>
      <c r="M2379" s="551"/>
      <c r="N2379" s="495"/>
      <c r="O2379" s="659"/>
      <c r="P2379" s="659"/>
      <c r="Q2379" s="662"/>
      <c r="R2379" s="660"/>
      <c r="S2379" s="660"/>
      <c r="T2379" s="660"/>
      <c r="U2379" s="660"/>
      <c r="V2379" s="660"/>
      <c r="W2379" s="660"/>
      <c r="X2379" s="660"/>
      <c r="Y2379" s="661"/>
      <c r="Z2379" s="619"/>
      <c r="AA2379" s="617"/>
      <c r="AB2379" s="617"/>
      <c r="AC2379" s="617"/>
      <c r="AD2379" s="617"/>
      <c r="AE2379" s="617"/>
      <c r="AF2379" s="617"/>
      <c r="AG2379" s="617"/>
      <c r="AH2379" s="617"/>
      <c r="AI2379" s="617"/>
      <c r="AJ2379" s="617"/>
      <c r="AK2379" s="617"/>
      <c r="AL2379" s="617"/>
      <c r="AM2379" s="617"/>
      <c r="AN2379" s="617"/>
      <c r="AO2379" s="617"/>
      <c r="AP2379" s="617"/>
      <c r="AQ2379" s="617"/>
      <c r="AR2379" s="617"/>
      <c r="AS2379" s="617"/>
      <c r="AT2379" s="617"/>
      <c r="AU2379" s="617"/>
      <c r="AV2379" s="617"/>
      <c r="AW2379" s="617"/>
      <c r="AX2379" s="617"/>
      <c r="AY2379" s="617"/>
      <c r="AZ2379" s="617"/>
      <c r="BA2379" s="617"/>
      <c r="BB2379" s="617"/>
      <c r="BC2379" s="617"/>
      <c r="BD2379" s="617"/>
      <c r="BE2379" s="617"/>
      <c r="BF2379" s="617"/>
      <c r="BG2379" s="617"/>
      <c r="BH2379" s="617"/>
      <c r="BI2379" s="617"/>
      <c r="BJ2379" s="617"/>
      <c r="BK2379" s="617"/>
      <c r="BL2379" s="617"/>
      <c r="BM2379" s="617"/>
      <c r="BN2379" s="617"/>
      <c r="BO2379" s="617"/>
      <c r="BP2379" s="617"/>
      <c r="BQ2379" s="617"/>
      <c r="BR2379" s="617"/>
      <c r="BS2379" s="617"/>
    </row>
    <row r="2380" spans="1:71" ht="15.65" customHeight="1" outlineLevel="2" x14ac:dyDescent="0.25">
      <c r="B2380" s="404"/>
      <c r="D2380" s="484"/>
      <c r="E2380" s="405"/>
      <c r="G2380" s="406"/>
      <c r="H2380" s="406"/>
      <c r="N2380" s="494"/>
      <c r="O2380" s="659"/>
      <c r="P2380" s="659"/>
      <c r="Q2380" s="662"/>
    </row>
    <row r="2381" spans="1:71" ht="9" customHeight="1" outlineLevel="1" x14ac:dyDescent="0.25">
      <c r="B2381" s="408"/>
      <c r="D2381" s="409"/>
      <c r="E2381" s="411"/>
      <c r="F2381" s="409"/>
      <c r="G2381" s="410"/>
      <c r="H2381" s="410"/>
      <c r="I2381" s="548"/>
      <c r="J2381" s="548"/>
      <c r="K2381" s="548"/>
      <c r="L2381" s="548"/>
      <c r="M2381" s="548"/>
      <c r="N2381" s="485"/>
      <c r="O2381" s="663"/>
      <c r="P2381" s="663"/>
      <c r="Q2381" s="663"/>
      <c r="R2381" s="664"/>
      <c r="S2381" s="664"/>
      <c r="T2381" s="664"/>
      <c r="U2381" s="664"/>
      <c r="V2381" s="664"/>
      <c r="W2381" s="664"/>
      <c r="X2381" s="664"/>
      <c r="Y2381" s="663"/>
      <c r="Z2381" s="615"/>
      <c r="AA2381" s="616"/>
      <c r="AG2381" s="613"/>
      <c r="AH2381" s="613"/>
    </row>
    <row r="2382" spans="1:71" ht="15.65" customHeight="1" outlineLevel="2" x14ac:dyDescent="0.25">
      <c r="B2382" s="404"/>
      <c r="D2382" s="413"/>
      <c r="E2382" s="405"/>
      <c r="G2382" s="406"/>
      <c r="H2382" s="406"/>
      <c r="I2382" s="553"/>
      <c r="J2382" s="553"/>
      <c r="K2382" s="553"/>
      <c r="N2382" s="494"/>
      <c r="O2382" s="659"/>
      <c r="P2382" s="659"/>
      <c r="Q2382" s="659"/>
    </row>
    <row r="2383" spans="1:71" s="401" customFormat="1" ht="15.65" customHeight="1" outlineLevel="2" x14ac:dyDescent="0.25">
      <c r="A2383" s="590"/>
      <c r="B2383" s="480"/>
      <c r="C2383" s="485"/>
      <c r="D2383" s="402"/>
      <c r="E2383" s="417"/>
      <c r="F2383" s="418"/>
      <c r="G2383" s="398"/>
      <c r="H2383" s="398"/>
      <c r="I2383" s="552"/>
      <c r="J2383" s="550"/>
      <c r="K2383" s="550"/>
      <c r="L2383" s="550"/>
      <c r="M2383" s="551"/>
      <c r="N2383" s="495"/>
      <c r="O2383" s="661"/>
      <c r="P2383" s="661"/>
      <c r="Q2383" s="662"/>
      <c r="R2383" s="660"/>
      <c r="S2383" s="660"/>
      <c r="T2383" s="660"/>
      <c r="U2383" s="660"/>
      <c r="V2383" s="660"/>
      <c r="W2383" s="660"/>
      <c r="X2383" s="660"/>
      <c r="Y2383" s="661"/>
      <c r="Z2383" s="619"/>
      <c r="AA2383" s="617"/>
      <c r="AB2383" s="617"/>
      <c r="AC2383" s="617"/>
      <c r="AD2383" s="617"/>
      <c r="AE2383" s="617"/>
      <c r="AF2383" s="617"/>
      <c r="AG2383" s="617"/>
      <c r="AH2383" s="617"/>
      <c r="AI2383" s="617"/>
      <c r="AJ2383" s="617"/>
      <c r="AK2383" s="617"/>
      <c r="AL2383" s="617"/>
      <c r="AM2383" s="617"/>
      <c r="AN2383" s="617"/>
      <c r="AO2383" s="617"/>
      <c r="AP2383" s="617"/>
      <c r="AQ2383" s="617"/>
      <c r="AR2383" s="617"/>
      <c r="AS2383" s="617"/>
      <c r="AT2383" s="617"/>
      <c r="AU2383" s="617"/>
      <c r="AV2383" s="617"/>
      <c r="AW2383" s="617"/>
      <c r="AX2383" s="617"/>
      <c r="AY2383" s="617"/>
      <c r="AZ2383" s="617"/>
      <c r="BA2383" s="617"/>
      <c r="BB2383" s="617"/>
      <c r="BC2383" s="617"/>
      <c r="BD2383" s="617"/>
      <c r="BE2383" s="617"/>
      <c r="BF2383" s="617"/>
      <c r="BG2383" s="617"/>
      <c r="BH2383" s="617"/>
      <c r="BI2383" s="617"/>
      <c r="BJ2383" s="617"/>
      <c r="BK2383" s="617"/>
      <c r="BL2383" s="617"/>
      <c r="BM2383" s="617"/>
      <c r="BN2383" s="617"/>
      <c r="BO2383" s="617"/>
      <c r="BP2383" s="617"/>
      <c r="BQ2383" s="617"/>
      <c r="BR2383" s="617"/>
      <c r="BS2383" s="617"/>
    </row>
    <row r="2384" spans="1:71" s="401" customFormat="1" ht="15.65" customHeight="1" outlineLevel="2" x14ac:dyDescent="0.25">
      <c r="A2384" s="590"/>
      <c r="B2384" s="480"/>
      <c r="C2384" s="485"/>
      <c r="D2384" s="402"/>
      <c r="E2384" s="417"/>
      <c r="F2384" s="418"/>
      <c r="G2384" s="398"/>
      <c r="H2384" s="398"/>
      <c r="I2384" s="552"/>
      <c r="J2384" s="550"/>
      <c r="K2384" s="550"/>
      <c r="L2384" s="550"/>
      <c r="M2384" s="551"/>
      <c r="N2384" s="495"/>
      <c r="O2384" s="661"/>
      <c r="P2384" s="661"/>
      <c r="Q2384" s="662"/>
      <c r="R2384" s="660"/>
      <c r="S2384" s="660"/>
      <c r="T2384" s="660"/>
      <c r="U2384" s="660"/>
      <c r="V2384" s="660"/>
      <c r="W2384" s="660"/>
      <c r="X2384" s="660"/>
      <c r="Y2384" s="661"/>
      <c r="Z2384" s="619"/>
      <c r="AA2384" s="617"/>
      <c r="AB2384" s="617"/>
      <c r="AC2384" s="617"/>
      <c r="AD2384" s="617"/>
      <c r="AE2384" s="617"/>
      <c r="AF2384" s="617"/>
      <c r="AG2384" s="617"/>
      <c r="AH2384" s="617"/>
      <c r="AI2384" s="617"/>
      <c r="AJ2384" s="617"/>
      <c r="AK2384" s="617"/>
      <c r="AL2384" s="617"/>
      <c r="AM2384" s="617"/>
      <c r="AN2384" s="617"/>
      <c r="AO2384" s="617"/>
      <c r="AP2384" s="617"/>
      <c r="AQ2384" s="617"/>
      <c r="AR2384" s="617"/>
      <c r="AS2384" s="617"/>
      <c r="AT2384" s="617"/>
      <c r="AU2384" s="617"/>
      <c r="AV2384" s="617"/>
      <c r="AW2384" s="617"/>
      <c r="AX2384" s="617"/>
      <c r="AY2384" s="617"/>
      <c r="AZ2384" s="617"/>
      <c r="BA2384" s="617"/>
      <c r="BB2384" s="617"/>
      <c r="BC2384" s="617"/>
      <c r="BD2384" s="617"/>
      <c r="BE2384" s="617"/>
      <c r="BF2384" s="617"/>
      <c r="BG2384" s="617"/>
      <c r="BH2384" s="617"/>
      <c r="BI2384" s="617"/>
      <c r="BJ2384" s="617"/>
      <c r="BK2384" s="617"/>
      <c r="BL2384" s="617"/>
      <c r="BM2384" s="617"/>
      <c r="BN2384" s="617"/>
      <c r="BO2384" s="617"/>
      <c r="BP2384" s="617"/>
      <c r="BQ2384" s="617"/>
      <c r="BR2384" s="617"/>
      <c r="BS2384" s="617"/>
    </row>
    <row r="2385" spans="2:71" ht="9" customHeight="1" outlineLevel="1" x14ac:dyDescent="0.25">
      <c r="B2385" s="408"/>
      <c r="D2385" s="409"/>
      <c r="E2385" s="411"/>
      <c r="F2385" s="409"/>
      <c r="G2385" s="410"/>
      <c r="H2385" s="410"/>
      <c r="I2385" s="548"/>
      <c r="J2385" s="548"/>
      <c r="K2385" s="548"/>
      <c r="L2385" s="548"/>
      <c r="M2385" s="548"/>
      <c r="N2385" s="485"/>
      <c r="O2385" s="663"/>
      <c r="P2385" s="663"/>
      <c r="Q2385" s="663"/>
      <c r="R2385" s="664"/>
      <c r="S2385" s="664"/>
      <c r="T2385" s="664"/>
      <c r="U2385" s="664"/>
      <c r="V2385" s="664"/>
      <c r="W2385" s="664"/>
      <c r="X2385" s="664"/>
      <c r="Y2385" s="663"/>
      <c r="Z2385" s="615"/>
      <c r="AA2385" s="616"/>
      <c r="AG2385" s="613"/>
      <c r="AH2385" s="613"/>
    </row>
    <row r="2386" spans="2:71" s="568" customFormat="1" ht="15.65" customHeight="1" outlineLevel="1" x14ac:dyDescent="0.25">
      <c r="B2386" s="395" t="s">
        <v>1203</v>
      </c>
      <c r="C2386" s="593"/>
      <c r="D2386" s="396" t="s">
        <v>151</v>
      </c>
      <c r="E2386" s="403">
        <v>1</v>
      </c>
      <c r="F2386" s="396" t="s">
        <v>71</v>
      </c>
      <c r="G2386" s="397"/>
      <c r="H2386" s="397">
        <f>SUM(H2387:H2388)</f>
        <v>0</v>
      </c>
      <c r="I2386" s="546"/>
      <c r="J2386" s="546">
        <f>SUM(J2387:J2388)</f>
        <v>0</v>
      </c>
      <c r="K2386" s="546"/>
      <c r="L2386" s="546"/>
      <c r="M2386" s="546">
        <f>SUM(M2387:M2388)</f>
        <v>0</v>
      </c>
      <c r="N2386" s="593"/>
      <c r="O2386" s="655">
        <f>SUM(O2387:O2388)</f>
        <v>0</v>
      </c>
      <c r="P2386" s="656" t="str">
        <f>B2386</f>
        <v>V5-1-X</v>
      </c>
      <c r="Q2386" s="656"/>
      <c r="R2386" s="657"/>
      <c r="S2386" s="657"/>
      <c r="T2386" s="657"/>
      <c r="U2386" s="657"/>
      <c r="V2386" s="657"/>
      <c r="W2386" s="657"/>
      <c r="X2386" s="657"/>
      <c r="Y2386" s="658"/>
      <c r="Z2386" s="610"/>
      <c r="AA2386" s="610"/>
      <c r="AB2386" s="610"/>
      <c r="AC2386" s="610"/>
      <c r="AD2386" s="610"/>
      <c r="AE2386" s="610"/>
      <c r="AF2386" s="610"/>
      <c r="AG2386" s="610"/>
      <c r="AH2386" s="610"/>
      <c r="AI2386" s="610"/>
      <c r="AJ2386" s="610"/>
      <c r="AK2386" s="610"/>
      <c r="AL2386" s="610"/>
      <c r="AM2386" s="610"/>
      <c r="AN2386" s="610"/>
      <c r="AO2386" s="610"/>
      <c r="AP2386" s="610"/>
      <c r="AQ2386" s="610"/>
      <c r="AR2386" s="610"/>
      <c r="AS2386" s="610"/>
      <c r="AT2386" s="610"/>
      <c r="AU2386" s="610"/>
      <c r="AV2386" s="610"/>
      <c r="AW2386" s="610"/>
      <c r="AX2386" s="610"/>
      <c r="AY2386" s="610"/>
      <c r="AZ2386" s="610"/>
      <c r="BA2386" s="610"/>
      <c r="BB2386" s="610"/>
      <c r="BC2386" s="610"/>
      <c r="BD2386" s="610"/>
      <c r="BE2386" s="610"/>
      <c r="BF2386" s="610"/>
      <c r="BG2386" s="610"/>
      <c r="BH2386" s="610"/>
      <c r="BI2386" s="610"/>
      <c r="BJ2386" s="610"/>
      <c r="BK2386" s="610"/>
      <c r="BL2386" s="610"/>
      <c r="BM2386" s="610"/>
      <c r="BN2386" s="610"/>
      <c r="BO2386" s="610"/>
      <c r="BP2386" s="610"/>
      <c r="BQ2386" s="610"/>
      <c r="BR2386" s="610"/>
      <c r="BS2386" s="610"/>
    </row>
    <row r="2387" spans="2:71" ht="15.65" customHeight="1" outlineLevel="2" x14ac:dyDescent="0.25">
      <c r="B2387" s="404"/>
      <c r="D2387" s="413" t="s">
        <v>131</v>
      </c>
      <c r="E2387" s="405"/>
      <c r="G2387" s="406"/>
      <c r="H2387" s="406"/>
      <c r="I2387" s="553"/>
      <c r="J2387" s="553"/>
      <c r="K2387" s="553"/>
      <c r="N2387" s="494"/>
      <c r="O2387" s="659"/>
      <c r="P2387" s="659"/>
      <c r="Q2387" s="659"/>
    </row>
    <row r="2388" spans="2:71" ht="15.65" customHeight="1" outlineLevel="2" x14ac:dyDescent="0.25">
      <c r="B2388" s="404"/>
      <c r="D2388" s="484" t="str">
        <f>D2386</f>
        <v>Bijkomende kosten</v>
      </c>
      <c r="E2388" s="417"/>
      <c r="F2388" s="418"/>
      <c r="G2388" s="398"/>
      <c r="H2388" s="398"/>
      <c r="I2388" s="552"/>
      <c r="J2388" s="550"/>
      <c r="K2388" s="550"/>
      <c r="L2388" s="550"/>
      <c r="M2388" s="551"/>
      <c r="N2388" s="494"/>
      <c r="O2388" s="659"/>
      <c r="P2388" s="659"/>
      <c r="Q2388" s="659"/>
    </row>
    <row r="2389" spans="2:71" ht="9" customHeight="1" outlineLevel="1" x14ac:dyDescent="0.25">
      <c r="B2389" s="408"/>
      <c r="D2389" s="409"/>
      <c r="E2389" s="411"/>
      <c r="F2389" s="409"/>
      <c r="G2389" s="410"/>
      <c r="H2389" s="410"/>
      <c r="I2389" s="548"/>
      <c r="J2389" s="548"/>
      <c r="K2389" s="548"/>
      <c r="L2389" s="548"/>
      <c r="M2389" s="548"/>
      <c r="N2389" s="485"/>
      <c r="O2389" s="663"/>
      <c r="P2389" s="663"/>
      <c r="Q2389" s="663"/>
      <c r="R2389" s="664"/>
      <c r="S2389" s="664"/>
      <c r="T2389" s="664"/>
      <c r="U2389" s="664"/>
      <c r="V2389" s="664"/>
      <c r="W2389" s="664"/>
      <c r="X2389" s="664"/>
      <c r="Y2389" s="663"/>
      <c r="Z2389" s="615"/>
      <c r="AA2389" s="616"/>
      <c r="AG2389" s="613"/>
      <c r="AH2389" s="613"/>
    </row>
    <row r="2390" spans="2:71" s="568" customFormat="1" ht="15.65" customHeight="1" outlineLevel="1" x14ac:dyDescent="0.25">
      <c r="B2390" s="395" t="s">
        <v>2044</v>
      </c>
      <c r="C2390" s="593"/>
      <c r="D2390" s="396" t="s">
        <v>1595</v>
      </c>
      <c r="E2390" s="403">
        <v>1</v>
      </c>
      <c r="F2390" s="396" t="s">
        <v>70</v>
      </c>
      <c r="G2390" s="397"/>
      <c r="H2390" s="397">
        <f>SUM(H2391:H2396)/E2390</f>
        <v>1.65</v>
      </c>
      <c r="I2390" s="546"/>
      <c r="J2390" s="546">
        <f>SUM(J2391:J2396)/E2390</f>
        <v>35.483999999999995</v>
      </c>
      <c r="K2390" s="546"/>
      <c r="L2390" s="546"/>
      <c r="M2390" s="546">
        <f>SUM(M2391:M2396)/E2390</f>
        <v>137.78399999999999</v>
      </c>
      <c r="N2390" s="593"/>
      <c r="O2390" s="657">
        <f>SUM(O2391:O2395)/E2390</f>
        <v>166.71863999999997</v>
      </c>
      <c r="P2390" s="656" t="str">
        <f>B2390</f>
        <v>V5-1-X1</v>
      </c>
      <c r="Q2390" s="656"/>
      <c r="R2390" s="657"/>
      <c r="S2390" s="657"/>
      <c r="T2390" s="657"/>
      <c r="U2390" s="670"/>
      <c r="V2390" s="657"/>
      <c r="W2390" s="657"/>
      <c r="X2390" s="657">
        <f>SUM(X2391:X2395)/E2390</f>
        <v>186.87559440000001</v>
      </c>
      <c r="Y2390" s="658"/>
      <c r="Z2390" s="610"/>
      <c r="AA2390" s="610"/>
      <c r="AB2390" s="610"/>
      <c r="AC2390" s="610"/>
      <c r="AD2390" s="610"/>
      <c r="AE2390" s="610"/>
      <c r="AF2390" s="610"/>
      <c r="AG2390" s="610"/>
      <c r="AH2390" s="610"/>
      <c r="AI2390" s="610"/>
      <c r="AJ2390" s="610"/>
      <c r="AK2390" s="610"/>
      <c r="AL2390" s="610"/>
      <c r="AM2390" s="610"/>
      <c r="AN2390" s="610"/>
      <c r="AO2390" s="610"/>
      <c r="AP2390" s="610"/>
      <c r="AQ2390" s="610"/>
      <c r="AR2390" s="610"/>
      <c r="AS2390" s="610"/>
      <c r="AT2390" s="610"/>
      <c r="AU2390" s="610"/>
      <c r="AV2390" s="610"/>
      <c r="AW2390" s="610"/>
      <c r="AX2390" s="610"/>
      <c r="AY2390" s="610"/>
      <c r="AZ2390" s="610"/>
      <c r="BA2390" s="610"/>
      <c r="BB2390" s="610"/>
      <c r="BC2390" s="610"/>
      <c r="BD2390" s="610"/>
      <c r="BE2390" s="610"/>
      <c r="BF2390" s="610"/>
      <c r="BG2390" s="610"/>
      <c r="BH2390" s="610"/>
      <c r="BI2390" s="610"/>
      <c r="BJ2390" s="610"/>
      <c r="BK2390" s="610"/>
      <c r="BL2390" s="610"/>
      <c r="BM2390" s="610"/>
      <c r="BN2390" s="610"/>
      <c r="BO2390" s="610"/>
      <c r="BP2390" s="610"/>
      <c r="BQ2390" s="610"/>
      <c r="BR2390" s="610"/>
      <c r="BS2390" s="610"/>
    </row>
    <row r="2391" spans="2:71" ht="15.65" customHeight="1" outlineLevel="2" x14ac:dyDescent="0.25">
      <c r="B2391" s="404"/>
      <c r="D2391" s="413" t="s">
        <v>1786</v>
      </c>
      <c r="E2391" s="405"/>
      <c r="G2391" s="406"/>
      <c r="H2391" s="406"/>
      <c r="I2391" s="553"/>
      <c r="J2391" s="553"/>
      <c r="K2391" s="553"/>
      <c r="N2391" s="494"/>
      <c r="O2391" s="659" t="str">
        <f>R2391</f>
        <v>incl. opslagen</v>
      </c>
      <c r="P2391" s="659"/>
      <c r="Q2391" s="665"/>
      <c r="R2391" s="672" t="str">
        <f>Tabellen!$C$2</f>
        <v>incl. opslagen</v>
      </c>
      <c r="S2391" s="666"/>
      <c r="T2391" s="672" t="str">
        <f>Tabellen!$C$2</f>
        <v>incl. opslagen</v>
      </c>
    </row>
    <row r="2392" spans="2:71" ht="15.65" customHeight="1" outlineLevel="2" x14ac:dyDescent="0.25">
      <c r="B2392" s="404"/>
      <c r="D2392" s="484"/>
      <c r="E2392" s="417"/>
      <c r="F2392" s="418"/>
      <c r="G2392" s="398"/>
      <c r="H2392" s="398"/>
      <c r="I2392" s="552"/>
      <c r="J2392" s="550"/>
      <c r="K2392" s="550"/>
      <c r="L2392" s="550"/>
      <c r="M2392" s="551"/>
      <c r="N2392" s="494"/>
      <c r="O2392" s="660">
        <f>R2392+T2392</f>
        <v>0</v>
      </c>
      <c r="P2392" s="673"/>
      <c r="Q2392" s="665" t="s">
        <v>983</v>
      </c>
      <c r="R2392" s="660">
        <f>H2392*Tabellen!$K$2*Tabellen!$F$2</f>
        <v>0</v>
      </c>
      <c r="S2392" s="666" t="s">
        <v>1049</v>
      </c>
      <c r="T2392" s="660">
        <f>J2392*Tabellen!$F$2</f>
        <v>0</v>
      </c>
      <c r="U2392" s="660">
        <f>R2392*Tabellen!$G$2</f>
        <v>0</v>
      </c>
      <c r="V2392" s="660">
        <f>T2392*Tabellen!$H$2</f>
        <v>0</v>
      </c>
      <c r="W2392" s="660">
        <f>U2392+V2392</f>
        <v>0</v>
      </c>
      <c r="X2392" s="660">
        <f>O2392+W2392</f>
        <v>0</v>
      </c>
    </row>
    <row r="2393" spans="2:71" ht="15.65" customHeight="1" outlineLevel="2" x14ac:dyDescent="0.25">
      <c r="B2393" s="404"/>
      <c r="D2393" s="525" t="s">
        <v>1303</v>
      </c>
      <c r="E2393" s="405">
        <v>4</v>
      </c>
      <c r="F2393" s="402" t="s">
        <v>70</v>
      </c>
      <c r="G2393" s="406">
        <v>0.15</v>
      </c>
      <c r="H2393" s="406">
        <f>E2393*G2393</f>
        <v>0.6</v>
      </c>
      <c r="I2393" s="547">
        <v>0.62099999999999989</v>
      </c>
      <c r="J2393" s="547">
        <f>E2393*I2393</f>
        <v>2.4839999999999995</v>
      </c>
      <c r="M2393" s="547">
        <f>J2393+H2393*Tabellen!$K$2+L2393</f>
        <v>39.683999999999997</v>
      </c>
      <c r="N2393" s="494"/>
      <c r="O2393" s="660">
        <f>R2393+T2393</f>
        <v>48.017639999999993</v>
      </c>
      <c r="P2393" s="673"/>
      <c r="Q2393" s="665" t="s">
        <v>983</v>
      </c>
      <c r="R2393" s="660">
        <f>H2393*Tabellen!$K$2*Tabellen!$F$2</f>
        <v>45.011999999999993</v>
      </c>
      <c r="S2393" s="666" t="s">
        <v>1049</v>
      </c>
      <c r="T2393" s="660">
        <f>J2393*Tabellen!$F$2</f>
        <v>3.0056399999999992</v>
      </c>
      <c r="U2393" s="660">
        <f>R2393*Tabellen!$G$2</f>
        <v>4.0510799999999989</v>
      </c>
      <c r="V2393" s="660">
        <f>T2393*Tabellen!$H$2</f>
        <v>0.63118439999999976</v>
      </c>
      <c r="W2393" s="660">
        <f>U2393+V2393</f>
        <v>4.6822643999999984</v>
      </c>
      <c r="X2393" s="660">
        <f>O2393+W2393</f>
        <v>52.699904399999994</v>
      </c>
    </row>
    <row r="2394" spans="2:71" ht="15.65" customHeight="1" outlineLevel="2" x14ac:dyDescent="0.25">
      <c r="B2394" s="404"/>
      <c r="D2394" s="525" t="s">
        <v>1211</v>
      </c>
      <c r="E2394" s="405">
        <v>3</v>
      </c>
      <c r="F2394" s="402" t="s">
        <v>70</v>
      </c>
      <c r="G2394" s="406">
        <v>0.35</v>
      </c>
      <c r="H2394" s="406">
        <f>E2394*G2394</f>
        <v>1.0499999999999998</v>
      </c>
      <c r="I2394" s="547">
        <v>9</v>
      </c>
      <c r="J2394" s="547">
        <f>E2394*I2394</f>
        <v>27</v>
      </c>
      <c r="M2394" s="547">
        <f>J2394+H2394*Tabellen!$K$2+L2394</f>
        <v>92.1</v>
      </c>
      <c r="N2394" s="494"/>
      <c r="O2394" s="660">
        <f>R2394+T2394</f>
        <v>111.44099999999999</v>
      </c>
      <c r="P2394" s="673"/>
      <c r="Q2394" s="665" t="s">
        <v>983</v>
      </c>
      <c r="R2394" s="660">
        <f>H2394*Tabellen!$K$2*Tabellen!$F$2</f>
        <v>78.770999999999987</v>
      </c>
      <c r="S2394" s="666" t="s">
        <v>1049</v>
      </c>
      <c r="T2394" s="660">
        <f>J2394*Tabellen!$F$2</f>
        <v>32.67</v>
      </c>
      <c r="U2394" s="660">
        <f>R2394*Tabellen!$G$2</f>
        <v>7.089389999999999</v>
      </c>
      <c r="V2394" s="660">
        <f>T2394*Tabellen!$H$2</f>
        <v>6.8607000000000005</v>
      </c>
      <c r="W2394" s="660">
        <f>U2394+V2394</f>
        <v>13.950089999999999</v>
      </c>
      <c r="X2394" s="660">
        <f>O2394+W2394</f>
        <v>125.39108999999999</v>
      </c>
    </row>
    <row r="2395" spans="2:71" ht="15.65" customHeight="1" outlineLevel="2" x14ac:dyDescent="0.25">
      <c r="B2395" s="404"/>
      <c r="D2395" s="525" t="s">
        <v>1820</v>
      </c>
      <c r="E2395" s="405">
        <v>1</v>
      </c>
      <c r="F2395" s="402" t="s">
        <v>70</v>
      </c>
      <c r="G2395" s="406"/>
      <c r="H2395" s="406"/>
      <c r="I2395" s="547">
        <v>6</v>
      </c>
      <c r="J2395" s="547">
        <f>E2395*I2395</f>
        <v>6</v>
      </c>
      <c r="M2395" s="547">
        <f>J2395+H2395*Tabellen!$K$2+L2395</f>
        <v>6</v>
      </c>
      <c r="N2395" s="494"/>
      <c r="O2395" s="660">
        <f>R2395+T2395</f>
        <v>7.26</v>
      </c>
      <c r="P2395" s="673"/>
      <c r="Q2395" s="665" t="s">
        <v>983</v>
      </c>
      <c r="R2395" s="660">
        <f>H2395*Tabellen!$K$2*Tabellen!$F$2</f>
        <v>0</v>
      </c>
      <c r="S2395" s="666" t="s">
        <v>1049</v>
      </c>
      <c r="T2395" s="660">
        <f>J2395*Tabellen!$F$2</f>
        <v>7.26</v>
      </c>
      <c r="U2395" s="660">
        <f>R2395*Tabellen!$G$2</f>
        <v>0</v>
      </c>
      <c r="V2395" s="660">
        <f>T2395*Tabellen!$H$2</f>
        <v>1.5246</v>
      </c>
      <c r="W2395" s="660">
        <f>U2395+V2395</f>
        <v>1.5246</v>
      </c>
      <c r="X2395" s="660">
        <f>O2395+W2395</f>
        <v>8.7845999999999993</v>
      </c>
    </row>
    <row r="2396" spans="2:71" ht="15.65" customHeight="1" outlineLevel="2" x14ac:dyDescent="0.25">
      <c r="B2396" s="404"/>
      <c r="D2396" s="427"/>
      <c r="E2396" s="405"/>
      <c r="G2396" s="406"/>
      <c r="H2396" s="406"/>
      <c r="N2396" s="494"/>
      <c r="O2396" s="659"/>
      <c r="P2396" s="659"/>
      <c r="Q2396" s="659"/>
    </row>
    <row r="2397" spans="2:71" ht="9" customHeight="1" outlineLevel="1" x14ac:dyDescent="0.25">
      <c r="B2397" s="408"/>
      <c r="D2397" s="546"/>
      <c r="E2397" s="411"/>
      <c r="F2397" s="409"/>
      <c r="G2397" s="410"/>
      <c r="H2397" s="410"/>
      <c r="I2397" s="548"/>
      <c r="J2397" s="548"/>
      <c r="K2397" s="548"/>
      <c r="L2397" s="548"/>
      <c r="M2397" s="548"/>
      <c r="N2397" s="485"/>
      <c r="O2397" s="663"/>
      <c r="P2397" s="663"/>
      <c r="Q2397" s="663"/>
      <c r="R2397" s="664"/>
      <c r="S2397" s="664"/>
      <c r="T2397" s="664"/>
      <c r="U2397" s="664"/>
      <c r="V2397" s="664"/>
      <c r="W2397" s="664"/>
      <c r="X2397" s="664"/>
      <c r="Y2397" s="663"/>
      <c r="Z2397" s="615"/>
      <c r="AA2397" s="616"/>
      <c r="AG2397" s="613"/>
      <c r="AH2397" s="613"/>
    </row>
    <row r="2398" spans="2:71" s="568" customFormat="1" ht="15.65" customHeight="1" outlineLevel="1" x14ac:dyDescent="0.25">
      <c r="B2398" s="395" t="s">
        <v>1750</v>
      </c>
      <c r="C2398" s="593"/>
      <c r="D2398" s="396" t="s">
        <v>1745</v>
      </c>
      <c r="E2398" s="403">
        <v>1</v>
      </c>
      <c r="F2398" s="396" t="s">
        <v>72</v>
      </c>
      <c r="G2398" s="397"/>
      <c r="H2398" s="397">
        <f>SUM(H2399:H2403)/E2398</f>
        <v>0.75</v>
      </c>
      <c r="I2398" s="546"/>
      <c r="J2398" s="546">
        <f>SUM(J2399:J2403)/E2398</f>
        <v>4.7609999999999992</v>
      </c>
      <c r="K2398" s="546"/>
      <c r="L2398" s="546"/>
      <c r="M2398" s="546">
        <f>SUM(M2399:M2403)/E2398</f>
        <v>51.260999999999996</v>
      </c>
      <c r="N2398" s="593"/>
      <c r="O2398" s="657">
        <f>SUM(O2399:O2402)/E2398</f>
        <v>62.025809999999993</v>
      </c>
      <c r="P2398" s="656" t="str">
        <f>B2398</f>
        <v>V5-1-X2</v>
      </c>
      <c r="Q2398" s="656"/>
      <c r="R2398" s="657"/>
      <c r="S2398" s="657"/>
      <c r="T2398" s="657"/>
      <c r="U2398" s="670"/>
      <c r="V2398" s="657"/>
      <c r="W2398" s="657"/>
      <c r="X2398" s="657">
        <f>SUM(X2399:X2402)/E2398</f>
        <v>68.299430099999995</v>
      </c>
      <c r="Y2398" s="658"/>
      <c r="Z2398" s="610"/>
      <c r="AA2398" s="610"/>
      <c r="AB2398" s="610"/>
      <c r="AC2398" s="610"/>
      <c r="AD2398" s="610"/>
      <c r="AE2398" s="610"/>
      <c r="AF2398" s="610"/>
      <c r="AG2398" s="610"/>
      <c r="AH2398" s="610"/>
      <c r="AI2398" s="610"/>
      <c r="AJ2398" s="610"/>
      <c r="AK2398" s="610"/>
      <c r="AL2398" s="610"/>
      <c r="AM2398" s="610"/>
      <c r="AN2398" s="610"/>
      <c r="AO2398" s="610"/>
      <c r="AP2398" s="610"/>
      <c r="AQ2398" s="610"/>
      <c r="AR2398" s="610"/>
      <c r="AS2398" s="610"/>
      <c r="AT2398" s="610"/>
      <c r="AU2398" s="610"/>
      <c r="AV2398" s="610"/>
      <c r="AW2398" s="610"/>
      <c r="AX2398" s="610"/>
      <c r="AY2398" s="610"/>
      <c r="AZ2398" s="610"/>
      <c r="BA2398" s="610"/>
      <c r="BB2398" s="610"/>
      <c r="BC2398" s="610"/>
      <c r="BD2398" s="610"/>
      <c r="BE2398" s="610"/>
      <c r="BF2398" s="610"/>
      <c r="BG2398" s="610"/>
      <c r="BH2398" s="610"/>
      <c r="BI2398" s="610"/>
      <c r="BJ2398" s="610"/>
      <c r="BK2398" s="610"/>
      <c r="BL2398" s="610"/>
      <c r="BM2398" s="610"/>
      <c r="BN2398" s="610"/>
      <c r="BO2398" s="610"/>
      <c r="BP2398" s="610"/>
      <c r="BQ2398" s="610"/>
      <c r="BR2398" s="610"/>
      <c r="BS2398" s="610"/>
    </row>
    <row r="2399" spans="2:71" ht="15.65" customHeight="1" outlineLevel="2" x14ac:dyDescent="0.25">
      <c r="B2399" s="404"/>
      <c r="D2399" s="413" t="s">
        <v>131</v>
      </c>
      <c r="E2399" s="405"/>
      <c r="G2399" s="406"/>
      <c r="H2399" s="406"/>
      <c r="I2399" s="553"/>
      <c r="J2399" s="553"/>
      <c r="K2399" s="553"/>
      <c r="N2399" s="494"/>
      <c r="O2399" s="659" t="str">
        <f>R2399</f>
        <v>incl. opslagen</v>
      </c>
      <c r="P2399" s="659"/>
      <c r="Q2399" s="665"/>
      <c r="R2399" s="672" t="str">
        <f>Tabellen!$C$2</f>
        <v>incl. opslagen</v>
      </c>
      <c r="S2399" s="666"/>
      <c r="T2399" s="672" t="str">
        <f>Tabellen!$C$2</f>
        <v>incl. opslagen</v>
      </c>
    </row>
    <row r="2400" spans="2:71" ht="15.65" customHeight="1" outlineLevel="2" x14ac:dyDescent="0.25">
      <c r="B2400" s="404"/>
      <c r="D2400" s="484"/>
      <c r="E2400" s="417"/>
      <c r="F2400" s="418"/>
      <c r="G2400" s="398"/>
      <c r="H2400" s="398"/>
      <c r="I2400" s="552"/>
      <c r="J2400" s="550"/>
      <c r="K2400" s="550"/>
      <c r="L2400" s="550"/>
      <c r="M2400" s="551"/>
      <c r="N2400" s="494"/>
      <c r="O2400" s="660">
        <f>R2400+T2400</f>
        <v>0</v>
      </c>
      <c r="P2400" s="673"/>
      <c r="Q2400" s="665" t="s">
        <v>983</v>
      </c>
      <c r="R2400" s="660">
        <f>H2400*Tabellen!$K$2*Tabellen!$F$2</f>
        <v>0</v>
      </c>
      <c r="S2400" s="666" t="s">
        <v>1049</v>
      </c>
      <c r="T2400" s="660">
        <f>J2400*Tabellen!$F$2</f>
        <v>0</v>
      </c>
      <c r="U2400" s="660">
        <f>R2400*Tabellen!$G$2</f>
        <v>0</v>
      </c>
      <c r="V2400" s="660">
        <f>T2400*Tabellen!$H$2</f>
        <v>0</v>
      </c>
      <c r="W2400" s="660">
        <f>U2400+V2400</f>
        <v>0</v>
      </c>
      <c r="X2400" s="660">
        <f>O2400+W2400</f>
        <v>0</v>
      </c>
    </row>
    <row r="2401" spans="1:71" ht="15.65" customHeight="1" outlineLevel="2" x14ac:dyDescent="0.25">
      <c r="B2401" s="404"/>
      <c r="D2401" s="525" t="s">
        <v>1821</v>
      </c>
      <c r="E2401" s="405">
        <v>1</v>
      </c>
      <c r="F2401" s="402" t="s">
        <v>72</v>
      </c>
      <c r="G2401" s="406">
        <v>0.3</v>
      </c>
      <c r="H2401" s="406">
        <f>E2401*G2401</f>
        <v>0.3</v>
      </c>
      <c r="I2401" s="547">
        <v>0.62099999999999989</v>
      </c>
      <c r="J2401" s="547">
        <f>E2401*I2401</f>
        <v>0.62099999999999989</v>
      </c>
      <c r="M2401" s="547">
        <f>J2401+H2401*Tabellen!$K$2+L2401</f>
        <v>19.220999999999997</v>
      </c>
      <c r="N2401" s="494"/>
      <c r="O2401" s="660">
        <f>R2401+T2401</f>
        <v>23.257409999999997</v>
      </c>
      <c r="P2401" s="673"/>
      <c r="Q2401" s="665" t="s">
        <v>983</v>
      </c>
      <c r="R2401" s="660">
        <f>H2401*Tabellen!$K$2*Tabellen!$F$2</f>
        <v>22.505999999999997</v>
      </c>
      <c r="S2401" s="666" t="s">
        <v>1049</v>
      </c>
      <c r="T2401" s="660">
        <f>J2401*Tabellen!$F$2</f>
        <v>0.7514099999999998</v>
      </c>
      <c r="U2401" s="660">
        <f>R2401*Tabellen!$G$2</f>
        <v>2.0255399999999995</v>
      </c>
      <c r="V2401" s="660">
        <f>T2401*Tabellen!$H$2</f>
        <v>0.15779609999999994</v>
      </c>
      <c r="W2401" s="660">
        <f>U2401+V2401</f>
        <v>2.1833360999999996</v>
      </c>
      <c r="X2401" s="660">
        <f>O2401+W2401</f>
        <v>25.440746099999995</v>
      </c>
    </row>
    <row r="2402" spans="1:71" ht="15.65" customHeight="1" outlineLevel="2" x14ac:dyDescent="0.25">
      <c r="B2402" s="404"/>
      <c r="D2402" s="525" t="s">
        <v>1745</v>
      </c>
      <c r="E2402" s="405">
        <v>1</v>
      </c>
      <c r="F2402" s="402" t="s">
        <v>72</v>
      </c>
      <c r="G2402" s="406">
        <v>0.45</v>
      </c>
      <c r="H2402" s="406">
        <f>E2402*G2402</f>
        <v>0.45</v>
      </c>
      <c r="I2402" s="547">
        <v>4.1399999999999997</v>
      </c>
      <c r="J2402" s="547">
        <f>E2402*I2402</f>
        <v>4.1399999999999997</v>
      </c>
      <c r="M2402" s="547">
        <f>J2402+H2402*Tabellen!$K$2+L2402</f>
        <v>32.04</v>
      </c>
      <c r="N2402" s="494"/>
      <c r="O2402" s="660">
        <f>R2402+T2402</f>
        <v>38.7684</v>
      </c>
      <c r="P2402" s="673"/>
      <c r="Q2402" s="665" t="s">
        <v>983</v>
      </c>
      <c r="R2402" s="660">
        <f>H2402*Tabellen!$K$2*Tabellen!$F$2</f>
        <v>33.759</v>
      </c>
      <c r="S2402" s="666" t="s">
        <v>1049</v>
      </c>
      <c r="T2402" s="660">
        <f>J2402*Tabellen!$F$2</f>
        <v>5.0093999999999994</v>
      </c>
      <c r="U2402" s="660">
        <f>R2402*Tabellen!$G$2</f>
        <v>3.0383100000000001</v>
      </c>
      <c r="V2402" s="660">
        <f>T2402*Tabellen!$H$2</f>
        <v>1.0519739999999997</v>
      </c>
      <c r="W2402" s="660">
        <f>U2402+V2402</f>
        <v>4.0902839999999996</v>
      </c>
      <c r="X2402" s="660">
        <f>O2402+W2402</f>
        <v>42.858683999999997</v>
      </c>
    </row>
    <row r="2403" spans="1:71" ht="15.65" customHeight="1" outlineLevel="2" x14ac:dyDescent="0.25">
      <c r="B2403" s="404"/>
      <c r="D2403" s="427"/>
      <c r="E2403" s="405"/>
      <c r="G2403" s="406"/>
      <c r="H2403" s="406"/>
      <c r="N2403" s="494"/>
      <c r="O2403" s="659"/>
      <c r="P2403" s="659"/>
      <c r="Q2403" s="659"/>
    </row>
    <row r="2404" spans="1:71" ht="9" customHeight="1" outlineLevel="1" x14ac:dyDescent="0.25">
      <c r="B2404" s="408"/>
      <c r="D2404" s="546"/>
      <c r="E2404" s="411"/>
      <c r="F2404" s="409"/>
      <c r="G2404" s="410"/>
      <c r="H2404" s="410"/>
      <c r="I2404" s="548"/>
      <c r="J2404" s="548"/>
      <c r="K2404" s="548"/>
      <c r="L2404" s="548"/>
      <c r="M2404" s="548"/>
      <c r="N2404" s="485"/>
      <c r="O2404" s="663"/>
      <c r="P2404" s="663"/>
      <c r="Q2404" s="663"/>
      <c r="R2404" s="664"/>
      <c r="S2404" s="664"/>
      <c r="T2404" s="664"/>
      <c r="U2404" s="664"/>
      <c r="V2404" s="664"/>
      <c r="W2404" s="664"/>
      <c r="X2404" s="664"/>
      <c r="Y2404" s="663"/>
      <c r="Z2404" s="615"/>
      <c r="AA2404" s="616"/>
      <c r="AG2404" s="613"/>
      <c r="AH2404" s="613"/>
    </row>
    <row r="2405" spans="1:71" ht="15.65" customHeight="1" outlineLevel="1" x14ac:dyDescent="0.25">
      <c r="B2405" s="395" t="s">
        <v>1831</v>
      </c>
      <c r="C2405" s="593"/>
      <c r="D2405" s="396" t="s">
        <v>1845</v>
      </c>
      <c r="E2405" s="411"/>
      <c r="F2405" s="409"/>
      <c r="G2405" s="410"/>
      <c r="H2405" s="410"/>
      <c r="I2405" s="548"/>
      <c r="J2405" s="548"/>
      <c r="K2405" s="548"/>
      <c r="L2405" s="548"/>
      <c r="M2405" s="548"/>
      <c r="N2405" s="485"/>
      <c r="O2405" s="663"/>
      <c r="P2405" s="663"/>
      <c r="Q2405" s="663"/>
      <c r="R2405" s="664"/>
      <c r="S2405" s="664"/>
      <c r="T2405" s="664"/>
      <c r="U2405" s="664"/>
      <c r="V2405" s="664"/>
      <c r="W2405" s="664"/>
      <c r="X2405" s="664"/>
      <c r="Y2405" s="663"/>
      <c r="Z2405" s="615"/>
      <c r="AA2405" s="616"/>
      <c r="AG2405" s="613"/>
      <c r="AH2405" s="613"/>
    </row>
    <row r="2406" spans="1:71" ht="9" customHeight="1" outlineLevel="1" x14ac:dyDescent="0.25">
      <c r="B2406" s="408"/>
      <c r="D2406" s="409"/>
      <c r="E2406" s="411"/>
      <c r="F2406" s="409"/>
      <c r="G2406" s="410"/>
      <c r="H2406" s="410"/>
      <c r="I2406" s="548"/>
      <c r="J2406" s="548"/>
      <c r="K2406" s="548"/>
      <c r="L2406" s="548"/>
      <c r="M2406" s="548"/>
      <c r="N2406" s="485"/>
      <c r="O2406" s="663"/>
      <c r="P2406" s="663"/>
      <c r="Q2406" s="663"/>
      <c r="R2406" s="664"/>
      <c r="S2406" s="664"/>
      <c r="T2406" s="664"/>
      <c r="U2406" s="664"/>
      <c r="V2406" s="664"/>
      <c r="W2406" s="664"/>
      <c r="X2406" s="664"/>
      <c r="Y2406" s="663"/>
      <c r="Z2406" s="615"/>
      <c r="AA2406" s="616"/>
      <c r="AG2406" s="613"/>
      <c r="AH2406" s="613"/>
    </row>
    <row r="2407" spans="1:71" s="568" customFormat="1" ht="15.65" customHeight="1" outlineLevel="1" x14ac:dyDescent="0.25">
      <c r="B2407" s="395" t="s">
        <v>1832</v>
      </c>
      <c r="C2407" s="593"/>
      <c r="D2407" s="396" t="s">
        <v>1837</v>
      </c>
      <c r="E2407" s="403">
        <v>1</v>
      </c>
      <c r="F2407" s="396" t="s">
        <v>71</v>
      </c>
      <c r="G2407" s="397"/>
      <c r="H2407" s="397"/>
      <c r="I2407" s="546"/>
      <c r="J2407" s="546"/>
      <c r="K2407" s="546"/>
      <c r="L2407" s="546">
        <f>SUM(L2408:L2423)</f>
        <v>9888.9553500000002</v>
      </c>
      <c r="M2407" s="546">
        <f>SUM(M2408:M2423)</f>
        <v>9888.9553500000002</v>
      </c>
      <c r="N2407" s="593"/>
      <c r="O2407" s="655">
        <f>SUM(O2408:O2423)</f>
        <v>9888.9553500000002</v>
      </c>
      <c r="P2407" s="656" t="str">
        <f>B2407</f>
        <v>V5-2-D1</v>
      </c>
      <c r="Q2407" s="656"/>
      <c r="R2407" s="657"/>
      <c r="S2407" s="657"/>
      <c r="T2407" s="657"/>
      <c r="U2407" s="657"/>
      <c r="V2407" s="657"/>
      <c r="W2407" s="657"/>
      <c r="X2407" s="657">
        <f>SUM(X2408:X2423)</f>
        <v>11522.3098488</v>
      </c>
      <c r="Y2407" s="658"/>
      <c r="Z2407" s="610"/>
      <c r="AA2407" s="610"/>
      <c r="AB2407" s="610"/>
      <c r="AC2407" s="610"/>
      <c r="AD2407" s="610"/>
      <c r="AE2407" s="610"/>
      <c r="AF2407" s="610"/>
      <c r="AG2407" s="610"/>
      <c r="AH2407" s="610"/>
      <c r="AI2407" s="610"/>
      <c r="AJ2407" s="610"/>
      <c r="AK2407" s="610"/>
      <c r="AL2407" s="610"/>
      <c r="AM2407" s="610"/>
      <c r="AN2407" s="610"/>
      <c r="AO2407" s="610"/>
      <c r="AP2407" s="610"/>
      <c r="AQ2407" s="610"/>
      <c r="AR2407" s="610"/>
      <c r="AS2407" s="610"/>
      <c r="AT2407" s="610"/>
      <c r="AU2407" s="610"/>
      <c r="AV2407" s="610"/>
      <c r="AW2407" s="610"/>
      <c r="AX2407" s="610"/>
      <c r="AY2407" s="610"/>
      <c r="AZ2407" s="610"/>
      <c r="BA2407" s="610"/>
      <c r="BB2407" s="610"/>
      <c r="BC2407" s="610"/>
      <c r="BD2407" s="610"/>
      <c r="BE2407" s="610"/>
      <c r="BF2407" s="610"/>
      <c r="BG2407" s="610"/>
      <c r="BH2407" s="610"/>
      <c r="BI2407" s="610"/>
      <c r="BJ2407" s="610"/>
      <c r="BK2407" s="610"/>
      <c r="BL2407" s="610"/>
      <c r="BM2407" s="610"/>
      <c r="BN2407" s="610"/>
      <c r="BO2407" s="610"/>
      <c r="BP2407" s="610"/>
      <c r="BQ2407" s="610"/>
      <c r="BR2407" s="610"/>
      <c r="BS2407" s="610"/>
    </row>
    <row r="2408" spans="1:71" ht="15.65" customHeight="1" outlineLevel="2" x14ac:dyDescent="0.25">
      <c r="B2408" s="404"/>
      <c r="D2408" s="413"/>
      <c r="E2408" s="405"/>
      <c r="G2408" s="406"/>
      <c r="H2408" s="406"/>
      <c r="I2408" s="553"/>
      <c r="J2408" s="553"/>
      <c r="K2408" s="553"/>
      <c r="N2408" s="494"/>
      <c r="O2408" s="659"/>
      <c r="P2408" s="659"/>
      <c r="Q2408" s="659"/>
    </row>
    <row r="2409" spans="1:71" s="401" customFormat="1" ht="15.65" customHeight="1" outlineLevel="2" x14ac:dyDescent="0.25">
      <c r="A2409" s="590"/>
      <c r="B2409" s="409" t="s">
        <v>1829</v>
      </c>
      <c r="C2409" s="485"/>
      <c r="D2409" s="402" t="s">
        <v>1727</v>
      </c>
      <c r="E2409" s="405">
        <v>1</v>
      </c>
      <c r="F2409" s="433" t="s">
        <v>71</v>
      </c>
      <c r="G2409" s="406"/>
      <c r="H2409" s="406"/>
      <c r="I2409" s="547"/>
      <c r="J2409" s="547"/>
      <c r="K2409" s="547"/>
      <c r="L2409" s="547">
        <v>75</v>
      </c>
      <c r="M2409" s="547">
        <f>J2409+H2409*Tabellen!$K$2+L2409</f>
        <v>75</v>
      </c>
      <c r="N2409" s="495"/>
      <c r="O2409" s="849">
        <f>S2409+T2409</f>
        <v>75</v>
      </c>
      <c r="P2409" s="659"/>
      <c r="Q2409" s="659"/>
      <c r="R2409" s="682">
        <v>1</v>
      </c>
      <c r="S2409" s="849">
        <f>IF('Isolatieaanpak '!$G$9="Doe-het-zelver",(M2409*R2409)*Tabellen!$K$5,M2409*R2409)</f>
        <v>75</v>
      </c>
      <c r="T2409" s="849">
        <f>(100%-R2409)*M2409</f>
        <v>0</v>
      </c>
      <c r="U2409" s="660">
        <f>S2409*Tabellen!$G$2</f>
        <v>6.75</v>
      </c>
      <c r="V2409" s="660">
        <f>T2409*Tabellen!$H$2</f>
        <v>0</v>
      </c>
      <c r="W2409" s="660">
        <f>U2409+V2409</f>
        <v>6.75</v>
      </c>
      <c r="X2409" s="660">
        <f>O2409+W2409</f>
        <v>81.75</v>
      </c>
      <c r="Y2409" s="661"/>
      <c r="Z2409" s="619"/>
      <c r="AA2409" s="617"/>
      <c r="AB2409" s="617"/>
      <c r="AC2409" s="617"/>
      <c r="AD2409" s="617"/>
      <c r="AE2409" s="617"/>
      <c r="AF2409" s="617"/>
      <c r="AG2409" s="617"/>
      <c r="AH2409" s="617"/>
      <c r="AI2409" s="617"/>
      <c r="AJ2409" s="617"/>
      <c r="AK2409" s="617"/>
      <c r="AL2409" s="617"/>
      <c r="AM2409" s="617"/>
      <c r="AN2409" s="617"/>
      <c r="AO2409" s="617"/>
      <c r="AP2409" s="617"/>
      <c r="AQ2409" s="617"/>
      <c r="AR2409" s="617"/>
      <c r="AS2409" s="617"/>
      <c r="AT2409" s="617"/>
      <c r="AU2409" s="617"/>
      <c r="AV2409" s="617"/>
      <c r="AW2409" s="617"/>
      <c r="AX2409" s="617"/>
      <c r="AY2409" s="617"/>
      <c r="AZ2409" s="617"/>
      <c r="BA2409" s="617"/>
      <c r="BB2409" s="617"/>
      <c r="BC2409" s="617"/>
      <c r="BD2409" s="617"/>
      <c r="BE2409" s="617"/>
      <c r="BF2409" s="617"/>
      <c r="BG2409" s="617"/>
      <c r="BH2409" s="617"/>
      <c r="BI2409" s="617"/>
      <c r="BJ2409" s="617"/>
      <c r="BK2409" s="617"/>
      <c r="BL2409" s="617"/>
      <c r="BM2409" s="617"/>
      <c r="BN2409" s="617"/>
      <c r="BO2409" s="617"/>
      <c r="BP2409" s="617"/>
      <c r="BQ2409" s="617"/>
      <c r="BR2409" s="617"/>
      <c r="BS2409" s="617"/>
    </row>
    <row r="2410" spans="1:71" s="401" customFormat="1" ht="15.65" customHeight="1" outlineLevel="2" x14ac:dyDescent="0.25">
      <c r="A2410" s="590"/>
      <c r="B2410" s="409" t="s">
        <v>1830</v>
      </c>
      <c r="C2410" s="485"/>
      <c r="D2410" s="402" t="s">
        <v>1728</v>
      </c>
      <c r="E2410" s="405">
        <v>1</v>
      </c>
      <c r="F2410" s="433" t="s">
        <v>71</v>
      </c>
      <c r="G2410" s="406"/>
      <c r="H2410" s="406"/>
      <c r="I2410" s="547"/>
      <c r="J2410" s="547"/>
      <c r="K2410" s="547"/>
      <c r="L2410" s="547">
        <v>150</v>
      </c>
      <c r="M2410" s="547">
        <f>J2410+H2410*Tabellen!$K$2+L2410</f>
        <v>150</v>
      </c>
      <c r="N2410" s="495"/>
      <c r="O2410" s="849">
        <f>S2410+T2410</f>
        <v>150</v>
      </c>
      <c r="P2410" s="659"/>
      <c r="Q2410" s="659"/>
      <c r="R2410" s="682">
        <v>0.3</v>
      </c>
      <c r="S2410" s="849">
        <f>IF('Isolatieaanpak '!$G$9="Doe-het-zelver",(M2410*R2410)*Tabellen!$K$5,M2410*R2410)</f>
        <v>45</v>
      </c>
      <c r="T2410" s="849">
        <f>(100%-R2410)*M2410</f>
        <v>105</v>
      </c>
      <c r="U2410" s="660">
        <f>S2410*Tabellen!$G$2</f>
        <v>4.05</v>
      </c>
      <c r="V2410" s="660">
        <f>T2410*Tabellen!$H$2</f>
        <v>22.05</v>
      </c>
      <c r="W2410" s="660">
        <f>U2410+V2410</f>
        <v>26.1</v>
      </c>
      <c r="X2410" s="660">
        <f>O2410+W2410</f>
        <v>176.1</v>
      </c>
      <c r="Y2410" s="661"/>
      <c r="Z2410" s="619"/>
      <c r="AA2410" s="617"/>
      <c r="AB2410" s="617"/>
      <c r="AC2410" s="617"/>
      <c r="AD2410" s="617"/>
      <c r="AE2410" s="617"/>
      <c r="AF2410" s="617"/>
      <c r="AG2410" s="617"/>
      <c r="AH2410" s="617"/>
      <c r="AI2410" s="617"/>
      <c r="AJ2410" s="617"/>
      <c r="AK2410" s="617"/>
      <c r="AL2410" s="617"/>
      <c r="AM2410" s="617"/>
      <c r="AN2410" s="617"/>
      <c r="AO2410" s="617"/>
      <c r="AP2410" s="617"/>
      <c r="AQ2410" s="617"/>
      <c r="AR2410" s="617"/>
      <c r="AS2410" s="617"/>
      <c r="AT2410" s="617"/>
      <c r="AU2410" s="617"/>
      <c r="AV2410" s="617"/>
      <c r="AW2410" s="617"/>
      <c r="AX2410" s="617"/>
      <c r="AY2410" s="617"/>
      <c r="AZ2410" s="617"/>
      <c r="BA2410" s="617"/>
      <c r="BB2410" s="617"/>
      <c r="BC2410" s="617"/>
      <c r="BD2410" s="617"/>
      <c r="BE2410" s="617"/>
      <c r="BF2410" s="617"/>
      <c r="BG2410" s="617"/>
      <c r="BH2410" s="617"/>
      <c r="BI2410" s="617"/>
      <c r="BJ2410" s="617"/>
      <c r="BK2410" s="617"/>
      <c r="BL2410" s="617"/>
      <c r="BM2410" s="617"/>
      <c r="BN2410" s="617"/>
      <c r="BO2410" s="617"/>
      <c r="BP2410" s="617"/>
      <c r="BQ2410" s="617"/>
      <c r="BR2410" s="617"/>
      <c r="BS2410" s="617"/>
    </row>
    <row r="2411" spans="1:71" s="401" customFormat="1" ht="15.65" customHeight="1" outlineLevel="2" x14ac:dyDescent="0.25">
      <c r="A2411" s="590"/>
      <c r="B2411" s="480"/>
      <c r="C2411" s="485"/>
      <c r="D2411" s="402" t="str">
        <f>D2407</f>
        <v>Plaatsen centrale balans ventilatie WTW</v>
      </c>
      <c r="E2411" s="405">
        <v>1</v>
      </c>
      <c r="F2411" s="433" t="s">
        <v>71</v>
      </c>
      <c r="G2411" s="406"/>
      <c r="H2411" s="406"/>
      <c r="I2411" s="547"/>
      <c r="J2411" s="547"/>
      <c r="K2411" s="547">
        <v>5823.9553500000002</v>
      </c>
      <c r="L2411" s="547">
        <f>K2411*E2411</f>
        <v>5823.9553500000002</v>
      </c>
      <c r="M2411" s="547">
        <f>J2411+H2411*Tabellen!$K$2+L2411</f>
        <v>5823.9553500000002</v>
      </c>
      <c r="N2411" s="495"/>
      <c r="O2411" s="849">
        <f>S2411+T2411</f>
        <v>5823.9553500000002</v>
      </c>
      <c r="P2411" s="659"/>
      <c r="Q2411" s="659"/>
      <c r="R2411" s="682">
        <v>0.35</v>
      </c>
      <c r="S2411" s="849">
        <f>IF('Isolatieaanpak '!$G$9="Doe-het-zelver",(M2411*R2411)*Tabellen!$K$5,M2411*R2411)</f>
        <v>2038.3843724999999</v>
      </c>
      <c r="T2411" s="849">
        <f>(100%-R2411)*M2411</f>
        <v>3785.5709775</v>
      </c>
      <c r="U2411" s="660">
        <f>S2411*Tabellen!$G$2</f>
        <v>183.45459352499998</v>
      </c>
      <c r="V2411" s="660">
        <f>T2411*Tabellen!$H$2</f>
        <v>794.96990527499997</v>
      </c>
      <c r="W2411" s="660">
        <f>U2411+V2411</f>
        <v>978.42449879999992</v>
      </c>
      <c r="X2411" s="660">
        <f>O2411+W2411</f>
        <v>6802.3798488000002</v>
      </c>
      <c r="Y2411" s="661"/>
      <c r="Z2411" s="619"/>
      <c r="AA2411" s="617"/>
      <c r="AB2411" s="617"/>
      <c r="AC2411" s="617"/>
      <c r="AD2411" s="617"/>
      <c r="AE2411" s="617"/>
      <c r="AF2411" s="617"/>
      <c r="AG2411" s="617"/>
      <c r="AH2411" s="617"/>
      <c r="AI2411" s="617"/>
      <c r="AJ2411" s="617"/>
      <c r="AK2411" s="617"/>
      <c r="AL2411" s="617"/>
      <c r="AM2411" s="617"/>
      <c r="AN2411" s="617"/>
      <c r="AO2411" s="617"/>
      <c r="AP2411" s="617"/>
      <c r="AQ2411" s="617"/>
      <c r="AR2411" s="617"/>
      <c r="AS2411" s="617"/>
      <c r="AT2411" s="617"/>
      <c r="AU2411" s="617"/>
      <c r="AV2411" s="617"/>
      <c r="AW2411" s="617"/>
      <c r="AX2411" s="617"/>
      <c r="AY2411" s="617"/>
      <c r="AZ2411" s="617"/>
      <c r="BA2411" s="617"/>
      <c r="BB2411" s="617"/>
      <c r="BC2411" s="617"/>
      <c r="BD2411" s="617"/>
      <c r="BE2411" s="617"/>
      <c r="BF2411" s="617"/>
      <c r="BG2411" s="617"/>
      <c r="BH2411" s="617"/>
      <c r="BI2411" s="617"/>
      <c r="BJ2411" s="617"/>
      <c r="BK2411" s="617"/>
      <c r="BL2411" s="617"/>
      <c r="BM2411" s="617"/>
      <c r="BN2411" s="617"/>
      <c r="BO2411" s="617"/>
      <c r="BP2411" s="617"/>
      <c r="BQ2411" s="617"/>
      <c r="BR2411" s="617"/>
      <c r="BS2411" s="617"/>
    </row>
    <row r="2412" spans="1:71" s="401" customFormat="1" ht="15.65" customHeight="1" outlineLevel="2" x14ac:dyDescent="0.25">
      <c r="A2412" s="590"/>
      <c r="B2412" s="480"/>
      <c r="C2412" s="485"/>
      <c r="D2412" s="402" t="s">
        <v>1712</v>
      </c>
      <c r="E2412" s="417"/>
      <c r="F2412" s="418"/>
      <c r="G2412" s="398"/>
      <c r="H2412" s="398"/>
      <c r="I2412" s="552"/>
      <c r="J2412" s="550"/>
      <c r="K2412" s="547"/>
      <c r="L2412" s="547"/>
      <c r="M2412" s="551"/>
      <c r="N2412" s="495"/>
      <c r="O2412" s="661"/>
      <c r="P2412" s="661"/>
      <c r="Q2412" s="662"/>
      <c r="R2412" s="660"/>
      <c r="S2412" s="660"/>
      <c r="T2412" s="660"/>
      <c r="U2412" s="660"/>
      <c r="V2412" s="660"/>
      <c r="W2412" s="660"/>
      <c r="X2412" s="660"/>
      <c r="Y2412" s="661"/>
      <c r="Z2412" s="619"/>
      <c r="AA2412" s="617"/>
      <c r="AB2412" s="617"/>
      <c r="AC2412" s="617"/>
      <c r="AD2412" s="617"/>
      <c r="AE2412" s="617"/>
      <c r="AF2412" s="617"/>
      <c r="AG2412" s="617"/>
      <c r="AH2412" s="617"/>
      <c r="AI2412" s="617"/>
      <c r="AJ2412" s="617"/>
      <c r="AK2412" s="617"/>
      <c r="AL2412" s="617"/>
      <c r="AM2412" s="617"/>
      <c r="AN2412" s="617"/>
      <c r="AO2412" s="617"/>
      <c r="AP2412" s="617"/>
      <c r="AQ2412" s="617"/>
      <c r="AR2412" s="617"/>
      <c r="AS2412" s="617"/>
      <c r="AT2412" s="617"/>
      <c r="AU2412" s="617"/>
      <c r="AV2412" s="617"/>
      <c r="AW2412" s="617"/>
      <c r="AX2412" s="617"/>
      <c r="AY2412" s="617"/>
      <c r="AZ2412" s="617"/>
      <c r="BA2412" s="617"/>
      <c r="BB2412" s="617"/>
      <c r="BC2412" s="617"/>
      <c r="BD2412" s="617"/>
      <c r="BE2412" s="617"/>
      <c r="BF2412" s="617"/>
      <c r="BG2412" s="617"/>
      <c r="BH2412" s="617"/>
      <c r="BI2412" s="617"/>
      <c r="BJ2412" s="617"/>
      <c r="BK2412" s="617"/>
      <c r="BL2412" s="617"/>
      <c r="BM2412" s="617"/>
      <c r="BN2412" s="617"/>
      <c r="BO2412" s="617"/>
      <c r="BP2412" s="617"/>
      <c r="BQ2412" s="617"/>
      <c r="BR2412" s="617"/>
      <c r="BS2412" s="617"/>
    </row>
    <row r="2413" spans="1:71" s="401" customFormat="1" ht="15.65" customHeight="1" outlineLevel="2" x14ac:dyDescent="0.25">
      <c r="A2413" s="590"/>
      <c r="B2413" s="480"/>
      <c r="C2413" s="485"/>
      <c r="D2413" s="402" t="s">
        <v>1713</v>
      </c>
      <c r="E2413" s="417"/>
      <c r="F2413" s="418"/>
      <c r="G2413" s="398"/>
      <c r="H2413" s="398"/>
      <c r="I2413" s="552"/>
      <c r="J2413" s="550"/>
      <c r="K2413" s="550"/>
      <c r="L2413" s="550"/>
      <c r="M2413" s="551"/>
      <c r="N2413" s="495"/>
      <c r="O2413" s="661"/>
      <c r="P2413" s="661"/>
      <c r="Q2413" s="662"/>
      <c r="R2413" s="660"/>
      <c r="S2413" s="660"/>
      <c r="T2413" s="660"/>
      <c r="U2413" s="660"/>
      <c r="V2413" s="660"/>
      <c r="W2413" s="660"/>
      <c r="X2413" s="660"/>
      <c r="Y2413" s="661"/>
      <c r="Z2413" s="619"/>
      <c r="AA2413" s="617"/>
      <c r="AB2413" s="617"/>
      <c r="AC2413" s="617"/>
      <c r="AD2413" s="617"/>
      <c r="AE2413" s="617"/>
      <c r="AF2413" s="617"/>
      <c r="AG2413" s="617"/>
      <c r="AH2413" s="617"/>
      <c r="AI2413" s="617"/>
      <c r="AJ2413" s="617"/>
      <c r="AK2413" s="617"/>
      <c r="AL2413" s="617"/>
      <c r="AM2413" s="617"/>
      <c r="AN2413" s="617"/>
      <c r="AO2413" s="617"/>
      <c r="AP2413" s="617"/>
      <c r="AQ2413" s="617"/>
      <c r="AR2413" s="617"/>
      <c r="AS2413" s="617"/>
      <c r="AT2413" s="617"/>
      <c r="AU2413" s="617"/>
      <c r="AV2413" s="617"/>
      <c r="AW2413" s="617"/>
      <c r="AX2413" s="617"/>
      <c r="AY2413" s="617"/>
      <c r="AZ2413" s="617"/>
      <c r="BA2413" s="617"/>
      <c r="BB2413" s="617"/>
      <c r="BC2413" s="617"/>
      <c r="BD2413" s="617"/>
      <c r="BE2413" s="617"/>
      <c r="BF2413" s="617"/>
      <c r="BG2413" s="617"/>
      <c r="BH2413" s="617"/>
      <c r="BI2413" s="617"/>
      <c r="BJ2413" s="617"/>
      <c r="BK2413" s="617"/>
      <c r="BL2413" s="617"/>
      <c r="BM2413" s="617"/>
      <c r="BN2413" s="617"/>
      <c r="BO2413" s="617"/>
      <c r="BP2413" s="617"/>
      <c r="BQ2413" s="617"/>
      <c r="BR2413" s="617"/>
      <c r="BS2413" s="617"/>
    </row>
    <row r="2414" spans="1:71" s="401" customFormat="1" ht="15.65" customHeight="1" outlineLevel="2" x14ac:dyDescent="0.25">
      <c r="A2414" s="590"/>
      <c r="B2414" s="480"/>
      <c r="C2414" s="485"/>
      <c r="D2414" s="402" t="s">
        <v>1724</v>
      </c>
      <c r="E2414" s="417"/>
      <c r="F2414" s="418"/>
      <c r="G2414" s="398"/>
      <c r="H2414" s="398"/>
      <c r="I2414" s="552"/>
      <c r="J2414" s="550"/>
      <c r="K2414" s="550"/>
      <c r="L2414" s="550"/>
      <c r="M2414" s="551"/>
      <c r="N2414" s="495"/>
      <c r="O2414" s="661"/>
      <c r="P2414" s="661"/>
      <c r="Q2414" s="662"/>
      <c r="R2414" s="660"/>
      <c r="S2414" s="660"/>
      <c r="T2414" s="660"/>
      <c r="U2414" s="660"/>
      <c r="V2414" s="660"/>
      <c r="W2414" s="660"/>
      <c r="X2414" s="660"/>
      <c r="Y2414" s="661"/>
      <c r="Z2414" s="619"/>
      <c r="AA2414" s="617"/>
      <c r="AB2414" s="617"/>
      <c r="AC2414" s="617"/>
      <c r="AD2414" s="617"/>
      <c r="AE2414" s="617"/>
      <c r="AF2414" s="617"/>
      <c r="AG2414" s="617"/>
      <c r="AH2414" s="617"/>
      <c r="AI2414" s="617"/>
      <c r="AJ2414" s="617"/>
      <c r="AK2414" s="617"/>
      <c r="AL2414" s="617"/>
      <c r="AM2414" s="617"/>
      <c r="AN2414" s="617"/>
      <c r="AO2414" s="617"/>
      <c r="AP2414" s="617"/>
      <c r="AQ2414" s="617"/>
      <c r="AR2414" s="617"/>
      <c r="AS2414" s="617"/>
      <c r="AT2414" s="617"/>
      <c r="AU2414" s="617"/>
      <c r="AV2414" s="617"/>
      <c r="AW2414" s="617"/>
      <c r="AX2414" s="617"/>
      <c r="AY2414" s="617"/>
      <c r="AZ2414" s="617"/>
      <c r="BA2414" s="617"/>
      <c r="BB2414" s="617"/>
      <c r="BC2414" s="617"/>
      <c r="BD2414" s="617"/>
      <c r="BE2414" s="617"/>
      <c r="BF2414" s="617"/>
      <c r="BG2414" s="617"/>
      <c r="BH2414" s="617"/>
      <c r="BI2414" s="617"/>
      <c r="BJ2414" s="617"/>
      <c r="BK2414" s="617"/>
      <c r="BL2414" s="617"/>
      <c r="BM2414" s="617"/>
      <c r="BN2414" s="617"/>
      <c r="BO2414" s="617"/>
      <c r="BP2414" s="617"/>
      <c r="BQ2414" s="617"/>
      <c r="BR2414" s="617"/>
      <c r="BS2414" s="617"/>
    </row>
    <row r="2415" spans="1:71" s="401" customFormat="1" ht="15.65" customHeight="1" outlineLevel="2" x14ac:dyDescent="0.25">
      <c r="A2415" s="590"/>
      <c r="B2415" s="480"/>
      <c r="C2415" s="485"/>
      <c r="D2415" s="402" t="s">
        <v>1718</v>
      </c>
      <c r="E2415" s="417"/>
      <c r="F2415" s="418"/>
      <c r="G2415" s="398"/>
      <c r="H2415" s="398"/>
      <c r="I2415" s="552"/>
      <c r="J2415" s="550"/>
      <c r="K2415" s="550"/>
      <c r="L2415" s="550"/>
      <c r="M2415" s="551"/>
      <c r="N2415" s="495"/>
      <c r="O2415" s="661"/>
      <c r="P2415" s="661"/>
      <c r="Q2415" s="662"/>
      <c r="R2415" s="660"/>
      <c r="S2415" s="660"/>
      <c r="T2415" s="660"/>
      <c r="U2415" s="660"/>
      <c r="V2415" s="660"/>
      <c r="W2415" s="660"/>
      <c r="X2415" s="660"/>
      <c r="Y2415" s="661"/>
      <c r="Z2415" s="619"/>
      <c r="AA2415" s="617"/>
      <c r="AB2415" s="617"/>
      <c r="AC2415" s="617"/>
      <c r="AD2415" s="617"/>
      <c r="AE2415" s="617"/>
      <c r="AF2415" s="617"/>
      <c r="AG2415" s="617"/>
      <c r="AH2415" s="617"/>
      <c r="AI2415" s="617"/>
      <c r="AJ2415" s="617"/>
      <c r="AK2415" s="617"/>
      <c r="AL2415" s="617"/>
      <c r="AM2415" s="617"/>
      <c r="AN2415" s="617"/>
      <c r="AO2415" s="617"/>
      <c r="AP2415" s="617"/>
      <c r="AQ2415" s="617"/>
      <c r="AR2415" s="617"/>
      <c r="AS2415" s="617"/>
      <c r="AT2415" s="617"/>
      <c r="AU2415" s="617"/>
      <c r="AV2415" s="617"/>
      <c r="AW2415" s="617"/>
      <c r="AX2415" s="617"/>
      <c r="AY2415" s="617"/>
      <c r="AZ2415" s="617"/>
      <c r="BA2415" s="617"/>
      <c r="BB2415" s="617"/>
      <c r="BC2415" s="617"/>
      <c r="BD2415" s="617"/>
      <c r="BE2415" s="617"/>
      <c r="BF2415" s="617"/>
      <c r="BG2415" s="617"/>
      <c r="BH2415" s="617"/>
      <c r="BI2415" s="617"/>
      <c r="BJ2415" s="617"/>
      <c r="BK2415" s="617"/>
      <c r="BL2415" s="617"/>
      <c r="BM2415" s="617"/>
      <c r="BN2415" s="617"/>
      <c r="BO2415" s="617"/>
      <c r="BP2415" s="617"/>
      <c r="BQ2415" s="617"/>
      <c r="BR2415" s="617"/>
      <c r="BS2415" s="617"/>
    </row>
    <row r="2416" spans="1:71" s="401" customFormat="1" ht="15.65" customHeight="1" outlineLevel="2" x14ac:dyDescent="0.25">
      <c r="A2416" s="590"/>
      <c r="B2416" s="480"/>
      <c r="C2416" s="485"/>
      <c r="D2416" s="402" t="s">
        <v>1725</v>
      </c>
      <c r="E2416" s="417"/>
      <c r="F2416" s="418"/>
      <c r="G2416" s="398"/>
      <c r="H2416" s="398"/>
      <c r="I2416" s="552"/>
      <c r="J2416" s="550"/>
      <c r="K2416" s="550"/>
      <c r="L2416" s="550"/>
      <c r="M2416" s="551"/>
      <c r="N2416" s="495"/>
      <c r="O2416" s="661"/>
      <c r="P2416" s="661"/>
      <c r="Q2416" s="662"/>
      <c r="R2416" s="660"/>
      <c r="S2416" s="660"/>
      <c r="T2416" s="660"/>
      <c r="U2416" s="660"/>
      <c r="V2416" s="660"/>
      <c r="W2416" s="660"/>
      <c r="X2416" s="660"/>
      <c r="Y2416" s="661"/>
      <c r="Z2416" s="619"/>
      <c r="AA2416" s="617"/>
      <c r="AB2416" s="617"/>
      <c r="AC2416" s="617"/>
      <c r="AD2416" s="617"/>
      <c r="AE2416" s="617"/>
      <c r="AF2416" s="617"/>
      <c r="AG2416" s="617"/>
      <c r="AH2416" s="617"/>
      <c r="AI2416" s="617"/>
      <c r="AJ2416" s="617"/>
      <c r="AK2416" s="617"/>
      <c r="AL2416" s="617"/>
      <c r="AM2416" s="617"/>
      <c r="AN2416" s="617"/>
      <c r="AO2416" s="617"/>
      <c r="AP2416" s="617"/>
      <c r="AQ2416" s="617"/>
      <c r="AR2416" s="617"/>
      <c r="AS2416" s="617"/>
      <c r="AT2416" s="617"/>
      <c r="AU2416" s="617"/>
      <c r="AV2416" s="617"/>
      <c r="AW2416" s="617"/>
      <c r="AX2416" s="617"/>
      <c r="AY2416" s="617"/>
      <c r="AZ2416" s="617"/>
      <c r="BA2416" s="617"/>
      <c r="BB2416" s="617"/>
      <c r="BC2416" s="617"/>
      <c r="BD2416" s="617"/>
      <c r="BE2416" s="617"/>
      <c r="BF2416" s="617"/>
      <c r="BG2416" s="617"/>
      <c r="BH2416" s="617"/>
      <c r="BI2416" s="617"/>
      <c r="BJ2416" s="617"/>
      <c r="BK2416" s="617"/>
      <c r="BL2416" s="617"/>
      <c r="BM2416" s="617"/>
      <c r="BN2416" s="617"/>
      <c r="BO2416" s="617"/>
      <c r="BP2416" s="617"/>
      <c r="BQ2416" s="617"/>
      <c r="BR2416" s="617"/>
      <c r="BS2416" s="617"/>
    </row>
    <row r="2417" spans="1:71" s="401" customFormat="1" ht="15.65" customHeight="1" outlineLevel="2" x14ac:dyDescent="0.25">
      <c r="A2417" s="590"/>
      <c r="B2417" s="480"/>
      <c r="C2417" s="485"/>
      <c r="D2417" s="402" t="s">
        <v>1715</v>
      </c>
      <c r="E2417" s="417"/>
      <c r="F2417" s="418"/>
      <c r="G2417" s="398"/>
      <c r="H2417" s="398"/>
      <c r="I2417" s="552"/>
      <c r="J2417" s="550"/>
      <c r="K2417" s="550"/>
      <c r="L2417" s="550"/>
      <c r="M2417" s="551"/>
      <c r="N2417" s="495"/>
      <c r="O2417" s="659"/>
      <c r="P2417" s="659"/>
      <c r="Q2417" s="662"/>
      <c r="R2417" s="660"/>
      <c r="S2417" s="660"/>
      <c r="T2417" s="660"/>
      <c r="U2417" s="660"/>
      <c r="V2417" s="660"/>
      <c r="W2417" s="660"/>
      <c r="X2417" s="660"/>
      <c r="Y2417" s="661"/>
      <c r="Z2417" s="619"/>
      <c r="AA2417" s="617"/>
      <c r="AB2417" s="617"/>
      <c r="AC2417" s="617"/>
      <c r="AD2417" s="617"/>
      <c r="AE2417" s="617"/>
      <c r="AF2417" s="617"/>
      <c r="AG2417" s="617"/>
      <c r="AH2417" s="617"/>
      <c r="AI2417" s="617"/>
      <c r="AJ2417" s="617"/>
      <c r="AK2417" s="617"/>
      <c r="AL2417" s="617"/>
      <c r="AM2417" s="617"/>
      <c r="AN2417" s="617"/>
      <c r="AO2417" s="617"/>
      <c r="AP2417" s="617"/>
      <c r="AQ2417" s="617"/>
      <c r="AR2417" s="617"/>
      <c r="AS2417" s="617"/>
      <c r="AT2417" s="617"/>
      <c r="AU2417" s="617"/>
      <c r="AV2417" s="617"/>
      <c r="AW2417" s="617"/>
      <c r="AX2417" s="617"/>
      <c r="AY2417" s="617"/>
      <c r="AZ2417" s="617"/>
      <c r="BA2417" s="617"/>
      <c r="BB2417" s="617"/>
      <c r="BC2417" s="617"/>
      <c r="BD2417" s="617"/>
      <c r="BE2417" s="617"/>
      <c r="BF2417" s="617"/>
      <c r="BG2417" s="617"/>
      <c r="BH2417" s="617"/>
      <c r="BI2417" s="617"/>
      <c r="BJ2417" s="617"/>
      <c r="BK2417" s="617"/>
      <c r="BL2417" s="617"/>
      <c r="BM2417" s="617"/>
      <c r="BN2417" s="617"/>
      <c r="BO2417" s="617"/>
      <c r="BP2417" s="617"/>
      <c r="BQ2417" s="617"/>
      <c r="BR2417" s="617"/>
      <c r="BS2417" s="617"/>
    </row>
    <row r="2418" spans="1:71" s="401" customFormat="1" ht="15.65" customHeight="1" outlineLevel="2" x14ac:dyDescent="0.25">
      <c r="A2418" s="590"/>
      <c r="B2418" s="480"/>
      <c r="C2418" s="485"/>
      <c r="D2418" s="402" t="s">
        <v>1708</v>
      </c>
      <c r="E2418" s="417"/>
      <c r="F2418" s="418"/>
      <c r="G2418" s="398"/>
      <c r="H2418" s="398"/>
      <c r="I2418" s="552"/>
      <c r="J2418" s="550"/>
      <c r="K2418" s="550"/>
      <c r="L2418" s="550"/>
      <c r="M2418" s="551"/>
      <c r="N2418" s="495"/>
      <c r="O2418" s="659"/>
      <c r="P2418" s="659"/>
      <c r="Q2418" s="662"/>
      <c r="R2418" s="660"/>
      <c r="S2418" s="660"/>
      <c r="T2418" s="660"/>
      <c r="U2418" s="660"/>
      <c r="V2418" s="660"/>
      <c r="W2418" s="660"/>
      <c r="X2418" s="660"/>
      <c r="Y2418" s="661"/>
      <c r="Z2418" s="619"/>
      <c r="AA2418" s="617"/>
      <c r="AB2418" s="617"/>
      <c r="AC2418" s="617"/>
      <c r="AD2418" s="617"/>
      <c r="AE2418" s="617"/>
      <c r="AF2418" s="617"/>
      <c r="AG2418" s="617"/>
      <c r="AH2418" s="617"/>
      <c r="AI2418" s="617"/>
      <c r="AJ2418" s="617"/>
      <c r="AK2418" s="617"/>
      <c r="AL2418" s="617"/>
      <c r="AM2418" s="617"/>
      <c r="AN2418" s="617"/>
      <c r="AO2418" s="617"/>
      <c r="AP2418" s="617"/>
      <c r="AQ2418" s="617"/>
      <c r="AR2418" s="617"/>
      <c r="AS2418" s="617"/>
      <c r="AT2418" s="617"/>
      <c r="AU2418" s="617"/>
      <c r="AV2418" s="617"/>
      <c r="AW2418" s="617"/>
      <c r="AX2418" s="617"/>
      <c r="AY2418" s="617"/>
      <c r="AZ2418" s="617"/>
      <c r="BA2418" s="617"/>
      <c r="BB2418" s="617"/>
      <c r="BC2418" s="617"/>
      <c r="BD2418" s="617"/>
      <c r="BE2418" s="617"/>
      <c r="BF2418" s="617"/>
      <c r="BG2418" s="617"/>
      <c r="BH2418" s="617"/>
      <c r="BI2418" s="617"/>
      <c r="BJ2418" s="617"/>
      <c r="BK2418" s="617"/>
      <c r="BL2418" s="617"/>
      <c r="BM2418" s="617"/>
      <c r="BN2418" s="617"/>
      <c r="BO2418" s="617"/>
      <c r="BP2418" s="617"/>
      <c r="BQ2418" s="617"/>
      <c r="BR2418" s="617"/>
      <c r="BS2418" s="617"/>
    </row>
    <row r="2419" spans="1:71" ht="15.65" customHeight="1" outlineLevel="2" x14ac:dyDescent="0.25">
      <c r="B2419" s="404"/>
      <c r="D2419" s="402" t="s">
        <v>1709</v>
      </c>
      <c r="E2419" s="417"/>
      <c r="F2419" s="418"/>
      <c r="G2419" s="398"/>
      <c r="H2419" s="398"/>
      <c r="I2419" s="552"/>
      <c r="J2419" s="550"/>
      <c r="K2419" s="550"/>
      <c r="L2419" s="550"/>
      <c r="M2419" s="551"/>
      <c r="N2419" s="494"/>
      <c r="O2419" s="659"/>
      <c r="P2419" s="659"/>
      <c r="Q2419" s="659"/>
      <c r="R2419" s="659"/>
      <c r="S2419" s="659"/>
      <c r="T2419" s="659"/>
      <c r="U2419" s="659"/>
      <c r="V2419" s="659"/>
      <c r="W2419" s="659"/>
      <c r="X2419" s="659"/>
    </row>
    <row r="2420" spans="1:71" ht="15.65" customHeight="1" outlineLevel="2" x14ac:dyDescent="0.25">
      <c r="B2420" s="404"/>
      <c r="D2420" s="402" t="s">
        <v>1716</v>
      </c>
      <c r="E2420" s="405"/>
      <c r="G2420" s="406"/>
      <c r="H2420" s="406"/>
      <c r="N2420" s="494"/>
      <c r="O2420" s="659"/>
      <c r="P2420" s="659"/>
      <c r="Q2420" s="662"/>
    </row>
    <row r="2421" spans="1:71" s="401" customFormat="1" ht="15.65" customHeight="1" outlineLevel="2" x14ac:dyDescent="0.25">
      <c r="A2421" s="590"/>
      <c r="B2421" s="480"/>
      <c r="C2421" s="485"/>
      <c r="D2421" s="402" t="s">
        <v>1717</v>
      </c>
      <c r="E2421" s="417"/>
      <c r="F2421" s="418"/>
      <c r="G2421" s="398"/>
      <c r="H2421" s="398"/>
      <c r="I2421" s="552"/>
      <c r="J2421" s="550"/>
      <c r="K2421" s="550"/>
      <c r="L2421" s="550"/>
      <c r="M2421" s="551"/>
      <c r="N2421" s="495"/>
      <c r="O2421" s="659"/>
      <c r="P2421" s="659"/>
      <c r="Q2421" s="662"/>
      <c r="R2421" s="660"/>
      <c r="S2421" s="660"/>
      <c r="T2421" s="660"/>
      <c r="U2421" s="660"/>
      <c r="V2421" s="660"/>
      <c r="W2421" s="660"/>
      <c r="X2421" s="660"/>
      <c r="Y2421" s="661"/>
      <c r="Z2421" s="619"/>
      <c r="AA2421" s="617"/>
      <c r="AB2421" s="617"/>
      <c r="AC2421" s="617"/>
      <c r="AD2421" s="617"/>
      <c r="AE2421" s="617"/>
      <c r="AF2421" s="617"/>
      <c r="AG2421" s="617"/>
      <c r="AH2421" s="617"/>
      <c r="AI2421" s="617"/>
      <c r="AJ2421" s="617"/>
      <c r="AK2421" s="617"/>
      <c r="AL2421" s="617"/>
      <c r="AM2421" s="617"/>
      <c r="AN2421" s="617"/>
      <c r="AO2421" s="617"/>
      <c r="AP2421" s="617"/>
      <c r="AQ2421" s="617"/>
      <c r="AR2421" s="617"/>
      <c r="AS2421" s="617"/>
      <c r="AT2421" s="617"/>
      <c r="AU2421" s="617"/>
      <c r="AV2421" s="617"/>
      <c r="AW2421" s="617"/>
      <c r="AX2421" s="617"/>
      <c r="AY2421" s="617"/>
      <c r="AZ2421" s="617"/>
      <c r="BA2421" s="617"/>
      <c r="BB2421" s="617"/>
      <c r="BC2421" s="617"/>
      <c r="BD2421" s="617"/>
      <c r="BE2421" s="617"/>
      <c r="BF2421" s="617"/>
      <c r="BG2421" s="617"/>
      <c r="BH2421" s="617"/>
      <c r="BI2421" s="617"/>
      <c r="BJ2421" s="617"/>
      <c r="BK2421" s="617"/>
      <c r="BL2421" s="617"/>
      <c r="BM2421" s="617"/>
      <c r="BN2421" s="617"/>
      <c r="BO2421" s="617"/>
      <c r="BP2421" s="617"/>
      <c r="BQ2421" s="617"/>
      <c r="BR2421" s="617"/>
      <c r="BS2421" s="617"/>
    </row>
    <row r="2422" spans="1:71" s="401" customFormat="1" ht="15.65" customHeight="1" outlineLevel="2" x14ac:dyDescent="0.25">
      <c r="A2422" s="590"/>
      <c r="B2422" s="409" t="s">
        <v>1833</v>
      </c>
      <c r="C2422" s="485"/>
      <c r="D2422" s="402" t="s">
        <v>1722</v>
      </c>
      <c r="E2422" s="405">
        <v>1</v>
      </c>
      <c r="F2422" s="433" t="s">
        <v>71</v>
      </c>
      <c r="G2422" s="406"/>
      <c r="H2422" s="406"/>
      <c r="I2422" s="547"/>
      <c r="J2422" s="547"/>
      <c r="K2422" s="547">
        <v>0</v>
      </c>
      <c r="L2422" s="547">
        <v>3840</v>
      </c>
      <c r="M2422" s="547">
        <f>J2422+H2422*Tabellen!$K$2+L2422</f>
        <v>3840</v>
      </c>
      <c r="N2422" s="495"/>
      <c r="O2422" s="849">
        <f>S2422+T2422</f>
        <v>3840</v>
      </c>
      <c r="P2422" s="659"/>
      <c r="Q2422" s="659"/>
      <c r="R2422" s="682">
        <v>0.4</v>
      </c>
      <c r="S2422" s="849">
        <f>IF('Isolatieaanpak '!$G$9="Doe-het-zelver",(M2422*R2422)*Tabellen!$K$5,M2422*R2422)</f>
        <v>1536</v>
      </c>
      <c r="T2422" s="849">
        <f>(100%-R2422)*M2422</f>
        <v>2304</v>
      </c>
      <c r="U2422" s="660">
        <f>S2422*Tabellen!$G$2</f>
        <v>138.24</v>
      </c>
      <c r="V2422" s="660">
        <f>T2422*Tabellen!$H$2</f>
        <v>483.84</v>
      </c>
      <c r="W2422" s="660">
        <f>U2422+V2422</f>
        <v>622.07999999999993</v>
      </c>
      <c r="X2422" s="660">
        <f>O2422+W2422</f>
        <v>4462.08</v>
      </c>
      <c r="Y2422" s="661"/>
      <c r="Z2422" s="619"/>
      <c r="AA2422" s="617"/>
      <c r="AB2422" s="617"/>
      <c r="AC2422" s="617"/>
      <c r="AD2422" s="617"/>
      <c r="AE2422" s="617"/>
      <c r="AF2422" s="617"/>
      <c r="AG2422" s="617"/>
      <c r="AH2422" s="617"/>
      <c r="AI2422" s="617"/>
      <c r="AJ2422" s="617"/>
      <c r="AK2422" s="617"/>
      <c r="AL2422" s="617"/>
      <c r="AM2422" s="617"/>
      <c r="AN2422" s="617"/>
      <c r="AO2422" s="617"/>
      <c r="AP2422" s="617"/>
      <c r="AQ2422" s="617"/>
      <c r="AR2422" s="617"/>
      <c r="AS2422" s="617"/>
      <c r="AT2422" s="617"/>
      <c r="AU2422" s="617"/>
      <c r="AV2422" s="617"/>
      <c r="AW2422" s="617"/>
      <c r="AX2422" s="617"/>
      <c r="AY2422" s="617"/>
      <c r="AZ2422" s="617"/>
      <c r="BA2422" s="617"/>
      <c r="BB2422" s="617"/>
      <c r="BC2422" s="617"/>
      <c r="BD2422" s="617"/>
      <c r="BE2422" s="617"/>
      <c r="BF2422" s="617"/>
      <c r="BG2422" s="617"/>
      <c r="BH2422" s="617"/>
      <c r="BI2422" s="617"/>
      <c r="BJ2422" s="617"/>
      <c r="BK2422" s="617"/>
      <c r="BL2422" s="617"/>
      <c r="BM2422" s="617"/>
      <c r="BN2422" s="617"/>
      <c r="BO2422" s="617"/>
      <c r="BP2422" s="617"/>
      <c r="BQ2422" s="617"/>
      <c r="BR2422" s="617"/>
      <c r="BS2422" s="617"/>
    </row>
    <row r="2423" spans="1:71" ht="15.65" customHeight="1" outlineLevel="2" x14ac:dyDescent="0.25">
      <c r="B2423" s="404"/>
      <c r="D2423" s="484"/>
      <c r="E2423" s="405"/>
      <c r="G2423" s="406"/>
      <c r="H2423" s="406"/>
      <c r="N2423" s="494"/>
      <c r="O2423" s="659"/>
      <c r="P2423" s="659"/>
      <c r="Q2423" s="662"/>
    </row>
    <row r="2424" spans="1:71" ht="9" customHeight="1" outlineLevel="1" x14ac:dyDescent="0.25">
      <c r="B2424" s="408"/>
      <c r="D2424" s="409"/>
      <c r="E2424" s="411"/>
      <c r="F2424" s="409"/>
      <c r="G2424" s="410"/>
      <c r="H2424" s="410"/>
      <c r="I2424" s="548"/>
      <c r="J2424" s="548"/>
      <c r="K2424" s="548"/>
      <c r="L2424" s="548"/>
      <c r="M2424" s="548"/>
      <c r="N2424" s="485"/>
      <c r="O2424" s="663"/>
      <c r="P2424" s="663"/>
      <c r="Q2424" s="663"/>
      <c r="R2424" s="664"/>
      <c r="S2424" s="664"/>
      <c r="T2424" s="664"/>
      <c r="U2424" s="664"/>
      <c r="V2424" s="664"/>
      <c r="W2424" s="664"/>
      <c r="X2424" s="664"/>
      <c r="Y2424" s="663"/>
      <c r="Z2424" s="615"/>
      <c r="AA2424" s="616"/>
      <c r="AG2424" s="613"/>
      <c r="AH2424" s="613"/>
    </row>
    <row r="2425" spans="1:71" s="568" customFormat="1" ht="15.65" customHeight="1" outlineLevel="1" x14ac:dyDescent="0.25">
      <c r="B2425" s="395"/>
      <c r="C2425" s="593"/>
      <c r="D2425" s="396" t="s">
        <v>1719</v>
      </c>
      <c r="E2425" s="403">
        <v>1</v>
      </c>
      <c r="F2425" s="396" t="s">
        <v>71</v>
      </c>
      <c r="G2425" s="397"/>
      <c r="H2425" s="397">
        <f>SUM(H2426:H2432)</f>
        <v>0</v>
      </c>
      <c r="I2425" s="546"/>
      <c r="J2425" s="546">
        <f>SUM(J2426:J2432)</f>
        <v>0</v>
      </c>
      <c r="K2425" s="546"/>
      <c r="L2425" s="546">
        <f>SUM(L2426:L2431)</f>
        <v>240</v>
      </c>
      <c r="M2425" s="546"/>
      <c r="N2425" s="593"/>
      <c r="O2425" s="546"/>
      <c r="P2425" s="656"/>
      <c r="Q2425" s="656"/>
      <c r="R2425" s="657"/>
      <c r="S2425" s="657"/>
      <c r="T2425" s="657"/>
      <c r="U2425" s="657"/>
      <c r="V2425" s="657"/>
      <c r="W2425" s="657"/>
      <c r="X2425" s="546"/>
      <c r="Y2425" s="658"/>
      <c r="Z2425" s="610"/>
      <c r="AA2425" s="610"/>
      <c r="AB2425" s="610"/>
      <c r="AC2425" s="610"/>
      <c r="AD2425" s="610"/>
      <c r="AE2425" s="610"/>
      <c r="AF2425" s="610"/>
      <c r="AG2425" s="610"/>
      <c r="AH2425" s="610"/>
      <c r="AI2425" s="610"/>
      <c r="AJ2425" s="610"/>
      <c r="AK2425" s="610"/>
      <c r="AL2425" s="610"/>
      <c r="AM2425" s="610"/>
      <c r="AN2425" s="610"/>
      <c r="AO2425" s="610"/>
      <c r="AP2425" s="610"/>
      <c r="AQ2425" s="610"/>
      <c r="AR2425" s="610"/>
      <c r="AS2425" s="610"/>
      <c r="AT2425" s="610"/>
      <c r="AU2425" s="610"/>
      <c r="AV2425" s="610"/>
      <c r="AW2425" s="610"/>
      <c r="AX2425" s="610"/>
      <c r="AY2425" s="610"/>
      <c r="AZ2425" s="610"/>
      <c r="BA2425" s="610"/>
      <c r="BB2425" s="610"/>
      <c r="BC2425" s="610"/>
      <c r="BD2425" s="610"/>
      <c r="BE2425" s="610"/>
      <c r="BF2425" s="610"/>
      <c r="BG2425" s="610"/>
      <c r="BH2425" s="610"/>
      <c r="BI2425" s="610"/>
      <c r="BJ2425" s="610"/>
      <c r="BK2425" s="610"/>
      <c r="BL2425" s="610"/>
      <c r="BM2425" s="610"/>
      <c r="BN2425" s="610"/>
      <c r="BO2425" s="610"/>
      <c r="BP2425" s="610"/>
      <c r="BQ2425" s="610"/>
      <c r="BR2425" s="610"/>
      <c r="BS2425" s="610"/>
    </row>
    <row r="2426" spans="1:71" ht="15.65" customHeight="1" outlineLevel="2" x14ac:dyDescent="0.25">
      <c r="B2426" s="404"/>
      <c r="D2426" s="413"/>
      <c r="E2426" s="405"/>
      <c r="G2426" s="406"/>
      <c r="H2426" s="406"/>
      <c r="I2426" s="553"/>
      <c r="J2426" s="553"/>
      <c r="K2426" s="553"/>
      <c r="N2426" s="494"/>
      <c r="O2426" s="659"/>
      <c r="P2426" s="659"/>
      <c r="Q2426" s="659"/>
    </row>
    <row r="2427" spans="1:71" s="401" customFormat="1" ht="15.65" customHeight="1" outlineLevel="2" x14ac:dyDescent="0.25">
      <c r="A2427" s="590"/>
      <c r="B2427" s="409" t="s">
        <v>1834</v>
      </c>
      <c r="C2427" s="485"/>
      <c r="D2427" s="402" t="s">
        <v>1723</v>
      </c>
      <c r="E2427" s="405">
        <v>1</v>
      </c>
      <c r="F2427" s="433" t="s">
        <v>70</v>
      </c>
      <c r="G2427" s="406"/>
      <c r="H2427" s="406"/>
      <c r="I2427" s="547"/>
      <c r="J2427" s="547"/>
      <c r="K2427" s="547">
        <v>0</v>
      </c>
      <c r="L2427" s="547">
        <v>240</v>
      </c>
      <c r="M2427" s="547">
        <f>J2427+H2427*Tabellen!$K$2+L2427</f>
        <v>240</v>
      </c>
      <c r="N2427" s="495"/>
      <c r="O2427" s="849">
        <f>S2427+T2427</f>
        <v>240</v>
      </c>
      <c r="P2427" s="659"/>
      <c r="Q2427" s="659"/>
      <c r="R2427" s="682">
        <v>0.4</v>
      </c>
      <c r="S2427" s="849">
        <f>IF('Isolatieaanpak '!$G$9="Doe-het-zelver",(M2427*R2427)*Tabellen!$K$5,M2427*R2427)</f>
        <v>96</v>
      </c>
      <c r="T2427" s="849">
        <f>(100%-R2427)*M2427</f>
        <v>144</v>
      </c>
      <c r="U2427" s="660">
        <f>S2427*Tabellen!$G$2</f>
        <v>8.64</v>
      </c>
      <c r="V2427" s="660">
        <f>T2427*Tabellen!$H$2</f>
        <v>30.24</v>
      </c>
      <c r="W2427" s="660">
        <f>U2427+V2427</f>
        <v>38.879999999999995</v>
      </c>
      <c r="X2427" s="660">
        <f>O2427+W2427</f>
        <v>278.88</v>
      </c>
      <c r="Y2427" s="661"/>
      <c r="Z2427" s="619"/>
      <c r="AA2427" s="617"/>
      <c r="AB2427" s="617"/>
      <c r="AC2427" s="617"/>
      <c r="AD2427" s="617"/>
      <c r="AE2427" s="617"/>
      <c r="AF2427" s="617"/>
      <c r="AG2427" s="617"/>
      <c r="AH2427" s="617"/>
      <c r="AI2427" s="617"/>
      <c r="AJ2427" s="617"/>
      <c r="AK2427" s="617"/>
      <c r="AL2427" s="617"/>
      <c r="AM2427" s="617"/>
      <c r="AN2427" s="617"/>
      <c r="AO2427" s="617"/>
      <c r="AP2427" s="617"/>
      <c r="AQ2427" s="617"/>
      <c r="AR2427" s="617"/>
      <c r="AS2427" s="617"/>
      <c r="AT2427" s="617"/>
      <c r="AU2427" s="617"/>
      <c r="AV2427" s="617"/>
      <c r="AW2427" s="617"/>
      <c r="AX2427" s="617"/>
      <c r="AY2427" s="617"/>
      <c r="AZ2427" s="617"/>
      <c r="BA2427" s="617"/>
      <c r="BB2427" s="617"/>
      <c r="BC2427" s="617"/>
      <c r="BD2427" s="617"/>
      <c r="BE2427" s="617"/>
      <c r="BF2427" s="617"/>
      <c r="BG2427" s="617"/>
      <c r="BH2427" s="617"/>
      <c r="BI2427" s="617"/>
      <c r="BJ2427" s="617"/>
      <c r="BK2427" s="617"/>
      <c r="BL2427" s="617"/>
      <c r="BM2427" s="617"/>
      <c r="BN2427" s="617"/>
      <c r="BO2427" s="617"/>
      <c r="BP2427" s="617"/>
      <c r="BQ2427" s="617"/>
      <c r="BR2427" s="617"/>
      <c r="BS2427" s="617"/>
    </row>
    <row r="2428" spans="1:71" s="401" customFormat="1" ht="15.65" customHeight="1" outlineLevel="2" x14ac:dyDescent="0.25">
      <c r="A2428" s="590"/>
      <c r="B2428" s="480"/>
      <c r="C2428" s="485"/>
      <c r="D2428" s="402"/>
      <c r="E2428" s="417"/>
      <c r="F2428" s="418"/>
      <c r="G2428" s="398"/>
      <c r="H2428" s="398"/>
      <c r="I2428" s="552"/>
      <c r="J2428" s="550"/>
      <c r="K2428" s="550"/>
      <c r="L2428" s="550"/>
      <c r="M2428" s="551"/>
      <c r="N2428" s="495"/>
      <c r="O2428" s="661"/>
      <c r="P2428" s="661"/>
      <c r="Q2428" s="662"/>
      <c r="R2428" s="660"/>
      <c r="S2428" s="660"/>
      <c r="T2428" s="660"/>
      <c r="U2428" s="660"/>
      <c r="V2428" s="660"/>
      <c r="W2428" s="660"/>
      <c r="X2428" s="660"/>
      <c r="Y2428" s="661"/>
      <c r="Z2428" s="619"/>
      <c r="AA2428" s="617"/>
      <c r="AB2428" s="617"/>
      <c r="AC2428" s="617"/>
      <c r="AD2428" s="617"/>
      <c r="AE2428" s="617"/>
      <c r="AF2428" s="617"/>
      <c r="AG2428" s="617"/>
      <c r="AH2428" s="617"/>
      <c r="AI2428" s="617"/>
      <c r="AJ2428" s="617"/>
      <c r="AK2428" s="617"/>
      <c r="AL2428" s="617"/>
      <c r="AM2428" s="617"/>
      <c r="AN2428" s="617"/>
      <c r="AO2428" s="617"/>
      <c r="AP2428" s="617"/>
      <c r="AQ2428" s="617"/>
      <c r="AR2428" s="617"/>
      <c r="AS2428" s="617"/>
      <c r="AT2428" s="617"/>
      <c r="AU2428" s="617"/>
      <c r="AV2428" s="617"/>
      <c r="AW2428" s="617"/>
      <c r="AX2428" s="617"/>
      <c r="AY2428" s="617"/>
      <c r="AZ2428" s="617"/>
      <c r="BA2428" s="617"/>
      <c r="BB2428" s="617"/>
      <c r="BC2428" s="617"/>
      <c r="BD2428" s="617"/>
      <c r="BE2428" s="617"/>
      <c r="BF2428" s="617"/>
      <c r="BG2428" s="617"/>
      <c r="BH2428" s="617"/>
      <c r="BI2428" s="617"/>
      <c r="BJ2428" s="617"/>
      <c r="BK2428" s="617"/>
      <c r="BL2428" s="617"/>
      <c r="BM2428" s="617"/>
      <c r="BN2428" s="617"/>
      <c r="BO2428" s="617"/>
      <c r="BP2428" s="617"/>
      <c r="BQ2428" s="617"/>
      <c r="BR2428" s="617"/>
      <c r="BS2428" s="617"/>
    </row>
    <row r="2429" spans="1:71" s="401" customFormat="1" ht="15.65" customHeight="1" outlineLevel="2" x14ac:dyDescent="0.25">
      <c r="A2429" s="590"/>
      <c r="B2429" s="480"/>
      <c r="C2429" s="485"/>
      <c r="D2429" s="402"/>
      <c r="E2429" s="417"/>
      <c r="F2429" s="418"/>
      <c r="G2429" s="398"/>
      <c r="H2429" s="398"/>
      <c r="I2429" s="552"/>
      <c r="J2429" s="550"/>
      <c r="K2429" s="550"/>
      <c r="L2429" s="550"/>
      <c r="M2429" s="551"/>
      <c r="N2429" s="495"/>
      <c r="O2429" s="661"/>
      <c r="P2429" s="661"/>
      <c r="Q2429" s="662"/>
      <c r="R2429" s="660"/>
      <c r="S2429" s="660"/>
      <c r="T2429" s="660"/>
      <c r="U2429" s="660"/>
      <c r="V2429" s="660"/>
      <c r="W2429" s="660"/>
      <c r="X2429" s="660"/>
      <c r="Y2429" s="661"/>
      <c r="Z2429" s="619"/>
      <c r="AA2429" s="617"/>
      <c r="AB2429" s="617"/>
      <c r="AC2429" s="617"/>
      <c r="AD2429" s="617"/>
      <c r="AE2429" s="617"/>
      <c r="AF2429" s="617"/>
      <c r="AG2429" s="617"/>
      <c r="AH2429" s="617"/>
      <c r="AI2429" s="617"/>
      <c r="AJ2429" s="617"/>
      <c r="AK2429" s="617"/>
      <c r="AL2429" s="617"/>
      <c r="AM2429" s="617"/>
      <c r="AN2429" s="617"/>
      <c r="AO2429" s="617"/>
      <c r="AP2429" s="617"/>
      <c r="AQ2429" s="617"/>
      <c r="AR2429" s="617"/>
      <c r="AS2429" s="617"/>
      <c r="AT2429" s="617"/>
      <c r="AU2429" s="617"/>
      <c r="AV2429" s="617"/>
      <c r="AW2429" s="617"/>
      <c r="AX2429" s="617"/>
      <c r="AY2429" s="617"/>
      <c r="AZ2429" s="617"/>
      <c r="BA2429" s="617"/>
      <c r="BB2429" s="617"/>
      <c r="BC2429" s="617"/>
      <c r="BD2429" s="617"/>
      <c r="BE2429" s="617"/>
      <c r="BF2429" s="617"/>
      <c r="BG2429" s="617"/>
      <c r="BH2429" s="617"/>
      <c r="BI2429" s="617"/>
      <c r="BJ2429" s="617"/>
      <c r="BK2429" s="617"/>
      <c r="BL2429" s="617"/>
      <c r="BM2429" s="617"/>
      <c r="BN2429" s="617"/>
      <c r="BO2429" s="617"/>
      <c r="BP2429" s="617"/>
      <c r="BQ2429" s="617"/>
      <c r="BR2429" s="617"/>
      <c r="BS2429" s="617"/>
    </row>
    <row r="2430" spans="1:71" s="401" customFormat="1" ht="15.65" customHeight="1" outlineLevel="2" x14ac:dyDescent="0.25">
      <c r="A2430" s="590"/>
      <c r="B2430" s="480"/>
      <c r="C2430" s="485"/>
      <c r="D2430" s="402"/>
      <c r="E2430" s="417"/>
      <c r="F2430" s="418"/>
      <c r="G2430" s="398"/>
      <c r="H2430" s="398"/>
      <c r="I2430" s="552"/>
      <c r="J2430" s="550"/>
      <c r="K2430" s="550"/>
      <c r="L2430" s="550"/>
      <c r="M2430" s="551"/>
      <c r="N2430" s="495"/>
      <c r="O2430" s="661"/>
      <c r="P2430" s="661"/>
      <c r="Q2430" s="662"/>
      <c r="R2430" s="660"/>
      <c r="S2430" s="660"/>
      <c r="T2430" s="660"/>
      <c r="U2430" s="660"/>
      <c r="V2430" s="660"/>
      <c r="W2430" s="660"/>
      <c r="X2430" s="660"/>
      <c r="Y2430" s="661"/>
      <c r="Z2430" s="619"/>
      <c r="AA2430" s="617"/>
      <c r="AB2430" s="617"/>
      <c r="AC2430" s="617"/>
      <c r="AD2430" s="617"/>
      <c r="AE2430" s="617"/>
      <c r="AF2430" s="617"/>
      <c r="AG2430" s="617"/>
      <c r="AH2430" s="617"/>
      <c r="AI2430" s="617"/>
      <c r="AJ2430" s="617"/>
      <c r="AK2430" s="617"/>
      <c r="AL2430" s="617"/>
      <c r="AM2430" s="617"/>
      <c r="AN2430" s="617"/>
      <c r="AO2430" s="617"/>
      <c r="AP2430" s="617"/>
      <c r="AQ2430" s="617"/>
      <c r="AR2430" s="617"/>
      <c r="AS2430" s="617"/>
      <c r="AT2430" s="617"/>
      <c r="AU2430" s="617"/>
      <c r="AV2430" s="617"/>
      <c r="AW2430" s="617"/>
      <c r="AX2430" s="617"/>
      <c r="AY2430" s="617"/>
      <c r="AZ2430" s="617"/>
      <c r="BA2430" s="617"/>
      <c r="BB2430" s="617"/>
      <c r="BC2430" s="617"/>
      <c r="BD2430" s="617"/>
      <c r="BE2430" s="617"/>
      <c r="BF2430" s="617"/>
      <c r="BG2430" s="617"/>
      <c r="BH2430" s="617"/>
      <c r="BI2430" s="617"/>
      <c r="BJ2430" s="617"/>
      <c r="BK2430" s="617"/>
      <c r="BL2430" s="617"/>
      <c r="BM2430" s="617"/>
      <c r="BN2430" s="617"/>
      <c r="BO2430" s="617"/>
      <c r="BP2430" s="617"/>
      <c r="BQ2430" s="617"/>
      <c r="BR2430" s="617"/>
      <c r="BS2430" s="617"/>
    </row>
    <row r="2431" spans="1:71" s="401" customFormat="1" ht="15.65" customHeight="1" outlineLevel="2" x14ac:dyDescent="0.25">
      <c r="A2431" s="590"/>
      <c r="B2431" s="480"/>
      <c r="C2431" s="485"/>
      <c r="D2431" s="402"/>
      <c r="E2431" s="417"/>
      <c r="F2431" s="418"/>
      <c r="G2431" s="398"/>
      <c r="H2431" s="398"/>
      <c r="I2431" s="552"/>
      <c r="J2431" s="550"/>
      <c r="K2431" s="550"/>
      <c r="L2431" s="550"/>
      <c r="M2431" s="551"/>
      <c r="N2431" s="495"/>
      <c r="O2431" s="661"/>
      <c r="P2431" s="661"/>
      <c r="Q2431" s="662"/>
      <c r="R2431" s="660"/>
      <c r="S2431" s="660"/>
      <c r="T2431" s="660"/>
      <c r="U2431" s="660"/>
      <c r="V2431" s="660"/>
      <c r="W2431" s="660"/>
      <c r="X2431" s="660"/>
      <c r="Y2431" s="661"/>
      <c r="Z2431" s="619"/>
      <c r="AA2431" s="617"/>
      <c r="AB2431" s="617"/>
      <c r="AC2431" s="617"/>
      <c r="AD2431" s="617"/>
      <c r="AE2431" s="617"/>
      <c r="AF2431" s="617"/>
      <c r="AG2431" s="617"/>
      <c r="AH2431" s="617"/>
      <c r="AI2431" s="617"/>
      <c r="AJ2431" s="617"/>
      <c r="AK2431" s="617"/>
      <c r="AL2431" s="617"/>
      <c r="AM2431" s="617"/>
      <c r="AN2431" s="617"/>
      <c r="AO2431" s="617"/>
      <c r="AP2431" s="617"/>
      <c r="AQ2431" s="617"/>
      <c r="AR2431" s="617"/>
      <c r="AS2431" s="617"/>
      <c r="AT2431" s="617"/>
      <c r="AU2431" s="617"/>
      <c r="AV2431" s="617"/>
      <c r="AW2431" s="617"/>
      <c r="AX2431" s="617"/>
      <c r="AY2431" s="617"/>
      <c r="AZ2431" s="617"/>
      <c r="BA2431" s="617"/>
      <c r="BB2431" s="617"/>
      <c r="BC2431" s="617"/>
      <c r="BD2431" s="617"/>
      <c r="BE2431" s="617"/>
      <c r="BF2431" s="617"/>
      <c r="BG2431" s="617"/>
      <c r="BH2431" s="617"/>
      <c r="BI2431" s="617"/>
      <c r="BJ2431" s="617"/>
      <c r="BK2431" s="617"/>
      <c r="BL2431" s="617"/>
      <c r="BM2431" s="617"/>
      <c r="BN2431" s="617"/>
      <c r="BO2431" s="617"/>
      <c r="BP2431" s="617"/>
      <c r="BQ2431" s="617"/>
      <c r="BR2431" s="617"/>
      <c r="BS2431" s="617"/>
    </row>
    <row r="2432" spans="1:71" ht="9" customHeight="1" outlineLevel="1" x14ac:dyDescent="0.25">
      <c r="B2432" s="408"/>
      <c r="D2432" s="409"/>
      <c r="E2432" s="411"/>
      <c r="F2432" s="409"/>
      <c r="G2432" s="410"/>
      <c r="H2432" s="410"/>
      <c r="I2432" s="548"/>
      <c r="J2432" s="548"/>
      <c r="K2432" s="548"/>
      <c r="L2432" s="548"/>
      <c r="M2432" s="548"/>
      <c r="N2432" s="485"/>
      <c r="O2432" s="663"/>
      <c r="P2432" s="663"/>
      <c r="Q2432" s="663"/>
      <c r="R2432" s="664"/>
      <c r="S2432" s="664"/>
      <c r="T2432" s="664"/>
      <c r="U2432" s="664"/>
      <c r="V2432" s="664"/>
      <c r="W2432" s="664"/>
      <c r="X2432" s="664"/>
      <c r="Y2432" s="663"/>
      <c r="Z2432" s="615"/>
      <c r="AA2432" s="616"/>
      <c r="AG2432" s="613"/>
      <c r="AH2432" s="613"/>
    </row>
    <row r="2433" spans="2:71" s="568" customFormat="1" ht="15.65" customHeight="1" outlineLevel="1" x14ac:dyDescent="0.25">
      <c r="B2433" s="395" t="s">
        <v>185</v>
      </c>
      <c r="C2433" s="593"/>
      <c r="D2433" s="396" t="s">
        <v>1783</v>
      </c>
      <c r="E2433" s="403">
        <v>1</v>
      </c>
      <c r="F2433" s="396" t="s">
        <v>71</v>
      </c>
      <c r="G2433" s="397"/>
      <c r="H2433" s="397"/>
      <c r="I2433" s="546"/>
      <c r="J2433" s="546"/>
      <c r="K2433" s="546"/>
      <c r="L2433" s="546"/>
      <c r="M2433" s="546"/>
      <c r="N2433" s="593"/>
      <c r="O2433" s="655">
        <f>SUM(O2434:O2439)</f>
        <v>0</v>
      </c>
      <c r="P2433" s="656" t="str">
        <f>B2433</f>
        <v>V5-2-A</v>
      </c>
      <c r="Q2433" s="656"/>
      <c r="R2433" s="657"/>
      <c r="S2433" s="657"/>
      <c r="T2433" s="657"/>
      <c r="U2433" s="657"/>
      <c r="V2433" s="657"/>
      <c r="W2433" s="657"/>
      <c r="X2433" s="657"/>
      <c r="Y2433" s="658"/>
      <c r="Z2433" s="610"/>
      <c r="AA2433" s="610"/>
      <c r="AB2433" s="610"/>
      <c r="AC2433" s="610"/>
      <c r="AD2433" s="610"/>
      <c r="AE2433" s="610"/>
      <c r="AF2433" s="610"/>
      <c r="AG2433" s="610"/>
      <c r="AH2433" s="610"/>
      <c r="AI2433" s="610"/>
      <c r="AJ2433" s="610"/>
      <c r="AK2433" s="610"/>
      <c r="AL2433" s="610"/>
      <c r="AM2433" s="610"/>
      <c r="AN2433" s="610"/>
      <c r="AO2433" s="610"/>
      <c r="AP2433" s="610"/>
      <c r="AQ2433" s="610"/>
      <c r="AR2433" s="610"/>
      <c r="AS2433" s="610"/>
      <c r="AT2433" s="610"/>
      <c r="AU2433" s="610"/>
      <c r="AV2433" s="610"/>
      <c r="AW2433" s="610"/>
      <c r="AX2433" s="610"/>
      <c r="AY2433" s="610"/>
      <c r="AZ2433" s="610"/>
      <c r="BA2433" s="610"/>
      <c r="BB2433" s="610"/>
      <c r="BC2433" s="610"/>
      <c r="BD2433" s="610"/>
      <c r="BE2433" s="610"/>
      <c r="BF2433" s="610"/>
      <c r="BG2433" s="610"/>
      <c r="BH2433" s="610"/>
      <c r="BI2433" s="610"/>
      <c r="BJ2433" s="610"/>
      <c r="BK2433" s="610"/>
      <c r="BL2433" s="610"/>
      <c r="BM2433" s="610"/>
      <c r="BN2433" s="610"/>
      <c r="BO2433" s="610"/>
      <c r="BP2433" s="610"/>
      <c r="BQ2433" s="610"/>
      <c r="BR2433" s="610"/>
      <c r="BS2433" s="610"/>
    </row>
    <row r="2434" spans="2:71" ht="15.65" customHeight="1" outlineLevel="2" x14ac:dyDescent="0.25">
      <c r="B2434" s="404"/>
      <c r="D2434" s="413" t="s">
        <v>131</v>
      </c>
      <c r="E2434" s="405"/>
      <c r="G2434" s="406"/>
      <c r="H2434" s="406"/>
      <c r="I2434" s="553"/>
      <c r="J2434" s="553"/>
      <c r="K2434" s="553"/>
      <c r="N2434" s="494"/>
      <c r="O2434" s="659"/>
      <c r="P2434" s="659"/>
      <c r="Q2434" s="659"/>
    </row>
    <row r="2435" spans="2:71" ht="15.65" customHeight="1" outlineLevel="2" x14ac:dyDescent="0.25">
      <c r="B2435" s="404"/>
      <c r="D2435" s="484" t="str">
        <f>D2433</f>
        <v>Centrale balansventilatie</v>
      </c>
      <c r="E2435" s="417">
        <f>E2433</f>
        <v>1</v>
      </c>
      <c r="F2435" s="418" t="str">
        <f>F2433</f>
        <v>pst</v>
      </c>
      <c r="G2435" s="398"/>
      <c r="H2435" s="398"/>
      <c r="I2435" s="552"/>
      <c r="J2435" s="550"/>
      <c r="K2435" s="550"/>
      <c r="L2435" s="550"/>
      <c r="M2435" s="551"/>
      <c r="N2435" s="494"/>
      <c r="O2435" s="659"/>
      <c r="P2435" s="659"/>
      <c r="Q2435" s="659"/>
    </row>
    <row r="2436" spans="2:71" ht="15.65" customHeight="1" outlineLevel="2" x14ac:dyDescent="0.25">
      <c r="B2436" s="404"/>
      <c r="D2436" s="427"/>
      <c r="E2436" s="405"/>
      <c r="G2436" s="406"/>
      <c r="H2436" s="406"/>
      <c r="N2436" s="494"/>
      <c r="O2436" s="659"/>
      <c r="P2436" s="659"/>
      <c r="Q2436" s="659"/>
    </row>
    <row r="2437" spans="2:71" ht="15.65" customHeight="1" outlineLevel="2" x14ac:dyDescent="0.25">
      <c r="B2437" s="404"/>
      <c r="D2437" s="427"/>
      <c r="E2437" s="405"/>
      <c r="G2437" s="406"/>
      <c r="H2437" s="406"/>
      <c r="N2437" s="494"/>
      <c r="O2437" s="659"/>
      <c r="P2437" s="659"/>
      <c r="Q2437" s="659"/>
    </row>
    <row r="2438" spans="2:71" ht="15.65" customHeight="1" outlineLevel="2" x14ac:dyDescent="0.25"/>
    <row r="2439" spans="2:71" ht="15.65" customHeight="1" outlineLevel="2" x14ac:dyDescent="0.25"/>
    <row r="2440" spans="2:71" ht="9" customHeight="1" outlineLevel="1" x14ac:dyDescent="0.25">
      <c r="B2440" s="408"/>
      <c r="D2440" s="409"/>
      <c r="E2440" s="411"/>
      <c r="F2440" s="409"/>
      <c r="G2440" s="410"/>
      <c r="H2440" s="410"/>
      <c r="I2440" s="548"/>
      <c r="J2440" s="548"/>
      <c r="K2440" s="548"/>
      <c r="L2440" s="548"/>
      <c r="M2440" s="548"/>
      <c r="N2440" s="485"/>
      <c r="O2440" s="663"/>
      <c r="P2440" s="663"/>
      <c r="Q2440" s="663"/>
      <c r="R2440" s="664"/>
      <c r="S2440" s="664"/>
      <c r="T2440" s="664"/>
      <c r="U2440" s="664"/>
      <c r="V2440" s="664"/>
      <c r="W2440" s="664"/>
      <c r="X2440" s="664"/>
      <c r="Y2440" s="663"/>
      <c r="Z2440" s="615"/>
      <c r="AA2440" s="616"/>
      <c r="AG2440" s="613"/>
      <c r="AH2440" s="613"/>
    </row>
    <row r="2441" spans="2:71" s="568" customFormat="1" ht="15.65" customHeight="1" outlineLevel="1" x14ac:dyDescent="0.25">
      <c r="B2441" s="395" t="s">
        <v>186</v>
      </c>
      <c r="C2441" s="593"/>
      <c r="D2441" s="396" t="s">
        <v>187</v>
      </c>
      <c r="E2441" s="403">
        <v>1</v>
      </c>
      <c r="F2441" s="396" t="s">
        <v>71</v>
      </c>
      <c r="G2441" s="397"/>
      <c r="H2441" s="397"/>
      <c r="I2441" s="546"/>
      <c r="J2441" s="546"/>
      <c r="K2441" s="546"/>
      <c r="L2441" s="546"/>
      <c r="M2441" s="546"/>
      <c r="N2441" s="593"/>
      <c r="O2441" s="655">
        <f>SUM(O2442:O2447)</f>
        <v>0</v>
      </c>
      <c r="P2441" s="656" t="str">
        <f>B2441</f>
        <v>V5-2-B</v>
      </c>
      <c r="Q2441" s="656"/>
      <c r="R2441" s="657"/>
      <c r="S2441" s="657"/>
      <c r="T2441" s="657"/>
      <c r="U2441" s="657"/>
      <c r="V2441" s="657"/>
      <c r="W2441" s="657"/>
      <c r="X2441" s="657"/>
      <c r="Y2441" s="658"/>
      <c r="Z2441" s="610"/>
      <c r="AA2441" s="610"/>
      <c r="AB2441" s="610"/>
      <c r="AC2441" s="610"/>
      <c r="AD2441" s="610"/>
      <c r="AE2441" s="610"/>
      <c r="AF2441" s="610"/>
      <c r="AG2441" s="610"/>
      <c r="AH2441" s="610"/>
      <c r="AI2441" s="610"/>
      <c r="AJ2441" s="610"/>
      <c r="AK2441" s="610"/>
      <c r="AL2441" s="610"/>
      <c r="AM2441" s="610"/>
      <c r="AN2441" s="610"/>
      <c r="AO2441" s="610"/>
      <c r="AP2441" s="610"/>
      <c r="AQ2441" s="610"/>
      <c r="AR2441" s="610"/>
      <c r="AS2441" s="610"/>
      <c r="AT2441" s="610"/>
      <c r="AU2441" s="610"/>
      <c r="AV2441" s="610"/>
      <c r="AW2441" s="610"/>
      <c r="AX2441" s="610"/>
      <c r="AY2441" s="610"/>
      <c r="AZ2441" s="610"/>
      <c r="BA2441" s="610"/>
      <c r="BB2441" s="610"/>
      <c r="BC2441" s="610"/>
      <c r="BD2441" s="610"/>
      <c r="BE2441" s="610"/>
      <c r="BF2441" s="610"/>
      <c r="BG2441" s="610"/>
      <c r="BH2441" s="610"/>
      <c r="BI2441" s="610"/>
      <c r="BJ2441" s="610"/>
      <c r="BK2441" s="610"/>
      <c r="BL2441" s="610"/>
      <c r="BM2441" s="610"/>
      <c r="BN2441" s="610"/>
      <c r="BO2441" s="610"/>
      <c r="BP2441" s="610"/>
      <c r="BQ2441" s="610"/>
      <c r="BR2441" s="610"/>
      <c r="BS2441" s="610"/>
    </row>
    <row r="2442" spans="2:71" ht="15.65" customHeight="1" outlineLevel="2" x14ac:dyDescent="0.25">
      <c r="B2442" s="404"/>
      <c r="D2442" s="413" t="s">
        <v>131</v>
      </c>
      <c r="E2442" s="405"/>
      <c r="G2442" s="406"/>
      <c r="H2442" s="406"/>
      <c r="I2442" s="553"/>
      <c r="J2442" s="553"/>
      <c r="K2442" s="553"/>
      <c r="N2442" s="494"/>
      <c r="O2442" s="659"/>
      <c r="P2442" s="659"/>
      <c r="Q2442" s="659"/>
    </row>
    <row r="2443" spans="2:71" ht="15.65" customHeight="1" outlineLevel="2" x14ac:dyDescent="0.25">
      <c r="B2443" s="404"/>
      <c r="D2443" s="484" t="str">
        <f>D2441</f>
        <v>Optie B ?</v>
      </c>
      <c r="E2443" s="417">
        <f>E2441</f>
        <v>1</v>
      </c>
      <c r="F2443" s="418" t="str">
        <f>F2441</f>
        <v>pst</v>
      </c>
      <c r="G2443" s="398"/>
      <c r="H2443" s="398"/>
      <c r="I2443" s="552"/>
      <c r="J2443" s="550"/>
      <c r="K2443" s="550"/>
      <c r="L2443" s="550"/>
      <c r="M2443" s="551"/>
      <c r="N2443" s="494"/>
      <c r="O2443" s="659"/>
      <c r="P2443" s="659"/>
      <c r="Q2443" s="659"/>
    </row>
    <row r="2444" spans="2:71" ht="15.65" customHeight="1" outlineLevel="2" x14ac:dyDescent="0.25">
      <c r="B2444" s="404"/>
      <c r="D2444" s="427"/>
      <c r="E2444" s="405"/>
      <c r="G2444" s="406"/>
      <c r="H2444" s="406"/>
      <c r="N2444" s="494"/>
      <c r="O2444" s="659"/>
      <c r="P2444" s="659"/>
      <c r="Q2444" s="659"/>
    </row>
    <row r="2445" spans="2:71" ht="15.65" customHeight="1" outlineLevel="2" x14ac:dyDescent="0.25">
      <c r="B2445" s="404"/>
      <c r="D2445" s="427"/>
      <c r="E2445" s="405"/>
      <c r="G2445" s="406"/>
      <c r="H2445" s="406"/>
      <c r="N2445" s="494"/>
      <c r="O2445" s="659"/>
      <c r="P2445" s="659"/>
      <c r="Q2445" s="659"/>
    </row>
    <row r="2446" spans="2:71" ht="15.65" customHeight="1" outlineLevel="2" x14ac:dyDescent="0.25">
      <c r="B2446" s="404"/>
      <c r="D2446" s="427"/>
      <c r="E2446" s="405"/>
      <c r="G2446" s="406"/>
      <c r="H2446" s="406"/>
      <c r="N2446" s="494"/>
      <c r="O2446" s="659"/>
      <c r="P2446" s="659"/>
      <c r="Q2446" s="659"/>
    </row>
    <row r="2447" spans="2:71" ht="15.65" customHeight="1" outlineLevel="2" x14ac:dyDescent="0.25">
      <c r="B2447" s="404"/>
      <c r="D2447" s="427"/>
      <c r="E2447" s="405"/>
      <c r="G2447" s="406"/>
      <c r="H2447" s="406"/>
      <c r="N2447" s="494"/>
      <c r="O2447" s="659"/>
      <c r="P2447" s="659"/>
      <c r="Q2447" s="659"/>
    </row>
    <row r="2448" spans="2:71" ht="9" customHeight="1" outlineLevel="1" x14ac:dyDescent="0.25">
      <c r="B2448" s="408"/>
      <c r="D2448" s="409"/>
      <c r="E2448" s="411"/>
      <c r="F2448" s="409"/>
      <c r="G2448" s="410"/>
      <c r="H2448" s="410"/>
      <c r="I2448" s="548"/>
      <c r="J2448" s="548"/>
      <c r="K2448" s="548"/>
      <c r="L2448" s="548"/>
      <c r="M2448" s="548"/>
      <c r="N2448" s="485"/>
      <c r="O2448" s="663"/>
      <c r="P2448" s="663"/>
      <c r="Q2448" s="663"/>
      <c r="R2448" s="664"/>
      <c r="S2448" s="664"/>
      <c r="T2448" s="664"/>
      <c r="U2448" s="664"/>
      <c r="V2448" s="664"/>
      <c r="W2448" s="664"/>
      <c r="X2448" s="664"/>
      <c r="Y2448" s="663"/>
      <c r="Z2448" s="615"/>
      <c r="AA2448" s="616"/>
      <c r="AG2448" s="613"/>
      <c r="AH2448" s="613"/>
    </row>
    <row r="2449" spans="2:71" s="568" customFormat="1" ht="15.65" customHeight="1" outlineLevel="1" x14ac:dyDescent="0.25">
      <c r="B2449" s="395" t="s">
        <v>1781</v>
      </c>
      <c r="C2449" s="593"/>
      <c r="D2449" s="396" t="s">
        <v>151</v>
      </c>
      <c r="E2449" s="403">
        <v>1</v>
      </c>
      <c r="F2449" s="396" t="s">
        <v>71</v>
      </c>
      <c r="G2449" s="397"/>
      <c r="H2449" s="397"/>
      <c r="I2449" s="546"/>
      <c r="J2449" s="546"/>
      <c r="K2449" s="546"/>
      <c r="L2449" s="546"/>
      <c r="M2449" s="546"/>
      <c r="N2449" s="593"/>
      <c r="O2449" s="655">
        <f>SUM(O2450:O2451)</f>
        <v>0</v>
      </c>
      <c r="P2449" s="656" t="str">
        <f>B2449</f>
        <v>V5-2-X</v>
      </c>
      <c r="Q2449" s="656"/>
      <c r="R2449" s="657"/>
      <c r="S2449" s="657"/>
      <c r="T2449" s="657"/>
      <c r="U2449" s="657"/>
      <c r="V2449" s="657"/>
      <c r="W2449" s="657"/>
      <c r="X2449" s="657"/>
      <c r="Y2449" s="658"/>
      <c r="Z2449" s="610"/>
      <c r="AA2449" s="610"/>
      <c r="AB2449" s="610"/>
      <c r="AC2449" s="610"/>
      <c r="AD2449" s="610"/>
      <c r="AE2449" s="610"/>
      <c r="AF2449" s="610"/>
      <c r="AG2449" s="610"/>
      <c r="AH2449" s="610"/>
      <c r="AI2449" s="610"/>
      <c r="AJ2449" s="610"/>
      <c r="AK2449" s="610"/>
      <c r="AL2449" s="610"/>
      <c r="AM2449" s="610"/>
      <c r="AN2449" s="610"/>
      <c r="AO2449" s="610"/>
      <c r="AP2449" s="610"/>
      <c r="AQ2449" s="610"/>
      <c r="AR2449" s="610"/>
      <c r="AS2449" s="610"/>
      <c r="AT2449" s="610"/>
      <c r="AU2449" s="610"/>
      <c r="AV2449" s="610"/>
      <c r="AW2449" s="610"/>
      <c r="AX2449" s="610"/>
      <c r="AY2449" s="610"/>
      <c r="AZ2449" s="610"/>
      <c r="BA2449" s="610"/>
      <c r="BB2449" s="610"/>
      <c r="BC2449" s="610"/>
      <c r="BD2449" s="610"/>
      <c r="BE2449" s="610"/>
      <c r="BF2449" s="610"/>
      <c r="BG2449" s="610"/>
      <c r="BH2449" s="610"/>
      <c r="BI2449" s="610"/>
      <c r="BJ2449" s="610"/>
      <c r="BK2449" s="610"/>
      <c r="BL2449" s="610"/>
      <c r="BM2449" s="610"/>
      <c r="BN2449" s="610"/>
      <c r="BO2449" s="610"/>
      <c r="BP2449" s="610"/>
      <c r="BQ2449" s="610"/>
      <c r="BR2449" s="610"/>
      <c r="BS2449" s="610"/>
    </row>
    <row r="2450" spans="2:71" ht="15.65" customHeight="1" outlineLevel="2" x14ac:dyDescent="0.25">
      <c r="B2450" s="404"/>
      <c r="D2450" s="413" t="s">
        <v>131</v>
      </c>
      <c r="E2450" s="405"/>
      <c r="G2450" s="406"/>
      <c r="H2450" s="406"/>
      <c r="I2450" s="553"/>
      <c r="J2450" s="553"/>
      <c r="K2450" s="553"/>
      <c r="N2450" s="494"/>
      <c r="O2450" s="659"/>
      <c r="P2450" s="659"/>
      <c r="Q2450" s="659"/>
    </row>
    <row r="2451" spans="2:71" ht="15.65" customHeight="1" outlineLevel="2" x14ac:dyDescent="0.25">
      <c r="B2451" s="404"/>
      <c r="D2451" s="484" t="str">
        <f>D2449</f>
        <v>Bijkomende kosten</v>
      </c>
      <c r="E2451" s="417"/>
      <c r="F2451" s="418"/>
      <c r="G2451" s="398"/>
      <c r="H2451" s="398"/>
      <c r="I2451" s="552"/>
      <c r="J2451" s="550"/>
      <c r="K2451" s="550"/>
      <c r="L2451" s="550"/>
      <c r="M2451" s="551"/>
      <c r="N2451" s="494"/>
      <c r="O2451" s="659"/>
      <c r="P2451" s="659"/>
      <c r="Q2451" s="659"/>
    </row>
    <row r="2452" spans="2:71" ht="9" customHeight="1" outlineLevel="1" x14ac:dyDescent="0.25">
      <c r="B2452" s="408"/>
      <c r="D2452" s="409"/>
      <c r="E2452" s="411"/>
      <c r="F2452" s="409"/>
      <c r="G2452" s="410"/>
      <c r="H2452" s="410"/>
      <c r="I2452" s="548"/>
      <c r="J2452" s="548"/>
      <c r="K2452" s="548"/>
      <c r="L2452" s="548"/>
      <c r="M2452" s="548"/>
      <c r="N2452" s="485"/>
      <c r="O2452" s="663"/>
      <c r="P2452" s="663"/>
      <c r="Q2452" s="663"/>
      <c r="R2452" s="664"/>
      <c r="S2452" s="664"/>
      <c r="T2452" s="664"/>
      <c r="U2452" s="664"/>
      <c r="V2452" s="664"/>
      <c r="W2452" s="664"/>
      <c r="X2452" s="664"/>
      <c r="Y2452" s="663"/>
      <c r="Z2452" s="615"/>
      <c r="AA2452" s="616"/>
      <c r="AG2452" s="613"/>
      <c r="AH2452" s="613"/>
    </row>
    <row r="2453" spans="2:71" s="568" customFormat="1" ht="15.65" customHeight="1" outlineLevel="1" x14ac:dyDescent="0.25">
      <c r="B2453" s="395" t="s">
        <v>1784</v>
      </c>
      <c r="C2453" s="593"/>
      <c r="D2453" s="396" t="s">
        <v>1595</v>
      </c>
      <c r="E2453" s="403">
        <v>1</v>
      </c>
      <c r="F2453" s="396" t="s">
        <v>70</v>
      </c>
      <c r="G2453" s="397"/>
      <c r="H2453" s="397">
        <f>SUM(H2454:H2459)/E2453</f>
        <v>1.65</v>
      </c>
      <c r="I2453" s="546"/>
      <c r="J2453" s="546">
        <f>SUM(J2454:J2459)/E2453</f>
        <v>35.483999999999995</v>
      </c>
      <c r="K2453" s="546"/>
      <c r="L2453" s="546"/>
      <c r="M2453" s="546">
        <f>SUM(M2454:M2459)/E2453</f>
        <v>137.78399999999999</v>
      </c>
      <c r="N2453" s="593"/>
      <c r="O2453" s="657">
        <f>SUM(O2454:O2458)/E2453</f>
        <v>166.71863999999997</v>
      </c>
      <c r="P2453" s="656" t="str">
        <f>B2453</f>
        <v>V5-2-X1</v>
      </c>
      <c r="Q2453" s="656"/>
      <c r="R2453" s="657"/>
      <c r="S2453" s="657"/>
      <c r="T2453" s="657"/>
      <c r="U2453" s="670"/>
      <c r="V2453" s="657"/>
      <c r="W2453" s="657"/>
      <c r="X2453" s="657">
        <f>SUM(X2454:X2458)/E2453</f>
        <v>186.87559440000001</v>
      </c>
      <c r="Y2453" s="658"/>
      <c r="Z2453" s="610"/>
      <c r="AA2453" s="610"/>
      <c r="AB2453" s="610"/>
      <c r="AC2453" s="610"/>
      <c r="AD2453" s="610"/>
      <c r="AE2453" s="610"/>
      <c r="AF2453" s="610"/>
      <c r="AG2453" s="610"/>
      <c r="AH2453" s="610"/>
      <c r="AI2453" s="610"/>
      <c r="AJ2453" s="610"/>
      <c r="AK2453" s="610"/>
      <c r="AL2453" s="610"/>
      <c r="AM2453" s="610"/>
      <c r="AN2453" s="610"/>
      <c r="AO2453" s="610"/>
      <c r="AP2453" s="610"/>
      <c r="AQ2453" s="610"/>
      <c r="AR2453" s="610"/>
      <c r="AS2453" s="610"/>
      <c r="AT2453" s="610"/>
      <c r="AU2453" s="610"/>
      <c r="AV2453" s="610"/>
      <c r="AW2453" s="610"/>
      <c r="AX2453" s="610"/>
      <c r="AY2453" s="610"/>
      <c r="AZ2453" s="610"/>
      <c r="BA2453" s="610"/>
      <c r="BB2453" s="610"/>
      <c r="BC2453" s="610"/>
      <c r="BD2453" s="610"/>
      <c r="BE2453" s="610"/>
      <c r="BF2453" s="610"/>
      <c r="BG2453" s="610"/>
      <c r="BH2453" s="610"/>
      <c r="BI2453" s="610"/>
      <c r="BJ2453" s="610"/>
      <c r="BK2453" s="610"/>
      <c r="BL2453" s="610"/>
      <c r="BM2453" s="610"/>
      <c r="BN2453" s="610"/>
      <c r="BO2453" s="610"/>
      <c r="BP2453" s="610"/>
      <c r="BQ2453" s="610"/>
      <c r="BR2453" s="610"/>
      <c r="BS2453" s="610"/>
    </row>
    <row r="2454" spans="2:71" ht="15.65" customHeight="1" outlineLevel="2" x14ac:dyDescent="0.25">
      <c r="B2454" s="404"/>
      <c r="D2454" s="413" t="s">
        <v>1786</v>
      </c>
      <c r="E2454" s="405"/>
      <c r="G2454" s="406"/>
      <c r="H2454" s="406"/>
      <c r="I2454" s="553"/>
      <c r="J2454" s="553"/>
      <c r="K2454" s="553"/>
      <c r="N2454" s="494"/>
      <c r="O2454" s="659" t="str">
        <f>R2454</f>
        <v>incl. opslagen</v>
      </c>
      <c r="P2454" s="659"/>
      <c r="Q2454" s="665"/>
      <c r="R2454" s="672" t="str">
        <f>Tabellen!$C$2</f>
        <v>incl. opslagen</v>
      </c>
      <c r="S2454" s="666"/>
      <c r="T2454" s="672" t="str">
        <f>Tabellen!$C$2</f>
        <v>incl. opslagen</v>
      </c>
    </row>
    <row r="2455" spans="2:71" ht="15.65" customHeight="1" outlineLevel="2" x14ac:dyDescent="0.25">
      <c r="B2455" s="404"/>
      <c r="D2455" s="484"/>
      <c r="E2455" s="417"/>
      <c r="F2455" s="418"/>
      <c r="G2455" s="398"/>
      <c r="H2455" s="398"/>
      <c r="I2455" s="552"/>
      <c r="J2455" s="550"/>
      <c r="K2455" s="550"/>
      <c r="L2455" s="550"/>
      <c r="M2455" s="551"/>
      <c r="N2455" s="494"/>
      <c r="O2455" s="660">
        <f>R2455+T2455</f>
        <v>0</v>
      </c>
      <c r="P2455" s="673"/>
      <c r="Q2455" s="665" t="s">
        <v>983</v>
      </c>
      <c r="R2455" s="660">
        <f>H2455*Tabellen!$K$2*Tabellen!$F$2</f>
        <v>0</v>
      </c>
      <c r="S2455" s="666" t="s">
        <v>1049</v>
      </c>
      <c r="T2455" s="660">
        <f>J2455*Tabellen!$F$2</f>
        <v>0</v>
      </c>
      <c r="U2455" s="660">
        <f>R2455*Tabellen!$G$2</f>
        <v>0</v>
      </c>
      <c r="V2455" s="660">
        <f>T2455*Tabellen!$H$2</f>
        <v>0</v>
      </c>
      <c r="W2455" s="660">
        <f>U2455+V2455</f>
        <v>0</v>
      </c>
      <c r="X2455" s="660">
        <f>O2455+W2455</f>
        <v>0</v>
      </c>
    </row>
    <row r="2456" spans="2:71" ht="15.65" customHeight="1" outlineLevel="2" x14ac:dyDescent="0.25">
      <c r="B2456" s="404"/>
      <c r="D2456" s="525" t="s">
        <v>1303</v>
      </c>
      <c r="E2456" s="405">
        <v>4</v>
      </c>
      <c r="F2456" s="402" t="s">
        <v>70</v>
      </c>
      <c r="G2456" s="406">
        <v>0.15</v>
      </c>
      <c r="H2456" s="406">
        <f>E2456*G2456</f>
        <v>0.6</v>
      </c>
      <c r="I2456" s="547">
        <v>0.62099999999999989</v>
      </c>
      <c r="J2456" s="547">
        <f>E2456*I2456</f>
        <v>2.4839999999999995</v>
      </c>
      <c r="M2456" s="547">
        <f>J2456+H2456*Tabellen!$K$2+L2456</f>
        <v>39.683999999999997</v>
      </c>
      <c r="N2456" s="494"/>
      <c r="O2456" s="660">
        <f>R2456+T2456</f>
        <v>48.017639999999993</v>
      </c>
      <c r="P2456" s="673"/>
      <c r="Q2456" s="665" t="s">
        <v>983</v>
      </c>
      <c r="R2456" s="660">
        <f>H2456*Tabellen!$K$2*Tabellen!$F$2</f>
        <v>45.011999999999993</v>
      </c>
      <c r="S2456" s="666" t="s">
        <v>1049</v>
      </c>
      <c r="T2456" s="660">
        <f>J2456*Tabellen!$F$2</f>
        <v>3.0056399999999992</v>
      </c>
      <c r="U2456" s="660">
        <f>R2456*Tabellen!$G$2</f>
        <v>4.0510799999999989</v>
      </c>
      <c r="V2456" s="660">
        <f>T2456*Tabellen!$H$2</f>
        <v>0.63118439999999976</v>
      </c>
      <c r="W2456" s="660">
        <f>U2456+V2456</f>
        <v>4.6822643999999984</v>
      </c>
      <c r="X2456" s="660">
        <f>O2456+W2456</f>
        <v>52.699904399999994</v>
      </c>
    </row>
    <row r="2457" spans="2:71" ht="15.65" customHeight="1" outlineLevel="2" x14ac:dyDescent="0.25">
      <c r="B2457" s="404"/>
      <c r="D2457" s="525" t="s">
        <v>1211</v>
      </c>
      <c r="E2457" s="405">
        <v>3</v>
      </c>
      <c r="F2457" s="402" t="s">
        <v>70</v>
      </c>
      <c r="G2457" s="406">
        <v>0.35</v>
      </c>
      <c r="H2457" s="406">
        <f>E2457*G2457</f>
        <v>1.0499999999999998</v>
      </c>
      <c r="I2457" s="547">
        <v>9</v>
      </c>
      <c r="J2457" s="547">
        <f>E2457*I2457</f>
        <v>27</v>
      </c>
      <c r="M2457" s="547">
        <f>J2457+H2457*Tabellen!$K$2+L2457</f>
        <v>92.1</v>
      </c>
      <c r="N2457" s="494"/>
      <c r="O2457" s="660">
        <f>R2457+T2457</f>
        <v>111.44099999999999</v>
      </c>
      <c r="P2457" s="673"/>
      <c r="Q2457" s="665" t="s">
        <v>983</v>
      </c>
      <c r="R2457" s="660">
        <f>H2457*Tabellen!$K$2*Tabellen!$F$2</f>
        <v>78.770999999999987</v>
      </c>
      <c r="S2457" s="666" t="s">
        <v>1049</v>
      </c>
      <c r="T2457" s="660">
        <f>J2457*Tabellen!$F$2</f>
        <v>32.67</v>
      </c>
      <c r="U2457" s="660">
        <f>R2457*Tabellen!$G$2</f>
        <v>7.089389999999999</v>
      </c>
      <c r="V2457" s="660">
        <f>T2457*Tabellen!$H$2</f>
        <v>6.8607000000000005</v>
      </c>
      <c r="W2457" s="660">
        <f>U2457+V2457</f>
        <v>13.950089999999999</v>
      </c>
      <c r="X2457" s="660">
        <f>O2457+W2457</f>
        <v>125.39108999999999</v>
      </c>
    </row>
    <row r="2458" spans="2:71" ht="15.65" customHeight="1" outlineLevel="2" x14ac:dyDescent="0.25">
      <c r="B2458" s="404"/>
      <c r="D2458" s="525" t="s">
        <v>1820</v>
      </c>
      <c r="E2458" s="405">
        <v>1</v>
      </c>
      <c r="F2458" s="402" t="s">
        <v>70</v>
      </c>
      <c r="G2458" s="406"/>
      <c r="H2458" s="406"/>
      <c r="I2458" s="547">
        <v>6</v>
      </c>
      <c r="J2458" s="547">
        <f>E2458*I2458</f>
        <v>6</v>
      </c>
      <c r="M2458" s="547">
        <f>J2458+H2458*Tabellen!$K$2+L2458</f>
        <v>6</v>
      </c>
      <c r="N2458" s="494"/>
      <c r="O2458" s="660">
        <f>R2458+T2458</f>
        <v>7.26</v>
      </c>
      <c r="P2458" s="673"/>
      <c r="Q2458" s="665" t="s">
        <v>983</v>
      </c>
      <c r="R2458" s="660">
        <f>H2458*Tabellen!$K$2*Tabellen!$F$2</f>
        <v>0</v>
      </c>
      <c r="S2458" s="666" t="s">
        <v>1049</v>
      </c>
      <c r="T2458" s="660">
        <f>J2458*Tabellen!$F$2</f>
        <v>7.26</v>
      </c>
      <c r="U2458" s="660">
        <f>R2458*Tabellen!$G$2</f>
        <v>0</v>
      </c>
      <c r="V2458" s="660">
        <f>T2458*Tabellen!$H$2</f>
        <v>1.5246</v>
      </c>
      <c r="W2458" s="660">
        <f>U2458+V2458</f>
        <v>1.5246</v>
      </c>
      <c r="X2458" s="660">
        <f>O2458+W2458</f>
        <v>8.7845999999999993</v>
      </c>
    </row>
    <row r="2459" spans="2:71" ht="15.65" customHeight="1" outlineLevel="2" x14ac:dyDescent="0.25">
      <c r="B2459" s="404"/>
      <c r="D2459" s="427"/>
      <c r="E2459" s="405"/>
      <c r="G2459" s="406"/>
      <c r="H2459" s="406"/>
      <c r="N2459" s="494"/>
      <c r="O2459" s="659"/>
      <c r="P2459" s="659"/>
      <c r="Q2459" s="659"/>
    </row>
    <row r="2460" spans="2:71" ht="9" customHeight="1" outlineLevel="1" x14ac:dyDescent="0.25">
      <c r="B2460" s="408"/>
      <c r="D2460" s="546"/>
      <c r="E2460" s="411"/>
      <c r="F2460" s="409"/>
      <c r="G2460" s="410"/>
      <c r="H2460" s="410"/>
      <c r="I2460" s="548"/>
      <c r="J2460" s="548"/>
      <c r="K2460" s="548"/>
      <c r="L2460" s="548"/>
      <c r="M2460" s="548"/>
      <c r="N2460" s="485"/>
      <c r="O2460" s="663"/>
      <c r="P2460" s="663"/>
      <c r="Q2460" s="663"/>
      <c r="R2460" s="664"/>
      <c r="S2460" s="664"/>
      <c r="T2460" s="664"/>
      <c r="U2460" s="664"/>
      <c r="V2460" s="664"/>
      <c r="W2460" s="664"/>
      <c r="X2460" s="664"/>
      <c r="Y2460" s="663"/>
      <c r="Z2460" s="615"/>
      <c r="AA2460" s="616"/>
      <c r="AG2460" s="613"/>
      <c r="AH2460" s="613"/>
    </row>
    <row r="2461" spans="2:71" s="568" customFormat="1" ht="15.65" customHeight="1" outlineLevel="1" x14ac:dyDescent="0.25">
      <c r="B2461" s="395" t="s">
        <v>1785</v>
      </c>
      <c r="C2461" s="593"/>
      <c r="D2461" s="396" t="s">
        <v>1745</v>
      </c>
      <c r="E2461" s="403">
        <v>1</v>
      </c>
      <c r="F2461" s="396" t="s">
        <v>72</v>
      </c>
      <c r="G2461" s="397"/>
      <c r="H2461" s="397">
        <f>SUM(H2462:H2466)/E2461</f>
        <v>0.75</v>
      </c>
      <c r="I2461" s="546"/>
      <c r="J2461" s="546">
        <f>SUM(J2462:J2466)/E2461</f>
        <v>4.7609999999999992</v>
      </c>
      <c r="K2461" s="546"/>
      <c r="L2461" s="546"/>
      <c r="M2461" s="546">
        <f>SUM(M2462:M2466)/E2461</f>
        <v>51.260999999999996</v>
      </c>
      <c r="N2461" s="593"/>
      <c r="O2461" s="657">
        <f>SUM(O2462:O2465)/E2461</f>
        <v>62.025809999999993</v>
      </c>
      <c r="P2461" s="656" t="str">
        <f>B2461</f>
        <v>V5-2-X2</v>
      </c>
      <c r="Q2461" s="656"/>
      <c r="R2461" s="657"/>
      <c r="S2461" s="657"/>
      <c r="T2461" s="657"/>
      <c r="U2461" s="670"/>
      <c r="V2461" s="657"/>
      <c r="W2461" s="657"/>
      <c r="X2461" s="657">
        <f>SUM(X2462:X2465)/E2461</f>
        <v>68.299430099999995</v>
      </c>
      <c r="Y2461" s="658"/>
      <c r="Z2461" s="610"/>
      <c r="AA2461" s="610"/>
      <c r="AB2461" s="610"/>
      <c r="AC2461" s="610"/>
      <c r="AD2461" s="610"/>
      <c r="AE2461" s="610"/>
      <c r="AF2461" s="610"/>
      <c r="AG2461" s="610"/>
      <c r="AH2461" s="610"/>
      <c r="AI2461" s="610"/>
      <c r="AJ2461" s="610"/>
      <c r="AK2461" s="610"/>
      <c r="AL2461" s="610"/>
      <c r="AM2461" s="610"/>
      <c r="AN2461" s="610"/>
      <c r="AO2461" s="610"/>
      <c r="AP2461" s="610"/>
      <c r="AQ2461" s="610"/>
      <c r="AR2461" s="610"/>
      <c r="AS2461" s="610"/>
      <c r="AT2461" s="610"/>
      <c r="AU2461" s="610"/>
      <c r="AV2461" s="610"/>
      <c r="AW2461" s="610"/>
      <c r="AX2461" s="610"/>
      <c r="AY2461" s="610"/>
      <c r="AZ2461" s="610"/>
      <c r="BA2461" s="610"/>
      <c r="BB2461" s="610"/>
      <c r="BC2461" s="610"/>
      <c r="BD2461" s="610"/>
      <c r="BE2461" s="610"/>
      <c r="BF2461" s="610"/>
      <c r="BG2461" s="610"/>
      <c r="BH2461" s="610"/>
      <c r="BI2461" s="610"/>
      <c r="BJ2461" s="610"/>
      <c r="BK2461" s="610"/>
      <c r="BL2461" s="610"/>
      <c r="BM2461" s="610"/>
      <c r="BN2461" s="610"/>
      <c r="BO2461" s="610"/>
      <c r="BP2461" s="610"/>
      <c r="BQ2461" s="610"/>
      <c r="BR2461" s="610"/>
      <c r="BS2461" s="610"/>
    </row>
    <row r="2462" spans="2:71" ht="15.65" customHeight="1" outlineLevel="2" x14ac:dyDescent="0.25">
      <c r="B2462" s="404"/>
      <c r="D2462" s="413" t="s">
        <v>1786</v>
      </c>
      <c r="E2462" s="405"/>
      <c r="G2462" s="406"/>
      <c r="H2462" s="406"/>
      <c r="I2462" s="553"/>
      <c r="J2462" s="553"/>
      <c r="K2462" s="553"/>
      <c r="N2462" s="494"/>
      <c r="O2462" s="659" t="str">
        <f>R2462</f>
        <v>incl. opslagen</v>
      </c>
      <c r="P2462" s="659"/>
      <c r="Q2462" s="665"/>
      <c r="R2462" s="672" t="str">
        <f>Tabellen!$C$2</f>
        <v>incl. opslagen</v>
      </c>
      <c r="S2462" s="666"/>
      <c r="T2462" s="672" t="str">
        <f>Tabellen!$C$2</f>
        <v>incl. opslagen</v>
      </c>
    </row>
    <row r="2463" spans="2:71" ht="15.65" customHeight="1" outlineLevel="2" x14ac:dyDescent="0.25">
      <c r="B2463" s="404"/>
      <c r="D2463" s="484"/>
      <c r="E2463" s="417"/>
      <c r="F2463" s="418"/>
      <c r="G2463" s="398"/>
      <c r="H2463" s="398"/>
      <c r="I2463" s="552"/>
      <c r="J2463" s="550"/>
      <c r="K2463" s="550"/>
      <c r="L2463" s="550"/>
      <c r="M2463" s="551"/>
      <c r="N2463" s="494"/>
      <c r="O2463" s="660">
        <f>R2463+T2463</f>
        <v>0</v>
      </c>
      <c r="P2463" s="673"/>
      <c r="Q2463" s="665" t="s">
        <v>983</v>
      </c>
      <c r="R2463" s="660">
        <f>H2463*Tabellen!$K$2*Tabellen!$F$2</f>
        <v>0</v>
      </c>
      <c r="S2463" s="666" t="s">
        <v>1049</v>
      </c>
      <c r="T2463" s="660">
        <f>J2463*Tabellen!$F$2</f>
        <v>0</v>
      </c>
      <c r="U2463" s="660">
        <f>R2463*Tabellen!$G$2</f>
        <v>0</v>
      </c>
      <c r="V2463" s="660">
        <f>T2463*Tabellen!$H$2</f>
        <v>0</v>
      </c>
      <c r="W2463" s="660">
        <f>U2463+V2463</f>
        <v>0</v>
      </c>
      <c r="X2463" s="660">
        <f>O2463+W2463</f>
        <v>0</v>
      </c>
    </row>
    <row r="2464" spans="2:71" ht="15.65" customHeight="1" outlineLevel="2" x14ac:dyDescent="0.25">
      <c r="B2464" s="404"/>
      <c r="D2464" s="525" t="s">
        <v>1821</v>
      </c>
      <c r="E2464" s="405">
        <v>1</v>
      </c>
      <c r="F2464" s="402" t="s">
        <v>72</v>
      </c>
      <c r="G2464" s="406">
        <v>0.3</v>
      </c>
      <c r="H2464" s="406">
        <f>E2464*G2464</f>
        <v>0.3</v>
      </c>
      <c r="I2464" s="547">
        <v>0.62099999999999989</v>
      </c>
      <c r="J2464" s="547">
        <f>E2464*I2464</f>
        <v>0.62099999999999989</v>
      </c>
      <c r="M2464" s="547">
        <f>J2464+H2464*Tabellen!$K$2+L2464</f>
        <v>19.220999999999997</v>
      </c>
      <c r="N2464" s="494"/>
      <c r="O2464" s="660">
        <f>R2464+T2464</f>
        <v>23.257409999999997</v>
      </c>
      <c r="P2464" s="673"/>
      <c r="Q2464" s="665" t="s">
        <v>983</v>
      </c>
      <c r="R2464" s="660">
        <f>H2464*Tabellen!$K$2*Tabellen!$F$2</f>
        <v>22.505999999999997</v>
      </c>
      <c r="S2464" s="666" t="s">
        <v>1049</v>
      </c>
      <c r="T2464" s="660">
        <f>J2464*Tabellen!$F$2</f>
        <v>0.7514099999999998</v>
      </c>
      <c r="U2464" s="660">
        <f>R2464*Tabellen!$G$2</f>
        <v>2.0255399999999995</v>
      </c>
      <c r="V2464" s="660">
        <f>T2464*Tabellen!$H$2</f>
        <v>0.15779609999999994</v>
      </c>
      <c r="W2464" s="660">
        <f>U2464+V2464</f>
        <v>2.1833360999999996</v>
      </c>
      <c r="X2464" s="660">
        <f>O2464+W2464</f>
        <v>25.440746099999995</v>
      </c>
    </row>
    <row r="2465" spans="1:71" ht="15.65" customHeight="1" outlineLevel="2" x14ac:dyDescent="0.25">
      <c r="B2465" s="404"/>
      <c r="D2465" s="525" t="s">
        <v>1745</v>
      </c>
      <c r="E2465" s="405">
        <v>1</v>
      </c>
      <c r="F2465" s="402" t="s">
        <v>72</v>
      </c>
      <c r="G2465" s="406">
        <v>0.45</v>
      </c>
      <c r="H2465" s="406">
        <f>E2465*G2465</f>
        <v>0.45</v>
      </c>
      <c r="I2465" s="547">
        <v>4.1399999999999997</v>
      </c>
      <c r="J2465" s="547">
        <f>E2465*I2465</f>
        <v>4.1399999999999997</v>
      </c>
      <c r="M2465" s="547">
        <f>J2465+H2465*Tabellen!$K$2+L2465</f>
        <v>32.04</v>
      </c>
      <c r="N2465" s="494"/>
      <c r="O2465" s="660">
        <f>R2465+T2465</f>
        <v>38.7684</v>
      </c>
      <c r="P2465" s="673"/>
      <c r="Q2465" s="665" t="s">
        <v>983</v>
      </c>
      <c r="R2465" s="660">
        <f>H2465*Tabellen!$K$2*Tabellen!$F$2</f>
        <v>33.759</v>
      </c>
      <c r="S2465" s="666" t="s">
        <v>1049</v>
      </c>
      <c r="T2465" s="660">
        <f>J2465*Tabellen!$F$2</f>
        <v>5.0093999999999994</v>
      </c>
      <c r="U2465" s="660">
        <f>R2465*Tabellen!$G$2</f>
        <v>3.0383100000000001</v>
      </c>
      <c r="V2465" s="660">
        <f>T2465*Tabellen!$H$2</f>
        <v>1.0519739999999997</v>
      </c>
      <c r="W2465" s="660">
        <f>U2465+V2465</f>
        <v>4.0902839999999996</v>
      </c>
      <c r="X2465" s="660">
        <f>O2465+W2465</f>
        <v>42.858683999999997</v>
      </c>
    </row>
    <row r="2466" spans="1:71" ht="15.65" customHeight="1" outlineLevel="2" x14ac:dyDescent="0.25">
      <c r="B2466" s="404"/>
      <c r="D2466" s="427"/>
      <c r="E2466" s="405"/>
      <c r="G2466" s="406"/>
      <c r="H2466" s="406"/>
      <c r="N2466" s="494"/>
      <c r="O2466" s="659"/>
      <c r="P2466" s="659"/>
      <c r="Q2466" s="659"/>
    </row>
    <row r="2467" spans="1:71" ht="9" customHeight="1" outlineLevel="1" thickBot="1" x14ac:dyDescent="0.3">
      <c r="B2467" s="408"/>
      <c r="D2467" s="546"/>
      <c r="E2467" s="411"/>
      <c r="F2467" s="409"/>
      <c r="G2467" s="410"/>
      <c r="H2467" s="410"/>
      <c r="I2467" s="548"/>
      <c r="J2467" s="548"/>
      <c r="K2467" s="548"/>
      <c r="L2467" s="548"/>
      <c r="M2467" s="548"/>
      <c r="N2467" s="485"/>
      <c r="O2467" s="663"/>
      <c r="P2467" s="663"/>
      <c r="Q2467" s="663"/>
      <c r="R2467" s="664"/>
      <c r="S2467" s="664"/>
      <c r="T2467" s="664"/>
      <c r="U2467" s="664"/>
      <c r="V2467" s="664"/>
      <c r="W2467" s="664"/>
      <c r="X2467" s="664"/>
      <c r="Y2467" s="663"/>
      <c r="Z2467" s="615"/>
      <c r="AA2467" s="616"/>
      <c r="AG2467" s="613"/>
      <c r="AH2467" s="613"/>
    </row>
    <row r="2468" spans="1:71" s="475" customFormat="1" ht="15.65" customHeight="1" thickTop="1" thickBot="1" x14ac:dyDescent="0.3">
      <c r="A2468" s="588"/>
      <c r="B2468" s="464" t="s">
        <v>188</v>
      </c>
      <c r="C2468" s="584"/>
      <c r="D2468" s="455" t="s">
        <v>114</v>
      </c>
      <c r="E2468" s="465"/>
      <c r="F2468" s="466"/>
      <c r="G2468" s="467"/>
      <c r="H2468" s="468"/>
      <c r="I2468" s="544">
        <v>0</v>
      </c>
      <c r="J2468" s="544"/>
      <c r="K2468" s="544">
        <v>0</v>
      </c>
      <c r="L2468" s="544"/>
      <c r="M2468" s="544"/>
      <c r="N2468" s="487"/>
      <c r="O2468" s="650"/>
      <c r="P2468" s="650"/>
      <c r="Q2468" s="650"/>
      <c r="R2468" s="651"/>
      <c r="S2468" s="651"/>
      <c r="T2468" s="651"/>
      <c r="U2468" s="651"/>
      <c r="V2468" s="651"/>
      <c r="W2468" s="651"/>
      <c r="X2468" s="651"/>
      <c r="Y2468" s="651"/>
      <c r="Z2468" s="610"/>
      <c r="AA2468" s="610"/>
      <c r="AB2468" s="610"/>
      <c r="AC2468" s="610"/>
      <c r="AD2468" s="610"/>
      <c r="AE2468" s="610"/>
      <c r="AF2468" s="610"/>
      <c r="AG2468" s="610"/>
      <c r="AH2468" s="610"/>
      <c r="AI2468" s="610"/>
      <c r="AJ2468" s="610"/>
      <c r="AK2468" s="610"/>
      <c r="AL2468" s="610"/>
      <c r="AM2468" s="610"/>
      <c r="AN2468" s="610"/>
      <c r="AO2468" s="610"/>
      <c r="AP2468" s="610"/>
      <c r="AQ2468" s="610"/>
      <c r="AR2468" s="610"/>
      <c r="AS2468" s="610"/>
      <c r="AT2468" s="610"/>
      <c r="AU2468" s="610"/>
      <c r="AV2468" s="610"/>
      <c r="AW2468" s="610"/>
      <c r="AX2468" s="610"/>
      <c r="AY2468" s="610"/>
      <c r="AZ2468" s="610"/>
      <c r="BA2468" s="610"/>
      <c r="BB2468" s="610"/>
      <c r="BC2468" s="610"/>
      <c r="BD2468" s="610"/>
      <c r="BE2468" s="610"/>
      <c r="BF2468" s="610"/>
      <c r="BG2468" s="610"/>
      <c r="BH2468" s="610"/>
      <c r="BI2468" s="610"/>
      <c r="BJ2468" s="610"/>
      <c r="BK2468" s="610"/>
      <c r="BL2468" s="610"/>
      <c r="BM2468" s="610"/>
      <c r="BN2468" s="610"/>
      <c r="BO2468" s="610"/>
      <c r="BP2468" s="610"/>
      <c r="BQ2468" s="610"/>
      <c r="BR2468" s="610"/>
      <c r="BS2468" s="610"/>
    </row>
    <row r="2469" spans="1:71" s="569" customFormat="1" ht="15.65" customHeight="1" outlineLevel="1" thickTop="1" x14ac:dyDescent="0.25">
      <c r="B2469" s="471" t="s">
        <v>1212</v>
      </c>
      <c r="C2469" s="594"/>
      <c r="D2469" s="472" t="s">
        <v>1205</v>
      </c>
      <c r="E2469" s="473">
        <v>16</v>
      </c>
      <c r="F2469" s="472" t="s">
        <v>183</v>
      </c>
      <c r="G2469" s="474"/>
      <c r="H2469" s="397">
        <f>SUM(H2470:H2475)/E2469</f>
        <v>0.296875</v>
      </c>
      <c r="I2469" s="546"/>
      <c r="J2469" s="546">
        <f>SUM(J2470:J2475)/E2469</f>
        <v>2.3934374999999997</v>
      </c>
      <c r="K2469" s="546"/>
      <c r="L2469" s="546"/>
      <c r="M2469" s="546">
        <f>SUM(M2470:M2475)/E2469</f>
        <v>20.799687500000001</v>
      </c>
      <c r="N2469" s="594"/>
      <c r="O2469" s="657">
        <f>SUM(O2470:O2474)/E2469</f>
        <v>25.167621874999995</v>
      </c>
      <c r="P2469" s="656" t="str">
        <f>B2469</f>
        <v>V6-1-A1</v>
      </c>
      <c r="Q2469" s="656"/>
      <c r="R2469" s="657"/>
      <c r="S2469" s="657"/>
      <c r="T2469" s="657"/>
      <c r="U2469" s="670"/>
      <c r="V2469" s="657"/>
      <c r="W2469" s="657"/>
      <c r="X2469" s="657">
        <f>SUM(X2470:X2474)/E2469</f>
        <v>27.780234968749998</v>
      </c>
      <c r="Y2469" s="680"/>
      <c r="Z2469" s="610"/>
      <c r="AA2469" s="610"/>
      <c r="AB2469" s="610"/>
      <c r="AC2469" s="610"/>
      <c r="AD2469" s="610"/>
      <c r="AE2469" s="610"/>
      <c r="AF2469" s="610"/>
      <c r="AG2469" s="610"/>
      <c r="AH2469" s="610"/>
      <c r="AI2469" s="610"/>
      <c r="AJ2469" s="610"/>
      <c r="AK2469" s="610"/>
      <c r="AL2469" s="610"/>
      <c r="AM2469" s="610"/>
      <c r="AN2469" s="610"/>
      <c r="AO2469" s="610"/>
      <c r="AP2469" s="610"/>
      <c r="AQ2469" s="610"/>
      <c r="AR2469" s="610"/>
      <c r="AS2469" s="610"/>
      <c r="AT2469" s="610"/>
      <c r="AU2469" s="610"/>
      <c r="AV2469" s="610"/>
      <c r="AW2469" s="610"/>
      <c r="AX2469" s="610"/>
      <c r="AY2469" s="610"/>
      <c r="AZ2469" s="610"/>
      <c r="BA2469" s="610"/>
      <c r="BB2469" s="610"/>
      <c r="BC2469" s="610"/>
      <c r="BD2469" s="610"/>
      <c r="BE2469" s="610"/>
      <c r="BF2469" s="610"/>
      <c r="BG2469" s="610"/>
      <c r="BH2469" s="610"/>
      <c r="BI2469" s="610"/>
      <c r="BJ2469" s="610"/>
      <c r="BK2469" s="610"/>
      <c r="BL2469" s="610"/>
      <c r="BM2469" s="610"/>
      <c r="BN2469" s="610"/>
      <c r="BO2469" s="610"/>
      <c r="BP2469" s="610"/>
      <c r="BQ2469" s="610"/>
      <c r="BR2469" s="610"/>
      <c r="BS2469" s="610"/>
    </row>
    <row r="2470" spans="1:71" ht="15.65" customHeight="1" outlineLevel="2" x14ac:dyDescent="0.25">
      <c r="B2470" s="404"/>
      <c r="D2470" s="413" t="s">
        <v>131</v>
      </c>
      <c r="E2470" s="405"/>
      <c r="G2470" s="406"/>
      <c r="H2470" s="406"/>
      <c r="I2470" s="553"/>
      <c r="J2470" s="553"/>
      <c r="K2470" s="553"/>
      <c r="N2470" s="494"/>
      <c r="O2470" s="659" t="str">
        <f>R2470</f>
        <v>incl. opslagen</v>
      </c>
      <c r="P2470" s="659"/>
      <c r="Q2470" s="665"/>
      <c r="R2470" s="672" t="str">
        <f>Tabellen!$C$2</f>
        <v>incl. opslagen</v>
      </c>
      <c r="S2470" s="666"/>
      <c r="T2470" s="672" t="str">
        <f>Tabellen!$C$2</f>
        <v>incl. opslagen</v>
      </c>
    </row>
    <row r="2471" spans="1:71" ht="15.65" customHeight="1" outlineLevel="2" x14ac:dyDescent="0.25">
      <c r="B2471" s="404"/>
      <c r="D2471" s="736" t="s">
        <v>1304</v>
      </c>
      <c r="E2471" s="733">
        <v>16</v>
      </c>
      <c r="F2471" s="737" t="s">
        <v>183</v>
      </c>
      <c r="G2471" s="738">
        <v>0.15</v>
      </c>
      <c r="H2471" s="738">
        <f>E2471*G2471</f>
        <v>2.4</v>
      </c>
      <c r="I2471" s="739">
        <v>1.29375</v>
      </c>
      <c r="J2471" s="558">
        <f>E2471*I2471</f>
        <v>20.7</v>
      </c>
      <c r="K2471" s="558"/>
      <c r="L2471" s="558"/>
      <c r="M2471" s="559">
        <f>J2471+H2471*Tabellen!$K$2+L2471</f>
        <v>169.49999999999997</v>
      </c>
      <c r="N2471" s="494"/>
      <c r="O2471" s="660">
        <f>R2471+T2471</f>
        <v>205.09499999999997</v>
      </c>
      <c r="P2471" s="673"/>
      <c r="Q2471" s="665" t="s">
        <v>983</v>
      </c>
      <c r="R2471" s="660">
        <f>H2471*Tabellen!$K$2*Tabellen!$F$2</f>
        <v>180.04799999999997</v>
      </c>
      <c r="S2471" s="666" t="s">
        <v>1049</v>
      </c>
      <c r="T2471" s="660">
        <f>J2471*Tabellen!$F$2</f>
        <v>25.046999999999997</v>
      </c>
      <c r="U2471" s="660">
        <f>R2471*Tabellen!$G$2</f>
        <v>16.204319999999996</v>
      </c>
      <c r="V2471" s="660">
        <f>T2471*Tabellen!$H$2</f>
        <v>5.2598699999999994</v>
      </c>
      <c r="W2471" s="660">
        <f>U2471+V2471</f>
        <v>21.464189999999995</v>
      </c>
      <c r="X2471" s="660">
        <f>O2471+W2471</f>
        <v>226.55918999999997</v>
      </c>
    </row>
    <row r="2472" spans="1:71" ht="15.65" customHeight="1" outlineLevel="2" x14ac:dyDescent="0.25">
      <c r="B2472" s="404"/>
      <c r="D2472" s="736" t="s">
        <v>1305</v>
      </c>
      <c r="E2472" s="733">
        <v>16</v>
      </c>
      <c r="F2472" s="414" t="s">
        <v>183</v>
      </c>
      <c r="G2472" s="415">
        <v>0.1</v>
      </c>
      <c r="H2472" s="415">
        <f>E2472*G2472</f>
        <v>1.6</v>
      </c>
      <c r="I2472" s="553">
        <v>1.0349999999999999</v>
      </c>
      <c r="J2472" s="553">
        <f>E2472*I2472</f>
        <v>16.559999999999999</v>
      </c>
      <c r="K2472" s="553"/>
      <c r="L2472" s="553"/>
      <c r="M2472" s="553">
        <f>J2472+H2472*Tabellen!$K$2+L2472</f>
        <v>115.76</v>
      </c>
      <c r="N2472" s="494"/>
      <c r="O2472" s="660">
        <f>R2472+T2472</f>
        <v>140.06959999999998</v>
      </c>
      <c r="P2472" s="673"/>
      <c r="Q2472" s="665" t="s">
        <v>983</v>
      </c>
      <c r="R2472" s="660">
        <f>H2472*Tabellen!$K$2*Tabellen!$F$2</f>
        <v>120.032</v>
      </c>
      <c r="S2472" s="666" t="s">
        <v>1049</v>
      </c>
      <c r="T2472" s="660">
        <f>J2472*Tabellen!$F$2</f>
        <v>20.037599999999998</v>
      </c>
      <c r="U2472" s="660">
        <f>R2472*Tabellen!$G$2</f>
        <v>10.80288</v>
      </c>
      <c r="V2472" s="660">
        <f>T2472*Tabellen!$H$2</f>
        <v>4.207895999999999</v>
      </c>
      <c r="W2472" s="660">
        <f>U2472+V2472</f>
        <v>15.010776</v>
      </c>
      <c r="X2472" s="660">
        <f>O2472+W2472</f>
        <v>155.08037599999997</v>
      </c>
    </row>
    <row r="2473" spans="1:71" ht="15.65" customHeight="1" outlineLevel="2" x14ac:dyDescent="0.25">
      <c r="B2473" s="404"/>
      <c r="D2473" s="736" t="s">
        <v>1300</v>
      </c>
      <c r="E2473" s="733" t="s">
        <v>1113</v>
      </c>
      <c r="F2473" s="414" t="s">
        <v>830</v>
      </c>
      <c r="G2473" s="415">
        <v>0.5</v>
      </c>
      <c r="H2473" s="415">
        <f>E2473*G2473</f>
        <v>0.5</v>
      </c>
      <c r="I2473" s="553"/>
      <c r="J2473" s="553"/>
      <c r="K2473" s="553"/>
      <c r="L2473" s="553"/>
      <c r="M2473" s="553">
        <f>J2473+H2473*Tabellen!$K$2+L2473</f>
        <v>31</v>
      </c>
      <c r="N2473" s="494"/>
      <c r="O2473" s="660">
        <f>R2473+T2473</f>
        <v>37.51</v>
      </c>
      <c r="P2473" s="673"/>
      <c r="Q2473" s="665" t="s">
        <v>983</v>
      </c>
      <c r="R2473" s="660">
        <f>H2473*Tabellen!$K$2*Tabellen!$F$2</f>
        <v>37.51</v>
      </c>
      <c r="S2473" s="666" t="s">
        <v>1049</v>
      </c>
      <c r="T2473" s="660">
        <f>J2473*Tabellen!$F$2</f>
        <v>0</v>
      </c>
      <c r="U2473" s="660">
        <f>R2473*Tabellen!$G$2</f>
        <v>3.3758999999999997</v>
      </c>
      <c r="V2473" s="660">
        <f>T2473*Tabellen!$H$2</f>
        <v>0</v>
      </c>
      <c r="W2473" s="660">
        <f>U2473+V2473</f>
        <v>3.3758999999999997</v>
      </c>
      <c r="X2473" s="660">
        <f>O2473+W2473</f>
        <v>40.885899999999999</v>
      </c>
    </row>
    <row r="2474" spans="1:71" ht="15.65" customHeight="1" outlineLevel="2" x14ac:dyDescent="0.25">
      <c r="B2474" s="404"/>
      <c r="D2474" s="736" t="s">
        <v>1301</v>
      </c>
      <c r="E2474" s="733" t="s">
        <v>1113</v>
      </c>
      <c r="F2474" s="414" t="s">
        <v>830</v>
      </c>
      <c r="G2474" s="415">
        <v>0.25</v>
      </c>
      <c r="H2474" s="415">
        <f>E2474*G2474</f>
        <v>0.25</v>
      </c>
      <c r="I2474" s="553">
        <v>1.0349999999999999</v>
      </c>
      <c r="J2474" s="553">
        <f>E2474*I2474</f>
        <v>1.0349999999999999</v>
      </c>
      <c r="K2474" s="553"/>
      <c r="L2474" s="553"/>
      <c r="M2474" s="553">
        <f>J2474+H2474*Tabellen!$K$2+L2474</f>
        <v>16.535</v>
      </c>
      <c r="N2474" s="494"/>
      <c r="O2474" s="660">
        <f>R2474+T2474</f>
        <v>20.007349999999999</v>
      </c>
      <c r="P2474" s="673"/>
      <c r="Q2474" s="665" t="s">
        <v>983</v>
      </c>
      <c r="R2474" s="660">
        <f>H2474*Tabellen!$K$2*Tabellen!$F$2</f>
        <v>18.754999999999999</v>
      </c>
      <c r="S2474" s="666" t="s">
        <v>1049</v>
      </c>
      <c r="T2474" s="660">
        <f>J2474*Tabellen!$F$2</f>
        <v>1.2523499999999999</v>
      </c>
      <c r="U2474" s="660">
        <f>R2474*Tabellen!$G$2</f>
        <v>1.6879499999999998</v>
      </c>
      <c r="V2474" s="660">
        <f>T2474*Tabellen!$H$2</f>
        <v>0.26299349999999994</v>
      </c>
      <c r="W2474" s="660">
        <f>U2474+V2474</f>
        <v>1.9509434999999997</v>
      </c>
      <c r="X2474" s="660">
        <f>O2474+W2474</f>
        <v>21.9582935</v>
      </c>
    </row>
    <row r="2475" spans="1:71" ht="15.65" customHeight="1" outlineLevel="2" x14ac:dyDescent="0.25">
      <c r="B2475" s="404"/>
      <c r="D2475" s="427"/>
      <c r="E2475" s="405"/>
      <c r="G2475" s="406"/>
      <c r="H2475" s="406"/>
      <c r="N2475" s="494"/>
      <c r="O2475" s="659"/>
      <c r="P2475" s="659"/>
      <c r="Q2475" s="659"/>
    </row>
    <row r="2476" spans="1:71" ht="9" customHeight="1" outlineLevel="1" x14ac:dyDescent="0.25">
      <c r="B2476" s="408"/>
      <c r="D2476" s="409"/>
      <c r="E2476" s="411"/>
      <c r="F2476" s="409"/>
      <c r="G2476" s="410"/>
      <c r="H2476" s="410"/>
      <c r="I2476" s="548"/>
      <c r="J2476" s="548"/>
      <c r="K2476" s="548"/>
      <c r="L2476" s="548"/>
      <c r="M2476" s="548"/>
      <c r="N2476" s="485"/>
      <c r="O2476" s="663"/>
      <c r="P2476" s="663"/>
      <c r="Q2476" s="663"/>
      <c r="R2476" s="664"/>
      <c r="S2476" s="664"/>
      <c r="T2476" s="664"/>
      <c r="U2476" s="664"/>
      <c r="V2476" s="664"/>
      <c r="W2476" s="664"/>
      <c r="X2476" s="664"/>
      <c r="Y2476" s="663"/>
      <c r="Z2476" s="615"/>
      <c r="AA2476" s="616"/>
      <c r="AG2476" s="613"/>
      <c r="AH2476" s="613"/>
    </row>
    <row r="2477" spans="1:71" s="568" customFormat="1" ht="15.65" customHeight="1" outlineLevel="1" x14ac:dyDescent="0.25">
      <c r="B2477" s="395" t="s">
        <v>1213</v>
      </c>
      <c r="C2477" s="593"/>
      <c r="D2477" s="396" t="s">
        <v>191</v>
      </c>
      <c r="E2477" s="403">
        <f>E2469*3</f>
        <v>48</v>
      </c>
      <c r="F2477" s="396" t="s">
        <v>183</v>
      </c>
      <c r="G2477" s="397"/>
      <c r="H2477" s="397">
        <f>SUM(H2478:H2483)/E2477</f>
        <v>0.18125000000000002</v>
      </c>
      <c r="I2477" s="546"/>
      <c r="J2477" s="546">
        <f>SUM(J2478:J2483)/E2477</f>
        <v>2.0501624999999994</v>
      </c>
      <c r="K2477" s="546"/>
      <c r="L2477" s="546"/>
      <c r="M2477" s="546">
        <f>SUM(M2478:M2483)/E2477</f>
        <v>13.287662500000001</v>
      </c>
      <c r="N2477" s="593"/>
      <c r="O2477" s="657">
        <f>SUM(O2478:O2482)/E2477</f>
        <v>16.078071624999996</v>
      </c>
      <c r="P2477" s="656" t="str">
        <f>B2477</f>
        <v>V6-1-B1</v>
      </c>
      <c r="Q2477" s="656"/>
      <c r="R2477" s="657"/>
      <c r="S2477" s="657"/>
      <c r="T2477" s="657"/>
      <c r="U2477" s="670"/>
      <c r="V2477" s="657"/>
      <c r="W2477" s="657"/>
      <c r="X2477" s="657">
        <f>SUM(X2478:X2482)/E2477</f>
        <v>17.822781666249998</v>
      </c>
      <c r="Y2477" s="658"/>
      <c r="Z2477" s="610"/>
      <c r="AA2477" s="610"/>
      <c r="AB2477" s="610"/>
      <c r="AC2477" s="610"/>
      <c r="AD2477" s="610"/>
      <c r="AE2477" s="610"/>
      <c r="AF2477" s="610"/>
      <c r="AG2477" s="610"/>
      <c r="AH2477" s="610"/>
      <c r="AI2477" s="610"/>
      <c r="AJ2477" s="610"/>
      <c r="AK2477" s="610"/>
      <c r="AL2477" s="610"/>
      <c r="AM2477" s="610"/>
      <c r="AN2477" s="610"/>
      <c r="AO2477" s="610"/>
      <c r="AP2477" s="610"/>
      <c r="AQ2477" s="610"/>
      <c r="AR2477" s="610"/>
      <c r="AS2477" s="610"/>
      <c r="AT2477" s="610"/>
      <c r="AU2477" s="610"/>
      <c r="AV2477" s="610"/>
      <c r="AW2477" s="610"/>
      <c r="AX2477" s="610"/>
      <c r="AY2477" s="610"/>
      <c r="AZ2477" s="610"/>
      <c r="BA2477" s="610"/>
      <c r="BB2477" s="610"/>
      <c r="BC2477" s="610"/>
      <c r="BD2477" s="610"/>
      <c r="BE2477" s="610"/>
      <c r="BF2477" s="610"/>
      <c r="BG2477" s="610"/>
      <c r="BH2477" s="610"/>
      <c r="BI2477" s="610"/>
      <c r="BJ2477" s="610"/>
      <c r="BK2477" s="610"/>
      <c r="BL2477" s="610"/>
      <c r="BM2477" s="610"/>
      <c r="BN2477" s="610"/>
      <c r="BO2477" s="610"/>
      <c r="BP2477" s="610"/>
      <c r="BQ2477" s="610"/>
      <c r="BR2477" s="610"/>
      <c r="BS2477" s="610"/>
    </row>
    <row r="2478" spans="1:71" ht="15.65" customHeight="1" outlineLevel="2" x14ac:dyDescent="0.25">
      <c r="B2478" s="404"/>
      <c r="D2478" s="413" t="s">
        <v>131</v>
      </c>
      <c r="E2478" s="405"/>
      <c r="G2478" s="406"/>
      <c r="H2478" s="406"/>
      <c r="I2478" s="553"/>
      <c r="J2478" s="553"/>
      <c r="K2478" s="553"/>
      <c r="N2478" s="494"/>
      <c r="O2478" s="659" t="str">
        <f>R2478</f>
        <v>incl. opslagen</v>
      </c>
      <c r="P2478" s="659"/>
      <c r="Q2478" s="665"/>
      <c r="R2478" s="672" t="str">
        <f>Tabellen!$C$2</f>
        <v>incl. opslagen</v>
      </c>
      <c r="S2478" s="666"/>
      <c r="T2478" s="672" t="str">
        <f>Tabellen!$C$2</f>
        <v>incl. opslagen</v>
      </c>
      <c r="Y2478" s="661">
        <v>13.29</v>
      </c>
    </row>
    <row r="2479" spans="1:71" ht="15.65" customHeight="1" outlineLevel="2" x14ac:dyDescent="0.25">
      <c r="B2479" s="404"/>
      <c r="D2479" s="736" t="s">
        <v>1304</v>
      </c>
      <c r="E2479" s="733">
        <f>E2477</f>
        <v>48</v>
      </c>
      <c r="F2479" s="737" t="s">
        <v>183</v>
      </c>
      <c r="G2479" s="738">
        <v>0.05</v>
      </c>
      <c r="H2479" s="738">
        <f>E2479*G2479</f>
        <v>2.4000000000000004</v>
      </c>
      <c r="I2479" s="739">
        <v>0.99359999999999993</v>
      </c>
      <c r="J2479" s="558">
        <f>E2479*I2479</f>
        <v>47.692799999999998</v>
      </c>
      <c r="K2479" s="558"/>
      <c r="L2479" s="558"/>
      <c r="M2479" s="559">
        <f>J2479+H2479*Tabellen!$K$2+L2479</f>
        <v>196.49280000000002</v>
      </c>
      <c r="N2479" s="494"/>
      <c r="O2479" s="660">
        <f>R2479+T2479</f>
        <v>237.75628799999998</v>
      </c>
      <c r="P2479" s="673"/>
      <c r="Q2479" s="665" t="s">
        <v>983</v>
      </c>
      <c r="R2479" s="660">
        <f>H2479*Tabellen!$K$2*Tabellen!$F$2</f>
        <v>180.048</v>
      </c>
      <c r="S2479" s="666" t="s">
        <v>1049</v>
      </c>
      <c r="T2479" s="660">
        <f>J2479*Tabellen!$F$2</f>
        <v>57.708287999999996</v>
      </c>
      <c r="U2479" s="660">
        <f>R2479*Tabellen!$G$2</f>
        <v>16.204319999999999</v>
      </c>
      <c r="V2479" s="660">
        <f>T2479*Tabellen!$H$2</f>
        <v>12.11874048</v>
      </c>
      <c r="W2479" s="660">
        <f>U2479+V2479</f>
        <v>28.323060479999999</v>
      </c>
      <c r="X2479" s="660">
        <f>O2479+W2479</f>
        <v>266.07934847999996</v>
      </c>
      <c r="Y2479" s="661">
        <v>14.73</v>
      </c>
    </row>
    <row r="2480" spans="1:71" ht="15.65" customHeight="1" outlineLevel="2" x14ac:dyDescent="0.25">
      <c r="B2480" s="404"/>
      <c r="D2480" s="736" t="s">
        <v>1305</v>
      </c>
      <c r="E2480" s="733">
        <f>E2479</f>
        <v>48</v>
      </c>
      <c r="F2480" s="414" t="s">
        <v>183</v>
      </c>
      <c r="G2480" s="415">
        <v>0.1</v>
      </c>
      <c r="H2480" s="415">
        <f>E2480*G2480</f>
        <v>4.8000000000000007</v>
      </c>
      <c r="I2480" s="553">
        <v>1.0349999999999999</v>
      </c>
      <c r="J2480" s="553">
        <f>E2480*I2480</f>
        <v>49.679999999999993</v>
      </c>
      <c r="K2480" s="553"/>
      <c r="L2480" s="553"/>
      <c r="M2480" s="553">
        <f>J2480+H2480*Tabellen!$K$2+L2480</f>
        <v>347.28000000000003</v>
      </c>
      <c r="N2480" s="494"/>
      <c r="O2480" s="660">
        <f>R2480+T2480</f>
        <v>420.2088</v>
      </c>
      <c r="P2480" s="673"/>
      <c r="Q2480" s="665" t="s">
        <v>983</v>
      </c>
      <c r="R2480" s="660">
        <f>H2480*Tabellen!$K$2*Tabellen!$F$2</f>
        <v>360.096</v>
      </c>
      <c r="S2480" s="666" t="s">
        <v>1049</v>
      </c>
      <c r="T2480" s="660">
        <f>J2480*Tabellen!$F$2</f>
        <v>60.112799999999986</v>
      </c>
      <c r="U2480" s="660">
        <f>R2480*Tabellen!$G$2</f>
        <v>32.408639999999998</v>
      </c>
      <c r="V2480" s="660">
        <f>T2480*Tabellen!$H$2</f>
        <v>12.623687999999996</v>
      </c>
      <c r="W2480" s="660">
        <f>U2480+V2480</f>
        <v>45.032327999999993</v>
      </c>
      <c r="X2480" s="660">
        <f>O2480+W2480</f>
        <v>465.241128</v>
      </c>
    </row>
    <row r="2481" spans="2:71" ht="15.65" customHeight="1" outlineLevel="2" x14ac:dyDescent="0.25">
      <c r="B2481" s="404"/>
      <c r="D2481" s="736" t="s">
        <v>1300</v>
      </c>
      <c r="E2481" s="733" t="s">
        <v>1113</v>
      </c>
      <c r="F2481" s="414" t="s">
        <v>830</v>
      </c>
      <c r="G2481" s="415">
        <v>1</v>
      </c>
      <c r="H2481" s="415">
        <f>E2481*G2481</f>
        <v>1</v>
      </c>
      <c r="I2481" s="553"/>
      <c r="J2481" s="553"/>
      <c r="K2481" s="553"/>
      <c r="L2481" s="553"/>
      <c r="M2481" s="553">
        <f>J2481+H2481*Tabellen!$K$2+L2481</f>
        <v>62</v>
      </c>
      <c r="N2481" s="494"/>
      <c r="O2481" s="660">
        <f>R2481+T2481</f>
        <v>75.02</v>
      </c>
      <c r="P2481" s="673"/>
      <c r="Q2481" s="665" t="s">
        <v>983</v>
      </c>
      <c r="R2481" s="660">
        <f>H2481*Tabellen!$K$2*Tabellen!$F$2</f>
        <v>75.02</v>
      </c>
      <c r="S2481" s="666" t="s">
        <v>1049</v>
      </c>
      <c r="T2481" s="660">
        <f>J2481*Tabellen!$F$2</f>
        <v>0</v>
      </c>
      <c r="U2481" s="660">
        <f>R2481*Tabellen!$G$2</f>
        <v>6.7517999999999994</v>
      </c>
      <c r="V2481" s="660">
        <f>T2481*Tabellen!$H$2</f>
        <v>0</v>
      </c>
      <c r="W2481" s="660">
        <f>U2481+V2481</f>
        <v>6.7517999999999994</v>
      </c>
      <c r="X2481" s="660">
        <f>O2481+W2481</f>
        <v>81.771799999999999</v>
      </c>
    </row>
    <row r="2482" spans="2:71" ht="15.65" customHeight="1" outlineLevel="2" x14ac:dyDescent="0.25">
      <c r="D2482" s="736" t="s">
        <v>1301</v>
      </c>
      <c r="E2482" s="733" t="s">
        <v>1113</v>
      </c>
      <c r="F2482" s="414" t="s">
        <v>830</v>
      </c>
      <c r="G2482" s="415">
        <v>0.5</v>
      </c>
      <c r="H2482" s="415">
        <f>E2482*G2482</f>
        <v>0.5</v>
      </c>
      <c r="I2482" s="553">
        <v>1.0349999999999999</v>
      </c>
      <c r="J2482" s="553">
        <f>E2482*I2482</f>
        <v>1.0349999999999999</v>
      </c>
      <c r="K2482" s="553"/>
      <c r="L2482" s="553"/>
      <c r="M2482" s="553">
        <f>J2482+H2482*Tabellen!$K$2+L2482</f>
        <v>32.034999999999997</v>
      </c>
      <c r="O2482" s="660">
        <f>R2482+T2482</f>
        <v>38.762349999999998</v>
      </c>
      <c r="P2482" s="673"/>
      <c r="Q2482" s="665" t="s">
        <v>983</v>
      </c>
      <c r="R2482" s="660">
        <f>H2482*Tabellen!$K$2*Tabellen!$F$2</f>
        <v>37.51</v>
      </c>
      <c r="S2482" s="666" t="s">
        <v>1049</v>
      </c>
      <c r="T2482" s="660">
        <f>J2482*Tabellen!$F$2</f>
        <v>1.2523499999999999</v>
      </c>
      <c r="U2482" s="660">
        <f>R2482*Tabellen!$G$2</f>
        <v>3.3758999999999997</v>
      </c>
      <c r="V2482" s="660">
        <f>T2482*Tabellen!$H$2</f>
        <v>0.26299349999999994</v>
      </c>
      <c r="W2482" s="660">
        <f>U2482+V2482</f>
        <v>3.6388934999999996</v>
      </c>
      <c r="X2482" s="660">
        <f>O2482+W2482</f>
        <v>42.4012435</v>
      </c>
    </row>
    <row r="2483" spans="2:71" ht="15.65" customHeight="1" outlineLevel="2" x14ac:dyDescent="0.25"/>
    <row r="2484" spans="2:71" ht="9" customHeight="1" outlineLevel="1" x14ac:dyDescent="0.25">
      <c r="B2484" s="408"/>
      <c r="D2484" s="409"/>
      <c r="E2484" s="411"/>
      <c r="F2484" s="409"/>
      <c r="G2484" s="410"/>
      <c r="H2484" s="410"/>
      <c r="I2484" s="548"/>
      <c r="J2484" s="548"/>
      <c r="K2484" s="548"/>
      <c r="L2484" s="548"/>
      <c r="M2484" s="548"/>
      <c r="N2484" s="485"/>
      <c r="O2484" s="663"/>
      <c r="P2484" s="663"/>
      <c r="Q2484" s="663"/>
      <c r="R2484" s="664"/>
      <c r="S2484" s="664"/>
      <c r="T2484" s="664"/>
      <c r="U2484" s="664"/>
      <c r="V2484" s="664"/>
      <c r="W2484" s="664"/>
      <c r="X2484" s="664"/>
      <c r="Y2484" s="663"/>
      <c r="Z2484" s="615"/>
      <c r="AA2484" s="616"/>
      <c r="AG2484" s="613"/>
      <c r="AH2484" s="613"/>
    </row>
    <row r="2485" spans="2:71" s="568" customFormat="1" ht="15.65" customHeight="1" outlineLevel="1" x14ac:dyDescent="0.25">
      <c r="B2485" s="395" t="s">
        <v>1214</v>
      </c>
      <c r="C2485" s="593"/>
      <c r="D2485" s="396" t="s">
        <v>193</v>
      </c>
      <c r="E2485" s="403">
        <v>50</v>
      </c>
      <c r="F2485" s="396" t="s">
        <v>183</v>
      </c>
      <c r="G2485" s="397"/>
      <c r="H2485" s="397">
        <f>SUM(H2486:H2490)/E2485</f>
        <v>0.105</v>
      </c>
      <c r="I2485" s="546"/>
      <c r="J2485" s="546">
        <f>SUM(J2486:J2490)/E2485</f>
        <v>3.3844499999999993</v>
      </c>
      <c r="K2485" s="546"/>
      <c r="L2485" s="546"/>
      <c r="M2485" s="546">
        <f>SUM(M2486:M2490)/E2485</f>
        <v>9.8944500000000009</v>
      </c>
      <c r="N2485" s="593"/>
      <c r="O2485" s="657">
        <f>SUM(O2486:O2489)/E2485</f>
        <v>11.972284499999999</v>
      </c>
      <c r="P2485" s="656" t="str">
        <f>B2485</f>
        <v>V6-1-C1</v>
      </c>
      <c r="Q2485" s="656"/>
      <c r="R2485" s="657"/>
      <c r="S2485" s="657"/>
      <c r="T2485" s="657"/>
      <c r="U2485" s="670"/>
      <c r="V2485" s="657"/>
      <c r="W2485" s="657"/>
      <c r="X2485" s="657">
        <f>SUM(X2486:X2489)/E2485</f>
        <v>13.541212244999999</v>
      </c>
      <c r="Y2485" s="658"/>
      <c r="Z2485" s="610"/>
      <c r="AA2485" s="610"/>
      <c r="AB2485" s="610"/>
      <c r="AC2485" s="610"/>
      <c r="AD2485" s="610"/>
      <c r="AE2485" s="610"/>
      <c r="AF2485" s="610"/>
      <c r="AG2485" s="610"/>
      <c r="AH2485" s="610"/>
      <c r="AI2485" s="610"/>
      <c r="AJ2485" s="610"/>
      <c r="AK2485" s="610"/>
      <c r="AL2485" s="610"/>
      <c r="AM2485" s="610"/>
      <c r="AN2485" s="610"/>
      <c r="AO2485" s="610"/>
      <c r="AP2485" s="610"/>
      <c r="AQ2485" s="610"/>
      <c r="AR2485" s="610"/>
      <c r="AS2485" s="610"/>
      <c r="AT2485" s="610"/>
      <c r="AU2485" s="610"/>
      <c r="AV2485" s="610"/>
      <c r="AW2485" s="610"/>
      <c r="AX2485" s="610"/>
      <c r="AY2485" s="610"/>
      <c r="AZ2485" s="610"/>
      <c r="BA2485" s="610"/>
      <c r="BB2485" s="610"/>
      <c r="BC2485" s="610"/>
      <c r="BD2485" s="610"/>
      <c r="BE2485" s="610"/>
      <c r="BF2485" s="610"/>
      <c r="BG2485" s="610"/>
      <c r="BH2485" s="610"/>
      <c r="BI2485" s="610"/>
      <c r="BJ2485" s="610"/>
      <c r="BK2485" s="610"/>
      <c r="BL2485" s="610"/>
      <c r="BM2485" s="610"/>
      <c r="BN2485" s="610"/>
      <c r="BO2485" s="610"/>
      <c r="BP2485" s="610"/>
      <c r="BQ2485" s="610"/>
      <c r="BR2485" s="610"/>
      <c r="BS2485" s="610"/>
    </row>
    <row r="2486" spans="2:71" ht="15.65" customHeight="1" outlineLevel="2" x14ac:dyDescent="0.25">
      <c r="B2486" s="404"/>
      <c r="D2486" s="413" t="s">
        <v>131</v>
      </c>
      <c r="E2486" s="405"/>
      <c r="G2486" s="406"/>
      <c r="H2486" s="406"/>
      <c r="I2486" s="553"/>
      <c r="J2486" s="553"/>
      <c r="K2486" s="553"/>
      <c r="N2486" s="494"/>
      <c r="O2486" s="659" t="str">
        <f>R2486</f>
        <v>incl. opslagen</v>
      </c>
      <c r="P2486" s="659"/>
      <c r="Q2486" s="665"/>
      <c r="R2486" s="672" t="str">
        <f>Tabellen!$C$2</f>
        <v>incl. opslagen</v>
      </c>
      <c r="S2486" s="666"/>
      <c r="T2486" s="672" t="str">
        <f>Tabellen!$C$2</f>
        <v>incl. opslagen</v>
      </c>
    </row>
    <row r="2487" spans="2:71" ht="15.65" customHeight="1" outlineLevel="2" x14ac:dyDescent="0.25">
      <c r="B2487" s="404"/>
      <c r="D2487" s="736" t="s">
        <v>1306</v>
      </c>
      <c r="E2487" s="733">
        <f>E2485</f>
        <v>50</v>
      </c>
      <c r="F2487" s="414" t="s">
        <v>183</v>
      </c>
      <c r="G2487" s="415">
        <v>0.08</v>
      </c>
      <c r="H2487" s="415">
        <f>E2487*G2487</f>
        <v>4</v>
      </c>
      <c r="I2487" s="553">
        <v>3.3637499999999996</v>
      </c>
      <c r="J2487" s="553">
        <f>E2487*I2487</f>
        <v>168.18749999999997</v>
      </c>
      <c r="K2487" s="553"/>
      <c r="L2487" s="553"/>
      <c r="M2487" s="553">
        <f>J2487+H2487*Tabellen!$K$2+L2487</f>
        <v>416.1875</v>
      </c>
      <c r="N2487" s="494"/>
      <c r="O2487" s="660">
        <f>R2487+T2487</f>
        <v>503.58687499999996</v>
      </c>
      <c r="P2487" s="673"/>
      <c r="Q2487" s="665" t="s">
        <v>983</v>
      </c>
      <c r="R2487" s="660">
        <f>H2487*Tabellen!$K$2*Tabellen!$F$2</f>
        <v>300.08</v>
      </c>
      <c r="S2487" s="666" t="s">
        <v>1049</v>
      </c>
      <c r="T2487" s="660">
        <f>J2487*Tabellen!$F$2</f>
        <v>203.50687499999995</v>
      </c>
      <c r="U2487" s="660">
        <f>R2487*Tabellen!$G$2</f>
        <v>27.007199999999997</v>
      </c>
      <c r="V2487" s="660">
        <f>T2487*Tabellen!$H$2</f>
        <v>42.736443749999985</v>
      </c>
      <c r="W2487" s="660">
        <f>U2487+V2487</f>
        <v>69.74364374999999</v>
      </c>
      <c r="X2487" s="660">
        <f>O2487+W2487</f>
        <v>573.33051875000001</v>
      </c>
    </row>
    <row r="2488" spans="2:71" ht="15.65" customHeight="1" outlineLevel="2" x14ac:dyDescent="0.25">
      <c r="B2488" s="404"/>
      <c r="D2488" s="736" t="s">
        <v>1300</v>
      </c>
      <c r="E2488" s="733" t="s">
        <v>1113</v>
      </c>
      <c r="F2488" s="414" t="s">
        <v>830</v>
      </c>
      <c r="G2488" s="415">
        <v>1</v>
      </c>
      <c r="H2488" s="415">
        <f>E2488*G2488</f>
        <v>1</v>
      </c>
      <c r="I2488" s="553"/>
      <c r="J2488" s="553"/>
      <c r="K2488" s="553"/>
      <c r="L2488" s="553"/>
      <c r="M2488" s="553">
        <f>J2488+H2488*Tabellen!$K$2+L2488</f>
        <v>62</v>
      </c>
      <c r="N2488" s="494"/>
      <c r="O2488" s="660">
        <f>R2488+T2488</f>
        <v>75.02</v>
      </c>
      <c r="P2488" s="673"/>
      <c r="Q2488" s="665" t="s">
        <v>983</v>
      </c>
      <c r="R2488" s="660">
        <f>H2488*Tabellen!$K$2*Tabellen!$F$2</f>
        <v>75.02</v>
      </c>
      <c r="S2488" s="666" t="s">
        <v>1049</v>
      </c>
      <c r="T2488" s="660">
        <f>J2488*Tabellen!$F$2</f>
        <v>0</v>
      </c>
      <c r="U2488" s="660">
        <f>R2488*Tabellen!$G$2</f>
        <v>6.7517999999999994</v>
      </c>
      <c r="V2488" s="660">
        <f>T2488*Tabellen!$H$2</f>
        <v>0</v>
      </c>
      <c r="W2488" s="660">
        <f>U2488+V2488</f>
        <v>6.7517999999999994</v>
      </c>
      <c r="X2488" s="660">
        <f>O2488+W2488</f>
        <v>81.771799999999999</v>
      </c>
    </row>
    <row r="2489" spans="2:71" ht="15.65" customHeight="1" outlineLevel="2" x14ac:dyDescent="0.25">
      <c r="B2489" s="404"/>
      <c r="D2489" s="736" t="s">
        <v>1301</v>
      </c>
      <c r="E2489" s="733" t="s">
        <v>1113</v>
      </c>
      <c r="F2489" s="414" t="s">
        <v>830</v>
      </c>
      <c r="G2489" s="415">
        <v>0.25</v>
      </c>
      <c r="H2489" s="415">
        <f>E2489*G2489</f>
        <v>0.25</v>
      </c>
      <c r="I2489" s="553">
        <v>1.0349999999999999</v>
      </c>
      <c r="J2489" s="553">
        <f>E2489*I2489</f>
        <v>1.0349999999999999</v>
      </c>
      <c r="K2489" s="553"/>
      <c r="L2489" s="553"/>
      <c r="M2489" s="553">
        <f>J2489+H2489*Tabellen!$K$2+L2489</f>
        <v>16.535</v>
      </c>
      <c r="N2489" s="494"/>
      <c r="O2489" s="660">
        <f>R2489+T2489</f>
        <v>20.007349999999999</v>
      </c>
      <c r="P2489" s="673"/>
      <c r="Q2489" s="665" t="s">
        <v>983</v>
      </c>
      <c r="R2489" s="660">
        <f>H2489*Tabellen!$K$2*Tabellen!$F$2</f>
        <v>18.754999999999999</v>
      </c>
      <c r="S2489" s="666" t="s">
        <v>1049</v>
      </c>
      <c r="T2489" s="660">
        <f>J2489*Tabellen!$F$2</f>
        <v>1.2523499999999999</v>
      </c>
      <c r="U2489" s="660">
        <f>R2489*Tabellen!$G$2</f>
        <v>1.6879499999999998</v>
      </c>
      <c r="V2489" s="660">
        <f>T2489*Tabellen!$H$2</f>
        <v>0.26299349999999994</v>
      </c>
      <c r="W2489" s="660">
        <f>U2489+V2489</f>
        <v>1.9509434999999997</v>
      </c>
      <c r="X2489" s="660">
        <f>O2489+W2489</f>
        <v>21.9582935</v>
      </c>
    </row>
    <row r="2490" spans="2:71" ht="15.65" customHeight="1" outlineLevel="2" x14ac:dyDescent="0.25">
      <c r="B2490" s="404"/>
      <c r="D2490" s="484"/>
      <c r="E2490" s="405"/>
      <c r="G2490" s="406"/>
      <c r="H2490" s="406"/>
      <c r="N2490" s="494"/>
      <c r="O2490" s="659"/>
      <c r="P2490" s="659"/>
      <c r="Q2490" s="659"/>
    </row>
    <row r="2491" spans="2:71" ht="9" customHeight="1" outlineLevel="1" x14ac:dyDescent="0.25">
      <c r="B2491" s="408"/>
      <c r="D2491" s="409"/>
      <c r="E2491" s="411"/>
      <c r="F2491" s="409"/>
      <c r="G2491" s="410"/>
      <c r="H2491" s="410"/>
      <c r="I2491" s="548"/>
      <c r="J2491" s="548"/>
      <c r="K2491" s="548"/>
      <c r="L2491" s="548"/>
      <c r="M2491" s="548"/>
      <c r="N2491" s="485"/>
      <c r="O2491" s="663"/>
      <c r="P2491" s="663"/>
      <c r="Q2491" s="663"/>
      <c r="R2491" s="664"/>
      <c r="S2491" s="664"/>
      <c r="T2491" s="664"/>
      <c r="U2491" s="664"/>
      <c r="V2491" s="664"/>
      <c r="W2491" s="664"/>
      <c r="X2491" s="664"/>
      <c r="Y2491" s="663"/>
      <c r="Z2491" s="615"/>
      <c r="AA2491" s="616"/>
      <c r="AG2491" s="613"/>
      <c r="AH2491" s="613"/>
    </row>
    <row r="2492" spans="2:71" s="568" customFormat="1" ht="15.65" customHeight="1" outlineLevel="1" x14ac:dyDescent="0.25">
      <c r="B2492" s="395" t="s">
        <v>1215</v>
      </c>
      <c r="C2492" s="593"/>
      <c r="D2492" s="396" t="s">
        <v>1202</v>
      </c>
      <c r="E2492" s="403">
        <v>25</v>
      </c>
      <c r="F2492" s="396" t="s">
        <v>183</v>
      </c>
      <c r="G2492" s="397"/>
      <c r="H2492" s="397">
        <f>SUM(H2493:H2495)/E2492</f>
        <v>0.1</v>
      </c>
      <c r="I2492" s="546"/>
      <c r="J2492" s="546">
        <f>SUM(J2493:J2495)/E2492</f>
        <v>2.4425999999999997</v>
      </c>
      <c r="K2492" s="546"/>
      <c r="L2492" s="546"/>
      <c r="M2492" s="546">
        <f>SUM(M2493:M2495)/E2492</f>
        <v>8.6425999999999998</v>
      </c>
      <c r="N2492" s="593"/>
      <c r="O2492" s="657">
        <f>SUM(O2493:O2495)/E2492</f>
        <v>10.457545999999997</v>
      </c>
      <c r="P2492" s="656" t="str">
        <f>B2492</f>
        <v>V6-1-D1</v>
      </c>
      <c r="Q2492" s="656"/>
      <c r="R2492" s="657"/>
      <c r="S2492" s="657"/>
      <c r="T2492" s="657"/>
      <c r="U2492" s="670"/>
      <c r="V2492" s="657"/>
      <c r="W2492" s="657"/>
      <c r="X2492" s="657">
        <f>SUM(X2493:X2495)/E2492</f>
        <v>11.753390659999997</v>
      </c>
      <c r="Y2492" s="658"/>
      <c r="Z2492" s="610"/>
      <c r="AA2492" s="610"/>
      <c r="AB2492" s="610"/>
      <c r="AC2492" s="610"/>
      <c r="AD2492" s="610"/>
      <c r="AE2492" s="610"/>
      <c r="AF2492" s="610"/>
      <c r="AG2492" s="610"/>
      <c r="AH2492" s="610"/>
      <c r="AI2492" s="610"/>
      <c r="AJ2492" s="610"/>
      <c r="AK2492" s="610"/>
      <c r="AL2492" s="610"/>
      <c r="AM2492" s="610"/>
      <c r="AN2492" s="610"/>
      <c r="AO2492" s="610"/>
      <c r="AP2492" s="610"/>
      <c r="AQ2492" s="610"/>
      <c r="AR2492" s="610"/>
      <c r="AS2492" s="610"/>
      <c r="AT2492" s="610"/>
      <c r="AU2492" s="610"/>
      <c r="AV2492" s="610"/>
      <c r="AW2492" s="610"/>
      <c r="AX2492" s="610"/>
      <c r="AY2492" s="610"/>
      <c r="AZ2492" s="610"/>
      <c r="BA2492" s="610"/>
      <c r="BB2492" s="610"/>
      <c r="BC2492" s="610"/>
      <c r="BD2492" s="610"/>
      <c r="BE2492" s="610"/>
      <c r="BF2492" s="610"/>
      <c r="BG2492" s="610"/>
      <c r="BH2492" s="610"/>
      <c r="BI2492" s="610"/>
      <c r="BJ2492" s="610"/>
      <c r="BK2492" s="610"/>
      <c r="BL2492" s="610"/>
      <c r="BM2492" s="610"/>
      <c r="BN2492" s="610"/>
      <c r="BO2492" s="610"/>
      <c r="BP2492" s="610"/>
      <c r="BQ2492" s="610"/>
      <c r="BR2492" s="610"/>
      <c r="BS2492" s="610"/>
    </row>
    <row r="2493" spans="2:71" ht="15.65" customHeight="1" outlineLevel="2" x14ac:dyDescent="0.25">
      <c r="B2493" s="404"/>
      <c r="D2493" s="413" t="s">
        <v>131</v>
      </c>
      <c r="E2493" s="405"/>
      <c r="G2493" s="406"/>
      <c r="H2493" s="406"/>
      <c r="I2493" s="553"/>
      <c r="J2493" s="553"/>
      <c r="K2493" s="553"/>
      <c r="N2493" s="494"/>
      <c r="O2493" s="659" t="str">
        <f>R2493</f>
        <v>incl. opslagen</v>
      </c>
      <c r="P2493" s="659"/>
      <c r="Q2493" s="665"/>
      <c r="R2493" s="672" t="str">
        <f>Tabellen!$C$2</f>
        <v>incl. opslagen</v>
      </c>
      <c r="S2493" s="666"/>
      <c r="T2493" s="672" t="str">
        <f>Tabellen!$C$2</f>
        <v>incl. opslagen</v>
      </c>
    </row>
    <row r="2494" spans="2:71" ht="15.65" customHeight="1" outlineLevel="2" x14ac:dyDescent="0.25">
      <c r="B2494" s="404"/>
      <c r="D2494" s="736" t="s">
        <v>1307</v>
      </c>
      <c r="E2494" s="733">
        <f>E2492</f>
        <v>25</v>
      </c>
      <c r="F2494" s="414" t="s">
        <v>183</v>
      </c>
      <c r="G2494" s="415">
        <v>0.1</v>
      </c>
      <c r="H2494" s="415">
        <f>E2494*G2494</f>
        <v>2.5</v>
      </c>
      <c r="I2494" s="553">
        <v>2.4425999999999997</v>
      </c>
      <c r="J2494" s="553">
        <f>E2494*I2494</f>
        <v>61.064999999999991</v>
      </c>
      <c r="K2494" s="553"/>
      <c r="L2494" s="553"/>
      <c r="M2494" s="553">
        <f>J2494+H2494*Tabellen!$K$2+L2494</f>
        <v>216.065</v>
      </c>
      <c r="N2494" s="494"/>
      <c r="O2494" s="660">
        <f>R2494+T2494</f>
        <v>261.43864999999994</v>
      </c>
      <c r="P2494" s="673"/>
      <c r="Q2494" s="665" t="s">
        <v>983</v>
      </c>
      <c r="R2494" s="660">
        <f>H2494*Tabellen!$K$2*Tabellen!$F$2</f>
        <v>187.54999999999998</v>
      </c>
      <c r="S2494" s="666" t="s">
        <v>1049</v>
      </c>
      <c r="T2494" s="660">
        <f>J2494*Tabellen!$F$2</f>
        <v>73.888649999999984</v>
      </c>
      <c r="U2494" s="660">
        <f>R2494*Tabellen!$G$2</f>
        <v>16.879499999999997</v>
      </c>
      <c r="V2494" s="660">
        <f>T2494*Tabellen!$H$2</f>
        <v>15.516616499999996</v>
      </c>
      <c r="W2494" s="660">
        <f>U2494+V2494</f>
        <v>32.396116499999991</v>
      </c>
      <c r="X2494" s="660">
        <f>O2494+W2494</f>
        <v>293.83476649999994</v>
      </c>
    </row>
    <row r="2495" spans="2:71" ht="15.65" customHeight="1" outlineLevel="2" x14ac:dyDescent="0.25">
      <c r="B2495" s="404"/>
      <c r="D2495" s="427"/>
      <c r="E2495" s="405"/>
      <c r="G2495" s="406"/>
      <c r="H2495" s="406"/>
      <c r="N2495" s="494"/>
      <c r="O2495" s="660"/>
      <c r="P2495" s="673"/>
      <c r="Q2495" s="665"/>
      <c r="S2495" s="666"/>
    </row>
    <row r="2496" spans="2:71" ht="9" customHeight="1" outlineLevel="1" x14ac:dyDescent="0.25">
      <c r="B2496" s="408"/>
      <c r="D2496" s="409"/>
      <c r="E2496" s="411"/>
      <c r="F2496" s="409"/>
      <c r="G2496" s="410"/>
      <c r="H2496" s="410"/>
      <c r="I2496" s="548"/>
      <c r="J2496" s="548"/>
      <c r="K2496" s="548"/>
      <c r="L2496" s="548"/>
      <c r="M2496" s="548"/>
      <c r="N2496" s="485"/>
      <c r="O2496" s="663"/>
      <c r="P2496" s="663"/>
      <c r="Q2496" s="663"/>
      <c r="R2496" s="664"/>
      <c r="S2496" s="664"/>
      <c r="T2496" s="664"/>
      <c r="U2496" s="664"/>
      <c r="V2496" s="664"/>
      <c r="W2496" s="664"/>
      <c r="X2496" s="664"/>
      <c r="Y2496" s="663"/>
      <c r="Z2496" s="615"/>
      <c r="AA2496" s="616"/>
      <c r="AG2496" s="613"/>
      <c r="AH2496" s="613"/>
    </row>
    <row r="2497" spans="1:71" s="568" customFormat="1" ht="15.65" customHeight="1" outlineLevel="1" x14ac:dyDescent="0.25">
      <c r="B2497" s="395" t="s">
        <v>194</v>
      </c>
      <c r="C2497" s="593"/>
      <c r="D2497" s="396" t="s">
        <v>134</v>
      </c>
      <c r="E2497" s="403">
        <v>1</v>
      </c>
      <c r="F2497" s="396" t="s">
        <v>71</v>
      </c>
      <c r="G2497" s="397"/>
      <c r="H2497" s="397"/>
      <c r="I2497" s="546"/>
      <c r="J2497" s="546"/>
      <c r="K2497" s="546"/>
      <c r="L2497" s="546"/>
      <c r="M2497" s="546">
        <f>SUM(M2498:M2500)/E2497</f>
        <v>439.87499999999994</v>
      </c>
      <c r="N2497" s="593"/>
      <c r="O2497" s="657">
        <f>SUM(O2498:O2500)/E2497</f>
        <v>439.87499999999994</v>
      </c>
      <c r="P2497" s="656" t="str">
        <f>B2497</f>
        <v>V6-1-X</v>
      </c>
      <c r="Q2497" s="656"/>
      <c r="R2497" s="657"/>
      <c r="S2497" s="657"/>
      <c r="T2497" s="657"/>
      <c r="U2497" s="670"/>
      <c r="V2497" s="657"/>
      <c r="W2497" s="657"/>
      <c r="X2497" s="657">
        <f>SUM(X2498:X2501)/E2497</f>
        <v>519.0524999999999</v>
      </c>
      <c r="Y2497" s="658"/>
      <c r="Z2497" s="610"/>
      <c r="AA2497" s="610"/>
      <c r="AB2497" s="610"/>
      <c r="AC2497" s="610"/>
      <c r="AD2497" s="610"/>
      <c r="AE2497" s="610"/>
      <c r="AF2497" s="610"/>
      <c r="AG2497" s="610"/>
      <c r="AH2497" s="610"/>
      <c r="AI2497" s="610"/>
      <c r="AJ2497" s="610"/>
      <c r="AK2497" s="610"/>
      <c r="AL2497" s="610"/>
      <c r="AM2497" s="610"/>
      <c r="AN2497" s="610"/>
      <c r="AO2497" s="610"/>
      <c r="AP2497" s="610"/>
      <c r="AQ2497" s="610"/>
      <c r="AR2497" s="610"/>
      <c r="AS2497" s="610"/>
      <c r="AT2497" s="610"/>
      <c r="AU2497" s="610"/>
      <c r="AV2497" s="610"/>
      <c r="AW2497" s="610"/>
      <c r="AX2497" s="610"/>
      <c r="AY2497" s="610"/>
      <c r="AZ2497" s="610"/>
      <c r="BA2497" s="610"/>
      <c r="BB2497" s="610"/>
      <c r="BC2497" s="610"/>
      <c r="BD2497" s="610"/>
      <c r="BE2497" s="610"/>
      <c r="BF2497" s="610"/>
      <c r="BG2497" s="610"/>
      <c r="BH2497" s="610"/>
      <c r="BI2497" s="610"/>
      <c r="BJ2497" s="610"/>
      <c r="BK2497" s="610"/>
      <c r="BL2497" s="610"/>
      <c r="BM2497" s="610"/>
      <c r="BN2497" s="610"/>
      <c r="BO2497" s="610"/>
      <c r="BP2497" s="610"/>
      <c r="BQ2497" s="610"/>
      <c r="BR2497" s="610"/>
      <c r="BS2497" s="610"/>
    </row>
    <row r="2498" spans="1:71" ht="15.65" customHeight="1" outlineLevel="2" x14ac:dyDescent="0.25">
      <c r="B2498" s="404"/>
      <c r="D2498" s="413" t="s">
        <v>131</v>
      </c>
      <c r="E2498" s="405"/>
      <c r="G2498" s="406"/>
      <c r="H2498" s="406"/>
      <c r="I2498" s="553"/>
      <c r="J2498" s="553"/>
      <c r="K2498" s="553"/>
      <c r="N2498" s="494"/>
      <c r="O2498" s="659"/>
      <c r="P2498" s="659"/>
      <c r="Q2498" s="665"/>
      <c r="R2498" s="672"/>
      <c r="S2498" s="666"/>
      <c r="T2498" s="672"/>
    </row>
    <row r="2499" spans="1:71" s="401" customFormat="1" ht="15.65" customHeight="1" outlineLevel="2" x14ac:dyDescent="0.25">
      <c r="A2499" s="590"/>
      <c r="E2499" s="417"/>
      <c r="F2499" s="418"/>
      <c r="G2499" s="398"/>
      <c r="H2499" s="398"/>
      <c r="I2499" s="552"/>
      <c r="J2499" s="550"/>
      <c r="K2499" s="550"/>
      <c r="L2499" s="550"/>
      <c r="M2499" s="551"/>
      <c r="N2499" s="495"/>
      <c r="O2499" s="660"/>
      <c r="P2499" s="673"/>
      <c r="Q2499" s="665"/>
      <c r="R2499" s="660"/>
      <c r="S2499" s="666"/>
      <c r="T2499" s="660"/>
      <c r="U2499" s="660"/>
      <c r="V2499" s="660"/>
      <c r="W2499" s="660"/>
      <c r="X2499" s="660"/>
      <c r="Y2499" s="661"/>
      <c r="Z2499" s="619"/>
      <c r="AA2499" s="617"/>
      <c r="AB2499" s="617"/>
      <c r="AC2499" s="617"/>
      <c r="AD2499" s="617"/>
      <c r="AE2499" s="617"/>
      <c r="AF2499" s="617"/>
      <c r="AG2499" s="617"/>
      <c r="AH2499" s="617"/>
      <c r="AI2499" s="617"/>
      <c r="AJ2499" s="617"/>
      <c r="AK2499" s="617"/>
      <c r="AL2499" s="617"/>
      <c r="AM2499" s="617"/>
      <c r="AN2499" s="617"/>
      <c r="AO2499" s="617"/>
      <c r="AP2499" s="617"/>
      <c r="AQ2499" s="617"/>
      <c r="AR2499" s="617"/>
      <c r="AS2499" s="617"/>
      <c r="AT2499" s="617"/>
      <c r="AU2499" s="617"/>
      <c r="AV2499" s="617"/>
      <c r="AW2499" s="617"/>
      <c r="AX2499" s="617"/>
      <c r="AY2499" s="617"/>
      <c r="AZ2499" s="617"/>
      <c r="BA2499" s="617"/>
      <c r="BB2499" s="617"/>
      <c r="BC2499" s="617"/>
      <c r="BD2499" s="617"/>
      <c r="BE2499" s="617"/>
      <c r="BF2499" s="617"/>
      <c r="BG2499" s="617"/>
      <c r="BH2499" s="617"/>
      <c r="BI2499" s="617"/>
      <c r="BJ2499" s="617"/>
      <c r="BK2499" s="617"/>
      <c r="BL2499" s="617"/>
      <c r="BM2499" s="617"/>
      <c r="BN2499" s="617"/>
      <c r="BO2499" s="617"/>
      <c r="BP2499" s="617"/>
      <c r="BQ2499" s="617"/>
      <c r="BR2499" s="617"/>
      <c r="BS2499" s="617"/>
    </row>
    <row r="2500" spans="1:71" ht="15.65" customHeight="1" outlineLevel="2" x14ac:dyDescent="0.25">
      <c r="B2500" s="409" t="s">
        <v>1209</v>
      </c>
      <c r="D2500" s="736" t="s">
        <v>1204</v>
      </c>
      <c r="E2500" s="740">
        <v>1</v>
      </c>
      <c r="F2500" s="737" t="s">
        <v>71</v>
      </c>
      <c r="G2500" s="738"/>
      <c r="H2500" s="738"/>
      <c r="I2500" s="739"/>
      <c r="J2500" s="558"/>
      <c r="K2500" s="558">
        <v>439.87499999999994</v>
      </c>
      <c r="L2500" s="558">
        <f>+K2500*E2500</f>
        <v>439.87499999999994</v>
      </c>
      <c r="M2500" s="559">
        <f>J2500+H2500*Tabellen!$K$2+L2500</f>
        <v>439.87499999999994</v>
      </c>
      <c r="N2500" s="494"/>
      <c r="O2500" s="849">
        <f>S2500+T2500</f>
        <v>439.87499999999994</v>
      </c>
      <c r="P2500" s="659"/>
      <c r="Q2500" s="662" t="s">
        <v>1015</v>
      </c>
      <c r="R2500" s="682">
        <f>_xlfn.XLOOKUP(Q2500,Tabellen!$B$9:$B$21,Tabellen!$C$9:$C$21,"controleren")</f>
        <v>0.25</v>
      </c>
      <c r="S2500" s="849">
        <f>IF('Isolatieaanpak '!$G$9="Doe-het-zelver",(M2500*R2500)*Tabellen!$K$5,M2500*R2500)</f>
        <v>109.96874999999999</v>
      </c>
      <c r="T2500" s="849">
        <f>(100%-R2500)*M2500</f>
        <v>329.90624999999994</v>
      </c>
      <c r="U2500" s="660">
        <f>S2500*Tabellen!$G$2</f>
        <v>9.8971874999999976</v>
      </c>
      <c r="V2500" s="660">
        <f>T2500*Tabellen!$H$2</f>
        <v>69.28031249999998</v>
      </c>
      <c r="W2500" s="660">
        <f>U2500+V2500</f>
        <v>79.177499999999981</v>
      </c>
      <c r="X2500" s="660">
        <f>O2500+W2500</f>
        <v>519.0524999999999</v>
      </c>
    </row>
    <row r="2501" spans="1:71" ht="15.65" customHeight="1" outlineLevel="2" x14ac:dyDescent="0.25">
      <c r="B2501" s="404" t="s">
        <v>1210</v>
      </c>
      <c r="D2501" s="510"/>
      <c r="E2501" s="733"/>
      <c r="F2501" s="414"/>
      <c r="G2501" s="415"/>
      <c r="H2501" s="415"/>
      <c r="I2501" s="553"/>
      <c r="J2501" s="553"/>
      <c r="K2501" s="553"/>
      <c r="L2501" s="553"/>
      <c r="M2501" s="553"/>
      <c r="N2501" s="494"/>
      <c r="O2501" s="659"/>
      <c r="P2501" s="659"/>
      <c r="Q2501" s="659"/>
    </row>
    <row r="2502" spans="1:71" ht="15.65" customHeight="1" outlineLevel="2" x14ac:dyDescent="0.25">
      <c r="B2502" s="404"/>
      <c r="D2502" s="427"/>
      <c r="E2502" s="405"/>
      <c r="G2502" s="406"/>
      <c r="H2502" s="406"/>
      <c r="N2502" s="494"/>
      <c r="O2502" s="659"/>
      <c r="P2502" s="659"/>
      <c r="Q2502" s="659"/>
    </row>
    <row r="2503" spans="1:71" ht="15.65" customHeight="1" outlineLevel="2" x14ac:dyDescent="0.25"/>
    <row r="2504" spans="1:71" ht="9" customHeight="1" x14ac:dyDescent="0.25">
      <c r="B2504" s="408"/>
      <c r="D2504" s="409"/>
      <c r="E2504" s="411"/>
      <c r="F2504" s="409"/>
      <c r="G2504" s="410"/>
      <c r="H2504" s="410"/>
      <c r="I2504" s="548"/>
      <c r="J2504" s="548"/>
      <c r="K2504" s="548"/>
      <c r="L2504" s="548"/>
      <c r="M2504" s="548"/>
      <c r="N2504" s="485"/>
      <c r="O2504" s="663"/>
      <c r="P2504" s="663"/>
      <c r="Q2504" s="663"/>
      <c r="R2504" s="664"/>
      <c r="S2504" s="664"/>
      <c r="T2504" s="664"/>
      <c r="U2504" s="664"/>
      <c r="V2504" s="664"/>
      <c r="W2504" s="664"/>
      <c r="X2504" s="664"/>
      <c r="Y2504" s="663"/>
      <c r="Z2504" s="615"/>
      <c r="AA2504" s="616"/>
      <c r="AG2504" s="613"/>
      <c r="AH2504" s="613"/>
    </row>
    <row r="2505" spans="1:71" s="880" customFormat="1" ht="9" customHeight="1" x14ac:dyDescent="0.25">
      <c r="B2505" s="881"/>
      <c r="E2505" s="882"/>
      <c r="G2505" s="883"/>
      <c r="H2505" s="883"/>
      <c r="I2505" s="884"/>
      <c r="J2505" s="884"/>
      <c r="K2505" s="884"/>
      <c r="L2505" s="884"/>
      <c r="M2505" s="884"/>
      <c r="O2505" s="885"/>
      <c r="P2505" s="885"/>
      <c r="Q2505" s="885"/>
      <c r="R2505" s="886"/>
      <c r="S2505" s="886"/>
      <c r="T2505" s="886"/>
      <c r="U2505" s="886"/>
      <c r="V2505" s="886"/>
      <c r="W2505" s="886"/>
      <c r="X2505" s="886"/>
      <c r="Y2505" s="885"/>
      <c r="Z2505" s="887"/>
      <c r="AA2505" s="888"/>
      <c r="AB2505" s="3"/>
      <c r="AC2505" s="3"/>
      <c r="AD2505" s="3"/>
      <c r="AE2505" s="3"/>
      <c r="AF2505" s="3"/>
      <c r="AG2505" s="889"/>
      <c r="AH2505" s="889"/>
      <c r="AI2505" s="3"/>
      <c r="AJ2505" s="3"/>
      <c r="AK2505" s="3"/>
      <c r="AL2505" s="3"/>
      <c r="AM2505" s="3"/>
      <c r="AN2505" s="3"/>
      <c r="AO2505" s="3"/>
      <c r="AP2505" s="3"/>
      <c r="AQ2505" s="3"/>
      <c r="AR2505" s="3"/>
      <c r="AS2505" s="3"/>
      <c r="AT2505" s="3"/>
      <c r="AU2505" s="3"/>
      <c r="AV2505" s="3"/>
      <c r="AW2505" s="3"/>
      <c r="AX2505" s="3"/>
      <c r="AY2505" s="3"/>
      <c r="AZ2505" s="3"/>
      <c r="BA2505" s="3"/>
      <c r="BB2505" s="3"/>
      <c r="BC2505" s="3"/>
      <c r="BD2505" s="3"/>
      <c r="BE2505" s="3"/>
      <c r="BF2505" s="3"/>
      <c r="BG2505" s="3"/>
      <c r="BH2505" s="3"/>
      <c r="BI2505" s="3"/>
      <c r="BJ2505" s="3"/>
      <c r="BK2505" s="3"/>
      <c r="BL2505" s="3"/>
      <c r="BM2505" s="3"/>
      <c r="BN2505" s="3"/>
      <c r="BO2505" s="3"/>
      <c r="BP2505" s="3"/>
      <c r="BQ2505" s="3"/>
      <c r="BR2505" s="3"/>
      <c r="BS2505" s="3"/>
    </row>
    <row r="2506" spans="1:71" s="3" customFormat="1" ht="9" customHeight="1" x14ac:dyDescent="0.25">
      <c r="B2506" s="2"/>
      <c r="E2506" s="153"/>
      <c r="G2506" s="887"/>
      <c r="H2506" s="887"/>
      <c r="I2506" s="890"/>
      <c r="J2506" s="890"/>
      <c r="K2506" s="890"/>
      <c r="L2506" s="890"/>
      <c r="M2506" s="890"/>
      <c r="O2506" s="891"/>
      <c r="P2506" s="891"/>
      <c r="Q2506" s="891"/>
      <c r="R2506" s="892"/>
      <c r="S2506" s="892"/>
      <c r="T2506" s="892"/>
      <c r="U2506" s="892"/>
      <c r="V2506" s="892"/>
      <c r="W2506" s="892"/>
      <c r="X2506" s="892"/>
      <c r="Y2506" s="891"/>
      <c r="Z2506" s="887"/>
      <c r="AA2506" s="888"/>
      <c r="AG2506" s="889"/>
      <c r="AH2506" s="889"/>
    </row>
    <row r="2507" spans="1:71" s="3" customFormat="1" ht="9" customHeight="1" x14ac:dyDescent="0.25">
      <c r="B2507" s="2"/>
      <c r="E2507" s="153"/>
      <c r="G2507" s="887"/>
      <c r="H2507" s="887"/>
      <c r="I2507" s="890"/>
      <c r="J2507" s="890"/>
      <c r="K2507" s="890"/>
      <c r="L2507" s="890"/>
      <c r="M2507" s="890"/>
      <c r="O2507" s="891"/>
      <c r="P2507" s="891"/>
      <c r="Q2507" s="891"/>
      <c r="R2507" s="892"/>
      <c r="S2507" s="892"/>
      <c r="T2507" s="892"/>
      <c r="U2507" s="892"/>
      <c r="V2507" s="892"/>
      <c r="W2507" s="892"/>
      <c r="X2507" s="892"/>
      <c r="Y2507" s="891"/>
      <c r="Z2507" s="887"/>
      <c r="AA2507" s="888"/>
      <c r="AG2507" s="889"/>
      <c r="AH2507" s="889"/>
    </row>
    <row r="2508" spans="1:71" s="3" customFormat="1" ht="9" customHeight="1" x14ac:dyDescent="0.25">
      <c r="B2508" s="2"/>
      <c r="E2508" s="153"/>
      <c r="G2508" s="887"/>
      <c r="H2508" s="887"/>
      <c r="I2508" s="890"/>
      <c r="J2508" s="890"/>
      <c r="K2508" s="890"/>
      <c r="L2508" s="890"/>
      <c r="M2508" s="890"/>
      <c r="O2508" s="891"/>
      <c r="P2508" s="891"/>
      <c r="Q2508" s="891"/>
      <c r="R2508" s="892"/>
      <c r="S2508" s="892"/>
      <c r="T2508" s="892"/>
      <c r="U2508" s="892"/>
      <c r="V2508" s="892"/>
      <c r="W2508" s="892"/>
      <c r="X2508" s="892"/>
      <c r="Y2508" s="891"/>
      <c r="Z2508" s="887"/>
      <c r="AA2508" s="888"/>
      <c r="AG2508" s="889"/>
      <c r="AH2508" s="889"/>
    </row>
    <row r="2509" spans="1:71" s="3" customFormat="1" ht="9" customHeight="1" x14ac:dyDescent="0.25">
      <c r="B2509" s="2"/>
      <c r="E2509" s="153"/>
      <c r="G2509" s="887"/>
      <c r="H2509" s="887"/>
      <c r="I2509" s="890"/>
      <c r="J2509" s="890"/>
      <c r="K2509" s="890"/>
      <c r="L2509" s="890"/>
      <c r="M2509" s="890"/>
      <c r="O2509" s="891"/>
      <c r="P2509" s="891"/>
      <c r="Q2509" s="891"/>
      <c r="R2509" s="892"/>
      <c r="S2509" s="892"/>
      <c r="T2509" s="892"/>
      <c r="U2509" s="892"/>
      <c r="V2509" s="892"/>
      <c r="W2509" s="892"/>
      <c r="X2509" s="892"/>
      <c r="Y2509" s="891"/>
      <c r="Z2509" s="887"/>
      <c r="AA2509" s="888"/>
      <c r="AG2509" s="889"/>
      <c r="AH2509" s="889"/>
    </row>
    <row r="2510" spans="1:71" s="3" customFormat="1" ht="9" customHeight="1" x14ac:dyDescent="0.25">
      <c r="B2510" s="2"/>
      <c r="E2510" s="153"/>
      <c r="G2510" s="887"/>
      <c r="H2510" s="887"/>
      <c r="I2510" s="890"/>
      <c r="J2510" s="890"/>
      <c r="K2510" s="890"/>
      <c r="L2510" s="890"/>
      <c r="M2510" s="890"/>
      <c r="O2510" s="891"/>
      <c r="P2510" s="891"/>
      <c r="Q2510" s="891"/>
      <c r="R2510" s="892"/>
      <c r="S2510" s="892"/>
      <c r="T2510" s="892"/>
      <c r="U2510" s="892"/>
      <c r="V2510" s="892"/>
      <c r="W2510" s="892"/>
      <c r="X2510" s="892"/>
      <c r="Y2510" s="891"/>
      <c r="Z2510" s="887"/>
      <c r="AA2510" s="888"/>
      <c r="AG2510" s="889"/>
      <c r="AH2510" s="889"/>
    </row>
    <row r="2511" spans="1:71" s="3" customFormat="1" ht="9" customHeight="1" x14ac:dyDescent="0.25">
      <c r="B2511" s="2"/>
      <c r="E2511" s="153"/>
      <c r="G2511" s="887"/>
      <c r="H2511" s="887"/>
      <c r="I2511" s="890"/>
      <c r="J2511" s="890"/>
      <c r="K2511" s="890"/>
      <c r="L2511" s="890"/>
      <c r="M2511" s="890"/>
      <c r="O2511" s="891"/>
      <c r="P2511" s="891"/>
      <c r="Q2511" s="891"/>
      <c r="R2511" s="892"/>
      <c r="S2511" s="892"/>
      <c r="T2511" s="892"/>
      <c r="U2511" s="892"/>
      <c r="V2511" s="892"/>
      <c r="W2511" s="892"/>
      <c r="X2511" s="892"/>
      <c r="Y2511" s="891"/>
      <c r="Z2511" s="887"/>
      <c r="AA2511" s="888"/>
      <c r="AG2511" s="889"/>
      <c r="AH2511" s="889"/>
    </row>
    <row r="2512" spans="1:71" s="3" customFormat="1" ht="9" customHeight="1" x14ac:dyDescent="0.25">
      <c r="B2512" s="2"/>
      <c r="E2512" s="153"/>
      <c r="G2512" s="887"/>
      <c r="H2512" s="887"/>
      <c r="I2512" s="890"/>
      <c r="J2512" s="890"/>
      <c r="K2512" s="890"/>
      <c r="L2512" s="890"/>
      <c r="M2512" s="890"/>
      <c r="O2512" s="891"/>
      <c r="P2512" s="891"/>
      <c r="Q2512" s="891"/>
      <c r="R2512" s="892"/>
      <c r="S2512" s="892"/>
      <c r="T2512" s="892"/>
      <c r="U2512" s="892"/>
      <c r="V2512" s="892"/>
      <c r="W2512" s="892"/>
      <c r="X2512" s="892"/>
      <c r="Y2512" s="891"/>
      <c r="Z2512" s="887"/>
      <c r="AA2512" s="888"/>
      <c r="AG2512" s="889"/>
      <c r="AH2512" s="889"/>
    </row>
    <row r="2513" spans="1:71" s="3" customFormat="1" ht="9" customHeight="1" thickBot="1" x14ac:dyDescent="0.3">
      <c r="B2513" s="2"/>
      <c r="E2513" s="153"/>
      <c r="G2513" s="887"/>
      <c r="H2513" s="887"/>
      <c r="I2513" s="890"/>
      <c r="J2513" s="890"/>
      <c r="K2513" s="890"/>
      <c r="L2513" s="890"/>
      <c r="M2513" s="890"/>
      <c r="O2513" s="891"/>
      <c r="P2513" s="891"/>
      <c r="Q2513" s="891"/>
      <c r="R2513" s="892"/>
      <c r="S2513" s="892"/>
      <c r="T2513" s="892"/>
      <c r="U2513" s="892"/>
      <c r="V2513" s="892"/>
      <c r="W2513" s="892"/>
      <c r="X2513" s="892"/>
      <c r="Y2513" s="891"/>
      <c r="Z2513" s="887"/>
      <c r="AA2513" s="888"/>
      <c r="AG2513" s="889"/>
      <c r="AH2513" s="889"/>
    </row>
    <row r="2514" spans="1:71" s="906" customFormat="1" ht="15.65" customHeight="1" thickTop="1" thickBot="1" x14ac:dyDescent="0.3">
      <c r="A2514" s="893"/>
      <c r="B2514" s="894"/>
      <c r="C2514" s="895"/>
      <c r="D2514" s="896" t="s">
        <v>1846</v>
      </c>
      <c r="E2514" s="897"/>
      <c r="F2514" s="898"/>
      <c r="G2514" s="899"/>
      <c r="H2514" s="900"/>
      <c r="I2514" s="901">
        <v>0</v>
      </c>
      <c r="J2514" s="901"/>
      <c r="K2514" s="901">
        <v>0</v>
      </c>
      <c r="L2514" s="901"/>
      <c r="M2514" s="901"/>
      <c r="N2514" s="902"/>
      <c r="O2514" s="903"/>
      <c r="P2514" s="903"/>
      <c r="Q2514" s="903"/>
      <c r="R2514" s="904"/>
      <c r="S2514" s="904"/>
      <c r="T2514" s="904"/>
      <c r="U2514" s="904"/>
      <c r="V2514" s="904"/>
      <c r="W2514" s="904"/>
      <c r="X2514" s="904"/>
      <c r="Y2514" s="904"/>
      <c r="Z2514" s="905"/>
      <c r="AA2514" s="905"/>
      <c r="AB2514" s="905"/>
      <c r="AC2514" s="905"/>
      <c r="AD2514" s="905"/>
      <c r="AE2514" s="905"/>
      <c r="AF2514" s="905"/>
      <c r="AG2514" s="905"/>
      <c r="AH2514" s="905"/>
      <c r="AI2514" s="905"/>
      <c r="AJ2514" s="905"/>
      <c r="AK2514" s="905"/>
      <c r="AL2514" s="905"/>
      <c r="AM2514" s="905"/>
      <c r="AN2514" s="905"/>
      <c r="AO2514" s="905"/>
      <c r="AP2514" s="905"/>
      <c r="AQ2514" s="905"/>
      <c r="AR2514" s="905"/>
      <c r="AS2514" s="905"/>
      <c r="AT2514" s="905"/>
      <c r="AU2514" s="905"/>
      <c r="AV2514" s="905"/>
      <c r="AW2514" s="905"/>
      <c r="AX2514" s="905"/>
      <c r="AY2514" s="905"/>
      <c r="AZ2514" s="905"/>
      <c r="BA2514" s="905"/>
      <c r="BB2514" s="905"/>
      <c r="BC2514" s="905"/>
      <c r="BD2514" s="905"/>
      <c r="BE2514" s="905"/>
      <c r="BF2514" s="905"/>
      <c r="BG2514" s="905"/>
      <c r="BH2514" s="905"/>
      <c r="BI2514" s="905"/>
      <c r="BJ2514" s="905"/>
      <c r="BK2514" s="905"/>
      <c r="BL2514" s="905"/>
      <c r="BM2514" s="905"/>
      <c r="BN2514" s="905"/>
      <c r="BO2514" s="905"/>
      <c r="BP2514" s="905"/>
      <c r="BQ2514" s="905"/>
      <c r="BR2514" s="905"/>
      <c r="BS2514" s="905"/>
    </row>
    <row r="2515" spans="1:71" ht="9" customHeight="1" thickTop="1" x14ac:dyDescent="0.25">
      <c r="B2515" s="408"/>
      <c r="D2515" s="409"/>
      <c r="E2515" s="411"/>
      <c r="F2515" s="409"/>
      <c r="G2515" s="410"/>
      <c r="H2515" s="410"/>
      <c r="I2515" s="548"/>
      <c r="J2515" s="548"/>
      <c r="K2515" s="548"/>
      <c r="L2515" s="548"/>
      <c r="M2515" s="548"/>
      <c r="N2515" s="485"/>
      <c r="O2515" s="663"/>
      <c r="P2515" s="663"/>
      <c r="Q2515" s="663"/>
      <c r="R2515" s="664"/>
      <c r="S2515" s="664"/>
      <c r="T2515" s="664"/>
      <c r="U2515" s="664"/>
      <c r="V2515" s="664"/>
      <c r="W2515" s="664"/>
      <c r="X2515" s="664"/>
      <c r="Y2515" s="663"/>
      <c r="Z2515" s="615"/>
      <c r="AA2515" s="616"/>
      <c r="AG2515" s="613"/>
      <c r="AH2515" s="613"/>
    </row>
    <row r="2516" spans="1:71" s="568" customFormat="1" ht="15.65" customHeight="1" outlineLevel="1" x14ac:dyDescent="0.25">
      <c r="B2516" s="395" t="s">
        <v>1065</v>
      </c>
      <c r="C2516" s="593"/>
      <c r="D2516" s="396" t="s">
        <v>1223</v>
      </c>
      <c r="E2516" s="403">
        <f>2*2.5</f>
        <v>5</v>
      </c>
      <c r="F2516" s="396" t="s">
        <v>73</v>
      </c>
      <c r="G2516" s="397"/>
      <c r="H2516" s="397">
        <f>SUM(H2517:H2527)/E2516</f>
        <v>2.6315</v>
      </c>
      <c r="I2516" s="546"/>
      <c r="J2516" s="546">
        <f>SUM(J2517:J2527)/E2516</f>
        <v>562.96754999999996</v>
      </c>
      <c r="K2516" s="546"/>
      <c r="L2516" s="546"/>
      <c r="M2516" s="546">
        <f>SUM(M2517:M2527)/E2516</f>
        <v>726.12054999999987</v>
      </c>
      <c r="N2516" s="593"/>
      <c r="O2516" s="657">
        <f>SUM(O2517:O2526)/E2516</f>
        <v>878.60586550000005</v>
      </c>
      <c r="P2516" s="656" t="str">
        <f>B2516</f>
        <v>V2-4-A1</v>
      </c>
      <c r="Q2516" s="656"/>
      <c r="R2516" s="657"/>
      <c r="S2516" s="657"/>
      <c r="T2516" s="657"/>
      <c r="U2516" s="670"/>
      <c r="V2516" s="657"/>
      <c r="W2516" s="657"/>
      <c r="X2516" s="657">
        <f>SUM(X2517:X2526)/E2516</f>
        <v>1039.4232816549998</v>
      </c>
      <c r="Y2516" s="656"/>
      <c r="Z2516" s="614"/>
      <c r="AA2516" s="610"/>
      <c r="AB2516" s="610"/>
      <c r="AC2516" s="610"/>
      <c r="AD2516" s="610"/>
      <c r="AE2516" s="610"/>
      <c r="AF2516" s="610"/>
      <c r="AG2516" s="610"/>
      <c r="AH2516" s="610"/>
      <c r="AI2516" s="610"/>
      <c r="AJ2516" s="610"/>
      <c r="AK2516" s="610"/>
      <c r="AL2516" s="610"/>
      <c r="AM2516" s="610"/>
      <c r="AN2516" s="610"/>
      <c r="AO2516" s="610"/>
      <c r="AP2516" s="610"/>
      <c r="AQ2516" s="610"/>
      <c r="AR2516" s="610"/>
      <c r="AS2516" s="610"/>
      <c r="AT2516" s="610"/>
      <c r="AU2516" s="610"/>
      <c r="AV2516" s="610"/>
      <c r="AW2516" s="610"/>
      <c r="AX2516" s="610"/>
      <c r="AY2516" s="610"/>
      <c r="AZ2516" s="610"/>
      <c r="BA2516" s="610"/>
      <c r="BB2516" s="610"/>
      <c r="BC2516" s="610"/>
      <c r="BD2516" s="610"/>
      <c r="BE2516" s="610"/>
      <c r="BF2516" s="610"/>
      <c r="BG2516" s="610"/>
      <c r="BH2516" s="610"/>
      <c r="BI2516" s="610"/>
      <c r="BJ2516" s="610"/>
      <c r="BK2516" s="610"/>
      <c r="BL2516" s="610"/>
      <c r="BM2516" s="610"/>
      <c r="BN2516" s="610"/>
      <c r="BO2516" s="610"/>
      <c r="BP2516" s="610"/>
      <c r="BQ2516" s="610"/>
      <c r="BR2516" s="610"/>
      <c r="BS2516" s="610"/>
    </row>
    <row r="2517" spans="1:71" ht="15.65" customHeight="1" outlineLevel="2" x14ac:dyDescent="0.25">
      <c r="B2517" s="404"/>
      <c r="D2517" s="413" t="s">
        <v>1221</v>
      </c>
      <c r="E2517" s="405"/>
      <c r="F2517" s="414"/>
      <c r="G2517" s="415"/>
      <c r="H2517" s="415"/>
      <c r="I2517" s="553"/>
      <c r="J2517" s="553"/>
      <c r="K2517" s="553"/>
      <c r="N2517" s="494"/>
      <c r="O2517" s="659" t="str">
        <f>R2517</f>
        <v>incl. opslagen</v>
      </c>
      <c r="P2517" s="659"/>
      <c r="Q2517" s="665"/>
      <c r="R2517" s="672" t="str">
        <f>Tabellen!$C$2</f>
        <v>incl. opslagen</v>
      </c>
      <c r="S2517" s="666"/>
      <c r="T2517" s="672" t="str">
        <f>Tabellen!$C$2</f>
        <v>incl. opslagen</v>
      </c>
      <c r="Y2517" s="659"/>
      <c r="Z2517" s="614"/>
    </row>
    <row r="2518" spans="1:71" ht="15.65" customHeight="1" outlineLevel="2" x14ac:dyDescent="0.25">
      <c r="B2518" s="404"/>
      <c r="D2518" s="515" t="s">
        <v>1300</v>
      </c>
      <c r="E2518" s="752" t="s">
        <v>1113</v>
      </c>
      <c r="F2518" s="414" t="s">
        <v>830</v>
      </c>
      <c r="G2518" s="415">
        <v>2</v>
      </c>
      <c r="H2518" s="415">
        <f t="shared" ref="H2518:H2525" si="381">E2518*G2518</f>
        <v>2</v>
      </c>
      <c r="I2518" s="553"/>
      <c r="J2518" s="553"/>
      <c r="K2518" s="553"/>
      <c r="L2518" s="553"/>
      <c r="M2518" s="553">
        <f>J2518+H2518*Tabellen!$K$2+L2518</f>
        <v>124</v>
      </c>
      <c r="N2518" s="494"/>
      <c r="O2518" s="660">
        <f t="shared" ref="O2518:O2525" si="382">R2518+T2518</f>
        <v>150.04</v>
      </c>
      <c r="P2518" s="673"/>
      <c r="Q2518" s="665" t="s">
        <v>983</v>
      </c>
      <c r="R2518" s="660">
        <f>H2518*Tabellen!$K$2*Tabellen!$F$2</f>
        <v>150.04</v>
      </c>
      <c r="S2518" s="666" t="s">
        <v>1049</v>
      </c>
      <c r="T2518" s="660">
        <f>J2518*Tabellen!$F$2</f>
        <v>0</v>
      </c>
      <c r="U2518" s="660">
        <f>R2518*Tabellen!$G$2</f>
        <v>13.503599999999999</v>
      </c>
      <c r="V2518" s="660">
        <f>T2518*Tabellen!$H$2</f>
        <v>0</v>
      </c>
      <c r="W2518" s="660">
        <f t="shared" ref="W2518:W2525" si="383">U2518+V2518</f>
        <v>13.503599999999999</v>
      </c>
      <c r="X2518" s="660">
        <f t="shared" ref="X2518:X2525" si="384">O2518+W2518</f>
        <v>163.5436</v>
      </c>
      <c r="Y2518" s="659"/>
      <c r="Z2518" s="614"/>
      <c r="AH2518" s="629"/>
      <c r="AI2518" s="630" t="s">
        <v>162</v>
      </c>
    </row>
    <row r="2519" spans="1:71" ht="15.65" customHeight="1" outlineLevel="2" x14ac:dyDescent="0.25">
      <c r="B2519" s="479"/>
      <c r="D2519" s="515" t="s">
        <v>1224</v>
      </c>
      <c r="E2519" s="516">
        <f>E2516</f>
        <v>5</v>
      </c>
      <c r="F2519" s="519" t="s">
        <v>73</v>
      </c>
      <c r="G2519" s="518">
        <v>0.55000000000000004</v>
      </c>
      <c r="H2519" s="518">
        <f t="shared" si="381"/>
        <v>2.75</v>
      </c>
      <c r="I2519" s="558"/>
      <c r="J2519" s="558"/>
      <c r="K2519" s="558"/>
      <c r="L2519" s="558"/>
      <c r="M2519" s="559">
        <f>J2519+H2519*Tabellen!$K$2+L2519</f>
        <v>170.5</v>
      </c>
      <c r="N2519" s="494"/>
      <c r="O2519" s="660">
        <f t="shared" si="382"/>
        <v>206.30500000000001</v>
      </c>
      <c r="P2519" s="673"/>
      <c r="Q2519" s="665" t="s">
        <v>983</v>
      </c>
      <c r="R2519" s="660">
        <f>H2519*Tabellen!$K$2*Tabellen!$F$2</f>
        <v>206.30500000000001</v>
      </c>
      <c r="S2519" s="666" t="s">
        <v>1049</v>
      </c>
      <c r="T2519" s="660">
        <f>J2519*Tabellen!$F$2</f>
        <v>0</v>
      </c>
      <c r="U2519" s="660">
        <f>R2519*Tabellen!$G$2</f>
        <v>18.567450000000001</v>
      </c>
      <c r="V2519" s="660">
        <f>T2519*Tabellen!$H$2</f>
        <v>0</v>
      </c>
      <c r="W2519" s="660">
        <f t="shared" si="383"/>
        <v>18.567450000000001</v>
      </c>
      <c r="X2519" s="660">
        <f t="shared" si="384"/>
        <v>224.87245000000001</v>
      </c>
      <c r="Z2519" s="615"/>
    </row>
    <row r="2520" spans="1:71" ht="15.65" customHeight="1" outlineLevel="2" x14ac:dyDescent="0.25">
      <c r="B2520" s="479"/>
      <c r="D2520" s="515" t="s">
        <v>1222</v>
      </c>
      <c r="E2520" s="516">
        <f>E2516</f>
        <v>5</v>
      </c>
      <c r="F2520" s="519" t="s">
        <v>73</v>
      </c>
      <c r="G2520" s="518">
        <v>0.12</v>
      </c>
      <c r="H2520" s="518">
        <f t="shared" si="381"/>
        <v>0.6</v>
      </c>
      <c r="I2520" s="558">
        <v>0.65204999999999991</v>
      </c>
      <c r="J2520" s="558">
        <f t="shared" ref="J2520:J2524" si="385">E2520*I2520</f>
        <v>3.2602499999999996</v>
      </c>
      <c r="K2520" s="558"/>
      <c r="L2520" s="558"/>
      <c r="M2520" s="559">
        <f>J2520+H2520*Tabellen!$K$2+L2520</f>
        <v>40.460249999999995</v>
      </c>
      <c r="N2520" s="494"/>
      <c r="O2520" s="660">
        <f t="shared" si="382"/>
        <v>48.956902499999991</v>
      </c>
      <c r="P2520" s="673"/>
      <c r="Q2520" s="665" t="s">
        <v>983</v>
      </c>
      <c r="R2520" s="660">
        <f>H2520*Tabellen!$K$2*Tabellen!$F$2</f>
        <v>45.011999999999993</v>
      </c>
      <c r="S2520" s="666" t="s">
        <v>1049</v>
      </c>
      <c r="T2520" s="660">
        <f>J2520*Tabellen!$F$2</f>
        <v>3.9449024999999995</v>
      </c>
      <c r="U2520" s="660">
        <f>R2520*Tabellen!$G$2</f>
        <v>4.0510799999999989</v>
      </c>
      <c r="V2520" s="660">
        <f>T2520*Tabellen!$H$2</f>
        <v>0.82842952499999989</v>
      </c>
      <c r="W2520" s="660">
        <f t="shared" si="383"/>
        <v>4.8795095249999987</v>
      </c>
      <c r="X2520" s="660">
        <f t="shared" si="384"/>
        <v>53.836412024999987</v>
      </c>
      <c r="Z2520" s="615"/>
    </row>
    <row r="2521" spans="1:71" ht="15.65" customHeight="1" outlineLevel="2" x14ac:dyDescent="0.25">
      <c r="B2521" s="479"/>
      <c r="D2521" s="515" t="s">
        <v>1577</v>
      </c>
      <c r="E2521" s="516">
        <f>E2516</f>
        <v>5</v>
      </c>
      <c r="F2521" s="519" t="s">
        <v>73</v>
      </c>
      <c r="G2521" s="518">
        <v>0.65</v>
      </c>
      <c r="H2521" s="518">
        <f t="shared" si="381"/>
        <v>3.25</v>
      </c>
      <c r="I2521" s="558">
        <v>398.47499999999997</v>
      </c>
      <c r="J2521" s="558">
        <f t="shared" si="385"/>
        <v>1992.3749999999998</v>
      </c>
      <c r="K2521" s="558"/>
      <c r="L2521" s="558"/>
      <c r="M2521" s="559">
        <f>J2521+H2521*Tabellen!$K$2+L2521</f>
        <v>2193.875</v>
      </c>
      <c r="N2521" s="494"/>
      <c r="O2521" s="660">
        <f t="shared" si="382"/>
        <v>2654.5887499999999</v>
      </c>
      <c r="P2521" s="673"/>
      <c r="Q2521" s="665" t="s">
        <v>983</v>
      </c>
      <c r="R2521" s="660">
        <f>H2521*Tabellen!$K$2*Tabellen!$F$2</f>
        <v>243.815</v>
      </c>
      <c r="S2521" s="666" t="s">
        <v>1049</v>
      </c>
      <c r="T2521" s="660">
        <f>J2521*Tabellen!$F$2</f>
        <v>2410.7737499999998</v>
      </c>
      <c r="U2521" s="660">
        <f>R2521*Tabellen!$G$2</f>
        <v>21.943349999999999</v>
      </c>
      <c r="V2521" s="660">
        <f>T2521*Tabellen!$H$2</f>
        <v>506.26248749999996</v>
      </c>
      <c r="W2521" s="660">
        <f t="shared" si="383"/>
        <v>528.20583749999992</v>
      </c>
      <c r="X2521" s="660">
        <f t="shared" si="384"/>
        <v>3182.7945874999996</v>
      </c>
      <c r="Z2521" s="615"/>
    </row>
    <row r="2522" spans="1:71" ht="15.65" customHeight="1" outlineLevel="2" x14ac:dyDescent="0.25">
      <c r="B2522" s="730"/>
      <c r="D2522" s="515" t="s">
        <v>1578</v>
      </c>
      <c r="E2522" s="516">
        <f>E2521*85%</f>
        <v>4.25</v>
      </c>
      <c r="F2522" s="519" t="s">
        <v>73</v>
      </c>
      <c r="G2522" s="518">
        <v>0.35</v>
      </c>
      <c r="H2522" s="518">
        <f t="shared" si="381"/>
        <v>1.4874999999999998</v>
      </c>
      <c r="I2522" s="558">
        <v>188.36999999999998</v>
      </c>
      <c r="J2522" s="558">
        <f t="shared" si="385"/>
        <v>800.57249999999988</v>
      </c>
      <c r="K2522" s="558"/>
      <c r="L2522" s="558"/>
      <c r="M2522" s="559">
        <f>J2522+H2522*Tabellen!$K$2+L2522</f>
        <v>892.7974999999999</v>
      </c>
      <c r="N2522" s="494"/>
      <c r="O2522" s="660">
        <f t="shared" si="382"/>
        <v>1080.2849749999998</v>
      </c>
      <c r="P2522" s="673"/>
      <c r="Q2522" s="665" t="s">
        <v>983</v>
      </c>
      <c r="R2522" s="660">
        <f>H2522*Tabellen!$K$2*Tabellen!$F$2</f>
        <v>111.59224999999999</v>
      </c>
      <c r="S2522" s="666" t="s">
        <v>1049</v>
      </c>
      <c r="T2522" s="660">
        <f>J2522*Tabellen!$F$2</f>
        <v>968.69272499999977</v>
      </c>
      <c r="U2522" s="660">
        <f>R2522*Tabellen!$G$2</f>
        <v>10.043302499999999</v>
      </c>
      <c r="V2522" s="660">
        <f>T2522*Tabellen!$H$2</f>
        <v>203.42547224999996</v>
      </c>
      <c r="W2522" s="660">
        <f t="shared" si="383"/>
        <v>213.46877474999997</v>
      </c>
      <c r="X2522" s="660">
        <f t="shared" si="384"/>
        <v>1293.7537497499998</v>
      </c>
      <c r="Z2522" s="615"/>
    </row>
    <row r="2523" spans="1:71" ht="15.65" customHeight="1" outlineLevel="2" x14ac:dyDescent="0.25">
      <c r="B2523" s="479"/>
      <c r="D2523" s="515" t="s">
        <v>1226</v>
      </c>
      <c r="E2523" s="516">
        <f>2+2+2.5+2.5</f>
        <v>9</v>
      </c>
      <c r="F2523" s="519" t="s">
        <v>70</v>
      </c>
      <c r="G2523" s="518">
        <v>0.15</v>
      </c>
      <c r="H2523" s="518">
        <f t="shared" si="381"/>
        <v>1.3499999999999999</v>
      </c>
      <c r="I2523" s="558"/>
      <c r="J2523" s="558"/>
      <c r="K2523" s="558"/>
      <c r="L2523" s="558"/>
      <c r="M2523" s="559">
        <f>J2523+H2523*Tabellen!$K$2+L2523</f>
        <v>83.699999999999989</v>
      </c>
      <c r="N2523" s="494"/>
      <c r="O2523" s="660">
        <f t="shared" si="382"/>
        <v>101.27699999999999</v>
      </c>
      <c r="P2523" s="673"/>
      <c r="Q2523" s="665" t="s">
        <v>983</v>
      </c>
      <c r="R2523" s="660">
        <f>H2523*Tabellen!$K$2*Tabellen!$F$2</f>
        <v>101.27699999999999</v>
      </c>
      <c r="S2523" s="666" t="s">
        <v>1049</v>
      </c>
      <c r="T2523" s="660">
        <f>J2523*Tabellen!$F$2</f>
        <v>0</v>
      </c>
      <c r="U2523" s="660">
        <f>R2523*Tabellen!$G$2</f>
        <v>9.1149299999999993</v>
      </c>
      <c r="V2523" s="660">
        <f>T2523*Tabellen!$H$2</f>
        <v>0</v>
      </c>
      <c r="W2523" s="660">
        <f t="shared" si="383"/>
        <v>9.1149299999999993</v>
      </c>
      <c r="X2523" s="660">
        <f t="shared" si="384"/>
        <v>110.39192999999999</v>
      </c>
      <c r="Z2523" s="615"/>
    </row>
    <row r="2524" spans="1:71" ht="15.65" customHeight="1" outlineLevel="2" x14ac:dyDescent="0.25">
      <c r="B2524" s="479"/>
      <c r="D2524" s="515" t="s">
        <v>1227</v>
      </c>
      <c r="E2524" s="516">
        <f>E2523</f>
        <v>9</v>
      </c>
      <c r="F2524" s="519" t="s">
        <v>70</v>
      </c>
      <c r="G2524" s="518">
        <v>0.08</v>
      </c>
      <c r="H2524" s="518">
        <f t="shared" si="381"/>
        <v>0.72</v>
      </c>
      <c r="I2524" s="558">
        <v>2.0699999999999998</v>
      </c>
      <c r="J2524" s="558">
        <f t="shared" si="385"/>
        <v>18.63</v>
      </c>
      <c r="K2524" s="558"/>
      <c r="L2524" s="558"/>
      <c r="M2524" s="559">
        <f>J2524+H2524*Tabellen!$K$2+L2524</f>
        <v>63.269999999999996</v>
      </c>
      <c r="N2524" s="494"/>
      <c r="O2524" s="660">
        <f t="shared" si="382"/>
        <v>76.556700000000006</v>
      </c>
      <c r="P2524" s="673"/>
      <c r="Q2524" s="665" t="s">
        <v>983</v>
      </c>
      <c r="R2524" s="660">
        <f>H2524*Tabellen!$K$2*Tabellen!$F$2</f>
        <v>54.014400000000002</v>
      </c>
      <c r="S2524" s="666" t="s">
        <v>1049</v>
      </c>
      <c r="T2524" s="660">
        <f>J2524*Tabellen!$F$2</f>
        <v>22.542299999999997</v>
      </c>
      <c r="U2524" s="660">
        <f>R2524*Tabellen!$G$2</f>
        <v>4.8612960000000003</v>
      </c>
      <c r="V2524" s="660">
        <f>T2524*Tabellen!$H$2</f>
        <v>4.7338829999999996</v>
      </c>
      <c r="W2524" s="660">
        <f t="shared" si="383"/>
        <v>9.5951789999999999</v>
      </c>
      <c r="X2524" s="660">
        <f t="shared" si="384"/>
        <v>86.151879000000008</v>
      </c>
      <c r="Z2524" s="615"/>
    </row>
    <row r="2525" spans="1:71" ht="15.65" customHeight="1" outlineLevel="2" x14ac:dyDescent="0.25">
      <c r="B2525" s="404"/>
      <c r="D2525" s="515" t="s">
        <v>1301</v>
      </c>
      <c r="E2525" s="752" t="s">
        <v>1113</v>
      </c>
      <c r="F2525" s="414" t="s">
        <v>830</v>
      </c>
      <c r="G2525" s="415">
        <v>1</v>
      </c>
      <c r="H2525" s="415">
        <f t="shared" si="381"/>
        <v>1</v>
      </c>
      <c r="I2525" s="553"/>
      <c r="J2525" s="553"/>
      <c r="K2525" s="553"/>
      <c r="L2525" s="553"/>
      <c r="M2525" s="553">
        <f>J2525+H2525*Tabellen!$K$2+L2525</f>
        <v>62</v>
      </c>
      <c r="N2525" s="494"/>
      <c r="O2525" s="660">
        <f t="shared" si="382"/>
        <v>75.02</v>
      </c>
      <c r="P2525" s="673"/>
      <c r="Q2525" s="665" t="s">
        <v>983</v>
      </c>
      <c r="R2525" s="660">
        <f>H2525*Tabellen!$K$2*Tabellen!$F$2</f>
        <v>75.02</v>
      </c>
      <c r="S2525" s="666" t="s">
        <v>1049</v>
      </c>
      <c r="T2525" s="660">
        <f>J2525*Tabellen!$F$2</f>
        <v>0</v>
      </c>
      <c r="U2525" s="660">
        <f>R2525*Tabellen!$G$2</f>
        <v>6.7517999999999994</v>
      </c>
      <c r="V2525" s="660">
        <f>T2525*Tabellen!$H$2</f>
        <v>0</v>
      </c>
      <c r="W2525" s="660">
        <f t="shared" si="383"/>
        <v>6.7517999999999994</v>
      </c>
      <c r="X2525" s="660">
        <f t="shared" si="384"/>
        <v>81.771799999999999</v>
      </c>
      <c r="Y2525" s="659"/>
      <c r="Z2525" s="614"/>
      <c r="AH2525" s="629"/>
      <c r="AI2525" s="631">
        <v>1200</v>
      </c>
    </row>
    <row r="2526" spans="1:71" ht="15.65" customHeight="1" outlineLevel="2" x14ac:dyDescent="0.25">
      <c r="B2526" s="479"/>
      <c r="D2526" s="515" t="s">
        <v>1228</v>
      </c>
      <c r="E2526" s="516"/>
      <c r="F2526" s="519" t="s">
        <v>146</v>
      </c>
      <c r="G2526" s="518"/>
      <c r="H2526" s="518"/>
      <c r="I2526" s="558"/>
      <c r="J2526" s="558"/>
      <c r="K2526" s="558"/>
      <c r="L2526" s="558"/>
      <c r="M2526" s="559"/>
      <c r="N2526" s="494"/>
      <c r="O2526" s="660"/>
      <c r="P2526" s="673"/>
      <c r="Q2526" s="665"/>
      <c r="S2526" s="666"/>
      <c r="Z2526" s="615"/>
    </row>
    <row r="2527" spans="1:71" ht="15.65" customHeight="1" outlineLevel="2" x14ac:dyDescent="0.25">
      <c r="B2527" s="479"/>
      <c r="D2527" s="515" t="s">
        <v>1229</v>
      </c>
      <c r="E2527" s="516"/>
      <c r="F2527" s="519" t="s">
        <v>1230</v>
      </c>
      <c r="G2527" s="518"/>
      <c r="H2527" s="518"/>
      <c r="I2527" s="558"/>
      <c r="J2527" s="558"/>
      <c r="K2527" s="558"/>
      <c r="L2527" s="558"/>
      <c r="M2527" s="559"/>
      <c r="N2527" s="494"/>
      <c r="P2527" s="659"/>
      <c r="Q2527" s="665"/>
      <c r="S2527" s="666"/>
      <c r="Z2527" s="615"/>
    </row>
    <row r="2528" spans="1:71" ht="15.65" customHeight="1" outlineLevel="2" x14ac:dyDescent="0.25">
      <c r="B2528" s="479"/>
      <c r="D2528" s="515" t="s">
        <v>1231</v>
      </c>
      <c r="E2528" s="516"/>
      <c r="F2528" s="519" t="s">
        <v>1230</v>
      </c>
      <c r="G2528" s="518"/>
      <c r="H2528" s="518"/>
      <c r="I2528" s="558"/>
      <c r="J2528" s="558"/>
      <c r="K2528" s="558"/>
      <c r="L2528" s="558"/>
      <c r="M2528" s="559"/>
      <c r="N2528" s="494"/>
      <c r="P2528" s="659"/>
      <c r="Q2528" s="665"/>
      <c r="S2528" s="666"/>
      <c r="Z2528" s="615"/>
    </row>
    <row r="2529" spans="2:71" ht="15.65" customHeight="1" outlineLevel="2" x14ac:dyDescent="0.25">
      <c r="B2529" s="479"/>
      <c r="D2529" s="481"/>
      <c r="E2529" s="419"/>
      <c r="F2529" s="420"/>
      <c r="G2529" s="400"/>
      <c r="H2529" s="400"/>
      <c r="I2529" s="550"/>
      <c r="J2529" s="550"/>
      <c r="K2529" s="550"/>
      <c r="L2529" s="550"/>
      <c r="M2529" s="551"/>
      <c r="N2529" s="494"/>
      <c r="P2529" s="659"/>
      <c r="Q2529" s="659"/>
      <c r="Z2529" s="615"/>
    </row>
    <row r="2530" spans="2:71" ht="9" customHeight="1" outlineLevel="1" x14ac:dyDescent="0.25">
      <c r="B2530" s="408"/>
      <c r="D2530" s="409"/>
      <c r="E2530" s="411"/>
      <c r="F2530" s="409"/>
      <c r="G2530" s="410"/>
      <c r="H2530" s="410"/>
      <c r="I2530" s="548"/>
      <c r="J2530" s="548"/>
      <c r="K2530" s="548"/>
      <c r="L2530" s="548"/>
      <c r="M2530" s="548"/>
      <c r="N2530" s="485"/>
      <c r="O2530" s="663"/>
      <c r="P2530" s="663"/>
      <c r="Q2530" s="663"/>
      <c r="R2530" s="664"/>
      <c r="S2530" s="664"/>
      <c r="T2530" s="664"/>
      <c r="U2530" s="664"/>
      <c r="V2530" s="664"/>
      <c r="W2530" s="664"/>
      <c r="X2530" s="664"/>
      <c r="Y2530" s="663"/>
      <c r="Z2530" s="615"/>
      <c r="AA2530" s="616"/>
      <c r="AG2530" s="613"/>
      <c r="AH2530" s="613"/>
    </row>
    <row r="2531" spans="2:71" s="568" customFormat="1" ht="15.65" customHeight="1" outlineLevel="1" x14ac:dyDescent="0.25">
      <c r="B2531" s="395" t="s">
        <v>1219</v>
      </c>
      <c r="C2531" s="593"/>
      <c r="D2531" s="396" t="s">
        <v>1232</v>
      </c>
      <c r="E2531" s="403">
        <f>2*2.5</f>
        <v>5</v>
      </c>
      <c r="F2531" s="396" t="s">
        <v>73</v>
      </c>
      <c r="G2531" s="397"/>
      <c r="H2531" s="397">
        <f>SUM(H2532:H2542)/E2531</f>
        <v>5.6840000000000002</v>
      </c>
      <c r="I2531" s="546"/>
      <c r="J2531" s="546">
        <f>SUM(J2532:J2542)/E2531</f>
        <v>406.29959999999994</v>
      </c>
      <c r="K2531" s="546"/>
      <c r="L2531" s="546"/>
      <c r="M2531" s="546">
        <f>SUM(M2532:M2542)/E2531</f>
        <v>758.70759999999996</v>
      </c>
      <c r="N2531" s="593"/>
      <c r="O2531" s="657">
        <f>SUM(O2532:O2541)/E2531</f>
        <v>918.03619600000025</v>
      </c>
      <c r="P2531" s="656" t="str">
        <f>B2531</f>
        <v>V2-4-B1</v>
      </c>
      <c r="Q2531" s="656"/>
      <c r="R2531" s="657"/>
      <c r="S2531" s="657"/>
      <c r="T2531" s="657"/>
      <c r="U2531" s="670"/>
      <c r="V2531" s="657"/>
      <c r="W2531" s="657"/>
      <c r="X2531" s="657">
        <f>SUM(X2532:X2541)/E2531</f>
        <v>1059.6541555600002</v>
      </c>
      <c r="Y2531" s="656"/>
      <c r="Z2531" s="614"/>
      <c r="AA2531" s="610"/>
      <c r="AB2531" s="610"/>
      <c r="AC2531" s="610"/>
      <c r="AD2531" s="610"/>
      <c r="AE2531" s="610"/>
      <c r="AF2531" s="610"/>
      <c r="AG2531" s="610"/>
      <c r="AH2531" s="610"/>
      <c r="AI2531" s="610"/>
      <c r="AJ2531" s="610"/>
      <c r="AK2531" s="610"/>
      <c r="AL2531" s="610"/>
      <c r="AM2531" s="610"/>
      <c r="AN2531" s="610"/>
      <c r="AO2531" s="610"/>
      <c r="AP2531" s="610"/>
      <c r="AQ2531" s="610"/>
      <c r="AR2531" s="610"/>
      <c r="AS2531" s="610"/>
      <c r="AT2531" s="610"/>
      <c r="AU2531" s="610"/>
      <c r="AV2531" s="610"/>
      <c r="AW2531" s="610"/>
      <c r="AX2531" s="610"/>
      <c r="AY2531" s="610"/>
      <c r="AZ2531" s="610"/>
      <c r="BA2531" s="610"/>
      <c r="BB2531" s="610"/>
      <c r="BC2531" s="610"/>
      <c r="BD2531" s="610"/>
      <c r="BE2531" s="610"/>
      <c r="BF2531" s="610"/>
      <c r="BG2531" s="610"/>
      <c r="BH2531" s="610"/>
      <c r="BI2531" s="610"/>
      <c r="BJ2531" s="610"/>
      <c r="BK2531" s="610"/>
      <c r="BL2531" s="610"/>
      <c r="BM2531" s="610"/>
      <c r="BN2531" s="610"/>
      <c r="BO2531" s="610"/>
      <c r="BP2531" s="610"/>
      <c r="BQ2531" s="610"/>
      <c r="BR2531" s="610"/>
      <c r="BS2531" s="610"/>
    </row>
    <row r="2532" spans="2:71" ht="15.65" customHeight="1" outlineLevel="2" x14ac:dyDescent="0.25">
      <c r="B2532" s="404"/>
      <c r="D2532" s="413" t="s">
        <v>1221</v>
      </c>
      <c r="E2532" s="405"/>
      <c r="F2532" s="414"/>
      <c r="G2532" s="406"/>
      <c r="H2532" s="415"/>
      <c r="I2532" s="553"/>
      <c r="J2532" s="553"/>
      <c r="K2532" s="553"/>
      <c r="N2532" s="494"/>
      <c r="O2532" s="659" t="str">
        <f>R2532</f>
        <v>incl. opslagen</v>
      </c>
      <c r="P2532" s="659"/>
      <c r="Q2532" s="665"/>
      <c r="R2532" s="672" t="str">
        <f>Tabellen!$C$2</f>
        <v>incl. opslagen</v>
      </c>
      <c r="S2532" s="666"/>
      <c r="T2532" s="672" t="str">
        <f>Tabellen!$C$2</f>
        <v>incl. opslagen</v>
      </c>
      <c r="Y2532" s="659"/>
      <c r="Z2532" s="614"/>
    </row>
    <row r="2533" spans="2:71" ht="15.65" customHeight="1" outlineLevel="2" x14ac:dyDescent="0.25">
      <c r="B2533" s="404"/>
      <c r="D2533" s="515" t="s">
        <v>1300</v>
      </c>
      <c r="E2533" s="752" t="s">
        <v>1113</v>
      </c>
      <c r="F2533" s="414" t="s">
        <v>830</v>
      </c>
      <c r="G2533" s="415">
        <v>2</v>
      </c>
      <c r="H2533" s="415">
        <f>E2533*G2533</f>
        <v>2</v>
      </c>
      <c r="I2533" s="553"/>
      <c r="J2533" s="553"/>
      <c r="K2533" s="553"/>
      <c r="L2533" s="553"/>
      <c r="M2533" s="553">
        <f>J2533+H2533*Tabellen!$K$2+L2533</f>
        <v>124</v>
      </c>
      <c r="N2533" s="494"/>
      <c r="O2533" s="660">
        <f t="shared" ref="O2533:O2541" si="386">R2533+T2533</f>
        <v>150.04</v>
      </c>
      <c r="P2533" s="673"/>
      <c r="Q2533" s="665" t="s">
        <v>983</v>
      </c>
      <c r="R2533" s="660">
        <f>H2533*Tabellen!$K$2*Tabellen!$F$2</f>
        <v>150.04</v>
      </c>
      <c r="S2533" s="666" t="s">
        <v>1049</v>
      </c>
      <c r="T2533" s="660">
        <f>J2533*Tabellen!$F$2</f>
        <v>0</v>
      </c>
      <c r="U2533" s="660">
        <f>R2533*Tabellen!$G$2</f>
        <v>13.503599999999999</v>
      </c>
      <c r="V2533" s="660">
        <f>T2533*Tabellen!$H$2</f>
        <v>0</v>
      </c>
      <c r="W2533" s="660">
        <f t="shared" ref="W2533:W2541" si="387">U2533+V2533</f>
        <v>13.503599999999999</v>
      </c>
      <c r="X2533" s="660">
        <f t="shared" ref="X2533:X2541" si="388">O2533+W2533</f>
        <v>163.5436</v>
      </c>
      <c r="Y2533" s="659"/>
      <c r="Z2533" s="614"/>
      <c r="AH2533" s="629"/>
      <c r="AI2533" s="630" t="s">
        <v>162</v>
      </c>
    </row>
    <row r="2534" spans="2:71" ht="15.65" customHeight="1" outlineLevel="2" x14ac:dyDescent="0.25">
      <c r="B2534" s="479"/>
      <c r="D2534" s="515" t="s">
        <v>1224</v>
      </c>
      <c r="E2534" s="516">
        <f>E2531</f>
        <v>5</v>
      </c>
      <c r="F2534" s="519" t="s">
        <v>73</v>
      </c>
      <c r="G2534" s="415">
        <v>0.55000000000000004</v>
      </c>
      <c r="H2534" s="518">
        <f>E2534*G2534</f>
        <v>2.75</v>
      </c>
      <c r="I2534" s="558"/>
      <c r="J2534" s="558"/>
      <c r="K2534" s="558"/>
      <c r="L2534" s="558"/>
      <c r="M2534" s="559">
        <f>J2534+H2534*Tabellen!$K$2+L2534</f>
        <v>170.5</v>
      </c>
      <c r="N2534" s="494"/>
      <c r="O2534" s="660">
        <f t="shared" si="386"/>
        <v>206.30500000000001</v>
      </c>
      <c r="P2534" s="673"/>
      <c r="Q2534" s="665" t="s">
        <v>983</v>
      </c>
      <c r="R2534" s="660">
        <f>H2534*Tabellen!$K$2*Tabellen!$F$2</f>
        <v>206.30500000000001</v>
      </c>
      <c r="S2534" s="666" t="s">
        <v>1049</v>
      </c>
      <c r="T2534" s="660">
        <f>J2534*Tabellen!$F$2</f>
        <v>0</v>
      </c>
      <c r="U2534" s="660">
        <f>R2534*Tabellen!$G$2</f>
        <v>18.567450000000001</v>
      </c>
      <c r="V2534" s="660">
        <f>T2534*Tabellen!$H$2</f>
        <v>0</v>
      </c>
      <c r="W2534" s="660">
        <f t="shared" si="387"/>
        <v>18.567450000000001</v>
      </c>
      <c r="X2534" s="660">
        <f t="shared" si="388"/>
        <v>224.87245000000001</v>
      </c>
      <c r="Z2534" s="615"/>
    </row>
    <row r="2535" spans="2:71" ht="15.65" customHeight="1" outlineLevel="2" x14ac:dyDescent="0.25">
      <c r="B2535" s="479"/>
      <c r="D2535" s="515" t="s">
        <v>1222</v>
      </c>
      <c r="E2535" s="516">
        <f>E2531</f>
        <v>5</v>
      </c>
      <c r="F2535" s="519" t="s">
        <v>73</v>
      </c>
      <c r="G2535" s="518">
        <v>0.12</v>
      </c>
      <c r="H2535" s="518">
        <f>E2535*G2535</f>
        <v>0.6</v>
      </c>
      <c r="I2535" s="558">
        <v>0.65204999999999991</v>
      </c>
      <c r="J2535" s="558">
        <f t="shared" ref="J2535:J2540" si="389">E2535*I2535</f>
        <v>3.2602499999999996</v>
      </c>
      <c r="K2535" s="558"/>
      <c r="L2535" s="558"/>
      <c r="M2535" s="559">
        <f>J2535+H2535*Tabellen!$K$2+L2535</f>
        <v>40.460249999999995</v>
      </c>
      <c r="N2535" s="494"/>
      <c r="O2535" s="660">
        <f t="shared" si="386"/>
        <v>48.956902499999991</v>
      </c>
      <c r="P2535" s="673"/>
      <c r="Q2535" s="665" t="s">
        <v>983</v>
      </c>
      <c r="R2535" s="660">
        <f>H2535*Tabellen!$K$2*Tabellen!$F$2</f>
        <v>45.011999999999993</v>
      </c>
      <c r="S2535" s="666" t="s">
        <v>1049</v>
      </c>
      <c r="T2535" s="660">
        <f>J2535*Tabellen!$F$2</f>
        <v>3.9449024999999995</v>
      </c>
      <c r="U2535" s="660">
        <f>R2535*Tabellen!$G$2</f>
        <v>4.0510799999999989</v>
      </c>
      <c r="V2535" s="660">
        <f>T2535*Tabellen!$H$2</f>
        <v>0.82842952499999989</v>
      </c>
      <c r="W2535" s="660">
        <f t="shared" si="387"/>
        <v>4.8795095249999987</v>
      </c>
      <c r="X2535" s="660">
        <f t="shared" si="388"/>
        <v>53.836412024999987</v>
      </c>
      <c r="Z2535" s="615"/>
    </row>
    <row r="2536" spans="2:71" ht="15.65" customHeight="1" outlineLevel="2" x14ac:dyDescent="0.25">
      <c r="B2536" s="479"/>
      <c r="D2536" s="515" t="s">
        <v>1233</v>
      </c>
      <c r="E2536" s="516">
        <f>2+2+2.5+2.5</f>
        <v>9</v>
      </c>
      <c r="F2536" s="519" t="s">
        <v>70</v>
      </c>
      <c r="G2536" s="518">
        <v>0.25</v>
      </c>
      <c r="H2536" s="518">
        <v>17</v>
      </c>
      <c r="I2536" s="558">
        <v>1.6870499999999997</v>
      </c>
      <c r="J2536" s="558">
        <f t="shared" si="389"/>
        <v>15.183449999999997</v>
      </c>
      <c r="K2536" s="558"/>
      <c r="L2536" s="558"/>
      <c r="M2536" s="559">
        <f>J2536+H2536*Tabellen!$K$2+L2536</f>
        <v>1069.18345</v>
      </c>
      <c r="N2536" s="494"/>
      <c r="O2536" s="660">
        <f t="shared" si="386"/>
        <v>1293.7119745</v>
      </c>
      <c r="P2536" s="673"/>
      <c r="Q2536" s="665" t="s">
        <v>983</v>
      </c>
      <c r="R2536" s="660">
        <f>H2536*Tabellen!$K$2*Tabellen!$F$2</f>
        <v>1275.3399999999999</v>
      </c>
      <c r="S2536" s="666" t="s">
        <v>1049</v>
      </c>
      <c r="T2536" s="660">
        <f>J2536*Tabellen!$F$2</f>
        <v>18.371974499999997</v>
      </c>
      <c r="U2536" s="660">
        <f>R2536*Tabellen!$G$2</f>
        <v>114.78059999999999</v>
      </c>
      <c r="V2536" s="660">
        <f>T2536*Tabellen!$H$2</f>
        <v>3.8581146449999992</v>
      </c>
      <c r="W2536" s="660">
        <f t="shared" si="387"/>
        <v>118.63871464499999</v>
      </c>
      <c r="X2536" s="660">
        <f t="shared" si="388"/>
        <v>1412.3506891449999</v>
      </c>
      <c r="Z2536" s="615"/>
    </row>
    <row r="2537" spans="2:71" ht="15.65" customHeight="1" outlineLevel="2" x14ac:dyDescent="0.25">
      <c r="B2537" s="479"/>
      <c r="D2537" s="515" t="s">
        <v>1579</v>
      </c>
      <c r="E2537" s="516">
        <f>E2531</f>
        <v>5</v>
      </c>
      <c r="F2537" s="519" t="s">
        <v>73</v>
      </c>
      <c r="G2537" s="518">
        <v>0.6</v>
      </c>
      <c r="H2537" s="518">
        <f>E2537*G2537</f>
        <v>3</v>
      </c>
      <c r="I2537" s="558">
        <v>398.47499999999997</v>
      </c>
      <c r="J2537" s="558">
        <f t="shared" si="389"/>
        <v>1992.3749999999998</v>
      </c>
      <c r="K2537" s="558"/>
      <c r="L2537" s="558"/>
      <c r="M2537" s="559">
        <f>J2537+H2537*Tabellen!$K$2+L2537</f>
        <v>2178.375</v>
      </c>
      <c r="N2537" s="494"/>
      <c r="O2537" s="660">
        <f t="shared" si="386"/>
        <v>2635.8337499999998</v>
      </c>
      <c r="P2537" s="673"/>
      <c r="Q2537" s="665" t="s">
        <v>983</v>
      </c>
      <c r="R2537" s="660">
        <f>H2537*Tabellen!$K$2*Tabellen!$F$2</f>
        <v>225.06</v>
      </c>
      <c r="S2537" s="666" t="s">
        <v>1049</v>
      </c>
      <c r="T2537" s="660">
        <f>J2537*Tabellen!$F$2</f>
        <v>2410.7737499999998</v>
      </c>
      <c r="U2537" s="660">
        <f>R2537*Tabellen!$G$2</f>
        <v>20.255399999999998</v>
      </c>
      <c r="V2537" s="660">
        <f>T2537*Tabellen!$H$2</f>
        <v>506.26248749999996</v>
      </c>
      <c r="W2537" s="660">
        <f t="shared" si="387"/>
        <v>526.51788749999992</v>
      </c>
      <c r="X2537" s="660">
        <f t="shared" si="388"/>
        <v>3162.3516374999999</v>
      </c>
      <c r="Z2537" s="615"/>
    </row>
    <row r="2538" spans="2:71" ht="15.65" customHeight="1" outlineLevel="2" x14ac:dyDescent="0.25">
      <c r="B2538" s="479"/>
      <c r="D2538" s="515" t="s">
        <v>1225</v>
      </c>
      <c r="E2538" s="516"/>
      <c r="F2538" s="519" t="s">
        <v>1118</v>
      </c>
      <c r="G2538" s="518"/>
      <c r="H2538" s="518"/>
      <c r="I2538" s="558"/>
      <c r="J2538" s="558"/>
      <c r="K2538" s="558"/>
      <c r="L2538" s="558"/>
      <c r="M2538" s="559"/>
      <c r="N2538" s="494"/>
      <c r="O2538" s="660">
        <f t="shared" si="386"/>
        <v>0</v>
      </c>
      <c r="P2538" s="673"/>
      <c r="Q2538" s="665" t="s">
        <v>983</v>
      </c>
      <c r="R2538" s="660">
        <f>H2538*Tabellen!$K$2*Tabellen!$F$2</f>
        <v>0</v>
      </c>
      <c r="S2538" s="666" t="s">
        <v>1049</v>
      </c>
      <c r="T2538" s="660">
        <f>J2538*Tabellen!$F$2</f>
        <v>0</v>
      </c>
      <c r="U2538" s="660">
        <f>R2538*Tabellen!$G$2</f>
        <v>0</v>
      </c>
      <c r="V2538" s="660">
        <f>T2538*Tabellen!$H$2</f>
        <v>0</v>
      </c>
      <c r="W2538" s="660">
        <f t="shared" si="387"/>
        <v>0</v>
      </c>
      <c r="X2538" s="660">
        <f t="shared" si="388"/>
        <v>0</v>
      </c>
      <c r="Z2538" s="615"/>
    </row>
    <row r="2539" spans="2:71" ht="15.65" customHeight="1" outlineLevel="2" x14ac:dyDescent="0.25">
      <c r="B2539" s="479"/>
      <c r="D2539" s="515" t="s">
        <v>1226</v>
      </c>
      <c r="E2539" s="516">
        <f>E2536</f>
        <v>9</v>
      </c>
      <c r="F2539" s="519" t="s">
        <v>70</v>
      </c>
      <c r="G2539" s="518">
        <v>0.15</v>
      </c>
      <c r="H2539" s="518">
        <f>E2539*G2539</f>
        <v>1.3499999999999999</v>
      </c>
      <c r="I2539" s="558">
        <v>0.22769999999999999</v>
      </c>
      <c r="J2539" s="558">
        <f t="shared" si="389"/>
        <v>2.0492999999999997</v>
      </c>
      <c r="K2539" s="558"/>
      <c r="L2539" s="558"/>
      <c r="M2539" s="559">
        <f>J2539+H2539*Tabellen!$K$2+L2539</f>
        <v>85.749299999999991</v>
      </c>
      <c r="N2539" s="494"/>
      <c r="O2539" s="660">
        <f t="shared" si="386"/>
        <v>103.75665299999999</v>
      </c>
      <c r="P2539" s="673"/>
      <c r="Q2539" s="665" t="s">
        <v>983</v>
      </c>
      <c r="R2539" s="660">
        <f>H2539*Tabellen!$K$2*Tabellen!$F$2</f>
        <v>101.27699999999999</v>
      </c>
      <c r="S2539" s="666" t="s">
        <v>1049</v>
      </c>
      <c r="T2539" s="660">
        <f>J2539*Tabellen!$F$2</f>
        <v>2.4796529999999994</v>
      </c>
      <c r="U2539" s="660">
        <f>R2539*Tabellen!$G$2</f>
        <v>9.1149299999999993</v>
      </c>
      <c r="V2539" s="660">
        <f>T2539*Tabellen!$H$2</f>
        <v>0.52072712999999982</v>
      </c>
      <c r="W2539" s="660">
        <f t="shared" si="387"/>
        <v>9.6356571299999985</v>
      </c>
      <c r="X2539" s="660">
        <f t="shared" si="388"/>
        <v>113.39231012999998</v>
      </c>
      <c r="Z2539" s="615"/>
    </row>
    <row r="2540" spans="2:71" ht="15.65" customHeight="1" outlineLevel="2" x14ac:dyDescent="0.25">
      <c r="B2540" s="479"/>
      <c r="D2540" s="515" t="s">
        <v>1227</v>
      </c>
      <c r="E2540" s="516">
        <f>E2536</f>
        <v>9</v>
      </c>
      <c r="F2540" s="519" t="s">
        <v>70</v>
      </c>
      <c r="G2540" s="518">
        <v>0.08</v>
      </c>
      <c r="H2540" s="518">
        <f>E2540*G2540</f>
        <v>0.72</v>
      </c>
      <c r="I2540" s="553">
        <v>2.0699999999999998</v>
      </c>
      <c r="J2540" s="558">
        <f t="shared" si="389"/>
        <v>18.63</v>
      </c>
      <c r="K2540" s="558"/>
      <c r="L2540" s="558"/>
      <c r="M2540" s="559">
        <f>J2540+H2540*Tabellen!$K$2+L2540</f>
        <v>63.269999999999996</v>
      </c>
      <c r="N2540" s="494"/>
      <c r="O2540" s="660">
        <f t="shared" si="386"/>
        <v>76.556700000000006</v>
      </c>
      <c r="P2540" s="673"/>
      <c r="Q2540" s="665" t="s">
        <v>983</v>
      </c>
      <c r="R2540" s="660">
        <f>H2540*Tabellen!$K$2*Tabellen!$F$2</f>
        <v>54.014400000000002</v>
      </c>
      <c r="S2540" s="666" t="s">
        <v>1049</v>
      </c>
      <c r="T2540" s="660">
        <f>J2540*Tabellen!$F$2</f>
        <v>22.542299999999997</v>
      </c>
      <c r="U2540" s="660">
        <f>R2540*Tabellen!$G$2</f>
        <v>4.8612960000000003</v>
      </c>
      <c r="V2540" s="660">
        <f>T2540*Tabellen!$H$2</f>
        <v>4.7338829999999996</v>
      </c>
      <c r="W2540" s="660">
        <f t="shared" si="387"/>
        <v>9.5951789999999999</v>
      </c>
      <c r="X2540" s="660">
        <f t="shared" si="388"/>
        <v>86.151879000000008</v>
      </c>
      <c r="Z2540" s="615"/>
    </row>
    <row r="2541" spans="2:71" ht="15.65" customHeight="1" outlineLevel="2" x14ac:dyDescent="0.25">
      <c r="B2541" s="404"/>
      <c r="D2541" s="515" t="s">
        <v>1301</v>
      </c>
      <c r="E2541" s="752" t="s">
        <v>1113</v>
      </c>
      <c r="F2541" s="414" t="s">
        <v>830</v>
      </c>
      <c r="G2541" s="415">
        <v>1</v>
      </c>
      <c r="H2541" s="415">
        <f>E2541*G2541</f>
        <v>1</v>
      </c>
      <c r="I2541" s="553"/>
      <c r="J2541" s="553"/>
      <c r="K2541" s="553"/>
      <c r="L2541" s="553"/>
      <c r="M2541" s="553">
        <f>J2541+H2541*Tabellen!$K$2+L2541</f>
        <v>62</v>
      </c>
      <c r="N2541" s="494"/>
      <c r="O2541" s="660">
        <f t="shared" si="386"/>
        <v>75.02</v>
      </c>
      <c r="P2541" s="673"/>
      <c r="Q2541" s="665" t="s">
        <v>983</v>
      </c>
      <c r="R2541" s="660">
        <f>H2541*Tabellen!$K$2*Tabellen!$F$2</f>
        <v>75.02</v>
      </c>
      <c r="S2541" s="666" t="s">
        <v>1049</v>
      </c>
      <c r="T2541" s="660">
        <f>J2541*Tabellen!$F$2</f>
        <v>0</v>
      </c>
      <c r="U2541" s="660">
        <f>R2541*Tabellen!$G$2</f>
        <v>6.7517999999999994</v>
      </c>
      <c r="V2541" s="660">
        <f>T2541*Tabellen!$H$2</f>
        <v>0</v>
      </c>
      <c r="W2541" s="660">
        <f t="shared" si="387"/>
        <v>6.7517999999999994</v>
      </c>
      <c r="X2541" s="660">
        <f t="shared" si="388"/>
        <v>81.771799999999999</v>
      </c>
      <c r="Y2541" s="659"/>
      <c r="Z2541" s="614"/>
      <c r="AH2541" s="629"/>
      <c r="AI2541" s="631">
        <v>1200</v>
      </c>
    </row>
    <row r="2542" spans="2:71" ht="15.65" customHeight="1" outlineLevel="2" x14ac:dyDescent="0.25">
      <c r="B2542" s="479"/>
      <c r="D2542" s="515" t="s">
        <v>1228</v>
      </c>
      <c r="E2542" s="516"/>
      <c r="F2542" s="519" t="s">
        <v>146</v>
      </c>
      <c r="G2542" s="518"/>
      <c r="H2542" s="518"/>
      <c r="I2542" s="558"/>
      <c r="J2542" s="558"/>
      <c r="K2542" s="558"/>
      <c r="L2542" s="558"/>
      <c r="M2542" s="559"/>
      <c r="N2542" s="494"/>
      <c r="P2542" s="659"/>
      <c r="Q2542" s="665"/>
      <c r="S2542" s="666"/>
      <c r="Z2542" s="615"/>
    </row>
    <row r="2543" spans="2:71" ht="15.65" customHeight="1" outlineLevel="2" x14ac:dyDescent="0.25">
      <c r="B2543" s="479"/>
      <c r="D2543" s="515" t="s">
        <v>1229</v>
      </c>
      <c r="E2543" s="516"/>
      <c r="F2543" s="519" t="s">
        <v>1230</v>
      </c>
      <c r="G2543" s="518"/>
      <c r="H2543" s="518"/>
      <c r="I2543" s="558"/>
      <c r="J2543" s="558"/>
      <c r="K2543" s="558"/>
      <c r="L2543" s="558"/>
      <c r="M2543" s="559"/>
      <c r="N2543" s="494"/>
      <c r="P2543" s="659"/>
      <c r="Q2543" s="665"/>
      <c r="S2543" s="666"/>
      <c r="Z2543" s="615"/>
    </row>
    <row r="2544" spans="2:71" ht="15.65" customHeight="1" outlineLevel="2" x14ac:dyDescent="0.25">
      <c r="B2544" s="479"/>
      <c r="D2544" s="515" t="s">
        <v>1231</v>
      </c>
      <c r="E2544" s="516"/>
      <c r="F2544" s="519" t="s">
        <v>1230</v>
      </c>
      <c r="G2544" s="518"/>
      <c r="H2544" s="518"/>
      <c r="I2544" s="558"/>
      <c r="J2544" s="558"/>
      <c r="K2544" s="558"/>
      <c r="L2544" s="558"/>
      <c r="M2544" s="559"/>
      <c r="N2544" s="494"/>
      <c r="P2544" s="659"/>
      <c r="Q2544" s="659"/>
      <c r="Z2544" s="615"/>
    </row>
    <row r="2545" spans="2:71" ht="15.65" customHeight="1" outlineLevel="2" x14ac:dyDescent="0.25">
      <c r="B2545" s="479"/>
      <c r="D2545" s="481"/>
      <c r="E2545" s="419"/>
      <c r="F2545" s="420"/>
      <c r="G2545" s="400"/>
      <c r="H2545" s="400"/>
      <c r="I2545" s="550"/>
      <c r="J2545" s="550"/>
      <c r="K2545" s="550"/>
      <c r="L2545" s="550"/>
      <c r="M2545" s="551"/>
      <c r="N2545" s="494"/>
      <c r="P2545" s="659"/>
      <c r="Q2545" s="659"/>
      <c r="Z2545" s="615"/>
    </row>
    <row r="2546" spans="2:71" ht="9" customHeight="1" outlineLevel="1" x14ac:dyDescent="0.25">
      <c r="B2546" s="408"/>
      <c r="D2546" s="409"/>
      <c r="E2546" s="411"/>
      <c r="F2546" s="409"/>
      <c r="G2546" s="410"/>
      <c r="H2546" s="410"/>
      <c r="I2546" s="548"/>
      <c r="J2546" s="548"/>
      <c r="K2546" s="548"/>
      <c r="L2546" s="548"/>
      <c r="M2546" s="548"/>
      <c r="N2546" s="485"/>
      <c r="O2546" s="663"/>
      <c r="P2546" s="663"/>
      <c r="Q2546" s="663"/>
      <c r="R2546" s="664"/>
      <c r="S2546" s="664"/>
      <c r="T2546" s="664"/>
      <c r="U2546" s="664"/>
      <c r="V2546" s="664"/>
      <c r="W2546" s="664"/>
      <c r="X2546" s="664"/>
      <c r="Y2546" s="663"/>
      <c r="Z2546" s="615"/>
      <c r="AA2546" s="616"/>
      <c r="AG2546" s="613"/>
      <c r="AH2546" s="613"/>
    </row>
    <row r="2547" spans="2:71" s="568" customFormat="1" ht="15.65" customHeight="1" outlineLevel="1" x14ac:dyDescent="0.25">
      <c r="B2547" s="395" t="s">
        <v>1220</v>
      </c>
      <c r="C2547" s="593"/>
      <c r="D2547" s="396" t="s">
        <v>1234</v>
      </c>
      <c r="E2547" s="403">
        <f>2*2.5</f>
        <v>5</v>
      </c>
      <c r="F2547" s="396" t="s">
        <v>73</v>
      </c>
      <c r="G2547" s="397"/>
      <c r="H2547" s="397">
        <f>SUM(H2548:H2558)/E2547</f>
        <v>5.6840000000000002</v>
      </c>
      <c r="I2547" s="546"/>
      <c r="J2547" s="546">
        <f>SUM(J2548:J2558)/E2547</f>
        <v>887.57459999999969</v>
      </c>
      <c r="K2547" s="546"/>
      <c r="L2547" s="546"/>
      <c r="M2547" s="546">
        <f>SUM(M2548:M2558)/E2547</f>
        <v>1239.9825999999998</v>
      </c>
      <c r="N2547" s="593"/>
      <c r="O2547" s="657">
        <f>SUM(O2548:O2557)/E2547</f>
        <v>1500.378946</v>
      </c>
      <c r="P2547" s="656" t="str">
        <f>B2547</f>
        <v>V2-4-C1</v>
      </c>
      <c r="Q2547" s="656"/>
      <c r="R2547" s="657"/>
      <c r="S2547" s="657"/>
      <c r="T2547" s="657"/>
      <c r="U2547" s="670"/>
      <c r="V2547" s="657"/>
      <c r="W2547" s="657"/>
      <c r="X2547" s="657">
        <f>SUM(X2548:X2557)/E2547</f>
        <v>1764.2888830599998</v>
      </c>
      <c r="Y2547" s="656"/>
      <c r="Z2547" s="614"/>
      <c r="AA2547" s="610"/>
      <c r="AB2547" s="610"/>
      <c r="AC2547" s="610"/>
      <c r="AD2547" s="610"/>
      <c r="AE2547" s="610"/>
      <c r="AF2547" s="610"/>
      <c r="AG2547" s="610"/>
      <c r="AH2547" s="610"/>
      <c r="AI2547" s="610"/>
      <c r="AJ2547" s="610"/>
      <c r="AK2547" s="610"/>
      <c r="AL2547" s="610"/>
      <c r="AM2547" s="610"/>
      <c r="AN2547" s="610"/>
      <c r="AO2547" s="610"/>
      <c r="AP2547" s="610"/>
      <c r="AQ2547" s="610"/>
      <c r="AR2547" s="610"/>
      <c r="AS2547" s="610"/>
      <c r="AT2547" s="610"/>
      <c r="AU2547" s="610"/>
      <c r="AV2547" s="610"/>
      <c r="AW2547" s="610"/>
      <c r="AX2547" s="610"/>
      <c r="AY2547" s="610"/>
      <c r="AZ2547" s="610"/>
      <c r="BA2547" s="610"/>
      <c r="BB2547" s="610"/>
      <c r="BC2547" s="610"/>
      <c r="BD2547" s="610"/>
      <c r="BE2547" s="610"/>
      <c r="BF2547" s="610"/>
      <c r="BG2547" s="610"/>
      <c r="BH2547" s="610"/>
      <c r="BI2547" s="610"/>
      <c r="BJ2547" s="610"/>
      <c r="BK2547" s="610"/>
      <c r="BL2547" s="610"/>
      <c r="BM2547" s="610"/>
      <c r="BN2547" s="610"/>
      <c r="BO2547" s="610"/>
      <c r="BP2547" s="610"/>
      <c r="BQ2547" s="610"/>
      <c r="BR2547" s="610"/>
      <c r="BS2547" s="610"/>
    </row>
    <row r="2548" spans="2:71" ht="15.65" customHeight="1" outlineLevel="2" x14ac:dyDescent="0.25">
      <c r="B2548" s="404"/>
      <c r="D2548" s="413" t="s">
        <v>1221</v>
      </c>
      <c r="E2548" s="405"/>
      <c r="F2548" s="414"/>
      <c r="G2548" s="415"/>
      <c r="H2548" s="415"/>
      <c r="I2548" s="553"/>
      <c r="J2548" s="553"/>
      <c r="K2548" s="553"/>
      <c r="N2548" s="494"/>
      <c r="O2548" s="659" t="str">
        <f>R2548</f>
        <v>incl. opslagen</v>
      </c>
      <c r="P2548" s="659"/>
      <c r="Q2548" s="665"/>
      <c r="R2548" s="672" t="str">
        <f>Tabellen!$C$2</f>
        <v>incl. opslagen</v>
      </c>
      <c r="S2548" s="666"/>
      <c r="T2548" s="672" t="str">
        <f>Tabellen!$C$2</f>
        <v>incl. opslagen</v>
      </c>
      <c r="Y2548" s="659"/>
      <c r="Z2548" s="614"/>
    </row>
    <row r="2549" spans="2:71" ht="15.65" customHeight="1" outlineLevel="2" x14ac:dyDescent="0.25">
      <c r="B2549" s="404"/>
      <c r="D2549" s="515" t="s">
        <v>1300</v>
      </c>
      <c r="E2549" s="752" t="s">
        <v>1113</v>
      </c>
      <c r="F2549" s="414" t="s">
        <v>830</v>
      </c>
      <c r="G2549" s="415">
        <v>2</v>
      </c>
      <c r="H2549" s="415">
        <f>E2549*G2549</f>
        <v>2</v>
      </c>
      <c r="I2549" s="553"/>
      <c r="J2549" s="553"/>
      <c r="K2549" s="553"/>
      <c r="L2549" s="553"/>
      <c r="M2549" s="553">
        <f>J2549+H2549*Tabellen!$K$2+L2549</f>
        <v>124</v>
      </c>
      <c r="N2549" s="494"/>
      <c r="O2549" s="660">
        <f t="shared" ref="O2549:O2557" si="390">R2549+T2549</f>
        <v>150.04</v>
      </c>
      <c r="P2549" s="673"/>
      <c r="Q2549" s="665" t="s">
        <v>983</v>
      </c>
      <c r="R2549" s="660">
        <f>H2549*Tabellen!$K$2*Tabellen!$F$2</f>
        <v>150.04</v>
      </c>
      <c r="S2549" s="666" t="s">
        <v>1049</v>
      </c>
      <c r="T2549" s="660">
        <f>J2549*Tabellen!$F$2</f>
        <v>0</v>
      </c>
      <c r="U2549" s="660">
        <f>R2549*Tabellen!$G$2</f>
        <v>13.503599999999999</v>
      </c>
      <c r="V2549" s="660">
        <f>T2549*Tabellen!$H$2</f>
        <v>0</v>
      </c>
      <c r="W2549" s="660">
        <f t="shared" ref="W2549:W2557" si="391">U2549+V2549</f>
        <v>13.503599999999999</v>
      </c>
      <c r="X2549" s="660">
        <f t="shared" ref="X2549:X2557" si="392">O2549+W2549</f>
        <v>163.5436</v>
      </c>
      <c r="Y2549" s="659"/>
      <c r="Z2549" s="614"/>
      <c r="AH2549" s="629"/>
      <c r="AI2549" s="630" t="s">
        <v>162</v>
      </c>
    </row>
    <row r="2550" spans="2:71" ht="15.65" customHeight="1" outlineLevel="2" x14ac:dyDescent="0.25">
      <c r="B2550" s="479"/>
      <c r="D2550" s="515" t="s">
        <v>1224</v>
      </c>
      <c r="E2550" s="516">
        <f>E2547</f>
        <v>5</v>
      </c>
      <c r="F2550" s="519" t="s">
        <v>73</v>
      </c>
      <c r="G2550" s="415">
        <v>0.55000000000000004</v>
      </c>
      <c r="H2550" s="518">
        <f>E2550*G2550</f>
        <v>2.75</v>
      </c>
      <c r="I2550" s="558"/>
      <c r="J2550" s="558"/>
      <c r="K2550" s="558"/>
      <c r="L2550" s="558"/>
      <c r="M2550" s="559">
        <f>J2550+H2550*Tabellen!$K$2+L2550</f>
        <v>170.5</v>
      </c>
      <c r="N2550" s="494"/>
      <c r="O2550" s="660">
        <f t="shared" si="390"/>
        <v>206.30500000000001</v>
      </c>
      <c r="P2550" s="673"/>
      <c r="Q2550" s="665" t="s">
        <v>983</v>
      </c>
      <c r="R2550" s="660">
        <f>H2550*Tabellen!$K$2*Tabellen!$F$2</f>
        <v>206.30500000000001</v>
      </c>
      <c r="S2550" s="666" t="s">
        <v>1049</v>
      </c>
      <c r="T2550" s="660">
        <f>J2550*Tabellen!$F$2</f>
        <v>0</v>
      </c>
      <c r="U2550" s="660">
        <f>R2550*Tabellen!$G$2</f>
        <v>18.567450000000001</v>
      </c>
      <c r="V2550" s="660">
        <f>T2550*Tabellen!$H$2</f>
        <v>0</v>
      </c>
      <c r="W2550" s="660">
        <f t="shared" si="391"/>
        <v>18.567450000000001</v>
      </c>
      <c r="X2550" s="660">
        <f t="shared" si="392"/>
        <v>224.87245000000001</v>
      </c>
      <c r="Z2550" s="615"/>
    </row>
    <row r="2551" spans="2:71" ht="15.65" customHeight="1" outlineLevel="2" x14ac:dyDescent="0.25">
      <c r="B2551" s="479"/>
      <c r="D2551" s="515" t="s">
        <v>1222</v>
      </c>
      <c r="E2551" s="516">
        <f>E2547</f>
        <v>5</v>
      </c>
      <c r="F2551" s="519" t="s">
        <v>73</v>
      </c>
      <c r="G2551" s="518">
        <v>0.12</v>
      </c>
      <c r="H2551" s="518">
        <f>E2551*G2551</f>
        <v>0.6</v>
      </c>
      <c r="I2551" s="558">
        <v>0.65204999999999991</v>
      </c>
      <c r="J2551" s="558">
        <f t="shared" ref="J2551:J2556" si="393">E2551*I2551</f>
        <v>3.2602499999999996</v>
      </c>
      <c r="K2551" s="558"/>
      <c r="L2551" s="558"/>
      <c r="M2551" s="559">
        <f>J2551+H2551*Tabellen!$K$2+L2551</f>
        <v>40.460249999999995</v>
      </c>
      <c r="N2551" s="494"/>
      <c r="O2551" s="660">
        <f t="shared" si="390"/>
        <v>48.956902499999991</v>
      </c>
      <c r="P2551" s="673"/>
      <c r="Q2551" s="665" t="s">
        <v>983</v>
      </c>
      <c r="R2551" s="660">
        <f>H2551*Tabellen!$K$2*Tabellen!$F$2</f>
        <v>45.011999999999993</v>
      </c>
      <c r="S2551" s="666" t="s">
        <v>1049</v>
      </c>
      <c r="T2551" s="660">
        <f>J2551*Tabellen!$F$2</f>
        <v>3.9449024999999995</v>
      </c>
      <c r="U2551" s="660">
        <f>R2551*Tabellen!$G$2</f>
        <v>4.0510799999999989</v>
      </c>
      <c r="V2551" s="660">
        <f>T2551*Tabellen!$H$2</f>
        <v>0.82842952499999989</v>
      </c>
      <c r="W2551" s="660">
        <f t="shared" si="391"/>
        <v>4.8795095249999987</v>
      </c>
      <c r="X2551" s="660">
        <f t="shared" si="392"/>
        <v>53.836412024999987</v>
      </c>
      <c r="Z2551" s="615"/>
    </row>
    <row r="2552" spans="2:71" ht="15.65" customHeight="1" outlineLevel="2" x14ac:dyDescent="0.25">
      <c r="B2552" s="479"/>
      <c r="D2552" s="515" t="s">
        <v>1233</v>
      </c>
      <c r="E2552" s="516">
        <f>2+2+2.5+2.5</f>
        <v>9</v>
      </c>
      <c r="F2552" s="519" t="s">
        <v>70</v>
      </c>
      <c r="G2552" s="518">
        <v>0.25</v>
      </c>
      <c r="H2552" s="518">
        <v>17</v>
      </c>
      <c r="I2552" s="558">
        <v>1.6870499999999997</v>
      </c>
      <c r="J2552" s="558">
        <f t="shared" si="393"/>
        <v>15.183449999999997</v>
      </c>
      <c r="K2552" s="558"/>
      <c r="L2552" s="558"/>
      <c r="M2552" s="559">
        <f>J2552+H2552*Tabellen!$K$2+L2552</f>
        <v>1069.18345</v>
      </c>
      <c r="N2552" s="494"/>
      <c r="O2552" s="660">
        <f t="shared" si="390"/>
        <v>1293.7119745</v>
      </c>
      <c r="P2552" s="673"/>
      <c r="Q2552" s="665" t="s">
        <v>983</v>
      </c>
      <c r="R2552" s="660">
        <f>H2552*Tabellen!$K$2*Tabellen!$F$2</f>
        <v>1275.3399999999999</v>
      </c>
      <c r="S2552" s="666" t="s">
        <v>1049</v>
      </c>
      <c r="T2552" s="660">
        <f>J2552*Tabellen!$F$2</f>
        <v>18.371974499999997</v>
      </c>
      <c r="U2552" s="660">
        <f>R2552*Tabellen!$G$2</f>
        <v>114.78059999999999</v>
      </c>
      <c r="V2552" s="660">
        <f>T2552*Tabellen!$H$2</f>
        <v>3.8581146449999992</v>
      </c>
      <c r="W2552" s="660">
        <f t="shared" si="391"/>
        <v>118.63871464499999</v>
      </c>
      <c r="X2552" s="660">
        <f t="shared" si="392"/>
        <v>1412.3506891449999</v>
      </c>
      <c r="Z2552" s="615"/>
    </row>
    <row r="2553" spans="2:71" ht="15.65" customHeight="1" outlineLevel="2" x14ac:dyDescent="0.25">
      <c r="B2553" s="479"/>
      <c r="D2553" s="515" t="s">
        <v>1579</v>
      </c>
      <c r="E2553" s="516">
        <f>E2547</f>
        <v>5</v>
      </c>
      <c r="F2553" s="519" t="s">
        <v>73</v>
      </c>
      <c r="G2553" s="518">
        <v>0.6</v>
      </c>
      <c r="H2553" s="518">
        <f>E2553*G2553</f>
        <v>3</v>
      </c>
      <c r="I2553" s="558">
        <v>879.74999999999989</v>
      </c>
      <c r="J2553" s="558">
        <f t="shared" si="393"/>
        <v>4398.7499999999991</v>
      </c>
      <c r="K2553" s="558"/>
      <c r="L2553" s="558"/>
      <c r="M2553" s="559">
        <f>J2553+H2553*Tabellen!$K$2+L2553</f>
        <v>4584.7499999999991</v>
      </c>
      <c r="N2553" s="494"/>
      <c r="O2553" s="660">
        <f t="shared" si="390"/>
        <v>5547.5474999999988</v>
      </c>
      <c r="P2553" s="673"/>
      <c r="Q2553" s="665" t="s">
        <v>983</v>
      </c>
      <c r="R2553" s="660">
        <f>H2553*Tabellen!$K$2*Tabellen!$F$2</f>
        <v>225.06</v>
      </c>
      <c r="S2553" s="666" t="s">
        <v>1049</v>
      </c>
      <c r="T2553" s="660">
        <f>J2553*Tabellen!$F$2</f>
        <v>5322.4874999999984</v>
      </c>
      <c r="U2553" s="660">
        <f>R2553*Tabellen!$G$2</f>
        <v>20.255399999999998</v>
      </c>
      <c r="V2553" s="660">
        <f>T2553*Tabellen!$H$2</f>
        <v>1117.7223749999996</v>
      </c>
      <c r="W2553" s="660">
        <f t="shared" si="391"/>
        <v>1137.9777749999996</v>
      </c>
      <c r="X2553" s="660">
        <f t="shared" si="392"/>
        <v>6685.5252749999981</v>
      </c>
      <c r="Z2553" s="615"/>
    </row>
    <row r="2554" spans="2:71" ht="15.65" customHeight="1" outlineLevel="2" x14ac:dyDescent="0.25">
      <c r="B2554" s="479"/>
      <c r="D2554" s="515" t="s">
        <v>1225</v>
      </c>
      <c r="E2554" s="516"/>
      <c r="F2554" s="519" t="s">
        <v>1118</v>
      </c>
      <c r="G2554" s="518"/>
      <c r="H2554" s="518"/>
      <c r="I2554" s="558"/>
      <c r="J2554" s="558"/>
      <c r="K2554" s="558"/>
      <c r="L2554" s="558"/>
      <c r="M2554" s="559"/>
      <c r="N2554" s="494"/>
      <c r="O2554" s="660">
        <f t="shared" si="390"/>
        <v>0</v>
      </c>
      <c r="P2554" s="673"/>
      <c r="Q2554" s="665" t="s">
        <v>983</v>
      </c>
      <c r="R2554" s="660">
        <f>H2554*Tabellen!$K$2*Tabellen!$F$2</f>
        <v>0</v>
      </c>
      <c r="S2554" s="666" t="s">
        <v>1049</v>
      </c>
      <c r="T2554" s="660">
        <f>J2554*Tabellen!$F$2</f>
        <v>0</v>
      </c>
      <c r="U2554" s="660">
        <f>R2554*Tabellen!$G$2</f>
        <v>0</v>
      </c>
      <c r="V2554" s="660">
        <f>T2554*Tabellen!$H$2</f>
        <v>0</v>
      </c>
      <c r="W2554" s="660">
        <f t="shared" si="391"/>
        <v>0</v>
      </c>
      <c r="X2554" s="660">
        <f t="shared" si="392"/>
        <v>0</v>
      </c>
      <c r="Z2554" s="615"/>
    </row>
    <row r="2555" spans="2:71" ht="15.65" customHeight="1" outlineLevel="2" x14ac:dyDescent="0.25">
      <c r="B2555" s="479"/>
      <c r="D2555" s="515" t="s">
        <v>1226</v>
      </c>
      <c r="E2555" s="516">
        <f>E2552</f>
        <v>9</v>
      </c>
      <c r="F2555" s="519" t="s">
        <v>70</v>
      </c>
      <c r="G2555" s="518">
        <v>0.15</v>
      </c>
      <c r="H2555" s="518">
        <f>E2555*G2555</f>
        <v>1.3499999999999999</v>
      </c>
      <c r="I2555" s="558">
        <v>0.22769999999999999</v>
      </c>
      <c r="J2555" s="558">
        <f t="shared" si="393"/>
        <v>2.0492999999999997</v>
      </c>
      <c r="K2555" s="558"/>
      <c r="L2555" s="558"/>
      <c r="M2555" s="559">
        <f>J2555+H2555*Tabellen!$K$2+L2555</f>
        <v>85.749299999999991</v>
      </c>
      <c r="N2555" s="494"/>
      <c r="O2555" s="660">
        <f t="shared" si="390"/>
        <v>103.75665299999999</v>
      </c>
      <c r="P2555" s="673"/>
      <c r="Q2555" s="665" t="s">
        <v>983</v>
      </c>
      <c r="R2555" s="660">
        <f>H2555*Tabellen!$K$2*Tabellen!$F$2</f>
        <v>101.27699999999999</v>
      </c>
      <c r="S2555" s="666" t="s">
        <v>1049</v>
      </c>
      <c r="T2555" s="660">
        <f>J2555*Tabellen!$F$2</f>
        <v>2.4796529999999994</v>
      </c>
      <c r="U2555" s="660">
        <f>R2555*Tabellen!$G$2</f>
        <v>9.1149299999999993</v>
      </c>
      <c r="V2555" s="660">
        <f>T2555*Tabellen!$H$2</f>
        <v>0.52072712999999982</v>
      </c>
      <c r="W2555" s="660">
        <f t="shared" si="391"/>
        <v>9.6356571299999985</v>
      </c>
      <c r="X2555" s="660">
        <f t="shared" si="392"/>
        <v>113.39231012999998</v>
      </c>
      <c r="Z2555" s="615"/>
    </row>
    <row r="2556" spans="2:71" ht="15.65" customHeight="1" outlineLevel="2" x14ac:dyDescent="0.25">
      <c r="B2556" s="479"/>
      <c r="D2556" s="515" t="s">
        <v>1227</v>
      </c>
      <c r="E2556" s="516">
        <f>E2552</f>
        <v>9</v>
      </c>
      <c r="F2556" s="519" t="s">
        <v>70</v>
      </c>
      <c r="G2556" s="518">
        <v>0.08</v>
      </c>
      <c r="H2556" s="518">
        <f>E2556*G2556</f>
        <v>0.72</v>
      </c>
      <c r="I2556" s="553">
        <v>2.0699999999999998</v>
      </c>
      <c r="J2556" s="558">
        <f t="shared" si="393"/>
        <v>18.63</v>
      </c>
      <c r="K2556" s="558"/>
      <c r="L2556" s="558"/>
      <c r="M2556" s="559">
        <f>J2556+H2556*Tabellen!$K$2+L2556</f>
        <v>63.269999999999996</v>
      </c>
      <c r="N2556" s="494"/>
      <c r="O2556" s="660">
        <f t="shared" si="390"/>
        <v>76.556700000000006</v>
      </c>
      <c r="P2556" s="673"/>
      <c r="Q2556" s="665" t="s">
        <v>983</v>
      </c>
      <c r="R2556" s="660">
        <f>H2556*Tabellen!$K$2*Tabellen!$F$2</f>
        <v>54.014400000000002</v>
      </c>
      <c r="S2556" s="666" t="s">
        <v>1049</v>
      </c>
      <c r="T2556" s="660">
        <f>J2556*Tabellen!$F$2</f>
        <v>22.542299999999997</v>
      </c>
      <c r="U2556" s="660">
        <f>R2556*Tabellen!$G$2</f>
        <v>4.8612960000000003</v>
      </c>
      <c r="V2556" s="660">
        <f>T2556*Tabellen!$H$2</f>
        <v>4.7338829999999996</v>
      </c>
      <c r="W2556" s="660">
        <f t="shared" si="391"/>
        <v>9.5951789999999999</v>
      </c>
      <c r="X2556" s="660">
        <f t="shared" si="392"/>
        <v>86.151879000000008</v>
      </c>
      <c r="Z2556" s="615"/>
    </row>
    <row r="2557" spans="2:71" ht="15.65" customHeight="1" outlineLevel="2" x14ac:dyDescent="0.25">
      <c r="B2557" s="404"/>
      <c r="D2557" s="515" t="s">
        <v>1301</v>
      </c>
      <c r="E2557" s="752" t="s">
        <v>1113</v>
      </c>
      <c r="F2557" s="414" t="s">
        <v>830</v>
      </c>
      <c r="G2557" s="415">
        <v>1</v>
      </c>
      <c r="H2557" s="415">
        <f>E2557*G2557</f>
        <v>1</v>
      </c>
      <c r="I2557" s="553"/>
      <c r="J2557" s="553"/>
      <c r="K2557" s="553"/>
      <c r="L2557" s="553"/>
      <c r="M2557" s="553">
        <f>J2557+H2557*Tabellen!$K$2+L2557</f>
        <v>62</v>
      </c>
      <c r="N2557" s="494"/>
      <c r="O2557" s="660">
        <f t="shared" si="390"/>
        <v>75.02</v>
      </c>
      <c r="P2557" s="673"/>
      <c r="Q2557" s="665" t="s">
        <v>983</v>
      </c>
      <c r="R2557" s="660">
        <f>H2557*Tabellen!$K$2*Tabellen!$F$2</f>
        <v>75.02</v>
      </c>
      <c r="S2557" s="666" t="s">
        <v>1049</v>
      </c>
      <c r="T2557" s="660">
        <f>J2557*Tabellen!$F$2</f>
        <v>0</v>
      </c>
      <c r="U2557" s="660">
        <f>R2557*Tabellen!$G$2</f>
        <v>6.7517999999999994</v>
      </c>
      <c r="V2557" s="660">
        <f>T2557*Tabellen!$H$2</f>
        <v>0</v>
      </c>
      <c r="W2557" s="660">
        <f t="shared" si="391"/>
        <v>6.7517999999999994</v>
      </c>
      <c r="X2557" s="660">
        <f t="shared" si="392"/>
        <v>81.771799999999999</v>
      </c>
      <c r="Y2557" s="659"/>
      <c r="Z2557" s="614"/>
      <c r="AH2557" s="629"/>
      <c r="AI2557" s="631">
        <v>1200</v>
      </c>
    </row>
    <row r="2558" spans="2:71" ht="15.65" customHeight="1" outlineLevel="2" x14ac:dyDescent="0.25">
      <c r="B2558" s="479"/>
      <c r="D2558" s="515" t="s">
        <v>1228</v>
      </c>
      <c r="E2558" s="516"/>
      <c r="F2558" s="519" t="s">
        <v>146</v>
      </c>
      <c r="G2558" s="518"/>
      <c r="H2558" s="518"/>
      <c r="I2558" s="558"/>
      <c r="J2558" s="558"/>
      <c r="K2558" s="558"/>
      <c r="L2558" s="558"/>
      <c r="M2558" s="559"/>
      <c r="N2558" s="494"/>
      <c r="P2558" s="659"/>
      <c r="Q2558" s="665"/>
      <c r="S2558" s="666"/>
      <c r="Z2558" s="615"/>
    </row>
    <row r="2559" spans="2:71" ht="15.65" customHeight="1" outlineLevel="2" x14ac:dyDescent="0.25">
      <c r="B2559" s="479"/>
      <c r="D2559" s="515" t="s">
        <v>1229</v>
      </c>
      <c r="E2559" s="516"/>
      <c r="F2559" s="519" t="s">
        <v>1230</v>
      </c>
      <c r="G2559" s="518"/>
      <c r="H2559" s="518"/>
      <c r="I2559" s="558"/>
      <c r="J2559" s="558"/>
      <c r="K2559" s="558"/>
      <c r="L2559" s="558"/>
      <c r="M2559" s="559"/>
      <c r="N2559" s="494"/>
      <c r="P2559" s="659"/>
      <c r="Q2559" s="665"/>
      <c r="S2559" s="666"/>
      <c r="Z2559" s="615"/>
    </row>
    <row r="2560" spans="2:71" ht="15.65" customHeight="1" outlineLevel="2" x14ac:dyDescent="0.25">
      <c r="B2560" s="479"/>
      <c r="D2560" s="515" t="s">
        <v>1231</v>
      </c>
      <c r="E2560" s="516"/>
      <c r="F2560" s="519" t="s">
        <v>1230</v>
      </c>
      <c r="G2560" s="518"/>
      <c r="H2560" s="518"/>
      <c r="I2560" s="558"/>
      <c r="J2560" s="558"/>
      <c r="K2560" s="558"/>
      <c r="L2560" s="558"/>
      <c r="M2560" s="559"/>
      <c r="N2560" s="494"/>
      <c r="P2560" s="659"/>
      <c r="Q2560" s="659"/>
      <c r="Z2560" s="615"/>
    </row>
    <row r="2561" spans="2:71" ht="15.65" customHeight="1" outlineLevel="2" x14ac:dyDescent="0.25">
      <c r="B2561" s="479"/>
      <c r="D2561" s="481"/>
      <c r="E2561" s="419"/>
      <c r="F2561" s="420"/>
      <c r="G2561" s="400"/>
      <c r="H2561" s="400"/>
      <c r="I2561" s="550"/>
      <c r="J2561" s="550"/>
      <c r="K2561" s="550"/>
      <c r="L2561" s="550"/>
      <c r="M2561" s="551"/>
      <c r="N2561" s="494"/>
      <c r="P2561" s="659"/>
      <c r="Q2561" s="659"/>
      <c r="Z2561" s="615"/>
    </row>
    <row r="2562" spans="2:71" ht="9" customHeight="1" outlineLevel="1" x14ac:dyDescent="0.25">
      <c r="B2562" s="408"/>
      <c r="D2562" s="409"/>
      <c r="E2562" s="411"/>
      <c r="F2562" s="409"/>
      <c r="G2562" s="410"/>
      <c r="H2562" s="410"/>
      <c r="I2562" s="548"/>
      <c r="J2562" s="548"/>
      <c r="K2562" s="548"/>
      <c r="L2562" s="548"/>
      <c r="M2562" s="548"/>
      <c r="N2562" s="485"/>
      <c r="O2562" s="663"/>
      <c r="P2562" s="663"/>
      <c r="Q2562" s="663"/>
      <c r="R2562" s="664"/>
      <c r="S2562" s="664"/>
      <c r="T2562" s="664"/>
      <c r="U2562" s="664"/>
      <c r="V2562" s="664"/>
      <c r="W2562" s="664"/>
      <c r="X2562" s="664"/>
      <c r="Y2562" s="663"/>
      <c r="Z2562" s="615"/>
      <c r="AA2562" s="616"/>
      <c r="AG2562" s="613"/>
      <c r="AH2562" s="613"/>
    </row>
    <row r="2563" spans="2:71" s="568" customFormat="1" ht="15.65" customHeight="1" outlineLevel="1" x14ac:dyDescent="0.25">
      <c r="B2563" s="395" t="s">
        <v>1625</v>
      </c>
      <c r="C2563" s="593"/>
      <c r="D2563" s="396" t="s">
        <v>1624</v>
      </c>
      <c r="E2563" s="403">
        <f>2*2.5</f>
        <v>5</v>
      </c>
      <c r="F2563" s="396" t="s">
        <v>73</v>
      </c>
      <c r="G2563" s="397"/>
      <c r="H2563" s="397">
        <f>SUM(H2564:H2575)/E2563</f>
        <v>6.2240000000000002</v>
      </c>
      <c r="I2563" s="546"/>
      <c r="J2563" s="546">
        <f>SUM(J2564:J2575)/E2563</f>
        <v>437.97059999999999</v>
      </c>
      <c r="K2563" s="546"/>
      <c r="L2563" s="546"/>
      <c r="M2563" s="546">
        <f>SUM(M2564:M2575)/E2563</f>
        <v>823.85859999999991</v>
      </c>
      <c r="N2563" s="593"/>
      <c r="O2563" s="657">
        <f>SUM(O2564:O2574)/E2563</f>
        <v>996.86890600000027</v>
      </c>
      <c r="P2563" s="656" t="str">
        <f>B2563</f>
        <v>V2-4-D1</v>
      </c>
      <c r="Q2563" s="656"/>
      <c r="R2563" s="657"/>
      <c r="S2563" s="657"/>
      <c r="T2563" s="657"/>
      <c r="U2563" s="670"/>
      <c r="V2563" s="657"/>
      <c r="W2563" s="657"/>
      <c r="X2563" s="657">
        <f>SUM(X2564:X2574)/E2563</f>
        <v>1150.1804386600002</v>
      </c>
      <c r="Y2563" s="656"/>
      <c r="Z2563" s="614"/>
      <c r="AA2563" s="610"/>
      <c r="AB2563" s="610"/>
      <c r="AC2563" s="610"/>
      <c r="AD2563" s="610"/>
      <c r="AE2563" s="610"/>
      <c r="AF2563" s="610"/>
      <c r="AG2563" s="610"/>
      <c r="AH2563" s="610"/>
      <c r="AI2563" s="610"/>
      <c r="AJ2563" s="610"/>
      <c r="AK2563" s="610"/>
      <c r="AL2563" s="610"/>
      <c r="AM2563" s="610"/>
      <c r="AN2563" s="610"/>
      <c r="AO2563" s="610"/>
      <c r="AP2563" s="610"/>
      <c r="AQ2563" s="610"/>
      <c r="AR2563" s="610"/>
      <c r="AS2563" s="610"/>
      <c r="AT2563" s="610"/>
      <c r="AU2563" s="610"/>
      <c r="AV2563" s="610"/>
      <c r="AW2563" s="610"/>
      <c r="AX2563" s="610"/>
      <c r="AY2563" s="610"/>
      <c r="AZ2563" s="610"/>
      <c r="BA2563" s="610"/>
      <c r="BB2563" s="610"/>
      <c r="BC2563" s="610"/>
      <c r="BD2563" s="610"/>
      <c r="BE2563" s="610"/>
      <c r="BF2563" s="610"/>
      <c r="BG2563" s="610"/>
      <c r="BH2563" s="610"/>
      <c r="BI2563" s="610"/>
      <c r="BJ2563" s="610"/>
      <c r="BK2563" s="610"/>
      <c r="BL2563" s="610"/>
      <c r="BM2563" s="610"/>
      <c r="BN2563" s="610"/>
      <c r="BO2563" s="610"/>
      <c r="BP2563" s="610"/>
      <c r="BQ2563" s="610"/>
      <c r="BR2563" s="610"/>
      <c r="BS2563" s="610"/>
    </row>
    <row r="2564" spans="2:71" ht="15.65" customHeight="1" outlineLevel="2" x14ac:dyDescent="0.25">
      <c r="B2564" s="404"/>
      <c r="D2564" s="413" t="s">
        <v>1221</v>
      </c>
      <c r="E2564" s="405"/>
      <c r="F2564" s="414"/>
      <c r="G2564" s="415"/>
      <c r="H2564" s="415"/>
      <c r="I2564" s="553"/>
      <c r="J2564" s="553"/>
      <c r="K2564" s="553"/>
      <c r="N2564" s="494"/>
      <c r="O2564" s="659" t="str">
        <f>R2564</f>
        <v>incl. opslagen</v>
      </c>
      <c r="P2564" s="659"/>
      <c r="Q2564" s="665"/>
      <c r="R2564" s="672" t="str">
        <f>Tabellen!$C$2</f>
        <v>incl. opslagen</v>
      </c>
      <c r="S2564" s="666"/>
      <c r="T2564" s="672" t="str">
        <f>Tabellen!$C$2</f>
        <v>incl. opslagen</v>
      </c>
      <c r="Y2564" s="659"/>
      <c r="Z2564" s="614"/>
    </row>
    <row r="2565" spans="2:71" ht="15.65" customHeight="1" outlineLevel="2" x14ac:dyDescent="0.25">
      <c r="B2565" s="404"/>
      <c r="D2565" s="515" t="s">
        <v>1300</v>
      </c>
      <c r="E2565" s="752" t="s">
        <v>1113</v>
      </c>
      <c r="F2565" s="414" t="s">
        <v>830</v>
      </c>
      <c r="G2565" s="415">
        <v>2</v>
      </c>
      <c r="H2565" s="415">
        <f>E2565*G2565</f>
        <v>2</v>
      </c>
      <c r="I2565" s="553"/>
      <c r="J2565" s="553"/>
      <c r="K2565" s="553"/>
      <c r="L2565" s="553"/>
      <c r="M2565" s="553">
        <f>J2565+H2565*Tabellen!$K$2+L2565</f>
        <v>124</v>
      </c>
      <c r="N2565" s="494"/>
      <c r="O2565" s="660">
        <f t="shared" ref="O2565:O2574" si="394">R2565+T2565</f>
        <v>150.04</v>
      </c>
      <c r="P2565" s="673"/>
      <c r="Q2565" s="665" t="s">
        <v>983</v>
      </c>
      <c r="R2565" s="660">
        <f>H2565*Tabellen!$K$2*Tabellen!$F$2</f>
        <v>150.04</v>
      </c>
      <c r="S2565" s="666" t="s">
        <v>1049</v>
      </c>
      <c r="T2565" s="660">
        <f>J2565*Tabellen!$F$2</f>
        <v>0</v>
      </c>
      <c r="U2565" s="660">
        <f>R2565*Tabellen!$G$2</f>
        <v>13.503599999999999</v>
      </c>
      <c r="V2565" s="660">
        <f>T2565*Tabellen!$H$2</f>
        <v>0</v>
      </c>
      <c r="W2565" s="660">
        <f t="shared" ref="W2565:W2574" si="395">U2565+V2565</f>
        <v>13.503599999999999</v>
      </c>
      <c r="X2565" s="660">
        <f t="shared" ref="X2565:X2574" si="396">O2565+W2565</f>
        <v>163.5436</v>
      </c>
      <c r="Y2565" s="659"/>
      <c r="Z2565" s="614"/>
      <c r="AH2565" s="629"/>
      <c r="AI2565" s="630" t="s">
        <v>162</v>
      </c>
    </row>
    <row r="2566" spans="2:71" ht="15.65" customHeight="1" outlineLevel="2" x14ac:dyDescent="0.25">
      <c r="B2566" s="479"/>
      <c r="D2566" s="515" t="s">
        <v>1224</v>
      </c>
      <c r="E2566" s="516">
        <f>E2563</f>
        <v>5</v>
      </c>
      <c r="F2566" s="519" t="s">
        <v>73</v>
      </c>
      <c r="G2566" s="415">
        <v>0.55000000000000004</v>
      </c>
      <c r="H2566" s="518">
        <f>E2566*G2566</f>
        <v>2.75</v>
      </c>
      <c r="I2566" s="558"/>
      <c r="J2566" s="558"/>
      <c r="K2566" s="558"/>
      <c r="L2566" s="558"/>
      <c r="M2566" s="559">
        <f>J2566+H2566*Tabellen!$K$2+L2566</f>
        <v>170.5</v>
      </c>
      <c r="N2566" s="494"/>
      <c r="O2566" s="660">
        <f t="shared" si="394"/>
        <v>206.30500000000001</v>
      </c>
      <c r="P2566" s="673"/>
      <c r="Q2566" s="665" t="s">
        <v>983</v>
      </c>
      <c r="R2566" s="660">
        <f>H2566*Tabellen!$K$2*Tabellen!$F$2</f>
        <v>206.30500000000001</v>
      </c>
      <c r="S2566" s="666" t="s">
        <v>1049</v>
      </c>
      <c r="T2566" s="660">
        <f>J2566*Tabellen!$F$2</f>
        <v>0</v>
      </c>
      <c r="U2566" s="660">
        <f>R2566*Tabellen!$G$2</f>
        <v>18.567450000000001</v>
      </c>
      <c r="V2566" s="660">
        <f>T2566*Tabellen!$H$2</f>
        <v>0</v>
      </c>
      <c r="W2566" s="660">
        <f t="shared" si="395"/>
        <v>18.567450000000001</v>
      </c>
      <c r="X2566" s="660">
        <f t="shared" si="396"/>
        <v>224.87245000000001</v>
      </c>
      <c r="Z2566" s="615"/>
    </row>
    <row r="2567" spans="2:71" ht="15.65" customHeight="1" outlineLevel="2" x14ac:dyDescent="0.25">
      <c r="B2567" s="479"/>
      <c r="D2567" s="515" t="s">
        <v>1222</v>
      </c>
      <c r="E2567" s="516">
        <f>E2563</f>
        <v>5</v>
      </c>
      <c r="F2567" s="519" t="s">
        <v>73</v>
      </c>
      <c r="G2567" s="518">
        <v>0.12</v>
      </c>
      <c r="H2567" s="518">
        <f>E2567*G2567</f>
        <v>0.6</v>
      </c>
      <c r="I2567" s="558">
        <v>0.65204999999999991</v>
      </c>
      <c r="J2567" s="558">
        <f t="shared" ref="J2567:J2573" si="397">E2567*I2567</f>
        <v>3.2602499999999996</v>
      </c>
      <c r="K2567" s="558"/>
      <c r="L2567" s="558"/>
      <c r="M2567" s="559">
        <f>J2567+H2567*Tabellen!$K$2+L2567</f>
        <v>40.460249999999995</v>
      </c>
      <c r="N2567" s="494"/>
      <c r="O2567" s="660">
        <f t="shared" si="394"/>
        <v>48.956902499999991</v>
      </c>
      <c r="P2567" s="673"/>
      <c r="Q2567" s="665" t="s">
        <v>983</v>
      </c>
      <c r="R2567" s="660">
        <f>H2567*Tabellen!$K$2*Tabellen!$F$2</f>
        <v>45.011999999999993</v>
      </c>
      <c r="S2567" s="666" t="s">
        <v>1049</v>
      </c>
      <c r="T2567" s="660">
        <f>J2567*Tabellen!$F$2</f>
        <v>3.9449024999999995</v>
      </c>
      <c r="U2567" s="660">
        <f>R2567*Tabellen!$G$2</f>
        <v>4.0510799999999989</v>
      </c>
      <c r="V2567" s="660">
        <f>T2567*Tabellen!$H$2</f>
        <v>0.82842952499999989</v>
      </c>
      <c r="W2567" s="660">
        <f t="shared" si="395"/>
        <v>4.8795095249999987</v>
      </c>
      <c r="X2567" s="660">
        <f t="shared" si="396"/>
        <v>53.836412024999987</v>
      </c>
      <c r="Z2567" s="615"/>
    </row>
    <row r="2568" spans="2:71" ht="15.65" customHeight="1" outlineLevel="2" x14ac:dyDescent="0.25">
      <c r="B2568" s="479"/>
      <c r="D2568" s="515" t="s">
        <v>1233</v>
      </c>
      <c r="E2568" s="516">
        <f>2+2+2.5+2.5</f>
        <v>9</v>
      </c>
      <c r="F2568" s="519" t="s">
        <v>70</v>
      </c>
      <c r="G2568" s="518">
        <v>0.25</v>
      </c>
      <c r="H2568" s="518">
        <v>17</v>
      </c>
      <c r="I2568" s="558">
        <v>1.6870499999999997</v>
      </c>
      <c r="J2568" s="558">
        <f t="shared" si="397"/>
        <v>15.183449999999997</v>
      </c>
      <c r="K2568" s="558"/>
      <c r="L2568" s="558"/>
      <c r="M2568" s="559">
        <f>J2568+H2568*Tabellen!$K$2+L2568</f>
        <v>1069.18345</v>
      </c>
      <c r="N2568" s="494"/>
      <c r="O2568" s="660">
        <f t="shared" si="394"/>
        <v>1293.7119745</v>
      </c>
      <c r="P2568" s="673"/>
      <c r="Q2568" s="665" t="s">
        <v>983</v>
      </c>
      <c r="R2568" s="660">
        <f>H2568*Tabellen!$K$2*Tabellen!$F$2</f>
        <v>1275.3399999999999</v>
      </c>
      <c r="S2568" s="666" t="s">
        <v>1049</v>
      </c>
      <c r="T2568" s="660">
        <f>J2568*Tabellen!$F$2</f>
        <v>18.371974499999997</v>
      </c>
      <c r="U2568" s="660">
        <f>R2568*Tabellen!$G$2</f>
        <v>114.78059999999999</v>
      </c>
      <c r="V2568" s="660">
        <f>T2568*Tabellen!$H$2</f>
        <v>3.8581146449999992</v>
      </c>
      <c r="W2568" s="660">
        <f t="shared" si="395"/>
        <v>118.63871464499999</v>
      </c>
      <c r="X2568" s="660">
        <f t="shared" si="396"/>
        <v>1412.3506891449999</v>
      </c>
      <c r="Z2568" s="615"/>
    </row>
    <row r="2569" spans="2:71" ht="15.65" customHeight="1" outlineLevel="2" x14ac:dyDescent="0.25">
      <c r="B2569" s="479"/>
      <c r="D2569" s="515" t="s">
        <v>1623</v>
      </c>
      <c r="E2569" s="516">
        <f>E2568</f>
        <v>9</v>
      </c>
      <c r="F2569" s="519" t="s">
        <v>70</v>
      </c>
      <c r="G2569" s="518">
        <v>0.3</v>
      </c>
      <c r="H2569" s="518">
        <f t="shared" ref="H2569:H2574" si="398">E2569*G2569</f>
        <v>2.6999999999999997</v>
      </c>
      <c r="I2569" s="558">
        <v>17.594999999999999</v>
      </c>
      <c r="J2569" s="558">
        <f t="shared" si="397"/>
        <v>158.35499999999999</v>
      </c>
      <c r="K2569" s="558"/>
      <c r="L2569" s="558"/>
      <c r="M2569" s="559">
        <f>J2569+H2569*Tabellen!$K$2+L2569</f>
        <v>325.755</v>
      </c>
      <c r="N2569" s="494"/>
      <c r="O2569" s="660">
        <f t="shared" ref="O2569" si="399">R2569+T2569</f>
        <v>394.16354999999999</v>
      </c>
      <c r="P2569" s="673"/>
      <c r="Q2569" s="665" t="s">
        <v>983</v>
      </c>
      <c r="R2569" s="660">
        <f>H2569*Tabellen!$K$2*Tabellen!$F$2</f>
        <v>202.55399999999997</v>
      </c>
      <c r="S2569" s="666" t="s">
        <v>1049</v>
      </c>
      <c r="T2569" s="660">
        <f>J2569*Tabellen!$F$2</f>
        <v>191.60954999999998</v>
      </c>
      <c r="U2569" s="660">
        <f>R2569*Tabellen!$G$2</f>
        <v>18.229859999999999</v>
      </c>
      <c r="V2569" s="660">
        <f>T2569*Tabellen!$H$2</f>
        <v>40.238005499999993</v>
      </c>
      <c r="W2569" s="660">
        <f t="shared" ref="W2569" si="400">U2569+V2569</f>
        <v>58.467865499999988</v>
      </c>
      <c r="X2569" s="660">
        <f t="shared" ref="X2569" si="401">O2569+W2569</f>
        <v>452.6314155</v>
      </c>
      <c r="Z2569" s="615"/>
    </row>
    <row r="2570" spans="2:71" ht="15.65" customHeight="1" outlineLevel="2" x14ac:dyDescent="0.25">
      <c r="B2570" s="479"/>
      <c r="D2570" s="515" t="s">
        <v>1579</v>
      </c>
      <c r="E2570" s="516">
        <f>E2563</f>
        <v>5</v>
      </c>
      <c r="F2570" s="519" t="s">
        <v>73</v>
      </c>
      <c r="G2570" s="518">
        <v>0.6</v>
      </c>
      <c r="H2570" s="518">
        <f t="shared" si="398"/>
        <v>3</v>
      </c>
      <c r="I2570" s="558">
        <v>398.47499999999997</v>
      </c>
      <c r="J2570" s="558">
        <f t="shared" si="397"/>
        <v>1992.3749999999998</v>
      </c>
      <c r="K2570" s="558"/>
      <c r="L2570" s="558"/>
      <c r="M2570" s="559">
        <f>J2570+H2570*Tabellen!$K$2+L2570</f>
        <v>2178.375</v>
      </c>
      <c r="N2570" s="494"/>
      <c r="O2570" s="660">
        <f t="shared" si="394"/>
        <v>2635.8337499999998</v>
      </c>
      <c r="P2570" s="673"/>
      <c r="Q2570" s="665" t="s">
        <v>983</v>
      </c>
      <c r="R2570" s="660">
        <f>H2570*Tabellen!$K$2*Tabellen!$F$2</f>
        <v>225.06</v>
      </c>
      <c r="S2570" s="666" t="s">
        <v>1049</v>
      </c>
      <c r="T2570" s="660">
        <f>J2570*Tabellen!$F$2</f>
        <v>2410.7737499999998</v>
      </c>
      <c r="U2570" s="660">
        <f>R2570*Tabellen!$G$2</f>
        <v>20.255399999999998</v>
      </c>
      <c r="V2570" s="660">
        <f>T2570*Tabellen!$H$2</f>
        <v>506.26248749999996</v>
      </c>
      <c r="W2570" s="660">
        <f t="shared" si="395"/>
        <v>526.51788749999992</v>
      </c>
      <c r="X2570" s="660">
        <f t="shared" si="396"/>
        <v>3162.3516374999999</v>
      </c>
      <c r="Z2570" s="615"/>
    </row>
    <row r="2571" spans="2:71" ht="15.65" customHeight="1" outlineLevel="2" x14ac:dyDescent="0.25">
      <c r="B2571" s="479"/>
      <c r="D2571" s="515" t="s">
        <v>1225</v>
      </c>
      <c r="E2571" s="516"/>
      <c r="F2571" s="519" t="s">
        <v>1118</v>
      </c>
      <c r="G2571" s="518"/>
      <c r="H2571" s="518"/>
      <c r="I2571" s="558"/>
      <c r="J2571" s="558"/>
      <c r="K2571" s="558"/>
      <c r="L2571" s="558"/>
      <c r="M2571" s="559"/>
      <c r="N2571" s="494"/>
      <c r="O2571" s="660">
        <f t="shared" si="394"/>
        <v>0</v>
      </c>
      <c r="P2571" s="673"/>
      <c r="Q2571" s="665" t="s">
        <v>983</v>
      </c>
      <c r="R2571" s="660">
        <f>H2571*Tabellen!$K$2*Tabellen!$F$2</f>
        <v>0</v>
      </c>
      <c r="S2571" s="666" t="s">
        <v>1049</v>
      </c>
      <c r="T2571" s="660">
        <f>J2571*Tabellen!$F$2</f>
        <v>0</v>
      </c>
      <c r="U2571" s="660">
        <f>R2571*Tabellen!$G$2</f>
        <v>0</v>
      </c>
      <c r="V2571" s="660">
        <f>T2571*Tabellen!$H$2</f>
        <v>0</v>
      </c>
      <c r="W2571" s="660">
        <f t="shared" si="395"/>
        <v>0</v>
      </c>
      <c r="X2571" s="660">
        <f t="shared" si="396"/>
        <v>0</v>
      </c>
      <c r="Z2571" s="615"/>
    </row>
    <row r="2572" spans="2:71" ht="15.65" customHeight="1" outlineLevel="2" x14ac:dyDescent="0.25">
      <c r="B2572" s="479"/>
      <c r="D2572" s="515" t="s">
        <v>1226</v>
      </c>
      <c r="E2572" s="516">
        <f>E2568</f>
        <v>9</v>
      </c>
      <c r="F2572" s="519" t="s">
        <v>70</v>
      </c>
      <c r="G2572" s="518">
        <v>0.15</v>
      </c>
      <c r="H2572" s="518">
        <f t="shared" si="398"/>
        <v>1.3499999999999999</v>
      </c>
      <c r="I2572" s="558">
        <v>0.22769999999999999</v>
      </c>
      <c r="J2572" s="558">
        <f t="shared" si="397"/>
        <v>2.0492999999999997</v>
      </c>
      <c r="K2572" s="558"/>
      <c r="L2572" s="558"/>
      <c r="M2572" s="559">
        <f>J2572+H2572*Tabellen!$K$2+L2572</f>
        <v>85.749299999999991</v>
      </c>
      <c r="N2572" s="494"/>
      <c r="O2572" s="660">
        <f t="shared" si="394"/>
        <v>103.75665299999999</v>
      </c>
      <c r="P2572" s="673"/>
      <c r="Q2572" s="665" t="s">
        <v>983</v>
      </c>
      <c r="R2572" s="660">
        <f>H2572*Tabellen!$K$2*Tabellen!$F$2</f>
        <v>101.27699999999999</v>
      </c>
      <c r="S2572" s="666" t="s">
        <v>1049</v>
      </c>
      <c r="T2572" s="660">
        <f>J2572*Tabellen!$F$2</f>
        <v>2.4796529999999994</v>
      </c>
      <c r="U2572" s="660">
        <f>R2572*Tabellen!$G$2</f>
        <v>9.1149299999999993</v>
      </c>
      <c r="V2572" s="660">
        <f>T2572*Tabellen!$H$2</f>
        <v>0.52072712999999982</v>
      </c>
      <c r="W2572" s="660">
        <f t="shared" si="395"/>
        <v>9.6356571299999985</v>
      </c>
      <c r="X2572" s="660">
        <f t="shared" si="396"/>
        <v>113.39231012999998</v>
      </c>
      <c r="Z2572" s="615"/>
    </row>
    <row r="2573" spans="2:71" ht="15.65" customHeight="1" outlineLevel="2" x14ac:dyDescent="0.25">
      <c r="B2573" s="479"/>
      <c r="D2573" s="515" t="s">
        <v>1227</v>
      </c>
      <c r="E2573" s="516">
        <f>E2568</f>
        <v>9</v>
      </c>
      <c r="F2573" s="519" t="s">
        <v>70</v>
      </c>
      <c r="G2573" s="518">
        <v>0.08</v>
      </c>
      <c r="H2573" s="518">
        <f t="shared" si="398"/>
        <v>0.72</v>
      </c>
      <c r="I2573" s="553">
        <v>2.0699999999999998</v>
      </c>
      <c r="J2573" s="558">
        <f t="shared" si="397"/>
        <v>18.63</v>
      </c>
      <c r="K2573" s="558"/>
      <c r="L2573" s="558"/>
      <c r="M2573" s="559">
        <f>J2573+H2573*Tabellen!$K$2+L2573</f>
        <v>63.269999999999996</v>
      </c>
      <c r="N2573" s="494"/>
      <c r="O2573" s="660">
        <f t="shared" si="394"/>
        <v>76.556700000000006</v>
      </c>
      <c r="P2573" s="673"/>
      <c r="Q2573" s="665" t="s">
        <v>983</v>
      </c>
      <c r="R2573" s="660">
        <f>H2573*Tabellen!$K$2*Tabellen!$F$2</f>
        <v>54.014400000000002</v>
      </c>
      <c r="S2573" s="666" t="s">
        <v>1049</v>
      </c>
      <c r="T2573" s="660">
        <f>J2573*Tabellen!$F$2</f>
        <v>22.542299999999997</v>
      </c>
      <c r="U2573" s="660">
        <f>R2573*Tabellen!$G$2</f>
        <v>4.8612960000000003</v>
      </c>
      <c r="V2573" s="660">
        <f>T2573*Tabellen!$H$2</f>
        <v>4.7338829999999996</v>
      </c>
      <c r="W2573" s="660">
        <f t="shared" si="395"/>
        <v>9.5951789999999999</v>
      </c>
      <c r="X2573" s="660">
        <f t="shared" si="396"/>
        <v>86.151879000000008</v>
      </c>
      <c r="Z2573" s="615"/>
    </row>
    <row r="2574" spans="2:71" ht="15.65" customHeight="1" outlineLevel="2" x14ac:dyDescent="0.25">
      <c r="B2574" s="404"/>
      <c r="D2574" s="515" t="s">
        <v>1301</v>
      </c>
      <c r="E2574" s="752" t="s">
        <v>1113</v>
      </c>
      <c r="F2574" s="414" t="s">
        <v>830</v>
      </c>
      <c r="G2574" s="415">
        <v>1</v>
      </c>
      <c r="H2574" s="415">
        <f t="shared" si="398"/>
        <v>1</v>
      </c>
      <c r="I2574" s="553"/>
      <c r="J2574" s="553"/>
      <c r="K2574" s="553"/>
      <c r="L2574" s="553"/>
      <c r="M2574" s="553">
        <f>J2574+H2574*Tabellen!$K$2+L2574</f>
        <v>62</v>
      </c>
      <c r="N2574" s="494"/>
      <c r="O2574" s="660">
        <f t="shared" si="394"/>
        <v>75.02</v>
      </c>
      <c r="P2574" s="673"/>
      <c r="Q2574" s="665" t="s">
        <v>983</v>
      </c>
      <c r="R2574" s="660">
        <f>H2574*Tabellen!$K$2*Tabellen!$F$2</f>
        <v>75.02</v>
      </c>
      <c r="S2574" s="666" t="s">
        <v>1049</v>
      </c>
      <c r="T2574" s="660">
        <f>J2574*Tabellen!$F$2</f>
        <v>0</v>
      </c>
      <c r="U2574" s="660">
        <f>R2574*Tabellen!$G$2</f>
        <v>6.7517999999999994</v>
      </c>
      <c r="V2574" s="660">
        <f>T2574*Tabellen!$H$2</f>
        <v>0</v>
      </c>
      <c r="W2574" s="660">
        <f t="shared" si="395"/>
        <v>6.7517999999999994</v>
      </c>
      <c r="X2574" s="660">
        <f t="shared" si="396"/>
        <v>81.771799999999999</v>
      </c>
      <c r="Y2574" s="659"/>
      <c r="Z2574" s="614"/>
      <c r="AH2574" s="629"/>
      <c r="AI2574" s="631">
        <v>1200</v>
      </c>
    </row>
    <row r="2575" spans="2:71" ht="15.65" customHeight="1" outlineLevel="2" x14ac:dyDescent="0.25">
      <c r="B2575" s="479"/>
      <c r="D2575" s="515" t="s">
        <v>1228</v>
      </c>
      <c r="E2575" s="516"/>
      <c r="F2575" s="519" t="s">
        <v>146</v>
      </c>
      <c r="G2575" s="518"/>
      <c r="H2575" s="518"/>
      <c r="I2575" s="558"/>
      <c r="J2575" s="558"/>
      <c r="K2575" s="558"/>
      <c r="L2575" s="558"/>
      <c r="M2575" s="559"/>
      <c r="N2575" s="494"/>
      <c r="P2575" s="659"/>
      <c r="Q2575" s="665"/>
      <c r="S2575" s="666"/>
      <c r="Z2575" s="615"/>
    </row>
    <row r="2576" spans="2:71" ht="15.65" customHeight="1" outlineLevel="2" x14ac:dyDescent="0.25">
      <c r="B2576" s="479"/>
      <c r="D2576" s="515" t="s">
        <v>1229</v>
      </c>
      <c r="E2576" s="516"/>
      <c r="F2576" s="519" t="s">
        <v>1230</v>
      </c>
      <c r="G2576" s="518"/>
      <c r="H2576" s="518"/>
      <c r="I2576" s="558"/>
      <c r="J2576" s="558"/>
      <c r="K2576" s="558"/>
      <c r="L2576" s="558"/>
      <c r="M2576" s="559"/>
      <c r="N2576" s="494"/>
      <c r="P2576" s="659"/>
      <c r="Q2576" s="665"/>
      <c r="S2576" s="666"/>
      <c r="Z2576" s="615"/>
    </row>
    <row r="2577" spans="1:71" ht="15.65" customHeight="1" outlineLevel="2" x14ac:dyDescent="0.25">
      <c r="B2577" s="479"/>
      <c r="D2577" s="515" t="s">
        <v>1231</v>
      </c>
      <c r="E2577" s="516"/>
      <c r="F2577" s="519" t="s">
        <v>1230</v>
      </c>
      <c r="G2577" s="518"/>
      <c r="H2577" s="518"/>
      <c r="I2577" s="558"/>
      <c r="J2577" s="558"/>
      <c r="K2577" s="558"/>
      <c r="L2577" s="558"/>
      <c r="M2577" s="559"/>
      <c r="N2577" s="494"/>
      <c r="P2577" s="659"/>
      <c r="Q2577" s="659"/>
      <c r="Z2577" s="615"/>
    </row>
    <row r="2578" spans="1:71" ht="15.65" customHeight="1" outlineLevel="2" x14ac:dyDescent="0.25">
      <c r="B2578" s="479"/>
      <c r="D2578" s="481"/>
      <c r="E2578" s="419"/>
      <c r="F2578" s="420"/>
      <c r="G2578" s="400"/>
      <c r="H2578" s="400"/>
      <c r="I2578" s="550"/>
      <c r="J2578" s="550"/>
      <c r="K2578" s="550"/>
      <c r="L2578" s="550"/>
      <c r="M2578" s="551"/>
      <c r="N2578" s="494"/>
      <c r="P2578" s="659"/>
      <c r="Q2578" s="659"/>
      <c r="Z2578" s="615"/>
    </row>
    <row r="2579" spans="1:71" ht="9" customHeight="1" outlineLevel="1" x14ac:dyDescent="0.25">
      <c r="B2579" s="408"/>
      <c r="D2579" s="409"/>
      <c r="E2579" s="411"/>
      <c r="F2579" s="409"/>
      <c r="G2579" s="410"/>
      <c r="H2579" s="410"/>
      <c r="I2579" s="548"/>
      <c r="J2579" s="548"/>
      <c r="K2579" s="548"/>
      <c r="L2579" s="548"/>
      <c r="M2579" s="548"/>
      <c r="N2579" s="485"/>
      <c r="O2579" s="663"/>
      <c r="P2579" s="663"/>
      <c r="Q2579" s="663"/>
      <c r="R2579" s="664"/>
      <c r="S2579" s="664"/>
      <c r="T2579" s="664"/>
      <c r="U2579" s="664"/>
      <c r="V2579" s="664"/>
      <c r="W2579" s="664"/>
      <c r="X2579" s="664"/>
      <c r="Y2579" s="663"/>
      <c r="Z2579" s="615"/>
      <c r="AA2579" s="616"/>
      <c r="AG2579" s="613"/>
      <c r="AH2579" s="613"/>
    </row>
    <row r="2580" spans="1:71" ht="10" x14ac:dyDescent="0.25"/>
    <row r="2582" spans="1:71" s="568" customFormat="1" ht="15.65" customHeight="1" outlineLevel="1" x14ac:dyDescent="0.25">
      <c r="B2582" s="395" t="s">
        <v>891</v>
      </c>
      <c r="C2582" s="593"/>
      <c r="D2582" s="396" t="s">
        <v>1285</v>
      </c>
      <c r="E2582" s="403">
        <v>1</v>
      </c>
      <c r="F2582" s="396" t="s">
        <v>73</v>
      </c>
      <c r="G2582" s="397"/>
      <c r="H2582" s="397"/>
      <c r="I2582" s="546"/>
      <c r="J2582" s="546"/>
      <c r="K2582" s="546"/>
      <c r="L2582" s="546">
        <f>SUM(L2583:L2585)</f>
        <v>21.952349999999999</v>
      </c>
      <c r="M2582" s="546">
        <f>SUM(M2583:M2585)</f>
        <v>21.952349999999999</v>
      </c>
      <c r="N2582" s="593"/>
      <c r="O2582" s="655">
        <f>SUM(O2583:O2585)</f>
        <v>21.952349999999999</v>
      </c>
      <c r="P2582" s="656" t="str">
        <f>B2582</f>
        <v>V3-1-D1</v>
      </c>
      <c r="Q2582" s="656"/>
      <c r="R2582" s="657"/>
      <c r="S2582" s="657"/>
      <c r="T2582" s="657"/>
      <c r="U2582" s="657"/>
      <c r="V2582" s="657"/>
      <c r="W2582" s="657"/>
      <c r="X2582" s="657">
        <f>SUM(X2583:X2585)</f>
        <v>25.508630699999998</v>
      </c>
      <c r="Y2582" s="658"/>
      <c r="Z2582" s="610"/>
      <c r="AA2582" s="610"/>
      <c r="AB2582" s="610"/>
      <c r="AC2582" s="610"/>
      <c r="AD2582" s="610"/>
      <c r="AE2582" s="610"/>
      <c r="AF2582" s="610"/>
      <c r="AG2582" s="610"/>
      <c r="AH2582" s="610"/>
      <c r="AI2582" s="610"/>
      <c r="AJ2582" s="610"/>
      <c r="AK2582" s="610"/>
      <c r="AL2582" s="610"/>
      <c r="AM2582" s="610"/>
      <c r="AN2582" s="610"/>
      <c r="AO2582" s="610"/>
      <c r="AP2582" s="610"/>
      <c r="AQ2582" s="610"/>
      <c r="AR2582" s="610"/>
      <c r="AS2582" s="610"/>
      <c r="AT2582" s="610"/>
      <c r="AU2582" s="610"/>
      <c r="AV2582" s="610"/>
      <c r="AW2582" s="610"/>
      <c r="AX2582" s="610"/>
      <c r="AY2582" s="610"/>
      <c r="AZ2582" s="610"/>
      <c r="BA2582" s="610"/>
      <c r="BB2582" s="610"/>
      <c r="BC2582" s="610"/>
      <c r="BD2582" s="610"/>
      <c r="BE2582" s="610"/>
      <c r="BF2582" s="610"/>
      <c r="BG2582" s="610"/>
      <c r="BH2582" s="610"/>
      <c r="BI2582" s="610"/>
      <c r="BJ2582" s="610"/>
      <c r="BK2582" s="610"/>
      <c r="BL2582" s="610"/>
      <c r="BM2582" s="610"/>
      <c r="BN2582" s="610"/>
      <c r="BO2582" s="610"/>
      <c r="BP2582" s="610"/>
      <c r="BQ2582" s="610"/>
      <c r="BR2582" s="610"/>
      <c r="BS2582" s="610"/>
    </row>
    <row r="2583" spans="1:71" ht="15.65" customHeight="1" outlineLevel="2" x14ac:dyDescent="0.25">
      <c r="B2583" s="404"/>
      <c r="D2583" s="413" t="s">
        <v>131</v>
      </c>
      <c r="E2583" s="405"/>
      <c r="G2583" s="406"/>
      <c r="H2583" s="406"/>
      <c r="N2583" s="494"/>
      <c r="O2583" s="659"/>
      <c r="P2583" s="659"/>
      <c r="Q2583" s="659"/>
    </row>
    <row r="2584" spans="1:71" s="401" customFormat="1" ht="15.65" customHeight="1" outlineLevel="2" x14ac:dyDescent="0.25">
      <c r="A2584" s="590"/>
      <c r="B2584" s="409" t="str">
        <f>B2582</f>
        <v>V3-1-D1</v>
      </c>
      <c r="C2584" s="490"/>
      <c r="D2584" s="402" t="str">
        <f>D2582</f>
        <v>Bodemisolatie EPS-korrels laagdikte dik 200mm  (30% subsidiabel)</v>
      </c>
      <c r="E2584" s="405">
        <v>1</v>
      </c>
      <c r="F2584" s="402" t="str">
        <f>F2582</f>
        <v>m²</v>
      </c>
      <c r="G2584" s="406"/>
      <c r="H2584" s="406"/>
      <c r="I2584" s="547"/>
      <c r="J2584" s="547"/>
      <c r="K2584" s="547">
        <v>21.952349999999999</v>
      </c>
      <c r="L2584" s="547">
        <f>E2584*K2584</f>
        <v>21.952349999999999</v>
      </c>
      <c r="M2584" s="547">
        <f>J2584+H2584*Tabellen!$K$2+L2584</f>
        <v>21.952349999999999</v>
      </c>
      <c r="N2584" s="495"/>
      <c r="O2584" s="849">
        <f>S2584+T2584</f>
        <v>21.952349999999999</v>
      </c>
      <c r="P2584" s="659"/>
      <c r="Q2584" s="662" t="s">
        <v>952</v>
      </c>
      <c r="R2584" s="682">
        <f>_xlfn.XLOOKUP(Q2584,Tabellen!$B$9:$B$21,Tabellen!$C$9:$C$21,"controleren")</f>
        <v>0.4</v>
      </c>
      <c r="S2584" s="849">
        <f>IF('Isolatieaanpak '!$G$9="Doe-het-zelver",(M2584*R2584)*Tabellen!$K$5,M2584*R2584)</f>
        <v>8.7809399999999993</v>
      </c>
      <c r="T2584" s="849">
        <f>(100%-R2584)*M2584</f>
        <v>13.17141</v>
      </c>
      <c r="U2584" s="660">
        <f>S2584*Tabellen!$G$2</f>
        <v>0.79028459999999989</v>
      </c>
      <c r="V2584" s="660">
        <f>T2584*Tabellen!$H$2</f>
        <v>2.7659960999999997</v>
      </c>
      <c r="W2584" s="660">
        <f>U2584+V2584</f>
        <v>3.5562806999999994</v>
      </c>
      <c r="X2584" s="660">
        <f>O2584+W2584</f>
        <v>25.508630699999998</v>
      </c>
      <c r="Y2584" s="661"/>
      <c r="Z2584" s="617"/>
      <c r="AA2584" s="617"/>
      <c r="AB2584" s="617"/>
      <c r="AC2584" s="617"/>
      <c r="AD2584" s="617"/>
      <c r="AE2584" s="617"/>
      <c r="AF2584" s="617"/>
      <c r="AG2584" s="617"/>
      <c r="AH2584" s="617"/>
      <c r="AI2584" s="617"/>
      <c r="AJ2584" s="617"/>
      <c r="AK2584" s="617"/>
      <c r="AL2584" s="617"/>
      <c r="AM2584" s="617"/>
      <c r="AN2584" s="617"/>
      <c r="AO2584" s="617"/>
      <c r="AP2584" s="617"/>
      <c r="AQ2584" s="617"/>
      <c r="AR2584" s="617"/>
      <c r="AS2584" s="617"/>
      <c r="AT2584" s="617"/>
      <c r="AU2584" s="617"/>
      <c r="AV2584" s="617"/>
      <c r="AW2584" s="617"/>
      <c r="AX2584" s="617"/>
      <c r="AY2584" s="617"/>
      <c r="AZ2584" s="617"/>
      <c r="BA2584" s="617"/>
      <c r="BB2584" s="617"/>
      <c r="BC2584" s="617"/>
      <c r="BD2584" s="617"/>
      <c r="BE2584" s="617"/>
      <c r="BF2584" s="617"/>
      <c r="BG2584" s="617"/>
      <c r="BH2584" s="617"/>
      <c r="BI2584" s="617"/>
      <c r="BJ2584" s="617"/>
      <c r="BK2584" s="617"/>
      <c r="BL2584" s="617"/>
      <c r="BM2584" s="617"/>
      <c r="BN2584" s="617"/>
      <c r="BO2584" s="617"/>
      <c r="BP2584" s="617"/>
      <c r="BQ2584" s="617"/>
      <c r="BR2584" s="617"/>
      <c r="BS2584" s="617"/>
    </row>
    <row r="2585" spans="1:71" ht="15.65" customHeight="1" outlineLevel="2" x14ac:dyDescent="0.25">
      <c r="B2585" s="404"/>
      <c r="D2585" s="427"/>
      <c r="E2585" s="405"/>
      <c r="G2585" s="406"/>
      <c r="H2585" s="406"/>
      <c r="N2585" s="494"/>
      <c r="O2585" s="659"/>
      <c r="P2585" s="659"/>
      <c r="Q2585" s="659"/>
    </row>
    <row r="2586" spans="1:71" ht="9" customHeight="1" outlineLevel="1" x14ac:dyDescent="0.25">
      <c r="B2586" s="408"/>
      <c r="D2586" s="409"/>
      <c r="E2586" s="411"/>
      <c r="F2586" s="409"/>
      <c r="G2586" s="410"/>
      <c r="H2586" s="410"/>
      <c r="I2586" s="548"/>
      <c r="J2586" s="548"/>
      <c r="K2586" s="548"/>
      <c r="L2586" s="548"/>
      <c r="M2586" s="548"/>
      <c r="N2586" s="485"/>
      <c r="O2586" s="663"/>
      <c r="P2586" s="663"/>
      <c r="Q2586" s="663"/>
      <c r="R2586" s="664"/>
      <c r="S2586" s="664"/>
      <c r="T2586" s="664"/>
      <c r="U2586" s="664"/>
      <c r="V2586" s="664"/>
      <c r="W2586" s="664"/>
      <c r="X2586" s="664"/>
      <c r="Y2586" s="663"/>
      <c r="Z2586" s="615"/>
      <c r="AA2586" s="616"/>
      <c r="AG2586" s="613"/>
      <c r="AH2586" s="613"/>
    </row>
    <row r="2587" spans="1:71" s="568" customFormat="1" ht="15.65" customHeight="1" outlineLevel="1" x14ac:dyDescent="0.25">
      <c r="B2587" s="395" t="s">
        <v>892</v>
      </c>
      <c r="C2587" s="593"/>
      <c r="D2587" s="396" t="s">
        <v>1286</v>
      </c>
      <c r="E2587" s="403">
        <v>1</v>
      </c>
      <c r="F2587" s="396" t="s">
        <v>73</v>
      </c>
      <c r="G2587" s="397"/>
      <c r="H2587" s="397"/>
      <c r="I2587" s="546"/>
      <c r="J2587" s="546"/>
      <c r="K2587" s="546"/>
      <c r="L2587" s="546">
        <f>SUM(L2588:L2590)</f>
        <v>28.679849999999998</v>
      </c>
      <c r="M2587" s="546">
        <f>SUM(M2588:M2590)</f>
        <v>28.679849999999998</v>
      </c>
      <c r="N2587" s="593"/>
      <c r="O2587" s="655">
        <f>SUM(O2588:O2590)</f>
        <v>28.679849999999998</v>
      </c>
      <c r="P2587" s="656" t="str">
        <f>B2587</f>
        <v>V3-1-D2</v>
      </c>
      <c r="Q2587" s="656"/>
      <c r="R2587" s="657"/>
      <c r="S2587" s="657"/>
      <c r="T2587" s="657"/>
      <c r="U2587" s="657"/>
      <c r="V2587" s="657"/>
      <c r="W2587" s="657"/>
      <c r="X2587" s="657">
        <f>SUM(X2588:X2590)</f>
        <v>33.325985699999997</v>
      </c>
      <c r="Y2587" s="658"/>
      <c r="Z2587" s="610"/>
      <c r="AA2587" s="610"/>
      <c r="AB2587" s="610"/>
      <c r="AC2587" s="610"/>
      <c r="AD2587" s="610"/>
      <c r="AE2587" s="610"/>
      <c r="AF2587" s="610"/>
      <c r="AG2587" s="610"/>
      <c r="AH2587" s="610"/>
      <c r="AI2587" s="610"/>
      <c r="AJ2587" s="610"/>
      <c r="AK2587" s="610"/>
      <c r="AL2587" s="610"/>
      <c r="AM2587" s="610"/>
      <c r="AN2587" s="610"/>
      <c r="AO2587" s="610"/>
      <c r="AP2587" s="610"/>
      <c r="AQ2587" s="610"/>
      <c r="AR2587" s="610"/>
      <c r="AS2587" s="610"/>
      <c r="AT2587" s="610"/>
      <c r="AU2587" s="610"/>
      <c r="AV2587" s="610"/>
      <c r="AW2587" s="610"/>
      <c r="AX2587" s="610"/>
      <c r="AY2587" s="610"/>
      <c r="AZ2587" s="610"/>
      <c r="BA2587" s="610"/>
      <c r="BB2587" s="610"/>
      <c r="BC2587" s="610"/>
      <c r="BD2587" s="610"/>
      <c r="BE2587" s="610"/>
      <c r="BF2587" s="610"/>
      <c r="BG2587" s="610"/>
      <c r="BH2587" s="610"/>
      <c r="BI2587" s="610"/>
      <c r="BJ2587" s="610"/>
      <c r="BK2587" s="610"/>
      <c r="BL2587" s="610"/>
      <c r="BM2587" s="610"/>
      <c r="BN2587" s="610"/>
      <c r="BO2587" s="610"/>
      <c r="BP2587" s="610"/>
      <c r="BQ2587" s="610"/>
      <c r="BR2587" s="610"/>
      <c r="BS2587" s="610"/>
    </row>
    <row r="2588" spans="1:71" ht="15.65" customHeight="1" outlineLevel="2" x14ac:dyDescent="0.25">
      <c r="B2588" s="404"/>
      <c r="D2588" s="413" t="s">
        <v>131</v>
      </c>
      <c r="E2588" s="405"/>
      <c r="G2588" s="406"/>
      <c r="H2588" s="406"/>
      <c r="N2588" s="494"/>
      <c r="O2588" s="659"/>
      <c r="P2588" s="659"/>
      <c r="Q2588" s="659"/>
    </row>
    <row r="2589" spans="1:71" s="401" customFormat="1" ht="15.65" customHeight="1" outlineLevel="2" x14ac:dyDescent="0.25">
      <c r="A2589" s="590"/>
      <c r="B2589" s="409" t="str">
        <f>B2587</f>
        <v>V3-1-D2</v>
      </c>
      <c r="C2589" s="485"/>
      <c r="D2589" s="402" t="str">
        <f>D2587</f>
        <v>Bodemisolatie EPS-korrels laagdikte dik 300mm   (30% subsidiabel)</v>
      </c>
      <c r="E2589" s="405">
        <v>1</v>
      </c>
      <c r="F2589" s="402" t="str">
        <f>F2587</f>
        <v>m²</v>
      </c>
      <c r="G2589" s="406"/>
      <c r="H2589" s="406"/>
      <c r="I2589" s="547"/>
      <c r="J2589" s="547"/>
      <c r="K2589" s="547">
        <v>28.679849999999998</v>
      </c>
      <c r="L2589" s="547">
        <f>E2589*K2589</f>
        <v>28.679849999999998</v>
      </c>
      <c r="M2589" s="547">
        <f>J2589+H2589*Tabellen!$K$2+L2589</f>
        <v>28.679849999999998</v>
      </c>
      <c r="N2589" s="495"/>
      <c r="O2589" s="849">
        <f>S2589+T2589</f>
        <v>28.679849999999998</v>
      </c>
      <c r="P2589" s="659"/>
      <c r="Q2589" s="662" t="s">
        <v>952</v>
      </c>
      <c r="R2589" s="682">
        <f>_xlfn.XLOOKUP(Q2589,Tabellen!$B$9:$B$21,Tabellen!$C$9:$C$21,"controleren")</f>
        <v>0.4</v>
      </c>
      <c r="S2589" s="849">
        <f>IF('Isolatieaanpak '!$G$9="Doe-het-zelver",(M2589*R2589)*Tabellen!$K$5,M2589*R2589)</f>
        <v>11.47194</v>
      </c>
      <c r="T2589" s="849">
        <f>(100%-R2589)*M2589</f>
        <v>17.207909999999998</v>
      </c>
      <c r="U2589" s="660">
        <f>S2589*Tabellen!$G$2</f>
        <v>1.0324746</v>
      </c>
      <c r="V2589" s="660">
        <f>T2589*Tabellen!$H$2</f>
        <v>3.6136610999999994</v>
      </c>
      <c r="W2589" s="660">
        <f>U2589+V2589</f>
        <v>4.6461356999999994</v>
      </c>
      <c r="X2589" s="660">
        <f>O2589+W2589</f>
        <v>33.325985699999997</v>
      </c>
      <c r="Y2589" s="661"/>
      <c r="Z2589" s="617"/>
      <c r="AA2589" s="617"/>
      <c r="AB2589" s="617"/>
      <c r="AC2589" s="617"/>
      <c r="AD2589" s="617"/>
      <c r="AE2589" s="617"/>
      <c r="AF2589" s="617"/>
      <c r="AG2589" s="617"/>
      <c r="AH2589" s="617"/>
      <c r="AI2589" s="617"/>
      <c r="AJ2589" s="617"/>
      <c r="AK2589" s="617"/>
      <c r="AL2589" s="617"/>
      <c r="AM2589" s="617"/>
      <c r="AN2589" s="617"/>
      <c r="AO2589" s="617"/>
      <c r="AP2589" s="617"/>
      <c r="AQ2589" s="617"/>
      <c r="AR2589" s="617"/>
      <c r="AS2589" s="617"/>
      <c r="AT2589" s="617"/>
      <c r="AU2589" s="617"/>
      <c r="AV2589" s="617"/>
      <c r="AW2589" s="617"/>
      <c r="AX2589" s="617"/>
      <c r="AY2589" s="617"/>
      <c r="AZ2589" s="617"/>
      <c r="BA2589" s="617"/>
      <c r="BB2589" s="617"/>
      <c r="BC2589" s="617"/>
      <c r="BD2589" s="617"/>
      <c r="BE2589" s="617"/>
      <c r="BF2589" s="617"/>
      <c r="BG2589" s="617"/>
      <c r="BH2589" s="617"/>
      <c r="BI2589" s="617"/>
      <c r="BJ2589" s="617"/>
      <c r="BK2589" s="617"/>
      <c r="BL2589" s="617"/>
      <c r="BM2589" s="617"/>
      <c r="BN2589" s="617"/>
      <c r="BO2589" s="617"/>
      <c r="BP2589" s="617"/>
      <c r="BQ2589" s="617"/>
      <c r="BR2589" s="617"/>
      <c r="BS2589" s="617"/>
    </row>
    <row r="2590" spans="1:71" ht="15.65" customHeight="1" outlineLevel="2" x14ac:dyDescent="0.25">
      <c r="B2590" s="404"/>
      <c r="D2590" s="427"/>
      <c r="E2590" s="405"/>
      <c r="G2590" s="406"/>
      <c r="H2590" s="406"/>
      <c r="N2590" s="494"/>
      <c r="O2590" s="659"/>
      <c r="P2590" s="659"/>
      <c r="Q2590" s="659"/>
    </row>
    <row r="2591" spans="1:71" ht="9" customHeight="1" outlineLevel="1" x14ac:dyDescent="0.25">
      <c r="B2591" s="408"/>
      <c r="D2591" s="409"/>
      <c r="E2591" s="411"/>
      <c r="F2591" s="409"/>
      <c r="G2591" s="410"/>
      <c r="H2591" s="410"/>
      <c r="I2591" s="548"/>
      <c r="J2591" s="548"/>
      <c r="K2591" s="548"/>
      <c r="L2591" s="548"/>
      <c r="M2591" s="548"/>
      <c r="N2591" s="485"/>
      <c r="O2591" s="663"/>
      <c r="P2591" s="663"/>
      <c r="Q2591" s="663"/>
      <c r="R2591" s="664"/>
      <c r="S2591" s="664"/>
      <c r="T2591" s="664"/>
      <c r="U2591" s="664"/>
      <c r="V2591" s="664"/>
      <c r="W2591" s="664"/>
      <c r="X2591" s="664"/>
      <c r="Y2591" s="663"/>
      <c r="Z2591" s="615"/>
      <c r="AA2591" s="616"/>
      <c r="AG2591" s="613"/>
      <c r="AH2591" s="613"/>
    </row>
    <row r="2592" spans="1:71" s="568" customFormat="1" ht="15.65" customHeight="1" outlineLevel="1" x14ac:dyDescent="0.25">
      <c r="B2592" s="395" t="s">
        <v>1268</v>
      </c>
      <c r="C2592" s="593"/>
      <c r="D2592" s="396" t="s">
        <v>1742</v>
      </c>
      <c r="E2592" s="403">
        <v>52.4</v>
      </c>
      <c r="F2592" s="396" t="s">
        <v>73</v>
      </c>
      <c r="G2592" s="397"/>
      <c r="H2592" s="397"/>
      <c r="I2592" s="546"/>
      <c r="J2592" s="546"/>
      <c r="K2592" s="546"/>
      <c r="L2592" s="546">
        <f>SUM(L2593:L2601)/E2592</f>
        <v>138.88988931297712</v>
      </c>
      <c r="M2592" s="546">
        <f>SUM(M2593:M2601)/E2592</f>
        <v>138.88988931297712</v>
      </c>
      <c r="N2592" s="593"/>
      <c r="O2592" s="657">
        <f>SUM(O2593:O2601)/E2592</f>
        <v>138.88988931297712</v>
      </c>
      <c r="P2592" s="656" t="str">
        <f>B2592</f>
        <v>V3-1-E1</v>
      </c>
      <c r="Q2592" s="656"/>
      <c r="R2592" s="657"/>
      <c r="S2592" s="657"/>
      <c r="T2592" s="657"/>
      <c r="U2592" s="670"/>
      <c r="V2592" s="657"/>
      <c r="W2592" s="657"/>
      <c r="X2592" s="657">
        <f>SUM(X2593:X2601)/E2592</f>
        <v>161.39005138167937</v>
      </c>
      <c r="Y2592" s="658"/>
      <c r="Z2592" s="614"/>
      <c r="AA2592" s="610"/>
      <c r="AB2592" s="610"/>
      <c r="AC2592" s="610"/>
      <c r="AD2592" s="610"/>
      <c r="AE2592" s="610"/>
      <c r="AF2592" s="610"/>
      <c r="AG2592" s="610"/>
      <c r="AH2592" s="610"/>
      <c r="AI2592" s="610"/>
      <c r="AJ2592" s="610"/>
      <c r="AK2592" s="610"/>
      <c r="AL2592" s="610"/>
      <c r="AM2592" s="610"/>
      <c r="AN2592" s="610"/>
      <c r="AO2592" s="610"/>
      <c r="AP2592" s="610"/>
      <c r="AQ2592" s="610"/>
      <c r="AR2592" s="610"/>
      <c r="AS2592" s="610"/>
      <c r="AT2592" s="610"/>
      <c r="AU2592" s="610"/>
      <c r="AV2592" s="610"/>
      <c r="AW2592" s="610"/>
      <c r="AX2592" s="610"/>
      <c r="AY2592" s="610"/>
      <c r="AZ2592" s="610"/>
      <c r="BA2592" s="610"/>
      <c r="BB2592" s="610"/>
      <c r="BC2592" s="610"/>
      <c r="BD2592" s="610"/>
      <c r="BE2592" s="610"/>
      <c r="BF2592" s="610"/>
      <c r="BG2592" s="610"/>
      <c r="BH2592" s="610"/>
      <c r="BI2592" s="610"/>
      <c r="BJ2592" s="610"/>
      <c r="BK2592" s="610"/>
      <c r="BL2592" s="610"/>
      <c r="BM2592" s="610"/>
      <c r="BN2592" s="610"/>
      <c r="BO2592" s="610"/>
      <c r="BP2592" s="610"/>
      <c r="BQ2592" s="610"/>
      <c r="BR2592" s="610"/>
      <c r="BS2592" s="610"/>
    </row>
    <row r="2593" spans="1:71" ht="15.65" customHeight="1" outlineLevel="2" x14ac:dyDescent="0.25">
      <c r="B2593" s="404"/>
      <c r="D2593" s="413" t="s">
        <v>1294</v>
      </c>
      <c r="E2593" s="405"/>
      <c r="G2593" s="406"/>
      <c r="H2593" s="406"/>
      <c r="I2593" s="553"/>
      <c r="J2593" s="553"/>
      <c r="K2593" s="553"/>
      <c r="N2593" s="494"/>
      <c r="O2593" s="659" t="str">
        <f>R2593</f>
        <v>incl. opslagen</v>
      </c>
      <c r="P2593" s="659"/>
      <c r="Q2593" s="665"/>
      <c r="R2593" s="672" t="str">
        <f>Tabellen!$C$2</f>
        <v>incl. opslagen</v>
      </c>
      <c r="S2593" s="666"/>
      <c r="T2593" s="672" t="str">
        <f>Tabellen!$C$2</f>
        <v>incl. opslagen</v>
      </c>
      <c r="Z2593" s="614"/>
    </row>
    <row r="2594" spans="1:71" ht="15.65" customHeight="1" outlineLevel="2" x14ac:dyDescent="0.25">
      <c r="B2594" s="404"/>
      <c r="D2594" s="427"/>
      <c r="E2594" s="405"/>
      <c r="G2594" s="406"/>
      <c r="H2594" s="406"/>
      <c r="N2594" s="494"/>
      <c r="O2594" s="660"/>
      <c r="P2594" s="673"/>
      <c r="Q2594" s="665"/>
      <c r="S2594" s="666"/>
      <c r="Z2594" s="614"/>
    </row>
    <row r="2595" spans="1:71" s="401" customFormat="1" ht="15.65" customHeight="1" outlineLevel="2" x14ac:dyDescent="0.25">
      <c r="A2595" s="590"/>
      <c r="B2595" s="754"/>
      <c r="C2595" s="755"/>
      <c r="D2595" s="402" t="s">
        <v>1300</v>
      </c>
      <c r="E2595" s="405" t="s">
        <v>1113</v>
      </c>
      <c r="F2595" s="402" t="s">
        <v>830</v>
      </c>
      <c r="G2595" s="512"/>
      <c r="H2595" s="512"/>
      <c r="I2595" s="557"/>
      <c r="J2595" s="555"/>
      <c r="K2595" s="557">
        <v>62.099999999999994</v>
      </c>
      <c r="L2595" s="555">
        <f>+K2595*E2595</f>
        <v>62.099999999999994</v>
      </c>
      <c r="M2595" s="556">
        <f>J2595+H2595*Tabellen!$K$2+L2595</f>
        <v>62.099999999999994</v>
      </c>
      <c r="N2595" s="495"/>
      <c r="O2595" s="849">
        <f>S2595+T2595</f>
        <v>62.099999999999994</v>
      </c>
      <c r="P2595" s="659"/>
      <c r="Q2595" s="662" t="s">
        <v>952</v>
      </c>
      <c r="R2595" s="682">
        <f>_xlfn.XLOOKUP(Q2595,Tabellen!$B$9:$B$21,Tabellen!$C$9:$C$21,"controleren")</f>
        <v>0.4</v>
      </c>
      <c r="S2595" s="849">
        <f>IF('Isolatieaanpak '!$G$9="Doe-het-zelver",(M2595*R2595)*Tabellen!$K$5,M2595*R2595)</f>
        <v>24.84</v>
      </c>
      <c r="T2595" s="849">
        <f>(100%-R2595)*M2595</f>
        <v>37.26</v>
      </c>
      <c r="U2595" s="660">
        <f>S2595*Tabellen!$G$2</f>
        <v>2.2355999999999998</v>
      </c>
      <c r="V2595" s="660">
        <f>T2595*Tabellen!$H$2</f>
        <v>7.8245999999999993</v>
      </c>
      <c r="W2595" s="660">
        <f>U2595+V2595</f>
        <v>10.060199999999998</v>
      </c>
      <c r="X2595" s="660">
        <f>O2595+W2595</f>
        <v>72.160199999999989</v>
      </c>
      <c r="Y2595" s="661"/>
      <c r="Z2595" s="619"/>
      <c r="AA2595" s="617"/>
      <c r="AB2595" s="617"/>
      <c r="AC2595" s="617"/>
      <c r="AD2595" s="617"/>
      <c r="AE2595" s="617"/>
      <c r="AF2595" s="617"/>
      <c r="AG2595" s="617"/>
      <c r="AH2595" s="617"/>
      <c r="AI2595" s="617"/>
      <c r="AJ2595" s="617"/>
      <c r="AK2595" s="617"/>
      <c r="AL2595" s="617"/>
      <c r="AM2595" s="617"/>
      <c r="AN2595" s="617"/>
      <c r="AO2595" s="617"/>
      <c r="AP2595" s="617"/>
      <c r="AQ2595" s="617"/>
      <c r="AR2595" s="617"/>
      <c r="AS2595" s="617"/>
      <c r="AT2595" s="617"/>
      <c r="AU2595" s="617"/>
      <c r="AV2595" s="617"/>
      <c r="AW2595" s="617"/>
      <c r="AX2595" s="617"/>
      <c r="AY2595" s="617"/>
      <c r="AZ2595" s="617"/>
      <c r="BA2595" s="617"/>
      <c r="BB2595" s="617"/>
      <c r="BC2595" s="617"/>
      <c r="BD2595" s="617"/>
      <c r="BE2595" s="617"/>
      <c r="BF2595" s="617"/>
      <c r="BG2595" s="617"/>
      <c r="BH2595" s="617"/>
      <c r="BI2595" s="617"/>
      <c r="BJ2595" s="617"/>
      <c r="BK2595" s="617"/>
      <c r="BL2595" s="617"/>
      <c r="BM2595" s="617"/>
      <c r="BN2595" s="617"/>
      <c r="BO2595" s="617"/>
      <c r="BP2595" s="617"/>
      <c r="BQ2595" s="617"/>
      <c r="BR2595" s="617"/>
      <c r="BS2595" s="617"/>
    </row>
    <row r="2596" spans="1:71" s="401" customFormat="1" ht="15.65" customHeight="1" outlineLevel="2" x14ac:dyDescent="0.25">
      <c r="A2596" s="590"/>
      <c r="B2596" s="479"/>
      <c r="C2596" s="485"/>
      <c r="D2596" s="402" t="s">
        <v>1364</v>
      </c>
      <c r="E2596" s="405" t="s">
        <v>1113</v>
      </c>
      <c r="F2596" s="402" t="s">
        <v>71</v>
      </c>
      <c r="G2596" s="425"/>
      <c r="H2596" s="512"/>
      <c r="I2596" s="555"/>
      <c r="J2596" s="555"/>
      <c r="K2596" s="555">
        <v>4968</v>
      </c>
      <c r="L2596" s="555">
        <f>+K2596*E2596</f>
        <v>4968</v>
      </c>
      <c r="M2596" s="556">
        <f>J2596+H2596*Tabellen!$K$2+L2596</f>
        <v>4968</v>
      </c>
      <c r="N2596" s="495"/>
      <c r="O2596" s="849">
        <f>S2596+T2596</f>
        <v>4968</v>
      </c>
      <c r="P2596" s="659"/>
      <c r="Q2596" s="662" t="s">
        <v>952</v>
      </c>
      <c r="R2596" s="682">
        <f>_xlfn.XLOOKUP(Q2596,Tabellen!$B$9:$B$21,Tabellen!$C$9:$C$21,"controleren")</f>
        <v>0.4</v>
      </c>
      <c r="S2596" s="849">
        <f>IF('Isolatieaanpak '!$G$9="Doe-het-zelver",(M2596*R2596)*Tabellen!$K$5,M2596*R2596)</f>
        <v>1987.2</v>
      </c>
      <c r="T2596" s="849">
        <f>(100%-R2596)*M2596</f>
        <v>2980.7999999999997</v>
      </c>
      <c r="U2596" s="660">
        <f>S2596*Tabellen!$G$2</f>
        <v>178.84799999999998</v>
      </c>
      <c r="V2596" s="660">
        <f>T2596*Tabellen!$H$2</f>
        <v>625.96799999999996</v>
      </c>
      <c r="W2596" s="660">
        <f>U2596+V2596</f>
        <v>804.81599999999992</v>
      </c>
      <c r="X2596" s="660">
        <f>O2596+W2596</f>
        <v>5772.8159999999998</v>
      </c>
      <c r="Y2596" s="661"/>
      <c r="Z2596" s="619"/>
      <c r="AA2596" s="617"/>
      <c r="AB2596" s="617"/>
      <c r="AC2596" s="617"/>
      <c r="AD2596" s="617"/>
      <c r="AE2596" s="617"/>
      <c r="AF2596" s="617"/>
      <c r="AG2596" s="617"/>
      <c r="AH2596" s="617"/>
      <c r="AI2596" s="617"/>
      <c r="AJ2596" s="617"/>
      <c r="AK2596" s="617"/>
      <c r="AL2596" s="617"/>
      <c r="AM2596" s="617"/>
      <c r="AN2596" s="617"/>
      <c r="AO2596" s="617"/>
      <c r="AP2596" s="617"/>
      <c r="AQ2596" s="617"/>
      <c r="AR2596" s="617"/>
      <c r="AS2596" s="617"/>
      <c r="AT2596" s="617"/>
      <c r="AU2596" s="617"/>
      <c r="AV2596" s="617"/>
      <c r="AW2596" s="617"/>
      <c r="AX2596" s="617"/>
      <c r="AY2596" s="617"/>
      <c r="AZ2596" s="617"/>
      <c r="BA2596" s="617"/>
      <c r="BB2596" s="617"/>
      <c r="BC2596" s="617"/>
      <c r="BD2596" s="617"/>
      <c r="BE2596" s="617"/>
      <c r="BF2596" s="617"/>
      <c r="BG2596" s="617"/>
      <c r="BH2596" s="617"/>
      <c r="BI2596" s="617"/>
      <c r="BJ2596" s="617"/>
      <c r="BK2596" s="617"/>
      <c r="BL2596" s="617"/>
      <c r="BM2596" s="617"/>
      <c r="BN2596" s="617"/>
      <c r="BO2596" s="617"/>
      <c r="BP2596" s="617"/>
      <c r="BQ2596" s="617"/>
      <c r="BR2596" s="617"/>
      <c r="BS2596" s="617"/>
    </row>
    <row r="2597" spans="1:71" s="401" customFormat="1" ht="15.65" customHeight="1" outlineLevel="2" x14ac:dyDescent="0.25">
      <c r="A2597" s="590"/>
      <c r="B2597" s="754"/>
      <c r="C2597" s="755"/>
      <c r="D2597" s="402" t="s">
        <v>1582</v>
      </c>
      <c r="E2597" s="526"/>
      <c r="F2597" s="527"/>
      <c r="G2597" s="512"/>
      <c r="H2597" s="512"/>
      <c r="I2597" s="557"/>
      <c r="J2597" s="555"/>
      <c r="K2597" s="557"/>
      <c r="L2597" s="555"/>
      <c r="M2597" s="556"/>
      <c r="N2597" s="495"/>
      <c r="O2597" s="659">
        <f t="shared" ref="O2597:O2601" si="402">M2597</f>
        <v>0</v>
      </c>
      <c r="P2597" s="659"/>
      <c r="Q2597" s="662" t="s">
        <v>952</v>
      </c>
      <c r="R2597" s="682">
        <f>_xlfn.XLOOKUP(Q2597,Tabellen!$B$9:$B$21,Tabellen!$C$9:$C$21,"controleren")</f>
        <v>0.4</v>
      </c>
      <c r="S2597" s="660">
        <f t="shared" ref="S2597:S2601" si="403">O2597*R2597</f>
        <v>0</v>
      </c>
      <c r="T2597" s="660">
        <f t="shared" ref="T2597:T2601" si="404">O2597-S2597</f>
        <v>0</v>
      </c>
      <c r="U2597" s="660">
        <f>S2597*Tabellen!$G$2</f>
        <v>0</v>
      </c>
      <c r="V2597" s="660">
        <f>T2597*Tabellen!$H$2</f>
        <v>0</v>
      </c>
      <c r="W2597" s="660">
        <f t="shared" ref="W2597:W2601" si="405">U2597+V2597</f>
        <v>0</v>
      </c>
      <c r="X2597" s="660">
        <f t="shared" ref="X2597:X2601" si="406">O2597+W2597</f>
        <v>0</v>
      </c>
      <c r="Y2597" s="661"/>
      <c r="Z2597" s="619"/>
      <c r="AA2597" s="617"/>
      <c r="AB2597" s="617"/>
      <c r="AC2597" s="617"/>
      <c r="AD2597" s="617"/>
      <c r="AE2597" s="617"/>
      <c r="AF2597" s="617"/>
      <c r="AG2597" s="617"/>
      <c r="AH2597" s="617"/>
      <c r="AI2597" s="617"/>
      <c r="AJ2597" s="617"/>
      <c r="AK2597" s="617"/>
      <c r="AL2597" s="617"/>
      <c r="AM2597" s="617"/>
      <c r="AN2597" s="617"/>
      <c r="AO2597" s="617"/>
      <c r="AP2597" s="617"/>
      <c r="AQ2597" s="617"/>
      <c r="AR2597" s="617"/>
      <c r="AS2597" s="617"/>
      <c r="AT2597" s="617"/>
      <c r="AU2597" s="617"/>
      <c r="AV2597" s="617"/>
      <c r="AW2597" s="617"/>
      <c r="AX2597" s="617"/>
      <c r="AY2597" s="617"/>
      <c r="AZ2597" s="617"/>
      <c r="BA2597" s="617"/>
      <c r="BB2597" s="617"/>
      <c r="BC2597" s="617"/>
      <c r="BD2597" s="617"/>
      <c r="BE2597" s="617"/>
      <c r="BF2597" s="617"/>
      <c r="BG2597" s="617"/>
      <c r="BH2597" s="617"/>
      <c r="BI2597" s="617"/>
      <c r="BJ2597" s="617"/>
      <c r="BK2597" s="617"/>
      <c r="BL2597" s="617"/>
      <c r="BM2597" s="617"/>
      <c r="BN2597" s="617"/>
      <c r="BO2597" s="617"/>
      <c r="BP2597" s="617"/>
      <c r="BQ2597" s="617"/>
      <c r="BR2597" s="617"/>
      <c r="BS2597" s="617"/>
    </row>
    <row r="2598" spans="1:71" s="401" customFormat="1" ht="15.65" customHeight="1" outlineLevel="2" x14ac:dyDescent="0.25">
      <c r="A2598" s="590"/>
      <c r="B2598" s="754"/>
      <c r="C2598" s="755"/>
      <c r="D2598" s="402" t="s">
        <v>1583</v>
      </c>
      <c r="E2598" s="526"/>
      <c r="F2598" s="527"/>
      <c r="G2598" s="512"/>
      <c r="H2598" s="512"/>
      <c r="I2598" s="557"/>
      <c r="J2598" s="555"/>
      <c r="K2598" s="557"/>
      <c r="L2598" s="555"/>
      <c r="M2598" s="556"/>
      <c r="N2598" s="495"/>
      <c r="O2598" s="659">
        <f t="shared" si="402"/>
        <v>0</v>
      </c>
      <c r="P2598" s="659"/>
      <c r="Q2598" s="662" t="s">
        <v>952</v>
      </c>
      <c r="R2598" s="682">
        <f>_xlfn.XLOOKUP(Q2598,Tabellen!$B$9:$B$21,Tabellen!$C$9:$C$21,"controleren")</f>
        <v>0.4</v>
      </c>
      <c r="S2598" s="660">
        <f t="shared" si="403"/>
        <v>0</v>
      </c>
      <c r="T2598" s="660">
        <f t="shared" si="404"/>
        <v>0</v>
      </c>
      <c r="U2598" s="660">
        <f>S2598*Tabellen!$G$2</f>
        <v>0</v>
      </c>
      <c r="V2598" s="660">
        <f>T2598*Tabellen!$H$2</f>
        <v>0</v>
      </c>
      <c r="W2598" s="660">
        <f t="shared" si="405"/>
        <v>0</v>
      </c>
      <c r="X2598" s="660">
        <f t="shared" si="406"/>
        <v>0</v>
      </c>
      <c r="Y2598" s="661"/>
      <c r="Z2598" s="619"/>
      <c r="AA2598" s="617"/>
      <c r="AB2598" s="617"/>
      <c r="AC2598" s="617"/>
      <c r="AD2598" s="617"/>
      <c r="AE2598" s="617"/>
      <c r="AF2598" s="617"/>
      <c r="AG2598" s="617"/>
      <c r="AH2598" s="617"/>
      <c r="AI2598" s="617"/>
      <c r="AJ2598" s="617"/>
      <c r="AK2598" s="617"/>
      <c r="AL2598" s="617"/>
      <c r="AM2598" s="617"/>
      <c r="AN2598" s="617"/>
      <c r="AO2598" s="617"/>
      <c r="AP2598" s="617"/>
      <c r="AQ2598" s="617"/>
      <c r="AR2598" s="617"/>
      <c r="AS2598" s="617"/>
      <c r="AT2598" s="617"/>
      <c r="AU2598" s="617"/>
      <c r="AV2598" s="617"/>
      <c r="AW2598" s="617"/>
      <c r="AX2598" s="617"/>
      <c r="AY2598" s="617"/>
      <c r="AZ2598" s="617"/>
      <c r="BA2598" s="617"/>
      <c r="BB2598" s="617"/>
      <c r="BC2598" s="617"/>
      <c r="BD2598" s="617"/>
      <c r="BE2598" s="617"/>
      <c r="BF2598" s="617"/>
      <c r="BG2598" s="617"/>
      <c r="BH2598" s="617"/>
      <c r="BI2598" s="617"/>
      <c r="BJ2598" s="617"/>
      <c r="BK2598" s="617"/>
      <c r="BL2598" s="617"/>
      <c r="BM2598" s="617"/>
      <c r="BN2598" s="617"/>
      <c r="BO2598" s="617"/>
      <c r="BP2598" s="617"/>
      <c r="BQ2598" s="617"/>
      <c r="BR2598" s="617"/>
      <c r="BS2598" s="617"/>
    </row>
    <row r="2599" spans="1:71" s="401" customFormat="1" ht="15.65" customHeight="1" outlineLevel="2" x14ac:dyDescent="0.25">
      <c r="A2599" s="590"/>
      <c r="B2599" s="754"/>
      <c r="C2599" s="755"/>
      <c r="D2599" s="402" t="s">
        <v>1743</v>
      </c>
      <c r="E2599" s="405">
        <f>E2592</f>
        <v>52.4</v>
      </c>
      <c r="F2599" s="402" t="s">
        <v>73</v>
      </c>
      <c r="G2599" s="512"/>
      <c r="H2599" s="512"/>
      <c r="I2599" s="557"/>
      <c r="J2599" s="555"/>
      <c r="K2599" s="557">
        <v>41.710499999999996</v>
      </c>
      <c r="L2599" s="555">
        <f>+K2599*E2599</f>
        <v>2185.6301999999996</v>
      </c>
      <c r="M2599" s="556">
        <f>J2599+H2599*Tabellen!$K$2+L2599</f>
        <v>2185.6301999999996</v>
      </c>
      <c r="N2599" s="495"/>
      <c r="O2599" s="849">
        <f>S2599+T2599</f>
        <v>2185.6301999999996</v>
      </c>
      <c r="P2599" s="659"/>
      <c r="Q2599" s="662" t="s">
        <v>952</v>
      </c>
      <c r="R2599" s="682">
        <f>_xlfn.XLOOKUP(Q2599,Tabellen!$B$9:$B$21,Tabellen!$C$9:$C$21,"controleren")</f>
        <v>0.4</v>
      </c>
      <c r="S2599" s="849">
        <f>IF('Isolatieaanpak '!$G$9="Doe-het-zelver",(M2599*R2599)*Tabellen!$K$5,M2599*R2599)</f>
        <v>874.25207999999986</v>
      </c>
      <c r="T2599" s="849">
        <f>(100%-R2599)*M2599</f>
        <v>1311.3781199999996</v>
      </c>
      <c r="U2599" s="660">
        <f>S2599*Tabellen!$G$2</f>
        <v>78.68268719999999</v>
      </c>
      <c r="V2599" s="660">
        <f>T2599*Tabellen!$H$2</f>
        <v>275.38940519999989</v>
      </c>
      <c r="W2599" s="660">
        <f>U2599+V2599</f>
        <v>354.07209239999986</v>
      </c>
      <c r="X2599" s="660">
        <f>O2599+W2599</f>
        <v>2539.7022923999994</v>
      </c>
      <c r="Y2599" s="661"/>
      <c r="Z2599" s="619"/>
      <c r="AA2599" s="617"/>
      <c r="AB2599" s="617"/>
      <c r="AC2599" s="617"/>
      <c r="AD2599" s="617"/>
      <c r="AE2599" s="617"/>
      <c r="AF2599" s="617"/>
      <c r="AG2599" s="617"/>
      <c r="AH2599" s="617"/>
      <c r="AI2599" s="617"/>
      <c r="AJ2599" s="617"/>
      <c r="AK2599" s="617"/>
      <c r="AL2599" s="617"/>
      <c r="AM2599" s="617"/>
      <c r="AN2599" s="617"/>
      <c r="AO2599" s="617"/>
      <c r="AP2599" s="617"/>
      <c r="AQ2599" s="617"/>
      <c r="AR2599" s="617"/>
      <c r="AS2599" s="617"/>
      <c r="AT2599" s="617"/>
      <c r="AU2599" s="617"/>
      <c r="AV2599" s="617"/>
      <c r="AW2599" s="617"/>
      <c r="AX2599" s="617"/>
      <c r="AY2599" s="617"/>
      <c r="AZ2599" s="617"/>
      <c r="BA2599" s="617"/>
      <c r="BB2599" s="617"/>
      <c r="BC2599" s="617"/>
      <c r="BD2599" s="617"/>
      <c r="BE2599" s="617"/>
      <c r="BF2599" s="617"/>
      <c r="BG2599" s="617"/>
      <c r="BH2599" s="617"/>
      <c r="BI2599" s="617"/>
      <c r="BJ2599" s="617"/>
      <c r="BK2599" s="617"/>
      <c r="BL2599" s="617"/>
      <c r="BM2599" s="617"/>
      <c r="BN2599" s="617"/>
      <c r="BO2599" s="617"/>
      <c r="BP2599" s="617"/>
      <c r="BQ2599" s="617"/>
      <c r="BR2599" s="617"/>
      <c r="BS2599" s="617"/>
    </row>
    <row r="2600" spans="1:71" s="401" customFormat="1" ht="15.65" customHeight="1" outlineLevel="2" x14ac:dyDescent="0.25">
      <c r="A2600" s="590"/>
      <c r="B2600" s="754"/>
      <c r="C2600" s="755"/>
      <c r="D2600" s="402" t="s">
        <v>1301</v>
      </c>
      <c r="E2600" s="405" t="s">
        <v>1113</v>
      </c>
      <c r="F2600" s="402" t="s">
        <v>830</v>
      </c>
      <c r="G2600" s="512"/>
      <c r="H2600" s="512"/>
      <c r="I2600" s="557"/>
      <c r="J2600" s="555"/>
      <c r="K2600" s="557">
        <v>62.099999999999994</v>
      </c>
      <c r="L2600" s="555">
        <f>+K2600*E2600</f>
        <v>62.099999999999994</v>
      </c>
      <c r="M2600" s="556">
        <f>J2600+H2600*Tabellen!$K$2+L2600</f>
        <v>62.099999999999994</v>
      </c>
      <c r="N2600" s="495"/>
      <c r="O2600" s="849">
        <f>S2600+T2600</f>
        <v>62.099999999999994</v>
      </c>
      <c r="P2600" s="659"/>
      <c r="Q2600" s="662" t="s">
        <v>952</v>
      </c>
      <c r="R2600" s="682">
        <f>_xlfn.XLOOKUP(Q2600,Tabellen!$B$9:$B$21,Tabellen!$C$9:$C$21,"controleren")</f>
        <v>0.4</v>
      </c>
      <c r="S2600" s="849">
        <f>IF('Isolatieaanpak '!$G$9="Doe-het-zelver",(M2600*R2600)*Tabellen!$K$5,M2600*R2600)</f>
        <v>24.84</v>
      </c>
      <c r="T2600" s="849">
        <f>(100%-R2600)*M2600</f>
        <v>37.26</v>
      </c>
      <c r="U2600" s="660">
        <f>S2600*Tabellen!$G$2</f>
        <v>2.2355999999999998</v>
      </c>
      <c r="V2600" s="660">
        <f>T2600*Tabellen!$H$2</f>
        <v>7.8245999999999993</v>
      </c>
      <c r="W2600" s="660">
        <f>U2600+V2600</f>
        <v>10.060199999999998</v>
      </c>
      <c r="X2600" s="660">
        <f>O2600+W2600</f>
        <v>72.160199999999989</v>
      </c>
      <c r="Y2600" s="661"/>
      <c r="Z2600" s="619"/>
      <c r="AA2600" s="617"/>
      <c r="AB2600" s="617"/>
      <c r="AC2600" s="617"/>
      <c r="AD2600" s="617"/>
      <c r="AE2600" s="617"/>
      <c r="AF2600" s="617"/>
      <c r="AG2600" s="617"/>
      <c r="AH2600" s="617"/>
      <c r="AI2600" s="617"/>
      <c r="AJ2600" s="617"/>
      <c r="AK2600" s="617"/>
      <c r="AL2600" s="617"/>
      <c r="AM2600" s="617"/>
      <c r="AN2600" s="617"/>
      <c r="AO2600" s="617"/>
      <c r="AP2600" s="617"/>
      <c r="AQ2600" s="617"/>
      <c r="AR2600" s="617"/>
      <c r="AS2600" s="617"/>
      <c r="AT2600" s="617"/>
      <c r="AU2600" s="617"/>
      <c r="AV2600" s="617"/>
      <c r="AW2600" s="617"/>
      <c r="AX2600" s="617"/>
      <c r="AY2600" s="617"/>
      <c r="AZ2600" s="617"/>
      <c r="BA2600" s="617"/>
      <c r="BB2600" s="617"/>
      <c r="BC2600" s="617"/>
      <c r="BD2600" s="617"/>
      <c r="BE2600" s="617"/>
      <c r="BF2600" s="617"/>
      <c r="BG2600" s="617"/>
      <c r="BH2600" s="617"/>
      <c r="BI2600" s="617"/>
      <c r="BJ2600" s="617"/>
      <c r="BK2600" s="617"/>
      <c r="BL2600" s="617"/>
      <c r="BM2600" s="617"/>
      <c r="BN2600" s="617"/>
      <c r="BO2600" s="617"/>
      <c r="BP2600" s="617"/>
      <c r="BQ2600" s="617"/>
      <c r="BR2600" s="617"/>
      <c r="BS2600" s="617"/>
    </row>
    <row r="2601" spans="1:71" s="401" customFormat="1" ht="15.65" customHeight="1" outlineLevel="2" x14ac:dyDescent="0.25">
      <c r="A2601" s="590"/>
      <c r="B2601" s="754"/>
      <c r="C2601" s="755"/>
      <c r="D2601" s="525"/>
      <c r="E2601" s="526"/>
      <c r="F2601" s="527"/>
      <c r="G2601" s="512"/>
      <c r="H2601" s="512"/>
      <c r="I2601" s="557"/>
      <c r="J2601" s="555"/>
      <c r="K2601" s="557"/>
      <c r="L2601" s="555"/>
      <c r="M2601" s="556"/>
      <c r="N2601" s="495"/>
      <c r="O2601" s="659">
        <f t="shared" si="402"/>
        <v>0</v>
      </c>
      <c r="P2601" s="659"/>
      <c r="Q2601" s="662" t="s">
        <v>952</v>
      </c>
      <c r="R2601" s="682">
        <f>_xlfn.XLOOKUP(Q2601,Tabellen!$B$9:$B$21,Tabellen!$C$9:$C$21,"controleren")</f>
        <v>0.4</v>
      </c>
      <c r="S2601" s="660">
        <f t="shared" si="403"/>
        <v>0</v>
      </c>
      <c r="T2601" s="660">
        <f t="shared" si="404"/>
        <v>0</v>
      </c>
      <c r="U2601" s="660">
        <f>S2601*Tabellen!$G$2</f>
        <v>0</v>
      </c>
      <c r="V2601" s="660">
        <f>T2601*Tabellen!$H$2</f>
        <v>0</v>
      </c>
      <c r="W2601" s="660">
        <f t="shared" si="405"/>
        <v>0</v>
      </c>
      <c r="X2601" s="660">
        <f t="shared" si="406"/>
        <v>0</v>
      </c>
      <c r="Y2601" s="661"/>
      <c r="Z2601" s="619"/>
      <c r="AA2601" s="617"/>
      <c r="AB2601" s="617"/>
      <c r="AC2601" s="617"/>
      <c r="AD2601" s="617"/>
      <c r="AE2601" s="617"/>
      <c r="AF2601" s="617"/>
      <c r="AG2601" s="617"/>
      <c r="AH2601" s="617"/>
      <c r="AI2601" s="617"/>
      <c r="AJ2601" s="617"/>
      <c r="AK2601" s="617"/>
      <c r="AL2601" s="617"/>
      <c r="AM2601" s="617"/>
      <c r="AN2601" s="617"/>
      <c r="AO2601" s="617"/>
      <c r="AP2601" s="617"/>
      <c r="AQ2601" s="617"/>
      <c r="AR2601" s="617"/>
      <c r="AS2601" s="617"/>
      <c r="AT2601" s="617"/>
      <c r="AU2601" s="617"/>
      <c r="AV2601" s="617"/>
      <c r="AW2601" s="617"/>
      <c r="AX2601" s="617"/>
      <c r="AY2601" s="617"/>
      <c r="AZ2601" s="617"/>
      <c r="BA2601" s="617"/>
      <c r="BB2601" s="617"/>
      <c r="BC2601" s="617"/>
      <c r="BD2601" s="617"/>
      <c r="BE2601" s="617"/>
      <c r="BF2601" s="617"/>
      <c r="BG2601" s="617"/>
      <c r="BH2601" s="617"/>
      <c r="BI2601" s="617"/>
      <c r="BJ2601" s="617"/>
      <c r="BK2601" s="617"/>
      <c r="BL2601" s="617"/>
      <c r="BM2601" s="617"/>
      <c r="BN2601" s="617"/>
      <c r="BO2601" s="617"/>
      <c r="BP2601" s="617"/>
      <c r="BQ2601" s="617"/>
      <c r="BR2601" s="617"/>
      <c r="BS2601" s="617"/>
    </row>
    <row r="2602" spans="1:71" s="401" customFormat="1" ht="15.65" customHeight="1" outlineLevel="2" x14ac:dyDescent="0.25">
      <c r="A2602" s="590"/>
      <c r="B2602" s="754"/>
      <c r="C2602" s="755"/>
      <c r="D2602" s="525"/>
      <c r="E2602" s="526"/>
      <c r="F2602" s="527"/>
      <c r="G2602" s="512"/>
      <c r="H2602" s="512"/>
      <c r="I2602" s="557"/>
      <c r="J2602" s="555"/>
      <c r="K2602" s="557"/>
      <c r="L2602" s="555"/>
      <c r="M2602" s="556"/>
      <c r="N2602" s="495"/>
      <c r="O2602" s="659"/>
      <c r="P2602" s="659"/>
      <c r="Q2602" s="665"/>
      <c r="R2602" s="660"/>
      <c r="S2602" s="666"/>
      <c r="T2602" s="660"/>
      <c r="U2602" s="660"/>
      <c r="V2602" s="660"/>
      <c r="W2602" s="660"/>
      <c r="X2602" s="660"/>
      <c r="Y2602" s="661"/>
      <c r="Z2602" s="619"/>
      <c r="AA2602" s="617"/>
      <c r="AB2602" s="617"/>
      <c r="AC2602" s="617"/>
      <c r="AD2602" s="617"/>
      <c r="AE2602" s="617"/>
      <c r="AF2602" s="617"/>
      <c r="AG2602" s="617"/>
      <c r="AH2602" s="617"/>
      <c r="AI2602" s="617"/>
      <c r="AJ2602" s="617"/>
      <c r="AK2602" s="617"/>
      <c r="AL2602" s="617"/>
      <c r="AM2602" s="617"/>
      <c r="AN2602" s="617"/>
      <c r="AO2602" s="617"/>
      <c r="AP2602" s="617"/>
      <c r="AQ2602" s="617"/>
      <c r="AR2602" s="617"/>
      <c r="AS2602" s="617"/>
      <c r="AT2602" s="617"/>
      <c r="AU2602" s="617"/>
      <c r="AV2602" s="617"/>
      <c r="AW2602" s="617"/>
      <c r="AX2602" s="617"/>
      <c r="AY2602" s="617"/>
      <c r="AZ2602" s="617"/>
      <c r="BA2602" s="617"/>
      <c r="BB2602" s="617"/>
      <c r="BC2602" s="617"/>
      <c r="BD2602" s="617"/>
      <c r="BE2602" s="617"/>
      <c r="BF2602" s="617"/>
      <c r="BG2602" s="617"/>
      <c r="BH2602" s="617"/>
      <c r="BI2602" s="617"/>
      <c r="BJ2602" s="617"/>
      <c r="BK2602" s="617"/>
      <c r="BL2602" s="617"/>
      <c r="BM2602" s="617"/>
      <c r="BN2602" s="617"/>
      <c r="BO2602" s="617"/>
      <c r="BP2602" s="617"/>
      <c r="BQ2602" s="617"/>
      <c r="BR2602" s="617"/>
      <c r="BS2602" s="617"/>
    </row>
    <row r="2603" spans="1:71" ht="9" customHeight="1" outlineLevel="1" x14ac:dyDescent="0.25">
      <c r="B2603" s="408"/>
      <c r="D2603" s="409"/>
      <c r="E2603" s="411"/>
      <c r="F2603" s="409"/>
      <c r="G2603" s="410"/>
      <c r="H2603" s="410"/>
      <c r="I2603" s="548"/>
      <c r="J2603" s="548"/>
      <c r="K2603" s="548"/>
      <c r="L2603" s="548"/>
      <c r="M2603" s="548"/>
      <c r="N2603" s="485"/>
      <c r="O2603" s="663"/>
      <c r="P2603" s="663"/>
      <c r="Q2603" s="663"/>
      <c r="R2603" s="664"/>
      <c r="S2603" s="664"/>
      <c r="T2603" s="664"/>
      <c r="U2603" s="664"/>
      <c r="V2603" s="664"/>
      <c r="W2603" s="664"/>
      <c r="X2603" s="664"/>
      <c r="Y2603" s="663"/>
      <c r="Z2603" s="615"/>
      <c r="AA2603" s="616"/>
      <c r="AG2603" s="613"/>
      <c r="AH2603" s="613"/>
    </row>
    <row r="2604" spans="1:71" s="568" customFormat="1" ht="15.65" customHeight="1" outlineLevel="1" x14ac:dyDescent="0.25">
      <c r="B2604" s="395" t="s">
        <v>1269</v>
      </c>
      <c r="C2604" s="593"/>
      <c r="D2604" s="396" t="s">
        <v>1270</v>
      </c>
      <c r="E2604" s="403">
        <v>1</v>
      </c>
      <c r="F2604" s="396" t="s">
        <v>73</v>
      </c>
      <c r="G2604" s="397"/>
      <c r="H2604" s="397"/>
      <c r="I2604" s="546"/>
      <c r="J2604" s="546"/>
      <c r="K2604" s="546"/>
      <c r="L2604" s="546">
        <f>SUM(L2605:L2606)/E2604</f>
        <v>1.7387999999999999</v>
      </c>
      <c r="M2604" s="546">
        <f>SUM(M2605:M2606)/E2604</f>
        <v>1.7387999999999999</v>
      </c>
      <c r="N2604" s="593"/>
      <c r="O2604" s="657">
        <f>SUM(O2605:O2606)/E2604</f>
        <v>1.7387999999999999</v>
      </c>
      <c r="P2604" s="656" t="str">
        <f>B2604</f>
        <v>V3-1-E2</v>
      </c>
      <c r="Q2604" s="656"/>
      <c r="R2604" s="657"/>
      <c r="S2604" s="657"/>
      <c r="T2604" s="657"/>
      <c r="U2604" s="670"/>
      <c r="V2604" s="657"/>
      <c r="W2604" s="657"/>
      <c r="X2604" s="657">
        <f>SUM(X2605:X2606)/E2604</f>
        <v>2.0204855999999998</v>
      </c>
      <c r="Y2604" s="658"/>
      <c r="Z2604" s="614"/>
      <c r="AA2604" s="610"/>
      <c r="AB2604" s="610"/>
      <c r="AC2604" s="610"/>
      <c r="AD2604" s="610"/>
      <c r="AE2604" s="610"/>
      <c r="AF2604" s="610"/>
      <c r="AG2604" s="610"/>
      <c r="AH2604" s="610"/>
      <c r="AI2604" s="610"/>
      <c r="AJ2604" s="610"/>
      <c r="AK2604" s="610"/>
      <c r="AL2604" s="610"/>
      <c r="AM2604" s="610"/>
      <c r="AN2604" s="610"/>
      <c r="AO2604" s="610"/>
      <c r="AP2604" s="610"/>
      <c r="AQ2604" s="610"/>
      <c r="AR2604" s="610"/>
      <c r="AS2604" s="610"/>
      <c r="AT2604" s="610"/>
      <c r="AU2604" s="610"/>
      <c r="AV2604" s="610"/>
      <c r="AW2604" s="610"/>
      <c r="AX2604" s="610"/>
      <c r="AY2604" s="610"/>
      <c r="AZ2604" s="610"/>
      <c r="BA2604" s="610"/>
      <c r="BB2604" s="610"/>
      <c r="BC2604" s="610"/>
      <c r="BD2604" s="610"/>
      <c r="BE2604" s="610"/>
      <c r="BF2604" s="610"/>
      <c r="BG2604" s="610"/>
      <c r="BH2604" s="610"/>
      <c r="BI2604" s="610"/>
      <c r="BJ2604" s="610"/>
      <c r="BK2604" s="610"/>
      <c r="BL2604" s="610"/>
      <c r="BM2604" s="610"/>
      <c r="BN2604" s="610"/>
      <c r="BO2604" s="610"/>
      <c r="BP2604" s="610"/>
      <c r="BQ2604" s="610"/>
      <c r="BR2604" s="610"/>
      <c r="BS2604" s="610"/>
    </row>
    <row r="2605" spans="1:71" ht="15.65" customHeight="1" outlineLevel="2" x14ac:dyDescent="0.25">
      <c r="B2605" s="404"/>
      <c r="D2605" s="413"/>
      <c r="E2605" s="405"/>
      <c r="G2605" s="406"/>
      <c r="H2605" s="406"/>
      <c r="I2605" s="553"/>
      <c r="J2605" s="553"/>
      <c r="K2605" s="553"/>
      <c r="N2605" s="494"/>
      <c r="O2605" s="659" t="str">
        <f>R2605</f>
        <v>incl. opslagen</v>
      </c>
      <c r="P2605" s="659"/>
      <c r="Q2605" s="665"/>
      <c r="R2605" s="672" t="str">
        <f>Tabellen!$C$2</f>
        <v>incl. opslagen</v>
      </c>
      <c r="S2605" s="666"/>
      <c r="T2605" s="672" t="str">
        <f>Tabellen!$C$2</f>
        <v>incl. opslagen</v>
      </c>
      <c r="Z2605" s="614"/>
    </row>
    <row r="2606" spans="1:71" s="401" customFormat="1" ht="15.65" customHeight="1" outlineLevel="2" x14ac:dyDescent="0.25">
      <c r="A2606" s="590"/>
      <c r="B2606" s="480"/>
      <c r="C2606" s="492"/>
      <c r="D2606" s="402" t="s">
        <v>1365</v>
      </c>
      <c r="E2606" s="405">
        <v>1</v>
      </c>
      <c r="F2606" s="402" t="s">
        <v>73</v>
      </c>
      <c r="G2606" s="398"/>
      <c r="H2606" s="398"/>
      <c r="I2606" s="552"/>
      <c r="J2606" s="550"/>
      <c r="K2606" s="552">
        <v>1.7387999999999999</v>
      </c>
      <c r="L2606" s="550">
        <f>+K2606*E2606</f>
        <v>1.7387999999999999</v>
      </c>
      <c r="M2606" s="551">
        <f>J2606+H2606*Tabellen!$K$2+L2606</f>
        <v>1.7387999999999999</v>
      </c>
      <c r="N2606" s="495"/>
      <c r="O2606" s="849">
        <f>S2606+T2606</f>
        <v>1.7387999999999999</v>
      </c>
      <c r="P2606" s="659"/>
      <c r="Q2606" s="662" t="s">
        <v>952</v>
      </c>
      <c r="R2606" s="682">
        <f>_xlfn.XLOOKUP(Q2606,Tabellen!$B$9:$B$21,Tabellen!$C$9:$C$21,"controleren")</f>
        <v>0.4</v>
      </c>
      <c r="S2606" s="849">
        <f>IF('Isolatieaanpak '!$G$9="Doe-het-zelver",(M2606*R2606)*Tabellen!$K$5,M2606*R2606)</f>
        <v>0.69552000000000003</v>
      </c>
      <c r="T2606" s="849">
        <f>(100%-R2606)*M2606</f>
        <v>1.04328</v>
      </c>
      <c r="U2606" s="660">
        <f>S2606*Tabellen!$G$2</f>
        <v>6.2596799999999994E-2</v>
      </c>
      <c r="V2606" s="660">
        <f>T2606*Tabellen!$H$2</f>
        <v>0.2190888</v>
      </c>
      <c r="W2606" s="660">
        <f>U2606+V2606</f>
        <v>0.28168559999999998</v>
      </c>
      <c r="X2606" s="660">
        <f>O2606+W2606</f>
        <v>2.0204855999999998</v>
      </c>
      <c r="Y2606" s="661"/>
      <c r="Z2606" s="619"/>
      <c r="AA2606" s="617"/>
      <c r="AB2606" s="617"/>
      <c r="AC2606" s="617"/>
      <c r="AD2606" s="617"/>
      <c r="AE2606" s="617"/>
      <c r="AF2606" s="617"/>
      <c r="AG2606" s="617"/>
      <c r="AH2606" s="617"/>
      <c r="AI2606" s="617"/>
      <c r="AJ2606" s="617"/>
      <c r="AK2606" s="617"/>
      <c r="AL2606" s="617"/>
      <c r="AM2606" s="617"/>
      <c r="AN2606" s="617"/>
      <c r="AO2606" s="617"/>
      <c r="AP2606" s="617"/>
      <c r="AQ2606" s="617"/>
      <c r="AR2606" s="617"/>
      <c r="AS2606" s="617"/>
      <c r="AT2606" s="617"/>
      <c r="AU2606" s="617"/>
      <c r="AV2606" s="617"/>
      <c r="AW2606" s="617"/>
      <c r="AX2606" s="617"/>
      <c r="AY2606" s="617"/>
      <c r="AZ2606" s="617"/>
      <c r="BA2606" s="617"/>
      <c r="BB2606" s="617"/>
      <c r="BC2606" s="617"/>
      <c r="BD2606" s="617"/>
      <c r="BE2606" s="617"/>
      <c r="BF2606" s="617"/>
      <c r="BG2606" s="617"/>
      <c r="BH2606" s="617"/>
      <c r="BI2606" s="617"/>
      <c r="BJ2606" s="617"/>
      <c r="BK2606" s="617"/>
      <c r="BL2606" s="617"/>
      <c r="BM2606" s="617"/>
      <c r="BN2606" s="617"/>
      <c r="BO2606" s="617"/>
      <c r="BP2606" s="617"/>
      <c r="BQ2606" s="617"/>
      <c r="BR2606" s="617"/>
      <c r="BS2606" s="617"/>
    </row>
    <row r="2607" spans="1:71" s="401" customFormat="1" ht="15.65" customHeight="1" outlineLevel="2" x14ac:dyDescent="0.25">
      <c r="A2607" s="590"/>
      <c r="B2607" s="480"/>
      <c r="C2607" s="492"/>
      <c r="D2607" s="484"/>
      <c r="E2607" s="417"/>
      <c r="F2607" s="418"/>
      <c r="G2607" s="398"/>
      <c r="H2607" s="398"/>
      <c r="I2607" s="552"/>
      <c r="J2607" s="550"/>
      <c r="K2607" s="552"/>
      <c r="L2607" s="550"/>
      <c r="M2607" s="551"/>
      <c r="N2607" s="495"/>
      <c r="O2607" s="659"/>
      <c r="P2607" s="659"/>
      <c r="Q2607" s="665"/>
      <c r="R2607" s="660"/>
      <c r="S2607" s="666"/>
      <c r="T2607" s="660"/>
      <c r="U2607" s="660"/>
      <c r="V2607" s="660"/>
      <c r="W2607" s="660"/>
      <c r="X2607" s="660"/>
      <c r="Y2607" s="661"/>
      <c r="Z2607" s="619"/>
      <c r="AA2607" s="617"/>
      <c r="AB2607" s="617"/>
      <c r="AC2607" s="617"/>
      <c r="AD2607" s="617"/>
      <c r="AE2607" s="617"/>
      <c r="AF2607" s="617"/>
      <c r="AG2607" s="617"/>
      <c r="AH2607" s="617"/>
      <c r="AI2607" s="617"/>
      <c r="AJ2607" s="617"/>
      <c r="AK2607" s="617"/>
      <c r="AL2607" s="617"/>
      <c r="AM2607" s="617"/>
      <c r="AN2607" s="617"/>
      <c r="AO2607" s="617"/>
      <c r="AP2607" s="617"/>
      <c r="AQ2607" s="617"/>
      <c r="AR2607" s="617"/>
      <c r="AS2607" s="617"/>
      <c r="AT2607" s="617"/>
      <c r="AU2607" s="617"/>
      <c r="AV2607" s="617"/>
      <c r="AW2607" s="617"/>
      <c r="AX2607" s="617"/>
      <c r="AY2607" s="617"/>
      <c r="AZ2607" s="617"/>
      <c r="BA2607" s="617"/>
      <c r="BB2607" s="617"/>
      <c r="BC2607" s="617"/>
      <c r="BD2607" s="617"/>
      <c r="BE2607" s="617"/>
      <c r="BF2607" s="617"/>
      <c r="BG2607" s="617"/>
      <c r="BH2607" s="617"/>
      <c r="BI2607" s="617"/>
      <c r="BJ2607" s="617"/>
      <c r="BK2607" s="617"/>
      <c r="BL2607" s="617"/>
      <c r="BM2607" s="617"/>
      <c r="BN2607" s="617"/>
      <c r="BO2607" s="617"/>
      <c r="BP2607" s="617"/>
      <c r="BQ2607" s="617"/>
      <c r="BR2607" s="617"/>
      <c r="BS2607" s="617"/>
    </row>
    <row r="2608" spans="1:71" ht="9" customHeight="1" outlineLevel="1" x14ac:dyDescent="0.25">
      <c r="B2608" s="408"/>
      <c r="D2608" s="409"/>
      <c r="E2608" s="411"/>
      <c r="F2608" s="409"/>
      <c r="G2608" s="410"/>
      <c r="H2608" s="410"/>
      <c r="I2608" s="548"/>
      <c r="J2608" s="548"/>
      <c r="K2608" s="548"/>
      <c r="L2608" s="548"/>
      <c r="M2608" s="548"/>
      <c r="N2608" s="485"/>
      <c r="O2608" s="663"/>
      <c r="P2608" s="663"/>
      <c r="Q2608" s="663"/>
      <c r="R2608" s="664"/>
      <c r="S2608" s="664"/>
      <c r="T2608" s="664"/>
      <c r="U2608" s="664"/>
      <c r="V2608" s="664"/>
      <c r="W2608" s="664"/>
      <c r="X2608" s="664"/>
      <c r="Y2608" s="663"/>
      <c r="Z2608" s="615"/>
      <c r="AA2608" s="616"/>
      <c r="AG2608" s="613"/>
      <c r="AH2608" s="613"/>
    </row>
    <row r="2611" spans="1:71" s="568" customFormat="1" ht="15.65" customHeight="1" outlineLevel="1" x14ac:dyDescent="0.25">
      <c r="B2611" s="395" t="s">
        <v>1705</v>
      </c>
      <c r="C2611" s="593"/>
      <c r="D2611" s="396" t="s">
        <v>1704</v>
      </c>
      <c r="E2611" s="403">
        <v>1</v>
      </c>
      <c r="F2611" s="396" t="s">
        <v>73</v>
      </c>
      <c r="G2611" s="397"/>
      <c r="H2611" s="397">
        <f>SUM(H2612:H2623)</f>
        <v>1.6829000000000001</v>
      </c>
      <c r="I2611" s="546"/>
      <c r="J2611" s="546">
        <f>SUM(J2612:J2623)</f>
        <v>24.512981999999997</v>
      </c>
      <c r="K2611" s="546"/>
      <c r="L2611" s="546"/>
      <c r="M2611" s="546">
        <f>SUM(M2612:M2623)</f>
        <v>128.85278199999999</v>
      </c>
      <c r="N2611" s="593"/>
      <c r="O2611" s="655">
        <f>SUM(O2612:O2623)</f>
        <v>155.91186621999998</v>
      </c>
      <c r="P2611" s="656" t="str">
        <f>B2611</f>
        <v>V4-1-I</v>
      </c>
      <c r="Q2611" s="656"/>
      <c r="R2611" s="657"/>
      <c r="S2611" s="657"/>
      <c r="T2611" s="657"/>
      <c r="U2611" s="657"/>
      <c r="V2611" s="657"/>
      <c r="W2611" s="657"/>
      <c r="X2611" s="657">
        <f>SUM(X2612:X2623)</f>
        <v>173.50321916619998</v>
      </c>
      <c r="Y2611" s="658"/>
      <c r="Z2611" s="610"/>
      <c r="AA2611" s="610"/>
      <c r="AB2611" s="610"/>
      <c r="AC2611" s="610"/>
      <c r="AD2611" s="610"/>
      <c r="AE2611" s="610"/>
      <c r="AF2611" s="610"/>
      <c r="AG2611" s="610"/>
      <c r="AH2611" s="610"/>
      <c r="AI2611" s="610"/>
      <c r="AJ2611" s="610"/>
      <c r="AK2611" s="610"/>
      <c r="AL2611" s="610"/>
      <c r="AM2611" s="610"/>
      <c r="AN2611" s="610"/>
      <c r="AO2611" s="610"/>
      <c r="AP2611" s="610"/>
      <c r="AQ2611" s="610"/>
      <c r="AR2611" s="610"/>
      <c r="AS2611" s="610"/>
      <c r="AT2611" s="610"/>
      <c r="AU2611" s="610"/>
      <c r="AV2611" s="610"/>
      <c r="AW2611" s="610"/>
      <c r="AX2611" s="610"/>
      <c r="AY2611" s="610"/>
      <c r="AZ2611" s="610"/>
      <c r="BA2611" s="610"/>
      <c r="BB2611" s="610"/>
      <c r="BC2611" s="610"/>
      <c r="BD2611" s="610"/>
      <c r="BE2611" s="610"/>
      <c r="BF2611" s="610"/>
      <c r="BG2611" s="610"/>
      <c r="BH2611" s="610"/>
      <c r="BI2611" s="610"/>
      <c r="BJ2611" s="610"/>
      <c r="BK2611" s="610"/>
      <c r="BL2611" s="610"/>
      <c r="BM2611" s="610"/>
      <c r="BN2611" s="610"/>
      <c r="BO2611" s="610"/>
      <c r="BP2611" s="610"/>
      <c r="BQ2611" s="610"/>
      <c r="BR2611" s="610"/>
      <c r="BS2611" s="610"/>
    </row>
    <row r="2612" spans="1:71" ht="15.65" customHeight="1" outlineLevel="2" x14ac:dyDescent="0.25">
      <c r="B2612" s="404"/>
      <c r="D2612" s="413" t="s">
        <v>1407</v>
      </c>
      <c r="E2612" s="405"/>
      <c r="G2612" s="406"/>
      <c r="H2612" s="406"/>
      <c r="I2612" s="553"/>
      <c r="J2612" s="553"/>
      <c r="K2612" s="553"/>
      <c r="N2612" s="494"/>
      <c r="O2612" s="659"/>
      <c r="P2612" s="659"/>
      <c r="Q2612" s="659"/>
    </row>
    <row r="2613" spans="1:71" ht="15.65" customHeight="1" outlineLevel="2" x14ac:dyDescent="0.25">
      <c r="B2613" s="404"/>
      <c r="D2613" s="404" t="str">
        <f>D2611</f>
        <v>Isoleren binnenzijde wangen dakkapel (30% subsidiabel)</v>
      </c>
      <c r="E2613" s="427">
        <v>1</v>
      </c>
      <c r="F2613" s="427" t="s">
        <v>73</v>
      </c>
      <c r="G2613" s="427"/>
      <c r="H2613" s="427"/>
      <c r="I2613" s="554"/>
      <c r="J2613" s="554"/>
      <c r="K2613" s="554"/>
      <c r="L2613" s="554"/>
      <c r="M2613" s="554"/>
      <c r="N2613" s="494"/>
      <c r="O2613" s="659">
        <f>M2613</f>
        <v>0</v>
      </c>
      <c r="P2613" s="659"/>
      <c r="Q2613" s="662"/>
      <c r="R2613" s="682"/>
    </row>
    <row r="2614" spans="1:71" s="401" customFormat="1" ht="15.65" customHeight="1" outlineLevel="2" x14ac:dyDescent="0.25">
      <c r="A2614" s="590"/>
      <c r="B2614" s="404"/>
      <c r="C2614" s="485"/>
      <c r="D2614" s="402" t="s">
        <v>1706</v>
      </c>
      <c r="E2614" s="405">
        <v>1</v>
      </c>
      <c r="F2614" s="402" t="s">
        <v>73</v>
      </c>
      <c r="G2614" s="406">
        <v>0.3</v>
      </c>
      <c r="H2614" s="406">
        <f t="shared" ref="H2614:H2622" si="407">E2614*G2614</f>
        <v>0.3</v>
      </c>
      <c r="I2614" s="547"/>
      <c r="J2614" s="547"/>
      <c r="K2614" s="547"/>
      <c r="L2614" s="547"/>
      <c r="M2614" s="547">
        <f>J2614+H2614*Tabellen!$K$2+L2614</f>
        <v>18.599999999999998</v>
      </c>
      <c r="N2614" s="495"/>
      <c r="O2614" s="660">
        <f t="shared" ref="O2614:O2622" si="408">R2614+T2614</f>
        <v>22.505999999999997</v>
      </c>
      <c r="P2614" s="673"/>
      <c r="Q2614" s="665" t="s">
        <v>983</v>
      </c>
      <c r="R2614" s="660">
        <f>H2614*Tabellen!$K$2*Tabellen!$F$2</f>
        <v>22.505999999999997</v>
      </c>
      <c r="S2614" s="666" t="s">
        <v>1049</v>
      </c>
      <c r="T2614" s="660">
        <f>J2614*Tabellen!$F$2</f>
        <v>0</v>
      </c>
      <c r="U2614" s="660">
        <f>R2614*Tabellen!$G$2</f>
        <v>2.0255399999999995</v>
      </c>
      <c r="V2614" s="660">
        <f>T2614*Tabellen!$H$2</f>
        <v>0</v>
      </c>
      <c r="W2614" s="660">
        <f t="shared" ref="W2614:W2622" si="409">U2614+V2614</f>
        <v>2.0255399999999995</v>
      </c>
      <c r="X2614" s="660">
        <f t="shared" ref="X2614:X2622" si="410">O2614+W2614</f>
        <v>24.531539999999996</v>
      </c>
      <c r="Y2614" s="661"/>
      <c r="Z2614" s="617"/>
      <c r="AA2614" s="617"/>
      <c r="AB2614" s="617"/>
      <c r="AC2614" s="617"/>
      <c r="AD2614" s="617"/>
      <c r="AE2614" s="617"/>
      <c r="AF2614" s="617"/>
      <c r="AG2614" s="617"/>
      <c r="AH2614" s="617"/>
      <c r="AI2614" s="617"/>
      <c r="AJ2614" s="617"/>
      <c r="AK2614" s="617"/>
      <c r="AL2614" s="617"/>
      <c r="AM2614" s="617"/>
      <c r="AN2614" s="617"/>
      <c r="AO2614" s="617"/>
      <c r="AP2614" s="617"/>
      <c r="AQ2614" s="617"/>
      <c r="AR2614" s="617"/>
      <c r="AS2614" s="617"/>
      <c r="AT2614" s="617"/>
      <c r="AU2614" s="617"/>
      <c r="AV2614" s="617"/>
      <c r="AW2614" s="617"/>
      <c r="AX2614" s="617"/>
      <c r="AY2614" s="617"/>
      <c r="AZ2614" s="617"/>
      <c r="BA2614" s="617"/>
      <c r="BB2614" s="617"/>
      <c r="BC2614" s="617"/>
      <c r="BD2614" s="617"/>
      <c r="BE2614" s="617"/>
      <c r="BF2614" s="617"/>
      <c r="BG2614" s="617"/>
      <c r="BH2614" s="617"/>
      <c r="BI2614" s="617"/>
      <c r="BJ2614" s="617"/>
      <c r="BK2614" s="617"/>
      <c r="BL2614" s="617"/>
      <c r="BM2614" s="617"/>
      <c r="BN2614" s="617"/>
      <c r="BO2614" s="617"/>
      <c r="BP2614" s="617"/>
      <c r="BQ2614" s="617"/>
      <c r="BR2614" s="617"/>
      <c r="BS2614" s="617"/>
    </row>
    <row r="2615" spans="1:71" s="401" customFormat="1" ht="15.65" customHeight="1" outlineLevel="2" x14ac:dyDescent="0.25">
      <c r="A2615" s="590"/>
      <c r="B2615" s="404"/>
      <c r="C2615" s="485"/>
      <c r="D2615" s="402" t="s">
        <v>1332</v>
      </c>
      <c r="E2615" s="405">
        <v>3.33</v>
      </c>
      <c r="F2615" s="402" t="s">
        <v>70</v>
      </c>
      <c r="G2615" s="406"/>
      <c r="H2615" s="406"/>
      <c r="I2615" s="547">
        <v>0.45539999999999997</v>
      </c>
      <c r="J2615" s="547">
        <f t="shared" ref="J2615:J2622" si="411">E2615*I2615</f>
        <v>1.5164819999999999</v>
      </c>
      <c r="K2615" s="547"/>
      <c r="L2615" s="547"/>
      <c r="M2615" s="547">
        <f>J2615+H2615*Tabellen!$K$2+L2615</f>
        <v>1.5164819999999999</v>
      </c>
      <c r="N2615" s="495"/>
      <c r="O2615" s="660">
        <f t="shared" si="408"/>
        <v>1.8349432199999998</v>
      </c>
      <c r="P2615" s="673"/>
      <c r="Q2615" s="665" t="s">
        <v>983</v>
      </c>
      <c r="R2615" s="660">
        <f>H2615*Tabellen!$K$2*Tabellen!$F$2</f>
        <v>0</v>
      </c>
      <c r="S2615" s="666" t="s">
        <v>1049</v>
      </c>
      <c r="T2615" s="660">
        <f>J2615*Tabellen!$F$2</f>
        <v>1.8349432199999998</v>
      </c>
      <c r="U2615" s="660">
        <f>R2615*Tabellen!$G$2</f>
        <v>0</v>
      </c>
      <c r="V2615" s="660">
        <f>T2615*Tabellen!$H$2</f>
        <v>0.38533807619999993</v>
      </c>
      <c r="W2615" s="660">
        <f t="shared" si="409"/>
        <v>0.38533807619999993</v>
      </c>
      <c r="X2615" s="660">
        <f t="shared" si="410"/>
        <v>2.2202812961999996</v>
      </c>
      <c r="Y2615" s="661"/>
      <c r="Z2615" s="617"/>
      <c r="AA2615" s="617"/>
      <c r="AB2615" s="617"/>
      <c r="AC2615" s="617"/>
      <c r="AD2615" s="617"/>
      <c r="AE2615" s="617"/>
      <c r="AF2615" s="617"/>
      <c r="AG2615" s="617"/>
      <c r="AH2615" s="617"/>
      <c r="AI2615" s="617"/>
      <c r="AJ2615" s="617"/>
      <c r="AK2615" s="617"/>
      <c r="AL2615" s="617"/>
      <c r="AM2615" s="617"/>
      <c r="AN2615" s="617"/>
      <c r="AO2615" s="617"/>
      <c r="AP2615" s="617"/>
      <c r="AQ2615" s="617"/>
      <c r="AR2615" s="617"/>
      <c r="AS2615" s="617"/>
      <c r="AT2615" s="617"/>
      <c r="AU2615" s="617"/>
      <c r="AV2615" s="617"/>
      <c r="AW2615" s="617"/>
      <c r="AX2615" s="617"/>
      <c r="AY2615" s="617"/>
      <c r="AZ2615" s="617"/>
      <c r="BA2615" s="617"/>
      <c r="BB2615" s="617"/>
      <c r="BC2615" s="617"/>
      <c r="BD2615" s="617"/>
      <c r="BE2615" s="617"/>
      <c r="BF2615" s="617"/>
      <c r="BG2615" s="617"/>
      <c r="BH2615" s="617"/>
      <c r="BI2615" s="617"/>
      <c r="BJ2615" s="617"/>
      <c r="BK2615" s="617"/>
      <c r="BL2615" s="617"/>
      <c r="BM2615" s="617"/>
      <c r="BN2615" s="617"/>
      <c r="BO2615" s="617"/>
      <c r="BP2615" s="617"/>
      <c r="BQ2615" s="617"/>
      <c r="BR2615" s="617"/>
      <c r="BS2615" s="617"/>
    </row>
    <row r="2616" spans="1:71" s="401" customFormat="1" ht="15.65" customHeight="1" outlineLevel="2" x14ac:dyDescent="0.25">
      <c r="A2616" s="590"/>
      <c r="B2616" s="404"/>
      <c r="C2616" s="485"/>
      <c r="D2616" s="402" t="s">
        <v>1333</v>
      </c>
      <c r="E2616" s="405">
        <f>E2615</f>
        <v>3.33</v>
      </c>
      <c r="F2616" s="402" t="s">
        <v>70</v>
      </c>
      <c r="G2616" s="406">
        <v>0.13</v>
      </c>
      <c r="H2616" s="406">
        <f t="shared" si="407"/>
        <v>0.43290000000000001</v>
      </c>
      <c r="I2616" s="547"/>
      <c r="J2616" s="547"/>
      <c r="K2616" s="547"/>
      <c r="L2616" s="547"/>
      <c r="M2616" s="547">
        <f>J2616+H2616*Tabellen!$K$2+L2616</f>
        <v>26.8398</v>
      </c>
      <c r="N2616" s="495"/>
      <c r="O2616" s="660">
        <f t="shared" si="408"/>
        <v>32.476157999999998</v>
      </c>
      <c r="P2616" s="673"/>
      <c r="Q2616" s="665" t="s">
        <v>983</v>
      </c>
      <c r="R2616" s="660">
        <f>H2616*Tabellen!$K$2*Tabellen!$F$2</f>
        <v>32.476157999999998</v>
      </c>
      <c r="S2616" s="666" t="s">
        <v>1049</v>
      </c>
      <c r="T2616" s="660">
        <f>J2616*Tabellen!$F$2</f>
        <v>0</v>
      </c>
      <c r="U2616" s="660">
        <f>R2616*Tabellen!$G$2</f>
        <v>2.9228542199999996</v>
      </c>
      <c r="V2616" s="660">
        <f>T2616*Tabellen!$H$2</f>
        <v>0</v>
      </c>
      <c r="W2616" s="660">
        <f t="shared" si="409"/>
        <v>2.9228542199999996</v>
      </c>
      <c r="X2616" s="660">
        <f t="shared" si="410"/>
        <v>35.399012219999996</v>
      </c>
      <c r="Y2616" s="675"/>
      <c r="Z2616" s="617"/>
      <c r="AA2616" s="617"/>
      <c r="AB2616" s="617"/>
      <c r="AC2616" s="617"/>
      <c r="AD2616" s="617"/>
      <c r="AE2616" s="617"/>
      <c r="AF2616" s="617"/>
      <c r="AG2616" s="617"/>
      <c r="AH2616" s="617"/>
      <c r="AI2616" s="617"/>
      <c r="AJ2616" s="617"/>
      <c r="AK2616" s="617"/>
      <c r="AL2616" s="617"/>
      <c r="AM2616" s="617"/>
      <c r="AN2616" s="617"/>
      <c r="AO2616" s="617"/>
      <c r="AP2616" s="617"/>
      <c r="AQ2616" s="617"/>
      <c r="AR2616" s="617"/>
      <c r="AS2616" s="617"/>
      <c r="AT2616" s="617"/>
      <c r="AU2616" s="617"/>
      <c r="AV2616" s="617"/>
      <c r="AW2616" s="617"/>
      <c r="AX2616" s="617"/>
      <c r="AY2616" s="617"/>
      <c r="AZ2616" s="617"/>
      <c r="BA2616" s="617"/>
      <c r="BB2616" s="617"/>
      <c r="BC2616" s="617"/>
      <c r="BD2616" s="617"/>
      <c r="BE2616" s="617"/>
      <c r="BF2616" s="617"/>
      <c r="BG2616" s="617"/>
      <c r="BH2616" s="617"/>
      <c r="BI2616" s="617"/>
      <c r="BJ2616" s="617"/>
      <c r="BK2616" s="617"/>
      <c r="BL2616" s="617"/>
      <c r="BM2616" s="617"/>
      <c r="BN2616" s="617"/>
      <c r="BO2616" s="617"/>
      <c r="BP2616" s="617"/>
      <c r="BQ2616" s="617"/>
      <c r="BR2616" s="617"/>
      <c r="BS2616" s="617"/>
    </row>
    <row r="2617" spans="1:71" s="401" customFormat="1" ht="15.65" customHeight="1" outlineLevel="2" x14ac:dyDescent="0.25">
      <c r="A2617" s="590"/>
      <c r="B2617" s="404"/>
      <c r="C2617" s="485"/>
      <c r="D2617" s="402" t="s">
        <v>1735</v>
      </c>
      <c r="E2617" s="405">
        <v>1.1000000000000001</v>
      </c>
      <c r="F2617" s="402" t="s">
        <v>73</v>
      </c>
      <c r="G2617" s="406"/>
      <c r="H2617" s="406"/>
      <c r="I2617" s="547">
        <v>9.3149999999999995</v>
      </c>
      <c r="J2617" s="547">
        <f t="shared" si="411"/>
        <v>10.246500000000001</v>
      </c>
      <c r="K2617" s="547"/>
      <c r="L2617" s="547"/>
      <c r="M2617" s="547">
        <f>J2617+H2617*Tabellen!$K$2+L2617</f>
        <v>10.246500000000001</v>
      </c>
      <c r="N2617" s="495"/>
      <c r="O2617" s="660">
        <f t="shared" si="408"/>
        <v>12.398265</v>
      </c>
      <c r="P2617" s="673"/>
      <c r="Q2617" s="665" t="s">
        <v>983</v>
      </c>
      <c r="R2617" s="660">
        <f>H2617*Tabellen!$K$2*Tabellen!$F$2</f>
        <v>0</v>
      </c>
      <c r="S2617" s="666" t="s">
        <v>1049</v>
      </c>
      <c r="T2617" s="660">
        <f>J2617*Tabellen!$F$2</f>
        <v>12.398265</v>
      </c>
      <c r="U2617" s="660">
        <f>R2617*Tabellen!$G$2</f>
        <v>0</v>
      </c>
      <c r="V2617" s="660">
        <f>T2617*Tabellen!$H$2</f>
        <v>2.6036356500000002</v>
      </c>
      <c r="W2617" s="660">
        <f t="shared" si="409"/>
        <v>2.6036356500000002</v>
      </c>
      <c r="X2617" s="660">
        <f t="shared" si="410"/>
        <v>15.00190065</v>
      </c>
      <c r="Y2617" s="659"/>
      <c r="Z2617" s="617"/>
      <c r="AA2617" s="617"/>
      <c r="AB2617" s="617"/>
      <c r="AC2617" s="617"/>
      <c r="AD2617" s="617"/>
      <c r="AE2617" s="617"/>
      <c r="AF2617" s="617"/>
      <c r="AG2617" s="617"/>
      <c r="AH2617" s="617"/>
      <c r="AI2617" s="617"/>
      <c r="AJ2617" s="617"/>
      <c r="AK2617" s="617"/>
      <c r="AL2617" s="617"/>
      <c r="AM2617" s="617"/>
      <c r="AN2617" s="617"/>
      <c r="AO2617" s="617"/>
      <c r="AP2617" s="617"/>
      <c r="AQ2617" s="617"/>
      <c r="AR2617" s="617"/>
      <c r="AS2617" s="617"/>
      <c r="AT2617" s="617"/>
      <c r="AU2617" s="617"/>
      <c r="AV2617" s="617"/>
      <c r="AW2617" s="617"/>
      <c r="AX2617" s="617"/>
      <c r="AY2617" s="617"/>
      <c r="AZ2617" s="617"/>
      <c r="BA2617" s="617"/>
      <c r="BB2617" s="617"/>
      <c r="BC2617" s="617"/>
      <c r="BD2617" s="617"/>
      <c r="BE2617" s="617"/>
      <c r="BF2617" s="617"/>
      <c r="BG2617" s="617"/>
      <c r="BH2617" s="617"/>
      <c r="BI2617" s="617"/>
      <c r="BJ2617" s="617"/>
      <c r="BK2617" s="617"/>
      <c r="BL2617" s="617"/>
      <c r="BM2617" s="617"/>
      <c r="BN2617" s="617"/>
      <c r="BO2617" s="617"/>
      <c r="BP2617" s="617"/>
      <c r="BQ2617" s="617"/>
      <c r="BR2617" s="617"/>
      <c r="BS2617" s="617"/>
    </row>
    <row r="2618" spans="1:71" s="401" customFormat="1" ht="15.65" customHeight="1" outlineLevel="2" x14ac:dyDescent="0.25">
      <c r="A2618" s="590"/>
      <c r="B2618" s="404"/>
      <c r="C2618" s="485"/>
      <c r="D2618" s="402" t="s">
        <v>1735</v>
      </c>
      <c r="E2618" s="405">
        <v>1</v>
      </c>
      <c r="F2618" s="402" t="s">
        <v>73</v>
      </c>
      <c r="G2618" s="406">
        <v>0.15</v>
      </c>
      <c r="H2618" s="406">
        <f t="shared" si="407"/>
        <v>0.15</v>
      </c>
      <c r="I2618" s="547"/>
      <c r="J2618" s="547"/>
      <c r="K2618" s="547"/>
      <c r="L2618" s="547"/>
      <c r="M2618" s="547">
        <f>J2618+H2618*Tabellen!$K$2+L2618</f>
        <v>9.2999999999999989</v>
      </c>
      <c r="N2618" s="495"/>
      <c r="O2618" s="660">
        <f t="shared" si="408"/>
        <v>11.252999999999998</v>
      </c>
      <c r="P2618" s="673"/>
      <c r="Q2618" s="665" t="s">
        <v>983</v>
      </c>
      <c r="R2618" s="660">
        <f>H2618*Tabellen!$K$2*Tabellen!$F$2</f>
        <v>11.252999999999998</v>
      </c>
      <c r="S2618" s="666" t="s">
        <v>1049</v>
      </c>
      <c r="T2618" s="660">
        <f>J2618*Tabellen!$F$2</f>
        <v>0</v>
      </c>
      <c r="U2618" s="660">
        <f>R2618*Tabellen!$G$2</f>
        <v>1.0127699999999997</v>
      </c>
      <c r="V2618" s="660">
        <f>T2618*Tabellen!$H$2</f>
        <v>0</v>
      </c>
      <c r="W2618" s="660">
        <f t="shared" si="409"/>
        <v>1.0127699999999997</v>
      </c>
      <c r="X2618" s="660">
        <f t="shared" si="410"/>
        <v>12.265769999999998</v>
      </c>
      <c r="Y2618" s="659"/>
      <c r="Z2618" s="617"/>
      <c r="AA2618" s="617"/>
      <c r="AB2618" s="617"/>
      <c r="AC2618" s="617"/>
      <c r="AD2618" s="617"/>
      <c r="AE2618" s="617"/>
      <c r="AF2618" s="617"/>
      <c r="AG2618" s="617"/>
      <c r="AH2618" s="617"/>
      <c r="AI2618" s="617"/>
      <c r="AJ2618" s="617"/>
      <c r="AK2618" s="617"/>
      <c r="AL2618" s="617"/>
      <c r="AM2618" s="617"/>
      <c r="AN2618" s="617"/>
      <c r="AO2618" s="617"/>
      <c r="AP2618" s="617"/>
      <c r="AQ2618" s="617"/>
      <c r="AR2618" s="617"/>
      <c r="AS2618" s="617"/>
      <c r="AT2618" s="617"/>
      <c r="AU2618" s="617"/>
      <c r="AV2618" s="617"/>
      <c r="AW2618" s="617"/>
      <c r="AX2618" s="617"/>
      <c r="AY2618" s="617"/>
      <c r="AZ2618" s="617"/>
      <c r="BA2618" s="617"/>
      <c r="BB2618" s="617"/>
      <c r="BC2618" s="617"/>
      <c r="BD2618" s="617"/>
      <c r="BE2618" s="617"/>
      <c r="BF2618" s="617"/>
      <c r="BG2618" s="617"/>
      <c r="BH2618" s="617"/>
      <c r="BI2618" s="617"/>
      <c r="BJ2618" s="617"/>
      <c r="BK2618" s="617"/>
      <c r="BL2618" s="617"/>
      <c r="BM2618" s="617"/>
      <c r="BN2618" s="617"/>
      <c r="BO2618" s="617"/>
      <c r="BP2618" s="617"/>
      <c r="BQ2618" s="617"/>
      <c r="BR2618" s="617"/>
      <c r="BS2618" s="617"/>
    </row>
    <row r="2619" spans="1:71" s="401" customFormat="1" ht="15.65" customHeight="1" outlineLevel="2" x14ac:dyDescent="0.25">
      <c r="A2619" s="590"/>
      <c r="B2619" s="404"/>
      <c r="C2619" s="485"/>
      <c r="D2619" s="790" t="s">
        <v>1731</v>
      </c>
      <c r="E2619" s="405">
        <v>2</v>
      </c>
      <c r="F2619" s="402" t="s">
        <v>73</v>
      </c>
      <c r="G2619" s="406"/>
      <c r="H2619" s="406"/>
      <c r="I2619" s="547">
        <v>10.143000000000001</v>
      </c>
      <c r="J2619" s="547">
        <v>4.47</v>
      </c>
      <c r="K2619" s="547"/>
      <c r="L2619" s="547"/>
      <c r="M2619" s="547">
        <f>J2619+H2619*Tabellen!$K$2+L2619</f>
        <v>4.47</v>
      </c>
      <c r="N2619" s="495"/>
      <c r="O2619" s="660">
        <f t="shared" si="408"/>
        <v>5.4086999999999996</v>
      </c>
      <c r="P2619" s="673"/>
      <c r="Q2619" s="665" t="s">
        <v>983</v>
      </c>
      <c r="R2619" s="660">
        <f>H2619*Tabellen!$K$2*Tabellen!$F$2</f>
        <v>0</v>
      </c>
      <c r="S2619" s="666" t="s">
        <v>1049</v>
      </c>
      <c r="T2619" s="660">
        <f>J2619*Tabellen!$F$2</f>
        <v>5.4086999999999996</v>
      </c>
      <c r="U2619" s="660">
        <f>R2619*Tabellen!$G$2</f>
        <v>0</v>
      </c>
      <c r="V2619" s="660">
        <f>T2619*Tabellen!$H$2</f>
        <v>1.1358269999999999</v>
      </c>
      <c r="W2619" s="660">
        <f t="shared" si="409"/>
        <v>1.1358269999999999</v>
      </c>
      <c r="X2619" s="660">
        <f t="shared" si="410"/>
        <v>6.5445269999999995</v>
      </c>
      <c r="Y2619" s="676"/>
      <c r="Z2619" s="617"/>
      <c r="AA2619" s="617"/>
      <c r="AB2619" s="617"/>
      <c r="AC2619" s="617"/>
      <c r="AD2619" s="617"/>
      <c r="AE2619" s="617"/>
      <c r="AF2619" s="617"/>
      <c r="AG2619" s="617"/>
      <c r="AH2619" s="617"/>
      <c r="AI2619" s="617"/>
      <c r="AJ2619" s="617"/>
      <c r="AK2619" s="617"/>
      <c r="AL2619" s="617"/>
      <c r="AM2619" s="617"/>
      <c r="AN2619" s="617"/>
      <c r="AO2619" s="617"/>
      <c r="AP2619" s="617"/>
      <c r="AQ2619" s="617"/>
      <c r="AR2619" s="617"/>
      <c r="AS2619" s="617"/>
      <c r="AT2619" s="617"/>
      <c r="AU2619" s="617"/>
      <c r="AV2619" s="617"/>
      <c r="AW2619" s="617"/>
      <c r="AX2619" s="617"/>
      <c r="AY2619" s="617"/>
      <c r="AZ2619" s="617"/>
      <c r="BA2619" s="617"/>
      <c r="BB2619" s="617"/>
      <c r="BC2619" s="617"/>
      <c r="BD2619" s="617"/>
      <c r="BE2619" s="617"/>
      <c r="BF2619" s="617"/>
      <c r="BG2619" s="617"/>
      <c r="BH2619" s="617"/>
      <c r="BI2619" s="617"/>
      <c r="BJ2619" s="617"/>
      <c r="BK2619" s="617"/>
      <c r="BL2619" s="617"/>
      <c r="BM2619" s="617"/>
      <c r="BN2619" s="617"/>
      <c r="BO2619" s="617"/>
      <c r="BP2619" s="617"/>
      <c r="BQ2619" s="617"/>
      <c r="BR2619" s="617"/>
      <c r="BS2619" s="617"/>
    </row>
    <row r="2620" spans="1:71" s="401" customFormat="1" ht="15.65" customHeight="1" outlineLevel="2" x14ac:dyDescent="0.25">
      <c r="A2620" s="590"/>
      <c r="B2620" s="404"/>
      <c r="C2620" s="485"/>
      <c r="D2620" s="790" t="s">
        <v>1733</v>
      </c>
      <c r="E2620" s="405">
        <v>1</v>
      </c>
      <c r="F2620" s="402" t="s">
        <v>73</v>
      </c>
      <c r="G2620" s="406">
        <v>0.5</v>
      </c>
      <c r="H2620" s="406">
        <f t="shared" si="407"/>
        <v>0.5</v>
      </c>
      <c r="I2620" s="547"/>
      <c r="J2620" s="547"/>
      <c r="K2620" s="547"/>
      <c r="L2620" s="547"/>
      <c r="M2620" s="547">
        <f>J2620+H2620*Tabellen!$K$2+L2620</f>
        <v>31</v>
      </c>
      <c r="N2620" s="495"/>
      <c r="O2620" s="660">
        <f t="shared" si="408"/>
        <v>37.51</v>
      </c>
      <c r="P2620" s="673"/>
      <c r="Q2620" s="665" t="s">
        <v>983</v>
      </c>
      <c r="R2620" s="660">
        <f>H2620*Tabellen!$K$2*Tabellen!$F$2</f>
        <v>37.51</v>
      </c>
      <c r="S2620" s="666" t="s">
        <v>1049</v>
      </c>
      <c r="T2620" s="660">
        <f>J2620*Tabellen!$F$2</f>
        <v>0</v>
      </c>
      <c r="U2620" s="660">
        <f>R2620*Tabellen!$G$2</f>
        <v>3.3758999999999997</v>
      </c>
      <c r="V2620" s="660">
        <f>T2620*Tabellen!$H$2</f>
        <v>0</v>
      </c>
      <c r="W2620" s="660">
        <f t="shared" si="409"/>
        <v>3.3758999999999997</v>
      </c>
      <c r="X2620" s="660">
        <f t="shared" si="410"/>
        <v>40.885899999999999</v>
      </c>
      <c r="Y2620" s="659"/>
      <c r="Z2620" s="617"/>
      <c r="AA2620" s="617"/>
      <c r="AB2620" s="617"/>
      <c r="AC2620" s="617"/>
      <c r="AD2620" s="617"/>
      <c r="AE2620" s="617"/>
      <c r="AF2620" s="617"/>
      <c r="AG2620" s="617"/>
      <c r="AH2620" s="617"/>
      <c r="AI2620" s="617"/>
      <c r="AJ2620" s="617"/>
      <c r="AK2620" s="617"/>
      <c r="AL2620" s="617"/>
      <c r="AM2620" s="617"/>
      <c r="AN2620" s="617"/>
      <c r="AO2620" s="617"/>
      <c r="AP2620" s="617"/>
      <c r="AQ2620" s="617"/>
      <c r="AR2620" s="617"/>
      <c r="AS2620" s="617"/>
      <c r="AT2620" s="617"/>
      <c r="AU2620" s="617"/>
      <c r="AV2620" s="617"/>
      <c r="AW2620" s="617"/>
      <c r="AX2620" s="617"/>
      <c r="AY2620" s="617"/>
      <c r="AZ2620" s="617"/>
      <c r="BA2620" s="617"/>
      <c r="BB2620" s="617"/>
      <c r="BC2620" s="617"/>
      <c r="BD2620" s="617"/>
      <c r="BE2620" s="617"/>
      <c r="BF2620" s="617"/>
      <c r="BG2620" s="617"/>
      <c r="BH2620" s="617"/>
      <c r="BI2620" s="617"/>
      <c r="BJ2620" s="617"/>
      <c r="BK2620" s="617"/>
      <c r="BL2620" s="617"/>
      <c r="BM2620" s="617"/>
      <c r="BN2620" s="617"/>
      <c r="BO2620" s="617"/>
      <c r="BP2620" s="617"/>
      <c r="BQ2620" s="617"/>
      <c r="BR2620" s="617"/>
      <c r="BS2620" s="617"/>
    </row>
    <row r="2621" spans="1:71" s="401" customFormat="1" ht="15.65" customHeight="1" outlineLevel="2" x14ac:dyDescent="0.25">
      <c r="A2621" s="590"/>
      <c r="B2621" s="404"/>
      <c r="C2621" s="485"/>
      <c r="D2621" s="404" t="s">
        <v>1337</v>
      </c>
      <c r="E2621" s="405">
        <v>1</v>
      </c>
      <c r="F2621" s="402" t="s">
        <v>73</v>
      </c>
      <c r="G2621" s="405"/>
      <c r="H2621" s="406"/>
      <c r="I2621" s="547">
        <v>5.6924999999999999</v>
      </c>
      <c r="J2621" s="547">
        <f t="shared" si="411"/>
        <v>5.6924999999999999</v>
      </c>
      <c r="K2621" s="547"/>
      <c r="L2621" s="547"/>
      <c r="M2621" s="547">
        <f>J2621+H2621*Tabellen!$K$2+L2621</f>
        <v>5.6924999999999999</v>
      </c>
      <c r="N2621" s="495"/>
      <c r="O2621" s="660">
        <f t="shared" si="408"/>
        <v>6.8879250000000001</v>
      </c>
      <c r="P2621" s="673"/>
      <c r="Q2621" s="665" t="s">
        <v>983</v>
      </c>
      <c r="R2621" s="660">
        <f>H2621*Tabellen!$K$2*Tabellen!$F$2</f>
        <v>0</v>
      </c>
      <c r="S2621" s="666" t="s">
        <v>1049</v>
      </c>
      <c r="T2621" s="660">
        <f>J2621*Tabellen!$F$2</f>
        <v>6.8879250000000001</v>
      </c>
      <c r="U2621" s="660">
        <f>R2621*Tabellen!$G$2</f>
        <v>0</v>
      </c>
      <c r="V2621" s="660">
        <f>T2621*Tabellen!$H$2</f>
        <v>1.44646425</v>
      </c>
      <c r="W2621" s="660">
        <f t="shared" si="409"/>
        <v>1.44646425</v>
      </c>
      <c r="X2621" s="660">
        <f t="shared" si="410"/>
        <v>8.334389250000001</v>
      </c>
      <c r="Y2621" s="659"/>
      <c r="Z2621" s="617"/>
      <c r="AA2621" s="617"/>
      <c r="AB2621" s="617"/>
      <c r="AC2621" s="617"/>
      <c r="AD2621" s="617"/>
      <c r="AE2621" s="617"/>
      <c r="AF2621" s="617"/>
      <c r="AG2621" s="617"/>
      <c r="AH2621" s="617"/>
      <c r="AI2621" s="617"/>
      <c r="AJ2621" s="617"/>
      <c r="AK2621" s="617"/>
      <c r="AL2621" s="617"/>
      <c r="AM2621" s="617"/>
      <c r="AN2621" s="617"/>
      <c r="AO2621" s="617"/>
      <c r="AP2621" s="617"/>
      <c r="AQ2621" s="617"/>
      <c r="AR2621" s="617"/>
      <c r="AS2621" s="617"/>
      <c r="AT2621" s="617"/>
      <c r="AU2621" s="617"/>
      <c r="AV2621" s="617"/>
      <c r="AW2621" s="617"/>
      <c r="AX2621" s="617"/>
      <c r="AY2621" s="617"/>
      <c r="AZ2621" s="617"/>
      <c r="BA2621" s="617"/>
      <c r="BB2621" s="617"/>
      <c r="BC2621" s="617"/>
      <c r="BD2621" s="617"/>
      <c r="BE2621" s="617"/>
      <c r="BF2621" s="617"/>
      <c r="BG2621" s="617"/>
      <c r="BH2621" s="617"/>
      <c r="BI2621" s="617"/>
      <c r="BJ2621" s="617"/>
      <c r="BK2621" s="617"/>
      <c r="BL2621" s="617"/>
      <c r="BM2621" s="617"/>
      <c r="BN2621" s="617"/>
      <c r="BO2621" s="617"/>
      <c r="BP2621" s="617"/>
      <c r="BQ2621" s="617"/>
      <c r="BR2621" s="617"/>
      <c r="BS2621" s="617"/>
    </row>
    <row r="2622" spans="1:71" s="401" customFormat="1" ht="15.65" customHeight="1" outlineLevel="2" x14ac:dyDescent="0.25">
      <c r="A2622" s="590"/>
      <c r="B2622" s="404"/>
      <c r="C2622" s="485"/>
      <c r="D2622" s="404" t="s">
        <v>1329</v>
      </c>
      <c r="E2622" s="405">
        <v>1</v>
      </c>
      <c r="F2622" s="402" t="s">
        <v>830</v>
      </c>
      <c r="G2622" s="405">
        <v>0.3</v>
      </c>
      <c r="H2622" s="406">
        <f t="shared" si="407"/>
        <v>0.3</v>
      </c>
      <c r="I2622" s="547">
        <v>2.5874999999999999</v>
      </c>
      <c r="J2622" s="547">
        <f t="shared" si="411"/>
        <v>2.5874999999999999</v>
      </c>
      <c r="K2622" s="547"/>
      <c r="L2622" s="547"/>
      <c r="M2622" s="547">
        <f>J2622+H2622*Tabellen!$K$2+L2622</f>
        <v>21.187499999999996</v>
      </c>
      <c r="N2622" s="495"/>
      <c r="O2622" s="660">
        <f t="shared" si="408"/>
        <v>25.636874999999996</v>
      </c>
      <c r="P2622" s="673"/>
      <c r="Q2622" s="665" t="s">
        <v>983</v>
      </c>
      <c r="R2622" s="660">
        <f>H2622*Tabellen!$K$2*Tabellen!$F$2</f>
        <v>22.505999999999997</v>
      </c>
      <c r="S2622" s="666" t="s">
        <v>1049</v>
      </c>
      <c r="T2622" s="660">
        <f>J2622*Tabellen!$F$2</f>
        <v>3.1308749999999996</v>
      </c>
      <c r="U2622" s="660">
        <f>R2622*Tabellen!$G$2</f>
        <v>2.0255399999999995</v>
      </c>
      <c r="V2622" s="660">
        <f>T2622*Tabellen!$H$2</f>
        <v>0.65748374999999992</v>
      </c>
      <c r="W2622" s="660">
        <f t="shared" si="409"/>
        <v>2.6830237499999994</v>
      </c>
      <c r="X2622" s="660">
        <f t="shared" si="410"/>
        <v>28.319898749999997</v>
      </c>
      <c r="Y2622" s="659"/>
      <c r="Z2622" s="617"/>
      <c r="AA2622" s="617"/>
      <c r="AB2622" s="617"/>
      <c r="AC2622" s="617"/>
      <c r="AD2622" s="617"/>
      <c r="AE2622" s="617"/>
      <c r="AF2622" s="617"/>
      <c r="AG2622" s="617"/>
      <c r="AH2622" s="617"/>
      <c r="AI2622" s="617"/>
      <c r="AJ2622" s="617"/>
      <c r="AK2622" s="617"/>
      <c r="AL2622" s="617"/>
      <c r="AM2622" s="617"/>
      <c r="AN2622" s="617"/>
      <c r="AO2622" s="617"/>
      <c r="AP2622" s="617"/>
      <c r="AQ2622" s="617"/>
      <c r="AR2622" s="617"/>
      <c r="AS2622" s="617"/>
      <c r="AT2622" s="617"/>
      <c r="AU2622" s="617"/>
      <c r="AV2622" s="617"/>
      <c r="AW2622" s="617"/>
      <c r="AX2622" s="617"/>
      <c r="AY2622" s="617"/>
      <c r="AZ2622" s="617"/>
      <c r="BA2622" s="617"/>
      <c r="BB2622" s="617"/>
      <c r="BC2622" s="617"/>
      <c r="BD2622" s="617"/>
      <c r="BE2622" s="617"/>
      <c r="BF2622" s="617"/>
      <c r="BG2622" s="617"/>
      <c r="BH2622" s="617"/>
      <c r="BI2622" s="617"/>
      <c r="BJ2622" s="617"/>
      <c r="BK2622" s="617"/>
      <c r="BL2622" s="617"/>
      <c r="BM2622" s="617"/>
      <c r="BN2622" s="617"/>
      <c r="BO2622" s="617"/>
      <c r="BP2622" s="617"/>
      <c r="BQ2622" s="617"/>
      <c r="BR2622" s="617"/>
      <c r="BS2622" s="617"/>
    </row>
    <row r="2623" spans="1:71" ht="15.65" customHeight="1" outlineLevel="2" x14ac:dyDescent="0.25">
      <c r="B2623" s="404"/>
      <c r="D2623" s="404"/>
      <c r="E2623" s="427"/>
      <c r="F2623" s="427"/>
      <c r="G2623" s="422"/>
      <c r="H2623" s="427"/>
      <c r="I2623" s="554"/>
      <c r="J2623" s="554"/>
      <c r="K2623" s="554"/>
      <c r="L2623" s="554"/>
      <c r="M2623" s="554"/>
      <c r="N2623" s="494"/>
      <c r="O2623" s="659"/>
      <c r="P2623" s="659"/>
      <c r="Q2623" s="659"/>
      <c r="R2623" s="659"/>
      <c r="S2623" s="659"/>
      <c r="T2623" s="659"/>
      <c r="U2623" s="659"/>
      <c r="V2623" s="659"/>
      <c r="W2623" s="659"/>
      <c r="X2623" s="659"/>
    </row>
    <row r="2624" spans="1:71" ht="9" customHeight="1" outlineLevel="1" x14ac:dyDescent="0.25">
      <c r="B2624" s="408"/>
      <c r="D2624" s="409"/>
      <c r="E2624" s="411"/>
      <c r="F2624" s="409"/>
      <c r="G2624" s="410"/>
      <c r="H2624" s="410"/>
      <c r="I2624" s="548"/>
      <c r="J2624" s="548"/>
      <c r="K2624" s="548"/>
      <c r="L2624" s="548"/>
      <c r="M2624" s="548"/>
      <c r="N2624" s="485"/>
      <c r="O2624" s="663"/>
      <c r="P2624" s="663"/>
      <c r="Q2624" s="663"/>
      <c r="R2624" s="664"/>
      <c r="S2624" s="664"/>
      <c r="T2624" s="664"/>
      <c r="U2624" s="664"/>
      <c r="V2624" s="664"/>
      <c r="W2624" s="664"/>
      <c r="X2624" s="664"/>
      <c r="Y2624" s="663"/>
      <c r="Z2624" s="615"/>
      <c r="AA2624" s="616"/>
      <c r="AG2624" s="613"/>
      <c r="AH2624" s="613"/>
    </row>
  </sheetData>
  <sheetProtection algorithmName="SHA-512" hashValue="NZB3ULDSVxQv54jkgQR3uEj0rvt2OJ3PCSH1UDDT8fmtkx4nmRfvaWo3PkCJxyDTP6LQ3orQtJai2nOVQouhsw==" saltValue="iVV7ugi4u5YoQDpQEOkRxg==" spinCount="100000" sheet="1" selectLockedCells="1" autoFilter="0" pivotTables="0"/>
  <autoFilter ref="A1:Y2645" xr:uid="{59F3BE28-69DD-4EFE-BDA4-647FEE86CF45}"/>
  <dataConsolidate/>
  <phoneticPr fontId="26" type="noConversion"/>
  <printOptions gridLines="1"/>
  <pageMargins left="0.70866141732283472" right="0.51181102362204722" top="0.74803149606299213" bottom="0.74803149606299213" header="0.31496062992125984" footer="0.31496062992125984"/>
  <pageSetup paperSize="9" scale="56" fitToHeight="7" orientation="portrait" r:id="rId1"/>
  <headerFooter>
    <oddFooter>&amp;L&amp;8&amp;Z&amp;F_x000D_&amp;1#&amp;"Aptos"&amp;10&amp;K000000 Vertrouwelijk&amp;R&amp;8Pagina &amp;P</oddFooter>
  </headerFooter>
  <rowBreaks count="8" manualBreakCount="8">
    <brk id="148" min="1" max="12" man="1"/>
    <brk id="211" min="1" max="12" man="1"/>
    <brk id="1111" min="1" max="12" man="1"/>
    <brk id="1179" min="1" max="12" man="1"/>
    <brk id="1294" min="1" max="12" man="1"/>
    <brk id="1672" min="1" max="12" man="1"/>
    <brk id="2294" min="1" max="12" man="1"/>
    <brk id="2385" min="1" max="12" man="1"/>
  </rowBreaks>
  <colBreaks count="1" manualBreakCount="1">
    <brk id="13" max="1048575" man="1"/>
  </col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9D4518A-C43E-E548-9A4A-36DF4B4FE020}">
          <x14:formula1>
            <xm:f>Tabellen!$B$9:$B$21</xm:f>
          </x14:formula1>
          <xm:sqref>Q1343:Q1347 Q2589 Q2595:Q2601 Q2606 Q2303 Q1212:Q1217 Q2342:Q2348 Q2613 Q1176 Q94:Q98 Q19:Q23 Q10:Q14 Q61:Q65 Q1227:Q1229 Q959 Q1504:Q1509 Q1483:Q1489 Q1478 Q1514 Q1469:Q1473 Q1460:Q1464 Q1451:Q1455 Q1446 Q1437:Q1441 Q1428:Q1432 Q1419:Q1423 Q1414 Q1405:Q1409 Q1396:Q1400 Q1387:Q1391 Q1382 Q1376 Q1371 Q1366 Q1361 Q1352:Q1357 Q1334:Q1338 Q1329 Q1318:Q1323 Q1308:Q1313 Q1298:Q1303 Q1239:Q1263 Q2584 Q1233:Q1235 Q1202:Q1207 Q1197 Q1182:Q1183 Q1494:Q1499 Q103:Q104 Q85:Q89 Q76:Q80 Q70:Q71 Q1063 Q52:Q56 Q2350:Q2352 Q43:Q47 Q28:Q32 Q1539:Q1544 Q1529:Q1534 Q1519:Q1524 Q981 Q1082 Q1151 Q1163 Q1106 Q114:Q119 Q1576:Q1600 Q1549 Q109 Q2324:Q2330 Q2423 Q1602:Q1603 Q1031 Q37 Q1174 Q2332 Q2358:Q2361 Q121:Q136 Q965 Q967 Q969 Q971 Q973 Q975 Q977 Q979 Q1027 Q1029 Q1043 Q1045 Q1049 Q1051 Q1053 Q1055 Q1057 Q1059 Q1061 Q1067 Q1137 Q1139 Q1141 Q1143 Q1145 Q1147 Q1149 Q1076 Q1078 Q1080 Q1102 Q1104 Q1155 Q1157 Q1159 Q1161 Q1168 Q1170 Q1172 Q2500 Q1569:Q1570 Q2378:Q2380 Q2428:Q2431 Q2412:Q2418 Q2420:Q2421 Q2383:Q2384 Q1222 Q1564 Q1559 Q1554 Q983 Q2039:Q2043 Q2200:Q2205 Q2179:Q2185 Q2174 Q2210 Q2165:Q2169 Q2156:Q2160 Q2147:Q2151 Q2142 Q2133:Q2137 Q2124:Q2128 Q2115:Q2119 Q2110 Q2101:Q2105 Q2092:Q2096 Q2083:Q2087 Q2078 Q2072 Q2067 Q2062 Q2057 Q2048:Q2053 Q2030:Q2034 Q2025 Q2014:Q2019 Q2004:Q2009 Q1994:Q1999 Q2190:Q2195 Q2235:Q2240 Q2225:Q2230 Q2215:Q2220 Q2245 Q2272:Q2293 Q2265:Q2266 Q2260 Q2255 Q2250 Q1069 Q1071 Q138:Q146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413A5-13B0-4C27-A42E-836355D9E627}">
  <sheetPr>
    <tabColor rgb="FFFFC000"/>
  </sheetPr>
  <dimension ref="A1:E50"/>
  <sheetViews>
    <sheetView workbookViewId="0"/>
  </sheetViews>
  <sheetFormatPr defaultColWidth="9" defaultRowHeight="11.5" x14ac:dyDescent="0.25"/>
  <cols>
    <col min="1" max="1" width="3.69921875" customWidth="1"/>
    <col min="2" max="2" width="79.19921875" customWidth="1"/>
    <col min="3" max="3" width="101.69921875" customWidth="1"/>
  </cols>
  <sheetData>
    <row r="1" spans="1:5" x14ac:dyDescent="0.25">
      <c r="A1" s="64" t="s">
        <v>842</v>
      </c>
    </row>
    <row r="2" spans="1:5" x14ac:dyDescent="0.25">
      <c r="B2" s="78" t="s">
        <v>945</v>
      </c>
      <c r="C2" s="66" t="s">
        <v>0</v>
      </c>
      <c r="E2" t="s">
        <v>854</v>
      </c>
    </row>
    <row r="3" spans="1:5" x14ac:dyDescent="0.25">
      <c r="B3" s="78"/>
    </row>
    <row r="4" spans="1:5" ht="39" customHeight="1" x14ac:dyDescent="0.25">
      <c r="B4" s="1506" t="s">
        <v>1</v>
      </c>
      <c r="C4" s="1506"/>
    </row>
    <row r="5" spans="1:5" ht="12" thickBot="1" x14ac:dyDescent="0.3">
      <c r="B5" s="79"/>
    </row>
    <row r="6" spans="1:5" ht="15.75" customHeight="1" thickBot="1" x14ac:dyDescent="0.3">
      <c r="B6" s="80" t="s">
        <v>2</v>
      </c>
      <c r="C6" s="81" t="s">
        <v>3</v>
      </c>
    </row>
    <row r="7" spans="1:5" ht="15.75" customHeight="1" thickBot="1" x14ac:dyDescent="0.3">
      <c r="B7" s="82" t="s">
        <v>4</v>
      </c>
      <c r="C7" s="83"/>
    </row>
    <row r="8" spans="1:5" ht="15.75" customHeight="1" x14ac:dyDescent="0.25">
      <c r="B8" s="84" t="s">
        <v>5</v>
      </c>
      <c r="C8" s="1507" t="s">
        <v>6</v>
      </c>
    </row>
    <row r="9" spans="1:5" ht="15.75" customHeight="1" thickBot="1" x14ac:dyDescent="0.3">
      <c r="B9" s="84" t="s">
        <v>7</v>
      </c>
      <c r="C9" s="1509"/>
    </row>
    <row r="10" spans="1:5" ht="15.75" customHeight="1" x14ac:dyDescent="0.25">
      <c r="B10" s="87" t="s">
        <v>8</v>
      </c>
      <c r="C10" s="90" t="s">
        <v>9</v>
      </c>
    </row>
    <row r="11" spans="1:5" ht="23" x14ac:dyDescent="0.25">
      <c r="B11" s="84" t="s">
        <v>10</v>
      </c>
      <c r="C11" s="85" t="s">
        <v>11</v>
      </c>
    </row>
    <row r="12" spans="1:5" ht="15.75" customHeight="1" x14ac:dyDescent="0.25">
      <c r="B12" s="88"/>
      <c r="C12" s="85" t="s">
        <v>12</v>
      </c>
    </row>
    <row r="13" spans="1:5" ht="15.75" customHeight="1" thickBot="1" x14ac:dyDescent="0.3">
      <c r="B13" s="89"/>
      <c r="C13" s="91" t="s">
        <v>13</v>
      </c>
    </row>
    <row r="14" spans="1:5" ht="15.75" customHeight="1" x14ac:dyDescent="0.25">
      <c r="B14" s="1510" t="s">
        <v>14</v>
      </c>
      <c r="C14" s="85" t="s">
        <v>15</v>
      </c>
    </row>
    <row r="15" spans="1:5" ht="15.75" customHeight="1" x14ac:dyDescent="0.25">
      <c r="B15" s="1511"/>
      <c r="C15" s="85" t="s">
        <v>16</v>
      </c>
    </row>
    <row r="16" spans="1:5" ht="15.75" customHeight="1" x14ac:dyDescent="0.25">
      <c r="B16" s="1511"/>
      <c r="C16" s="85" t="s">
        <v>17</v>
      </c>
    </row>
    <row r="17" spans="2:3" ht="15.75" customHeight="1" x14ac:dyDescent="0.25">
      <c r="B17" s="1511"/>
      <c r="C17" s="85" t="s">
        <v>18</v>
      </c>
    </row>
    <row r="18" spans="2:3" ht="15.75" customHeight="1" x14ac:dyDescent="0.25">
      <c r="B18" s="1511"/>
      <c r="C18" s="93" t="s">
        <v>13</v>
      </c>
    </row>
    <row r="19" spans="2:3" ht="15.75" customHeight="1" x14ac:dyDescent="0.25">
      <c r="B19" s="1511"/>
      <c r="C19" s="85" t="s">
        <v>19</v>
      </c>
    </row>
    <row r="20" spans="2:3" ht="15.75" customHeight="1" thickBot="1" x14ac:dyDescent="0.3">
      <c r="B20" s="1512"/>
      <c r="C20" s="85" t="s">
        <v>20</v>
      </c>
    </row>
    <row r="21" spans="2:3" ht="15.75" customHeight="1" x14ac:dyDescent="0.25">
      <c r="B21" s="87" t="s">
        <v>21</v>
      </c>
      <c r="C21" s="1507" t="s">
        <v>6</v>
      </c>
    </row>
    <row r="22" spans="2:3" ht="15.75" customHeight="1" thickBot="1" x14ac:dyDescent="0.3">
      <c r="B22" s="94" t="s">
        <v>22</v>
      </c>
      <c r="C22" s="1509"/>
    </row>
    <row r="23" spans="2:3" ht="27" customHeight="1" x14ac:dyDescent="0.25">
      <c r="B23" s="84" t="s">
        <v>23</v>
      </c>
      <c r="C23" s="85" t="s">
        <v>24</v>
      </c>
    </row>
    <row r="24" spans="2:3" ht="15.75" customHeight="1" x14ac:dyDescent="0.25">
      <c r="B24" s="84" t="s">
        <v>25</v>
      </c>
      <c r="C24" s="85" t="s">
        <v>19</v>
      </c>
    </row>
    <row r="25" spans="2:3" ht="15.75" customHeight="1" thickBot="1" x14ac:dyDescent="0.3">
      <c r="B25" s="92"/>
      <c r="C25" s="85" t="s">
        <v>20</v>
      </c>
    </row>
    <row r="26" spans="2:3" ht="15.75" customHeight="1" x14ac:dyDescent="0.25">
      <c r="B26" s="87" t="s">
        <v>26</v>
      </c>
      <c r="C26" s="90" t="s">
        <v>27</v>
      </c>
    </row>
    <row r="27" spans="2:3" ht="23.5" thickBot="1" x14ac:dyDescent="0.3">
      <c r="B27" s="94" t="s">
        <v>28</v>
      </c>
      <c r="C27" s="95" t="s">
        <v>29</v>
      </c>
    </row>
    <row r="28" spans="2:3" ht="15.75" customHeight="1" x14ac:dyDescent="0.25">
      <c r="B28" s="1510" t="s">
        <v>30</v>
      </c>
      <c r="C28" s="85" t="s">
        <v>31</v>
      </c>
    </row>
    <row r="29" spans="2:3" ht="15.75" customHeight="1" thickBot="1" x14ac:dyDescent="0.3">
      <c r="B29" s="1512"/>
      <c r="C29" s="85" t="s">
        <v>32</v>
      </c>
    </row>
    <row r="30" spans="2:3" ht="15.75" customHeight="1" x14ac:dyDescent="0.25">
      <c r="B30" s="87" t="s">
        <v>33</v>
      </c>
      <c r="C30" s="1507" t="s">
        <v>34</v>
      </c>
    </row>
    <row r="31" spans="2:3" ht="15.75" customHeight="1" thickBot="1" x14ac:dyDescent="0.3">
      <c r="B31" s="94" t="s">
        <v>35</v>
      </c>
      <c r="C31" s="1509"/>
    </row>
    <row r="32" spans="2:3" ht="15.75" customHeight="1" x14ac:dyDescent="0.25">
      <c r="B32" s="84" t="s">
        <v>36</v>
      </c>
      <c r="C32" s="85" t="s">
        <v>34</v>
      </c>
    </row>
    <row r="33" spans="2:3" ht="15.75" customHeight="1" x14ac:dyDescent="0.25">
      <c r="B33" s="84" t="s">
        <v>37</v>
      </c>
      <c r="C33" s="85" t="s">
        <v>38</v>
      </c>
    </row>
    <row r="34" spans="2:3" ht="15.75" customHeight="1" thickBot="1" x14ac:dyDescent="0.3">
      <c r="B34" s="88"/>
      <c r="C34" s="86"/>
    </row>
    <row r="35" spans="2:3" ht="15.75" customHeight="1" thickBot="1" x14ac:dyDescent="0.3">
      <c r="B35" s="82" t="s">
        <v>39</v>
      </c>
      <c r="C35" s="96" t="s">
        <v>34</v>
      </c>
    </row>
    <row r="36" spans="2:3" ht="15.75" customHeight="1" x14ac:dyDescent="0.25">
      <c r="B36" s="84" t="s">
        <v>40</v>
      </c>
      <c r="C36" s="1507" t="s">
        <v>41</v>
      </c>
    </row>
    <row r="37" spans="2:3" ht="15.75" customHeight="1" thickBot="1" x14ac:dyDescent="0.3">
      <c r="B37" s="84" t="s">
        <v>42</v>
      </c>
      <c r="C37" s="1509"/>
    </row>
    <row r="38" spans="2:3" ht="15.75" customHeight="1" x14ac:dyDescent="0.25">
      <c r="B38" s="87" t="s">
        <v>43</v>
      </c>
      <c r="C38" s="90" t="s">
        <v>15</v>
      </c>
    </row>
    <row r="39" spans="2:3" ht="15.75" customHeight="1" thickBot="1" x14ac:dyDescent="0.3">
      <c r="B39" s="94" t="s">
        <v>44</v>
      </c>
      <c r="C39" s="91" t="s">
        <v>13</v>
      </c>
    </row>
    <row r="40" spans="2:3" ht="15.75" customHeight="1" thickBot="1" x14ac:dyDescent="0.3">
      <c r="B40" s="84" t="s">
        <v>45</v>
      </c>
      <c r="C40" s="85" t="s">
        <v>46</v>
      </c>
    </row>
    <row r="41" spans="2:3" ht="15.75" customHeight="1" x14ac:dyDescent="0.25">
      <c r="B41" s="87" t="s">
        <v>47</v>
      </c>
      <c r="C41" s="1507" t="s">
        <v>46</v>
      </c>
    </row>
    <row r="42" spans="2:3" ht="15.75" customHeight="1" x14ac:dyDescent="0.25">
      <c r="B42" s="84" t="s">
        <v>48</v>
      </c>
      <c r="C42" s="1508"/>
    </row>
    <row r="43" spans="2:3" ht="15.75" customHeight="1" thickBot="1" x14ac:dyDescent="0.3">
      <c r="B43" s="94" t="s">
        <v>49</v>
      </c>
      <c r="C43" s="1509"/>
    </row>
    <row r="44" spans="2:3" ht="15.75" customHeight="1" thickBot="1" x14ac:dyDescent="0.3">
      <c r="B44" s="97" t="s">
        <v>50</v>
      </c>
      <c r="C44" s="95" t="s">
        <v>51</v>
      </c>
    </row>
    <row r="45" spans="2:3" ht="15.75" customHeight="1" x14ac:dyDescent="0.25">
      <c r="B45" s="79"/>
    </row>
    <row r="46" spans="2:3" ht="15.75" customHeight="1" x14ac:dyDescent="0.25">
      <c r="B46" s="19" t="s">
        <v>822</v>
      </c>
    </row>
    <row r="47" spans="2:3" ht="15.75" customHeight="1" x14ac:dyDescent="0.25">
      <c r="B47" s="19"/>
    </row>
    <row r="48" spans="2:3" ht="15.75" customHeight="1" x14ac:dyDescent="0.25">
      <c r="B48" s="19" t="s">
        <v>52</v>
      </c>
    </row>
    <row r="49" spans="2:2" ht="15.75" customHeight="1" x14ac:dyDescent="0.25">
      <c r="B49" s="19" t="s">
        <v>820</v>
      </c>
    </row>
    <row r="50" spans="2:2" ht="15.75" customHeight="1" x14ac:dyDescent="0.25">
      <c r="B50" s="19" t="s">
        <v>821</v>
      </c>
    </row>
  </sheetData>
  <mergeCells count="8">
    <mergeCell ref="B4:C4"/>
    <mergeCell ref="C41:C43"/>
    <mergeCell ref="C8:C9"/>
    <mergeCell ref="B14:B20"/>
    <mergeCell ref="C21:C22"/>
    <mergeCell ref="B28:B29"/>
    <mergeCell ref="C30:C31"/>
    <mergeCell ref="C36:C37"/>
  </mergeCells>
  <hyperlinks>
    <hyperlink ref="C2" r:id="rId1" xr:uid="{D4A4AF11-D38C-490A-BDEF-F05B68A0BC61}"/>
  </hyperlinks>
  <pageMargins left="0.7" right="0.7" top="0.75" bottom="0.75" header="0.3" footer="0.3"/>
  <headerFooter>
    <oddFooter>&amp;L_x000D_&amp;1#&amp;"Aptos"&amp;10&amp;K000000 Vertrouwelijk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1">
    <tabColor theme="0" tint="-0.14999847407452621"/>
  </sheetPr>
  <dimension ref="A1:L595"/>
  <sheetViews>
    <sheetView topLeftCell="A18" workbookViewId="0">
      <selection activeCell="F40" sqref="F40"/>
    </sheetView>
  </sheetViews>
  <sheetFormatPr defaultColWidth="9.19921875" defaultRowHeight="15.75" customHeight="1" x14ac:dyDescent="0.25"/>
  <cols>
    <col min="1" max="1" width="6.69921875" style="4" customWidth="1"/>
    <col min="2" max="2" width="22.59765625" style="4" customWidth="1"/>
    <col min="3" max="3" width="22.59765625" style="10" customWidth="1"/>
    <col min="4" max="4" width="3.59765625" style="9" customWidth="1"/>
    <col min="5" max="5" width="2" style="4" customWidth="1"/>
    <col min="6" max="6" width="29.69921875" style="4" customWidth="1"/>
    <col min="7" max="7" width="56.3984375" style="4" customWidth="1"/>
    <col min="8" max="8" width="15.59765625" style="4" customWidth="1"/>
    <col min="9" max="9" width="2.09765625" style="4" customWidth="1"/>
    <col min="10" max="10" width="24.19921875" style="4" customWidth="1"/>
    <col min="11" max="11" width="63.3984375" style="4" customWidth="1"/>
    <col min="12" max="13" width="9.19921875" style="4"/>
    <col min="14" max="14" width="3.69921875" style="4" customWidth="1"/>
    <col min="15" max="15" width="2" style="4" customWidth="1"/>
    <col min="16" max="16" width="16.59765625" style="4" customWidth="1"/>
    <col min="17" max="17" width="13.19921875" style="4" customWidth="1"/>
    <col min="18" max="18" width="9.19921875" style="4"/>
    <col min="19" max="19" width="10.19921875" style="4" customWidth="1"/>
    <col min="20" max="16384" width="9.19921875" style="4"/>
  </cols>
  <sheetData>
    <row r="1" spans="2:12" ht="15.75" customHeight="1" x14ac:dyDescent="0.25">
      <c r="K1" s="917"/>
    </row>
    <row r="2" spans="2:12" ht="15.75" customHeight="1" x14ac:dyDescent="0.25">
      <c r="B2" s="634" t="s">
        <v>844</v>
      </c>
      <c r="C2" s="570" t="str">
        <f>IF('Isolatieaanpak '!$G$9="Aannemer/Onderaannemer","incl. opslagen"," ")</f>
        <v>incl. opslagen</v>
      </c>
      <c r="D2" s="632"/>
      <c r="E2" s="632"/>
      <c r="F2" s="1161">
        <f>IF('Isolatieaanpak '!$G$9="Aannemer/Onderaannemer",1.21,1)</f>
        <v>1.21</v>
      </c>
      <c r="G2" s="635">
        <v>0.09</v>
      </c>
      <c r="H2" s="635">
        <v>0.21</v>
      </c>
      <c r="I2" s="635"/>
      <c r="J2" s="634" t="str">
        <f>B2</f>
        <v xml:space="preserve">uurtarief </v>
      </c>
      <c r="K2" s="843">
        <f>IF('Isolatieaanpak '!$G$9="Doe-het-zelver",$K$4,$K$3)</f>
        <v>62</v>
      </c>
    </row>
    <row r="3" spans="2:12" ht="15.75" customHeight="1" x14ac:dyDescent="0.25">
      <c r="C3" s="4" t="s">
        <v>1935</v>
      </c>
      <c r="F3" s="1162">
        <v>0.1</v>
      </c>
      <c r="H3" s="870"/>
      <c r="J3" s="647" t="str">
        <f>IF('Isolatieaanpak '!$G$9="M29 bij versterking","GMC","OA")</f>
        <v>OA</v>
      </c>
      <c r="K3" s="846">
        <f>IF('Isolatieaanpak '!$G$9="M29 i.c.m. versterking",62,62)</f>
        <v>62</v>
      </c>
    </row>
    <row r="4" spans="2:12" ht="15.75" customHeight="1" x14ac:dyDescent="0.25">
      <c r="C4" s="4" t="s">
        <v>1736</v>
      </c>
      <c r="F4" s="1162">
        <v>7.0000000000000007E-2</v>
      </c>
      <c r="J4" s="647" t="s">
        <v>1787</v>
      </c>
      <c r="K4" s="846">
        <v>20.67</v>
      </c>
    </row>
    <row r="5" spans="2:12" ht="15.75" customHeight="1" x14ac:dyDescent="0.25">
      <c r="C5" s="4" t="s">
        <v>1737</v>
      </c>
      <c r="F5" s="1163" t="s">
        <v>1912</v>
      </c>
      <c r="G5" s="1164"/>
      <c r="J5" s="847" t="s">
        <v>1788</v>
      </c>
      <c r="K5" s="848">
        <f>K4/K3</f>
        <v>0.33338709677419359</v>
      </c>
    </row>
    <row r="6" spans="2:12" ht="15.75" customHeight="1" thickBot="1" x14ac:dyDescent="0.3">
      <c r="C6" s="4" t="s">
        <v>1913</v>
      </c>
      <c r="F6" s="1165">
        <v>3.5000000000000001E-3</v>
      </c>
      <c r="G6" s="1164"/>
    </row>
    <row r="7" spans="2:12" ht="15.75" customHeight="1" thickBot="1" x14ac:dyDescent="0.3">
      <c r="E7" s="696"/>
      <c r="F7" s="1521" t="s">
        <v>1250</v>
      </c>
      <c r="G7" s="1522"/>
      <c r="H7" s="1082"/>
      <c r="I7" s="696"/>
      <c r="J7" s="1535" t="s">
        <v>1251</v>
      </c>
      <c r="K7" s="1536"/>
    </row>
    <row r="8" spans="2:12" ht="15.75" customHeight="1" thickBot="1" x14ac:dyDescent="0.3">
      <c r="B8" s="443" t="s">
        <v>119</v>
      </c>
      <c r="C8" s="444" t="s">
        <v>1283</v>
      </c>
      <c r="E8" s="693"/>
      <c r="F8" s="1523" t="str">
        <f>Prijsonderbouwing!D35</f>
        <v xml:space="preserve">╚ Vlokken meer-/minderprijs per mm </v>
      </c>
      <c r="G8" s="1524"/>
      <c r="I8" s="694"/>
      <c r="J8" s="1537" t="str">
        <f>Prijsonderbouwing!D2604</f>
        <v>╚ Schuimbeton meer-/minderprijs per cm</v>
      </c>
      <c r="K8" s="1538"/>
    </row>
    <row r="9" spans="2:12" ht="15.75" customHeight="1" thickBot="1" x14ac:dyDescent="0.3">
      <c r="B9" s="445" t="s">
        <v>951</v>
      </c>
      <c r="C9" s="446">
        <v>0.3</v>
      </c>
      <c r="E9" s="694"/>
      <c r="F9" s="686">
        <v>-20</v>
      </c>
      <c r="G9" s="687" t="s">
        <v>1500</v>
      </c>
      <c r="I9" s="694"/>
      <c r="J9" s="686">
        <v>-20</v>
      </c>
      <c r="K9" s="687" t="s">
        <v>1528</v>
      </c>
    </row>
    <row r="10" spans="2:12" ht="15.75" customHeight="1" thickBot="1" x14ac:dyDescent="0.3">
      <c r="B10" s="445" t="s">
        <v>952</v>
      </c>
      <c r="C10" s="446">
        <v>0.4</v>
      </c>
      <c r="E10" s="694"/>
      <c r="F10" s="445">
        <v>-10</v>
      </c>
      <c r="G10" s="446" t="s">
        <v>1501</v>
      </c>
      <c r="I10" s="694"/>
      <c r="J10" s="445">
        <v>-10</v>
      </c>
      <c r="K10" s="446" t="s">
        <v>1529</v>
      </c>
    </row>
    <row r="11" spans="2:12" ht="15.75" customHeight="1" thickBot="1" x14ac:dyDescent="0.3">
      <c r="B11" s="445" t="s">
        <v>953</v>
      </c>
      <c r="C11" s="446">
        <v>0.7</v>
      </c>
      <c r="E11" s="694"/>
      <c r="F11" s="692">
        <v>0</v>
      </c>
      <c r="G11" s="446"/>
      <c r="H11" s="691" t="s">
        <v>1445</v>
      </c>
      <c r="I11" s="695"/>
      <c r="J11" s="692">
        <v>0</v>
      </c>
      <c r="K11" s="446"/>
      <c r="L11" s="691" t="s">
        <v>1271</v>
      </c>
    </row>
    <row r="12" spans="2:12" ht="15.75" customHeight="1" thickBot="1" x14ac:dyDescent="0.3">
      <c r="B12" s="445" t="s">
        <v>989</v>
      </c>
      <c r="C12" s="446">
        <v>0.3</v>
      </c>
      <c r="E12" s="695"/>
      <c r="F12" s="445">
        <v>10</v>
      </c>
      <c r="G12" s="446" t="s">
        <v>1502</v>
      </c>
      <c r="H12" s="690"/>
      <c r="I12" s="696"/>
      <c r="J12" s="445">
        <v>10</v>
      </c>
      <c r="K12" s="446" t="s">
        <v>1530</v>
      </c>
      <c r="L12" s="691"/>
    </row>
    <row r="13" spans="2:12" ht="15.75" customHeight="1" thickBot="1" x14ac:dyDescent="0.3">
      <c r="B13" s="445" t="s">
        <v>1015</v>
      </c>
      <c r="C13" s="446">
        <v>0.25</v>
      </c>
      <c r="E13" s="696"/>
      <c r="F13" s="445">
        <v>20</v>
      </c>
      <c r="G13" s="446" t="s">
        <v>1503</v>
      </c>
      <c r="H13" s="690"/>
      <c r="I13" s="696"/>
      <c r="J13" s="445">
        <v>20</v>
      </c>
      <c r="K13" s="446" t="s">
        <v>1531</v>
      </c>
      <c r="L13" s="691"/>
    </row>
    <row r="14" spans="2:12" ht="15.75" customHeight="1" thickBot="1" x14ac:dyDescent="0.3">
      <c r="B14" s="445"/>
      <c r="C14" s="446"/>
      <c r="E14" s="696"/>
      <c r="F14" s="445">
        <v>30</v>
      </c>
      <c r="G14" s="446" t="s">
        <v>1504</v>
      </c>
      <c r="H14" s="690"/>
      <c r="I14" s="696"/>
      <c r="J14" s="445">
        <v>30</v>
      </c>
      <c r="K14" s="446" t="s">
        <v>1532</v>
      </c>
      <c r="L14" s="691"/>
    </row>
    <row r="15" spans="2:12" ht="15.75" customHeight="1" thickBot="1" x14ac:dyDescent="0.3">
      <c r="B15" s="445"/>
      <c r="C15" s="446"/>
      <c r="E15" s="696"/>
      <c r="F15" s="447">
        <v>40</v>
      </c>
      <c r="G15" s="448" t="s">
        <v>1505</v>
      </c>
      <c r="H15" s="690"/>
      <c r="I15" s="696"/>
      <c r="J15" s="447">
        <v>40</v>
      </c>
      <c r="K15" s="446" t="s">
        <v>1533</v>
      </c>
      <c r="L15" s="691"/>
    </row>
    <row r="16" spans="2:12" ht="15.75" customHeight="1" thickBot="1" x14ac:dyDescent="0.3">
      <c r="B16" s="445"/>
      <c r="C16" s="446"/>
      <c r="E16" s="696"/>
      <c r="F16" s="1521" t="s">
        <v>1250</v>
      </c>
      <c r="G16" s="1522"/>
      <c r="H16" s="690"/>
      <c r="I16" s="696"/>
      <c r="J16" s="1533" t="s">
        <v>1251</v>
      </c>
      <c r="K16" s="1534"/>
      <c r="L16" s="691"/>
    </row>
    <row r="17" spans="2:12" ht="15.75" customHeight="1" thickBot="1" x14ac:dyDescent="0.3">
      <c r="B17" s="445"/>
      <c r="C17" s="446"/>
      <c r="E17" s="696"/>
      <c r="F17" s="1523" t="str">
        <f>Prijsonderbouwing!D68</f>
        <v>╚ EPS meer-/minderprijs per mm</v>
      </c>
      <c r="G17" s="1524"/>
      <c r="H17" s="690"/>
      <c r="I17" s="694"/>
      <c r="J17" s="1539" t="str">
        <f>Prijsonderbouwing!D1194</f>
        <v>╚ PUR meer-/minderprijs per mm</v>
      </c>
      <c r="K17" s="1540"/>
      <c r="L17" s="691"/>
    </row>
    <row r="18" spans="2:12" ht="15.75" customHeight="1" thickBot="1" x14ac:dyDescent="0.3">
      <c r="B18" s="445"/>
      <c r="C18" s="446"/>
      <c r="E18" s="696"/>
      <c r="F18" s="686">
        <v>-20</v>
      </c>
      <c r="G18" s="687" t="s">
        <v>1506</v>
      </c>
      <c r="H18" s="690"/>
      <c r="I18" s="694"/>
      <c r="J18" s="686">
        <v>-20</v>
      </c>
      <c r="K18" s="687" t="s">
        <v>1534</v>
      </c>
      <c r="L18" s="691"/>
    </row>
    <row r="19" spans="2:12" ht="15.75" customHeight="1" thickBot="1" x14ac:dyDescent="0.3">
      <c r="B19" s="445"/>
      <c r="C19" s="446"/>
      <c r="E19" s="696"/>
      <c r="F19" s="445">
        <v>-10</v>
      </c>
      <c r="G19" s="446" t="s">
        <v>1507</v>
      </c>
      <c r="H19" s="690"/>
      <c r="I19" s="694"/>
      <c r="J19" s="445">
        <v>-10</v>
      </c>
      <c r="K19" s="446" t="s">
        <v>1535</v>
      </c>
      <c r="L19" s="691"/>
    </row>
    <row r="20" spans="2:12" ht="15.75" customHeight="1" thickBot="1" x14ac:dyDescent="0.3">
      <c r="B20" s="445"/>
      <c r="C20" s="446"/>
      <c r="E20" s="696"/>
      <c r="F20" s="692">
        <v>0</v>
      </c>
      <c r="G20" s="446"/>
      <c r="H20" s="691" t="s">
        <v>1440</v>
      </c>
      <c r="I20" s="695"/>
      <c r="J20" s="692">
        <v>0</v>
      </c>
      <c r="K20" s="446"/>
      <c r="L20" s="691" t="s">
        <v>1252</v>
      </c>
    </row>
    <row r="21" spans="2:12" ht="15.75" customHeight="1" thickBot="1" x14ac:dyDescent="0.3">
      <c r="B21" s="447"/>
      <c r="C21" s="448"/>
      <c r="E21" s="695"/>
      <c r="F21" s="445">
        <v>10</v>
      </c>
      <c r="G21" s="446" t="s">
        <v>1508</v>
      </c>
      <c r="H21" s="690"/>
      <c r="I21" s="696"/>
      <c r="J21" s="445">
        <v>10</v>
      </c>
      <c r="K21" s="446" t="s">
        <v>1536</v>
      </c>
      <c r="L21" s="691"/>
    </row>
    <row r="22" spans="2:12" ht="15.75" customHeight="1" thickBot="1" x14ac:dyDescent="0.3">
      <c r="C22" s="449"/>
      <c r="E22" s="696"/>
      <c r="F22" s="445">
        <v>20</v>
      </c>
      <c r="G22" s="446" t="s">
        <v>1509</v>
      </c>
      <c r="H22" s="690"/>
      <c r="I22" s="696"/>
      <c r="J22" s="445">
        <v>20</v>
      </c>
      <c r="K22" s="446" t="s">
        <v>1537</v>
      </c>
      <c r="L22" s="691"/>
    </row>
    <row r="23" spans="2:12" ht="15.75" customHeight="1" thickBot="1" x14ac:dyDescent="0.3">
      <c r="B23" s="700" t="s">
        <v>1842</v>
      </c>
      <c r="C23" s="449"/>
      <c r="E23" s="696"/>
      <c r="F23" s="445">
        <v>30</v>
      </c>
      <c r="G23" s="446" t="s">
        <v>1510</v>
      </c>
      <c r="H23" s="690"/>
      <c r="I23" s="696"/>
      <c r="J23" s="445">
        <v>30</v>
      </c>
      <c r="K23" s="446" t="s">
        <v>1538</v>
      </c>
      <c r="L23" s="691"/>
    </row>
    <row r="24" spans="2:12" ht="15.75" customHeight="1" thickBot="1" x14ac:dyDescent="0.3">
      <c r="B24" s="1287">
        <v>20000</v>
      </c>
      <c r="C24" s="449"/>
      <c r="E24" s="696"/>
      <c r="F24" s="447">
        <v>40</v>
      </c>
      <c r="G24" s="448" t="s">
        <v>1511</v>
      </c>
      <c r="H24" s="690"/>
      <c r="I24" s="696"/>
      <c r="J24" s="447">
        <v>40</v>
      </c>
      <c r="K24" s="448" t="s">
        <v>1539</v>
      </c>
      <c r="L24" s="691"/>
    </row>
    <row r="25" spans="2:12" ht="15.75" customHeight="1" thickBot="1" x14ac:dyDescent="0.3">
      <c r="B25" s="1288">
        <v>40000</v>
      </c>
      <c r="C25" s="449"/>
      <c r="E25" s="696"/>
      <c r="F25" s="1521" t="s">
        <v>1250</v>
      </c>
      <c r="G25" s="1522"/>
      <c r="H25" s="690"/>
      <c r="I25" s="696"/>
      <c r="J25" s="1517" t="s">
        <v>1254</v>
      </c>
      <c r="K25" s="1518"/>
      <c r="L25" s="691"/>
    </row>
    <row r="26" spans="2:12" ht="15.75" customHeight="1" thickBot="1" x14ac:dyDescent="0.3">
      <c r="B26" s="1289">
        <v>10000</v>
      </c>
      <c r="C26" s="449"/>
      <c r="E26" s="696"/>
      <c r="F26" s="1523" t="str">
        <f>Prijsonderbouwing!D101</f>
        <v>╚ PUR meer-/minderprijs per mm</v>
      </c>
      <c r="G26" s="1524"/>
      <c r="H26" s="690"/>
      <c r="I26" s="696"/>
      <c r="J26" s="1519" t="str">
        <f>'Isolatieaanpak '!F415</f>
        <v>╚ PUR meer-/minderprijs per mm</v>
      </c>
      <c r="K26" s="1520"/>
      <c r="L26" s="691"/>
    </row>
    <row r="27" spans="2:12" ht="15.75" customHeight="1" thickBot="1" x14ac:dyDescent="0.3">
      <c r="C27" s="449"/>
      <c r="E27" s="696"/>
      <c r="F27" s="686">
        <v>-20</v>
      </c>
      <c r="G27" s="687" t="s">
        <v>1512</v>
      </c>
      <c r="H27" s="690"/>
      <c r="I27" s="696"/>
      <c r="J27" s="686">
        <v>-20</v>
      </c>
      <c r="K27" s="687" t="s">
        <v>1540</v>
      </c>
      <c r="L27" s="691"/>
    </row>
    <row r="28" spans="2:12" ht="15.75" customHeight="1" thickBot="1" x14ac:dyDescent="0.3">
      <c r="B28" s="700" t="s">
        <v>277</v>
      </c>
      <c r="C28" s="1271"/>
      <c r="E28" s="696"/>
      <c r="F28" s="445">
        <v>-10</v>
      </c>
      <c r="G28" s="446" t="s">
        <v>1513</v>
      </c>
      <c r="H28" s="690"/>
      <c r="I28" s="696"/>
      <c r="J28" s="445">
        <v>-10</v>
      </c>
      <c r="K28" s="446" t="s">
        <v>1541</v>
      </c>
      <c r="L28" s="691"/>
    </row>
    <row r="29" spans="2:12" ht="15.75" customHeight="1" thickBot="1" x14ac:dyDescent="0.3">
      <c r="B29" s="51" t="s">
        <v>63</v>
      </c>
      <c r="C29" s="1271"/>
      <c r="E29" s="696"/>
      <c r="F29" s="692">
        <v>0</v>
      </c>
      <c r="G29" s="446"/>
      <c r="H29" s="691" t="s">
        <v>1442</v>
      </c>
      <c r="I29" s="695"/>
      <c r="J29" s="692">
        <v>0</v>
      </c>
      <c r="K29" s="446"/>
      <c r="L29" s="691" t="s">
        <v>1446</v>
      </c>
    </row>
    <row r="30" spans="2:12" ht="15.75" customHeight="1" thickBot="1" x14ac:dyDescent="0.3">
      <c r="B30" s="54" t="s">
        <v>265</v>
      </c>
      <c r="C30" s="1271"/>
      <c r="E30" s="695"/>
      <c r="F30" s="445">
        <v>10</v>
      </c>
      <c r="G30" s="446" t="s">
        <v>1514</v>
      </c>
      <c r="I30" s="696"/>
      <c r="J30" s="445">
        <v>10</v>
      </c>
      <c r="K30" s="446" t="s">
        <v>1542</v>
      </c>
    </row>
    <row r="31" spans="2:12" ht="15.75" customHeight="1" thickBot="1" x14ac:dyDescent="0.3">
      <c r="B31" s="57" t="s">
        <v>164</v>
      </c>
      <c r="C31" s="449"/>
      <c r="E31" s="694"/>
      <c r="F31" s="445">
        <v>20</v>
      </c>
      <c r="G31" s="446" t="s">
        <v>1515</v>
      </c>
      <c r="I31" s="696"/>
      <c r="J31" s="445">
        <v>20</v>
      </c>
      <c r="K31" s="446" t="s">
        <v>1543</v>
      </c>
    </row>
    <row r="32" spans="2:12" ht="15.75" customHeight="1" thickBot="1" x14ac:dyDescent="0.3">
      <c r="C32" s="449"/>
      <c r="E32" s="694"/>
      <c r="F32" s="445">
        <v>30</v>
      </c>
      <c r="G32" s="446" t="s">
        <v>1516</v>
      </c>
      <c r="I32" s="696"/>
      <c r="J32" s="445">
        <v>30</v>
      </c>
      <c r="K32" s="446" t="s">
        <v>1544</v>
      </c>
    </row>
    <row r="33" spans="1:12" ht="15.75" customHeight="1" thickBot="1" x14ac:dyDescent="0.3">
      <c r="C33" s="449"/>
      <c r="E33" s="694"/>
      <c r="F33" s="447">
        <v>40</v>
      </c>
      <c r="G33" s="448" t="s">
        <v>1517</v>
      </c>
      <c r="I33" s="696"/>
      <c r="J33" s="447">
        <v>40</v>
      </c>
      <c r="K33" s="448" t="s">
        <v>1545</v>
      </c>
    </row>
    <row r="34" spans="1:12" ht="15.75" customHeight="1" thickBot="1" x14ac:dyDescent="0.3">
      <c r="B34" s="720" t="s">
        <v>58</v>
      </c>
      <c r="C34" s="722" t="s">
        <v>60</v>
      </c>
      <c r="D34" s="721" t="s">
        <v>276</v>
      </c>
      <c r="I34" s="696"/>
      <c r="J34" s="1531" t="s">
        <v>1254</v>
      </c>
      <c r="K34" s="1532"/>
    </row>
    <row r="35" spans="1:12" ht="22.5" customHeight="1" thickBot="1" x14ac:dyDescent="0.3">
      <c r="B35" s="720" t="s">
        <v>63</v>
      </c>
      <c r="C35" s="722" t="s">
        <v>118</v>
      </c>
      <c r="D35" s="721"/>
      <c r="F35" s="700" t="s">
        <v>63</v>
      </c>
      <c r="G35" s="700" t="s">
        <v>1284</v>
      </c>
      <c r="I35" s="696"/>
      <c r="J35" s="1529" t="str">
        <f>'Isolatieaanpak '!F427</f>
        <v>╚ Glaswol ingeblazen meer-/minderprijs per mm</v>
      </c>
      <c r="K35" s="1530"/>
    </row>
    <row r="36" spans="1:12" ht="15.75" customHeight="1" thickBot="1" x14ac:dyDescent="0.3">
      <c r="B36" s="60" t="s">
        <v>278</v>
      </c>
      <c r="C36" s="52" t="s">
        <v>274</v>
      </c>
      <c r="D36" s="53">
        <v>12</v>
      </c>
      <c r="F36" s="1290" t="s">
        <v>2033</v>
      </c>
      <c r="G36" s="698">
        <v>-20</v>
      </c>
      <c r="I36" s="696"/>
      <c r="J36" s="686">
        <v>-20</v>
      </c>
      <c r="K36" s="687" t="s">
        <v>1546</v>
      </c>
    </row>
    <row r="37" spans="1:12" ht="15.75" customHeight="1" thickBot="1" x14ac:dyDescent="0.3">
      <c r="B37" s="61" t="s">
        <v>280</v>
      </c>
      <c r="C37" s="55" t="s">
        <v>269</v>
      </c>
      <c r="D37" s="56">
        <v>6</v>
      </c>
      <c r="F37" s="701" t="s">
        <v>2034</v>
      </c>
      <c r="G37" s="699">
        <v>-10</v>
      </c>
      <c r="I37" s="696"/>
      <c r="J37" s="445">
        <v>-10</v>
      </c>
      <c r="K37" s="446" t="s">
        <v>1547</v>
      </c>
    </row>
    <row r="38" spans="1:12" ht="15.75" customHeight="1" thickBot="1" x14ac:dyDescent="0.3">
      <c r="B38" s="61" t="s">
        <v>282</v>
      </c>
      <c r="C38" s="55" t="s">
        <v>267</v>
      </c>
      <c r="D38" s="56">
        <v>3</v>
      </c>
      <c r="G38" s="692">
        <v>0</v>
      </c>
      <c r="I38" s="695"/>
      <c r="J38" s="692">
        <v>0</v>
      </c>
      <c r="K38" s="446"/>
    </row>
    <row r="39" spans="1:12" ht="15.75" customHeight="1" thickBot="1" x14ac:dyDescent="0.3">
      <c r="B39" s="61" t="s">
        <v>283</v>
      </c>
      <c r="C39" s="55" t="s">
        <v>268</v>
      </c>
      <c r="D39" s="56">
        <v>4</v>
      </c>
      <c r="G39" s="445">
        <v>10</v>
      </c>
      <c r="I39" s="694"/>
      <c r="J39" s="445">
        <v>10</v>
      </c>
      <c r="K39" s="446" t="s">
        <v>1548</v>
      </c>
    </row>
    <row r="40" spans="1:12" ht="15.75" customHeight="1" thickBot="1" x14ac:dyDescent="0.3">
      <c r="B40" s="61" t="s">
        <v>285</v>
      </c>
      <c r="C40" s="55" t="s">
        <v>274</v>
      </c>
      <c r="D40" s="56">
        <v>12</v>
      </c>
      <c r="G40" s="445">
        <v>20</v>
      </c>
      <c r="I40" s="694"/>
      <c r="J40" s="445">
        <v>20</v>
      </c>
      <c r="K40" s="446" t="s">
        <v>1549</v>
      </c>
    </row>
    <row r="41" spans="1:12" ht="15.75" customHeight="1" thickBot="1" x14ac:dyDescent="0.3">
      <c r="B41" s="61" t="s">
        <v>286</v>
      </c>
      <c r="C41" s="55" t="s">
        <v>274</v>
      </c>
      <c r="D41" s="56">
        <v>12</v>
      </c>
      <c r="G41" s="445">
        <v>30</v>
      </c>
      <c r="I41" s="694"/>
      <c r="J41" s="445">
        <v>30</v>
      </c>
      <c r="K41" s="446" t="s">
        <v>1550</v>
      </c>
    </row>
    <row r="42" spans="1:12" ht="18" customHeight="1" thickBot="1" x14ac:dyDescent="0.3">
      <c r="B42" s="61" t="s">
        <v>287</v>
      </c>
      <c r="C42" s="55" t="s">
        <v>275</v>
      </c>
      <c r="D42" s="56">
        <v>11</v>
      </c>
      <c r="G42" s="447">
        <v>40</v>
      </c>
      <c r="I42" s="694"/>
      <c r="J42" s="447">
        <v>40</v>
      </c>
      <c r="K42" s="448" t="s">
        <v>1551</v>
      </c>
    </row>
    <row r="43" spans="1:12" ht="15.75" customHeight="1" thickBot="1" x14ac:dyDescent="0.3">
      <c r="A43" s="58"/>
      <c r="B43" s="61" t="s">
        <v>289</v>
      </c>
      <c r="C43" s="55" t="s">
        <v>268</v>
      </c>
      <c r="D43" s="56">
        <v>4</v>
      </c>
      <c r="I43" s="696"/>
      <c r="J43" s="1521" t="s">
        <v>1254</v>
      </c>
      <c r="K43" s="1522"/>
      <c r="L43" s="690"/>
    </row>
    <row r="44" spans="1:12" ht="15.65" customHeight="1" thickBot="1" x14ac:dyDescent="0.3">
      <c r="B44" s="61" t="s">
        <v>290</v>
      </c>
      <c r="C44" s="55" t="s">
        <v>274</v>
      </c>
      <c r="D44" s="56">
        <v>12</v>
      </c>
      <c r="E44" s="724"/>
      <c r="F44" s="1517" t="s">
        <v>1454</v>
      </c>
      <c r="G44" s="1518"/>
      <c r="H44" s="690"/>
      <c r="J44" s="1523" t="str">
        <f>'Isolatieaanpak '!F433</f>
        <v>╚ Vlasvezel meer-/minderprijs per mm</v>
      </c>
      <c r="K44" s="1524"/>
      <c r="L44" s="690"/>
    </row>
    <row r="45" spans="1:12" ht="15.75" customHeight="1" thickBot="1" x14ac:dyDescent="0.3">
      <c r="B45" s="61" t="s">
        <v>291</v>
      </c>
      <c r="C45" s="55" t="s">
        <v>271</v>
      </c>
      <c r="D45" s="56">
        <v>8</v>
      </c>
      <c r="E45" s="724"/>
      <c r="F45" s="1519" t="str">
        <f>'Isolatieaanpak '!F359</f>
        <v>╚ EPS meer-/minderprijs per mm</v>
      </c>
      <c r="G45" s="1520"/>
      <c r="H45" s="690"/>
      <c r="J45" s="686">
        <v>-20</v>
      </c>
      <c r="K45" s="687" t="s">
        <v>1552</v>
      </c>
      <c r="L45" s="690"/>
    </row>
    <row r="46" spans="1:12" ht="15.75" customHeight="1" thickBot="1" x14ac:dyDescent="0.3">
      <c r="B46" s="61" t="s">
        <v>291</v>
      </c>
      <c r="C46" s="55" t="s">
        <v>272</v>
      </c>
      <c r="D46" s="56">
        <v>9</v>
      </c>
      <c r="E46" s="724"/>
      <c r="F46" s="686">
        <v>-20</v>
      </c>
      <c r="G46" s="687" t="s">
        <v>1518</v>
      </c>
      <c r="H46" s="690"/>
      <c r="J46" s="445">
        <v>-10</v>
      </c>
      <c r="K46" s="446" t="s">
        <v>1553</v>
      </c>
      <c r="L46" s="690"/>
    </row>
    <row r="47" spans="1:12" ht="17" customHeight="1" thickBot="1" x14ac:dyDescent="0.3">
      <c r="B47" s="61" t="s">
        <v>292</v>
      </c>
      <c r="C47" s="55" t="s">
        <v>266</v>
      </c>
      <c r="D47" s="56">
        <v>1</v>
      </c>
      <c r="E47" s="724"/>
      <c r="F47" s="445">
        <v>-10</v>
      </c>
      <c r="G47" s="446" t="s">
        <v>1519</v>
      </c>
      <c r="H47" s="690"/>
      <c r="J47" s="692">
        <v>0</v>
      </c>
      <c r="K47" s="446"/>
      <c r="L47" s="691" t="s">
        <v>1448</v>
      </c>
    </row>
    <row r="48" spans="1:12" ht="15.75" customHeight="1" thickBot="1" x14ac:dyDescent="0.3">
      <c r="B48" s="61" t="s">
        <v>279</v>
      </c>
      <c r="C48" s="55" t="s">
        <v>266</v>
      </c>
      <c r="D48" s="56">
        <v>1</v>
      </c>
      <c r="E48" s="725"/>
      <c r="F48" s="692">
        <v>0</v>
      </c>
      <c r="G48" s="446"/>
      <c r="H48" s="691" t="s">
        <v>1455</v>
      </c>
      <c r="J48" s="445">
        <v>10</v>
      </c>
      <c r="K48" s="446" t="s">
        <v>1525</v>
      </c>
    </row>
    <row r="49" spans="2:12" ht="15.65" customHeight="1" thickBot="1" x14ac:dyDescent="0.3">
      <c r="B49" s="61" t="s">
        <v>294</v>
      </c>
      <c r="C49" s="55" t="s">
        <v>266</v>
      </c>
      <c r="D49" s="56">
        <v>1</v>
      </c>
      <c r="E49" s="726"/>
      <c r="F49" s="445">
        <v>10</v>
      </c>
      <c r="G49" s="446" t="s">
        <v>1520</v>
      </c>
      <c r="J49" s="445">
        <v>20</v>
      </c>
      <c r="K49" s="446" t="s">
        <v>1526</v>
      </c>
    </row>
    <row r="50" spans="2:12" ht="15.75" customHeight="1" thickBot="1" x14ac:dyDescent="0.3">
      <c r="B50" s="61" t="s">
        <v>295</v>
      </c>
      <c r="C50" s="55" t="s">
        <v>266</v>
      </c>
      <c r="D50" s="56">
        <v>1</v>
      </c>
      <c r="E50" s="726"/>
      <c r="F50" s="445">
        <v>20</v>
      </c>
      <c r="G50" s="446" t="s">
        <v>1521</v>
      </c>
      <c r="J50" s="445">
        <v>30</v>
      </c>
      <c r="K50" s="446" t="s">
        <v>1527</v>
      </c>
    </row>
    <row r="51" spans="2:12" ht="15.75" customHeight="1" thickBot="1" x14ac:dyDescent="0.3">
      <c r="B51" s="61" t="s">
        <v>296</v>
      </c>
      <c r="C51" s="55" t="s">
        <v>268</v>
      </c>
      <c r="D51" s="56">
        <v>4</v>
      </c>
      <c r="E51" s="726"/>
      <c r="F51" s="445">
        <v>30</v>
      </c>
      <c r="G51" s="446" t="s">
        <v>1522</v>
      </c>
      <c r="J51" s="447">
        <v>40</v>
      </c>
      <c r="K51" s="448" t="s">
        <v>1524</v>
      </c>
    </row>
    <row r="52" spans="2:12" ht="15.75" customHeight="1" thickBot="1" x14ac:dyDescent="0.3">
      <c r="B52" s="61" t="s">
        <v>298</v>
      </c>
      <c r="C52" s="55" t="s">
        <v>274</v>
      </c>
      <c r="D52" s="56">
        <v>12</v>
      </c>
      <c r="E52" s="726"/>
      <c r="F52" s="447">
        <v>40</v>
      </c>
      <c r="G52" s="448" t="s">
        <v>1523</v>
      </c>
      <c r="J52" s="1525" t="s">
        <v>1254</v>
      </c>
      <c r="K52" s="1526"/>
      <c r="L52" s="690"/>
    </row>
    <row r="53" spans="2:12" ht="15.75" customHeight="1" thickBot="1" x14ac:dyDescent="0.3">
      <c r="B53" s="61" t="s">
        <v>300</v>
      </c>
      <c r="C53" s="59" t="s">
        <v>273</v>
      </c>
      <c r="D53" s="56">
        <v>10</v>
      </c>
      <c r="I53" s="696"/>
      <c r="J53" s="1527" t="str">
        <f>'Isolatieaanpak '!F439</f>
        <v>╚ Grasvezel meer-/minderprijs per mm</v>
      </c>
      <c r="K53" s="1528"/>
      <c r="L53" s="690"/>
    </row>
    <row r="54" spans="2:12" ht="15.75" customHeight="1" thickBot="1" x14ac:dyDescent="0.3">
      <c r="B54" s="61" t="s">
        <v>302</v>
      </c>
      <c r="C54" s="55" t="s">
        <v>272</v>
      </c>
      <c r="D54" s="56">
        <v>9</v>
      </c>
      <c r="I54" s="696"/>
      <c r="J54" s="686">
        <v>-20</v>
      </c>
      <c r="K54" s="687" t="s">
        <v>1554</v>
      </c>
      <c r="L54" s="690"/>
    </row>
    <row r="55" spans="2:12" ht="15.75" customHeight="1" thickBot="1" x14ac:dyDescent="0.3">
      <c r="B55" s="61" t="s">
        <v>304</v>
      </c>
      <c r="C55" s="55" t="s">
        <v>275</v>
      </c>
      <c r="D55" s="56">
        <v>11</v>
      </c>
      <c r="I55" s="696"/>
      <c r="J55" s="445">
        <v>-10</v>
      </c>
      <c r="K55" s="446" t="s">
        <v>1555</v>
      </c>
      <c r="L55" s="690"/>
    </row>
    <row r="56" spans="2:12" ht="15.75" customHeight="1" thickBot="1" x14ac:dyDescent="0.3">
      <c r="B56" s="61" t="s">
        <v>281</v>
      </c>
      <c r="C56" s="55" t="s">
        <v>268</v>
      </c>
      <c r="D56" s="56">
        <v>4</v>
      </c>
      <c r="I56" s="696"/>
      <c r="J56" s="692">
        <v>0</v>
      </c>
      <c r="K56" s="446"/>
      <c r="L56" s="691" t="s">
        <v>1450</v>
      </c>
    </row>
    <row r="57" spans="2:12" ht="15.75" customHeight="1" thickBot="1" x14ac:dyDescent="0.3">
      <c r="B57" s="61" t="s">
        <v>306</v>
      </c>
      <c r="C57" s="55" t="s">
        <v>270</v>
      </c>
      <c r="D57" s="56">
        <v>7</v>
      </c>
      <c r="I57" s="695"/>
      <c r="J57" s="445">
        <v>10</v>
      </c>
      <c r="K57" s="446" t="s">
        <v>1556</v>
      </c>
    </row>
    <row r="58" spans="2:12" ht="15.75" customHeight="1" thickBot="1" x14ac:dyDescent="0.3">
      <c r="B58" s="61" t="s">
        <v>307</v>
      </c>
      <c r="C58" s="55" t="s">
        <v>270</v>
      </c>
      <c r="D58" s="56">
        <v>7</v>
      </c>
      <c r="I58" s="694"/>
      <c r="J58" s="445">
        <v>20</v>
      </c>
      <c r="K58" s="446" t="s">
        <v>1557</v>
      </c>
    </row>
    <row r="59" spans="2:12" ht="15.75" customHeight="1" thickBot="1" x14ac:dyDescent="0.3">
      <c r="B59" s="61" t="s">
        <v>308</v>
      </c>
      <c r="C59" s="55" t="s">
        <v>275</v>
      </c>
      <c r="D59" s="56">
        <v>11</v>
      </c>
      <c r="I59" s="694"/>
      <c r="J59" s="445">
        <v>30</v>
      </c>
      <c r="K59" s="446" t="s">
        <v>1558</v>
      </c>
    </row>
    <row r="60" spans="2:12" ht="15.75" customHeight="1" thickBot="1" x14ac:dyDescent="0.3">
      <c r="B60" s="61" t="s">
        <v>309</v>
      </c>
      <c r="C60" s="55" t="s">
        <v>269</v>
      </c>
      <c r="D60" s="56">
        <v>6</v>
      </c>
      <c r="I60" s="694"/>
      <c r="J60" s="447">
        <v>40</v>
      </c>
      <c r="K60" s="448" t="s">
        <v>1559</v>
      </c>
    </row>
    <row r="61" spans="2:12" ht="15.75" customHeight="1" thickBot="1" x14ac:dyDescent="0.3">
      <c r="B61" s="61" t="s">
        <v>310</v>
      </c>
      <c r="C61" s="55" t="s">
        <v>274</v>
      </c>
      <c r="D61" s="56">
        <v>12</v>
      </c>
      <c r="I61" s="696"/>
      <c r="J61" s="1513" t="s">
        <v>1254</v>
      </c>
      <c r="K61" s="1514"/>
      <c r="L61" s="690"/>
    </row>
    <row r="62" spans="2:12" ht="15.75" customHeight="1" thickBot="1" x14ac:dyDescent="0.3">
      <c r="B62" s="61" t="s">
        <v>311</v>
      </c>
      <c r="C62" s="55" t="s">
        <v>268</v>
      </c>
      <c r="D62" s="56">
        <v>4</v>
      </c>
      <c r="I62" s="696"/>
      <c r="J62" s="1515" t="str">
        <f>'Isolatieaanpak '!F445</f>
        <v>╚ Hennepvezel meer-/minderprijs per mm</v>
      </c>
      <c r="K62" s="1516"/>
      <c r="L62" s="690"/>
    </row>
    <row r="63" spans="2:12" ht="15.75" customHeight="1" thickBot="1" x14ac:dyDescent="0.3">
      <c r="B63" s="61" t="s">
        <v>312</v>
      </c>
      <c r="C63" s="55" t="s">
        <v>266</v>
      </c>
      <c r="D63" s="56">
        <v>1</v>
      </c>
      <c r="I63" s="696"/>
      <c r="J63" s="686">
        <v>-20</v>
      </c>
      <c r="K63" s="687" t="s">
        <v>1554</v>
      </c>
      <c r="L63" s="690"/>
    </row>
    <row r="64" spans="2:12" ht="15.75" customHeight="1" thickBot="1" x14ac:dyDescent="0.3">
      <c r="B64" s="61" t="s">
        <v>313</v>
      </c>
      <c r="C64" s="55" t="s">
        <v>266</v>
      </c>
      <c r="D64" s="56">
        <v>1</v>
      </c>
      <c r="I64" s="696"/>
      <c r="J64" s="445">
        <v>-10</v>
      </c>
      <c r="K64" s="446" t="s">
        <v>1555</v>
      </c>
      <c r="L64" s="690"/>
    </row>
    <row r="65" spans="2:12" ht="15.75" customHeight="1" thickBot="1" x14ac:dyDescent="0.3">
      <c r="B65" s="61" t="s">
        <v>314</v>
      </c>
      <c r="C65" s="55" t="s">
        <v>270</v>
      </c>
      <c r="D65" s="56">
        <v>7</v>
      </c>
      <c r="I65" s="696"/>
      <c r="J65" s="692">
        <v>0</v>
      </c>
      <c r="K65" s="446"/>
      <c r="L65" s="691" t="s">
        <v>1448</v>
      </c>
    </row>
    <row r="66" spans="2:12" ht="15.75" customHeight="1" thickBot="1" x14ac:dyDescent="0.3">
      <c r="B66" s="61" t="s">
        <v>315</v>
      </c>
      <c r="C66" s="55" t="s">
        <v>274</v>
      </c>
      <c r="D66" s="56">
        <v>12</v>
      </c>
      <c r="I66" s="695"/>
      <c r="J66" s="445">
        <v>10</v>
      </c>
      <c r="K66" s="446" t="s">
        <v>1556</v>
      </c>
    </row>
    <row r="67" spans="2:12" ht="15.75" customHeight="1" thickBot="1" x14ac:dyDescent="0.3">
      <c r="B67" s="61" t="s">
        <v>316</v>
      </c>
      <c r="C67" s="55" t="s">
        <v>272</v>
      </c>
      <c r="D67" s="56">
        <v>9</v>
      </c>
      <c r="I67" s="694"/>
      <c r="J67" s="445">
        <v>20</v>
      </c>
      <c r="K67" s="446" t="s">
        <v>1557</v>
      </c>
    </row>
    <row r="68" spans="2:12" ht="15.75" customHeight="1" thickBot="1" x14ac:dyDescent="0.3">
      <c r="B68" s="61" t="s">
        <v>317</v>
      </c>
      <c r="C68" s="55" t="s">
        <v>275</v>
      </c>
      <c r="D68" s="56">
        <v>11</v>
      </c>
      <c r="I68" s="694"/>
      <c r="J68" s="445">
        <v>30</v>
      </c>
      <c r="K68" s="446" t="s">
        <v>1558</v>
      </c>
    </row>
    <row r="69" spans="2:12" ht="15.75" customHeight="1" thickBot="1" x14ac:dyDescent="0.3">
      <c r="B69" s="61" t="s">
        <v>318</v>
      </c>
      <c r="C69" s="55" t="s">
        <v>269</v>
      </c>
      <c r="D69" s="56">
        <v>6</v>
      </c>
      <c r="I69" s="694"/>
      <c r="J69" s="447">
        <v>40</v>
      </c>
      <c r="K69" s="448" t="s">
        <v>1559</v>
      </c>
    </row>
    <row r="70" spans="2:12" ht="15.75" customHeight="1" thickBot="1" x14ac:dyDescent="0.3">
      <c r="B70" s="61" t="s">
        <v>319</v>
      </c>
      <c r="C70" s="55" t="s">
        <v>274</v>
      </c>
      <c r="D70" s="56">
        <v>12</v>
      </c>
      <c r="I70" s="696"/>
      <c r="J70" s="1517" t="s">
        <v>1254</v>
      </c>
      <c r="K70" s="1518"/>
      <c r="L70" s="690"/>
    </row>
    <row r="71" spans="2:12" ht="15.75" customHeight="1" thickBot="1" x14ac:dyDescent="0.3">
      <c r="B71" s="61" t="s">
        <v>319</v>
      </c>
      <c r="C71" s="55" t="s">
        <v>274</v>
      </c>
      <c r="D71" s="56">
        <v>12</v>
      </c>
      <c r="I71" s="696"/>
      <c r="J71" s="1519" t="str">
        <f>'Isolatieaanpak '!F451</f>
        <v>╚ PIR-platen meer-/minderprijs per mm</v>
      </c>
      <c r="K71" s="1520"/>
      <c r="L71" s="690"/>
    </row>
    <row r="72" spans="2:12" ht="15.75" customHeight="1" thickBot="1" x14ac:dyDescent="0.3">
      <c r="B72" s="61" t="s">
        <v>320</v>
      </c>
      <c r="C72" s="55" t="s">
        <v>274</v>
      </c>
      <c r="D72" s="56">
        <v>12</v>
      </c>
      <c r="I72" s="696"/>
      <c r="J72" s="686">
        <v>-20</v>
      </c>
      <c r="K72" s="687" t="s">
        <v>1560</v>
      </c>
      <c r="L72" s="690"/>
    </row>
    <row r="73" spans="2:12" ht="15.75" customHeight="1" thickBot="1" x14ac:dyDescent="0.3">
      <c r="B73" s="61" t="s">
        <v>321</v>
      </c>
      <c r="C73" s="55" t="s">
        <v>274</v>
      </c>
      <c r="D73" s="56">
        <v>12</v>
      </c>
      <c r="I73" s="696"/>
      <c r="J73" s="445">
        <v>-10</v>
      </c>
      <c r="K73" s="446" t="s">
        <v>1561</v>
      </c>
      <c r="L73" s="690"/>
    </row>
    <row r="74" spans="2:12" ht="15.75" customHeight="1" thickBot="1" x14ac:dyDescent="0.3">
      <c r="B74" s="61" t="s">
        <v>322</v>
      </c>
      <c r="C74" s="55" t="s">
        <v>270</v>
      </c>
      <c r="D74" s="56">
        <v>7</v>
      </c>
      <c r="I74" s="696"/>
      <c r="J74" s="692">
        <v>0</v>
      </c>
      <c r="K74" s="446"/>
      <c r="L74" s="691" t="s">
        <v>1453</v>
      </c>
    </row>
    <row r="75" spans="2:12" ht="15.75" customHeight="1" thickBot="1" x14ac:dyDescent="0.3">
      <c r="B75" s="61" t="s">
        <v>323</v>
      </c>
      <c r="C75" s="55" t="s">
        <v>269</v>
      </c>
      <c r="D75" s="56">
        <v>6</v>
      </c>
      <c r="I75" s="695"/>
      <c r="J75" s="445">
        <v>10</v>
      </c>
      <c r="K75" s="446" t="s">
        <v>1562</v>
      </c>
    </row>
    <row r="76" spans="2:12" ht="15.75" customHeight="1" thickBot="1" x14ac:dyDescent="0.3">
      <c r="B76" s="61" t="s">
        <v>323</v>
      </c>
      <c r="C76" s="55" t="s">
        <v>273</v>
      </c>
      <c r="D76" s="56">
        <v>10</v>
      </c>
      <c r="I76" s="694"/>
      <c r="J76" s="445">
        <v>20</v>
      </c>
      <c r="K76" s="446" t="s">
        <v>1563</v>
      </c>
    </row>
    <row r="77" spans="2:12" ht="15.75" customHeight="1" thickBot="1" x14ac:dyDescent="0.3">
      <c r="B77" s="61" t="s">
        <v>324</v>
      </c>
      <c r="C77" s="55" t="s">
        <v>275</v>
      </c>
      <c r="D77" s="56">
        <v>11</v>
      </c>
      <c r="I77" s="694"/>
      <c r="J77" s="445">
        <v>30</v>
      </c>
      <c r="K77" s="446" t="s">
        <v>1564</v>
      </c>
    </row>
    <row r="78" spans="2:12" ht="15.75" customHeight="1" thickBot="1" x14ac:dyDescent="0.3">
      <c r="B78" s="61" t="s">
        <v>325</v>
      </c>
      <c r="C78" s="55" t="s">
        <v>275</v>
      </c>
      <c r="D78" s="56">
        <v>11</v>
      </c>
      <c r="I78" s="694"/>
      <c r="J78" s="447">
        <v>40</v>
      </c>
      <c r="K78" s="448" t="s">
        <v>1565</v>
      </c>
    </row>
    <row r="79" spans="2:12" ht="15.75" customHeight="1" x14ac:dyDescent="0.25">
      <c r="B79" s="61" t="s">
        <v>326</v>
      </c>
      <c r="C79" s="55" t="s">
        <v>266</v>
      </c>
      <c r="D79" s="56">
        <v>1</v>
      </c>
    </row>
    <row r="80" spans="2:12" ht="15.75" customHeight="1" x14ac:dyDescent="0.25">
      <c r="B80" s="61" t="s">
        <v>327</v>
      </c>
      <c r="C80" s="55" t="s">
        <v>269</v>
      </c>
      <c r="D80" s="56">
        <v>6</v>
      </c>
    </row>
    <row r="81" spans="2:4" ht="15.75" customHeight="1" x14ac:dyDescent="0.25">
      <c r="B81" s="61" t="s">
        <v>328</v>
      </c>
      <c r="C81" s="55" t="s">
        <v>275</v>
      </c>
      <c r="D81" s="56">
        <v>11</v>
      </c>
    </row>
    <row r="82" spans="2:4" ht="15.75" customHeight="1" x14ac:dyDescent="0.25">
      <c r="B82" s="61" t="s">
        <v>329</v>
      </c>
      <c r="C82" s="55" t="s">
        <v>271</v>
      </c>
      <c r="D82" s="56">
        <v>8</v>
      </c>
    </row>
    <row r="83" spans="2:4" ht="15.75" customHeight="1" x14ac:dyDescent="0.25">
      <c r="B83" s="61" t="s">
        <v>330</v>
      </c>
      <c r="C83" s="55" t="s">
        <v>269</v>
      </c>
      <c r="D83" s="56">
        <v>6</v>
      </c>
    </row>
    <row r="84" spans="2:4" ht="15.75" customHeight="1" x14ac:dyDescent="0.25">
      <c r="B84" s="61" t="s">
        <v>331</v>
      </c>
      <c r="C84" s="55" t="s">
        <v>267</v>
      </c>
      <c r="D84" s="56">
        <v>3</v>
      </c>
    </row>
    <row r="85" spans="2:4" ht="15.75" customHeight="1" x14ac:dyDescent="0.25">
      <c r="B85" s="61" t="s">
        <v>332</v>
      </c>
      <c r="C85" s="55" t="s">
        <v>267</v>
      </c>
      <c r="D85" s="56">
        <v>3</v>
      </c>
    </row>
    <row r="86" spans="2:4" ht="15.75" customHeight="1" x14ac:dyDescent="0.25">
      <c r="B86" s="61" t="s">
        <v>332</v>
      </c>
      <c r="C86" s="55" t="s">
        <v>270</v>
      </c>
      <c r="D86" s="56">
        <v>7</v>
      </c>
    </row>
    <row r="87" spans="2:4" ht="15.75" customHeight="1" x14ac:dyDescent="0.25">
      <c r="B87" s="61" t="s">
        <v>333</v>
      </c>
      <c r="C87" s="55" t="s">
        <v>272</v>
      </c>
      <c r="D87" s="56">
        <v>9</v>
      </c>
    </row>
    <row r="88" spans="2:4" ht="15.75" customHeight="1" x14ac:dyDescent="0.25">
      <c r="B88" s="61" t="s">
        <v>334</v>
      </c>
      <c r="C88" s="55" t="s">
        <v>268</v>
      </c>
      <c r="D88" s="56">
        <v>4</v>
      </c>
    </row>
    <row r="89" spans="2:4" ht="15.75" customHeight="1" x14ac:dyDescent="0.25">
      <c r="B89" s="61" t="s">
        <v>335</v>
      </c>
      <c r="C89" s="55" t="s">
        <v>274</v>
      </c>
      <c r="D89" s="56">
        <v>12</v>
      </c>
    </row>
    <row r="90" spans="2:4" ht="15.75" customHeight="1" x14ac:dyDescent="0.25">
      <c r="B90" s="61" t="s">
        <v>336</v>
      </c>
      <c r="C90" s="55" t="s">
        <v>274</v>
      </c>
      <c r="D90" s="56">
        <v>12</v>
      </c>
    </row>
    <row r="91" spans="2:4" ht="15.75" customHeight="1" x14ac:dyDescent="0.25">
      <c r="B91" s="61" t="s">
        <v>337</v>
      </c>
      <c r="C91" s="55" t="s">
        <v>268</v>
      </c>
      <c r="D91" s="56">
        <v>4</v>
      </c>
    </row>
    <row r="92" spans="2:4" ht="15.75" customHeight="1" x14ac:dyDescent="0.25">
      <c r="B92" s="61" t="s">
        <v>338</v>
      </c>
      <c r="C92" s="55" t="s">
        <v>271</v>
      </c>
      <c r="D92" s="56">
        <v>8</v>
      </c>
    </row>
    <row r="93" spans="2:4" ht="15.75" customHeight="1" x14ac:dyDescent="0.25">
      <c r="B93" s="61" t="s">
        <v>339</v>
      </c>
      <c r="C93" s="55" t="s">
        <v>275</v>
      </c>
      <c r="D93" s="56">
        <v>11</v>
      </c>
    </row>
    <row r="94" spans="2:4" ht="15.75" customHeight="1" x14ac:dyDescent="0.25">
      <c r="B94" s="61" t="s">
        <v>340</v>
      </c>
      <c r="C94" s="55" t="s">
        <v>272</v>
      </c>
      <c r="D94" s="56">
        <v>9</v>
      </c>
    </row>
    <row r="95" spans="2:4" ht="15.75" customHeight="1" x14ac:dyDescent="0.25">
      <c r="B95" s="61" t="s">
        <v>341</v>
      </c>
      <c r="C95" s="55" t="s">
        <v>266</v>
      </c>
      <c r="D95" s="56">
        <v>1</v>
      </c>
    </row>
    <row r="96" spans="2:4" ht="15.75" customHeight="1" x14ac:dyDescent="0.25">
      <c r="B96" s="61" t="s">
        <v>342</v>
      </c>
      <c r="C96" s="55" t="s">
        <v>275</v>
      </c>
      <c r="D96" s="56">
        <v>11</v>
      </c>
    </row>
    <row r="97" spans="2:4" ht="15.75" customHeight="1" x14ac:dyDescent="0.25">
      <c r="B97" s="61" t="s">
        <v>343</v>
      </c>
      <c r="C97" s="55" t="s">
        <v>275</v>
      </c>
      <c r="D97" s="56">
        <v>11</v>
      </c>
    </row>
    <row r="98" spans="2:4" ht="15.75" customHeight="1" x14ac:dyDescent="0.25">
      <c r="B98" s="61" t="s">
        <v>344</v>
      </c>
      <c r="C98" s="55" t="s">
        <v>266</v>
      </c>
      <c r="D98" s="56">
        <v>1</v>
      </c>
    </row>
    <row r="99" spans="2:4" ht="15.75" customHeight="1" x14ac:dyDescent="0.25">
      <c r="B99" s="61" t="s">
        <v>345</v>
      </c>
      <c r="C99" s="55" t="s">
        <v>274</v>
      </c>
      <c r="D99" s="56">
        <v>12</v>
      </c>
    </row>
    <row r="100" spans="2:4" ht="15.75" customHeight="1" x14ac:dyDescent="0.25">
      <c r="B100" s="61" t="s">
        <v>346</v>
      </c>
      <c r="C100" s="55" t="s">
        <v>274</v>
      </c>
      <c r="D100" s="56">
        <v>12</v>
      </c>
    </row>
    <row r="101" spans="2:4" ht="15.75" customHeight="1" x14ac:dyDescent="0.25">
      <c r="B101" s="61" t="s">
        <v>347</v>
      </c>
      <c r="C101" s="55" t="s">
        <v>268</v>
      </c>
      <c r="D101" s="56">
        <v>4</v>
      </c>
    </row>
    <row r="102" spans="2:4" ht="15.75" customHeight="1" x14ac:dyDescent="0.25">
      <c r="B102" s="61" t="s">
        <v>348</v>
      </c>
      <c r="C102" s="55" t="s">
        <v>267</v>
      </c>
      <c r="D102" s="56">
        <v>3</v>
      </c>
    </row>
    <row r="103" spans="2:4" ht="15.75" customHeight="1" x14ac:dyDescent="0.25">
      <c r="B103" s="61" t="s">
        <v>349</v>
      </c>
      <c r="C103" s="55" t="s">
        <v>274</v>
      </c>
      <c r="D103" s="56">
        <v>12</v>
      </c>
    </row>
    <row r="104" spans="2:4" ht="15.75" customHeight="1" x14ac:dyDescent="0.25">
      <c r="B104" s="61" t="s">
        <v>350</v>
      </c>
      <c r="C104" s="55" t="s">
        <v>274</v>
      </c>
      <c r="D104" s="56">
        <v>12</v>
      </c>
    </row>
    <row r="105" spans="2:4" ht="15.75" customHeight="1" x14ac:dyDescent="0.25">
      <c r="B105" s="61" t="s">
        <v>351</v>
      </c>
      <c r="C105" s="55" t="s">
        <v>268</v>
      </c>
      <c r="D105" s="56">
        <v>4</v>
      </c>
    </row>
    <row r="106" spans="2:4" ht="15.75" customHeight="1" x14ac:dyDescent="0.25">
      <c r="B106" s="61" t="s">
        <v>352</v>
      </c>
      <c r="C106" s="55" t="s">
        <v>275</v>
      </c>
      <c r="D106" s="56">
        <v>11</v>
      </c>
    </row>
    <row r="107" spans="2:4" ht="15.75" customHeight="1" x14ac:dyDescent="0.25">
      <c r="B107" s="61" t="s">
        <v>353</v>
      </c>
      <c r="C107" s="55" t="s">
        <v>275</v>
      </c>
      <c r="D107" s="56">
        <v>11</v>
      </c>
    </row>
    <row r="108" spans="2:4" ht="15.75" customHeight="1" x14ac:dyDescent="0.25">
      <c r="B108" s="61" t="s">
        <v>354</v>
      </c>
      <c r="C108" s="55" t="s">
        <v>269</v>
      </c>
      <c r="D108" s="56">
        <v>6</v>
      </c>
    </row>
    <row r="109" spans="2:4" ht="15.75" customHeight="1" x14ac:dyDescent="0.25">
      <c r="B109" s="61" t="s">
        <v>355</v>
      </c>
      <c r="C109" s="55" t="s">
        <v>274</v>
      </c>
      <c r="D109" s="56">
        <v>12</v>
      </c>
    </row>
    <row r="110" spans="2:4" ht="15.75" customHeight="1" x14ac:dyDescent="0.25">
      <c r="B110" s="61" t="s">
        <v>356</v>
      </c>
      <c r="C110" s="55" t="s">
        <v>274</v>
      </c>
      <c r="D110" s="56">
        <v>12</v>
      </c>
    </row>
    <row r="111" spans="2:4" ht="15.75" customHeight="1" x14ac:dyDescent="0.25">
      <c r="B111" s="61" t="s">
        <v>357</v>
      </c>
      <c r="C111" s="55" t="s">
        <v>274</v>
      </c>
      <c r="D111" s="56">
        <v>12</v>
      </c>
    </row>
    <row r="112" spans="2:4" ht="15.75" customHeight="1" x14ac:dyDescent="0.25">
      <c r="B112" s="61" t="s">
        <v>358</v>
      </c>
      <c r="C112" s="55" t="s">
        <v>268</v>
      </c>
      <c r="D112" s="56">
        <v>4</v>
      </c>
    </row>
    <row r="113" spans="2:4" ht="15.75" customHeight="1" x14ac:dyDescent="0.25">
      <c r="B113" s="61" t="s">
        <v>359</v>
      </c>
      <c r="C113" s="55" t="s">
        <v>274</v>
      </c>
      <c r="D113" s="56">
        <v>12</v>
      </c>
    </row>
    <row r="114" spans="2:4" ht="15.75" customHeight="1" x14ac:dyDescent="0.25">
      <c r="B114" s="61" t="s">
        <v>360</v>
      </c>
      <c r="C114" s="55" t="s">
        <v>266</v>
      </c>
      <c r="D114" s="56">
        <v>1</v>
      </c>
    </row>
    <row r="115" spans="2:4" ht="15.75" customHeight="1" x14ac:dyDescent="0.25">
      <c r="B115" s="61" t="s">
        <v>284</v>
      </c>
      <c r="C115" s="55" t="s">
        <v>266</v>
      </c>
      <c r="D115" s="56">
        <v>1</v>
      </c>
    </row>
    <row r="116" spans="2:4" ht="15.75" customHeight="1" x14ac:dyDescent="0.25">
      <c r="B116" s="61" t="s">
        <v>361</v>
      </c>
      <c r="C116" s="55" t="s">
        <v>268</v>
      </c>
      <c r="D116" s="56">
        <v>4</v>
      </c>
    </row>
    <row r="117" spans="2:4" ht="15.75" customHeight="1" x14ac:dyDescent="0.25">
      <c r="B117" s="61" t="s">
        <v>362</v>
      </c>
      <c r="C117" s="55" t="s">
        <v>274</v>
      </c>
      <c r="D117" s="56">
        <v>12</v>
      </c>
    </row>
    <row r="118" spans="2:4" ht="15.75" customHeight="1" x14ac:dyDescent="0.25">
      <c r="B118" s="61" t="s">
        <v>362</v>
      </c>
      <c r="C118" s="55" t="s">
        <v>275</v>
      </c>
      <c r="D118" s="56">
        <v>11</v>
      </c>
    </row>
    <row r="119" spans="2:4" ht="15.75" customHeight="1" x14ac:dyDescent="0.25">
      <c r="B119" s="61" t="s">
        <v>363</v>
      </c>
      <c r="C119" s="55" t="s">
        <v>274</v>
      </c>
      <c r="D119" s="56">
        <v>12</v>
      </c>
    </row>
    <row r="120" spans="2:4" ht="15.75" customHeight="1" x14ac:dyDescent="0.25">
      <c r="B120" s="61" t="s">
        <v>364</v>
      </c>
      <c r="C120" s="55" t="s">
        <v>269</v>
      </c>
      <c r="D120" s="56">
        <v>6</v>
      </c>
    </row>
    <row r="121" spans="2:4" ht="15.75" customHeight="1" x14ac:dyDescent="0.25">
      <c r="B121" s="61" t="s">
        <v>365</v>
      </c>
      <c r="C121" s="55" t="s">
        <v>274</v>
      </c>
      <c r="D121" s="56">
        <v>12</v>
      </c>
    </row>
    <row r="122" spans="2:4" ht="15.75" customHeight="1" x14ac:dyDescent="0.25">
      <c r="B122" s="61" t="s">
        <v>365</v>
      </c>
      <c r="C122" s="55" t="s">
        <v>274</v>
      </c>
      <c r="D122" s="56">
        <v>12</v>
      </c>
    </row>
    <row r="123" spans="2:4" ht="15.75" customHeight="1" x14ac:dyDescent="0.25">
      <c r="B123" s="61" t="s">
        <v>366</v>
      </c>
      <c r="C123" s="55" t="s">
        <v>266</v>
      </c>
      <c r="D123" s="56">
        <v>1</v>
      </c>
    </row>
    <row r="124" spans="2:4" ht="15.75" customHeight="1" x14ac:dyDescent="0.25">
      <c r="B124" s="61" t="s">
        <v>367</v>
      </c>
      <c r="C124" s="55" t="s">
        <v>274</v>
      </c>
      <c r="D124" s="56">
        <v>12</v>
      </c>
    </row>
    <row r="125" spans="2:4" ht="15.75" customHeight="1" x14ac:dyDescent="0.25">
      <c r="B125" s="61" t="s">
        <v>368</v>
      </c>
      <c r="C125" s="55" t="s">
        <v>268</v>
      </c>
      <c r="D125" s="56">
        <v>4</v>
      </c>
    </row>
    <row r="126" spans="2:4" ht="15.75" customHeight="1" x14ac:dyDescent="0.25">
      <c r="B126" s="61" t="s">
        <v>369</v>
      </c>
      <c r="C126" s="55" t="s">
        <v>267</v>
      </c>
      <c r="D126" s="56">
        <v>3</v>
      </c>
    </row>
    <row r="127" spans="2:4" ht="15.75" customHeight="1" x14ac:dyDescent="0.25">
      <c r="B127" s="61" t="s">
        <v>370</v>
      </c>
      <c r="C127" s="55" t="s">
        <v>274</v>
      </c>
      <c r="D127" s="56">
        <v>12</v>
      </c>
    </row>
    <row r="128" spans="2:4" ht="15.75" customHeight="1" x14ac:dyDescent="0.25">
      <c r="B128" s="61" t="s">
        <v>371</v>
      </c>
      <c r="C128" s="55" t="s">
        <v>268</v>
      </c>
      <c r="D128" s="56">
        <v>4</v>
      </c>
    </row>
    <row r="129" spans="2:4" ht="15.75" customHeight="1" x14ac:dyDescent="0.25">
      <c r="B129" s="61" t="s">
        <v>372</v>
      </c>
      <c r="C129" s="55" t="s">
        <v>270</v>
      </c>
      <c r="D129" s="56">
        <v>7</v>
      </c>
    </row>
    <row r="130" spans="2:4" ht="15.75" customHeight="1" x14ac:dyDescent="0.25">
      <c r="B130" s="61" t="s">
        <v>373</v>
      </c>
      <c r="C130" s="55" t="s">
        <v>269</v>
      </c>
      <c r="D130" s="56">
        <v>6</v>
      </c>
    </row>
    <row r="131" spans="2:4" ht="15.75" customHeight="1" x14ac:dyDescent="0.25">
      <c r="B131" s="61" t="s">
        <v>374</v>
      </c>
      <c r="C131" s="55" t="s">
        <v>271</v>
      </c>
      <c r="D131" s="56">
        <v>8</v>
      </c>
    </row>
    <row r="132" spans="2:4" ht="15.75" customHeight="1" x14ac:dyDescent="0.25">
      <c r="B132" s="61" t="s">
        <v>375</v>
      </c>
      <c r="C132" s="55" t="s">
        <v>274</v>
      </c>
      <c r="D132" s="56">
        <v>12</v>
      </c>
    </row>
    <row r="133" spans="2:4" ht="15.75" customHeight="1" x14ac:dyDescent="0.25">
      <c r="B133" s="61" t="s">
        <v>376</v>
      </c>
      <c r="C133" s="55" t="s">
        <v>266</v>
      </c>
      <c r="D133" s="56">
        <v>1</v>
      </c>
    </row>
    <row r="134" spans="2:4" ht="15.75" customHeight="1" x14ac:dyDescent="0.25">
      <c r="B134" s="61" t="s">
        <v>377</v>
      </c>
      <c r="C134" s="55" t="s">
        <v>266</v>
      </c>
      <c r="D134" s="56">
        <v>1</v>
      </c>
    </row>
    <row r="135" spans="2:4" ht="15.75" customHeight="1" x14ac:dyDescent="0.25">
      <c r="B135" s="61" t="s">
        <v>378</v>
      </c>
      <c r="C135" s="55" t="s">
        <v>267</v>
      </c>
      <c r="D135" s="56">
        <v>3</v>
      </c>
    </row>
    <row r="136" spans="2:4" ht="15.75" customHeight="1" x14ac:dyDescent="0.25">
      <c r="B136" s="61" t="s">
        <v>379</v>
      </c>
      <c r="C136" s="55" t="s">
        <v>268</v>
      </c>
      <c r="D136" s="56">
        <v>4</v>
      </c>
    </row>
    <row r="137" spans="2:4" ht="15.75" customHeight="1" x14ac:dyDescent="0.25">
      <c r="B137" s="61" t="s">
        <v>380</v>
      </c>
      <c r="C137" s="55" t="s">
        <v>266</v>
      </c>
      <c r="D137" s="56">
        <v>1</v>
      </c>
    </row>
    <row r="138" spans="2:4" ht="15.75" customHeight="1" x14ac:dyDescent="0.25">
      <c r="B138" s="61" t="s">
        <v>381</v>
      </c>
      <c r="C138" s="55" t="s">
        <v>270</v>
      </c>
      <c r="D138" s="56">
        <v>7</v>
      </c>
    </row>
    <row r="139" spans="2:4" ht="15.75" customHeight="1" x14ac:dyDescent="0.25">
      <c r="B139" s="61" t="s">
        <v>382</v>
      </c>
      <c r="C139" s="55" t="s">
        <v>270</v>
      </c>
      <c r="D139" s="56">
        <v>7</v>
      </c>
    </row>
    <row r="140" spans="2:4" ht="15.75" customHeight="1" x14ac:dyDescent="0.25">
      <c r="B140" s="61" t="s">
        <v>383</v>
      </c>
      <c r="C140" s="55" t="s">
        <v>274</v>
      </c>
      <c r="D140" s="56">
        <v>12</v>
      </c>
    </row>
    <row r="141" spans="2:4" ht="15.75" customHeight="1" x14ac:dyDescent="0.25">
      <c r="B141" s="61" t="s">
        <v>384</v>
      </c>
      <c r="C141" s="55" t="s">
        <v>268</v>
      </c>
      <c r="D141" s="56">
        <v>4</v>
      </c>
    </row>
    <row r="142" spans="2:4" ht="15.75" customHeight="1" x14ac:dyDescent="0.25">
      <c r="B142" s="61" t="s">
        <v>385</v>
      </c>
      <c r="C142" s="55" t="s">
        <v>268</v>
      </c>
      <c r="D142" s="56">
        <v>4</v>
      </c>
    </row>
    <row r="143" spans="2:4" ht="15.75" customHeight="1" x14ac:dyDescent="0.25">
      <c r="B143" s="61" t="s">
        <v>386</v>
      </c>
      <c r="C143" s="55" t="s">
        <v>275</v>
      </c>
      <c r="D143" s="56">
        <v>11</v>
      </c>
    </row>
    <row r="144" spans="2:4" ht="15.75" customHeight="1" x14ac:dyDescent="0.25">
      <c r="B144" s="61" t="s">
        <v>387</v>
      </c>
      <c r="C144" s="55" t="s">
        <v>267</v>
      </c>
      <c r="D144" s="56">
        <v>3</v>
      </c>
    </row>
    <row r="145" spans="2:4" ht="15.75" customHeight="1" x14ac:dyDescent="0.25">
      <c r="B145" s="61" t="s">
        <v>388</v>
      </c>
      <c r="C145" s="55" t="s">
        <v>274</v>
      </c>
      <c r="D145" s="56">
        <v>12</v>
      </c>
    </row>
    <row r="146" spans="2:4" ht="15.75" customHeight="1" x14ac:dyDescent="0.25">
      <c r="B146" s="61" t="s">
        <v>389</v>
      </c>
      <c r="C146" s="55" t="s">
        <v>274</v>
      </c>
      <c r="D146" s="56">
        <v>12</v>
      </c>
    </row>
    <row r="147" spans="2:4" ht="15.75" customHeight="1" x14ac:dyDescent="0.25">
      <c r="B147" s="61" t="s">
        <v>389</v>
      </c>
      <c r="C147" s="55" t="s">
        <v>274</v>
      </c>
      <c r="D147" s="56">
        <v>12</v>
      </c>
    </row>
    <row r="148" spans="2:4" ht="15.75" customHeight="1" x14ac:dyDescent="0.25">
      <c r="B148" s="61" t="s">
        <v>390</v>
      </c>
      <c r="C148" s="55" t="s">
        <v>266</v>
      </c>
      <c r="D148" s="56">
        <v>1</v>
      </c>
    </row>
    <row r="149" spans="2:4" ht="15.75" customHeight="1" x14ac:dyDescent="0.25">
      <c r="B149" s="61" t="s">
        <v>391</v>
      </c>
      <c r="C149" s="55" t="s">
        <v>268</v>
      </c>
      <c r="D149" s="56">
        <v>4</v>
      </c>
    </row>
    <row r="150" spans="2:4" ht="15.75" customHeight="1" x14ac:dyDescent="0.25">
      <c r="B150" s="61" t="s">
        <v>392</v>
      </c>
      <c r="C150" s="55" t="s">
        <v>267</v>
      </c>
      <c r="D150" s="56">
        <v>3</v>
      </c>
    </row>
    <row r="151" spans="2:4" ht="15.75" customHeight="1" x14ac:dyDescent="0.25">
      <c r="B151" s="61" t="s">
        <v>393</v>
      </c>
      <c r="C151" s="55" t="s">
        <v>267</v>
      </c>
      <c r="D151" s="56">
        <v>3</v>
      </c>
    </row>
    <row r="152" spans="2:4" ht="15.75" customHeight="1" x14ac:dyDescent="0.25">
      <c r="B152" s="61" t="s">
        <v>394</v>
      </c>
      <c r="C152" s="55" t="s">
        <v>268</v>
      </c>
      <c r="D152" s="56">
        <v>4</v>
      </c>
    </row>
    <row r="153" spans="2:4" ht="15.75" customHeight="1" x14ac:dyDescent="0.25">
      <c r="B153" s="61" t="s">
        <v>395</v>
      </c>
      <c r="C153" s="55" t="s">
        <v>274</v>
      </c>
      <c r="D153" s="56">
        <v>12</v>
      </c>
    </row>
    <row r="154" spans="2:4" ht="15.75" customHeight="1" x14ac:dyDescent="0.25">
      <c r="B154" s="61" t="s">
        <v>396</v>
      </c>
      <c r="C154" s="55" t="s">
        <v>274</v>
      </c>
      <c r="D154" s="56">
        <v>12</v>
      </c>
    </row>
    <row r="155" spans="2:4" ht="15.75" customHeight="1" x14ac:dyDescent="0.25">
      <c r="B155" s="61" t="s">
        <v>397</v>
      </c>
      <c r="C155" s="55" t="s">
        <v>266</v>
      </c>
      <c r="D155" s="56">
        <v>1</v>
      </c>
    </row>
    <row r="156" spans="2:4" ht="15.75" customHeight="1" x14ac:dyDescent="0.25">
      <c r="B156" s="61" t="s">
        <v>398</v>
      </c>
      <c r="C156" s="55" t="s">
        <v>274</v>
      </c>
      <c r="D156" s="56">
        <v>12</v>
      </c>
    </row>
    <row r="157" spans="2:4" ht="15.75" customHeight="1" x14ac:dyDescent="0.25">
      <c r="B157" s="61" t="s">
        <v>399</v>
      </c>
      <c r="C157" s="55" t="s">
        <v>267</v>
      </c>
      <c r="D157" s="56">
        <v>3</v>
      </c>
    </row>
    <row r="158" spans="2:4" ht="15.75" customHeight="1" x14ac:dyDescent="0.25">
      <c r="B158" s="61" t="s">
        <v>400</v>
      </c>
      <c r="C158" s="55" t="s">
        <v>266</v>
      </c>
      <c r="D158" s="56">
        <v>2</v>
      </c>
    </row>
    <row r="159" spans="2:4" ht="15.75" customHeight="1" x14ac:dyDescent="0.25">
      <c r="B159" s="61" t="s">
        <v>401</v>
      </c>
      <c r="C159" s="55" t="s">
        <v>270</v>
      </c>
      <c r="D159" s="56">
        <v>7</v>
      </c>
    </row>
    <row r="160" spans="2:4" ht="15.75" customHeight="1" x14ac:dyDescent="0.25">
      <c r="B160" s="61" t="s">
        <v>402</v>
      </c>
      <c r="C160" s="55" t="s">
        <v>270</v>
      </c>
      <c r="D160" s="56">
        <v>7</v>
      </c>
    </row>
    <row r="161" spans="2:4" ht="15.75" customHeight="1" x14ac:dyDescent="0.25">
      <c r="B161" s="61" t="s">
        <v>403</v>
      </c>
      <c r="C161" s="55" t="s">
        <v>269</v>
      </c>
      <c r="D161" s="56">
        <v>6</v>
      </c>
    </row>
    <row r="162" spans="2:4" ht="15.75" customHeight="1" x14ac:dyDescent="0.25">
      <c r="B162" s="61" t="s">
        <v>404</v>
      </c>
      <c r="C162" s="55" t="s">
        <v>269</v>
      </c>
      <c r="D162" s="56">
        <v>6</v>
      </c>
    </row>
    <row r="163" spans="2:4" ht="15.75" customHeight="1" x14ac:dyDescent="0.25">
      <c r="B163" s="61" t="s">
        <v>405</v>
      </c>
      <c r="C163" s="55" t="s">
        <v>269</v>
      </c>
      <c r="D163" s="56">
        <v>6</v>
      </c>
    </row>
    <row r="164" spans="2:4" ht="15.75" customHeight="1" x14ac:dyDescent="0.25">
      <c r="B164" s="61" t="s">
        <v>406</v>
      </c>
      <c r="C164" s="55" t="s">
        <v>266</v>
      </c>
      <c r="D164" s="56">
        <v>2</v>
      </c>
    </row>
    <row r="165" spans="2:4" ht="15.75" customHeight="1" x14ac:dyDescent="0.25">
      <c r="B165" s="61" t="s">
        <v>407</v>
      </c>
      <c r="C165" s="55" t="s">
        <v>274</v>
      </c>
      <c r="D165" s="56">
        <v>12</v>
      </c>
    </row>
    <row r="166" spans="2:4" ht="15.75" customHeight="1" x14ac:dyDescent="0.25">
      <c r="B166" s="61" t="s">
        <v>408</v>
      </c>
      <c r="C166" s="55" t="s">
        <v>269</v>
      </c>
      <c r="D166" s="56">
        <v>6</v>
      </c>
    </row>
    <row r="167" spans="2:4" ht="15.75" customHeight="1" x14ac:dyDescent="0.25">
      <c r="B167" s="61" t="s">
        <v>409</v>
      </c>
      <c r="C167" s="55" t="s">
        <v>274</v>
      </c>
      <c r="D167" s="56">
        <v>12</v>
      </c>
    </row>
    <row r="168" spans="2:4" ht="15.75" customHeight="1" x14ac:dyDescent="0.25">
      <c r="B168" s="61" t="s">
        <v>410</v>
      </c>
      <c r="C168" s="55" t="s">
        <v>274</v>
      </c>
      <c r="D168" s="56">
        <v>12</v>
      </c>
    </row>
    <row r="169" spans="2:4" ht="15.75" customHeight="1" x14ac:dyDescent="0.25">
      <c r="B169" s="61" t="s">
        <v>411</v>
      </c>
      <c r="C169" s="55" t="s">
        <v>269</v>
      </c>
      <c r="D169" s="56">
        <v>6</v>
      </c>
    </row>
    <row r="170" spans="2:4" ht="15.75" customHeight="1" x14ac:dyDescent="0.25">
      <c r="B170" s="61" t="s">
        <v>412</v>
      </c>
      <c r="C170" s="55" t="s">
        <v>270</v>
      </c>
      <c r="D170" s="56">
        <v>7</v>
      </c>
    </row>
    <row r="171" spans="2:4" ht="15.75" customHeight="1" x14ac:dyDescent="0.25">
      <c r="B171" s="61" t="s">
        <v>413</v>
      </c>
      <c r="C171" s="55" t="s">
        <v>267</v>
      </c>
      <c r="D171" s="56">
        <v>3</v>
      </c>
    </row>
    <row r="172" spans="2:4" ht="15.75" customHeight="1" x14ac:dyDescent="0.25">
      <c r="B172" s="61" t="s">
        <v>414</v>
      </c>
      <c r="C172" s="55" t="s">
        <v>274</v>
      </c>
      <c r="D172" s="56">
        <v>12</v>
      </c>
    </row>
    <row r="173" spans="2:4" ht="15.75" customHeight="1" x14ac:dyDescent="0.25">
      <c r="B173" s="61" t="s">
        <v>415</v>
      </c>
      <c r="C173" s="55" t="s">
        <v>266</v>
      </c>
      <c r="D173" s="56">
        <v>1</v>
      </c>
    </row>
    <row r="174" spans="2:4" ht="15.75" customHeight="1" x14ac:dyDescent="0.25">
      <c r="B174" s="61" t="s">
        <v>416</v>
      </c>
      <c r="C174" s="55" t="s">
        <v>266</v>
      </c>
      <c r="D174" s="56">
        <v>1</v>
      </c>
    </row>
    <row r="175" spans="2:4" ht="15.75" customHeight="1" x14ac:dyDescent="0.25">
      <c r="B175" s="61" t="s">
        <v>417</v>
      </c>
      <c r="C175" s="55" t="s">
        <v>266</v>
      </c>
      <c r="D175" s="56">
        <v>1</v>
      </c>
    </row>
    <row r="176" spans="2:4" ht="15.75" customHeight="1" x14ac:dyDescent="0.25">
      <c r="B176" s="61" t="s">
        <v>418</v>
      </c>
      <c r="C176" s="55" t="s">
        <v>266</v>
      </c>
      <c r="D176" s="56">
        <v>1</v>
      </c>
    </row>
    <row r="177" spans="2:4" ht="15.75" customHeight="1" x14ac:dyDescent="0.25">
      <c r="B177" s="61" t="s">
        <v>419</v>
      </c>
      <c r="C177" s="55" t="s">
        <v>267</v>
      </c>
      <c r="D177" s="56">
        <v>3</v>
      </c>
    </row>
    <row r="178" spans="2:4" ht="15.75" customHeight="1" x14ac:dyDescent="0.25">
      <c r="B178" s="61" t="s">
        <v>420</v>
      </c>
      <c r="C178" s="55" t="s">
        <v>266</v>
      </c>
      <c r="D178" s="56">
        <v>1</v>
      </c>
    </row>
    <row r="179" spans="2:4" ht="15.75" customHeight="1" x14ac:dyDescent="0.25">
      <c r="B179" s="61" t="s">
        <v>421</v>
      </c>
      <c r="C179" s="55" t="s">
        <v>270</v>
      </c>
      <c r="D179" s="56">
        <v>7</v>
      </c>
    </row>
    <row r="180" spans="2:4" ht="15.75" customHeight="1" x14ac:dyDescent="0.25">
      <c r="B180" s="61" t="s">
        <v>422</v>
      </c>
      <c r="C180" s="55" t="s">
        <v>274</v>
      </c>
      <c r="D180" s="56">
        <v>12</v>
      </c>
    </row>
    <row r="181" spans="2:4" ht="15.75" customHeight="1" x14ac:dyDescent="0.25">
      <c r="B181" s="61" t="s">
        <v>423</v>
      </c>
      <c r="C181" s="55" t="s">
        <v>268</v>
      </c>
      <c r="D181" s="56">
        <v>4</v>
      </c>
    </row>
    <row r="182" spans="2:4" ht="15.75" customHeight="1" x14ac:dyDescent="0.25">
      <c r="B182" s="61" t="s">
        <v>267</v>
      </c>
      <c r="C182" s="55" t="s">
        <v>267</v>
      </c>
      <c r="D182" s="56">
        <v>3</v>
      </c>
    </row>
    <row r="183" spans="2:4" ht="15.75" customHeight="1" x14ac:dyDescent="0.25">
      <c r="B183" s="61" t="s">
        <v>424</v>
      </c>
      <c r="C183" s="55" t="s">
        <v>268</v>
      </c>
      <c r="D183" s="56">
        <v>4</v>
      </c>
    </row>
    <row r="184" spans="2:4" ht="15.75" customHeight="1" x14ac:dyDescent="0.25">
      <c r="B184" s="61" t="s">
        <v>425</v>
      </c>
      <c r="C184" s="55" t="s">
        <v>268</v>
      </c>
      <c r="D184" s="56">
        <v>4</v>
      </c>
    </row>
    <row r="185" spans="2:4" ht="15.75" customHeight="1" x14ac:dyDescent="0.25">
      <c r="B185" s="61" t="s">
        <v>301</v>
      </c>
      <c r="C185" s="55" t="s">
        <v>274</v>
      </c>
      <c r="D185" s="56">
        <v>12</v>
      </c>
    </row>
    <row r="186" spans="2:4" ht="15.75" customHeight="1" x14ac:dyDescent="0.25">
      <c r="B186" s="61" t="s">
        <v>426</v>
      </c>
      <c r="C186" s="55" t="s">
        <v>275</v>
      </c>
      <c r="D186" s="56">
        <v>11</v>
      </c>
    </row>
    <row r="187" spans="2:4" ht="15.75" customHeight="1" x14ac:dyDescent="0.25">
      <c r="B187" s="61" t="s">
        <v>427</v>
      </c>
      <c r="C187" s="55" t="s">
        <v>274</v>
      </c>
      <c r="D187" s="56">
        <v>12</v>
      </c>
    </row>
    <row r="188" spans="2:4" ht="15.75" customHeight="1" x14ac:dyDescent="0.25">
      <c r="B188" s="61" t="s">
        <v>288</v>
      </c>
      <c r="C188" s="55" t="s">
        <v>267</v>
      </c>
      <c r="D188" s="56">
        <v>3</v>
      </c>
    </row>
    <row r="189" spans="2:4" ht="15.75" customHeight="1" x14ac:dyDescent="0.25">
      <c r="B189" s="61" t="s">
        <v>428</v>
      </c>
      <c r="C189" s="55" t="s">
        <v>267</v>
      </c>
      <c r="D189" s="56">
        <v>3</v>
      </c>
    </row>
    <row r="190" spans="2:4" ht="15.75" customHeight="1" x14ac:dyDescent="0.25">
      <c r="B190" s="61" t="s">
        <v>429</v>
      </c>
      <c r="C190" s="55" t="s">
        <v>269</v>
      </c>
      <c r="D190" s="56">
        <v>6</v>
      </c>
    </row>
    <row r="191" spans="2:4" ht="15.75" customHeight="1" x14ac:dyDescent="0.25">
      <c r="B191" s="61" t="s">
        <v>430</v>
      </c>
      <c r="C191" s="55" t="s">
        <v>275</v>
      </c>
      <c r="D191" s="56">
        <v>11</v>
      </c>
    </row>
    <row r="192" spans="2:4" ht="15.75" customHeight="1" x14ac:dyDescent="0.25">
      <c r="B192" s="61" t="s">
        <v>431</v>
      </c>
      <c r="C192" s="55" t="s">
        <v>267</v>
      </c>
      <c r="D192" s="56">
        <v>3</v>
      </c>
    </row>
    <row r="193" spans="2:4" ht="15.75" customHeight="1" x14ac:dyDescent="0.25">
      <c r="B193" s="61" t="s">
        <v>431</v>
      </c>
      <c r="C193" s="55" t="s">
        <v>268</v>
      </c>
      <c r="D193" s="56">
        <v>4</v>
      </c>
    </row>
    <row r="194" spans="2:4" ht="15.75" customHeight="1" x14ac:dyDescent="0.25">
      <c r="B194" s="61" t="s">
        <v>432</v>
      </c>
      <c r="C194" s="55" t="s">
        <v>275</v>
      </c>
      <c r="D194" s="56">
        <v>11</v>
      </c>
    </row>
    <row r="195" spans="2:4" ht="15.75" customHeight="1" x14ac:dyDescent="0.25">
      <c r="B195" s="61" t="s">
        <v>433</v>
      </c>
      <c r="C195" s="55" t="s">
        <v>275</v>
      </c>
      <c r="D195" s="56">
        <v>11</v>
      </c>
    </row>
    <row r="196" spans="2:4" ht="15.75" customHeight="1" x14ac:dyDescent="0.25">
      <c r="B196" s="61" t="s">
        <v>434</v>
      </c>
      <c r="C196" s="55" t="s">
        <v>274</v>
      </c>
      <c r="D196" s="56">
        <v>12</v>
      </c>
    </row>
    <row r="197" spans="2:4" ht="15.75" customHeight="1" x14ac:dyDescent="0.25">
      <c r="B197" s="61" t="s">
        <v>435</v>
      </c>
      <c r="C197" s="55" t="s">
        <v>268</v>
      </c>
      <c r="D197" s="56">
        <v>4</v>
      </c>
    </row>
    <row r="198" spans="2:4" ht="15.75" customHeight="1" x14ac:dyDescent="0.25">
      <c r="B198" s="61" t="s">
        <v>436</v>
      </c>
      <c r="C198" s="55" t="s">
        <v>270</v>
      </c>
      <c r="D198" s="56">
        <v>7</v>
      </c>
    </row>
    <row r="199" spans="2:4" ht="15.75" customHeight="1" x14ac:dyDescent="0.25">
      <c r="B199" s="61" t="s">
        <v>437</v>
      </c>
      <c r="C199" s="55" t="s">
        <v>274</v>
      </c>
      <c r="D199" s="56">
        <v>12</v>
      </c>
    </row>
    <row r="200" spans="2:4" ht="15.75" customHeight="1" x14ac:dyDescent="0.25">
      <c r="B200" s="61" t="s">
        <v>438</v>
      </c>
      <c r="C200" s="55" t="s">
        <v>268</v>
      </c>
      <c r="D200" s="56">
        <v>4</v>
      </c>
    </row>
    <row r="201" spans="2:4" ht="15.75" customHeight="1" x14ac:dyDescent="0.25">
      <c r="B201" s="61" t="s">
        <v>439</v>
      </c>
      <c r="C201" s="55" t="s">
        <v>269</v>
      </c>
      <c r="D201" s="56">
        <v>6</v>
      </c>
    </row>
    <row r="202" spans="2:4" ht="15.75" customHeight="1" x14ac:dyDescent="0.25">
      <c r="B202" s="61" t="s">
        <v>440</v>
      </c>
      <c r="C202" s="55" t="s">
        <v>268</v>
      </c>
      <c r="D202" s="56">
        <v>4</v>
      </c>
    </row>
    <row r="203" spans="2:4" ht="15.75" customHeight="1" x14ac:dyDescent="0.25">
      <c r="B203" s="61" t="s">
        <v>441</v>
      </c>
      <c r="C203" s="55" t="s">
        <v>267</v>
      </c>
      <c r="D203" s="56">
        <v>3</v>
      </c>
    </row>
    <row r="204" spans="2:4" ht="15.75" customHeight="1" x14ac:dyDescent="0.25">
      <c r="B204" s="61" t="s">
        <v>442</v>
      </c>
      <c r="C204" s="55" t="s">
        <v>268</v>
      </c>
      <c r="D204" s="56">
        <v>4</v>
      </c>
    </row>
    <row r="205" spans="2:4" ht="15.75" customHeight="1" x14ac:dyDescent="0.25">
      <c r="B205" s="61" t="s">
        <v>443</v>
      </c>
      <c r="C205" s="55" t="s">
        <v>266</v>
      </c>
      <c r="D205" s="56">
        <v>1</v>
      </c>
    </row>
    <row r="206" spans="2:4" ht="15.75" customHeight="1" x14ac:dyDescent="0.25">
      <c r="B206" s="61" t="s">
        <v>444</v>
      </c>
      <c r="C206" s="55" t="s">
        <v>272</v>
      </c>
      <c r="D206" s="56">
        <v>9</v>
      </c>
    </row>
    <row r="207" spans="2:4" ht="15.75" customHeight="1" x14ac:dyDescent="0.25">
      <c r="B207" s="61" t="s">
        <v>445</v>
      </c>
      <c r="C207" s="55" t="s">
        <v>274</v>
      </c>
      <c r="D207" s="56">
        <v>12</v>
      </c>
    </row>
    <row r="208" spans="2:4" ht="15.75" customHeight="1" x14ac:dyDescent="0.25">
      <c r="B208" s="61" t="s">
        <v>446</v>
      </c>
      <c r="C208" s="55" t="s">
        <v>266</v>
      </c>
      <c r="D208" s="56">
        <v>1</v>
      </c>
    </row>
    <row r="209" spans="2:4" ht="15.75" customHeight="1" x14ac:dyDescent="0.25">
      <c r="B209" s="61" t="s">
        <v>447</v>
      </c>
      <c r="C209" s="55" t="s">
        <v>271</v>
      </c>
      <c r="D209" s="56">
        <v>8</v>
      </c>
    </row>
    <row r="210" spans="2:4" ht="15.75" customHeight="1" x14ac:dyDescent="0.25">
      <c r="B210" s="61" t="s">
        <v>448</v>
      </c>
      <c r="C210" s="55" t="s">
        <v>272</v>
      </c>
      <c r="D210" s="56">
        <v>9</v>
      </c>
    </row>
    <row r="211" spans="2:4" ht="15.75" customHeight="1" x14ac:dyDescent="0.25">
      <c r="B211" s="61" t="s">
        <v>449</v>
      </c>
      <c r="C211" s="55" t="s">
        <v>272</v>
      </c>
      <c r="D211" s="56">
        <v>9</v>
      </c>
    </row>
    <row r="212" spans="2:4" ht="15.75" customHeight="1" x14ac:dyDescent="0.25">
      <c r="B212" s="61" t="s">
        <v>450</v>
      </c>
      <c r="C212" s="55" t="s">
        <v>266</v>
      </c>
      <c r="D212" s="56">
        <v>1</v>
      </c>
    </row>
    <row r="213" spans="2:4" ht="15.75" customHeight="1" x14ac:dyDescent="0.25">
      <c r="B213" s="61" t="s">
        <v>451</v>
      </c>
      <c r="C213" s="55" t="s">
        <v>268</v>
      </c>
      <c r="D213" s="56">
        <v>4</v>
      </c>
    </row>
    <row r="214" spans="2:4" ht="15.75" customHeight="1" x14ac:dyDescent="0.25">
      <c r="B214" s="61" t="s">
        <v>452</v>
      </c>
      <c r="C214" s="55" t="s">
        <v>266</v>
      </c>
      <c r="D214" s="56">
        <v>1</v>
      </c>
    </row>
    <row r="215" spans="2:4" ht="15.75" customHeight="1" x14ac:dyDescent="0.25">
      <c r="B215" s="61" t="s">
        <v>453</v>
      </c>
      <c r="C215" s="55" t="s">
        <v>270</v>
      </c>
      <c r="D215" s="56">
        <v>7</v>
      </c>
    </row>
    <row r="216" spans="2:4" ht="15.75" customHeight="1" x14ac:dyDescent="0.25">
      <c r="B216" s="61" t="s">
        <v>454</v>
      </c>
      <c r="C216" s="55" t="s">
        <v>269</v>
      </c>
      <c r="D216" s="56">
        <v>6</v>
      </c>
    </row>
    <row r="217" spans="2:4" ht="15.75" customHeight="1" x14ac:dyDescent="0.25">
      <c r="B217" s="61" t="s">
        <v>455</v>
      </c>
      <c r="C217" s="55" t="s">
        <v>267</v>
      </c>
      <c r="D217" s="56">
        <v>3</v>
      </c>
    </row>
    <row r="218" spans="2:4" ht="15.75" customHeight="1" x14ac:dyDescent="0.25">
      <c r="B218" s="61" t="s">
        <v>456</v>
      </c>
      <c r="C218" s="55" t="s">
        <v>266</v>
      </c>
      <c r="D218" s="56">
        <v>1</v>
      </c>
    </row>
    <row r="219" spans="2:4" ht="15.75" customHeight="1" x14ac:dyDescent="0.25">
      <c r="B219" s="61" t="s">
        <v>457</v>
      </c>
      <c r="C219" s="55" t="s">
        <v>268</v>
      </c>
      <c r="D219" s="56">
        <v>4</v>
      </c>
    </row>
    <row r="220" spans="2:4" ht="15.75" customHeight="1" x14ac:dyDescent="0.25">
      <c r="B220" s="61" t="s">
        <v>458</v>
      </c>
      <c r="C220" s="55" t="s">
        <v>275</v>
      </c>
      <c r="D220" s="56">
        <v>11</v>
      </c>
    </row>
    <row r="221" spans="2:4" ht="15.75" customHeight="1" x14ac:dyDescent="0.25">
      <c r="B221" s="61" t="s">
        <v>459</v>
      </c>
      <c r="C221" s="55" t="s">
        <v>275</v>
      </c>
      <c r="D221" s="56">
        <v>11</v>
      </c>
    </row>
    <row r="222" spans="2:4" ht="15.75" customHeight="1" x14ac:dyDescent="0.25">
      <c r="B222" s="61" t="s">
        <v>460</v>
      </c>
      <c r="C222" s="55" t="s">
        <v>267</v>
      </c>
      <c r="D222" s="56">
        <v>3</v>
      </c>
    </row>
    <row r="223" spans="2:4" ht="15.75" customHeight="1" x14ac:dyDescent="0.25">
      <c r="B223" s="61" t="s">
        <v>461</v>
      </c>
      <c r="C223" s="55" t="s">
        <v>268</v>
      </c>
      <c r="D223" s="56">
        <v>4</v>
      </c>
    </row>
    <row r="224" spans="2:4" ht="15.75" customHeight="1" x14ac:dyDescent="0.25">
      <c r="B224" s="61" t="s">
        <v>462</v>
      </c>
      <c r="C224" s="55" t="s">
        <v>272</v>
      </c>
      <c r="D224" s="56">
        <v>9</v>
      </c>
    </row>
    <row r="225" spans="2:4" ht="15.75" customHeight="1" x14ac:dyDescent="0.25">
      <c r="B225" s="61" t="s">
        <v>463</v>
      </c>
      <c r="C225" s="55" t="s">
        <v>268</v>
      </c>
      <c r="D225" s="56">
        <v>4</v>
      </c>
    </row>
    <row r="226" spans="2:4" ht="15.75" customHeight="1" x14ac:dyDescent="0.25">
      <c r="B226" s="61" t="s">
        <v>464</v>
      </c>
      <c r="C226" s="55" t="s">
        <v>266</v>
      </c>
      <c r="D226" s="56">
        <v>1</v>
      </c>
    </row>
    <row r="227" spans="2:4" ht="15.75" customHeight="1" x14ac:dyDescent="0.25">
      <c r="B227" s="61" t="s">
        <v>465</v>
      </c>
      <c r="C227" s="55" t="s">
        <v>269</v>
      </c>
      <c r="D227" s="56">
        <v>6</v>
      </c>
    </row>
    <row r="228" spans="2:4" ht="15.75" customHeight="1" x14ac:dyDescent="0.25">
      <c r="B228" s="61" t="s">
        <v>466</v>
      </c>
      <c r="C228" s="55" t="s">
        <v>275</v>
      </c>
      <c r="D228" s="56">
        <v>11</v>
      </c>
    </row>
    <row r="229" spans="2:4" ht="15.75" customHeight="1" x14ac:dyDescent="0.25">
      <c r="B229" s="61" t="s">
        <v>467</v>
      </c>
      <c r="C229" s="55" t="s">
        <v>275</v>
      </c>
      <c r="D229" s="56">
        <v>11</v>
      </c>
    </row>
    <row r="230" spans="2:4" ht="15.75" customHeight="1" x14ac:dyDescent="0.25">
      <c r="B230" s="61" t="s">
        <v>468</v>
      </c>
      <c r="C230" s="55" t="s">
        <v>275</v>
      </c>
      <c r="D230" s="56">
        <v>11</v>
      </c>
    </row>
    <row r="231" spans="2:4" ht="15.75" customHeight="1" x14ac:dyDescent="0.25">
      <c r="B231" s="61" t="s">
        <v>469</v>
      </c>
      <c r="C231" s="55" t="s">
        <v>274</v>
      </c>
      <c r="D231" s="56">
        <v>12</v>
      </c>
    </row>
    <row r="232" spans="2:4" ht="15.75" customHeight="1" x14ac:dyDescent="0.25">
      <c r="B232" s="61" t="s">
        <v>470</v>
      </c>
      <c r="C232" s="55" t="s">
        <v>266</v>
      </c>
      <c r="D232" s="56">
        <v>1</v>
      </c>
    </row>
    <row r="233" spans="2:4" ht="15.75" customHeight="1" x14ac:dyDescent="0.25">
      <c r="B233" s="61" t="s">
        <v>471</v>
      </c>
      <c r="C233" s="55" t="s">
        <v>268</v>
      </c>
      <c r="D233" s="56">
        <v>4</v>
      </c>
    </row>
    <row r="234" spans="2:4" ht="15.75" customHeight="1" x14ac:dyDescent="0.25">
      <c r="B234" s="61" t="s">
        <v>472</v>
      </c>
      <c r="C234" s="55" t="s">
        <v>269</v>
      </c>
      <c r="D234" s="56">
        <v>6</v>
      </c>
    </row>
    <row r="235" spans="2:4" ht="15.75" customHeight="1" x14ac:dyDescent="0.25">
      <c r="B235" s="61" t="s">
        <v>473</v>
      </c>
      <c r="C235" s="55" t="s">
        <v>268</v>
      </c>
      <c r="D235" s="56">
        <v>4</v>
      </c>
    </row>
    <row r="236" spans="2:4" ht="15.75" customHeight="1" x14ac:dyDescent="0.25">
      <c r="B236" s="61" t="s">
        <v>474</v>
      </c>
      <c r="C236" s="55" t="s">
        <v>268</v>
      </c>
      <c r="D236" s="56">
        <v>4</v>
      </c>
    </row>
    <row r="237" spans="2:4" ht="15.75" customHeight="1" x14ac:dyDescent="0.25">
      <c r="B237" s="61" t="s">
        <v>475</v>
      </c>
      <c r="C237" s="55" t="s">
        <v>274</v>
      </c>
      <c r="D237" s="56">
        <v>12</v>
      </c>
    </row>
    <row r="238" spans="2:4" ht="15.75" customHeight="1" x14ac:dyDescent="0.25">
      <c r="B238" s="61" t="s">
        <v>476</v>
      </c>
      <c r="C238" s="55" t="s">
        <v>269</v>
      </c>
      <c r="D238" s="56">
        <v>6</v>
      </c>
    </row>
    <row r="239" spans="2:4" ht="15.75" customHeight="1" x14ac:dyDescent="0.25">
      <c r="B239" s="61" t="s">
        <v>476</v>
      </c>
      <c r="C239" s="55" t="s">
        <v>273</v>
      </c>
      <c r="D239" s="56">
        <v>10</v>
      </c>
    </row>
    <row r="240" spans="2:4" ht="15.75" customHeight="1" x14ac:dyDescent="0.25">
      <c r="B240" s="61" t="s">
        <v>477</v>
      </c>
      <c r="C240" s="55" t="s">
        <v>269</v>
      </c>
      <c r="D240" s="56">
        <v>6</v>
      </c>
    </row>
    <row r="241" spans="2:4" ht="15.75" customHeight="1" x14ac:dyDescent="0.25">
      <c r="B241" s="61" t="s">
        <v>478</v>
      </c>
      <c r="C241" s="55" t="s">
        <v>268</v>
      </c>
      <c r="D241" s="56">
        <v>4</v>
      </c>
    </row>
    <row r="242" spans="2:4" ht="15.75" customHeight="1" x14ac:dyDescent="0.25">
      <c r="B242" s="61" t="s">
        <v>479</v>
      </c>
      <c r="C242" s="55" t="s">
        <v>268</v>
      </c>
      <c r="D242" s="56">
        <v>4</v>
      </c>
    </row>
    <row r="243" spans="2:4" ht="15.75" customHeight="1" x14ac:dyDescent="0.25">
      <c r="B243" s="61" t="s">
        <v>480</v>
      </c>
      <c r="C243" s="55" t="s">
        <v>269</v>
      </c>
      <c r="D243" s="56">
        <v>6</v>
      </c>
    </row>
    <row r="244" spans="2:4" ht="15.75" customHeight="1" x14ac:dyDescent="0.25">
      <c r="B244" s="61" t="s">
        <v>481</v>
      </c>
      <c r="C244" s="55" t="s">
        <v>268</v>
      </c>
      <c r="D244" s="56">
        <v>4</v>
      </c>
    </row>
    <row r="245" spans="2:4" ht="15.75" customHeight="1" x14ac:dyDescent="0.25">
      <c r="B245" s="61" t="s">
        <v>482</v>
      </c>
      <c r="C245" s="55" t="s">
        <v>268</v>
      </c>
      <c r="D245" s="56">
        <v>4</v>
      </c>
    </row>
    <row r="246" spans="2:4" ht="15.75" customHeight="1" x14ac:dyDescent="0.25">
      <c r="B246" s="61" t="s">
        <v>483</v>
      </c>
      <c r="C246" s="55" t="s">
        <v>269</v>
      </c>
      <c r="D246" s="56">
        <v>6</v>
      </c>
    </row>
    <row r="247" spans="2:4" ht="15.75" customHeight="1" x14ac:dyDescent="0.25">
      <c r="B247" s="61" t="s">
        <v>484</v>
      </c>
      <c r="C247" s="55" t="s">
        <v>275</v>
      </c>
      <c r="D247" s="56">
        <v>11</v>
      </c>
    </row>
    <row r="248" spans="2:4" ht="15.75" customHeight="1" x14ac:dyDescent="0.25">
      <c r="B248" s="61" t="s">
        <v>485</v>
      </c>
      <c r="C248" s="55" t="s">
        <v>268</v>
      </c>
      <c r="D248" s="56">
        <v>4</v>
      </c>
    </row>
    <row r="249" spans="2:4" ht="15.75" customHeight="1" x14ac:dyDescent="0.25">
      <c r="B249" s="61" t="s">
        <v>486</v>
      </c>
      <c r="C249" s="55" t="s">
        <v>269</v>
      </c>
      <c r="D249" s="56">
        <v>6</v>
      </c>
    </row>
    <row r="250" spans="2:4" ht="15.75" customHeight="1" x14ac:dyDescent="0.25">
      <c r="B250" s="61" t="s">
        <v>487</v>
      </c>
      <c r="C250" s="55" t="s">
        <v>266</v>
      </c>
      <c r="D250" s="56">
        <v>1</v>
      </c>
    </row>
    <row r="251" spans="2:4" ht="15.75" customHeight="1" x14ac:dyDescent="0.25">
      <c r="B251" s="61" t="s">
        <v>488</v>
      </c>
      <c r="C251" s="55" t="s">
        <v>274</v>
      </c>
      <c r="D251" s="56">
        <v>12</v>
      </c>
    </row>
    <row r="252" spans="2:4" ht="15.75" customHeight="1" x14ac:dyDescent="0.25">
      <c r="B252" s="61" t="s">
        <v>489</v>
      </c>
      <c r="C252" s="55" t="s">
        <v>268</v>
      </c>
      <c r="D252" s="56">
        <v>4</v>
      </c>
    </row>
    <row r="253" spans="2:4" ht="15.75" customHeight="1" x14ac:dyDescent="0.25">
      <c r="B253" s="61" t="s">
        <v>490</v>
      </c>
      <c r="C253" s="55" t="s">
        <v>266</v>
      </c>
      <c r="D253" s="56">
        <v>1</v>
      </c>
    </row>
    <row r="254" spans="2:4" ht="15.75" customHeight="1" x14ac:dyDescent="0.25">
      <c r="B254" s="61" t="s">
        <v>491</v>
      </c>
      <c r="C254" s="55" t="s">
        <v>272</v>
      </c>
      <c r="D254" s="56">
        <v>9</v>
      </c>
    </row>
    <row r="255" spans="2:4" ht="15.75" customHeight="1" x14ac:dyDescent="0.25">
      <c r="B255" s="61" t="s">
        <v>492</v>
      </c>
      <c r="C255" s="55" t="s">
        <v>269</v>
      </c>
      <c r="D255" s="56">
        <v>6</v>
      </c>
    </row>
    <row r="256" spans="2:4" ht="15.75" customHeight="1" x14ac:dyDescent="0.25">
      <c r="B256" s="61" t="s">
        <v>493</v>
      </c>
      <c r="C256" s="55" t="s">
        <v>274</v>
      </c>
      <c r="D256" s="56">
        <v>12</v>
      </c>
    </row>
    <row r="257" spans="2:4" ht="15.75" customHeight="1" x14ac:dyDescent="0.25">
      <c r="B257" s="61" t="s">
        <v>494</v>
      </c>
      <c r="C257" s="55" t="s">
        <v>274</v>
      </c>
      <c r="D257" s="56">
        <v>12</v>
      </c>
    </row>
    <row r="258" spans="2:4" ht="15.75" customHeight="1" x14ac:dyDescent="0.25">
      <c r="B258" s="61" t="s">
        <v>495</v>
      </c>
      <c r="C258" s="55" t="s">
        <v>273</v>
      </c>
      <c r="D258" s="56">
        <v>10</v>
      </c>
    </row>
    <row r="259" spans="2:4" ht="15.75" customHeight="1" x14ac:dyDescent="0.25">
      <c r="B259" s="61" t="s">
        <v>496</v>
      </c>
      <c r="C259" s="55" t="s">
        <v>270</v>
      </c>
      <c r="D259" s="56">
        <v>7</v>
      </c>
    </row>
    <row r="260" spans="2:4" ht="15.75" customHeight="1" x14ac:dyDescent="0.25">
      <c r="B260" s="61" t="s">
        <v>497</v>
      </c>
      <c r="C260" s="55" t="s">
        <v>275</v>
      </c>
      <c r="D260" s="56">
        <v>11</v>
      </c>
    </row>
    <row r="261" spans="2:4" ht="15.75" customHeight="1" x14ac:dyDescent="0.25">
      <c r="B261" s="61" t="s">
        <v>498</v>
      </c>
      <c r="C261" s="55" t="s">
        <v>274</v>
      </c>
      <c r="D261" s="56">
        <v>12</v>
      </c>
    </row>
    <row r="262" spans="2:4" ht="15.75" customHeight="1" x14ac:dyDescent="0.25">
      <c r="B262" s="61" t="s">
        <v>499</v>
      </c>
      <c r="C262" s="55" t="s">
        <v>266</v>
      </c>
      <c r="D262" s="56">
        <v>1</v>
      </c>
    </row>
    <row r="263" spans="2:4" ht="15.75" customHeight="1" x14ac:dyDescent="0.25">
      <c r="B263" s="61" t="s">
        <v>500</v>
      </c>
      <c r="C263" s="55" t="s">
        <v>267</v>
      </c>
      <c r="D263" s="56">
        <v>3</v>
      </c>
    </row>
    <row r="264" spans="2:4" ht="15.75" customHeight="1" x14ac:dyDescent="0.25">
      <c r="B264" s="61" t="s">
        <v>501</v>
      </c>
      <c r="C264" s="55" t="s">
        <v>270</v>
      </c>
      <c r="D264" s="56">
        <v>7</v>
      </c>
    </row>
    <row r="265" spans="2:4" ht="15.75" customHeight="1" x14ac:dyDescent="0.25">
      <c r="B265" s="61" t="s">
        <v>502</v>
      </c>
      <c r="C265" s="55" t="s">
        <v>269</v>
      </c>
      <c r="D265" s="56">
        <v>6</v>
      </c>
    </row>
    <row r="266" spans="2:4" ht="15.75" customHeight="1" x14ac:dyDescent="0.25">
      <c r="B266" s="61" t="s">
        <v>503</v>
      </c>
      <c r="C266" s="55" t="s">
        <v>271</v>
      </c>
      <c r="D266" s="56">
        <v>8</v>
      </c>
    </row>
    <row r="267" spans="2:4" ht="15.75" customHeight="1" x14ac:dyDescent="0.25">
      <c r="B267" s="61" t="s">
        <v>504</v>
      </c>
      <c r="C267" s="55" t="s">
        <v>268</v>
      </c>
      <c r="D267" s="56">
        <v>4</v>
      </c>
    </row>
    <row r="268" spans="2:4" ht="15.75" customHeight="1" x14ac:dyDescent="0.25">
      <c r="B268" s="61" t="s">
        <v>505</v>
      </c>
      <c r="C268" s="55" t="s">
        <v>274</v>
      </c>
      <c r="D268" s="56">
        <v>12</v>
      </c>
    </row>
    <row r="269" spans="2:4" ht="15.75" customHeight="1" x14ac:dyDescent="0.25">
      <c r="B269" s="61" t="s">
        <v>506</v>
      </c>
      <c r="C269" s="55" t="s">
        <v>274</v>
      </c>
      <c r="D269" s="56">
        <v>12</v>
      </c>
    </row>
    <row r="270" spans="2:4" ht="15.75" customHeight="1" x14ac:dyDescent="0.25">
      <c r="B270" s="61" t="s">
        <v>507</v>
      </c>
      <c r="C270" s="55" t="s">
        <v>269</v>
      </c>
      <c r="D270" s="56">
        <v>6</v>
      </c>
    </row>
    <row r="271" spans="2:4" ht="15.75" customHeight="1" x14ac:dyDescent="0.25">
      <c r="B271" s="61" t="s">
        <v>508</v>
      </c>
      <c r="C271" s="55" t="s">
        <v>267</v>
      </c>
      <c r="D271" s="56">
        <v>3</v>
      </c>
    </row>
    <row r="272" spans="2:4" ht="15.75" customHeight="1" x14ac:dyDescent="0.25">
      <c r="B272" s="61" t="s">
        <v>509</v>
      </c>
      <c r="C272" s="55" t="s">
        <v>266</v>
      </c>
      <c r="D272" s="56">
        <v>1</v>
      </c>
    </row>
    <row r="273" spans="2:4" ht="15.75" customHeight="1" x14ac:dyDescent="0.25">
      <c r="B273" s="61" t="s">
        <v>510</v>
      </c>
      <c r="C273" s="55" t="s">
        <v>274</v>
      </c>
      <c r="D273" s="56">
        <v>12</v>
      </c>
    </row>
    <row r="274" spans="2:4" ht="15.75" customHeight="1" x14ac:dyDescent="0.25">
      <c r="B274" s="61" t="s">
        <v>511</v>
      </c>
      <c r="C274" s="55" t="s">
        <v>275</v>
      </c>
      <c r="D274" s="56">
        <v>11</v>
      </c>
    </row>
    <row r="275" spans="2:4" ht="15.75" customHeight="1" x14ac:dyDescent="0.25">
      <c r="B275" s="61" t="s">
        <v>512</v>
      </c>
      <c r="C275" s="55" t="s">
        <v>266</v>
      </c>
      <c r="D275" s="56">
        <v>1</v>
      </c>
    </row>
    <row r="276" spans="2:4" ht="15.75" customHeight="1" x14ac:dyDescent="0.25">
      <c r="B276" s="61" t="s">
        <v>513</v>
      </c>
      <c r="C276" s="55" t="s">
        <v>275</v>
      </c>
      <c r="D276" s="56">
        <v>11</v>
      </c>
    </row>
    <row r="277" spans="2:4" ht="15.75" customHeight="1" x14ac:dyDescent="0.25">
      <c r="B277" s="61" t="s">
        <v>514</v>
      </c>
      <c r="C277" s="55" t="s">
        <v>275</v>
      </c>
      <c r="D277" s="56">
        <v>11</v>
      </c>
    </row>
    <row r="278" spans="2:4" ht="15.75" customHeight="1" x14ac:dyDescent="0.25">
      <c r="B278" s="61" t="s">
        <v>515</v>
      </c>
      <c r="C278" s="55" t="s">
        <v>275</v>
      </c>
      <c r="D278" s="56">
        <v>11</v>
      </c>
    </row>
    <row r="279" spans="2:4" ht="15.75" customHeight="1" x14ac:dyDescent="0.25">
      <c r="B279" s="61" t="s">
        <v>516</v>
      </c>
      <c r="C279" s="55" t="s">
        <v>275</v>
      </c>
      <c r="D279" s="56">
        <v>11</v>
      </c>
    </row>
    <row r="280" spans="2:4" ht="15.75" customHeight="1" x14ac:dyDescent="0.25">
      <c r="B280" s="61" t="s">
        <v>517</v>
      </c>
      <c r="C280" s="55" t="s">
        <v>268</v>
      </c>
      <c r="D280" s="56">
        <v>4</v>
      </c>
    </row>
    <row r="281" spans="2:4" ht="15.75" customHeight="1" x14ac:dyDescent="0.25">
      <c r="B281" s="61" t="s">
        <v>518</v>
      </c>
      <c r="C281" s="55" t="s">
        <v>274</v>
      </c>
      <c r="D281" s="56">
        <v>12</v>
      </c>
    </row>
    <row r="282" spans="2:4" ht="15.75" customHeight="1" x14ac:dyDescent="0.25">
      <c r="B282" s="61" t="s">
        <v>519</v>
      </c>
      <c r="C282" s="55" t="s">
        <v>267</v>
      </c>
      <c r="D282" s="56">
        <v>3</v>
      </c>
    </row>
    <row r="283" spans="2:4" ht="15.75" customHeight="1" x14ac:dyDescent="0.25">
      <c r="B283" s="61" t="s">
        <v>305</v>
      </c>
      <c r="C283" s="55" t="s">
        <v>274</v>
      </c>
      <c r="D283" s="56">
        <v>12</v>
      </c>
    </row>
    <row r="284" spans="2:4" ht="15.75" customHeight="1" x14ac:dyDescent="0.25">
      <c r="B284" s="61" t="s">
        <v>520</v>
      </c>
      <c r="C284" s="55" t="s">
        <v>275</v>
      </c>
      <c r="D284" s="56">
        <v>11</v>
      </c>
    </row>
    <row r="285" spans="2:4" ht="15.75" customHeight="1" x14ac:dyDescent="0.25">
      <c r="B285" s="61" t="s">
        <v>521</v>
      </c>
      <c r="C285" s="55" t="s">
        <v>268</v>
      </c>
      <c r="D285" s="56">
        <v>4</v>
      </c>
    </row>
    <row r="286" spans="2:4" ht="15.75" customHeight="1" x14ac:dyDescent="0.25">
      <c r="B286" s="61" t="s">
        <v>522</v>
      </c>
      <c r="C286" s="55" t="s">
        <v>266</v>
      </c>
      <c r="D286" s="56">
        <v>1</v>
      </c>
    </row>
    <row r="287" spans="2:4" ht="15.75" customHeight="1" x14ac:dyDescent="0.25">
      <c r="B287" s="61" t="s">
        <v>523</v>
      </c>
      <c r="C287" s="55" t="s">
        <v>267</v>
      </c>
      <c r="D287" s="56">
        <v>3</v>
      </c>
    </row>
    <row r="288" spans="2:4" ht="15.75" customHeight="1" x14ac:dyDescent="0.25">
      <c r="B288" s="61" t="s">
        <v>524</v>
      </c>
      <c r="C288" s="55" t="s">
        <v>274</v>
      </c>
      <c r="D288" s="56">
        <v>12</v>
      </c>
    </row>
    <row r="289" spans="2:4" ht="15.75" customHeight="1" x14ac:dyDescent="0.25">
      <c r="B289" s="61" t="s">
        <v>525</v>
      </c>
      <c r="C289" s="55" t="s">
        <v>266</v>
      </c>
      <c r="D289" s="56">
        <v>1</v>
      </c>
    </row>
    <row r="290" spans="2:4" ht="15.75" customHeight="1" x14ac:dyDescent="0.25">
      <c r="B290" s="61" t="s">
        <v>526</v>
      </c>
      <c r="C290" s="55" t="s">
        <v>266</v>
      </c>
      <c r="D290" s="56">
        <v>1</v>
      </c>
    </row>
    <row r="291" spans="2:4" ht="15.75" customHeight="1" x14ac:dyDescent="0.25">
      <c r="B291" s="61" t="s">
        <v>527</v>
      </c>
      <c r="C291" s="55" t="s">
        <v>274</v>
      </c>
      <c r="D291" s="56">
        <v>12</v>
      </c>
    </row>
    <row r="292" spans="2:4" ht="15.75" customHeight="1" x14ac:dyDescent="0.25">
      <c r="B292" s="61" t="s">
        <v>528</v>
      </c>
      <c r="C292" s="55" t="s">
        <v>269</v>
      </c>
      <c r="D292" s="56">
        <v>6</v>
      </c>
    </row>
    <row r="293" spans="2:4" ht="15.75" customHeight="1" x14ac:dyDescent="0.25">
      <c r="B293" s="61" t="s">
        <v>529</v>
      </c>
      <c r="C293" s="55" t="s">
        <v>269</v>
      </c>
      <c r="D293" s="56">
        <v>6</v>
      </c>
    </row>
    <row r="294" spans="2:4" ht="15.75" customHeight="1" x14ac:dyDescent="0.25">
      <c r="B294" s="61" t="s">
        <v>530</v>
      </c>
      <c r="C294" s="55" t="s">
        <v>274</v>
      </c>
      <c r="D294" s="56">
        <v>12</v>
      </c>
    </row>
    <row r="295" spans="2:4" ht="15.75" customHeight="1" x14ac:dyDescent="0.25">
      <c r="B295" s="61" t="s">
        <v>531</v>
      </c>
      <c r="C295" s="55" t="s">
        <v>275</v>
      </c>
      <c r="D295" s="56">
        <v>11</v>
      </c>
    </row>
    <row r="296" spans="2:4" ht="15.75" customHeight="1" x14ac:dyDescent="0.25">
      <c r="B296" s="61" t="s">
        <v>532</v>
      </c>
      <c r="C296" s="55" t="s">
        <v>266</v>
      </c>
      <c r="D296" s="56">
        <v>1</v>
      </c>
    </row>
    <row r="297" spans="2:4" ht="15.75" customHeight="1" x14ac:dyDescent="0.25">
      <c r="B297" s="61" t="s">
        <v>533</v>
      </c>
      <c r="C297" s="55" t="s">
        <v>266</v>
      </c>
      <c r="D297" s="56">
        <v>1</v>
      </c>
    </row>
    <row r="298" spans="2:4" ht="15.75" customHeight="1" x14ac:dyDescent="0.25">
      <c r="B298" s="61" t="s">
        <v>534</v>
      </c>
      <c r="C298" s="55" t="s">
        <v>267</v>
      </c>
      <c r="D298" s="56">
        <v>3</v>
      </c>
    </row>
    <row r="299" spans="2:4" ht="15.75" customHeight="1" x14ac:dyDescent="0.25">
      <c r="B299" s="61" t="s">
        <v>535</v>
      </c>
      <c r="C299" s="55" t="s">
        <v>268</v>
      </c>
      <c r="D299" s="56">
        <v>4</v>
      </c>
    </row>
    <row r="300" spans="2:4" ht="15.75" customHeight="1" x14ac:dyDescent="0.25">
      <c r="B300" s="61" t="s">
        <v>536</v>
      </c>
      <c r="C300" s="55" t="s">
        <v>268</v>
      </c>
      <c r="D300" s="56">
        <v>4</v>
      </c>
    </row>
    <row r="301" spans="2:4" ht="15.75" customHeight="1" x14ac:dyDescent="0.25">
      <c r="B301" s="61" t="s">
        <v>537</v>
      </c>
      <c r="C301" s="55" t="s">
        <v>266</v>
      </c>
      <c r="D301" s="56">
        <v>1</v>
      </c>
    </row>
    <row r="302" spans="2:4" ht="15.75" customHeight="1" x14ac:dyDescent="0.25">
      <c r="B302" s="61" t="s">
        <v>538</v>
      </c>
      <c r="C302" s="55" t="s">
        <v>269</v>
      </c>
      <c r="D302" s="56">
        <v>6</v>
      </c>
    </row>
    <row r="303" spans="2:4" ht="15.75" customHeight="1" x14ac:dyDescent="0.25">
      <c r="B303" s="61" t="s">
        <v>303</v>
      </c>
      <c r="C303" s="55" t="s">
        <v>274</v>
      </c>
      <c r="D303" s="56">
        <v>12</v>
      </c>
    </row>
    <row r="304" spans="2:4" ht="15.75" customHeight="1" x14ac:dyDescent="0.25">
      <c r="B304" s="61" t="s">
        <v>539</v>
      </c>
      <c r="C304" s="55" t="s">
        <v>267</v>
      </c>
      <c r="D304" s="56">
        <v>3</v>
      </c>
    </row>
    <row r="305" spans="2:4" ht="15.75" customHeight="1" x14ac:dyDescent="0.25">
      <c r="B305" s="61" t="s">
        <v>540</v>
      </c>
      <c r="C305" s="55" t="s">
        <v>269</v>
      </c>
      <c r="D305" s="56">
        <v>6</v>
      </c>
    </row>
    <row r="306" spans="2:4" ht="15.75" customHeight="1" x14ac:dyDescent="0.25">
      <c r="B306" s="61" t="s">
        <v>541</v>
      </c>
      <c r="C306" s="55" t="s">
        <v>266</v>
      </c>
      <c r="D306" s="56">
        <v>1</v>
      </c>
    </row>
    <row r="307" spans="2:4" ht="15.75" customHeight="1" x14ac:dyDescent="0.25">
      <c r="B307" s="61" t="s">
        <v>542</v>
      </c>
      <c r="C307" s="55" t="s">
        <v>270</v>
      </c>
      <c r="D307" s="56">
        <v>7</v>
      </c>
    </row>
    <row r="308" spans="2:4" ht="15.75" customHeight="1" x14ac:dyDescent="0.25">
      <c r="B308" s="61" t="s">
        <v>543</v>
      </c>
      <c r="C308" s="55" t="s">
        <v>269</v>
      </c>
      <c r="D308" s="56">
        <v>6</v>
      </c>
    </row>
    <row r="309" spans="2:4" ht="15.75" customHeight="1" x14ac:dyDescent="0.25">
      <c r="B309" s="61" t="s">
        <v>544</v>
      </c>
      <c r="C309" s="55" t="s">
        <v>268</v>
      </c>
      <c r="D309" s="56">
        <v>4</v>
      </c>
    </row>
    <row r="310" spans="2:4" ht="15.75" customHeight="1" x14ac:dyDescent="0.25">
      <c r="B310" s="61" t="s">
        <v>545</v>
      </c>
      <c r="C310" s="55" t="s">
        <v>266</v>
      </c>
      <c r="D310" s="56">
        <v>1</v>
      </c>
    </row>
    <row r="311" spans="2:4" ht="15.75" customHeight="1" x14ac:dyDescent="0.25">
      <c r="B311" s="61" t="s">
        <v>546</v>
      </c>
      <c r="C311" s="55" t="s">
        <v>267</v>
      </c>
      <c r="D311" s="56">
        <v>3</v>
      </c>
    </row>
    <row r="312" spans="2:4" ht="15.75" customHeight="1" x14ac:dyDescent="0.25">
      <c r="B312" s="61" t="s">
        <v>547</v>
      </c>
      <c r="C312" s="55" t="s">
        <v>266</v>
      </c>
      <c r="D312" s="56">
        <v>1</v>
      </c>
    </row>
    <row r="313" spans="2:4" ht="15.75" customHeight="1" x14ac:dyDescent="0.25">
      <c r="B313" s="61" t="s">
        <v>548</v>
      </c>
      <c r="C313" s="55" t="s">
        <v>270</v>
      </c>
      <c r="D313" s="56">
        <v>7</v>
      </c>
    </row>
    <row r="314" spans="2:4" ht="15.75" customHeight="1" x14ac:dyDescent="0.25">
      <c r="B314" s="61" t="s">
        <v>549</v>
      </c>
      <c r="C314" s="55" t="s">
        <v>274</v>
      </c>
      <c r="D314" s="56">
        <v>12</v>
      </c>
    </row>
    <row r="315" spans="2:4" ht="15.75" customHeight="1" x14ac:dyDescent="0.25">
      <c r="B315" s="61" t="s">
        <v>550</v>
      </c>
      <c r="C315" s="55" t="s">
        <v>270</v>
      </c>
      <c r="D315" s="56">
        <v>7</v>
      </c>
    </row>
    <row r="316" spans="2:4" ht="15.75" customHeight="1" x14ac:dyDescent="0.25">
      <c r="B316" s="61" t="s">
        <v>551</v>
      </c>
      <c r="C316" s="55" t="s">
        <v>268</v>
      </c>
      <c r="D316" s="56">
        <v>4</v>
      </c>
    </row>
    <row r="317" spans="2:4" ht="15.75" customHeight="1" x14ac:dyDescent="0.25">
      <c r="B317" s="61" t="s">
        <v>552</v>
      </c>
      <c r="C317" s="55" t="s">
        <v>273</v>
      </c>
      <c r="D317" s="56">
        <v>10</v>
      </c>
    </row>
    <row r="318" spans="2:4" ht="15.75" customHeight="1" x14ac:dyDescent="0.25">
      <c r="B318" s="61" t="s">
        <v>553</v>
      </c>
      <c r="C318" s="55" t="s">
        <v>275</v>
      </c>
      <c r="D318" s="56">
        <v>11</v>
      </c>
    </row>
    <row r="319" spans="2:4" ht="15.75" customHeight="1" x14ac:dyDescent="0.25">
      <c r="B319" s="61" t="s">
        <v>554</v>
      </c>
      <c r="C319" s="55" t="s">
        <v>275</v>
      </c>
      <c r="D319" s="56">
        <v>11</v>
      </c>
    </row>
    <row r="320" spans="2:4" ht="15.75" customHeight="1" x14ac:dyDescent="0.25">
      <c r="B320" s="61" t="s">
        <v>555</v>
      </c>
      <c r="C320" s="55" t="s">
        <v>269</v>
      </c>
      <c r="D320" s="56">
        <v>6</v>
      </c>
    </row>
    <row r="321" spans="2:4" ht="15.75" customHeight="1" x14ac:dyDescent="0.25">
      <c r="B321" s="61" t="s">
        <v>556</v>
      </c>
      <c r="C321" s="55" t="s">
        <v>272</v>
      </c>
      <c r="D321" s="56">
        <v>9</v>
      </c>
    </row>
    <row r="322" spans="2:4" ht="15.75" customHeight="1" x14ac:dyDescent="0.25">
      <c r="B322" s="61" t="s">
        <v>557</v>
      </c>
      <c r="C322" s="55" t="s">
        <v>272</v>
      </c>
      <c r="D322" s="56">
        <v>9</v>
      </c>
    </row>
    <row r="323" spans="2:4" ht="15.75" customHeight="1" x14ac:dyDescent="0.25">
      <c r="B323" s="61" t="s">
        <v>558</v>
      </c>
      <c r="C323" s="55" t="s">
        <v>266</v>
      </c>
      <c r="D323" s="56">
        <v>1</v>
      </c>
    </row>
    <row r="324" spans="2:4" ht="15.75" customHeight="1" x14ac:dyDescent="0.25">
      <c r="B324" s="61" t="s">
        <v>559</v>
      </c>
      <c r="C324" s="55" t="s">
        <v>270</v>
      </c>
      <c r="D324" s="56">
        <v>7</v>
      </c>
    </row>
    <row r="325" spans="2:4" ht="15.75" customHeight="1" x14ac:dyDescent="0.25">
      <c r="B325" s="61" t="s">
        <v>560</v>
      </c>
      <c r="C325" s="55" t="s">
        <v>274</v>
      </c>
      <c r="D325" s="56">
        <v>12</v>
      </c>
    </row>
    <row r="326" spans="2:4" ht="15.75" customHeight="1" x14ac:dyDescent="0.25">
      <c r="B326" s="61" t="s">
        <v>561</v>
      </c>
      <c r="C326" s="55" t="s">
        <v>274</v>
      </c>
      <c r="D326" s="56">
        <v>12</v>
      </c>
    </row>
    <row r="327" spans="2:4" ht="15.75" customHeight="1" x14ac:dyDescent="0.25">
      <c r="B327" s="61" t="s">
        <v>562</v>
      </c>
      <c r="C327" s="55" t="s">
        <v>268</v>
      </c>
      <c r="D327" s="56">
        <v>4</v>
      </c>
    </row>
    <row r="328" spans="2:4" ht="15.75" customHeight="1" x14ac:dyDescent="0.25">
      <c r="B328" s="61" t="s">
        <v>562</v>
      </c>
      <c r="C328" s="55" t="s">
        <v>274</v>
      </c>
      <c r="D328" s="56">
        <v>12</v>
      </c>
    </row>
    <row r="329" spans="2:4" ht="15.75" customHeight="1" x14ac:dyDescent="0.25">
      <c r="B329" s="61" t="s">
        <v>563</v>
      </c>
      <c r="C329" s="55" t="s">
        <v>270</v>
      </c>
      <c r="D329" s="56">
        <v>7</v>
      </c>
    </row>
    <row r="330" spans="2:4" ht="15.75" customHeight="1" x14ac:dyDescent="0.25">
      <c r="B330" s="61" t="s">
        <v>564</v>
      </c>
      <c r="C330" s="55" t="s">
        <v>270</v>
      </c>
      <c r="D330" s="56">
        <v>7</v>
      </c>
    </row>
    <row r="331" spans="2:4" ht="15.75" customHeight="1" x14ac:dyDescent="0.25">
      <c r="B331" s="61" t="s">
        <v>565</v>
      </c>
      <c r="C331" s="55" t="s">
        <v>269</v>
      </c>
      <c r="D331" s="56">
        <v>6</v>
      </c>
    </row>
    <row r="332" spans="2:4" ht="15.75" customHeight="1" x14ac:dyDescent="0.25">
      <c r="B332" s="61" t="s">
        <v>566</v>
      </c>
      <c r="C332" s="55" t="s">
        <v>271</v>
      </c>
      <c r="D332" s="56">
        <v>8</v>
      </c>
    </row>
    <row r="333" spans="2:4" ht="15.75" customHeight="1" x14ac:dyDescent="0.25">
      <c r="B333" s="61" t="s">
        <v>567</v>
      </c>
      <c r="C333" s="55" t="s">
        <v>270</v>
      </c>
      <c r="D333" s="56">
        <v>7</v>
      </c>
    </row>
    <row r="334" spans="2:4" ht="15.75" customHeight="1" x14ac:dyDescent="0.25">
      <c r="B334" s="61" t="s">
        <v>568</v>
      </c>
      <c r="C334" s="55" t="s">
        <v>274</v>
      </c>
      <c r="D334" s="56">
        <v>12</v>
      </c>
    </row>
    <row r="335" spans="2:4" ht="15.75" customHeight="1" x14ac:dyDescent="0.25">
      <c r="B335" s="61" t="s">
        <v>569</v>
      </c>
      <c r="C335" s="55" t="s">
        <v>270</v>
      </c>
      <c r="D335" s="56">
        <v>7</v>
      </c>
    </row>
    <row r="336" spans="2:4" ht="15.75" customHeight="1" x14ac:dyDescent="0.25">
      <c r="B336" s="61" t="s">
        <v>570</v>
      </c>
      <c r="C336" s="55" t="s">
        <v>270</v>
      </c>
      <c r="D336" s="56">
        <v>7</v>
      </c>
    </row>
    <row r="337" spans="2:4" ht="15.75" customHeight="1" x14ac:dyDescent="0.25">
      <c r="B337" s="61" t="s">
        <v>571</v>
      </c>
      <c r="C337" s="55" t="s">
        <v>270</v>
      </c>
      <c r="D337" s="56">
        <v>7</v>
      </c>
    </row>
    <row r="338" spans="2:4" ht="15.75" customHeight="1" x14ac:dyDescent="0.25">
      <c r="B338" s="61" t="s">
        <v>572</v>
      </c>
      <c r="C338" s="55" t="s">
        <v>266</v>
      </c>
      <c r="D338" s="56">
        <v>1</v>
      </c>
    </row>
    <row r="339" spans="2:4" ht="15.75" customHeight="1" x14ac:dyDescent="0.25">
      <c r="B339" s="61" t="s">
        <v>573</v>
      </c>
      <c r="C339" s="55" t="s">
        <v>270</v>
      </c>
      <c r="D339" s="56">
        <v>7</v>
      </c>
    </row>
    <row r="340" spans="2:4" ht="15.75" customHeight="1" x14ac:dyDescent="0.25">
      <c r="B340" s="61" t="s">
        <v>574</v>
      </c>
      <c r="C340" s="55" t="s">
        <v>274</v>
      </c>
      <c r="D340" s="56">
        <v>12</v>
      </c>
    </row>
    <row r="341" spans="2:4" ht="15.75" customHeight="1" x14ac:dyDescent="0.25">
      <c r="B341" s="61" t="s">
        <v>575</v>
      </c>
      <c r="C341" s="55" t="s">
        <v>266</v>
      </c>
      <c r="D341" s="56">
        <v>1</v>
      </c>
    </row>
    <row r="342" spans="2:4" ht="15.75" customHeight="1" x14ac:dyDescent="0.25">
      <c r="B342" s="61" t="s">
        <v>575</v>
      </c>
      <c r="C342" s="55" t="s">
        <v>268</v>
      </c>
      <c r="D342" s="56">
        <v>4</v>
      </c>
    </row>
    <row r="343" spans="2:4" ht="15.75" customHeight="1" x14ac:dyDescent="0.25">
      <c r="B343" s="61" t="s">
        <v>576</v>
      </c>
      <c r="C343" s="55" t="s">
        <v>266</v>
      </c>
      <c r="D343" s="56">
        <v>1</v>
      </c>
    </row>
    <row r="344" spans="2:4" ht="15.75" customHeight="1" x14ac:dyDescent="0.25">
      <c r="B344" s="61" t="s">
        <v>577</v>
      </c>
      <c r="C344" s="55" t="s">
        <v>269</v>
      </c>
      <c r="D344" s="56">
        <v>6</v>
      </c>
    </row>
    <row r="345" spans="2:4" ht="15.75" customHeight="1" x14ac:dyDescent="0.25">
      <c r="B345" s="61" t="s">
        <v>578</v>
      </c>
      <c r="C345" s="55" t="s">
        <v>269</v>
      </c>
      <c r="D345" s="56">
        <v>6</v>
      </c>
    </row>
    <row r="346" spans="2:4" ht="15.75" customHeight="1" x14ac:dyDescent="0.25">
      <c r="B346" s="61" t="s">
        <v>579</v>
      </c>
      <c r="C346" s="55" t="s">
        <v>267</v>
      </c>
      <c r="D346" s="56">
        <v>3</v>
      </c>
    </row>
    <row r="347" spans="2:4" ht="15.75" customHeight="1" x14ac:dyDescent="0.25">
      <c r="B347" s="61" t="s">
        <v>580</v>
      </c>
      <c r="C347" s="55" t="s">
        <v>274</v>
      </c>
      <c r="D347" s="56">
        <v>12</v>
      </c>
    </row>
    <row r="348" spans="2:4" ht="15.75" customHeight="1" x14ac:dyDescent="0.25">
      <c r="B348" s="61" t="s">
        <v>581</v>
      </c>
      <c r="C348" s="55" t="s">
        <v>267</v>
      </c>
      <c r="D348" s="56">
        <v>3</v>
      </c>
    </row>
    <row r="349" spans="2:4" ht="15.75" customHeight="1" x14ac:dyDescent="0.25">
      <c r="B349" s="61" t="s">
        <v>582</v>
      </c>
      <c r="C349" s="55" t="s">
        <v>274</v>
      </c>
      <c r="D349" s="56">
        <v>12</v>
      </c>
    </row>
    <row r="350" spans="2:4" ht="15.75" customHeight="1" x14ac:dyDescent="0.25">
      <c r="B350" s="61" t="s">
        <v>583</v>
      </c>
      <c r="C350" s="55" t="s">
        <v>274</v>
      </c>
      <c r="D350" s="56">
        <v>12</v>
      </c>
    </row>
    <row r="351" spans="2:4" ht="15.75" customHeight="1" x14ac:dyDescent="0.25">
      <c r="B351" s="61" t="s">
        <v>584</v>
      </c>
      <c r="C351" s="55" t="s">
        <v>274</v>
      </c>
      <c r="D351" s="56">
        <v>12</v>
      </c>
    </row>
    <row r="352" spans="2:4" ht="15.75" customHeight="1" x14ac:dyDescent="0.25">
      <c r="B352" s="61" t="s">
        <v>585</v>
      </c>
      <c r="C352" s="55" t="s">
        <v>274</v>
      </c>
      <c r="D352" s="56">
        <v>12</v>
      </c>
    </row>
    <row r="353" spans="2:4" ht="15.75" customHeight="1" x14ac:dyDescent="0.25">
      <c r="B353" s="61" t="s">
        <v>586</v>
      </c>
      <c r="C353" s="55" t="s">
        <v>267</v>
      </c>
      <c r="D353" s="56">
        <v>3</v>
      </c>
    </row>
    <row r="354" spans="2:4" ht="15.75" customHeight="1" x14ac:dyDescent="0.25">
      <c r="B354" s="61" t="s">
        <v>587</v>
      </c>
      <c r="C354" s="55" t="s">
        <v>268</v>
      </c>
      <c r="D354" s="56">
        <v>4</v>
      </c>
    </row>
    <row r="355" spans="2:4" ht="15.75" customHeight="1" x14ac:dyDescent="0.25">
      <c r="B355" s="61" t="s">
        <v>588</v>
      </c>
      <c r="C355" s="55" t="s">
        <v>274</v>
      </c>
      <c r="D355" s="56">
        <v>12</v>
      </c>
    </row>
    <row r="356" spans="2:4" ht="15.75" customHeight="1" x14ac:dyDescent="0.25">
      <c r="B356" s="61" t="s">
        <v>589</v>
      </c>
      <c r="C356" s="55" t="s">
        <v>268</v>
      </c>
      <c r="D356" s="56">
        <v>4</v>
      </c>
    </row>
    <row r="357" spans="2:4" ht="15.75" customHeight="1" x14ac:dyDescent="0.25">
      <c r="B357" s="61" t="s">
        <v>590</v>
      </c>
      <c r="C357" s="55" t="s">
        <v>274</v>
      </c>
      <c r="D357" s="56">
        <v>12</v>
      </c>
    </row>
    <row r="358" spans="2:4" ht="15.75" customHeight="1" x14ac:dyDescent="0.25">
      <c r="B358" s="61" t="s">
        <v>591</v>
      </c>
      <c r="C358" s="55" t="s">
        <v>273</v>
      </c>
      <c r="D358" s="56">
        <v>10</v>
      </c>
    </row>
    <row r="359" spans="2:4" ht="15.75" customHeight="1" x14ac:dyDescent="0.25">
      <c r="B359" s="61" t="s">
        <v>592</v>
      </c>
      <c r="C359" s="55" t="s">
        <v>274</v>
      </c>
      <c r="D359" s="56">
        <v>12</v>
      </c>
    </row>
    <row r="360" spans="2:4" ht="15.75" customHeight="1" x14ac:dyDescent="0.25">
      <c r="B360" s="61" t="s">
        <v>593</v>
      </c>
      <c r="C360" s="55" t="s">
        <v>274</v>
      </c>
      <c r="D360" s="56">
        <v>12</v>
      </c>
    </row>
    <row r="361" spans="2:4" ht="15.75" customHeight="1" x14ac:dyDescent="0.25">
      <c r="B361" s="61" t="s">
        <v>594</v>
      </c>
      <c r="C361" s="55" t="s">
        <v>274</v>
      </c>
      <c r="D361" s="56">
        <v>12</v>
      </c>
    </row>
    <row r="362" spans="2:4" ht="15.75" customHeight="1" x14ac:dyDescent="0.25">
      <c r="B362" s="61" t="s">
        <v>595</v>
      </c>
      <c r="C362" s="55" t="s">
        <v>266</v>
      </c>
      <c r="D362" s="56">
        <v>1</v>
      </c>
    </row>
    <row r="363" spans="2:4" ht="15.75" customHeight="1" x14ac:dyDescent="0.25">
      <c r="B363" s="61" t="s">
        <v>596</v>
      </c>
      <c r="C363" s="55" t="s">
        <v>268</v>
      </c>
      <c r="D363" s="56">
        <v>4</v>
      </c>
    </row>
    <row r="364" spans="2:4" ht="15.75" customHeight="1" x14ac:dyDescent="0.25">
      <c r="B364" s="61" t="s">
        <v>597</v>
      </c>
      <c r="C364" s="55" t="s">
        <v>268</v>
      </c>
      <c r="D364" s="56">
        <v>4</v>
      </c>
    </row>
    <row r="365" spans="2:4" ht="15.75" customHeight="1" x14ac:dyDescent="0.25">
      <c r="B365" s="61" t="s">
        <v>598</v>
      </c>
      <c r="C365" s="55" t="s">
        <v>266</v>
      </c>
      <c r="D365" s="56">
        <v>1</v>
      </c>
    </row>
    <row r="366" spans="2:4" ht="15.75" customHeight="1" x14ac:dyDescent="0.25">
      <c r="B366" s="61" t="s">
        <v>599</v>
      </c>
      <c r="C366" s="55" t="s">
        <v>273</v>
      </c>
      <c r="D366" s="56">
        <v>10</v>
      </c>
    </row>
    <row r="367" spans="2:4" ht="15.75" customHeight="1" x14ac:dyDescent="0.25">
      <c r="B367" s="61" t="s">
        <v>600</v>
      </c>
      <c r="C367" s="55" t="s">
        <v>268</v>
      </c>
      <c r="D367" s="56">
        <v>4</v>
      </c>
    </row>
    <row r="368" spans="2:4" ht="15.75" customHeight="1" x14ac:dyDescent="0.25">
      <c r="B368" s="61" t="s">
        <v>601</v>
      </c>
      <c r="C368" s="55" t="s">
        <v>268</v>
      </c>
      <c r="D368" s="56">
        <v>4</v>
      </c>
    </row>
    <row r="369" spans="2:4" ht="15.75" customHeight="1" x14ac:dyDescent="0.25">
      <c r="B369" s="61" t="s">
        <v>602</v>
      </c>
      <c r="C369" s="55" t="s">
        <v>267</v>
      </c>
      <c r="D369" s="56">
        <v>3</v>
      </c>
    </row>
    <row r="370" spans="2:4" ht="15.75" customHeight="1" x14ac:dyDescent="0.25">
      <c r="B370" s="61" t="s">
        <v>603</v>
      </c>
      <c r="C370" s="55" t="s">
        <v>272</v>
      </c>
      <c r="D370" s="56">
        <v>9</v>
      </c>
    </row>
    <row r="371" spans="2:4" ht="15.75" customHeight="1" x14ac:dyDescent="0.25">
      <c r="B371" s="61" t="s">
        <v>604</v>
      </c>
      <c r="C371" s="55" t="s">
        <v>272</v>
      </c>
      <c r="D371" s="56">
        <v>9</v>
      </c>
    </row>
    <row r="372" spans="2:4" ht="15.75" customHeight="1" x14ac:dyDescent="0.25">
      <c r="B372" s="61" t="s">
        <v>605</v>
      </c>
      <c r="C372" s="55" t="s">
        <v>268</v>
      </c>
      <c r="D372" s="56">
        <v>4</v>
      </c>
    </row>
    <row r="373" spans="2:4" ht="15.75" customHeight="1" x14ac:dyDescent="0.25">
      <c r="B373" s="61" t="s">
        <v>606</v>
      </c>
      <c r="C373" s="55" t="s">
        <v>270</v>
      </c>
      <c r="D373" s="56">
        <v>7</v>
      </c>
    </row>
    <row r="374" spans="2:4" ht="15.75" customHeight="1" x14ac:dyDescent="0.25">
      <c r="B374" s="61" t="s">
        <v>607</v>
      </c>
      <c r="C374" s="55" t="s">
        <v>267</v>
      </c>
      <c r="D374" s="56">
        <v>3</v>
      </c>
    </row>
    <row r="375" spans="2:4" ht="15.75" customHeight="1" x14ac:dyDescent="0.25">
      <c r="B375" s="61" t="s">
        <v>608</v>
      </c>
      <c r="C375" s="55" t="s">
        <v>268</v>
      </c>
      <c r="D375" s="56">
        <v>4</v>
      </c>
    </row>
    <row r="376" spans="2:4" ht="15.75" customHeight="1" x14ac:dyDescent="0.25">
      <c r="B376" s="61" t="s">
        <v>609</v>
      </c>
      <c r="C376" s="55" t="s">
        <v>266</v>
      </c>
      <c r="D376" s="56">
        <v>1</v>
      </c>
    </row>
    <row r="377" spans="2:4" ht="15.75" customHeight="1" x14ac:dyDescent="0.25">
      <c r="B377" s="61" t="s">
        <v>610</v>
      </c>
      <c r="C377" s="55" t="s">
        <v>274</v>
      </c>
      <c r="D377" s="56">
        <v>12</v>
      </c>
    </row>
    <row r="378" spans="2:4" ht="15.75" customHeight="1" x14ac:dyDescent="0.25">
      <c r="B378" s="61" t="s">
        <v>611</v>
      </c>
      <c r="C378" s="55" t="s">
        <v>274</v>
      </c>
      <c r="D378" s="56">
        <v>12</v>
      </c>
    </row>
    <row r="379" spans="2:4" ht="15.75" customHeight="1" x14ac:dyDescent="0.25">
      <c r="B379" s="61" t="s">
        <v>612</v>
      </c>
      <c r="C379" s="55" t="s">
        <v>274</v>
      </c>
      <c r="D379" s="56">
        <v>12</v>
      </c>
    </row>
    <row r="380" spans="2:4" ht="15.75" customHeight="1" x14ac:dyDescent="0.25">
      <c r="B380" s="61" t="s">
        <v>613</v>
      </c>
      <c r="C380" s="55" t="s">
        <v>270</v>
      </c>
      <c r="D380" s="56">
        <v>7</v>
      </c>
    </row>
    <row r="381" spans="2:4" ht="15.75" customHeight="1" x14ac:dyDescent="0.25">
      <c r="B381" s="61" t="s">
        <v>613</v>
      </c>
      <c r="C381" s="55" t="s">
        <v>274</v>
      </c>
      <c r="D381" s="56">
        <v>12</v>
      </c>
    </row>
    <row r="382" spans="2:4" ht="15.75" customHeight="1" x14ac:dyDescent="0.25">
      <c r="B382" s="61" t="s">
        <v>614</v>
      </c>
      <c r="C382" s="55" t="s">
        <v>270</v>
      </c>
      <c r="D382" s="56">
        <v>7</v>
      </c>
    </row>
    <row r="383" spans="2:4" ht="15.75" customHeight="1" x14ac:dyDescent="0.25">
      <c r="B383" s="61" t="s">
        <v>615</v>
      </c>
      <c r="C383" s="55" t="s">
        <v>274</v>
      </c>
      <c r="D383" s="56">
        <v>12</v>
      </c>
    </row>
    <row r="384" spans="2:4" ht="15.75" customHeight="1" x14ac:dyDescent="0.25">
      <c r="B384" s="61" t="s">
        <v>616</v>
      </c>
      <c r="C384" s="55" t="s">
        <v>266</v>
      </c>
      <c r="D384" s="56">
        <v>1</v>
      </c>
    </row>
    <row r="385" spans="2:4" ht="15.75" customHeight="1" x14ac:dyDescent="0.25">
      <c r="B385" s="61" t="s">
        <v>617</v>
      </c>
      <c r="C385" s="55" t="s">
        <v>266</v>
      </c>
      <c r="D385" s="56">
        <v>1</v>
      </c>
    </row>
    <row r="386" spans="2:4" ht="15.75" customHeight="1" x14ac:dyDescent="0.25">
      <c r="B386" s="61" t="s">
        <v>618</v>
      </c>
      <c r="C386" s="55" t="s">
        <v>266</v>
      </c>
      <c r="D386" s="56">
        <v>1</v>
      </c>
    </row>
    <row r="387" spans="2:4" ht="15.75" customHeight="1" x14ac:dyDescent="0.25">
      <c r="B387" s="61" t="s">
        <v>619</v>
      </c>
      <c r="C387" s="55" t="s">
        <v>271</v>
      </c>
      <c r="D387" s="56">
        <v>8</v>
      </c>
    </row>
    <row r="388" spans="2:4" ht="15.75" customHeight="1" x14ac:dyDescent="0.25">
      <c r="B388" s="61" t="s">
        <v>620</v>
      </c>
      <c r="C388" s="55" t="s">
        <v>267</v>
      </c>
      <c r="D388" s="56">
        <v>3</v>
      </c>
    </row>
    <row r="389" spans="2:4" ht="15.75" customHeight="1" x14ac:dyDescent="0.25">
      <c r="B389" s="61" t="s">
        <v>621</v>
      </c>
      <c r="C389" s="55" t="s">
        <v>270</v>
      </c>
      <c r="D389" s="56">
        <v>7</v>
      </c>
    </row>
    <row r="390" spans="2:4" ht="15.75" customHeight="1" x14ac:dyDescent="0.25">
      <c r="B390" s="61" t="s">
        <v>622</v>
      </c>
      <c r="C390" s="55" t="s">
        <v>268</v>
      </c>
      <c r="D390" s="56">
        <v>4</v>
      </c>
    </row>
    <row r="391" spans="2:4" ht="15.75" customHeight="1" x14ac:dyDescent="0.25">
      <c r="B391" s="61" t="s">
        <v>623</v>
      </c>
      <c r="C391" s="55" t="s">
        <v>275</v>
      </c>
      <c r="D391" s="56">
        <v>11</v>
      </c>
    </row>
    <row r="392" spans="2:4" ht="15.75" customHeight="1" x14ac:dyDescent="0.25">
      <c r="B392" s="61" t="s">
        <v>624</v>
      </c>
      <c r="C392" s="55" t="s">
        <v>268</v>
      </c>
      <c r="D392" s="56">
        <v>4</v>
      </c>
    </row>
    <row r="393" spans="2:4" ht="15.75" customHeight="1" x14ac:dyDescent="0.25">
      <c r="B393" s="61" t="s">
        <v>625</v>
      </c>
      <c r="C393" s="55" t="s">
        <v>270</v>
      </c>
      <c r="D393" s="56">
        <v>7</v>
      </c>
    </row>
    <row r="394" spans="2:4" ht="15.75" customHeight="1" x14ac:dyDescent="0.25">
      <c r="B394" s="61" t="s">
        <v>626</v>
      </c>
      <c r="C394" s="55" t="s">
        <v>275</v>
      </c>
      <c r="D394" s="56">
        <v>11</v>
      </c>
    </row>
    <row r="395" spans="2:4" ht="15.75" customHeight="1" x14ac:dyDescent="0.25">
      <c r="B395" s="61" t="s">
        <v>627</v>
      </c>
      <c r="C395" s="55" t="s">
        <v>275</v>
      </c>
      <c r="D395" s="56">
        <v>11</v>
      </c>
    </row>
    <row r="396" spans="2:4" ht="15.75" customHeight="1" x14ac:dyDescent="0.25">
      <c r="B396" s="61" t="s">
        <v>628</v>
      </c>
      <c r="C396" s="55" t="s">
        <v>269</v>
      </c>
      <c r="D396" s="56">
        <v>6</v>
      </c>
    </row>
    <row r="397" spans="2:4" ht="15.75" customHeight="1" x14ac:dyDescent="0.25">
      <c r="B397" s="61" t="s">
        <v>629</v>
      </c>
      <c r="C397" s="55" t="s">
        <v>275</v>
      </c>
      <c r="D397" s="56">
        <v>11</v>
      </c>
    </row>
    <row r="398" spans="2:4" ht="15.75" customHeight="1" x14ac:dyDescent="0.25">
      <c r="B398" s="61" t="s">
        <v>630</v>
      </c>
      <c r="C398" s="55" t="s">
        <v>274</v>
      </c>
      <c r="D398" s="56">
        <v>12</v>
      </c>
    </row>
    <row r="399" spans="2:4" ht="15.75" customHeight="1" x14ac:dyDescent="0.25">
      <c r="B399" s="61" t="s">
        <v>631</v>
      </c>
      <c r="C399" s="55" t="s">
        <v>267</v>
      </c>
      <c r="D399" s="56">
        <v>3</v>
      </c>
    </row>
    <row r="400" spans="2:4" ht="15.75" customHeight="1" x14ac:dyDescent="0.25">
      <c r="B400" s="61" t="s">
        <v>632</v>
      </c>
      <c r="C400" s="55" t="s">
        <v>274</v>
      </c>
      <c r="D400" s="56">
        <v>12</v>
      </c>
    </row>
    <row r="401" spans="2:4" ht="15.75" customHeight="1" x14ac:dyDescent="0.25">
      <c r="B401" s="61" t="s">
        <v>633</v>
      </c>
      <c r="C401" s="55" t="s">
        <v>267</v>
      </c>
      <c r="D401" s="56">
        <v>3</v>
      </c>
    </row>
    <row r="402" spans="2:4" ht="15.75" customHeight="1" x14ac:dyDescent="0.25">
      <c r="B402" s="61" t="s">
        <v>634</v>
      </c>
      <c r="C402" s="55" t="s">
        <v>268</v>
      </c>
      <c r="D402" s="56">
        <v>4</v>
      </c>
    </row>
    <row r="403" spans="2:4" ht="15.75" customHeight="1" x14ac:dyDescent="0.25">
      <c r="B403" s="61" t="s">
        <v>635</v>
      </c>
      <c r="C403" s="55" t="s">
        <v>274</v>
      </c>
      <c r="D403" s="56">
        <v>12</v>
      </c>
    </row>
    <row r="404" spans="2:4" ht="15.75" customHeight="1" x14ac:dyDescent="0.25">
      <c r="B404" s="61" t="s">
        <v>636</v>
      </c>
      <c r="C404" s="55" t="s">
        <v>275</v>
      </c>
      <c r="D404" s="56">
        <v>11</v>
      </c>
    </row>
    <row r="405" spans="2:4" ht="15.75" customHeight="1" x14ac:dyDescent="0.25">
      <c r="B405" s="61" t="s">
        <v>637</v>
      </c>
      <c r="C405" s="55" t="s">
        <v>266</v>
      </c>
      <c r="D405" s="56">
        <v>1</v>
      </c>
    </row>
    <row r="406" spans="2:4" ht="15.75" customHeight="1" x14ac:dyDescent="0.25">
      <c r="B406" s="61" t="s">
        <v>638</v>
      </c>
      <c r="C406" s="55" t="s">
        <v>268</v>
      </c>
      <c r="D406" s="56">
        <v>4</v>
      </c>
    </row>
    <row r="407" spans="2:4" ht="15.75" customHeight="1" x14ac:dyDescent="0.25">
      <c r="B407" s="61" t="s">
        <v>639</v>
      </c>
      <c r="C407" s="55" t="s">
        <v>268</v>
      </c>
      <c r="D407" s="56">
        <v>4</v>
      </c>
    </row>
    <row r="408" spans="2:4" ht="15.75" customHeight="1" x14ac:dyDescent="0.25">
      <c r="B408" s="61" t="s">
        <v>640</v>
      </c>
      <c r="C408" s="55" t="s">
        <v>275</v>
      </c>
      <c r="D408" s="56">
        <v>11</v>
      </c>
    </row>
    <row r="409" spans="2:4" ht="15.75" customHeight="1" x14ac:dyDescent="0.25">
      <c r="B409" s="61" t="s">
        <v>641</v>
      </c>
      <c r="C409" s="55" t="s">
        <v>275</v>
      </c>
      <c r="D409" s="56">
        <v>11</v>
      </c>
    </row>
    <row r="410" spans="2:4" ht="15.75" customHeight="1" x14ac:dyDescent="0.25">
      <c r="B410" s="61" t="s">
        <v>642</v>
      </c>
      <c r="C410" s="55" t="s">
        <v>275</v>
      </c>
      <c r="D410" s="56">
        <v>11</v>
      </c>
    </row>
    <row r="411" spans="2:4" ht="15.75" customHeight="1" x14ac:dyDescent="0.25">
      <c r="B411" s="61" t="s">
        <v>643</v>
      </c>
      <c r="C411" s="55" t="s">
        <v>268</v>
      </c>
      <c r="D411" s="56">
        <v>4</v>
      </c>
    </row>
    <row r="412" spans="2:4" ht="15.75" customHeight="1" x14ac:dyDescent="0.25">
      <c r="B412" s="61" t="s">
        <v>644</v>
      </c>
      <c r="C412" s="55" t="s">
        <v>268</v>
      </c>
      <c r="D412" s="56">
        <v>4</v>
      </c>
    </row>
    <row r="413" spans="2:4" ht="15.75" customHeight="1" x14ac:dyDescent="0.25">
      <c r="B413" s="61" t="s">
        <v>645</v>
      </c>
      <c r="C413" s="55" t="s">
        <v>275</v>
      </c>
      <c r="D413" s="56">
        <v>11</v>
      </c>
    </row>
    <row r="414" spans="2:4" ht="15.75" customHeight="1" x14ac:dyDescent="0.25">
      <c r="B414" s="61" t="s">
        <v>646</v>
      </c>
      <c r="C414" s="55" t="s">
        <v>267</v>
      </c>
      <c r="D414" s="56">
        <v>3</v>
      </c>
    </row>
    <row r="415" spans="2:4" ht="15.75" customHeight="1" x14ac:dyDescent="0.25">
      <c r="B415" s="61" t="s">
        <v>646</v>
      </c>
      <c r="C415" s="55" t="s">
        <v>268</v>
      </c>
      <c r="D415" s="56">
        <v>4</v>
      </c>
    </row>
    <row r="416" spans="2:4" ht="15.75" customHeight="1" x14ac:dyDescent="0.25">
      <c r="B416" s="61" t="s">
        <v>647</v>
      </c>
      <c r="C416" s="55" t="s">
        <v>268</v>
      </c>
      <c r="D416" s="56">
        <v>4</v>
      </c>
    </row>
    <row r="417" spans="2:4" ht="15.75" customHeight="1" x14ac:dyDescent="0.25">
      <c r="B417" s="61" t="s">
        <v>648</v>
      </c>
      <c r="C417" s="55" t="s">
        <v>268</v>
      </c>
      <c r="D417" s="56">
        <v>4</v>
      </c>
    </row>
    <row r="418" spans="2:4" ht="15.75" customHeight="1" x14ac:dyDescent="0.25">
      <c r="B418" s="61" t="s">
        <v>649</v>
      </c>
      <c r="C418" s="55" t="s">
        <v>268</v>
      </c>
      <c r="D418" s="56">
        <v>4</v>
      </c>
    </row>
    <row r="419" spans="2:4" ht="15.75" customHeight="1" x14ac:dyDescent="0.25">
      <c r="B419" s="61" t="s">
        <v>650</v>
      </c>
      <c r="C419" s="55" t="s">
        <v>274</v>
      </c>
      <c r="D419" s="56">
        <v>12</v>
      </c>
    </row>
    <row r="420" spans="2:4" ht="15.75" customHeight="1" x14ac:dyDescent="0.25">
      <c r="B420" s="61" t="s">
        <v>651</v>
      </c>
      <c r="C420" s="55" t="s">
        <v>267</v>
      </c>
      <c r="D420" s="56">
        <v>3</v>
      </c>
    </row>
    <row r="421" spans="2:4" ht="15.75" customHeight="1" x14ac:dyDescent="0.25">
      <c r="B421" s="61" t="s">
        <v>652</v>
      </c>
      <c r="C421" s="55" t="s">
        <v>269</v>
      </c>
      <c r="D421" s="56">
        <v>6</v>
      </c>
    </row>
    <row r="422" spans="2:4" ht="15.75" customHeight="1" x14ac:dyDescent="0.25">
      <c r="B422" s="61" t="s">
        <v>653</v>
      </c>
      <c r="C422" s="55" t="s">
        <v>274</v>
      </c>
      <c r="D422" s="56">
        <v>12</v>
      </c>
    </row>
    <row r="423" spans="2:4" ht="15.75" customHeight="1" x14ac:dyDescent="0.25">
      <c r="B423" s="61" t="s">
        <v>654</v>
      </c>
      <c r="C423" s="55" t="s">
        <v>268</v>
      </c>
      <c r="D423" s="56">
        <v>4</v>
      </c>
    </row>
    <row r="424" spans="2:4" ht="15.75" customHeight="1" x14ac:dyDescent="0.25">
      <c r="B424" s="61" t="s">
        <v>655</v>
      </c>
      <c r="C424" s="55" t="s">
        <v>269</v>
      </c>
      <c r="D424" s="56">
        <v>6</v>
      </c>
    </row>
    <row r="425" spans="2:4" ht="15.75" customHeight="1" x14ac:dyDescent="0.25">
      <c r="B425" s="61" t="s">
        <v>656</v>
      </c>
      <c r="C425" s="55" t="s">
        <v>268</v>
      </c>
      <c r="D425" s="56">
        <v>4</v>
      </c>
    </row>
    <row r="426" spans="2:4" ht="15.75" customHeight="1" x14ac:dyDescent="0.25">
      <c r="B426" s="61" t="s">
        <v>657</v>
      </c>
      <c r="C426" s="55" t="s">
        <v>266</v>
      </c>
      <c r="D426" s="56">
        <v>1</v>
      </c>
    </row>
    <row r="427" spans="2:4" ht="15.75" customHeight="1" x14ac:dyDescent="0.25">
      <c r="B427" s="61" t="s">
        <v>658</v>
      </c>
      <c r="C427" s="55" t="s">
        <v>269</v>
      </c>
      <c r="D427" s="56">
        <v>6</v>
      </c>
    </row>
    <row r="428" spans="2:4" ht="15.75" customHeight="1" x14ac:dyDescent="0.25">
      <c r="B428" s="61" t="s">
        <v>659</v>
      </c>
      <c r="C428" s="55" t="s">
        <v>269</v>
      </c>
      <c r="D428" s="56">
        <v>6</v>
      </c>
    </row>
    <row r="429" spans="2:4" ht="15.75" customHeight="1" x14ac:dyDescent="0.25">
      <c r="B429" s="61" t="s">
        <v>660</v>
      </c>
      <c r="C429" s="55" t="s">
        <v>270</v>
      </c>
      <c r="D429" s="56">
        <v>7</v>
      </c>
    </row>
    <row r="430" spans="2:4" ht="15.75" customHeight="1" x14ac:dyDescent="0.25">
      <c r="B430" s="61" t="s">
        <v>661</v>
      </c>
      <c r="C430" s="55" t="s">
        <v>270</v>
      </c>
      <c r="D430" s="56">
        <v>7</v>
      </c>
    </row>
    <row r="431" spans="2:4" ht="15.75" customHeight="1" x14ac:dyDescent="0.25">
      <c r="B431" s="61" t="s">
        <v>662</v>
      </c>
      <c r="C431" s="55" t="s">
        <v>270</v>
      </c>
      <c r="D431" s="56">
        <v>7</v>
      </c>
    </row>
    <row r="432" spans="2:4" ht="15.75" customHeight="1" x14ac:dyDescent="0.25">
      <c r="B432" s="61" t="s">
        <v>663</v>
      </c>
      <c r="C432" s="55" t="s">
        <v>269</v>
      </c>
      <c r="D432" s="56">
        <v>6</v>
      </c>
    </row>
    <row r="433" spans="2:4" ht="15.75" customHeight="1" x14ac:dyDescent="0.25">
      <c r="B433" s="61" t="s">
        <v>664</v>
      </c>
      <c r="C433" s="55" t="s">
        <v>268</v>
      </c>
      <c r="D433" s="56">
        <v>4</v>
      </c>
    </row>
    <row r="434" spans="2:4" ht="15.75" customHeight="1" x14ac:dyDescent="0.25">
      <c r="B434" s="61" t="s">
        <v>665</v>
      </c>
      <c r="C434" s="55" t="s">
        <v>274</v>
      </c>
      <c r="D434" s="56">
        <v>12</v>
      </c>
    </row>
    <row r="435" spans="2:4" ht="15.75" customHeight="1" x14ac:dyDescent="0.25">
      <c r="B435" s="61" t="s">
        <v>666</v>
      </c>
      <c r="C435" s="55" t="s">
        <v>268</v>
      </c>
      <c r="D435" s="56">
        <v>4</v>
      </c>
    </row>
    <row r="436" spans="2:4" ht="15.75" customHeight="1" x14ac:dyDescent="0.25">
      <c r="B436" s="61" t="s">
        <v>667</v>
      </c>
      <c r="C436" s="55" t="s">
        <v>268</v>
      </c>
      <c r="D436" s="56">
        <v>4</v>
      </c>
    </row>
    <row r="437" spans="2:4" ht="15.75" customHeight="1" x14ac:dyDescent="0.25">
      <c r="B437" s="61" t="s">
        <v>668</v>
      </c>
      <c r="C437" s="55" t="s">
        <v>274</v>
      </c>
      <c r="D437" s="56">
        <v>12</v>
      </c>
    </row>
    <row r="438" spans="2:4" ht="15.75" customHeight="1" x14ac:dyDescent="0.25">
      <c r="B438" s="61" t="s">
        <v>669</v>
      </c>
      <c r="C438" s="55" t="s">
        <v>275</v>
      </c>
      <c r="D438" s="56">
        <v>11</v>
      </c>
    </row>
    <row r="439" spans="2:4" ht="15.75" customHeight="1" x14ac:dyDescent="0.25">
      <c r="B439" s="61" t="s">
        <v>670</v>
      </c>
      <c r="C439" s="55" t="s">
        <v>275</v>
      </c>
      <c r="D439" s="56">
        <v>11</v>
      </c>
    </row>
    <row r="440" spans="2:4" ht="15.75" customHeight="1" x14ac:dyDescent="0.25">
      <c r="B440" s="61" t="s">
        <v>671</v>
      </c>
      <c r="C440" s="55" t="s">
        <v>275</v>
      </c>
      <c r="D440" s="56">
        <v>11</v>
      </c>
    </row>
    <row r="441" spans="2:4" ht="15.75" customHeight="1" x14ac:dyDescent="0.25">
      <c r="B441" s="61" t="s">
        <v>672</v>
      </c>
      <c r="C441" s="55" t="s">
        <v>274</v>
      </c>
      <c r="D441" s="56">
        <v>12</v>
      </c>
    </row>
    <row r="442" spans="2:4" ht="15.75" customHeight="1" x14ac:dyDescent="0.25">
      <c r="B442" s="61" t="s">
        <v>673</v>
      </c>
      <c r="C442" s="55" t="s">
        <v>269</v>
      </c>
      <c r="D442" s="56">
        <v>6</v>
      </c>
    </row>
    <row r="443" spans="2:4" ht="15.75" customHeight="1" x14ac:dyDescent="0.25">
      <c r="B443" s="61" t="s">
        <v>674</v>
      </c>
      <c r="C443" s="55" t="s">
        <v>267</v>
      </c>
      <c r="D443" s="56">
        <v>3</v>
      </c>
    </row>
    <row r="444" spans="2:4" ht="15.75" customHeight="1" x14ac:dyDescent="0.25">
      <c r="B444" s="61" t="s">
        <v>675</v>
      </c>
      <c r="C444" s="55" t="s">
        <v>268</v>
      </c>
      <c r="D444" s="56">
        <v>4</v>
      </c>
    </row>
    <row r="445" spans="2:4" ht="15.75" customHeight="1" x14ac:dyDescent="0.25">
      <c r="B445" s="61" t="s">
        <v>676</v>
      </c>
      <c r="C445" s="55" t="s">
        <v>270</v>
      </c>
      <c r="D445" s="56">
        <v>7</v>
      </c>
    </row>
    <row r="446" spans="2:4" ht="15.75" customHeight="1" x14ac:dyDescent="0.25">
      <c r="B446" s="61" t="s">
        <v>677</v>
      </c>
      <c r="C446" s="55" t="s">
        <v>274</v>
      </c>
      <c r="D446" s="56">
        <v>12</v>
      </c>
    </row>
    <row r="447" spans="2:4" ht="15.75" customHeight="1" x14ac:dyDescent="0.25">
      <c r="B447" s="61" t="s">
        <v>678</v>
      </c>
      <c r="C447" s="55" t="s">
        <v>267</v>
      </c>
      <c r="D447" s="56">
        <v>3</v>
      </c>
    </row>
    <row r="448" spans="2:4" ht="15.75" customHeight="1" x14ac:dyDescent="0.25">
      <c r="B448" s="61" t="s">
        <v>679</v>
      </c>
      <c r="C448" s="55" t="s">
        <v>275</v>
      </c>
      <c r="D448" s="56">
        <v>11</v>
      </c>
    </row>
    <row r="449" spans="2:4" ht="15.75" customHeight="1" x14ac:dyDescent="0.25">
      <c r="B449" s="61" t="s">
        <v>680</v>
      </c>
      <c r="C449" s="55" t="s">
        <v>269</v>
      </c>
      <c r="D449" s="56">
        <v>6</v>
      </c>
    </row>
    <row r="450" spans="2:4" ht="15.75" customHeight="1" x14ac:dyDescent="0.25">
      <c r="B450" s="61" t="s">
        <v>681</v>
      </c>
      <c r="C450" s="55" t="s">
        <v>272</v>
      </c>
      <c r="D450" s="56">
        <v>9</v>
      </c>
    </row>
    <row r="451" spans="2:4" ht="15.75" customHeight="1" x14ac:dyDescent="0.25">
      <c r="B451" s="61" t="s">
        <v>682</v>
      </c>
      <c r="C451" s="55" t="s">
        <v>274</v>
      </c>
      <c r="D451" s="56">
        <v>12</v>
      </c>
    </row>
    <row r="452" spans="2:4" ht="15.75" customHeight="1" x14ac:dyDescent="0.25">
      <c r="B452" s="61" t="s">
        <v>683</v>
      </c>
      <c r="C452" s="55" t="s">
        <v>266</v>
      </c>
      <c r="D452" s="56">
        <v>1</v>
      </c>
    </row>
    <row r="453" spans="2:4" ht="15.75" customHeight="1" x14ac:dyDescent="0.25">
      <c r="B453" s="61" t="s">
        <v>684</v>
      </c>
      <c r="C453" s="55" t="s">
        <v>266</v>
      </c>
      <c r="D453" s="56">
        <v>1</v>
      </c>
    </row>
    <row r="454" spans="2:4" ht="15.75" customHeight="1" x14ac:dyDescent="0.25">
      <c r="B454" s="61" t="s">
        <v>685</v>
      </c>
      <c r="C454" s="55" t="s">
        <v>269</v>
      </c>
      <c r="D454" s="56">
        <v>6</v>
      </c>
    </row>
    <row r="455" spans="2:4" ht="15.75" customHeight="1" x14ac:dyDescent="0.25">
      <c r="B455" s="61" t="s">
        <v>272</v>
      </c>
      <c r="C455" s="55" t="s">
        <v>272</v>
      </c>
      <c r="D455" s="56">
        <v>9</v>
      </c>
    </row>
    <row r="456" spans="2:4" ht="15.75" customHeight="1" x14ac:dyDescent="0.25">
      <c r="B456" s="61" t="s">
        <v>686</v>
      </c>
      <c r="C456" s="55" t="s">
        <v>275</v>
      </c>
      <c r="D456" s="56">
        <v>11</v>
      </c>
    </row>
    <row r="457" spans="2:4" ht="15.75" customHeight="1" x14ac:dyDescent="0.25">
      <c r="B457" s="61" t="s">
        <v>687</v>
      </c>
      <c r="C457" s="55" t="s">
        <v>266</v>
      </c>
      <c r="D457" s="56">
        <v>1</v>
      </c>
    </row>
    <row r="458" spans="2:4" ht="15.75" customHeight="1" x14ac:dyDescent="0.25">
      <c r="B458" s="61" t="s">
        <v>688</v>
      </c>
      <c r="C458" s="55" t="s">
        <v>266</v>
      </c>
      <c r="D458" s="56">
        <v>1</v>
      </c>
    </row>
    <row r="459" spans="2:4" ht="15.75" customHeight="1" x14ac:dyDescent="0.25">
      <c r="B459" s="61" t="s">
        <v>689</v>
      </c>
      <c r="C459" s="55" t="s">
        <v>269</v>
      </c>
      <c r="D459" s="56">
        <v>6</v>
      </c>
    </row>
    <row r="460" spans="2:4" ht="15.75" customHeight="1" x14ac:dyDescent="0.25">
      <c r="B460" s="61" t="s">
        <v>690</v>
      </c>
      <c r="C460" s="55" t="s">
        <v>272</v>
      </c>
      <c r="D460" s="56">
        <v>9</v>
      </c>
    </row>
    <row r="461" spans="2:4" ht="15.75" customHeight="1" x14ac:dyDescent="0.25">
      <c r="B461" s="61" t="s">
        <v>691</v>
      </c>
      <c r="C461" s="55" t="s">
        <v>268</v>
      </c>
      <c r="D461" s="56">
        <v>4</v>
      </c>
    </row>
    <row r="462" spans="2:4" ht="15.75" customHeight="1" x14ac:dyDescent="0.25">
      <c r="B462" s="61" t="s">
        <v>692</v>
      </c>
      <c r="C462" s="55" t="s">
        <v>269</v>
      </c>
      <c r="D462" s="56">
        <v>6</v>
      </c>
    </row>
    <row r="463" spans="2:4" ht="15.75" customHeight="1" x14ac:dyDescent="0.25">
      <c r="B463" s="61" t="s">
        <v>693</v>
      </c>
      <c r="C463" s="55" t="s">
        <v>266</v>
      </c>
      <c r="D463" s="56">
        <v>1</v>
      </c>
    </row>
    <row r="464" spans="2:4" ht="15.75" customHeight="1" x14ac:dyDescent="0.25">
      <c r="B464" s="61" t="s">
        <v>694</v>
      </c>
      <c r="C464" s="55" t="s">
        <v>274</v>
      </c>
      <c r="D464" s="56">
        <v>12</v>
      </c>
    </row>
    <row r="465" spans="2:4" ht="15.75" customHeight="1" x14ac:dyDescent="0.25">
      <c r="B465" s="61" t="s">
        <v>695</v>
      </c>
      <c r="C465" s="55" t="s">
        <v>274</v>
      </c>
      <c r="D465" s="56">
        <v>12</v>
      </c>
    </row>
    <row r="466" spans="2:4" ht="15.75" customHeight="1" x14ac:dyDescent="0.25">
      <c r="B466" s="61" t="s">
        <v>696</v>
      </c>
      <c r="C466" s="55" t="s">
        <v>268</v>
      </c>
      <c r="D466" s="56">
        <v>4</v>
      </c>
    </row>
    <row r="467" spans="2:4" ht="15.75" customHeight="1" x14ac:dyDescent="0.25">
      <c r="B467" s="61" t="s">
        <v>697</v>
      </c>
      <c r="C467" s="55" t="s">
        <v>275</v>
      </c>
      <c r="D467" s="56">
        <v>11</v>
      </c>
    </row>
    <row r="468" spans="2:4" ht="15.75" customHeight="1" x14ac:dyDescent="0.25">
      <c r="B468" s="61" t="s">
        <v>698</v>
      </c>
      <c r="C468" s="55" t="s">
        <v>268</v>
      </c>
      <c r="D468" s="56">
        <v>4</v>
      </c>
    </row>
    <row r="469" spans="2:4" ht="15.75" customHeight="1" x14ac:dyDescent="0.25">
      <c r="B469" s="61" t="s">
        <v>699</v>
      </c>
      <c r="C469" s="55" t="s">
        <v>269</v>
      </c>
      <c r="D469" s="56">
        <v>6</v>
      </c>
    </row>
    <row r="470" spans="2:4" ht="15.75" customHeight="1" x14ac:dyDescent="0.25">
      <c r="B470" s="61" t="s">
        <v>700</v>
      </c>
      <c r="C470" s="55" t="s">
        <v>270</v>
      </c>
      <c r="D470" s="56">
        <v>7</v>
      </c>
    </row>
    <row r="471" spans="2:4" ht="15.75" customHeight="1" x14ac:dyDescent="0.25">
      <c r="B471" s="61" t="s">
        <v>701</v>
      </c>
      <c r="C471" s="55" t="s">
        <v>266</v>
      </c>
      <c r="D471" s="56">
        <v>1</v>
      </c>
    </row>
    <row r="472" spans="2:4" ht="15.75" customHeight="1" x14ac:dyDescent="0.25">
      <c r="B472" s="61" t="s">
        <v>702</v>
      </c>
      <c r="C472" s="55" t="s">
        <v>266</v>
      </c>
      <c r="D472" s="56">
        <v>1</v>
      </c>
    </row>
    <row r="473" spans="2:4" ht="15.75" customHeight="1" x14ac:dyDescent="0.25">
      <c r="B473" s="61" t="s">
        <v>293</v>
      </c>
      <c r="C473" s="55" t="s">
        <v>267</v>
      </c>
      <c r="D473" s="56">
        <v>3</v>
      </c>
    </row>
    <row r="474" spans="2:4" ht="15.75" customHeight="1" x14ac:dyDescent="0.25">
      <c r="B474" s="61" t="s">
        <v>703</v>
      </c>
      <c r="C474" s="55" t="s">
        <v>267</v>
      </c>
      <c r="D474" s="56">
        <v>3</v>
      </c>
    </row>
    <row r="475" spans="2:4" ht="15.75" customHeight="1" x14ac:dyDescent="0.25">
      <c r="B475" s="61" t="s">
        <v>704</v>
      </c>
      <c r="C475" s="55" t="s">
        <v>275</v>
      </c>
      <c r="D475" s="56">
        <v>11</v>
      </c>
    </row>
    <row r="476" spans="2:4" ht="15.75" customHeight="1" x14ac:dyDescent="0.25">
      <c r="B476" s="61" t="s">
        <v>705</v>
      </c>
      <c r="C476" s="55" t="s">
        <v>275</v>
      </c>
      <c r="D476" s="56">
        <v>11</v>
      </c>
    </row>
    <row r="477" spans="2:4" ht="15.75" customHeight="1" x14ac:dyDescent="0.25">
      <c r="B477" s="61" t="s">
        <v>706</v>
      </c>
      <c r="C477" s="55" t="s">
        <v>275</v>
      </c>
      <c r="D477" s="56">
        <v>11</v>
      </c>
    </row>
    <row r="478" spans="2:4" ht="15.75" customHeight="1" x14ac:dyDescent="0.25">
      <c r="B478" s="61" t="s">
        <v>707</v>
      </c>
      <c r="C478" s="55" t="s">
        <v>275</v>
      </c>
      <c r="D478" s="56">
        <v>11</v>
      </c>
    </row>
    <row r="479" spans="2:4" ht="15.75" customHeight="1" x14ac:dyDescent="0.25">
      <c r="B479" s="61" t="s">
        <v>708</v>
      </c>
      <c r="C479" s="55" t="s">
        <v>268</v>
      </c>
      <c r="D479" s="56">
        <v>4</v>
      </c>
    </row>
    <row r="480" spans="2:4" ht="15.75" customHeight="1" x14ac:dyDescent="0.25">
      <c r="B480" s="61" t="s">
        <v>709</v>
      </c>
      <c r="C480" s="55" t="s">
        <v>272</v>
      </c>
      <c r="D480" s="56">
        <v>9</v>
      </c>
    </row>
    <row r="481" spans="2:4" ht="15.75" customHeight="1" x14ac:dyDescent="0.25">
      <c r="B481" s="61" t="s">
        <v>710</v>
      </c>
      <c r="C481" s="55" t="s">
        <v>275</v>
      </c>
      <c r="D481" s="56">
        <v>11</v>
      </c>
    </row>
    <row r="482" spans="2:4" ht="15.75" customHeight="1" x14ac:dyDescent="0.25">
      <c r="B482" s="61" t="s">
        <v>711</v>
      </c>
      <c r="C482" s="55" t="s">
        <v>275</v>
      </c>
      <c r="D482" s="56">
        <v>11</v>
      </c>
    </row>
    <row r="483" spans="2:4" ht="15.75" customHeight="1" x14ac:dyDescent="0.25">
      <c r="B483" s="61" t="s">
        <v>712</v>
      </c>
      <c r="C483" s="55" t="s">
        <v>272</v>
      </c>
      <c r="D483" s="56">
        <v>9</v>
      </c>
    </row>
    <row r="484" spans="2:4" ht="15.75" customHeight="1" x14ac:dyDescent="0.25">
      <c r="B484" s="61" t="s">
        <v>713</v>
      </c>
      <c r="C484" s="55" t="s">
        <v>266</v>
      </c>
      <c r="D484" s="56">
        <v>1</v>
      </c>
    </row>
    <row r="485" spans="2:4" ht="15.75" customHeight="1" x14ac:dyDescent="0.25">
      <c r="B485" s="61" t="s">
        <v>714</v>
      </c>
      <c r="C485" s="55" t="s">
        <v>266</v>
      </c>
      <c r="D485" s="56">
        <v>1</v>
      </c>
    </row>
    <row r="486" spans="2:4" ht="15.75" customHeight="1" x14ac:dyDescent="0.25">
      <c r="B486" s="61" t="s">
        <v>715</v>
      </c>
      <c r="C486" s="55" t="s">
        <v>267</v>
      </c>
      <c r="D486" s="56">
        <v>3</v>
      </c>
    </row>
    <row r="487" spans="2:4" ht="15.75" customHeight="1" x14ac:dyDescent="0.25">
      <c r="B487" s="61" t="s">
        <v>716</v>
      </c>
      <c r="C487" s="55" t="s">
        <v>268</v>
      </c>
      <c r="D487" s="56">
        <v>4</v>
      </c>
    </row>
    <row r="488" spans="2:4" ht="15.75" customHeight="1" x14ac:dyDescent="0.25">
      <c r="B488" s="61" t="s">
        <v>717</v>
      </c>
      <c r="C488" s="55" t="s">
        <v>275</v>
      </c>
      <c r="D488" s="56">
        <v>11</v>
      </c>
    </row>
    <row r="489" spans="2:4" ht="15.75" customHeight="1" x14ac:dyDescent="0.25">
      <c r="B489" s="61" t="s">
        <v>718</v>
      </c>
      <c r="C489" s="55" t="s">
        <v>266</v>
      </c>
      <c r="D489" s="56">
        <v>1</v>
      </c>
    </row>
    <row r="490" spans="2:4" ht="15.75" customHeight="1" x14ac:dyDescent="0.25">
      <c r="B490" s="61" t="s">
        <v>719</v>
      </c>
      <c r="C490" s="55" t="s">
        <v>269</v>
      </c>
      <c r="D490" s="56">
        <v>6</v>
      </c>
    </row>
    <row r="491" spans="2:4" ht="15.75" customHeight="1" x14ac:dyDescent="0.25">
      <c r="B491" s="61" t="s">
        <v>720</v>
      </c>
      <c r="C491" s="55" t="s">
        <v>274</v>
      </c>
      <c r="D491" s="56">
        <v>12</v>
      </c>
    </row>
    <row r="492" spans="2:4" ht="15.75" customHeight="1" x14ac:dyDescent="0.25">
      <c r="B492" s="61" t="s">
        <v>721</v>
      </c>
      <c r="C492" s="55" t="s">
        <v>266</v>
      </c>
      <c r="D492" s="56">
        <v>1</v>
      </c>
    </row>
    <row r="493" spans="2:4" ht="15.75" customHeight="1" x14ac:dyDescent="0.25">
      <c r="B493" s="61" t="s">
        <v>722</v>
      </c>
      <c r="C493" s="55" t="s">
        <v>274</v>
      </c>
      <c r="D493" s="56">
        <v>12</v>
      </c>
    </row>
    <row r="494" spans="2:4" ht="15.75" customHeight="1" x14ac:dyDescent="0.25">
      <c r="B494" s="61" t="s">
        <v>723</v>
      </c>
      <c r="C494" s="55" t="s">
        <v>270</v>
      </c>
      <c r="D494" s="56">
        <v>7</v>
      </c>
    </row>
    <row r="495" spans="2:4" ht="15.75" customHeight="1" x14ac:dyDescent="0.25">
      <c r="B495" s="61" t="s">
        <v>724</v>
      </c>
      <c r="C495" s="55" t="s">
        <v>269</v>
      </c>
      <c r="D495" s="56">
        <v>6</v>
      </c>
    </row>
    <row r="496" spans="2:4" ht="15.75" customHeight="1" x14ac:dyDescent="0.25">
      <c r="B496" s="61" t="s">
        <v>724</v>
      </c>
      <c r="C496" s="55" t="s">
        <v>273</v>
      </c>
      <c r="D496" s="56">
        <v>10</v>
      </c>
    </row>
    <row r="497" spans="2:4" ht="15.75" customHeight="1" x14ac:dyDescent="0.25">
      <c r="B497" s="61" t="s">
        <v>725</v>
      </c>
      <c r="C497" s="55" t="s">
        <v>269</v>
      </c>
      <c r="D497" s="56">
        <v>6</v>
      </c>
    </row>
    <row r="498" spans="2:4" ht="15.75" customHeight="1" x14ac:dyDescent="0.25">
      <c r="B498" s="61" t="s">
        <v>726</v>
      </c>
      <c r="C498" s="55" t="s">
        <v>269</v>
      </c>
      <c r="D498" s="56">
        <v>6</v>
      </c>
    </row>
    <row r="499" spans="2:4" ht="15.75" customHeight="1" x14ac:dyDescent="0.25">
      <c r="B499" s="61" t="s">
        <v>727</v>
      </c>
      <c r="C499" s="55" t="s">
        <v>266</v>
      </c>
      <c r="D499" s="56">
        <v>1</v>
      </c>
    </row>
    <row r="500" spans="2:4" ht="15.75" customHeight="1" x14ac:dyDescent="0.25">
      <c r="B500" s="61" t="s">
        <v>728</v>
      </c>
      <c r="C500" s="55" t="s">
        <v>266</v>
      </c>
      <c r="D500" s="56">
        <v>1</v>
      </c>
    </row>
    <row r="501" spans="2:4" ht="15.75" customHeight="1" x14ac:dyDescent="0.25">
      <c r="B501" s="61" t="s">
        <v>729</v>
      </c>
      <c r="C501" s="55" t="s">
        <v>269</v>
      </c>
      <c r="D501" s="56">
        <v>6</v>
      </c>
    </row>
    <row r="502" spans="2:4" ht="15.75" customHeight="1" x14ac:dyDescent="0.25">
      <c r="B502" s="61" t="s">
        <v>730</v>
      </c>
      <c r="C502" s="55" t="s">
        <v>268</v>
      </c>
      <c r="D502" s="56">
        <v>4</v>
      </c>
    </row>
    <row r="503" spans="2:4" ht="15.75" customHeight="1" x14ac:dyDescent="0.25">
      <c r="B503" s="61" t="s">
        <v>731</v>
      </c>
      <c r="C503" s="55" t="s">
        <v>268</v>
      </c>
      <c r="D503" s="56">
        <v>4</v>
      </c>
    </row>
    <row r="504" spans="2:4" ht="15.75" customHeight="1" x14ac:dyDescent="0.25">
      <c r="B504" s="61" t="s">
        <v>732</v>
      </c>
      <c r="C504" s="55" t="s">
        <v>266</v>
      </c>
      <c r="D504" s="56">
        <v>1</v>
      </c>
    </row>
    <row r="505" spans="2:4" ht="15.75" customHeight="1" x14ac:dyDescent="0.25">
      <c r="B505" s="61" t="s">
        <v>733</v>
      </c>
      <c r="C505" s="55" t="s">
        <v>268</v>
      </c>
      <c r="D505" s="56">
        <v>4</v>
      </c>
    </row>
    <row r="506" spans="2:4" ht="15.75" customHeight="1" x14ac:dyDescent="0.25">
      <c r="B506" s="61" t="s">
        <v>734</v>
      </c>
      <c r="C506" s="55" t="s">
        <v>270</v>
      </c>
      <c r="D506" s="56">
        <v>7</v>
      </c>
    </row>
    <row r="507" spans="2:4" ht="15.75" customHeight="1" x14ac:dyDescent="0.25">
      <c r="B507" s="61" t="s">
        <v>735</v>
      </c>
      <c r="C507" s="55" t="s">
        <v>268</v>
      </c>
      <c r="D507" s="56">
        <v>4</v>
      </c>
    </row>
    <row r="508" spans="2:4" ht="15.75" customHeight="1" x14ac:dyDescent="0.25">
      <c r="B508" s="61" t="s">
        <v>736</v>
      </c>
      <c r="C508" s="55" t="s">
        <v>268</v>
      </c>
      <c r="D508" s="56">
        <v>4</v>
      </c>
    </row>
    <row r="509" spans="2:4" ht="15.75" customHeight="1" x14ac:dyDescent="0.25">
      <c r="B509" s="61" t="s">
        <v>737</v>
      </c>
      <c r="C509" s="55" t="s">
        <v>275</v>
      </c>
      <c r="D509" s="56">
        <v>11</v>
      </c>
    </row>
    <row r="510" spans="2:4" ht="15.75" customHeight="1" x14ac:dyDescent="0.25">
      <c r="B510" s="61" t="s">
        <v>738</v>
      </c>
      <c r="C510" s="55" t="s">
        <v>275</v>
      </c>
      <c r="D510" s="56">
        <v>11</v>
      </c>
    </row>
    <row r="511" spans="2:4" ht="15.75" customHeight="1" x14ac:dyDescent="0.25">
      <c r="B511" s="61" t="s">
        <v>273</v>
      </c>
      <c r="C511" s="55" t="s">
        <v>273</v>
      </c>
      <c r="D511" s="56">
        <v>10</v>
      </c>
    </row>
    <row r="512" spans="2:4" ht="15.75" customHeight="1" x14ac:dyDescent="0.25">
      <c r="B512" s="61" t="s">
        <v>739</v>
      </c>
      <c r="C512" s="55" t="s">
        <v>269</v>
      </c>
      <c r="D512" s="56">
        <v>6</v>
      </c>
    </row>
    <row r="513" spans="2:4" ht="15.75" customHeight="1" x14ac:dyDescent="0.25">
      <c r="B513" s="61" t="s">
        <v>739</v>
      </c>
      <c r="C513" s="55" t="s">
        <v>272</v>
      </c>
      <c r="D513" s="56">
        <v>9</v>
      </c>
    </row>
    <row r="514" spans="2:4" ht="15.75" customHeight="1" x14ac:dyDescent="0.25">
      <c r="B514" s="61" t="s">
        <v>740</v>
      </c>
      <c r="C514" s="55" t="s">
        <v>275</v>
      </c>
      <c r="D514" s="56">
        <v>11</v>
      </c>
    </row>
    <row r="515" spans="2:4" ht="15.75" customHeight="1" x14ac:dyDescent="0.25">
      <c r="B515" s="61" t="s">
        <v>741</v>
      </c>
      <c r="C515" s="55" t="s">
        <v>274</v>
      </c>
      <c r="D515" s="56">
        <v>12</v>
      </c>
    </row>
    <row r="516" spans="2:4" ht="15.75" customHeight="1" x14ac:dyDescent="0.25">
      <c r="B516" s="61" t="s">
        <v>742</v>
      </c>
      <c r="C516" s="55" t="s">
        <v>266</v>
      </c>
      <c r="D516" s="56">
        <v>1</v>
      </c>
    </row>
    <row r="517" spans="2:4" ht="15.75" customHeight="1" x14ac:dyDescent="0.25">
      <c r="B517" s="61" t="s">
        <v>743</v>
      </c>
      <c r="C517" s="55" t="s">
        <v>266</v>
      </c>
      <c r="D517" s="56">
        <v>1</v>
      </c>
    </row>
    <row r="518" spans="2:4" ht="15.75" customHeight="1" x14ac:dyDescent="0.25">
      <c r="B518" s="61" t="s">
        <v>743</v>
      </c>
      <c r="C518" s="55" t="s">
        <v>268</v>
      </c>
      <c r="D518" s="56">
        <v>4</v>
      </c>
    </row>
    <row r="519" spans="2:4" ht="15.75" customHeight="1" x14ac:dyDescent="0.25">
      <c r="B519" s="61" t="s">
        <v>744</v>
      </c>
      <c r="C519" s="55" t="s">
        <v>267</v>
      </c>
      <c r="D519" s="56">
        <v>3</v>
      </c>
    </row>
    <row r="520" spans="2:4" ht="15.75" customHeight="1" x14ac:dyDescent="0.25">
      <c r="B520" s="61" t="s">
        <v>745</v>
      </c>
      <c r="C520" s="55" t="s">
        <v>274</v>
      </c>
      <c r="D520" s="56">
        <v>12</v>
      </c>
    </row>
    <row r="521" spans="2:4" ht="15.75" customHeight="1" x14ac:dyDescent="0.25">
      <c r="B521" s="61" t="s">
        <v>746</v>
      </c>
      <c r="C521" s="55" t="s">
        <v>275</v>
      </c>
      <c r="D521" s="56">
        <v>11</v>
      </c>
    </row>
    <row r="522" spans="2:4" ht="15.75" customHeight="1" x14ac:dyDescent="0.25">
      <c r="B522" s="61" t="s">
        <v>747</v>
      </c>
      <c r="C522" s="55" t="s">
        <v>272</v>
      </c>
      <c r="D522" s="56">
        <v>9</v>
      </c>
    </row>
    <row r="523" spans="2:4" ht="15.75" customHeight="1" x14ac:dyDescent="0.25">
      <c r="B523" s="61" t="s">
        <v>748</v>
      </c>
      <c r="C523" s="55" t="s">
        <v>272</v>
      </c>
      <c r="D523" s="56">
        <v>9</v>
      </c>
    </row>
    <row r="524" spans="2:4" ht="15.75" customHeight="1" x14ac:dyDescent="0.25">
      <c r="B524" s="61" t="s">
        <v>749</v>
      </c>
      <c r="C524" s="55" t="s">
        <v>272</v>
      </c>
      <c r="D524" s="56">
        <v>9</v>
      </c>
    </row>
    <row r="525" spans="2:4" ht="15.75" customHeight="1" x14ac:dyDescent="0.25">
      <c r="B525" s="61" t="s">
        <v>750</v>
      </c>
      <c r="C525" s="55" t="s">
        <v>275</v>
      </c>
      <c r="D525" s="56">
        <v>11</v>
      </c>
    </row>
    <row r="526" spans="2:4" ht="15.75" customHeight="1" x14ac:dyDescent="0.25">
      <c r="B526" s="61" t="s">
        <v>751</v>
      </c>
      <c r="C526" s="55" t="s">
        <v>268</v>
      </c>
      <c r="D526" s="56">
        <v>4</v>
      </c>
    </row>
    <row r="527" spans="2:4" ht="15.75" customHeight="1" x14ac:dyDescent="0.25">
      <c r="B527" s="61" t="s">
        <v>752</v>
      </c>
      <c r="C527" s="55" t="s">
        <v>266</v>
      </c>
      <c r="D527" s="56">
        <v>1</v>
      </c>
    </row>
    <row r="528" spans="2:4" ht="15.75" customHeight="1" x14ac:dyDescent="0.25">
      <c r="B528" s="61" t="s">
        <v>753</v>
      </c>
      <c r="C528" s="55" t="s">
        <v>268</v>
      </c>
      <c r="D528" s="56">
        <v>4</v>
      </c>
    </row>
    <row r="529" spans="2:4" ht="15.75" customHeight="1" x14ac:dyDescent="0.25">
      <c r="B529" s="61" t="s">
        <v>754</v>
      </c>
      <c r="C529" s="55" t="s">
        <v>268</v>
      </c>
      <c r="D529" s="56">
        <v>4</v>
      </c>
    </row>
    <row r="530" spans="2:4" ht="15.75" customHeight="1" x14ac:dyDescent="0.25">
      <c r="B530" s="61" t="s">
        <v>755</v>
      </c>
      <c r="C530" s="55" t="s">
        <v>269</v>
      </c>
      <c r="D530" s="56">
        <v>6</v>
      </c>
    </row>
    <row r="531" spans="2:4" ht="15.75" customHeight="1" x14ac:dyDescent="0.25">
      <c r="B531" s="61" t="s">
        <v>756</v>
      </c>
      <c r="C531" s="55" t="s">
        <v>275</v>
      </c>
      <c r="D531" s="56">
        <v>11</v>
      </c>
    </row>
    <row r="532" spans="2:4" ht="15.75" customHeight="1" x14ac:dyDescent="0.25">
      <c r="B532" s="61" t="s">
        <v>757</v>
      </c>
      <c r="C532" s="55" t="s">
        <v>275</v>
      </c>
      <c r="D532" s="56">
        <v>11</v>
      </c>
    </row>
    <row r="533" spans="2:4" ht="15.75" customHeight="1" x14ac:dyDescent="0.25">
      <c r="B533" s="61" t="s">
        <v>758</v>
      </c>
      <c r="C533" s="55" t="s">
        <v>275</v>
      </c>
      <c r="D533" s="56">
        <v>11</v>
      </c>
    </row>
    <row r="534" spans="2:4" ht="15.75" customHeight="1" x14ac:dyDescent="0.25">
      <c r="B534" s="61" t="s">
        <v>759</v>
      </c>
      <c r="C534" s="55" t="s">
        <v>275</v>
      </c>
      <c r="D534" s="56">
        <v>11</v>
      </c>
    </row>
    <row r="535" spans="2:4" ht="15.75" customHeight="1" x14ac:dyDescent="0.25">
      <c r="B535" s="61" t="s">
        <v>760</v>
      </c>
      <c r="C535" s="55" t="s">
        <v>275</v>
      </c>
      <c r="D535" s="56">
        <v>11</v>
      </c>
    </row>
    <row r="536" spans="2:4" ht="15.75" customHeight="1" x14ac:dyDescent="0.25">
      <c r="B536" s="61" t="s">
        <v>761</v>
      </c>
      <c r="C536" s="55" t="s">
        <v>268</v>
      </c>
      <c r="D536" s="56">
        <v>4</v>
      </c>
    </row>
    <row r="537" spans="2:4" ht="15.75" customHeight="1" x14ac:dyDescent="0.25">
      <c r="B537" s="61" t="s">
        <v>762</v>
      </c>
      <c r="C537" s="55" t="s">
        <v>275</v>
      </c>
      <c r="D537" s="56">
        <v>11</v>
      </c>
    </row>
    <row r="538" spans="2:4" ht="15.75" customHeight="1" x14ac:dyDescent="0.25">
      <c r="B538" s="61" t="s">
        <v>763</v>
      </c>
      <c r="C538" s="55" t="s">
        <v>266</v>
      </c>
      <c r="D538" s="56">
        <v>1</v>
      </c>
    </row>
    <row r="539" spans="2:4" ht="15.75" customHeight="1" x14ac:dyDescent="0.25">
      <c r="B539" s="61" t="s">
        <v>764</v>
      </c>
      <c r="C539" s="55" t="s">
        <v>272</v>
      </c>
      <c r="D539" s="56">
        <v>9</v>
      </c>
    </row>
    <row r="540" spans="2:4" ht="15.75" customHeight="1" x14ac:dyDescent="0.25">
      <c r="B540" s="61" t="s">
        <v>765</v>
      </c>
      <c r="C540" s="55" t="s">
        <v>275</v>
      </c>
      <c r="D540" s="56">
        <v>11</v>
      </c>
    </row>
    <row r="541" spans="2:4" ht="15.75" customHeight="1" x14ac:dyDescent="0.25">
      <c r="B541" s="61" t="s">
        <v>766</v>
      </c>
      <c r="C541" s="55" t="s">
        <v>269</v>
      </c>
      <c r="D541" s="56">
        <v>6</v>
      </c>
    </row>
    <row r="542" spans="2:4" ht="15.75" customHeight="1" x14ac:dyDescent="0.25">
      <c r="B542" s="61" t="s">
        <v>766</v>
      </c>
      <c r="C542" s="55" t="s">
        <v>275</v>
      </c>
      <c r="D542" s="56">
        <v>11</v>
      </c>
    </row>
    <row r="543" spans="2:4" ht="15.75" customHeight="1" x14ac:dyDescent="0.25">
      <c r="B543" s="61" t="s">
        <v>767</v>
      </c>
      <c r="C543" s="55" t="s">
        <v>269</v>
      </c>
      <c r="D543" s="56">
        <v>6</v>
      </c>
    </row>
    <row r="544" spans="2:4" ht="15.75" customHeight="1" x14ac:dyDescent="0.25">
      <c r="B544" s="61" t="s">
        <v>768</v>
      </c>
      <c r="C544" s="55" t="s">
        <v>268</v>
      </c>
      <c r="D544" s="56">
        <v>4</v>
      </c>
    </row>
    <row r="545" spans="2:4" ht="15.75" customHeight="1" x14ac:dyDescent="0.25">
      <c r="B545" s="61" t="s">
        <v>769</v>
      </c>
      <c r="C545" s="55" t="s">
        <v>266</v>
      </c>
      <c r="D545" s="56">
        <v>1</v>
      </c>
    </row>
    <row r="546" spans="2:4" ht="15.75" customHeight="1" x14ac:dyDescent="0.25">
      <c r="B546" s="61" t="s">
        <v>770</v>
      </c>
      <c r="C546" s="55" t="s">
        <v>266</v>
      </c>
      <c r="D546" s="56">
        <v>1</v>
      </c>
    </row>
    <row r="547" spans="2:4" ht="15.75" customHeight="1" x14ac:dyDescent="0.25">
      <c r="B547" s="61" t="s">
        <v>771</v>
      </c>
      <c r="C547" s="55" t="s">
        <v>268</v>
      </c>
      <c r="D547" s="56">
        <v>4</v>
      </c>
    </row>
    <row r="548" spans="2:4" ht="15.75" customHeight="1" x14ac:dyDescent="0.25">
      <c r="B548" s="61" t="s">
        <v>772</v>
      </c>
      <c r="C548" s="55" t="s">
        <v>268</v>
      </c>
      <c r="D548" s="56">
        <v>4</v>
      </c>
    </row>
    <row r="549" spans="2:4" ht="15.75" customHeight="1" x14ac:dyDescent="0.25">
      <c r="B549" s="61" t="s">
        <v>773</v>
      </c>
      <c r="C549" s="55" t="s">
        <v>270</v>
      </c>
      <c r="D549" s="56">
        <v>7</v>
      </c>
    </row>
    <row r="550" spans="2:4" ht="15.75" customHeight="1" x14ac:dyDescent="0.25">
      <c r="B550" s="61" t="s">
        <v>774</v>
      </c>
      <c r="C550" s="55" t="s">
        <v>268</v>
      </c>
      <c r="D550" s="56">
        <v>4</v>
      </c>
    </row>
    <row r="551" spans="2:4" ht="15.75" customHeight="1" x14ac:dyDescent="0.25">
      <c r="B551" s="61" t="s">
        <v>775</v>
      </c>
      <c r="C551" s="55" t="s">
        <v>266</v>
      </c>
      <c r="D551" s="56">
        <v>1</v>
      </c>
    </row>
    <row r="552" spans="2:4" ht="15.75" customHeight="1" x14ac:dyDescent="0.25">
      <c r="B552" s="61" t="s">
        <v>776</v>
      </c>
      <c r="C552" s="55" t="s">
        <v>275</v>
      </c>
      <c r="D552" s="56">
        <v>11</v>
      </c>
    </row>
    <row r="553" spans="2:4" ht="15.75" customHeight="1" x14ac:dyDescent="0.25">
      <c r="B553" s="61" t="s">
        <v>777</v>
      </c>
      <c r="C553" s="55" t="s">
        <v>275</v>
      </c>
      <c r="D553" s="56">
        <v>11</v>
      </c>
    </row>
    <row r="554" spans="2:4" ht="15.75" customHeight="1" x14ac:dyDescent="0.25">
      <c r="B554" s="61" t="s">
        <v>778</v>
      </c>
      <c r="C554" s="55" t="s">
        <v>274</v>
      </c>
      <c r="D554" s="56">
        <v>12</v>
      </c>
    </row>
    <row r="555" spans="2:4" ht="15.75" customHeight="1" x14ac:dyDescent="0.25">
      <c r="B555" s="61" t="s">
        <v>779</v>
      </c>
      <c r="C555" s="55" t="s">
        <v>268</v>
      </c>
      <c r="D555" s="56">
        <v>4</v>
      </c>
    </row>
    <row r="556" spans="2:4" ht="15.75" customHeight="1" x14ac:dyDescent="0.25">
      <c r="B556" s="61" t="s">
        <v>780</v>
      </c>
      <c r="C556" s="55" t="s">
        <v>268</v>
      </c>
      <c r="D556" s="56">
        <v>4</v>
      </c>
    </row>
    <row r="557" spans="2:4" ht="15.75" customHeight="1" x14ac:dyDescent="0.25">
      <c r="B557" s="61" t="s">
        <v>781</v>
      </c>
      <c r="C557" s="55" t="s">
        <v>274</v>
      </c>
      <c r="D557" s="56">
        <v>12</v>
      </c>
    </row>
    <row r="558" spans="2:4" ht="15.75" customHeight="1" x14ac:dyDescent="0.25">
      <c r="B558" s="61" t="s">
        <v>782</v>
      </c>
      <c r="C558" s="55" t="s">
        <v>271</v>
      </c>
      <c r="D558" s="56">
        <v>8</v>
      </c>
    </row>
    <row r="559" spans="2:4" ht="15.75" customHeight="1" x14ac:dyDescent="0.25">
      <c r="B559" s="61" t="s">
        <v>783</v>
      </c>
      <c r="C559" s="55" t="s">
        <v>269</v>
      </c>
      <c r="D559" s="56">
        <v>6</v>
      </c>
    </row>
    <row r="560" spans="2:4" ht="15.75" customHeight="1" x14ac:dyDescent="0.25">
      <c r="B560" s="61" t="s">
        <v>784</v>
      </c>
      <c r="C560" s="55" t="s">
        <v>273</v>
      </c>
      <c r="D560" s="56">
        <v>10</v>
      </c>
    </row>
    <row r="561" spans="2:4" ht="15.75" customHeight="1" x14ac:dyDescent="0.25">
      <c r="B561" s="61" t="s">
        <v>785</v>
      </c>
      <c r="C561" s="55" t="s">
        <v>273</v>
      </c>
      <c r="D561" s="56">
        <v>10</v>
      </c>
    </row>
    <row r="562" spans="2:4" ht="15.75" customHeight="1" x14ac:dyDescent="0.25">
      <c r="B562" s="61" t="s">
        <v>786</v>
      </c>
      <c r="C562" s="55" t="s">
        <v>274</v>
      </c>
      <c r="D562" s="56">
        <v>12</v>
      </c>
    </row>
    <row r="563" spans="2:4" ht="15.75" customHeight="1" x14ac:dyDescent="0.25">
      <c r="B563" s="61" t="s">
        <v>787</v>
      </c>
      <c r="C563" s="55" t="s">
        <v>267</v>
      </c>
      <c r="D563" s="56">
        <v>3</v>
      </c>
    </row>
    <row r="564" spans="2:4" ht="15.75" customHeight="1" x14ac:dyDescent="0.25">
      <c r="B564" s="61" t="s">
        <v>787</v>
      </c>
      <c r="C564" s="55" t="s">
        <v>266</v>
      </c>
      <c r="D564" s="56">
        <v>1</v>
      </c>
    </row>
    <row r="565" spans="2:4" ht="15.75" customHeight="1" x14ac:dyDescent="0.25">
      <c r="B565" s="61" t="s">
        <v>788</v>
      </c>
      <c r="C565" s="55" t="s">
        <v>270</v>
      </c>
      <c r="D565" s="56">
        <v>7</v>
      </c>
    </row>
    <row r="566" spans="2:4" ht="15.75" customHeight="1" x14ac:dyDescent="0.25">
      <c r="B566" s="61" t="s">
        <v>789</v>
      </c>
      <c r="C566" s="55" t="s">
        <v>275</v>
      </c>
      <c r="D566" s="56">
        <v>11</v>
      </c>
    </row>
    <row r="567" spans="2:4" ht="15.75" customHeight="1" x14ac:dyDescent="0.25">
      <c r="B567" s="61" t="s">
        <v>297</v>
      </c>
      <c r="C567" s="55" t="s">
        <v>268</v>
      </c>
      <c r="D567" s="56">
        <v>4</v>
      </c>
    </row>
    <row r="568" spans="2:4" ht="15.75" customHeight="1" x14ac:dyDescent="0.25">
      <c r="B568" s="61" t="s">
        <v>790</v>
      </c>
      <c r="C568" s="55" t="s">
        <v>266</v>
      </c>
      <c r="D568" s="56">
        <v>1</v>
      </c>
    </row>
    <row r="569" spans="2:4" ht="15.75" customHeight="1" x14ac:dyDescent="0.25">
      <c r="B569" s="61" t="s">
        <v>791</v>
      </c>
      <c r="C569" s="55" t="s">
        <v>266</v>
      </c>
      <c r="D569" s="56">
        <v>1</v>
      </c>
    </row>
    <row r="570" spans="2:4" ht="15.75" customHeight="1" x14ac:dyDescent="0.25">
      <c r="B570" s="61" t="s">
        <v>792</v>
      </c>
      <c r="C570" s="55" t="s">
        <v>267</v>
      </c>
      <c r="D570" s="56">
        <v>3</v>
      </c>
    </row>
    <row r="571" spans="2:4" ht="15.75" customHeight="1" x14ac:dyDescent="0.25">
      <c r="B571" s="61" t="s">
        <v>793</v>
      </c>
      <c r="C571" s="55" t="s">
        <v>266</v>
      </c>
      <c r="D571" s="56">
        <v>1</v>
      </c>
    </row>
    <row r="572" spans="2:4" ht="15.75" customHeight="1" x14ac:dyDescent="0.25">
      <c r="B572" s="61" t="s">
        <v>794</v>
      </c>
      <c r="C572" s="55" t="s">
        <v>269</v>
      </c>
      <c r="D572" s="56">
        <v>6</v>
      </c>
    </row>
    <row r="573" spans="2:4" ht="15.75" customHeight="1" x14ac:dyDescent="0.25">
      <c r="B573" s="61" t="s">
        <v>795</v>
      </c>
      <c r="C573" s="55" t="s">
        <v>275</v>
      </c>
      <c r="D573" s="56">
        <v>11</v>
      </c>
    </row>
    <row r="574" spans="2:4" ht="15.75" customHeight="1" x14ac:dyDescent="0.25">
      <c r="B574" s="61" t="s">
        <v>796</v>
      </c>
      <c r="C574" s="55" t="s">
        <v>275</v>
      </c>
      <c r="D574" s="56">
        <v>11</v>
      </c>
    </row>
    <row r="575" spans="2:4" ht="15.75" customHeight="1" x14ac:dyDescent="0.25">
      <c r="B575" s="61" t="s">
        <v>797</v>
      </c>
      <c r="C575" s="55" t="s">
        <v>267</v>
      </c>
      <c r="D575" s="56">
        <v>3</v>
      </c>
    </row>
    <row r="576" spans="2:4" ht="15.75" customHeight="1" x14ac:dyDescent="0.25">
      <c r="B576" s="61" t="s">
        <v>798</v>
      </c>
      <c r="C576" s="55" t="s">
        <v>269</v>
      </c>
      <c r="D576" s="56">
        <v>6</v>
      </c>
    </row>
    <row r="577" spans="2:4" ht="15.75" customHeight="1" x14ac:dyDescent="0.25">
      <c r="B577" s="61" t="s">
        <v>799</v>
      </c>
      <c r="C577" s="55" t="s">
        <v>275</v>
      </c>
      <c r="D577" s="56">
        <v>11</v>
      </c>
    </row>
    <row r="578" spans="2:4" ht="15.75" customHeight="1" x14ac:dyDescent="0.25">
      <c r="B578" s="61" t="s">
        <v>800</v>
      </c>
      <c r="C578" s="55" t="s">
        <v>268</v>
      </c>
      <c r="D578" s="56">
        <v>4</v>
      </c>
    </row>
    <row r="579" spans="2:4" ht="15.75" customHeight="1" x14ac:dyDescent="0.25">
      <c r="B579" s="61" t="s">
        <v>801</v>
      </c>
      <c r="C579" s="55" t="s">
        <v>275</v>
      </c>
      <c r="D579" s="56">
        <v>11</v>
      </c>
    </row>
    <row r="580" spans="2:4" ht="15.75" customHeight="1" x14ac:dyDescent="0.25">
      <c r="B580" s="61" t="s">
        <v>802</v>
      </c>
      <c r="C580" s="55" t="s">
        <v>266</v>
      </c>
      <c r="D580" s="56">
        <v>1</v>
      </c>
    </row>
    <row r="581" spans="2:4" ht="15.75" customHeight="1" x14ac:dyDescent="0.25">
      <c r="B581" s="61" t="s">
        <v>803</v>
      </c>
      <c r="C581" s="55" t="s">
        <v>274</v>
      </c>
      <c r="D581" s="56">
        <v>12</v>
      </c>
    </row>
    <row r="582" spans="2:4" ht="15.75" customHeight="1" x14ac:dyDescent="0.25">
      <c r="B582" s="61" t="s">
        <v>804</v>
      </c>
      <c r="C582" s="55" t="s">
        <v>267</v>
      </c>
      <c r="D582" s="56">
        <v>3</v>
      </c>
    </row>
    <row r="583" spans="2:4" ht="15.75" customHeight="1" x14ac:dyDescent="0.25">
      <c r="B583" s="61" t="s">
        <v>804</v>
      </c>
      <c r="C583" s="55" t="s">
        <v>268</v>
      </c>
      <c r="D583" s="56">
        <v>4</v>
      </c>
    </row>
    <row r="584" spans="2:4" ht="15.75" customHeight="1" x14ac:dyDescent="0.25">
      <c r="B584" s="61" t="s">
        <v>804</v>
      </c>
      <c r="C584" s="55" t="s">
        <v>274</v>
      </c>
      <c r="D584" s="56">
        <v>12</v>
      </c>
    </row>
    <row r="585" spans="2:4" ht="15.75" customHeight="1" x14ac:dyDescent="0.25">
      <c r="B585" s="61" t="s">
        <v>805</v>
      </c>
      <c r="C585" s="55" t="s">
        <v>266</v>
      </c>
      <c r="D585" s="56">
        <v>1</v>
      </c>
    </row>
    <row r="586" spans="2:4" ht="15.75" customHeight="1" x14ac:dyDescent="0.25">
      <c r="B586" s="61" t="s">
        <v>806</v>
      </c>
      <c r="C586" s="55" t="s">
        <v>266</v>
      </c>
      <c r="D586" s="56">
        <v>1</v>
      </c>
    </row>
    <row r="587" spans="2:4" ht="15.75" customHeight="1" x14ac:dyDescent="0.25">
      <c r="B587" s="61" t="s">
        <v>807</v>
      </c>
      <c r="C587" s="55" t="s">
        <v>268</v>
      </c>
      <c r="D587" s="56">
        <v>4</v>
      </c>
    </row>
    <row r="588" spans="2:4" ht="15.75" customHeight="1" x14ac:dyDescent="0.25">
      <c r="B588" s="61" t="s">
        <v>808</v>
      </c>
      <c r="C588" s="55" t="s">
        <v>269</v>
      </c>
      <c r="D588" s="56">
        <v>6</v>
      </c>
    </row>
    <row r="589" spans="2:4" ht="15.75" customHeight="1" x14ac:dyDescent="0.25">
      <c r="B589" s="61" t="s">
        <v>809</v>
      </c>
      <c r="C589" s="55" t="s">
        <v>274</v>
      </c>
      <c r="D589" s="56">
        <v>12</v>
      </c>
    </row>
    <row r="590" spans="2:4" ht="15.75" customHeight="1" x14ac:dyDescent="0.25">
      <c r="B590" s="61" t="s">
        <v>810</v>
      </c>
      <c r="C590" s="55" t="s">
        <v>270</v>
      </c>
      <c r="D590" s="56">
        <v>7</v>
      </c>
    </row>
    <row r="591" spans="2:4" ht="15.75" customHeight="1" x14ac:dyDescent="0.25">
      <c r="B591" s="61" t="s">
        <v>299</v>
      </c>
      <c r="C591" s="55" t="s">
        <v>274</v>
      </c>
      <c r="D591" s="56">
        <v>12</v>
      </c>
    </row>
    <row r="592" spans="2:4" ht="15.75" customHeight="1" x14ac:dyDescent="0.25">
      <c r="B592" s="61" t="s">
        <v>811</v>
      </c>
      <c r="C592" s="55" t="s">
        <v>275</v>
      </c>
      <c r="D592" s="56">
        <v>11</v>
      </c>
    </row>
    <row r="593" spans="2:4" ht="15.75" customHeight="1" x14ac:dyDescent="0.25">
      <c r="B593" s="61" t="s">
        <v>812</v>
      </c>
      <c r="C593" s="55" t="s">
        <v>273</v>
      </c>
      <c r="D593" s="56">
        <v>10</v>
      </c>
    </row>
    <row r="594" spans="2:4" ht="15.75" customHeight="1" x14ac:dyDescent="0.25">
      <c r="B594" s="61" t="s">
        <v>813</v>
      </c>
      <c r="C594" s="55" t="s">
        <v>268</v>
      </c>
      <c r="D594" s="56">
        <v>4</v>
      </c>
    </row>
    <row r="595" spans="2:4" ht="15.75" customHeight="1" x14ac:dyDescent="0.25">
      <c r="B595" s="61" t="s">
        <v>814</v>
      </c>
      <c r="C595" s="55" t="s">
        <v>268</v>
      </c>
      <c r="D595" s="56">
        <v>4</v>
      </c>
    </row>
  </sheetData>
  <sheetProtection algorithmName="SHA-512" hashValue="2E34kqDGPmWxQpRV1UDGAx0iYQWG/9f1sJefLSPh+/tAbLAI4IybmKC+N1GUeDELyKKPsXo77beZGubZSmEZBA==" saltValue="ocXZ8juiorLewt/nFFepMQ==" spinCount="100000" sheet="1" selectLockedCells="1" selectUnlockedCells="1"/>
  <sortState xmlns:xlrd2="http://schemas.microsoft.com/office/spreadsheetml/2017/richdata2" ref="B36:D604">
    <sortCondition ref="B36:B604"/>
  </sortState>
  <customSheetViews>
    <customSheetView guid="{6FFCD583-56CA-4420-AC43-EFE10261B2DF}" scale="115" hiddenRows="1" hiddenColumns="1">
      <selection activeCell="T43" sqref="T43"/>
      <pageMargins left="0" right="0" top="0" bottom="0" header="0" footer="0"/>
      <pageSetup paperSize="9" orientation="portrait" horizontalDpi="300" verticalDpi="300" r:id="rId1"/>
    </customSheetView>
  </customSheetViews>
  <mergeCells count="24">
    <mergeCell ref="F44:G44"/>
    <mergeCell ref="F45:G45"/>
    <mergeCell ref="J35:K35"/>
    <mergeCell ref="J34:K34"/>
    <mergeCell ref="F7:G7"/>
    <mergeCell ref="J16:K16"/>
    <mergeCell ref="F8:G8"/>
    <mergeCell ref="F17:G17"/>
    <mergeCell ref="F26:G26"/>
    <mergeCell ref="F16:G16"/>
    <mergeCell ref="F25:G25"/>
    <mergeCell ref="J25:K25"/>
    <mergeCell ref="J7:K7"/>
    <mergeCell ref="J8:K8"/>
    <mergeCell ref="J17:K17"/>
    <mergeCell ref="J26:K26"/>
    <mergeCell ref="J61:K61"/>
    <mergeCell ref="J62:K62"/>
    <mergeCell ref="J70:K70"/>
    <mergeCell ref="J71:K71"/>
    <mergeCell ref="J43:K43"/>
    <mergeCell ref="J44:K44"/>
    <mergeCell ref="J52:K52"/>
    <mergeCell ref="J53:K53"/>
  </mergeCells>
  <phoneticPr fontId="26" type="noConversion"/>
  <pageMargins left="0.7" right="0.7" top="0.75" bottom="0.75" header="0.3" footer="0.3"/>
  <pageSetup paperSize="9" orientation="portrait" horizontalDpi="300" verticalDpi="300" r:id="rId2"/>
  <headerFooter>
    <oddFooter>&amp;L_x000D_&amp;1#&amp;"Aptos"&amp;10&amp;K000000 Vertrouwelijk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G t y U 5 A O / C i k A A A A 9 Q A A A B I A H A B D b 2 5 m a W c v U G F j a 2 F n Z S 5 4 b W w g o h g A K K A U A A A A A A A A A A A A A A A A A A A A A A A A A A A A h Y 9 B D o I w F E S v Q r q n R Y w G y a c s 3 I I x M T F u m 1 K h E T 6 G F s v d X H g k r y B G U X c u Z 9 5 M M n O / 3 i A d m t q 7 q M 7 o F h M y o w H x F M q 2 0 F g m p L d H P y I p h 6 2 Q J 1 E q b w y j i Q e j E 1 J Z e 4 4 Z c 8 5 R N 6 d t V 7 I w C G b s k G c 7 W a l G + B q N F S g V + b S K / y 3 C Y f 8 a w 0 O 6 i u h i O U 4 C N n m Q a / z y c G R P + m P C u q 9 t 3 y m O t b / J g E 0 S 2 P s C f w B Q S w M E F A A C A A g A / G t y 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x r c l M o i k e 4 D g A A A B E A A A A T A B w A R m 9 y b X V s Y X M v U 2 V j d G l v b j E u b S C i G A A o o B Q A A A A A A A A A A A A A A A A A A A A A A A A A A A A r T k 0 u y c z P U w i G 0 I b W A F B L A Q I t A B Q A A g A I A P x r c l O Q D v w o p A A A A P U A A A A S A A A A A A A A A A A A A A A A A A A A A A B D b 2 5 m a W c v U G F j a 2 F n Z S 5 4 b W x Q S w E C L Q A U A A I A C A D 8 a 3 J T D 8 r p q 6 Q A A A D p A A A A E w A A A A A A A A A A A A A A A A D w A A A A W 0 N v b n R l b n R f V H l w Z X N d L n h t b F B L A Q I t A B Q A A g A I A P x r c l 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h h r d i 4 K O e Q 6 G T w j o A 8 g D G A A A A A A I A A A A A A A N m A A D A A A A A E A A A A P d Y P 4 J C 2 x d c M X U V B 7 R o Y + E A A A A A B I A A A K A A A A A Q A A A A s p L Q c K l X 9 H F B P P E V 7 q r A V V A A A A C X y f N / L W j k P f X c E o N n M h f s H t Y L n D x b F D J / Y H z Z K B R 3 Z o V W M 4 d 3 G U y a w M y g V r K r w c l P m Z l k 0 a N f H 0 d a V 4 h V C J p 9 l M x 5 R f X 8 x 5 R q g m U 5 7 O J i 9 B Q A A A D m M m n t i 5 Y 1 L t F K C G Q 6 7 b l I A E Y y 9 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C69C9208194EB546A6EF3B95D6337387" ma:contentTypeVersion="3" ma:contentTypeDescription="Een nieuw document maken." ma:contentTypeScope="" ma:versionID="8f36d5dc66387e69d587363eb57046f8">
  <xsd:schema xmlns:xsd="http://www.w3.org/2001/XMLSchema" xmlns:xs="http://www.w3.org/2001/XMLSchema" xmlns:p="http://schemas.microsoft.com/office/2006/metadata/properties" xmlns:ns2="44f63203-3a3e-4727-94bc-064d1dd68ca4" targetNamespace="http://schemas.microsoft.com/office/2006/metadata/properties" ma:root="true" ma:fieldsID="b82d80f3249a1144ed37c9c017213ee4" ns2:_="">
    <xsd:import namespace="44f63203-3a3e-4727-94bc-064d1dd68ca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63203-3a3e-4727-94bc-064d1dd68c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208276-204A-4A80-9F51-AEA0BD8B60BB}">
  <ds:schemaRefs>
    <ds:schemaRef ds:uri="http://schemas.microsoft.com/DataMashup"/>
  </ds:schemaRefs>
</ds:datastoreItem>
</file>

<file path=customXml/itemProps2.xml><?xml version="1.0" encoding="utf-8"?>
<ds:datastoreItem xmlns:ds="http://schemas.openxmlformats.org/officeDocument/2006/customXml" ds:itemID="{CA29503B-0158-41A2-A8C7-D4AE317C51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63203-3a3e-4727-94bc-064d1dd68c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ADD12D-4091-4BF2-A18E-FAD53D33B964}">
  <ds:schemaRefs>
    <ds:schemaRef ds:uri="http://schemas.microsoft.com/sharepoint/v3/contenttype/forms"/>
  </ds:schemaRefs>
</ds:datastoreItem>
</file>

<file path=customXml/itemProps4.xml><?xml version="1.0" encoding="utf-8"?>
<ds:datastoreItem xmlns:ds="http://schemas.openxmlformats.org/officeDocument/2006/customXml" ds:itemID="{B739EEE8-9B2E-4A4F-86F6-6D3B058BF6A3}">
  <ds:schemaRefs>
    <ds:schemaRef ds:uri="http://schemas.microsoft.com/office/2006/documentManagement/types"/>
    <ds:schemaRef ds:uri="http://purl.org/dc/terms/"/>
    <ds:schemaRef ds:uri="http://schemas.openxmlformats.org/package/2006/metadata/core-properties"/>
    <ds:schemaRef ds:uri="http://purl.org/dc/dcmitype/"/>
    <ds:schemaRef ds:uri="44f63203-3a3e-4727-94bc-064d1dd68ca4"/>
    <ds:schemaRef ds:uri="http://purl.org/dc/elements/1.1/"/>
    <ds:schemaRef ds:uri="http://schemas.microsoft.com/office/infopath/2007/PartnerControl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6110024f-6902-4243-9212-db5497adc983}"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Isolatieaanpak </vt:lpstr>
      <vt:lpstr> Uittrekstaten</vt:lpstr>
      <vt:lpstr>Prijsonderbouwing</vt:lpstr>
      <vt:lpstr>Afwerking_kosten </vt:lpstr>
      <vt:lpstr>Tabellen</vt:lpstr>
      <vt:lpstr>'Afwerking_kosten '!_Hlk175842881</vt:lpstr>
      <vt:lpstr>' Uittrekstaten'!Afdrukbereik</vt:lpstr>
      <vt:lpstr>'Isolatieaanpak '!Afdrukbereik</vt:lpstr>
      <vt:lpstr>Prijsonderbouwing!Afdrukbereik</vt:lpstr>
      <vt:lpstr>' Uittrekstaten'!Afdruktitels</vt:lpstr>
      <vt:lpstr>'Isolatieaanpak '!Afdruktitels</vt:lpstr>
      <vt:lpstr>Prijsonderbouwing!Afdruktitels</vt:lpstr>
    </vt:vector>
  </TitlesOfParts>
  <Manager>RvdH</Manager>
  <Company>ABC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Overzicht kosten</dc:title>
  <dc:subject>GMC</dc:subject>
  <dc:creator>MEL @2025;HVE @2025</dc:creator>
  <cp:keywords/>
  <dc:description>V3</dc:description>
  <cp:lastModifiedBy>Scholte, Sandrina</cp:lastModifiedBy>
  <cp:revision/>
  <cp:lastPrinted>2026-03-23T21:55:06Z</cp:lastPrinted>
  <dcterms:created xsi:type="dcterms:W3CDTF">2014-09-30T09:55:43Z</dcterms:created>
  <dcterms:modified xsi:type="dcterms:W3CDTF">2026-07-21T10:16:03Z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0x010100C69C9208194EB546A6EF3B95D6337387</vt:lpwstr>
  </property>
</Properties>
</file>